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drawings/drawing9.xml" ContentType="application/vnd.openxmlformats-officedocument.drawing+xml"/>
  <Override PartName="/xl/comments6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omments12.xml" ContentType="application/vnd.openxmlformats-officedocument.spreadsheetml.comments+xml"/>
  <Override PartName="/xl/drawings/drawing18.xml" ContentType="application/vnd.openxmlformats-officedocument.drawing+xml"/>
  <Override PartName="/xl/comments13.xml" ContentType="application/vnd.openxmlformats-officedocument.spreadsheetml.comments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omments14.xml" ContentType="application/vnd.openxmlformats-officedocument.spreadsheetml.comment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omments15.xml" ContentType="application/vnd.openxmlformats-officedocument.spreadsheetml.comments+xml"/>
  <Override PartName="/xl/drawings/drawing61.xml" ContentType="application/vnd.openxmlformats-officedocument.drawing+xml"/>
  <Override PartName="/xl/comments16.xml" ContentType="application/vnd.openxmlformats-officedocument.spreadsheetml.comments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aepenergy.sharepoint.com/sites/RegulatoryServices/Formula Rates/Transmission Formula Rates/West OpCos - SPP OATT Attach H-4/Rate Year 2026/Projection (PTRR)/As Filed/"/>
    </mc:Choice>
  </mc:AlternateContent>
  <xr:revisionPtr revIDLastSave="1" documentId="8_{83114038-C8EB-4D47-84F2-EE9F7ED861A5}" xr6:coauthVersionLast="47" xr6:coauthVersionMax="47" xr10:uidLastSave="{CE50F1DC-9F01-4879-8A6C-50F0E3DE1C87}"/>
  <bookViews>
    <workbookView xWindow="52680" yWindow="-120" windowWidth="24240" windowHeight="13020" tabRatio="838" xr2:uid="{00000000-000D-0000-FFFF-FFFF00000000}"/>
  </bookViews>
  <sheets>
    <sheet name="SWE.Sch.11.Rates" sheetId="36" r:id="rId1"/>
    <sheet name="SWE.WS.F.BPU.ATRR.Projected" sheetId="1" r:id="rId2"/>
    <sheet name="SWE.WS.G.BPU.ATRR.True-up" sheetId="2" r:id="rId3"/>
    <sheet name="S.001" sheetId="3" r:id="rId4"/>
    <sheet name="S.002" sheetId="17" r:id="rId5"/>
    <sheet name="S.003" sheetId="18" r:id="rId6"/>
    <sheet name="S.004" sheetId="19" r:id="rId7"/>
    <sheet name="S.005" sheetId="20" r:id="rId8"/>
    <sheet name="S.006" sheetId="21" r:id="rId9"/>
    <sheet name="S.007" sheetId="22" r:id="rId10"/>
    <sheet name="S.008" sheetId="23" r:id="rId11"/>
    <sheet name="S.009" sheetId="24" r:id="rId12"/>
    <sheet name="S.010" sheetId="25" r:id="rId13"/>
    <sheet name="S.011" sheetId="26" r:id="rId14"/>
    <sheet name="S.012" sheetId="27" r:id="rId15"/>
    <sheet name="S.013" sheetId="28" r:id="rId16"/>
    <sheet name="S.014" sheetId="29" r:id="rId17"/>
    <sheet name="S.015" sheetId="30" r:id="rId18"/>
    <sheet name="S.016" sheetId="31" r:id="rId19"/>
    <sheet name="S.017" sheetId="32" r:id="rId20"/>
    <sheet name="S.018" sheetId="33" r:id="rId21"/>
    <sheet name="S.019" sheetId="34" r:id="rId22"/>
    <sheet name="S.020" sheetId="35" r:id="rId23"/>
    <sheet name="S.021" sheetId="39" r:id="rId24"/>
    <sheet name="S.022" sheetId="41" r:id="rId25"/>
    <sheet name="S.023" sheetId="42" r:id="rId26"/>
    <sheet name="S.024" sheetId="43" r:id="rId27"/>
    <sheet name="S.025" sheetId="44" r:id="rId28"/>
    <sheet name="S.026" sheetId="45" r:id="rId29"/>
    <sheet name="S.027" sheetId="46" r:id="rId30"/>
    <sheet name="S.028" sheetId="53" r:id="rId31"/>
    <sheet name="S.029" sheetId="54" r:id="rId32"/>
    <sheet name="S.030" sheetId="55" r:id="rId33"/>
    <sheet name="S.031" sheetId="56" r:id="rId34"/>
    <sheet name="S.032" sheetId="57" r:id="rId35"/>
    <sheet name="S.033" sheetId="58" r:id="rId36"/>
    <sheet name="S.034" sheetId="59" r:id="rId37"/>
    <sheet name="S.035" sheetId="61" r:id="rId38"/>
    <sheet name="S.036" sheetId="63" r:id="rId39"/>
    <sheet name="S.037" sheetId="62" r:id="rId40"/>
    <sheet name="S.038" sheetId="60" r:id="rId41"/>
    <sheet name="S.039" sheetId="64" r:id="rId42"/>
    <sheet name="S.040" sheetId="65" r:id="rId43"/>
    <sheet name="S.041" sheetId="66" r:id="rId44"/>
    <sheet name="S.042" sheetId="67" r:id="rId45"/>
    <sheet name="S.043" sheetId="68" r:id="rId46"/>
    <sheet name="S.044" sheetId="69" r:id="rId47"/>
    <sheet name="S.045" sheetId="70" r:id="rId48"/>
    <sheet name="S.046" sheetId="71" r:id="rId49"/>
    <sheet name="S.047" sheetId="72" r:id="rId50"/>
    <sheet name="S.048" sheetId="73" r:id="rId51"/>
    <sheet name="S.049" sheetId="74" r:id="rId52"/>
    <sheet name="S.050" sheetId="75" r:id="rId53"/>
    <sheet name="S.051" sheetId="76" r:id="rId54"/>
    <sheet name="S.052" sheetId="77" r:id="rId55"/>
    <sheet name="S.053" sheetId="78" r:id="rId56"/>
    <sheet name="S.054" sheetId="79" r:id="rId57"/>
    <sheet name="S.055" sheetId="80" r:id="rId58"/>
    <sheet name="S.056" sheetId="81" r:id="rId59"/>
    <sheet name="S.057" sheetId="82" r:id="rId60"/>
    <sheet name="S.058" sheetId="83" r:id="rId61"/>
    <sheet name="S.059" sheetId="84" r:id="rId62"/>
    <sheet name="S.060" sheetId="85" r:id="rId63"/>
    <sheet name="S.061" sheetId="86" r:id="rId64"/>
    <sheet name="S.062" sheetId="87" r:id="rId65"/>
    <sheet name="S.063" sheetId="88" r:id="rId66"/>
    <sheet name="S.064" sheetId="89" r:id="rId67"/>
    <sheet name="S.065" sheetId="90" r:id="rId68"/>
    <sheet name="S.066" sheetId="91" r:id="rId69"/>
    <sheet name="S.067" sheetId="92" r:id="rId70"/>
    <sheet name="S.068" sheetId="93" r:id="rId71"/>
    <sheet name="S.069" sheetId="94" r:id="rId72"/>
    <sheet name="S.070" sheetId="95" r:id="rId73"/>
    <sheet name="S.071" sheetId="96" r:id="rId74"/>
    <sheet name="S.072" sheetId="97" r:id="rId75"/>
    <sheet name="S.073" sheetId="98" r:id="rId76"/>
    <sheet name="S.074" sheetId="99" r:id="rId77"/>
    <sheet name="S.075" sheetId="100" r:id="rId78"/>
    <sheet name="S.076" sheetId="101" r:id="rId79"/>
    <sheet name="S.077" sheetId="102" r:id="rId80"/>
    <sheet name="S.xyz - blank" sheetId="13" r:id="rId81"/>
  </sheets>
  <definedNames>
    <definedName name="_NPh1">#REF!</definedName>
    <definedName name="ActExcessAmt">#REF!</definedName>
    <definedName name="ActGrTaxAmt">#REF!</definedName>
    <definedName name="ActKWHExcess">#REF!</definedName>
    <definedName name="ActKWHNotUsed">#REF!</definedName>
    <definedName name="ActKWHRes">#REF!</definedName>
    <definedName name="ActKWHSubTot">#REF!</definedName>
    <definedName name="ActKWHTot">#REF!</definedName>
    <definedName name="ActNotUsedAmt">#REF!</definedName>
    <definedName name="ActResAmt">#REF!</definedName>
    <definedName name="ActSubTotAmt">#REF!</definedName>
    <definedName name="ActTotAmt">#REF!</definedName>
    <definedName name="AdminChg">#REF!</definedName>
    <definedName name="AEP">#REF!</definedName>
    <definedName name="allocator">#REF!</definedName>
    <definedName name="allocators">#REF!</definedName>
    <definedName name="allocatorsSWP">#REF!</definedName>
    <definedName name="allocatorSWP1">#REF!</definedName>
    <definedName name="APCO">#REF!</definedName>
    <definedName name="AVRGPWRFCTR">#REF!</definedName>
    <definedName name="B1HRSCRMO">#REF!</definedName>
    <definedName name="B2HRSCRMO">#REF!</definedName>
    <definedName name="BASERATECHG">#REF!</definedName>
    <definedName name="BILLKWH">#REF!</definedName>
    <definedName name="BIRPCCHG">#REF!</definedName>
    <definedName name="BIRPDCHG1">#REF!</definedName>
    <definedName name="BIRPDCHG2">#REF!</definedName>
    <definedName name="BIRPECHG1">#REF!</definedName>
    <definedName name="BIRPECHGB1">#REF!</definedName>
    <definedName name="BIRPECHGB2">#REF!</definedName>
    <definedName name="BIRPECHGB3">#REF!</definedName>
    <definedName name="BIRPECHGW">#REF!</definedName>
    <definedName name="BIRPKWH1">#REF!</definedName>
    <definedName name="BIRPKWHB1">#REF!</definedName>
    <definedName name="BIRPKWHB2">#REF!</definedName>
    <definedName name="BIRPKWHB3">#REF!</definedName>
    <definedName name="BIRPKWHWH">#REF!</definedName>
    <definedName name="BIRPMECHG1">#REF!</definedName>
    <definedName name="BIRPOFKWH">#REF!</definedName>
    <definedName name="BIRPOPKWH">#REF!</definedName>
    <definedName name="BIRPP1EC">#REF!</definedName>
    <definedName name="BIRPP2EC">#REF!</definedName>
    <definedName name="BIRPP3EC">#REF!</definedName>
    <definedName name="BIRPP4EC">#REF!</definedName>
    <definedName name="BIRPP5EC">#REF!</definedName>
    <definedName name="BIRPPDMDCHG">#REF!</definedName>
    <definedName name="BIRPRCHG">#REF!</definedName>
    <definedName name="BIRPXKVA">#REF!</definedName>
    <definedName name="BIRPXKVAPCT">#REF!</definedName>
    <definedName name="BIRPXOFKW">#REF!</definedName>
    <definedName name="BKUPKWH">#REF!</definedName>
    <definedName name="BLDAMNT">#REF!</definedName>
    <definedName name="BLDDMND">#REF!</definedName>
    <definedName name="BLDKWH">#REF!</definedName>
    <definedName name="BLDOPDMND">#REF!</definedName>
    <definedName name="BLNGKWB4EDR">#REF!</definedName>
    <definedName name="BLNGKWH">#REF!</definedName>
    <definedName name="BLNGKWHTTL">#REF!</definedName>
    <definedName name="BndBlkKwh1">#REF!</definedName>
    <definedName name="BndBlkKwh2">#REF!</definedName>
    <definedName name="BndBlkKwh3">#REF!</definedName>
    <definedName name="BndBlkKwhChg1">#REF!</definedName>
    <definedName name="BndBlkKwhChg2">#REF!</definedName>
    <definedName name="BndBlkKwhChg3">#REF!</definedName>
    <definedName name="BndBlkKwhChgT">#REF!</definedName>
    <definedName name="BndBlkKwhChgW">#REF!</definedName>
    <definedName name="BndBlkKwhT">#REF!</definedName>
    <definedName name="BndBlkKwhW">#REF!</definedName>
    <definedName name="BndCustChg">#REF!</definedName>
    <definedName name="BndDmdChg1">#REF!</definedName>
    <definedName name="BndDmdChg2">#REF!</definedName>
    <definedName name="BndExcsKvaPct">#REF!</definedName>
    <definedName name="BndMEChg">#REF!</definedName>
    <definedName name="BndOffPkKwh">#REF!</definedName>
    <definedName name="BndOnPkKwh">#REF!</definedName>
    <definedName name="BndPL1Chg">#REF!</definedName>
    <definedName name="BndPL2Chg">#REF!</definedName>
    <definedName name="BndPL3Chg">#REF!</definedName>
    <definedName name="BndPL4Chg">#REF!</definedName>
    <definedName name="BndPL5Chg">#REF!</definedName>
    <definedName name="BndReactiveChg">#REF!</definedName>
    <definedName name="BndXOfpKvaChg">#REF!</definedName>
    <definedName name="BndXOfpKwChg">#REF!</definedName>
    <definedName name="BTTrueUp">#REF!</definedName>
    <definedName name="BUNCCHG">#REF!</definedName>
    <definedName name="BUNDCHG1">#REF!</definedName>
    <definedName name="BUNDCHG2">#REF!</definedName>
    <definedName name="BUNECHG1">#REF!</definedName>
    <definedName name="BUNECHGB1">#REF!</definedName>
    <definedName name="BUNECHGB2">#REF!</definedName>
    <definedName name="BUNECHGB3">#REF!</definedName>
    <definedName name="BUNECHGW">#REF!</definedName>
    <definedName name="BUNKWH1">#REF!</definedName>
    <definedName name="BUNKWHB1">#REF!</definedName>
    <definedName name="BUNKWHB2">#REF!</definedName>
    <definedName name="BUNKWHB3">#REF!</definedName>
    <definedName name="BUNKWHWH">#REF!</definedName>
    <definedName name="BUNMECHG1">#REF!</definedName>
    <definedName name="BUNOFKWH">#REF!</definedName>
    <definedName name="BUNOPKWH">#REF!</definedName>
    <definedName name="BUNP1EC">#REF!</definedName>
    <definedName name="BUNP2EC">#REF!</definedName>
    <definedName name="BUNP3EC">#REF!</definedName>
    <definedName name="BUNP4EC">#REF!</definedName>
    <definedName name="BUNP5EC">#REF!</definedName>
    <definedName name="BUNPDMDCHG">#REF!</definedName>
    <definedName name="BUNRCHG">#REF!</definedName>
    <definedName name="BUNXKVA">#REF!</definedName>
    <definedName name="BUNXKVAPCT">#REF!</definedName>
    <definedName name="BUNXOFKW">#REF!</definedName>
    <definedName name="CALCPFCC">#REF!</definedName>
    <definedName name="CAPDEFA">#REF!</definedName>
    <definedName name="CBLKWH">#REF!</definedName>
    <definedName name="City">#REF!</definedName>
    <definedName name="CNTRCTDMND">#REF!</definedName>
    <definedName name="CoPhoneLine">#REF!</definedName>
    <definedName name="CRMOINTRPTHRS">#REF!</definedName>
    <definedName name="CRNTMOBTKWH">#REF!</definedName>
    <definedName name="CRNTMOFPKHRS">#REF!</definedName>
    <definedName name="CRNTMONPKHRS">#REF!</definedName>
    <definedName name="CRTLBLONPKHRS">#REF!</definedName>
    <definedName name="CRTLBLONPKKWH">#REF!</definedName>
    <definedName name="CSTMRCHG">#REF!</definedName>
    <definedName name="CurMoAddr1">#REF!</definedName>
    <definedName name="CurMoAddr2">#REF!</definedName>
    <definedName name="CurMoBTDetail">#REF!</definedName>
    <definedName name="CurMoBuyThrgh_Sheet">#REF!</definedName>
    <definedName name="CurMoCityStZip">#REF!</definedName>
    <definedName name="CurMoCustName">#REF!</definedName>
    <definedName name="CurMoExcessAmt">#REF!</definedName>
    <definedName name="CurMoGrTaxAmt">#REF!</definedName>
    <definedName name="CurMoKWHExcess">#REF!</definedName>
    <definedName name="CurMoKWHNotUsed">#REF!</definedName>
    <definedName name="CurMoKWHRes">#REF!</definedName>
    <definedName name="CurMoKWHSubTot">#REF!</definedName>
    <definedName name="CurMoKWHTot">#REF!</definedName>
    <definedName name="CurMoMtrMult">#REF!</definedName>
    <definedName name="CurMoNotUsedAmt">#REF!</definedName>
    <definedName name="CurMoResAmt">#REF!</definedName>
    <definedName name="CurMoSubTotAmt">#REF!</definedName>
    <definedName name="CurMoTotAmt">#REF!</definedName>
    <definedName name="CurrYear">#REF!</definedName>
    <definedName name="CustAddr1">#REF!</definedName>
    <definedName name="CustAddr2">#REF!</definedName>
    <definedName name="CustCityStZip">#REF!</definedName>
    <definedName name="CustName2">#REF!</definedName>
    <definedName name="CustTable">#REF!</definedName>
    <definedName name="DetailTotCbl">#REF!</definedName>
    <definedName name="DetailTotChg">#REF!</definedName>
    <definedName name="DetailTotKw">#REF!</definedName>
    <definedName name="DetailTotMargin">#REF!</definedName>
    <definedName name="DIRPCCHG">#REF!</definedName>
    <definedName name="DIRPDCHG1">#REF!</definedName>
    <definedName name="DIRPDCHG2">#REF!</definedName>
    <definedName name="DIRPECHG1">#REF!</definedName>
    <definedName name="DIRPECHGB1">#REF!</definedName>
    <definedName name="DIRPECHGB2">#REF!</definedName>
    <definedName name="DIRPECHGB3">#REF!</definedName>
    <definedName name="DIRPMECHG1">#REF!</definedName>
    <definedName name="DIRPMINDC">#REF!</definedName>
    <definedName name="DIRPMINEC">#REF!</definedName>
    <definedName name="DIRPOFKVA">#REF!</definedName>
    <definedName name="DIRPOFKW">#REF!</definedName>
    <definedName name="DIRPOFKWH">#REF!</definedName>
    <definedName name="DIRPOPKWH">#REF!</definedName>
    <definedName name="DIRPP1EC">#REF!</definedName>
    <definedName name="DIRPP2EC">#REF!</definedName>
    <definedName name="DIRPP3EC">#REF!</definedName>
    <definedName name="DIRPP4EC">#REF!</definedName>
    <definedName name="DIRPP5EC">#REF!</definedName>
    <definedName name="DIRPRCHG">#REF!</definedName>
    <definedName name="DisBlkKwhChg1">#REF!</definedName>
    <definedName name="DisBlkKwhChg2">#REF!</definedName>
    <definedName name="DisBlkKwhChg3">#REF!</definedName>
    <definedName name="DisBlkKwhChgT">#REF!</definedName>
    <definedName name="DisCustChg">#REF!</definedName>
    <definedName name="DisDmdChg1">#REF!</definedName>
    <definedName name="DisDmdChg2">#REF!</definedName>
    <definedName name="DisMEChg">#REF!</definedName>
    <definedName name="DisMinDChg">#REF!</definedName>
    <definedName name="DisMinEChg">#REF!</definedName>
    <definedName name="DisOffPkKwh">#REF!</definedName>
    <definedName name="DisOnPkKwh">#REF!</definedName>
    <definedName name="DisPL1Chg">#REF!</definedName>
    <definedName name="DisPL2Chg">#REF!</definedName>
    <definedName name="DisPL3Chg">#REF!</definedName>
    <definedName name="DisPL4Chg">#REF!</definedName>
    <definedName name="DisPL5Chg">#REF!</definedName>
    <definedName name="DisReactiveChg">#REF!</definedName>
    <definedName name="DisXOfpKvaChg">#REF!</definedName>
    <definedName name="DisXOfpKwChg">#REF!</definedName>
    <definedName name="DSTCCHG">#REF!</definedName>
    <definedName name="DSTDCHG1">#REF!</definedName>
    <definedName name="DSTDCHG2">#REF!</definedName>
    <definedName name="DSTECHG1">#REF!</definedName>
    <definedName name="DSTECHGB1">#REF!</definedName>
    <definedName name="DSTECHGB2">#REF!</definedName>
    <definedName name="DSTECHGB3">#REF!</definedName>
    <definedName name="DSTMECHG1">#REF!</definedName>
    <definedName name="DSTMINDC">#REF!</definedName>
    <definedName name="DSTMINEC">#REF!</definedName>
    <definedName name="DSTOFKWH">#REF!</definedName>
    <definedName name="DSTOPKWH">#REF!</definedName>
    <definedName name="DSTP1EC">#REF!</definedName>
    <definedName name="DSTP2EC">#REF!</definedName>
    <definedName name="DSTP3EC">#REF!</definedName>
    <definedName name="DSTP4EC">#REF!</definedName>
    <definedName name="DSTP5EC">#REF!</definedName>
    <definedName name="DSTRCHG">#REF!</definedName>
    <definedName name="DSTXOFKVA">#REF!</definedName>
    <definedName name="DSTXOFKW">#REF!</definedName>
    <definedName name="EDRBASE">#REF!</definedName>
    <definedName name="EDRDATE">#REF!</definedName>
    <definedName name="EDRDSCNT">#REF!</definedName>
    <definedName name="EDRLVLPCT">#REF!</definedName>
    <definedName name="EDRTYPE">#REF!</definedName>
    <definedName name="EffDate">#REF!</definedName>
    <definedName name="ELKMCGN1">#REF!</definedName>
    <definedName name="ELKMCGN2">#REF!</definedName>
    <definedName name="ENDDTM">#REF!</definedName>
    <definedName name="ENDTIME">#REF!</definedName>
    <definedName name="EstExcessAmt">#REF!</definedName>
    <definedName name="EstGrTaxAmt">#REF!</definedName>
    <definedName name="EstKWHExcess">#REF!</definedName>
    <definedName name="EstKWHNotUsed">#REF!</definedName>
    <definedName name="EstKWHRes">#REF!</definedName>
    <definedName name="EstKWHSubTot">#REF!</definedName>
    <definedName name="EstKWHTot">#REF!</definedName>
    <definedName name="EstNotUsedAmt">#REF!</definedName>
    <definedName name="EstResAmt">#REF!</definedName>
    <definedName name="EstSubTotAmt">#REF!</definedName>
    <definedName name="EstTotAmt">#REF!</definedName>
    <definedName name="EXCSKVACHG">#REF!</definedName>
    <definedName name="EXCSKVADMND">#REF!</definedName>
    <definedName name="EXCSKVAR">#REF!</definedName>
    <definedName name="FIRMKWH">#REF!</definedName>
    <definedName name="FIRSTDAY">#REF!</definedName>
    <definedName name="FRMCPCT">#REF!</definedName>
    <definedName name="FUELCHG">#REF!</definedName>
    <definedName name="FUELRATE">#REF!</definedName>
    <definedName name="GenBlkKwhChg1">#REF!</definedName>
    <definedName name="GenBlkKwhChg2">#REF!</definedName>
    <definedName name="GenBlkKwhChg3">#REF!</definedName>
    <definedName name="GenBlkKwhChgT">#REF!</definedName>
    <definedName name="GENCCHG">#REF!</definedName>
    <definedName name="GenCustChg">#REF!</definedName>
    <definedName name="GENDCHG1">#REF!</definedName>
    <definedName name="GENDCHG2">#REF!</definedName>
    <definedName name="GenDmdChg1">#REF!</definedName>
    <definedName name="GenDmdChg2">#REF!</definedName>
    <definedName name="GENECHG1">#REF!</definedName>
    <definedName name="GENECHGB1">#REF!</definedName>
    <definedName name="GENECHGB2">#REF!</definedName>
    <definedName name="GENECHGB3">#REF!</definedName>
    <definedName name="GenMEChg">#REF!</definedName>
    <definedName name="GENMECHG1">#REF!</definedName>
    <definedName name="GENMINDC">#REF!</definedName>
    <definedName name="GenMinDChg">#REF!</definedName>
    <definedName name="GENMINEC">#REF!</definedName>
    <definedName name="GenMinEChg">#REF!</definedName>
    <definedName name="GenOffPkKwh">#REF!</definedName>
    <definedName name="GENOFKWH">#REF!</definedName>
    <definedName name="GenOnPkKwh">#REF!</definedName>
    <definedName name="GENOPKWH">#REF!</definedName>
    <definedName name="GENP1EC">#REF!</definedName>
    <definedName name="GENP2EC">#REF!</definedName>
    <definedName name="GENP3EC">#REF!</definedName>
    <definedName name="GENP4EC">#REF!</definedName>
    <definedName name="GENP5EC">#REF!</definedName>
    <definedName name="GenPL1Chg">#REF!</definedName>
    <definedName name="GenPL2Chg">#REF!</definedName>
    <definedName name="GenPL3Chg">#REF!</definedName>
    <definedName name="GenPL4Chg">#REF!</definedName>
    <definedName name="GenPL5Chg">#REF!</definedName>
    <definedName name="GENRCHG">#REF!</definedName>
    <definedName name="GenReactiveChg">#REF!</definedName>
    <definedName name="GENXOFKVA">#REF!</definedName>
    <definedName name="GENXOFKW">#REF!</definedName>
    <definedName name="GenXOfpKvaChg">#REF!</definedName>
    <definedName name="GenXOfpKwChg">#REF!</definedName>
    <definedName name="GIRPCCHG">#REF!</definedName>
    <definedName name="GIRPDCHG1">#REF!</definedName>
    <definedName name="GIRPDCHG2">#REF!</definedName>
    <definedName name="GIRPECHG1">#REF!</definedName>
    <definedName name="GIRPECHGB1">#REF!</definedName>
    <definedName name="GIRPECHGB2">#REF!</definedName>
    <definedName name="GIRPECHGB3">#REF!</definedName>
    <definedName name="GIRPMECHG1">#REF!</definedName>
    <definedName name="GIRPMINDC">#REF!</definedName>
    <definedName name="GIRPMINEC">#REF!</definedName>
    <definedName name="GIRPOFKVA">#REF!</definedName>
    <definedName name="GIRPOFKW">#REF!</definedName>
    <definedName name="GIRPOFKWH">#REF!</definedName>
    <definedName name="GIRPOPKWH">#REF!</definedName>
    <definedName name="GIRPP1EC">#REF!</definedName>
    <definedName name="GIRPP2EC">#REF!</definedName>
    <definedName name="GIRPP3EC">#REF!</definedName>
    <definedName name="GIRPP4EC">#REF!</definedName>
    <definedName name="GIRPP5EC">#REF!</definedName>
    <definedName name="GIRPRCHG">#REF!</definedName>
    <definedName name="HIPREKW">#REF!</definedName>
    <definedName name="HRCRDKW">#REF!</definedName>
    <definedName name="HRCRDKWDT">#REF!</definedName>
    <definedName name="HRCRDKWTM">#REF!</definedName>
    <definedName name="HROFPKDT">#REF!</definedName>
    <definedName name="HROFPKKW">#REF!</definedName>
    <definedName name="HROFPKTM">#REF!</definedName>
    <definedName name="HRONPKDT">#REF!</definedName>
    <definedName name="HRONPKKW">#REF!</definedName>
    <definedName name="HRONPKTM">#REF!</definedName>
    <definedName name="IMCO">#REF!</definedName>
    <definedName name="InterruptCapacity">#REF!</definedName>
    <definedName name="InterruptOfpCapacity">#REF!</definedName>
    <definedName name="InterruptType">#REF!</definedName>
    <definedName name="INTRPBLCAP">#REF!</definedName>
    <definedName name="Invdetails">#REF!</definedName>
    <definedName name="KWCHG">#REF!</definedName>
    <definedName name="KWH1NOCMM">#REF!</definedName>
    <definedName name="KWH3NOCMM">#REF!</definedName>
    <definedName name="KWHCHG">#REF!</definedName>
    <definedName name="LASTDAY">#REF!</definedName>
    <definedName name="LASTFUEL">#REF!</definedName>
    <definedName name="LASTMSRR">#REF!</definedName>
    <definedName name="LASTPFCC">#REF!</definedName>
    <definedName name="LDFCTR">#REF!</definedName>
    <definedName name="LRCREDIT">#REF!</definedName>
    <definedName name="MACC1">#REF!</definedName>
    <definedName name="MACC2">#REF!</definedName>
    <definedName name="MAINTHRSCRMO">#REF!</definedName>
    <definedName name="MAINTKWH">#REF!</definedName>
    <definedName name="MinBillDem">#REF!</definedName>
    <definedName name="MinBillDem2">#REF!</definedName>
    <definedName name="MinBillDmd">#REF!</definedName>
    <definedName name="MSRRBLD">#REF!</definedName>
    <definedName name="MSRRCHG">#REF!</definedName>
    <definedName name="MTRMLTPLR1">#REF!</definedName>
    <definedName name="MTRMLTPLR2">#REF!</definedName>
    <definedName name="NETMRGCHG">#REF!</definedName>
    <definedName name="NODAYSINPRD">#REF!</definedName>
    <definedName name="NODELPOINTS">#REF!</definedName>
    <definedName name="NP_h1">#REF!</definedName>
    <definedName name="NvsASD">"V2006-12-31"</definedName>
    <definedName name="NvsAutoDrillOk">"VN"</definedName>
    <definedName name="NvsElapsedTime">0.000231481484661344</definedName>
    <definedName name="NvsEndTime">39091.5909490741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"%,X,RZF..,CNF.."</definedName>
    <definedName name="NvsPanelBusUnit">"V100"</definedName>
    <definedName name="NvsPanelEffdt">"V2004-06-30"</definedName>
    <definedName name="NvsPanelSetid">"VAEP"</definedName>
    <definedName name="NvsReqBU">"VX999"</definedName>
    <definedName name="NvsReqBUOnly">"VN"</definedName>
    <definedName name="NvsTransLed">"VN"</definedName>
    <definedName name="NvsTreeASD">"V2099-01-01"</definedName>
    <definedName name="NvsValTbl.ACCOUNT">"GL_ACCOUNT_TBL"</definedName>
    <definedName name="NvsValTbl.AEP_STATE_JURIS">"AEP_ST_JD_TBL"</definedName>
    <definedName name="NvsValTbl.CURRENCY_CD">"CURRENCY_CD_TBL"</definedName>
    <definedName name="OFPCBLKW">#REF!</definedName>
    <definedName name="OFPKBILLKWH">#REF!</definedName>
    <definedName name="OFPKCGNKWH">#REF!</definedName>
    <definedName name="OFPKCNTRCTCPCT">#REF!</definedName>
    <definedName name="OFPKDMPKWH">#REF!</definedName>
    <definedName name="OFPKDSCRKWH">#REF!</definedName>
    <definedName name="OFPKDT">#REF!</definedName>
    <definedName name="OFPKEXCSKW">#REF!</definedName>
    <definedName name="OFPKINCRKWH">#REF!</definedName>
    <definedName name="OFPKKVADT">#REF!</definedName>
    <definedName name="OFPKKVATM">#REF!</definedName>
    <definedName name="OFPKKVW">#REF!</definedName>
    <definedName name="OFPKKW">#REF!</definedName>
    <definedName name="OFPKKWH1NOCMM">#REF!</definedName>
    <definedName name="OFPKKWH3NOCMM">#REF!</definedName>
    <definedName name="OFPKRCRDKWH">#REF!</definedName>
    <definedName name="OFPKTM">#REF!</definedName>
    <definedName name="OFPXCSKW">#REF!</definedName>
    <definedName name="OFPXCSKWDT">#REF!</definedName>
    <definedName name="OFPXCSKWH">#REF!</definedName>
    <definedName name="OFPXCSKWTM">#REF!</definedName>
    <definedName name="ONPKBILLKWH">#REF!</definedName>
    <definedName name="ONPKCAPB">#REF!</definedName>
    <definedName name="ONPKCGNKWH">#REF!</definedName>
    <definedName name="ONPKCNTRCTCPCT">#REF!</definedName>
    <definedName name="ONPKDMPKWH">#REF!</definedName>
    <definedName name="ONPKDSCRKWH">#REF!</definedName>
    <definedName name="ONPKDT">#REF!</definedName>
    <definedName name="ONPKINCRKWH">#REF!</definedName>
    <definedName name="ONPKKVA">#REF!</definedName>
    <definedName name="ONPKKVADT">#REF!</definedName>
    <definedName name="ONPKKVATM">#REF!</definedName>
    <definedName name="ONPKKW">#REF!</definedName>
    <definedName name="ONPKKWH1NOCMM">#REF!</definedName>
    <definedName name="ONPKKWH3NOCMM">#REF!</definedName>
    <definedName name="ONPKRCRDKWH">#REF!</definedName>
    <definedName name="ONPKTM">#REF!</definedName>
    <definedName name="OPCBLKW">#REF!</definedName>
    <definedName name="OPCO">#REF!</definedName>
    <definedName name="OPXCSKW">#REF!</definedName>
    <definedName name="OPXCSKWDT">#REF!</definedName>
    <definedName name="OPXCSKWH">#REF!</definedName>
    <definedName name="OPXCSKWTM">#REF!</definedName>
    <definedName name="OTHRTRNSKWH">#REF!</definedName>
    <definedName name="P1PENPERC">#REF!</definedName>
    <definedName name="P2PENPERC">#REF!</definedName>
    <definedName name="PeakDemandChg">#REF!</definedName>
    <definedName name="PenaltyDays">#REF!</definedName>
    <definedName name="PenaltyPct">#REF!</definedName>
    <definedName name="PENDAYS">#REF!</definedName>
    <definedName name="PENDAYS2">#REF!</definedName>
    <definedName name="PFCC">#REF!</definedName>
    <definedName name="PKKVAR">#REF!</definedName>
    <definedName name="PKKVARDATE">#REF!</definedName>
    <definedName name="PKKVARTIME">#REF!</definedName>
    <definedName name="PLVLKWH1">#REF!</definedName>
    <definedName name="PLVLKWH1A">#REF!</definedName>
    <definedName name="PLVLKWH2">#REF!</definedName>
    <definedName name="PLVLKWH23A">#REF!</definedName>
    <definedName name="PLVLKWH25">#REF!</definedName>
    <definedName name="PLVLKWH2A">#REF!</definedName>
    <definedName name="PLVLKWH3">#REF!</definedName>
    <definedName name="PLVLKWH3A">#REF!</definedName>
    <definedName name="PLVLKWH4">#REF!</definedName>
    <definedName name="PLVLKWH4A">#REF!</definedName>
    <definedName name="PRICEDESIG">#REF!</definedName>
    <definedName name="PriMoAddr1">#REF!</definedName>
    <definedName name="PriMoAddr2">#REF!</definedName>
    <definedName name="PriMoBTDetail">#REF!</definedName>
    <definedName name="PriMoBuyThrgh_Sheet">#REF!</definedName>
    <definedName name="PriMoCityStZip">#REF!</definedName>
    <definedName name="PriMoCustName">#REF!</definedName>
    <definedName name="PriMoMtrMult">#REF!</definedName>
    <definedName name="_xlnm.Print_Area" localSheetId="3">S.001!$A$1:$P$165</definedName>
    <definedName name="_xlnm.Print_Area" localSheetId="4">S.002!$A$1:$P$165</definedName>
    <definedName name="_xlnm.Print_Area" localSheetId="5">S.003!$A$1:$P$165</definedName>
    <definedName name="_xlnm.Print_Area" localSheetId="6">S.004!$A$1:$P$165</definedName>
    <definedName name="_xlnm.Print_Area" localSheetId="7">S.005!$A$1:$P$165</definedName>
    <definedName name="_xlnm.Print_Area" localSheetId="8">S.006!$A$1:$P$165</definedName>
    <definedName name="_xlnm.Print_Area" localSheetId="9">S.007!$A$1:$P$165</definedName>
    <definedName name="_xlnm.Print_Area" localSheetId="10">S.008!$A$1:$P$165</definedName>
    <definedName name="_xlnm.Print_Area" localSheetId="11">S.009!$A$1:$P$165</definedName>
    <definedName name="_xlnm.Print_Area" localSheetId="12">S.010!$A$1:$P$165</definedName>
    <definedName name="_xlnm.Print_Area" localSheetId="13">S.011!$A$1:$P$165</definedName>
    <definedName name="_xlnm.Print_Area" localSheetId="14">S.012!$A$1:$P$165</definedName>
    <definedName name="_xlnm.Print_Area" localSheetId="15">S.013!$A$1:$P$165</definedName>
    <definedName name="_xlnm.Print_Area" localSheetId="16">S.014!$A$1:$P$165</definedName>
    <definedName name="_xlnm.Print_Area" localSheetId="17">S.015!$A$1:$P$165</definedName>
    <definedName name="_xlnm.Print_Area" localSheetId="18">S.016!$A$1:$P$165</definedName>
    <definedName name="_xlnm.Print_Area" localSheetId="19">S.017!$A$1:$P$165</definedName>
    <definedName name="_xlnm.Print_Area" localSheetId="20">S.018!$A$1:$P$165</definedName>
    <definedName name="_xlnm.Print_Area" localSheetId="21">S.019!$A$1:$P$165</definedName>
    <definedName name="_xlnm.Print_Area" localSheetId="22">S.020!$A$1:$P$165</definedName>
    <definedName name="_xlnm.Print_Area" localSheetId="23">S.021!$A$1:$P$165</definedName>
    <definedName name="_xlnm.Print_Area" localSheetId="24">S.022!$A$1:$P$165</definedName>
    <definedName name="_xlnm.Print_Area" localSheetId="25">S.023!$A$1:$P$165</definedName>
    <definedName name="_xlnm.Print_Area" localSheetId="26">S.024!$A$1:$P$165</definedName>
    <definedName name="_xlnm.Print_Area" localSheetId="27">S.025!$A$1:$P$165</definedName>
    <definedName name="_xlnm.Print_Area" localSheetId="28">S.026!$A$1:$P$165</definedName>
    <definedName name="_xlnm.Print_Area" localSheetId="29">S.027!$A$1:$P$165</definedName>
    <definedName name="_xlnm.Print_Area" localSheetId="30">S.028!$A$1:$P$165</definedName>
    <definedName name="_xlnm.Print_Area" localSheetId="31">S.029!$A$1:$P$165</definedName>
    <definedName name="_xlnm.Print_Area" localSheetId="32">S.030!$A$1:$P$165</definedName>
    <definedName name="_xlnm.Print_Area" localSheetId="33">S.031!$A$1:$P$165</definedName>
    <definedName name="_xlnm.Print_Area" localSheetId="34">S.032!$A$1:$P$165</definedName>
    <definedName name="_xlnm.Print_Area" localSheetId="35">S.033!$A$1:$P$165</definedName>
    <definedName name="_xlnm.Print_Area" localSheetId="36">S.034!$A$1:$P$165</definedName>
    <definedName name="_xlnm.Print_Area" localSheetId="37">S.035!$A$1:$P$165</definedName>
    <definedName name="_xlnm.Print_Area" localSheetId="38">S.036!$A$1:$P$165</definedName>
    <definedName name="_xlnm.Print_Area" localSheetId="39">S.037!$A$1:$P$165</definedName>
    <definedName name="_xlnm.Print_Area" localSheetId="40">S.038!$A$1:$P$165</definedName>
    <definedName name="_xlnm.Print_Area" localSheetId="41">S.039!$A$1:$P$165</definedName>
    <definedName name="_xlnm.Print_Area" localSheetId="42">S.040!$A$1:$P$165</definedName>
    <definedName name="_xlnm.Print_Area" localSheetId="43">S.041!$A$1:$P$165</definedName>
    <definedName name="_xlnm.Print_Area" localSheetId="44">S.042!$A$1:$P$165</definedName>
    <definedName name="_xlnm.Print_Area" localSheetId="45">S.043!$A$1:$P$165</definedName>
    <definedName name="_xlnm.Print_Area" localSheetId="46">S.044!$A$1:$P$165</definedName>
    <definedName name="_xlnm.Print_Area" localSheetId="47">S.045!$A$1:$P$165</definedName>
    <definedName name="_xlnm.Print_Area" localSheetId="48">S.046!$A$1:$P$165</definedName>
    <definedName name="_xlnm.Print_Area" localSheetId="49">S.047!$A$1:$P$165</definedName>
    <definedName name="_xlnm.Print_Area" localSheetId="50">S.048!$A$1:$P$165</definedName>
    <definedName name="_xlnm.Print_Area" localSheetId="51">S.049!$A$1:$P$165</definedName>
    <definedName name="_xlnm.Print_Area" localSheetId="52">S.050!$A$1:$P$165</definedName>
    <definedName name="_xlnm.Print_Area" localSheetId="53">S.051!$A$1:$P$165</definedName>
    <definedName name="_xlnm.Print_Area" localSheetId="54">S.052!$A$1:$P$165</definedName>
    <definedName name="_xlnm.Print_Area" localSheetId="55">S.053!$A$1:$P$165</definedName>
    <definedName name="_xlnm.Print_Area" localSheetId="56">S.054!$A$1:$P$165</definedName>
    <definedName name="_xlnm.Print_Area" localSheetId="57">S.055!$A$1:$P$165</definedName>
    <definedName name="_xlnm.Print_Area" localSheetId="58">S.056!$A$1:$P$165</definedName>
    <definedName name="_xlnm.Print_Area" localSheetId="59">S.057!$A$1:$P$165</definedName>
    <definedName name="_xlnm.Print_Area" localSheetId="60">S.058!$A$1:$P$165</definedName>
    <definedName name="_xlnm.Print_Area" localSheetId="61">S.059!$A$1:$P$165</definedName>
    <definedName name="_xlnm.Print_Area" localSheetId="62">S.060!$A$1:$P$165</definedName>
    <definedName name="_xlnm.Print_Area" localSheetId="63">S.061!$A$1:$P$165</definedName>
    <definedName name="_xlnm.Print_Area" localSheetId="64">S.062!$A$1:$P$165</definedName>
    <definedName name="_xlnm.Print_Area" localSheetId="65">S.063!$A$1:$P$165</definedName>
    <definedName name="_xlnm.Print_Area" localSheetId="66">S.064!$A$1:$P$165</definedName>
    <definedName name="_xlnm.Print_Area" localSheetId="67">S.065!$A$1:$P$165</definedName>
    <definedName name="_xlnm.Print_Area" localSheetId="68">S.066!$A$1:$P$165</definedName>
    <definedName name="_xlnm.Print_Area" localSheetId="69">S.067!$A$1:$P$165</definedName>
    <definedName name="_xlnm.Print_Area" localSheetId="77">S.075!$A$1:$P$165</definedName>
    <definedName name="_xlnm.Print_Area" localSheetId="78">S.076!$A$1:$P$165</definedName>
    <definedName name="_xlnm.Print_Area" localSheetId="79">S.077!$A$1:$P$165</definedName>
    <definedName name="_xlnm.Print_Area" localSheetId="80">'S.xyz - blank'!$A$1:$P$165</definedName>
    <definedName name="_xlnm.Print_Area" localSheetId="0">'SWE.Sch.11.Rates'!$A$1:$T$98</definedName>
    <definedName name="_xlnm.Print_Area" localSheetId="1">'SWE.WS.F.BPU.ATRR.Projected'!$A$1:$O$93</definedName>
    <definedName name="_xlnm.Print_Area" localSheetId="2">'SWE.WS.G.BPU.ATRR.True-up'!$A$1:$P$96</definedName>
    <definedName name="_xlnm.Print_Titles" localSheetId="36">S.034!#REF!</definedName>
    <definedName name="_xlnm.Print_Titles" localSheetId="37">S.035!#REF!</definedName>
    <definedName name="_xlnm.Print_Titles" localSheetId="38">S.036!#REF!</definedName>
    <definedName name="_xlnm.Print_Titles" localSheetId="39">S.037!#REF!</definedName>
    <definedName name="_xlnm.Print_Titles" localSheetId="40">S.038!#REF!</definedName>
    <definedName name="_xlnm.Print_Titles" localSheetId="41">S.039!#REF!</definedName>
    <definedName name="_xlnm.Print_Titles" localSheetId="42">S.040!#REF!</definedName>
    <definedName name="_xlnm.Print_Titles" localSheetId="43">S.041!#REF!</definedName>
    <definedName name="_xlnm.Print_Titles" localSheetId="44">S.042!#REF!</definedName>
    <definedName name="_xlnm.Print_Titles" localSheetId="45">S.043!#REF!</definedName>
    <definedName name="_xlnm.Print_Titles" localSheetId="46">S.044!#REF!</definedName>
    <definedName name="_xlnm.Print_Titles" localSheetId="47">S.045!#REF!</definedName>
    <definedName name="_xlnm.Print_Titles" localSheetId="48">S.046!#REF!</definedName>
    <definedName name="_xlnm.Print_Titles" localSheetId="49">S.047!#REF!</definedName>
    <definedName name="_xlnm.Print_Titles" localSheetId="50">S.048!#REF!</definedName>
    <definedName name="_xlnm.Print_Titles" localSheetId="51">S.049!#REF!</definedName>
    <definedName name="_xlnm.Print_Titles" localSheetId="52">S.050!#REF!</definedName>
    <definedName name="_xlnm.Print_Titles" localSheetId="53">S.051!#REF!</definedName>
    <definedName name="_xlnm.Print_Titles" localSheetId="54">S.052!#REF!</definedName>
    <definedName name="_xlnm.Print_Titles" localSheetId="55">S.053!#REF!</definedName>
    <definedName name="_xlnm.Print_Titles" localSheetId="56">S.054!#REF!</definedName>
    <definedName name="_xlnm.Print_Titles" localSheetId="57">S.055!#REF!</definedName>
    <definedName name="_xlnm.Print_Titles" localSheetId="58">S.056!#REF!</definedName>
    <definedName name="_xlnm.Print_Titles" localSheetId="59">S.057!#REF!</definedName>
    <definedName name="_xlnm.Print_Titles" localSheetId="60">S.058!#REF!</definedName>
    <definedName name="_xlnm.Print_Titles" localSheetId="61">S.059!#REF!</definedName>
    <definedName name="_xlnm.Print_Titles" localSheetId="62">S.060!#REF!</definedName>
    <definedName name="_xlnm.Print_Titles" localSheetId="63">S.061!#REF!</definedName>
    <definedName name="_xlnm.Print_Titles" localSheetId="64">S.062!#REF!</definedName>
    <definedName name="_xlnm.Print_Titles" localSheetId="65">S.063!#REF!</definedName>
    <definedName name="_xlnm.Print_Titles" localSheetId="66">S.064!#REF!</definedName>
    <definedName name="_xlnm.Print_Titles" localSheetId="67">S.065!#REF!</definedName>
    <definedName name="_xlnm.Print_Titles" localSheetId="68">S.066!#REF!</definedName>
    <definedName name="_xlnm.Print_Titles" localSheetId="69">S.067!#REF!</definedName>
    <definedName name="_xlnm.Print_Titles" localSheetId="77">S.075!#REF!</definedName>
    <definedName name="_xlnm.Print_Titles" localSheetId="78">S.076!#REF!</definedName>
    <definedName name="_xlnm.Print_Titles" localSheetId="79">S.077!#REF!</definedName>
    <definedName name="_xlnm.Print_Titles" localSheetId="80">'S.xyz - blank'!#REF!</definedName>
    <definedName name="_xlnm.Print_Titles" localSheetId="0">'SWE.Sch.11.Rates'!$1:$17</definedName>
    <definedName name="_xlnm.Print_Titles" localSheetId="1">'SWE.WS.F.BPU.ATRR.Projected'!$1:$6</definedName>
    <definedName name="_xlnm.Print_Titles" localSheetId="2">'SWE.WS.G.BPU.ATRR.True-up'!$1:$5</definedName>
    <definedName name="PRVCNT">#REF!</definedName>
    <definedName name="PRVDATE">#REF!</definedName>
    <definedName name="PRVFUEL">#REF!</definedName>
    <definedName name="PRVKW">#REF!</definedName>
    <definedName name="PRVKWH">#REF!</definedName>
    <definedName name="PRVMSRR">#REF!</definedName>
    <definedName name="PRVPFCC">#REF!</definedName>
    <definedName name="PSOallocatorsP">#REF!</definedName>
    <definedName name="PVHIOFPCBL">#REF!</definedName>
    <definedName name="PVHIOPCBL">#REF!</definedName>
    <definedName name="RatchetFactor">#REF!</definedName>
    <definedName name="RCRDRID">#REF!</definedName>
    <definedName name="RCTVHRS">#REF!</definedName>
    <definedName name="RDRBLK1C">#REF!</definedName>
    <definedName name="RDRBLK1Q">#REF!</definedName>
    <definedName name="RDRBLK2C">#REF!</definedName>
    <definedName name="RDRBLK2Q">#REF!</definedName>
    <definedName name="RDRBLK3C">#REF!</definedName>
    <definedName name="RDRBLK3Q">#REF!</definedName>
    <definedName name="RDRBLKTC">#REF!</definedName>
    <definedName name="RDRBLKTC1">#REF!</definedName>
    <definedName name="RDRBLKTC10">#REF!</definedName>
    <definedName name="RDRBLKTC11">#REF!</definedName>
    <definedName name="RDRBLKTC12">#REF!</definedName>
    <definedName name="RDRBLKTC13">#REF!</definedName>
    <definedName name="RDRBLKTC14">#REF!</definedName>
    <definedName name="RDRBLKTC15">#REF!</definedName>
    <definedName name="RDRBLKTC16">#REF!</definedName>
    <definedName name="RDRBLKTC17">#REF!</definedName>
    <definedName name="RDRBLKTC18">#REF!</definedName>
    <definedName name="RDRBLKTC19">#REF!</definedName>
    <definedName name="RDRBLKTC2">#REF!</definedName>
    <definedName name="RDRBLKTC20">#REF!</definedName>
    <definedName name="RDRBLKTC3">#REF!</definedName>
    <definedName name="RDRBLKTC4">#REF!</definedName>
    <definedName name="RDRBLKTC5">#REF!</definedName>
    <definedName name="RDRBLKTC6">#REF!</definedName>
    <definedName name="RDRBLKTC7">#REF!</definedName>
    <definedName name="RDRBLKTC8">#REF!</definedName>
    <definedName name="RDRBLKTC9">#REF!</definedName>
    <definedName name="RDRBLKTQ">#REF!</definedName>
    <definedName name="RDRCODE">#REF!</definedName>
    <definedName name="RDRCYCLE">#REF!</definedName>
    <definedName name="RDRDATE">#REF!</definedName>
    <definedName name="RDRNAME">#REF!</definedName>
    <definedName name="RDRRATEB">#REF!</definedName>
    <definedName name="RDRRATEB1">#REF!</definedName>
    <definedName name="RDRRATEB10">#REF!</definedName>
    <definedName name="RDRRATEB11">#REF!</definedName>
    <definedName name="RDRRATEB12">#REF!</definedName>
    <definedName name="RDRRATEB13">#REF!</definedName>
    <definedName name="RDRRATEB14">#REF!</definedName>
    <definedName name="RDRRATEB15">#REF!</definedName>
    <definedName name="RDRRATEB16">#REF!</definedName>
    <definedName name="RDRRATEB17">#REF!</definedName>
    <definedName name="RDRRATEB18">#REF!</definedName>
    <definedName name="RDRRATEB19">#REF!</definedName>
    <definedName name="RDRRATEB2">#REF!</definedName>
    <definedName name="RDRRATEB20">#REF!</definedName>
    <definedName name="RDRRATEB3">#REF!</definedName>
    <definedName name="RDRRATEB4">#REF!</definedName>
    <definedName name="RDRRATEB5">#REF!</definedName>
    <definedName name="RDRRATEB6">#REF!</definedName>
    <definedName name="RDRRATEB7">#REF!</definedName>
    <definedName name="RDRRATEB8">#REF!</definedName>
    <definedName name="RDRRATEB9">#REF!</definedName>
    <definedName name="RDRRATED">#REF!</definedName>
    <definedName name="RDRRATED1">#REF!</definedName>
    <definedName name="RDRRATED10">#REF!</definedName>
    <definedName name="RDRRATED11">#REF!</definedName>
    <definedName name="RDRRATED12">#REF!</definedName>
    <definedName name="RDRRATED13">#REF!</definedName>
    <definedName name="RDRRATED14">#REF!</definedName>
    <definedName name="RDRRATED15">#REF!</definedName>
    <definedName name="RDRRATED16">#REF!</definedName>
    <definedName name="RDRRATED17">#REF!</definedName>
    <definedName name="RDRRATED18">#REF!</definedName>
    <definedName name="RDRRATED19">#REF!</definedName>
    <definedName name="RDRRATED2">#REF!</definedName>
    <definedName name="RDRRATED20">#REF!</definedName>
    <definedName name="RDRRATED3">#REF!</definedName>
    <definedName name="RDRRATED4">#REF!</definedName>
    <definedName name="RDRRATED5">#REF!</definedName>
    <definedName name="RDRRATED6">#REF!</definedName>
    <definedName name="RDRRATED7">#REF!</definedName>
    <definedName name="RDRRATED8">#REF!</definedName>
    <definedName name="RDRRATED9">#REF!</definedName>
    <definedName name="RDRRATEG">#REF!</definedName>
    <definedName name="RDRRATEG1">#REF!</definedName>
    <definedName name="RDRRATEG10">#REF!</definedName>
    <definedName name="RDRRATEG11">#REF!</definedName>
    <definedName name="RDRRATEG12">#REF!</definedName>
    <definedName name="RDRRATEG13">#REF!</definedName>
    <definedName name="RDRRATEG14">#REF!</definedName>
    <definedName name="RDRRATEG15">#REF!</definedName>
    <definedName name="RDRRATEG16">#REF!</definedName>
    <definedName name="RDRRATEG17">#REF!</definedName>
    <definedName name="RDRRATEG18">#REF!</definedName>
    <definedName name="RDRRATEG19">#REF!</definedName>
    <definedName name="RDRRATEG2">#REF!</definedName>
    <definedName name="RDRRATEG20">#REF!</definedName>
    <definedName name="RDRRATEG3">#REF!</definedName>
    <definedName name="RDRRATEG4">#REF!</definedName>
    <definedName name="RDRRATEG5">#REF!</definedName>
    <definedName name="RDRRATEG6">#REF!</definedName>
    <definedName name="RDRRATEG7">#REF!</definedName>
    <definedName name="RDRRATEG8">#REF!</definedName>
    <definedName name="RDRRATEG9">#REF!</definedName>
    <definedName name="RDRRATET">#REF!</definedName>
    <definedName name="RDRRATET1">#REF!</definedName>
    <definedName name="RDRRATET10">#REF!</definedName>
    <definedName name="RDRRATET11">#REF!</definedName>
    <definedName name="RDRRATET12">#REF!</definedName>
    <definedName name="RDRRATET13">#REF!</definedName>
    <definedName name="RDRRATET14">#REF!</definedName>
    <definedName name="RDRRATET15">#REF!</definedName>
    <definedName name="RDRRATET16">#REF!</definedName>
    <definedName name="RDRRATET17">#REF!</definedName>
    <definedName name="RDRRATET18">#REF!</definedName>
    <definedName name="RDRRATET19">#REF!</definedName>
    <definedName name="RDRRATET2">#REF!</definedName>
    <definedName name="RDRRATET20">#REF!</definedName>
    <definedName name="RDRRATET3">#REF!</definedName>
    <definedName name="RDRRATET4">#REF!</definedName>
    <definedName name="RDRRATET5">#REF!</definedName>
    <definedName name="RDRRATET6">#REF!</definedName>
    <definedName name="RDRRATET7">#REF!</definedName>
    <definedName name="RDRRATET8">#REF!</definedName>
    <definedName name="RDRRATET9">#REF!</definedName>
    <definedName name="RDRTYPE">#REF!</definedName>
    <definedName name="RDRUNITS">#REF!</definedName>
    <definedName name="_xlnm.Recorder">#REF!</definedName>
    <definedName name="Reserved_Section">#REF!</definedName>
    <definedName name="RIDERS">#REF!</definedName>
    <definedName name="RKVAHRDNG">#REF!</definedName>
    <definedName name="RTCHTCNTRCTCPCT">#REF!</definedName>
    <definedName name="RTCHTFCTR">#REF!</definedName>
    <definedName name="RTCHTFCTR2">#REF!</definedName>
    <definedName name="RTCHTHIPREVKW">#REF!</definedName>
    <definedName name="RTP_Detail">#REF!</definedName>
    <definedName name="RTPLRKW">#REF!</definedName>
    <definedName name="SDI">#REF!</definedName>
    <definedName name="SHLDRPKKW">#REF!</definedName>
    <definedName name="SHLDRPKKWDT">#REF!</definedName>
    <definedName name="SHLDRPKKWTM">#REF!</definedName>
    <definedName name="SHRDTRNSKWH">#REF!</definedName>
    <definedName name="SRPLSKWH">#REF!</definedName>
    <definedName name="STARTDTM">#REF!</definedName>
    <definedName name="State">#REF!</definedName>
    <definedName name="STDKW">#REF!</definedName>
    <definedName name="STDKWDT">#REF!</definedName>
    <definedName name="STDKWTM">#REF!</definedName>
    <definedName name="STRTTIME">#REF!</definedName>
    <definedName name="SWPallocatorsH">#REF!</definedName>
    <definedName name="SWPallocatorsP">#REF!</definedName>
    <definedName name="SYSPKKW">#REF!</definedName>
    <definedName name="SYSPKKWDT">#REF!</definedName>
    <definedName name="SYSPKKWTM">#REF!</definedName>
    <definedName name="TARIFF1">#REF!</definedName>
    <definedName name="TARIFF2">#REF!</definedName>
    <definedName name="TariffCode">#REF!</definedName>
    <definedName name="TariffLongName">#REF!</definedName>
    <definedName name="TariffShortName">#REF!</definedName>
    <definedName name="TAXDATE">#REF!</definedName>
    <definedName name="TAXES">#REF!</definedName>
    <definedName name="TAXNAME">#REF!</definedName>
    <definedName name="TAXRATE">#REF!</definedName>
    <definedName name="TAXTYPE">#REF!</definedName>
    <definedName name="TCst">#REF!</definedName>
    <definedName name="TCst1">#REF!</definedName>
    <definedName name="TIRPCCHG">#REF!</definedName>
    <definedName name="TIRPDCHG1">#REF!</definedName>
    <definedName name="TIRPDCHG2">#REF!</definedName>
    <definedName name="TIRPECHG1">#REF!</definedName>
    <definedName name="TIRPECHGB1">#REF!</definedName>
    <definedName name="TIRPECHGB2">#REF!</definedName>
    <definedName name="TIRPECHGB3">#REF!</definedName>
    <definedName name="TIRPMECHG1">#REF!</definedName>
    <definedName name="TIRPMINDC">#REF!</definedName>
    <definedName name="TIRPMINEC">#REF!</definedName>
    <definedName name="TIRPOFKVA">#REF!</definedName>
    <definedName name="TIRPOFKW">#REF!</definedName>
    <definedName name="TIRPOFKWH">#REF!</definedName>
    <definedName name="TIRPOPKWH">#REF!</definedName>
    <definedName name="TIRPP1EC">#REF!</definedName>
    <definedName name="TIRPP2EC">#REF!</definedName>
    <definedName name="TIRPP3EC">#REF!</definedName>
    <definedName name="TIRPP4EC">#REF!</definedName>
    <definedName name="TIRPP5EC">#REF!</definedName>
    <definedName name="TIRPRCHG">#REF!</definedName>
    <definedName name="TLsFctr">#REF!</definedName>
    <definedName name="TRCRDKWH">#REF!</definedName>
    <definedName name="TRCRDKWH2P">#REF!</definedName>
    <definedName name="TRFDATE1">#REF!</definedName>
    <definedName name="TRFDATE2">#REF!</definedName>
    <definedName name="TRFNAME1">#REF!</definedName>
    <definedName name="TRFNAME2">#REF!</definedName>
    <definedName name="TRFSHORTNM1">#REF!</definedName>
    <definedName name="TRFSHORTNM2">#REF!</definedName>
    <definedName name="TrnBlkKwhChg1">#REF!</definedName>
    <definedName name="TrnBlkKwhChg2">#REF!</definedName>
    <definedName name="TrnBlkKwhChg3">#REF!</definedName>
    <definedName name="TrnBlkKwhChgT">#REF!</definedName>
    <definedName name="TRNCCHG">#REF!</definedName>
    <definedName name="TrnCustChg">#REF!</definedName>
    <definedName name="TRNDCHG1">#REF!</definedName>
    <definedName name="TRNDCHG2">#REF!</definedName>
    <definedName name="TrnDmdChg1">#REF!</definedName>
    <definedName name="TrnDmdChg2">#REF!</definedName>
    <definedName name="TRNECHG1">#REF!</definedName>
    <definedName name="TRNECHGB1">#REF!</definedName>
    <definedName name="TRNECHGB2">#REF!</definedName>
    <definedName name="TRNECHGB3">#REF!</definedName>
    <definedName name="TrnMEChg">#REF!</definedName>
    <definedName name="TRNMECHG1">#REF!</definedName>
    <definedName name="TRNMINDC">#REF!</definedName>
    <definedName name="TrnMinDChg">#REF!</definedName>
    <definedName name="TRNMINEC">#REF!</definedName>
    <definedName name="TrnMinEChg">#REF!</definedName>
    <definedName name="TrnOffPkKwh">#REF!</definedName>
    <definedName name="TRNOFKWH">#REF!</definedName>
    <definedName name="TrnOnPkKwh">#REF!</definedName>
    <definedName name="TRNOPKWH">#REF!</definedName>
    <definedName name="TRNP1EC">#REF!</definedName>
    <definedName name="TRNP2EC">#REF!</definedName>
    <definedName name="TRNP3EC">#REF!</definedName>
    <definedName name="TRNP4EC">#REF!</definedName>
    <definedName name="TRNP5EC">#REF!</definedName>
    <definedName name="TrnPL1Chg">#REF!</definedName>
    <definedName name="TrnPL2Chg">#REF!</definedName>
    <definedName name="TrnPL3Chg">#REF!</definedName>
    <definedName name="TrnPL4Chg">#REF!</definedName>
    <definedName name="TrnPL5Chg">#REF!</definedName>
    <definedName name="TRNRCHG">#REF!</definedName>
    <definedName name="TrnReactiveChg">#REF!</definedName>
    <definedName name="TRNSKWTOFPK">#REF!</definedName>
    <definedName name="TRNSKWTONPK">#REF!</definedName>
    <definedName name="TRNXOFKVA">#REF!</definedName>
    <definedName name="TRNXOFKW">#REF!</definedName>
    <definedName name="TrnXOfpKvaChg">#REF!</definedName>
    <definedName name="TrnXOfpKwChg">#REF!</definedName>
    <definedName name="TTLBSRATETTL">#REF!</definedName>
    <definedName name="TTLCOGENKWH">#REF!</definedName>
    <definedName name="UNBUNDIND">#REF!</definedName>
    <definedName name="Zip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36" l="1"/>
  <c r="O104" i="99" l="1"/>
  <c r="P104" i="99" s="1"/>
  <c r="N104" i="99"/>
  <c r="L104" i="99"/>
  <c r="M104" i="99" s="1"/>
  <c r="O103" i="99"/>
  <c r="N103" i="99"/>
  <c r="L103" i="99"/>
  <c r="M103" i="99" s="1"/>
  <c r="N102" i="99"/>
  <c r="O102" i="99" s="1"/>
  <c r="P102" i="99" s="1"/>
  <c r="L102" i="99"/>
  <c r="M102" i="99" s="1"/>
  <c r="N106" i="94"/>
  <c r="O106" i="94" s="1"/>
  <c r="P106" i="94" s="1"/>
  <c r="L106" i="94"/>
  <c r="M106" i="94" s="1"/>
  <c r="N105" i="94"/>
  <c r="O105" i="94" s="1"/>
  <c r="P105" i="94" s="1"/>
  <c r="L105" i="94"/>
  <c r="M105" i="94" s="1"/>
  <c r="N104" i="94"/>
  <c r="O104" i="94" s="1"/>
  <c r="P104" i="94" s="1"/>
  <c r="L104" i="94"/>
  <c r="M104" i="94" s="1"/>
  <c r="N107" i="81"/>
  <c r="O107" i="81" s="1"/>
  <c r="L107" i="81"/>
  <c r="M107" i="81" s="1"/>
  <c r="O106" i="81"/>
  <c r="P106" i="81" s="1"/>
  <c r="N106" i="81"/>
  <c r="L106" i="81"/>
  <c r="M106" i="81" s="1"/>
  <c r="N105" i="81"/>
  <c r="O105" i="81" s="1"/>
  <c r="L105" i="81"/>
  <c r="M105" i="81" s="1"/>
  <c r="N108" i="77"/>
  <c r="O108" i="77" s="1"/>
  <c r="P108" i="77" s="1"/>
  <c r="L108" i="77"/>
  <c r="M108" i="77" s="1"/>
  <c r="N107" i="77"/>
  <c r="O107" i="77" s="1"/>
  <c r="P107" i="77" s="1"/>
  <c r="L107" i="77"/>
  <c r="M107" i="77" s="1"/>
  <c r="N106" i="77"/>
  <c r="O106" i="77" s="1"/>
  <c r="L106" i="77"/>
  <c r="M106" i="77" s="1"/>
  <c r="N109" i="66"/>
  <c r="O109" i="66" s="1"/>
  <c r="P109" i="66" s="1"/>
  <c r="L109" i="66"/>
  <c r="M109" i="66" s="1"/>
  <c r="N108" i="66"/>
  <c r="O108" i="66" s="1"/>
  <c r="P108" i="66" s="1"/>
  <c r="M108" i="66"/>
  <c r="L108" i="66"/>
  <c r="N107" i="66"/>
  <c r="O107" i="66" s="1"/>
  <c r="L107" i="66"/>
  <c r="M107" i="66" s="1"/>
  <c r="N115" i="34"/>
  <c r="O115" i="34" s="1"/>
  <c r="L115" i="34"/>
  <c r="M115" i="34" s="1"/>
  <c r="O114" i="34"/>
  <c r="P114" i="34" s="1"/>
  <c r="N114" i="34"/>
  <c r="M114" i="34"/>
  <c r="L114" i="34"/>
  <c r="N113" i="34"/>
  <c r="O113" i="34" s="1"/>
  <c r="L113" i="34"/>
  <c r="M113" i="34" s="1"/>
  <c r="N111" i="58"/>
  <c r="O111" i="58" s="1"/>
  <c r="P111" i="58" s="1"/>
  <c r="L111" i="58"/>
  <c r="M111" i="58" s="1"/>
  <c r="N110" i="58"/>
  <c r="O110" i="58" s="1"/>
  <c r="L110" i="58"/>
  <c r="M110" i="58" s="1"/>
  <c r="N109" i="58"/>
  <c r="O109" i="58" s="1"/>
  <c r="L109" i="58"/>
  <c r="M109" i="58" s="1"/>
  <c r="N107" i="86"/>
  <c r="O107" i="86" s="1"/>
  <c r="P107" i="86" s="1"/>
  <c r="L107" i="86"/>
  <c r="M107" i="86" s="1"/>
  <c r="N106" i="86"/>
  <c r="O106" i="86" s="1"/>
  <c r="P106" i="86" s="1"/>
  <c r="L106" i="86"/>
  <c r="M106" i="86" s="1"/>
  <c r="N105" i="86"/>
  <c r="O105" i="86" s="1"/>
  <c r="L105" i="86"/>
  <c r="M105" i="86" s="1"/>
  <c r="P109" i="58" l="1"/>
  <c r="P103" i="99"/>
  <c r="P105" i="81"/>
  <c r="P107" i="81"/>
  <c r="P106" i="77"/>
  <c r="P107" i="66"/>
  <c r="P115" i="34"/>
  <c r="P113" i="34"/>
  <c r="P110" i="58"/>
  <c r="P105" i="86"/>
  <c r="D29" i="58" l="1"/>
  <c r="D34" i="22"/>
  <c r="N26" i="102"/>
  <c r="O26" i="102" s="1"/>
  <c r="M26" i="102"/>
  <c r="K26" i="102"/>
  <c r="L26" i="102" s="1"/>
  <c r="M17" i="101"/>
  <c r="N17" i="101" s="1"/>
  <c r="O17" i="101" s="1"/>
  <c r="K17" i="101"/>
  <c r="L17" i="101" s="1"/>
  <c r="M17" i="100"/>
  <c r="N17" i="100" s="1"/>
  <c r="O17" i="100" s="1"/>
  <c r="K17" i="100"/>
  <c r="L17" i="100" s="1"/>
  <c r="N23" i="99"/>
  <c r="M23" i="99"/>
  <c r="K23" i="99"/>
  <c r="L23" i="99" s="1"/>
  <c r="M23" i="98"/>
  <c r="N23" i="98" s="1"/>
  <c r="O23" i="98" s="1"/>
  <c r="L23" i="98"/>
  <c r="K23" i="98"/>
  <c r="M23" i="97"/>
  <c r="N23" i="97" s="1"/>
  <c r="K23" i="97"/>
  <c r="L23" i="97" s="1"/>
  <c r="M24" i="96"/>
  <c r="N24" i="96" s="1"/>
  <c r="O24" i="96" s="1"/>
  <c r="K24" i="96"/>
  <c r="L24" i="96" s="1"/>
  <c r="M24" i="95"/>
  <c r="N24" i="95" s="1"/>
  <c r="O24" i="95" s="1"/>
  <c r="K24" i="95"/>
  <c r="L24" i="95" s="1"/>
  <c r="O25" i="94"/>
  <c r="N25" i="94"/>
  <c r="M25" i="94"/>
  <c r="L25" i="94"/>
  <c r="K25" i="94"/>
  <c r="M24" i="93"/>
  <c r="N24" i="93" s="1"/>
  <c r="O24" i="93" s="1"/>
  <c r="K24" i="93"/>
  <c r="L24" i="93" s="1"/>
  <c r="N25" i="92"/>
  <c r="M25" i="92"/>
  <c r="K25" i="92"/>
  <c r="L25" i="92" s="1"/>
  <c r="M25" i="91"/>
  <c r="N25" i="91" s="1"/>
  <c r="O25" i="91" s="1"/>
  <c r="L25" i="91"/>
  <c r="K25" i="91"/>
  <c r="N25" i="90"/>
  <c r="M25" i="90"/>
  <c r="K25" i="90"/>
  <c r="L25" i="90" s="1"/>
  <c r="O25" i="90" s="1"/>
  <c r="N25" i="89"/>
  <c r="M25" i="89"/>
  <c r="K25" i="89"/>
  <c r="L25" i="89" s="1"/>
  <c r="M25" i="88"/>
  <c r="N25" i="88" s="1"/>
  <c r="O25" i="88" s="1"/>
  <c r="K25" i="88"/>
  <c r="L25" i="88" s="1"/>
  <c r="M25" i="87"/>
  <c r="N25" i="87" s="1"/>
  <c r="O25" i="87" s="1"/>
  <c r="K25" i="87"/>
  <c r="L25" i="87" s="1"/>
  <c r="M26" i="86"/>
  <c r="N26" i="86" s="1"/>
  <c r="O26" i="86" s="1"/>
  <c r="K26" i="86"/>
  <c r="L26" i="86" s="1"/>
  <c r="M26" i="85"/>
  <c r="N26" i="85" s="1"/>
  <c r="O26" i="85" s="1"/>
  <c r="K26" i="85"/>
  <c r="L26" i="85" s="1"/>
  <c r="M26" i="84"/>
  <c r="N26" i="84" s="1"/>
  <c r="O26" i="84" s="1"/>
  <c r="K26" i="84"/>
  <c r="L26" i="84" s="1"/>
  <c r="M26" i="83"/>
  <c r="N26" i="83" s="1"/>
  <c r="O26" i="83" s="1"/>
  <c r="K26" i="83"/>
  <c r="L26" i="83" s="1"/>
  <c r="M26" i="82"/>
  <c r="N26" i="82" s="1"/>
  <c r="O26" i="82" s="1"/>
  <c r="K26" i="82"/>
  <c r="L26" i="82" s="1"/>
  <c r="M26" i="81"/>
  <c r="N26" i="81" s="1"/>
  <c r="O26" i="81" s="1"/>
  <c r="K26" i="81"/>
  <c r="L26" i="81" s="1"/>
  <c r="N26" i="80"/>
  <c r="O26" i="80" s="1"/>
  <c r="M26" i="80"/>
  <c r="L26" i="80"/>
  <c r="K26" i="80"/>
  <c r="M27" i="79"/>
  <c r="N27" i="79" s="1"/>
  <c r="O27" i="79" s="1"/>
  <c r="K27" i="79"/>
  <c r="L27" i="79" s="1"/>
  <c r="M27" i="78"/>
  <c r="N27" i="78" s="1"/>
  <c r="O27" i="78" s="1"/>
  <c r="K27" i="78"/>
  <c r="L27" i="78" s="1"/>
  <c r="M27" i="77"/>
  <c r="N27" i="77" s="1"/>
  <c r="O27" i="77" s="1"/>
  <c r="K27" i="77"/>
  <c r="L27" i="77" s="1"/>
  <c r="M27" i="76"/>
  <c r="N27" i="76" s="1"/>
  <c r="O27" i="76" s="1"/>
  <c r="L27" i="76"/>
  <c r="K27" i="76"/>
  <c r="M27" i="75"/>
  <c r="N27" i="75" s="1"/>
  <c r="O27" i="75" s="1"/>
  <c r="K27" i="75"/>
  <c r="L27" i="75" s="1"/>
  <c r="N32" i="74"/>
  <c r="M32" i="74"/>
  <c r="K32" i="74"/>
  <c r="L32" i="74" s="1"/>
  <c r="M32" i="73"/>
  <c r="N32" i="73" s="1"/>
  <c r="O32" i="73" s="1"/>
  <c r="K32" i="73"/>
  <c r="L32" i="73" s="1"/>
  <c r="M30" i="72"/>
  <c r="N30" i="72" s="1"/>
  <c r="O30" i="72" s="1"/>
  <c r="K30" i="72"/>
  <c r="L30" i="72" s="1"/>
  <c r="M34" i="71"/>
  <c r="N34" i="71" s="1"/>
  <c r="O34" i="71" s="1"/>
  <c r="K34" i="71"/>
  <c r="L34" i="71" s="1"/>
  <c r="M35" i="70"/>
  <c r="N35" i="70" s="1"/>
  <c r="O35" i="70" s="1"/>
  <c r="K35" i="70"/>
  <c r="L35" i="70" s="1"/>
  <c r="N35" i="69"/>
  <c r="M35" i="69"/>
  <c r="K35" i="69"/>
  <c r="L35" i="69" s="1"/>
  <c r="M28" i="68"/>
  <c r="N28" i="68" s="1"/>
  <c r="O28" i="68" s="1"/>
  <c r="K28" i="68"/>
  <c r="L28" i="68" s="1"/>
  <c r="M28" i="67"/>
  <c r="N28" i="67" s="1"/>
  <c r="O28" i="67" s="1"/>
  <c r="K28" i="67"/>
  <c r="L28" i="67" s="1"/>
  <c r="M28" i="66"/>
  <c r="N28" i="66" s="1"/>
  <c r="K28" i="66"/>
  <c r="L28" i="66" s="1"/>
  <c r="M28" i="65"/>
  <c r="N28" i="65" s="1"/>
  <c r="O28" i="65" s="1"/>
  <c r="K28" i="65"/>
  <c r="L28" i="65" s="1"/>
  <c r="M29" i="64"/>
  <c r="N29" i="64" s="1"/>
  <c r="O29" i="64" s="1"/>
  <c r="K29" i="64"/>
  <c r="L29" i="64" s="1"/>
  <c r="M29" i="60"/>
  <c r="N29" i="60" s="1"/>
  <c r="O29" i="60" s="1"/>
  <c r="L29" i="60"/>
  <c r="K29" i="60"/>
  <c r="N29" i="62"/>
  <c r="M29" i="62"/>
  <c r="K29" i="62"/>
  <c r="L29" i="62" s="1"/>
  <c r="M29" i="63"/>
  <c r="N29" i="63" s="1"/>
  <c r="K29" i="63"/>
  <c r="L29" i="63" s="1"/>
  <c r="N29" i="61"/>
  <c r="M29" i="61"/>
  <c r="K29" i="61"/>
  <c r="L29" i="61" s="1"/>
  <c r="M29" i="59"/>
  <c r="N29" i="59" s="1"/>
  <c r="K29" i="59"/>
  <c r="L29" i="59" s="1"/>
  <c r="M30" i="57"/>
  <c r="N30" i="57" s="1"/>
  <c r="O30" i="57" s="1"/>
  <c r="K30" i="57"/>
  <c r="L30" i="57" s="1"/>
  <c r="M30" i="56"/>
  <c r="N30" i="56" s="1"/>
  <c r="O30" i="56" s="1"/>
  <c r="K30" i="56"/>
  <c r="L30" i="56" s="1"/>
  <c r="M30" i="55"/>
  <c r="N30" i="55" s="1"/>
  <c r="O30" i="55" s="1"/>
  <c r="K30" i="55"/>
  <c r="L30" i="55" s="1"/>
  <c r="M30" i="54"/>
  <c r="N30" i="54" s="1"/>
  <c r="O30" i="54" s="1"/>
  <c r="K30" i="54"/>
  <c r="L30" i="54" s="1"/>
  <c r="M30" i="53"/>
  <c r="N30" i="53" s="1"/>
  <c r="O30" i="53" s="1"/>
  <c r="L30" i="53"/>
  <c r="K30" i="53"/>
  <c r="M30" i="46"/>
  <c r="N30" i="46" s="1"/>
  <c r="O30" i="46" s="1"/>
  <c r="K30" i="46"/>
  <c r="L30" i="46" s="1"/>
  <c r="N31" i="45"/>
  <c r="O31" i="45" s="1"/>
  <c r="M31" i="45"/>
  <c r="L31" i="45"/>
  <c r="K31" i="45"/>
  <c r="N32" i="44"/>
  <c r="M32" i="44"/>
  <c r="K32" i="44"/>
  <c r="L32" i="44" s="1"/>
  <c r="N32" i="43"/>
  <c r="M32" i="43"/>
  <c r="K32" i="43"/>
  <c r="L32" i="43" s="1"/>
  <c r="N32" i="42"/>
  <c r="O32" i="42" s="1"/>
  <c r="M32" i="42"/>
  <c r="K32" i="42"/>
  <c r="L32" i="42" s="1"/>
  <c r="M32" i="41"/>
  <c r="N32" i="41" s="1"/>
  <c r="O32" i="41" s="1"/>
  <c r="K32" i="41"/>
  <c r="L32" i="41" s="1"/>
  <c r="N32" i="39"/>
  <c r="O32" i="39" s="1"/>
  <c r="M32" i="39"/>
  <c r="L32" i="39"/>
  <c r="K32" i="39"/>
  <c r="M34" i="34"/>
  <c r="N34" i="34" s="1"/>
  <c r="O34" i="34" s="1"/>
  <c r="L34" i="34"/>
  <c r="K34" i="34"/>
  <c r="M34" i="32"/>
  <c r="N34" i="32" s="1"/>
  <c r="O34" i="32" s="1"/>
  <c r="L34" i="32"/>
  <c r="K34" i="32"/>
  <c r="M34" i="31"/>
  <c r="N34" i="31" s="1"/>
  <c r="O34" i="31" s="1"/>
  <c r="K34" i="31"/>
  <c r="L34" i="31" s="1"/>
  <c r="M35" i="29"/>
  <c r="N35" i="29" s="1"/>
  <c r="O35" i="29" s="1"/>
  <c r="L35" i="29"/>
  <c r="K35" i="29"/>
  <c r="M36" i="28"/>
  <c r="N36" i="28" s="1"/>
  <c r="O36" i="28" s="1"/>
  <c r="K36" i="28"/>
  <c r="L36" i="28" s="1"/>
  <c r="N35" i="27"/>
  <c r="M35" i="27"/>
  <c r="K35" i="27"/>
  <c r="L35" i="27" s="1"/>
  <c r="O35" i="27" s="1"/>
  <c r="M34" i="24"/>
  <c r="N34" i="24" s="1"/>
  <c r="K34" i="24"/>
  <c r="L34" i="24" s="1"/>
  <c r="M33" i="24"/>
  <c r="N33" i="24" s="1"/>
  <c r="K33" i="24"/>
  <c r="L33" i="24" s="1"/>
  <c r="O23" i="99" l="1"/>
  <c r="O23" i="97"/>
  <c r="O25" i="92"/>
  <c r="O25" i="89"/>
  <c r="O32" i="74"/>
  <c r="O35" i="69"/>
  <c r="O28" i="66"/>
  <c r="O29" i="62"/>
  <c r="O29" i="63"/>
  <c r="O29" i="61"/>
  <c r="O29" i="59"/>
  <c r="O32" i="44"/>
  <c r="O32" i="43"/>
  <c r="O33" i="24"/>
  <c r="O34" i="24"/>
  <c r="M33" i="22" l="1"/>
  <c r="N33" i="22" s="1"/>
  <c r="O33" i="22" s="1"/>
  <c r="K33" i="22"/>
  <c r="L33" i="22" s="1"/>
  <c r="M33" i="21"/>
  <c r="N33" i="21" s="1"/>
  <c r="K33" i="21"/>
  <c r="L33" i="21" s="1"/>
  <c r="M33" i="20"/>
  <c r="N33" i="20" s="1"/>
  <c r="O33" i="20" s="1"/>
  <c r="K33" i="20"/>
  <c r="L33" i="20" s="1"/>
  <c r="O33" i="21" l="1"/>
  <c r="K97" i="36"/>
  <c r="M33" i="19" l="1"/>
  <c r="N33" i="19" s="1"/>
  <c r="K33" i="19"/>
  <c r="L33" i="19" s="1"/>
  <c r="N113" i="18"/>
  <c r="O113" i="18" s="1"/>
  <c r="P113" i="18" s="1"/>
  <c r="M113" i="18"/>
  <c r="L113" i="18"/>
  <c r="O112" i="18"/>
  <c r="P112" i="18" s="1"/>
  <c r="N112" i="18"/>
  <c r="M112" i="18"/>
  <c r="L112" i="18"/>
  <c r="M33" i="18"/>
  <c r="N33" i="18" s="1"/>
  <c r="K33" i="18"/>
  <c r="L33" i="18" s="1"/>
  <c r="N113" i="17"/>
  <c r="O113" i="17" s="1"/>
  <c r="L113" i="17"/>
  <c r="M113" i="17" s="1"/>
  <c r="N112" i="17"/>
  <c r="O112" i="17" s="1"/>
  <c r="P112" i="17" s="1"/>
  <c r="L112" i="17"/>
  <c r="M112" i="17" s="1"/>
  <c r="M33" i="17"/>
  <c r="N33" i="17" s="1"/>
  <c r="K33" i="17"/>
  <c r="L33" i="17" s="1"/>
  <c r="O113" i="3"/>
  <c r="P113" i="3" s="1"/>
  <c r="N113" i="3"/>
  <c r="L113" i="3"/>
  <c r="M113" i="3" s="1"/>
  <c r="N112" i="3"/>
  <c r="O112" i="3" s="1"/>
  <c r="P112" i="3" s="1"/>
  <c r="L112" i="3"/>
  <c r="M112" i="3" s="1"/>
  <c r="M33" i="3"/>
  <c r="N33" i="3" s="1"/>
  <c r="K33" i="3"/>
  <c r="L33" i="3" s="1"/>
  <c r="L93" i="36"/>
  <c r="V93" i="36" s="1"/>
  <c r="L94" i="36"/>
  <c r="V94" i="36" s="1"/>
  <c r="O33" i="18" l="1"/>
  <c r="O33" i="17"/>
  <c r="O33" i="19"/>
  <c r="P113" i="17"/>
  <c r="O33" i="3"/>
  <c r="P1" i="102" l="1"/>
  <c r="P83" i="102" s="1"/>
  <c r="P154" i="102"/>
  <c r="O154" i="102"/>
  <c r="M154" i="102"/>
  <c r="J154" i="102"/>
  <c r="P153" i="102"/>
  <c r="O153" i="102"/>
  <c r="M153" i="102"/>
  <c r="J153" i="102"/>
  <c r="P152" i="102"/>
  <c r="O152" i="102"/>
  <c r="M152" i="102"/>
  <c r="J152" i="102"/>
  <c r="P151" i="102"/>
  <c r="O151" i="102"/>
  <c r="M151" i="102"/>
  <c r="J151" i="102"/>
  <c r="P150" i="102"/>
  <c r="O150" i="102"/>
  <c r="M150" i="102"/>
  <c r="J150" i="102"/>
  <c r="P149" i="102"/>
  <c r="O149" i="102"/>
  <c r="M149" i="102"/>
  <c r="J149" i="102"/>
  <c r="P148" i="102"/>
  <c r="O148" i="102"/>
  <c r="M148" i="102"/>
  <c r="J148" i="102"/>
  <c r="P147" i="102"/>
  <c r="O147" i="102"/>
  <c r="M147" i="102"/>
  <c r="J147" i="102"/>
  <c r="P146" i="102"/>
  <c r="O146" i="102"/>
  <c r="M146" i="102"/>
  <c r="J146" i="102"/>
  <c r="P145" i="102"/>
  <c r="O145" i="102"/>
  <c r="M145" i="102"/>
  <c r="J145" i="102"/>
  <c r="P144" i="102"/>
  <c r="O144" i="102"/>
  <c r="M144" i="102"/>
  <c r="J144" i="102"/>
  <c r="P143" i="102"/>
  <c r="O143" i="102"/>
  <c r="M143" i="102"/>
  <c r="J143" i="102"/>
  <c r="P142" i="102"/>
  <c r="O142" i="102"/>
  <c r="M142" i="102"/>
  <c r="J142" i="102"/>
  <c r="P141" i="102"/>
  <c r="O141" i="102"/>
  <c r="M141" i="102"/>
  <c r="J141" i="102"/>
  <c r="P140" i="102"/>
  <c r="O140" i="102"/>
  <c r="M140" i="102"/>
  <c r="J140" i="102"/>
  <c r="P139" i="102"/>
  <c r="O139" i="102"/>
  <c r="M139" i="102"/>
  <c r="J139" i="102"/>
  <c r="P138" i="102"/>
  <c r="O138" i="102"/>
  <c r="M138" i="102"/>
  <c r="J138" i="102"/>
  <c r="P137" i="102"/>
  <c r="O137" i="102"/>
  <c r="M137" i="102"/>
  <c r="J137" i="102"/>
  <c r="P136" i="102"/>
  <c r="O136" i="102"/>
  <c r="M136" i="102"/>
  <c r="J136" i="102"/>
  <c r="P135" i="102"/>
  <c r="O135" i="102"/>
  <c r="M135" i="102"/>
  <c r="J135" i="102"/>
  <c r="P134" i="102"/>
  <c r="O134" i="102"/>
  <c r="M134" i="102"/>
  <c r="J134" i="102"/>
  <c r="P133" i="102"/>
  <c r="O133" i="102"/>
  <c r="M133" i="102"/>
  <c r="J133" i="102"/>
  <c r="P132" i="102"/>
  <c r="O132" i="102"/>
  <c r="M132" i="102"/>
  <c r="J132" i="102"/>
  <c r="P131" i="102"/>
  <c r="O131" i="102"/>
  <c r="M131" i="102"/>
  <c r="J131" i="102"/>
  <c r="O130" i="102"/>
  <c r="M130" i="102"/>
  <c r="O129" i="102"/>
  <c r="M129" i="102"/>
  <c r="O128" i="102"/>
  <c r="M128" i="102"/>
  <c r="O127" i="102"/>
  <c r="M127" i="102"/>
  <c r="O126" i="102"/>
  <c r="M126" i="102"/>
  <c r="O125" i="102"/>
  <c r="M125" i="102"/>
  <c r="O124" i="102"/>
  <c r="M124" i="102"/>
  <c r="O123" i="102"/>
  <c r="M123" i="102"/>
  <c r="O122" i="102"/>
  <c r="M122" i="102"/>
  <c r="O121" i="102"/>
  <c r="M121" i="102"/>
  <c r="O120" i="102"/>
  <c r="M120" i="102"/>
  <c r="O119" i="102"/>
  <c r="M119" i="102"/>
  <c r="O118" i="102"/>
  <c r="M118" i="102"/>
  <c r="O117" i="102"/>
  <c r="M117" i="102"/>
  <c r="O116" i="102"/>
  <c r="M116" i="102"/>
  <c r="O115" i="102"/>
  <c r="M115" i="102"/>
  <c r="O114" i="102"/>
  <c r="M114" i="102"/>
  <c r="O113" i="102"/>
  <c r="M113" i="102"/>
  <c r="O112" i="102"/>
  <c r="M112" i="102"/>
  <c r="O111" i="102"/>
  <c r="M111" i="102"/>
  <c r="O110" i="102"/>
  <c r="M110" i="102"/>
  <c r="O109" i="102"/>
  <c r="M109" i="102"/>
  <c r="O108" i="102"/>
  <c r="M108" i="102"/>
  <c r="O107" i="102"/>
  <c r="M107" i="102"/>
  <c r="O106" i="102"/>
  <c r="M106" i="102"/>
  <c r="O105" i="102"/>
  <c r="M105" i="102"/>
  <c r="O104" i="102"/>
  <c r="M104" i="102"/>
  <c r="O103" i="102"/>
  <c r="M103" i="102"/>
  <c r="O102" i="102"/>
  <c r="M102" i="102"/>
  <c r="O101" i="102"/>
  <c r="M101" i="102"/>
  <c r="O100" i="102"/>
  <c r="M100" i="102"/>
  <c r="O99" i="102"/>
  <c r="M99" i="102"/>
  <c r="D96" i="102"/>
  <c r="L93" i="102"/>
  <c r="J93" i="102"/>
  <c r="D91" i="102"/>
  <c r="D89" i="102"/>
  <c r="N72" i="102"/>
  <c r="L72" i="102"/>
  <c r="N71" i="102"/>
  <c r="L71" i="102"/>
  <c r="N70" i="102"/>
  <c r="L70" i="102"/>
  <c r="N69" i="102"/>
  <c r="L69" i="102"/>
  <c r="N68" i="102"/>
  <c r="L68" i="102"/>
  <c r="N67" i="102"/>
  <c r="L67" i="102"/>
  <c r="N66" i="102"/>
  <c r="L66" i="102"/>
  <c r="N65" i="102"/>
  <c r="L65" i="102"/>
  <c r="N64" i="102"/>
  <c r="L64" i="102"/>
  <c r="N63" i="102"/>
  <c r="L63" i="102"/>
  <c r="N62" i="102"/>
  <c r="L62" i="102"/>
  <c r="N61" i="102"/>
  <c r="L61" i="102"/>
  <c r="N60" i="102"/>
  <c r="L60" i="102"/>
  <c r="N59" i="102"/>
  <c r="L59" i="102"/>
  <c r="N58" i="102"/>
  <c r="L58" i="102"/>
  <c r="N57" i="102"/>
  <c r="L57" i="102"/>
  <c r="N56" i="102"/>
  <c r="L56" i="102"/>
  <c r="N55" i="102"/>
  <c r="L55" i="102"/>
  <c r="N54" i="102"/>
  <c r="L54" i="102"/>
  <c r="N53" i="102"/>
  <c r="L53" i="102"/>
  <c r="N52" i="102"/>
  <c r="L52" i="102"/>
  <c r="N51" i="102"/>
  <c r="L51" i="102"/>
  <c r="N50" i="102"/>
  <c r="L50" i="102"/>
  <c r="N49" i="102"/>
  <c r="L49" i="102"/>
  <c r="N48" i="102"/>
  <c r="L48" i="102"/>
  <c r="N47" i="102"/>
  <c r="L47" i="102"/>
  <c r="N46" i="102"/>
  <c r="L46" i="102"/>
  <c r="N45" i="102"/>
  <c r="L45" i="102"/>
  <c r="N44" i="102"/>
  <c r="L44" i="102"/>
  <c r="N43" i="102"/>
  <c r="L43" i="102"/>
  <c r="N42" i="102"/>
  <c r="L42" i="102"/>
  <c r="N41" i="102"/>
  <c r="L41" i="102"/>
  <c r="N40" i="102"/>
  <c r="L40" i="102"/>
  <c r="N39" i="102"/>
  <c r="L39" i="102"/>
  <c r="N38" i="102"/>
  <c r="L38" i="102"/>
  <c r="N37" i="102"/>
  <c r="L37" i="102"/>
  <c r="N36" i="102"/>
  <c r="L36" i="102"/>
  <c r="N35" i="102"/>
  <c r="L35" i="102"/>
  <c r="N34" i="102"/>
  <c r="L34" i="102"/>
  <c r="N33" i="102"/>
  <c r="L33" i="102"/>
  <c r="N32" i="102"/>
  <c r="L32" i="102"/>
  <c r="N31" i="102"/>
  <c r="L31" i="102"/>
  <c r="N30" i="102"/>
  <c r="L30" i="102"/>
  <c r="N29" i="102"/>
  <c r="L29" i="102"/>
  <c r="N28" i="102"/>
  <c r="L28" i="102"/>
  <c r="N27" i="102"/>
  <c r="L27" i="102"/>
  <c r="C17" i="102"/>
  <c r="C18" i="102" s="1"/>
  <c r="C19" i="102" s="1"/>
  <c r="C20" i="102" s="1"/>
  <c r="C21" i="102" s="1"/>
  <c r="C22" i="102" s="1"/>
  <c r="C23" i="102" s="1"/>
  <c r="C24" i="102" s="1"/>
  <c r="C25" i="102" s="1"/>
  <c r="C26" i="102" s="1"/>
  <c r="C27" i="102" s="1"/>
  <c r="C28" i="102" s="1"/>
  <c r="C29" i="102" s="1"/>
  <c r="C30" i="102" s="1"/>
  <c r="C31" i="102" s="1"/>
  <c r="C32" i="102" s="1"/>
  <c r="C33" i="102" s="1"/>
  <c r="C34" i="102" s="1"/>
  <c r="C35" i="102" s="1"/>
  <c r="C36" i="102" s="1"/>
  <c r="C37" i="102" s="1"/>
  <c r="C38" i="102" s="1"/>
  <c r="C39" i="102" s="1"/>
  <c r="C40" i="102" s="1"/>
  <c r="C41" i="102" s="1"/>
  <c r="C42" i="102" s="1"/>
  <c r="C43" i="102" s="1"/>
  <c r="C44" i="102" s="1"/>
  <c r="C45" i="102" s="1"/>
  <c r="C46" i="102" s="1"/>
  <c r="C47" i="102" s="1"/>
  <c r="C48" i="102" s="1"/>
  <c r="C49" i="102" s="1"/>
  <c r="C50" i="102" s="1"/>
  <c r="C51" i="102" s="1"/>
  <c r="C52" i="102" s="1"/>
  <c r="C53" i="102" s="1"/>
  <c r="C54" i="102" s="1"/>
  <c r="C55" i="102" s="1"/>
  <c r="C56" i="102" s="1"/>
  <c r="C57" i="102" s="1"/>
  <c r="C58" i="102" s="1"/>
  <c r="C59" i="102" s="1"/>
  <c r="C60" i="102" s="1"/>
  <c r="C61" i="102" s="1"/>
  <c r="C62" i="102" s="1"/>
  <c r="C63" i="102" s="1"/>
  <c r="C64" i="102" s="1"/>
  <c r="C65" i="102" s="1"/>
  <c r="C66" i="102" s="1"/>
  <c r="C67" i="102" s="1"/>
  <c r="C68" i="102" s="1"/>
  <c r="C69" i="102" s="1"/>
  <c r="C70" i="102" s="1"/>
  <c r="C71" i="102" s="1"/>
  <c r="C72" i="102" s="1"/>
  <c r="K11" i="102"/>
  <c r="I11" i="102"/>
  <c r="O61" i="102" l="1"/>
  <c r="O65" i="102"/>
  <c r="O69" i="102"/>
  <c r="P100" i="102"/>
  <c r="P116" i="102"/>
  <c r="O59" i="102"/>
  <c r="O28" i="102"/>
  <c r="O48" i="102"/>
  <c r="O60" i="102"/>
  <c r="O30" i="102"/>
  <c r="O70" i="102"/>
  <c r="D8" i="102"/>
  <c r="D90" i="102" s="1"/>
  <c r="O44" i="102"/>
  <c r="O52" i="102"/>
  <c r="O34" i="102"/>
  <c r="O54" i="102"/>
  <c r="O62" i="102"/>
  <c r="O66" i="102"/>
  <c r="O31" i="102"/>
  <c r="O39" i="102"/>
  <c r="O47" i="102"/>
  <c r="O63" i="102"/>
  <c r="O49" i="102"/>
  <c r="O53" i="102"/>
  <c r="O64" i="102"/>
  <c r="O68" i="102"/>
  <c r="O71" i="102"/>
  <c r="O35" i="102"/>
  <c r="O43" i="102"/>
  <c r="O46" i="102"/>
  <c r="O29" i="102"/>
  <c r="O32" i="102"/>
  <c r="O36" i="102"/>
  <c r="P101" i="102"/>
  <c r="P105" i="102"/>
  <c r="P109" i="102"/>
  <c r="P113" i="102"/>
  <c r="P117" i="102"/>
  <c r="P121" i="102"/>
  <c r="P125" i="102"/>
  <c r="P129" i="102"/>
  <c r="O33" i="102"/>
  <c r="O41" i="102"/>
  <c r="O56" i="102"/>
  <c r="P102" i="102"/>
  <c r="P118" i="102"/>
  <c r="O38" i="102"/>
  <c r="O57" i="102"/>
  <c r="P99" i="102"/>
  <c r="P103" i="102"/>
  <c r="P107" i="102"/>
  <c r="P111" i="102"/>
  <c r="P115" i="102"/>
  <c r="P119" i="102"/>
  <c r="P123" i="102"/>
  <c r="P127" i="102"/>
  <c r="O72" i="102"/>
  <c r="O51" i="102"/>
  <c r="O40" i="102"/>
  <c r="O55" i="102"/>
  <c r="O67" i="102"/>
  <c r="O37" i="102"/>
  <c r="O27" i="102"/>
  <c r="O45" i="102"/>
  <c r="O42" i="102"/>
  <c r="O50" i="102"/>
  <c r="O58" i="102"/>
  <c r="P104" i="102"/>
  <c r="P120" i="102"/>
  <c r="P106" i="102"/>
  <c r="P122" i="102"/>
  <c r="P108" i="102"/>
  <c r="P124" i="102"/>
  <c r="P110" i="102"/>
  <c r="P126" i="102"/>
  <c r="P112" i="102"/>
  <c r="P128" i="102"/>
  <c r="P114" i="102"/>
  <c r="P130" i="102"/>
  <c r="P1" i="101" l="1"/>
  <c r="P83" i="101" s="1"/>
  <c r="P154" i="101"/>
  <c r="O154" i="101"/>
  <c r="M154" i="101"/>
  <c r="J154" i="101"/>
  <c r="P153" i="101"/>
  <c r="O153" i="101"/>
  <c r="M153" i="101"/>
  <c r="J153" i="101"/>
  <c r="P152" i="101"/>
  <c r="O152" i="101"/>
  <c r="M152" i="101"/>
  <c r="J152" i="101"/>
  <c r="P151" i="101"/>
  <c r="O151" i="101"/>
  <c r="M151" i="101"/>
  <c r="J151" i="101"/>
  <c r="P150" i="101"/>
  <c r="O150" i="101"/>
  <c r="M150" i="101"/>
  <c r="J150" i="101"/>
  <c r="P149" i="101"/>
  <c r="O149" i="101"/>
  <c r="M149" i="101"/>
  <c r="J149" i="101"/>
  <c r="P148" i="101"/>
  <c r="O148" i="101"/>
  <c r="M148" i="101"/>
  <c r="J148" i="101"/>
  <c r="P147" i="101"/>
  <c r="O147" i="101"/>
  <c r="M147" i="101"/>
  <c r="J147" i="101"/>
  <c r="P146" i="101"/>
  <c r="O146" i="101"/>
  <c r="M146" i="101"/>
  <c r="J146" i="101"/>
  <c r="P145" i="101"/>
  <c r="O145" i="101"/>
  <c r="M145" i="101"/>
  <c r="J145" i="101"/>
  <c r="P144" i="101"/>
  <c r="O144" i="101"/>
  <c r="M144" i="101"/>
  <c r="J144" i="101"/>
  <c r="P143" i="101"/>
  <c r="O143" i="101"/>
  <c r="M143" i="101"/>
  <c r="J143" i="101"/>
  <c r="P142" i="101"/>
  <c r="O142" i="101"/>
  <c r="M142" i="101"/>
  <c r="J142" i="101"/>
  <c r="P141" i="101"/>
  <c r="O141" i="101"/>
  <c r="M141" i="101"/>
  <c r="J141" i="101"/>
  <c r="P140" i="101"/>
  <c r="O140" i="101"/>
  <c r="M140" i="101"/>
  <c r="J140" i="101"/>
  <c r="P139" i="101"/>
  <c r="O139" i="101"/>
  <c r="M139" i="101"/>
  <c r="J139" i="101"/>
  <c r="P138" i="101"/>
  <c r="O138" i="101"/>
  <c r="M138" i="101"/>
  <c r="J138" i="101"/>
  <c r="P137" i="101"/>
  <c r="O137" i="101"/>
  <c r="M137" i="101"/>
  <c r="J137" i="101"/>
  <c r="P136" i="101"/>
  <c r="O136" i="101"/>
  <c r="M136" i="101"/>
  <c r="J136" i="101"/>
  <c r="P135" i="101"/>
  <c r="O135" i="101"/>
  <c r="M135" i="101"/>
  <c r="J135" i="101"/>
  <c r="P134" i="101"/>
  <c r="O134" i="101"/>
  <c r="M134" i="101"/>
  <c r="J134" i="101"/>
  <c r="P133" i="101"/>
  <c r="O133" i="101"/>
  <c r="M133" i="101"/>
  <c r="J133" i="101"/>
  <c r="P132" i="101"/>
  <c r="O132" i="101"/>
  <c r="M132" i="101"/>
  <c r="J132" i="101"/>
  <c r="P131" i="101"/>
  <c r="O131" i="101"/>
  <c r="M131" i="101"/>
  <c r="J131" i="101"/>
  <c r="O130" i="101"/>
  <c r="M130" i="101"/>
  <c r="O129" i="101"/>
  <c r="M129" i="101"/>
  <c r="O128" i="101"/>
  <c r="M128" i="101"/>
  <c r="O127" i="101"/>
  <c r="M127" i="101"/>
  <c r="O126" i="101"/>
  <c r="M126" i="101"/>
  <c r="O125" i="101"/>
  <c r="M125" i="101"/>
  <c r="O124" i="101"/>
  <c r="M124" i="101"/>
  <c r="O123" i="101"/>
  <c r="M123" i="101"/>
  <c r="O122" i="101"/>
  <c r="M122" i="101"/>
  <c r="O121" i="101"/>
  <c r="M121" i="101"/>
  <c r="O120" i="101"/>
  <c r="M120" i="101"/>
  <c r="O119" i="101"/>
  <c r="M119" i="101"/>
  <c r="O118" i="101"/>
  <c r="M118" i="101"/>
  <c r="O117" i="101"/>
  <c r="M117" i="101"/>
  <c r="O116" i="101"/>
  <c r="M116" i="101"/>
  <c r="O115" i="101"/>
  <c r="M115" i="101"/>
  <c r="O114" i="101"/>
  <c r="M114" i="101"/>
  <c r="O113" i="101"/>
  <c r="M113" i="101"/>
  <c r="O112" i="101"/>
  <c r="M112" i="101"/>
  <c r="O111" i="101"/>
  <c r="M111" i="101"/>
  <c r="O110" i="101"/>
  <c r="M110" i="101"/>
  <c r="O109" i="101"/>
  <c r="M109" i="101"/>
  <c r="O108" i="101"/>
  <c r="M108" i="101"/>
  <c r="O107" i="101"/>
  <c r="M107" i="101"/>
  <c r="O106" i="101"/>
  <c r="M106" i="101"/>
  <c r="O105" i="101"/>
  <c r="M105" i="101"/>
  <c r="O104" i="101"/>
  <c r="M104" i="101"/>
  <c r="O103" i="101"/>
  <c r="M103" i="101"/>
  <c r="O102" i="101"/>
  <c r="M102" i="101"/>
  <c r="O101" i="101"/>
  <c r="M101" i="101"/>
  <c r="O100" i="101"/>
  <c r="M100" i="101"/>
  <c r="O99" i="101"/>
  <c r="M99" i="101"/>
  <c r="D96" i="101"/>
  <c r="L93" i="101"/>
  <c r="J93" i="101"/>
  <c r="D91" i="101"/>
  <c r="D89" i="101"/>
  <c r="N72" i="101"/>
  <c r="L72" i="101"/>
  <c r="N71" i="101"/>
  <c r="L71" i="101"/>
  <c r="N70" i="101"/>
  <c r="L70" i="101"/>
  <c r="N69" i="101"/>
  <c r="L69" i="101"/>
  <c r="N68" i="101"/>
  <c r="L68" i="101"/>
  <c r="N67" i="101"/>
  <c r="L67" i="101"/>
  <c r="N66" i="101"/>
  <c r="L66" i="101"/>
  <c r="N65" i="101"/>
  <c r="L65" i="101"/>
  <c r="N64" i="101"/>
  <c r="L64" i="101"/>
  <c r="N63" i="101"/>
  <c r="L63" i="101"/>
  <c r="N62" i="101"/>
  <c r="L62" i="101"/>
  <c r="N61" i="101"/>
  <c r="L61" i="101"/>
  <c r="N60" i="101"/>
  <c r="L60" i="101"/>
  <c r="N59" i="101"/>
  <c r="L59" i="101"/>
  <c r="N58" i="101"/>
  <c r="L58" i="101"/>
  <c r="N57" i="101"/>
  <c r="L57" i="101"/>
  <c r="N56" i="101"/>
  <c r="L56" i="101"/>
  <c r="N55" i="101"/>
  <c r="L55" i="101"/>
  <c r="N54" i="101"/>
  <c r="L54" i="101"/>
  <c r="N53" i="101"/>
  <c r="L53" i="101"/>
  <c r="N52" i="101"/>
  <c r="L52" i="101"/>
  <c r="N51" i="101"/>
  <c r="L51" i="101"/>
  <c r="N50" i="101"/>
  <c r="L50" i="101"/>
  <c r="N49" i="101"/>
  <c r="L49" i="101"/>
  <c r="N48" i="101"/>
  <c r="L48" i="101"/>
  <c r="N47" i="101"/>
  <c r="L47" i="101"/>
  <c r="N46" i="101"/>
  <c r="L46" i="101"/>
  <c r="N45" i="101"/>
  <c r="L45" i="101"/>
  <c r="N44" i="101"/>
  <c r="L44" i="101"/>
  <c r="N43" i="101"/>
  <c r="L43" i="101"/>
  <c r="N42" i="101"/>
  <c r="L42" i="101"/>
  <c r="N41" i="101"/>
  <c r="L41" i="101"/>
  <c r="N40" i="101"/>
  <c r="L40" i="101"/>
  <c r="N39" i="101"/>
  <c r="L39" i="101"/>
  <c r="N38" i="101"/>
  <c r="L38" i="101"/>
  <c r="N37" i="101"/>
  <c r="L37" i="101"/>
  <c r="N36" i="101"/>
  <c r="L36" i="101"/>
  <c r="N35" i="101"/>
  <c r="L35" i="101"/>
  <c r="N34" i="101"/>
  <c r="L34" i="101"/>
  <c r="N33" i="101"/>
  <c r="L33" i="101"/>
  <c r="N32" i="101"/>
  <c r="L32" i="101"/>
  <c r="N31" i="101"/>
  <c r="L31" i="101"/>
  <c r="N30" i="101"/>
  <c r="L30" i="101"/>
  <c r="N29" i="101"/>
  <c r="L29" i="101"/>
  <c r="N28" i="101"/>
  <c r="L28" i="101"/>
  <c r="N27" i="101"/>
  <c r="L27" i="101"/>
  <c r="N26" i="101"/>
  <c r="L26" i="101"/>
  <c r="N25" i="101"/>
  <c r="L25" i="101"/>
  <c r="N24" i="101"/>
  <c r="L24" i="101"/>
  <c r="N23" i="101"/>
  <c r="L23" i="101"/>
  <c r="N22" i="101"/>
  <c r="L22" i="101"/>
  <c r="N21" i="101"/>
  <c r="L21" i="101"/>
  <c r="N20" i="101"/>
  <c r="L20" i="101"/>
  <c r="N19" i="101"/>
  <c r="L19" i="101"/>
  <c r="N18" i="101"/>
  <c r="L18" i="101"/>
  <c r="C17" i="101"/>
  <c r="C18" i="101" s="1"/>
  <c r="C19" i="101" s="1"/>
  <c r="C20" i="101" s="1"/>
  <c r="C21" i="101" s="1"/>
  <c r="C22" i="101" s="1"/>
  <c r="C23" i="101" s="1"/>
  <c r="C24" i="101" s="1"/>
  <c r="C25" i="101" s="1"/>
  <c r="C26" i="101" s="1"/>
  <c r="C27" i="101" s="1"/>
  <c r="C28" i="101" s="1"/>
  <c r="C29" i="101" s="1"/>
  <c r="C30" i="101" s="1"/>
  <c r="C31" i="101" s="1"/>
  <c r="C32" i="101" s="1"/>
  <c r="C33" i="101" s="1"/>
  <c r="C34" i="101" s="1"/>
  <c r="C35" i="101" s="1"/>
  <c r="C36" i="101" s="1"/>
  <c r="C37" i="101" s="1"/>
  <c r="C38" i="101" s="1"/>
  <c r="C39" i="101" s="1"/>
  <c r="C40" i="101" s="1"/>
  <c r="C41" i="101" s="1"/>
  <c r="C42" i="101" s="1"/>
  <c r="C43" i="101" s="1"/>
  <c r="C44" i="101" s="1"/>
  <c r="K11" i="101"/>
  <c r="I11" i="101"/>
  <c r="D90" i="101"/>
  <c r="M22" i="99"/>
  <c r="N22" i="99" s="1"/>
  <c r="K22" i="99"/>
  <c r="L22" i="99" s="1"/>
  <c r="M22" i="98"/>
  <c r="N22" i="98" s="1"/>
  <c r="K22" i="98"/>
  <c r="L22" i="98" s="1"/>
  <c r="M22" i="97"/>
  <c r="N22" i="97" s="1"/>
  <c r="K22" i="97"/>
  <c r="L22" i="97" s="1"/>
  <c r="M23" i="96"/>
  <c r="N23" i="96" s="1"/>
  <c r="K23" i="96"/>
  <c r="L23" i="96" s="1"/>
  <c r="M23" i="95"/>
  <c r="N23" i="95" s="1"/>
  <c r="K23" i="95"/>
  <c r="L23" i="95" s="1"/>
  <c r="M24" i="94"/>
  <c r="N24" i="94" s="1"/>
  <c r="K24" i="94"/>
  <c r="L24" i="94" s="1"/>
  <c r="M23" i="93"/>
  <c r="N23" i="93" s="1"/>
  <c r="K23" i="93"/>
  <c r="L23" i="93" s="1"/>
  <c r="M24" i="92"/>
  <c r="N24" i="92" s="1"/>
  <c r="K24" i="92"/>
  <c r="L24" i="92" s="1"/>
  <c r="M24" i="91"/>
  <c r="N24" i="91" s="1"/>
  <c r="K24" i="91"/>
  <c r="L24" i="91" s="1"/>
  <c r="M24" i="90"/>
  <c r="N24" i="90" s="1"/>
  <c r="K24" i="90"/>
  <c r="L24" i="90" s="1"/>
  <c r="M24" i="89"/>
  <c r="N24" i="89" s="1"/>
  <c r="K24" i="89"/>
  <c r="L24" i="89" s="1"/>
  <c r="M24" i="88"/>
  <c r="N24" i="88" s="1"/>
  <c r="K24" i="88"/>
  <c r="L24" i="88" s="1"/>
  <c r="M24" i="87"/>
  <c r="N24" i="87" s="1"/>
  <c r="K24" i="87"/>
  <c r="L24" i="87" s="1"/>
  <c r="M25" i="86"/>
  <c r="N25" i="86" s="1"/>
  <c r="K25" i="86"/>
  <c r="L25" i="86" s="1"/>
  <c r="M25" i="85"/>
  <c r="N25" i="85" s="1"/>
  <c r="K25" i="85"/>
  <c r="L25" i="85" s="1"/>
  <c r="M25" i="84"/>
  <c r="N25" i="84" s="1"/>
  <c r="K25" i="84"/>
  <c r="L25" i="84" s="1"/>
  <c r="M25" i="83"/>
  <c r="N25" i="83" s="1"/>
  <c r="K25" i="83"/>
  <c r="L25" i="83" s="1"/>
  <c r="M25" i="82"/>
  <c r="N25" i="82" s="1"/>
  <c r="K25" i="82"/>
  <c r="L25" i="82" s="1"/>
  <c r="M25" i="81"/>
  <c r="N25" i="81" s="1"/>
  <c r="K25" i="81"/>
  <c r="L25" i="81" s="1"/>
  <c r="M25" i="80"/>
  <c r="N25" i="80" s="1"/>
  <c r="K25" i="80"/>
  <c r="L25" i="80" s="1"/>
  <c r="M26" i="79"/>
  <c r="N26" i="79" s="1"/>
  <c r="K26" i="79"/>
  <c r="L26" i="79" s="1"/>
  <c r="M26" i="78"/>
  <c r="N26" i="78" s="1"/>
  <c r="K26" i="78"/>
  <c r="L26" i="78" s="1"/>
  <c r="M26" i="77"/>
  <c r="N26" i="77" s="1"/>
  <c r="K26" i="77"/>
  <c r="L26" i="77" s="1"/>
  <c r="M26" i="76"/>
  <c r="N26" i="76" s="1"/>
  <c r="K26" i="76"/>
  <c r="L26" i="76" s="1"/>
  <c r="M26" i="75"/>
  <c r="N26" i="75" s="1"/>
  <c r="K26" i="75"/>
  <c r="L26" i="75" s="1"/>
  <c r="M31" i="74"/>
  <c r="N31" i="74" s="1"/>
  <c r="K31" i="74"/>
  <c r="L31" i="74" s="1"/>
  <c r="M31" i="73"/>
  <c r="N31" i="73" s="1"/>
  <c r="K31" i="73"/>
  <c r="L31" i="73" s="1"/>
  <c r="M29" i="72"/>
  <c r="N29" i="72" s="1"/>
  <c r="K29" i="72"/>
  <c r="L29" i="72" s="1"/>
  <c r="M33" i="71"/>
  <c r="N33" i="71" s="1"/>
  <c r="K33" i="71"/>
  <c r="L33" i="71" s="1"/>
  <c r="M34" i="70"/>
  <c r="N34" i="70" s="1"/>
  <c r="K34" i="70"/>
  <c r="L34" i="70" s="1"/>
  <c r="M34" i="69"/>
  <c r="N34" i="69" s="1"/>
  <c r="K34" i="69"/>
  <c r="L34" i="69" s="1"/>
  <c r="M27" i="68"/>
  <c r="N27" i="68" s="1"/>
  <c r="K27" i="68"/>
  <c r="L27" i="68" s="1"/>
  <c r="M27" i="67"/>
  <c r="N27" i="67" s="1"/>
  <c r="K27" i="67"/>
  <c r="L27" i="67" s="1"/>
  <c r="M27" i="66"/>
  <c r="N27" i="66" s="1"/>
  <c r="K27" i="66"/>
  <c r="L27" i="66" s="1"/>
  <c r="M27" i="65"/>
  <c r="N27" i="65" s="1"/>
  <c r="K27" i="65"/>
  <c r="L27" i="65" s="1"/>
  <c r="M28" i="64"/>
  <c r="N28" i="64" s="1"/>
  <c r="K28" i="64"/>
  <c r="L28" i="64" s="1"/>
  <c r="M28" i="60"/>
  <c r="N28" i="60" s="1"/>
  <c r="K28" i="60"/>
  <c r="L28" i="60" s="1"/>
  <c r="M28" i="62"/>
  <c r="N28" i="62" s="1"/>
  <c r="K28" i="62"/>
  <c r="L28" i="62" s="1"/>
  <c r="M28" i="63"/>
  <c r="N28" i="63" s="1"/>
  <c r="K28" i="63"/>
  <c r="L28" i="63" s="1"/>
  <c r="M28" i="61"/>
  <c r="N28" i="61" s="1"/>
  <c r="K28" i="61"/>
  <c r="L28" i="61" s="1"/>
  <c r="M28" i="59"/>
  <c r="N28" i="59" s="1"/>
  <c r="K28" i="59"/>
  <c r="L28" i="59" s="1"/>
  <c r="M29" i="57"/>
  <c r="N29" i="57" s="1"/>
  <c r="K29" i="57"/>
  <c r="L29" i="57" s="1"/>
  <c r="M29" i="56"/>
  <c r="N29" i="56" s="1"/>
  <c r="K29" i="56"/>
  <c r="L29" i="56" s="1"/>
  <c r="M29" i="55"/>
  <c r="N29" i="55" s="1"/>
  <c r="K29" i="55"/>
  <c r="L29" i="55" s="1"/>
  <c r="M29" i="54"/>
  <c r="N29" i="54" s="1"/>
  <c r="K29" i="54"/>
  <c r="L29" i="54" s="1"/>
  <c r="M29" i="53"/>
  <c r="N29" i="53" s="1"/>
  <c r="K29" i="53"/>
  <c r="L29" i="53" s="1"/>
  <c r="M29" i="46"/>
  <c r="N29" i="46" s="1"/>
  <c r="K29" i="46"/>
  <c r="L29" i="46" s="1"/>
  <c r="M30" i="45"/>
  <c r="N30" i="45" s="1"/>
  <c r="K30" i="45"/>
  <c r="L30" i="45" s="1"/>
  <c r="M31" i="44"/>
  <c r="N31" i="44" s="1"/>
  <c r="K31" i="44"/>
  <c r="L31" i="44" s="1"/>
  <c r="M31" i="43"/>
  <c r="N31" i="43" s="1"/>
  <c r="K31" i="43"/>
  <c r="L31" i="43" s="1"/>
  <c r="M31" i="42"/>
  <c r="N31" i="42" s="1"/>
  <c r="K31" i="42"/>
  <c r="L31" i="42" s="1"/>
  <c r="M31" i="41"/>
  <c r="N31" i="41" s="1"/>
  <c r="K31" i="41"/>
  <c r="L31" i="41" s="1"/>
  <c r="M31" i="39"/>
  <c r="N31" i="39" s="1"/>
  <c r="K31" i="39"/>
  <c r="L31" i="39" s="1"/>
  <c r="M33" i="34"/>
  <c r="N33" i="34" s="1"/>
  <c r="K33" i="34"/>
  <c r="L33" i="34" s="1"/>
  <c r="N32" i="33"/>
  <c r="L32" i="33"/>
  <c r="N31" i="33"/>
  <c r="L31" i="33"/>
  <c r="N30" i="33"/>
  <c r="L30" i="33"/>
  <c r="N29" i="33"/>
  <c r="L29" i="33"/>
  <c r="N28" i="33"/>
  <c r="L28" i="33"/>
  <c r="N27" i="33"/>
  <c r="L27" i="33"/>
  <c r="N26" i="33"/>
  <c r="L26" i="33"/>
  <c r="N25" i="33"/>
  <c r="L25" i="33"/>
  <c r="N24" i="33"/>
  <c r="L24" i="33"/>
  <c r="N23" i="33"/>
  <c r="L23" i="33"/>
  <c r="N22" i="33"/>
  <c r="L22" i="33"/>
  <c r="N21" i="33"/>
  <c r="L21" i="33"/>
  <c r="N20" i="33"/>
  <c r="L20" i="33"/>
  <c r="N19" i="33"/>
  <c r="L19" i="33"/>
  <c r="N18" i="33"/>
  <c r="L18" i="33"/>
  <c r="M33" i="32"/>
  <c r="N33" i="32" s="1"/>
  <c r="K33" i="32"/>
  <c r="L33" i="32" s="1"/>
  <c r="M33" i="31"/>
  <c r="N33" i="31" s="1"/>
  <c r="K33" i="31"/>
  <c r="L33" i="31" s="1"/>
  <c r="M34" i="30"/>
  <c r="N34" i="30" s="1"/>
  <c r="K34" i="30"/>
  <c r="L34" i="30" s="1"/>
  <c r="M34" i="29"/>
  <c r="N34" i="29" s="1"/>
  <c r="K34" i="29"/>
  <c r="L34" i="29" s="1"/>
  <c r="M35" i="28"/>
  <c r="N35" i="28" s="1"/>
  <c r="K35" i="28"/>
  <c r="L35" i="28" s="1"/>
  <c r="M34" i="27"/>
  <c r="N34" i="27" s="1"/>
  <c r="K34" i="27"/>
  <c r="L34" i="27" s="1"/>
  <c r="N34" i="26"/>
  <c r="L34" i="26"/>
  <c r="N33" i="26"/>
  <c r="L33" i="26"/>
  <c r="N32" i="26"/>
  <c r="L32" i="26"/>
  <c r="N31" i="26"/>
  <c r="L31" i="26"/>
  <c r="N30" i="26"/>
  <c r="L30" i="26"/>
  <c r="N29" i="26"/>
  <c r="L29" i="26"/>
  <c r="N28" i="26"/>
  <c r="L28" i="26"/>
  <c r="N27" i="26"/>
  <c r="L27" i="26"/>
  <c r="N26" i="26"/>
  <c r="L26" i="26"/>
  <c r="N25" i="26"/>
  <c r="L25" i="26"/>
  <c r="N24" i="26"/>
  <c r="L24" i="26"/>
  <c r="N23" i="26"/>
  <c r="L23" i="26"/>
  <c r="N22" i="26"/>
  <c r="L22" i="26"/>
  <c r="N21" i="26"/>
  <c r="L21" i="26"/>
  <c r="N20" i="26"/>
  <c r="L20" i="26"/>
  <c r="N33" i="25"/>
  <c r="L33" i="25"/>
  <c r="N32" i="25"/>
  <c r="L32" i="25"/>
  <c r="N31" i="25"/>
  <c r="L31" i="25"/>
  <c r="N30" i="25"/>
  <c r="L30" i="25"/>
  <c r="N29" i="25"/>
  <c r="L29" i="25"/>
  <c r="N28" i="25"/>
  <c r="L28" i="25"/>
  <c r="N27" i="25"/>
  <c r="L27" i="25"/>
  <c r="N26" i="25"/>
  <c r="L26" i="25"/>
  <c r="N25" i="25"/>
  <c r="L25" i="25"/>
  <c r="N24" i="25"/>
  <c r="L24" i="25"/>
  <c r="N23" i="25"/>
  <c r="L23" i="25"/>
  <c r="N22" i="25"/>
  <c r="L22" i="25"/>
  <c r="N21" i="25"/>
  <c r="L21" i="25"/>
  <c r="N20" i="25"/>
  <c r="L20" i="25"/>
  <c r="N19" i="25"/>
  <c r="L19" i="25"/>
  <c r="N18" i="25"/>
  <c r="L18" i="25"/>
  <c r="M101" i="25"/>
  <c r="O101" i="25"/>
  <c r="M102" i="25"/>
  <c r="O102" i="25"/>
  <c r="M103" i="25"/>
  <c r="O103" i="25"/>
  <c r="M104" i="25"/>
  <c r="O104" i="25"/>
  <c r="M105" i="25"/>
  <c r="O105" i="25"/>
  <c r="M106" i="25"/>
  <c r="O106" i="25"/>
  <c r="M107" i="25"/>
  <c r="O107" i="25"/>
  <c r="M108" i="25"/>
  <c r="O108" i="25"/>
  <c r="M109" i="25"/>
  <c r="O109" i="25"/>
  <c r="M110" i="25"/>
  <c r="O110" i="25"/>
  <c r="M111" i="25"/>
  <c r="O111" i="25"/>
  <c r="M112" i="25"/>
  <c r="O112" i="25"/>
  <c r="M113" i="25"/>
  <c r="O113" i="25"/>
  <c r="M114" i="25"/>
  <c r="O114" i="25"/>
  <c r="M115" i="25"/>
  <c r="O115" i="25"/>
  <c r="M100" i="26"/>
  <c r="O100" i="26"/>
  <c r="M101" i="26"/>
  <c r="O101" i="26"/>
  <c r="M102" i="26"/>
  <c r="O102" i="26"/>
  <c r="M103" i="26"/>
  <c r="O103" i="26"/>
  <c r="M104" i="26"/>
  <c r="O104" i="26"/>
  <c r="M105" i="26"/>
  <c r="O105" i="26"/>
  <c r="M106" i="26"/>
  <c r="O106" i="26"/>
  <c r="M107" i="26"/>
  <c r="O107" i="26"/>
  <c r="M108" i="26"/>
  <c r="O108" i="26"/>
  <c r="M109" i="26"/>
  <c r="O109" i="26"/>
  <c r="M110" i="26"/>
  <c r="O110" i="26"/>
  <c r="M111" i="26"/>
  <c r="O111" i="26"/>
  <c r="M112" i="26"/>
  <c r="O112" i="26"/>
  <c r="M113" i="26"/>
  <c r="O113" i="26"/>
  <c r="M114" i="26"/>
  <c r="O114" i="26"/>
  <c r="M115" i="26"/>
  <c r="O115" i="26"/>
  <c r="M116" i="26"/>
  <c r="O116" i="26"/>
  <c r="M33" i="23"/>
  <c r="N33" i="23" s="1"/>
  <c r="K33" i="23"/>
  <c r="L33" i="23" s="1"/>
  <c r="M32" i="22"/>
  <c r="N32" i="22" s="1"/>
  <c r="K32" i="22"/>
  <c r="L32" i="22" s="1"/>
  <c r="M32" i="21"/>
  <c r="N32" i="21" s="1"/>
  <c r="K32" i="21"/>
  <c r="L32" i="21" s="1"/>
  <c r="M32" i="20"/>
  <c r="N32" i="20" s="1"/>
  <c r="K32" i="20"/>
  <c r="L32" i="20" s="1"/>
  <c r="M32" i="19"/>
  <c r="N32" i="19" s="1"/>
  <c r="K32" i="19"/>
  <c r="L32" i="19" s="1"/>
  <c r="M32" i="18"/>
  <c r="N32" i="18" s="1"/>
  <c r="K32" i="18"/>
  <c r="L32" i="18" s="1"/>
  <c r="M32" i="17"/>
  <c r="N32" i="17" s="1"/>
  <c r="K32" i="17"/>
  <c r="L32" i="17" s="1"/>
  <c r="M32" i="3"/>
  <c r="N32" i="3" s="1"/>
  <c r="K32" i="3"/>
  <c r="L32" i="3" s="1"/>
  <c r="N96" i="36"/>
  <c r="O96" i="36"/>
  <c r="J96" i="36"/>
  <c r="I96" i="36"/>
  <c r="O60" i="101" l="1"/>
  <c r="O35" i="28"/>
  <c r="O28" i="62"/>
  <c r="O27" i="25"/>
  <c r="O25" i="86"/>
  <c r="O33" i="25"/>
  <c r="O27" i="26"/>
  <c r="O28" i="59"/>
  <c r="O27" i="67"/>
  <c r="O24" i="25"/>
  <c r="O28" i="25"/>
  <c r="O32" i="19"/>
  <c r="P113" i="26"/>
  <c r="P105" i="26"/>
  <c r="P101" i="26"/>
  <c r="O23" i="26"/>
  <c r="O22" i="98"/>
  <c r="O35" i="101"/>
  <c r="P115" i="26"/>
  <c r="O22" i="25"/>
  <c r="O26" i="25"/>
  <c r="O29" i="72"/>
  <c r="O25" i="84"/>
  <c r="O19" i="25"/>
  <c r="O21" i="26"/>
  <c r="O33" i="32"/>
  <c r="O32" i="25"/>
  <c r="O26" i="26"/>
  <c r="O31" i="44"/>
  <c r="O27" i="65"/>
  <c r="O21" i="25"/>
  <c r="O25" i="25"/>
  <c r="O22" i="26"/>
  <c r="O29" i="54"/>
  <c r="O23" i="93"/>
  <c r="O18" i="25"/>
  <c r="O29" i="25"/>
  <c r="O32" i="17"/>
  <c r="O25" i="80"/>
  <c r="O31" i="42"/>
  <c r="O29" i="56"/>
  <c r="O20" i="25"/>
  <c r="O31" i="25"/>
  <c r="O25" i="26"/>
  <c r="O29" i="26"/>
  <c r="O28" i="64"/>
  <c r="O33" i="23"/>
  <c r="O30" i="25"/>
  <c r="O32" i="22"/>
  <c r="P114" i="26"/>
  <c r="P106" i="26"/>
  <c r="P102" i="26"/>
  <c r="O30" i="26"/>
  <c r="O34" i="26"/>
  <c r="O31" i="43"/>
  <c r="O27" i="66"/>
  <c r="O26" i="76"/>
  <c r="O24" i="90"/>
  <c r="O22" i="99"/>
  <c r="O50" i="101"/>
  <c r="O62" i="101"/>
  <c r="O66" i="101"/>
  <c r="O70" i="101"/>
  <c r="O34" i="30"/>
  <c r="O32" i="3"/>
  <c r="O31" i="26"/>
  <c r="O34" i="70"/>
  <c r="O31" i="101"/>
  <c r="O59" i="101"/>
  <c r="O23" i="96"/>
  <c r="O28" i="26"/>
  <c r="O32" i="26"/>
  <c r="O33" i="31"/>
  <c r="O31" i="41"/>
  <c r="O30" i="45"/>
  <c r="O27" i="68"/>
  <c r="O33" i="71"/>
  <c r="O26" i="75"/>
  <c r="O26" i="78"/>
  <c r="O28" i="61"/>
  <c r="O20" i="26"/>
  <c r="O24" i="91"/>
  <c r="P108" i="25"/>
  <c r="O23" i="25"/>
  <c r="O24" i="26"/>
  <c r="O32" i="21"/>
  <c r="P107" i="26"/>
  <c r="P107" i="25"/>
  <c r="P103" i="25"/>
  <c r="O33" i="26"/>
  <c r="O29" i="46"/>
  <c r="O25" i="82"/>
  <c r="O23" i="95"/>
  <c r="O45" i="101"/>
  <c r="O65" i="101"/>
  <c r="O24" i="92"/>
  <c r="O23" i="101"/>
  <c r="O27" i="101"/>
  <c r="O39" i="101"/>
  <c r="O20" i="101"/>
  <c r="O28" i="101"/>
  <c r="O51" i="101"/>
  <c r="O21" i="101"/>
  <c r="P101" i="101"/>
  <c r="P105" i="101"/>
  <c r="P109" i="101"/>
  <c r="P113" i="101"/>
  <c r="P117" i="101"/>
  <c r="P121" i="101"/>
  <c r="P125" i="101"/>
  <c r="P129" i="101"/>
  <c r="O30" i="101"/>
  <c r="O43" i="101"/>
  <c r="O47" i="101"/>
  <c r="O54" i="101"/>
  <c r="O18" i="101"/>
  <c r="O29" i="101"/>
  <c r="O36" i="101"/>
  <c r="O44" i="101"/>
  <c r="O22" i="101"/>
  <c r="O26" i="101"/>
  <c r="O52" i="101"/>
  <c r="O63" i="101"/>
  <c r="O71" i="101"/>
  <c r="O19" i="101"/>
  <c r="O68" i="101"/>
  <c r="O38" i="101"/>
  <c r="O42" i="101"/>
  <c r="O46" i="101"/>
  <c r="O53" i="101"/>
  <c r="O61" i="101"/>
  <c r="O67" i="101"/>
  <c r="P99" i="101"/>
  <c r="P103" i="101"/>
  <c r="P107" i="101"/>
  <c r="P111" i="101"/>
  <c r="P115" i="101"/>
  <c r="P119" i="101"/>
  <c r="P123" i="101"/>
  <c r="P127" i="101"/>
  <c r="O34" i="101"/>
  <c r="O37" i="101"/>
  <c r="O57" i="101"/>
  <c r="O64" i="101"/>
  <c r="P100" i="101"/>
  <c r="P104" i="101"/>
  <c r="P108" i="101"/>
  <c r="P112" i="101"/>
  <c r="P116" i="101"/>
  <c r="P120" i="101"/>
  <c r="P124" i="101"/>
  <c r="P128" i="101"/>
  <c r="O24" i="101"/>
  <c r="O58" i="101"/>
  <c r="O69" i="101"/>
  <c r="O72" i="101"/>
  <c r="O49" i="101"/>
  <c r="O55" i="101"/>
  <c r="P102" i="101"/>
  <c r="P106" i="101"/>
  <c r="P110" i="101"/>
  <c r="P114" i="101"/>
  <c r="P118" i="101"/>
  <c r="P122" i="101"/>
  <c r="P126" i="101"/>
  <c r="P130" i="101"/>
  <c r="C45" i="101"/>
  <c r="C46" i="101" s="1"/>
  <c r="C47" i="101" s="1"/>
  <c r="C48" i="101" s="1"/>
  <c r="C49" i="101" s="1"/>
  <c r="C50" i="101" s="1"/>
  <c r="C51" i="101" s="1"/>
  <c r="C52" i="101" s="1"/>
  <c r="C53" i="101" s="1"/>
  <c r="C54" i="101" s="1"/>
  <c r="C55" i="101" s="1"/>
  <c r="C56" i="101" s="1"/>
  <c r="C57" i="101" s="1"/>
  <c r="C58" i="101" s="1"/>
  <c r="C59" i="101" s="1"/>
  <c r="C60" i="101" s="1"/>
  <c r="C61" i="101" s="1"/>
  <c r="C62" i="101" s="1"/>
  <c r="C63" i="101" s="1"/>
  <c r="C64" i="101" s="1"/>
  <c r="C65" i="101" s="1"/>
  <c r="C66" i="101" s="1"/>
  <c r="C67" i="101" s="1"/>
  <c r="C68" i="101" s="1"/>
  <c r="C69" i="101" s="1"/>
  <c r="C70" i="101" s="1"/>
  <c r="C71" i="101" s="1"/>
  <c r="C72" i="101" s="1"/>
  <c r="O40" i="101"/>
  <c r="O41" i="101"/>
  <c r="O33" i="101"/>
  <c r="O56" i="101"/>
  <c r="O32" i="101"/>
  <c r="O25" i="101"/>
  <c r="O48" i="101"/>
  <c r="P116" i="26"/>
  <c r="P114" i="25"/>
  <c r="P110" i="25"/>
  <c r="P104" i="26"/>
  <c r="P100" i="26"/>
  <c r="P111" i="26"/>
  <c r="P109" i="25"/>
  <c r="P105" i="25"/>
  <c r="P109" i="26"/>
  <c r="P112" i="25"/>
  <c r="O22" i="97"/>
  <c r="O24" i="94"/>
  <c r="O24" i="89"/>
  <c r="O24" i="88"/>
  <c r="O24" i="87"/>
  <c r="O25" i="85"/>
  <c r="O25" i="83"/>
  <c r="O25" i="81"/>
  <c r="O26" i="79"/>
  <c r="O26" i="77"/>
  <c r="O31" i="74"/>
  <c r="O31" i="73"/>
  <c r="O34" i="69"/>
  <c r="O28" i="60"/>
  <c r="O28" i="63"/>
  <c r="O29" i="57"/>
  <c r="O29" i="55"/>
  <c r="O29" i="53"/>
  <c r="O31" i="39"/>
  <c r="O33" i="34"/>
  <c r="O34" i="29"/>
  <c r="O34" i="27"/>
  <c r="P101" i="25"/>
  <c r="P115" i="25"/>
  <c r="P111" i="25"/>
  <c r="P104" i="25"/>
  <c r="P113" i="25"/>
  <c r="P106" i="25"/>
  <c r="P102" i="25"/>
  <c r="P110" i="26"/>
  <c r="P103" i="26"/>
  <c r="P112" i="26"/>
  <c r="P108" i="26"/>
  <c r="O32" i="20"/>
  <c r="O32" i="18"/>
  <c r="I13" i="36" l="1"/>
  <c r="E13" i="36"/>
  <c r="W92" i="36" l="1"/>
  <c r="P92" i="36"/>
  <c r="L92" i="36"/>
  <c r="P1" i="100"/>
  <c r="P83" i="100" s="1"/>
  <c r="P154" i="100"/>
  <c r="O154" i="100"/>
  <c r="M154" i="100"/>
  <c r="J154" i="100"/>
  <c r="P153" i="100"/>
  <c r="O153" i="100"/>
  <c r="M153" i="100"/>
  <c r="J153" i="100"/>
  <c r="P152" i="100"/>
  <c r="O152" i="100"/>
  <c r="M152" i="100"/>
  <c r="J152" i="100"/>
  <c r="P151" i="100"/>
  <c r="O151" i="100"/>
  <c r="M151" i="100"/>
  <c r="J151" i="100"/>
  <c r="P150" i="100"/>
  <c r="O150" i="100"/>
  <c r="M150" i="100"/>
  <c r="J150" i="100"/>
  <c r="P149" i="100"/>
  <c r="O149" i="100"/>
  <c r="M149" i="100"/>
  <c r="J149" i="100"/>
  <c r="P148" i="100"/>
  <c r="O148" i="100"/>
  <c r="M148" i="100"/>
  <c r="J148" i="100"/>
  <c r="P147" i="100"/>
  <c r="O147" i="100"/>
  <c r="M147" i="100"/>
  <c r="J147" i="100"/>
  <c r="P146" i="100"/>
  <c r="O146" i="100"/>
  <c r="M146" i="100"/>
  <c r="J146" i="100"/>
  <c r="P145" i="100"/>
  <c r="O145" i="100"/>
  <c r="M145" i="100"/>
  <c r="J145" i="100"/>
  <c r="P144" i="100"/>
  <c r="O144" i="100"/>
  <c r="M144" i="100"/>
  <c r="J144" i="100"/>
  <c r="P143" i="100"/>
  <c r="O143" i="100"/>
  <c r="M143" i="100"/>
  <c r="J143" i="100"/>
  <c r="P142" i="100"/>
  <c r="O142" i="100"/>
  <c r="M142" i="100"/>
  <c r="J142" i="100"/>
  <c r="P141" i="100"/>
  <c r="O141" i="100"/>
  <c r="M141" i="100"/>
  <c r="J141" i="100"/>
  <c r="P140" i="100"/>
  <c r="O140" i="100"/>
  <c r="M140" i="100"/>
  <c r="J140" i="100"/>
  <c r="P139" i="100"/>
  <c r="O139" i="100"/>
  <c r="M139" i="100"/>
  <c r="J139" i="100"/>
  <c r="P138" i="100"/>
  <c r="O138" i="100"/>
  <c r="M138" i="100"/>
  <c r="J138" i="100"/>
  <c r="P137" i="100"/>
  <c r="O137" i="100"/>
  <c r="M137" i="100"/>
  <c r="J137" i="100"/>
  <c r="P136" i="100"/>
  <c r="O136" i="100"/>
  <c r="M136" i="100"/>
  <c r="J136" i="100"/>
  <c r="P135" i="100"/>
  <c r="O135" i="100"/>
  <c r="M135" i="100"/>
  <c r="J135" i="100"/>
  <c r="P134" i="100"/>
  <c r="O134" i="100"/>
  <c r="M134" i="100"/>
  <c r="J134" i="100"/>
  <c r="P133" i="100"/>
  <c r="O133" i="100"/>
  <c r="M133" i="100"/>
  <c r="J133" i="100"/>
  <c r="P132" i="100"/>
  <c r="O132" i="100"/>
  <c r="M132" i="100"/>
  <c r="J132" i="100"/>
  <c r="P131" i="100"/>
  <c r="O131" i="100"/>
  <c r="M131" i="100"/>
  <c r="J131" i="100"/>
  <c r="O130" i="100"/>
  <c r="M130" i="100"/>
  <c r="O129" i="100"/>
  <c r="M129" i="100"/>
  <c r="O128" i="100"/>
  <c r="M128" i="100"/>
  <c r="O127" i="100"/>
  <c r="M127" i="100"/>
  <c r="O126" i="100"/>
  <c r="M126" i="100"/>
  <c r="O125" i="100"/>
  <c r="M125" i="100"/>
  <c r="O124" i="100"/>
  <c r="M124" i="100"/>
  <c r="O123" i="100"/>
  <c r="M123" i="100"/>
  <c r="O122" i="100"/>
  <c r="M122" i="100"/>
  <c r="O121" i="100"/>
  <c r="M121" i="100"/>
  <c r="O120" i="100"/>
  <c r="M120" i="100"/>
  <c r="O119" i="100"/>
  <c r="M119" i="100"/>
  <c r="O118" i="100"/>
  <c r="M118" i="100"/>
  <c r="O117" i="100"/>
  <c r="M117" i="100"/>
  <c r="O116" i="100"/>
  <c r="M116" i="100"/>
  <c r="O115" i="100"/>
  <c r="M115" i="100"/>
  <c r="O114" i="100"/>
  <c r="M114" i="100"/>
  <c r="O113" i="100"/>
  <c r="M113" i="100"/>
  <c r="O112" i="100"/>
  <c r="M112" i="100"/>
  <c r="O111" i="100"/>
  <c r="M111" i="100"/>
  <c r="O110" i="100"/>
  <c r="M110" i="100"/>
  <c r="O109" i="100"/>
  <c r="M109" i="100"/>
  <c r="O108" i="100"/>
  <c r="M108" i="100"/>
  <c r="O107" i="100"/>
  <c r="M107" i="100"/>
  <c r="O106" i="100"/>
  <c r="M106" i="100"/>
  <c r="O105" i="100"/>
  <c r="M105" i="100"/>
  <c r="O104" i="100"/>
  <c r="M104" i="100"/>
  <c r="O103" i="100"/>
  <c r="M103" i="100"/>
  <c r="O102" i="100"/>
  <c r="M102" i="100"/>
  <c r="O101" i="100"/>
  <c r="M101" i="100"/>
  <c r="O100" i="100"/>
  <c r="M100" i="100"/>
  <c r="O99" i="100"/>
  <c r="M99" i="100"/>
  <c r="D96" i="100"/>
  <c r="L93" i="100"/>
  <c r="J93" i="100"/>
  <c r="D91" i="100"/>
  <c r="D89" i="100"/>
  <c r="N72" i="100"/>
  <c r="L72" i="100"/>
  <c r="N71" i="100"/>
  <c r="L71" i="100"/>
  <c r="N70" i="100"/>
  <c r="L70" i="100"/>
  <c r="N69" i="100"/>
  <c r="L69" i="100"/>
  <c r="N68" i="100"/>
  <c r="L68" i="100"/>
  <c r="N67" i="100"/>
  <c r="L67" i="100"/>
  <c r="N66" i="100"/>
  <c r="L66" i="100"/>
  <c r="N65" i="100"/>
  <c r="L65" i="100"/>
  <c r="N64" i="100"/>
  <c r="L64" i="100"/>
  <c r="N63" i="100"/>
  <c r="L63" i="100"/>
  <c r="N62" i="100"/>
  <c r="L62" i="100"/>
  <c r="N61" i="100"/>
  <c r="L61" i="100"/>
  <c r="N60" i="100"/>
  <c r="L60" i="100"/>
  <c r="N59" i="100"/>
  <c r="L59" i="100"/>
  <c r="N58" i="100"/>
  <c r="L58" i="100"/>
  <c r="N57" i="100"/>
  <c r="L57" i="100"/>
  <c r="N56" i="100"/>
  <c r="L56" i="100"/>
  <c r="N55" i="100"/>
  <c r="L55" i="100"/>
  <c r="N54" i="100"/>
  <c r="L54" i="100"/>
  <c r="N53" i="100"/>
  <c r="L53" i="100"/>
  <c r="N52" i="100"/>
  <c r="L52" i="100"/>
  <c r="N51" i="100"/>
  <c r="L51" i="100"/>
  <c r="N50" i="100"/>
  <c r="L50" i="100"/>
  <c r="N49" i="100"/>
  <c r="L49" i="100"/>
  <c r="N48" i="100"/>
  <c r="L48" i="100"/>
  <c r="N47" i="100"/>
  <c r="L47" i="100"/>
  <c r="N46" i="100"/>
  <c r="L46" i="100"/>
  <c r="N45" i="100"/>
  <c r="L45" i="100"/>
  <c r="N44" i="100"/>
  <c r="L44" i="100"/>
  <c r="N43" i="100"/>
  <c r="L43" i="100"/>
  <c r="N42" i="100"/>
  <c r="L42" i="100"/>
  <c r="N41" i="100"/>
  <c r="L41" i="100"/>
  <c r="N40" i="100"/>
  <c r="L40" i="100"/>
  <c r="N39" i="100"/>
  <c r="L39" i="100"/>
  <c r="N38" i="100"/>
  <c r="L38" i="100"/>
  <c r="N37" i="100"/>
  <c r="L37" i="100"/>
  <c r="N36" i="100"/>
  <c r="L36" i="100"/>
  <c r="N35" i="100"/>
  <c r="L35" i="100"/>
  <c r="N34" i="100"/>
  <c r="L34" i="100"/>
  <c r="N33" i="100"/>
  <c r="L33" i="100"/>
  <c r="N32" i="100"/>
  <c r="L32" i="100"/>
  <c r="N31" i="100"/>
  <c r="L31" i="100"/>
  <c r="N30" i="100"/>
  <c r="L30" i="100"/>
  <c r="N29" i="100"/>
  <c r="L29" i="100"/>
  <c r="N28" i="100"/>
  <c r="L28" i="100"/>
  <c r="N27" i="100"/>
  <c r="L27" i="100"/>
  <c r="N26" i="100"/>
  <c r="L26" i="100"/>
  <c r="N25" i="100"/>
  <c r="L25" i="100"/>
  <c r="N24" i="100"/>
  <c r="L24" i="100"/>
  <c r="N23" i="100"/>
  <c r="L23" i="100"/>
  <c r="N22" i="100"/>
  <c r="L22" i="100"/>
  <c r="N21" i="100"/>
  <c r="L21" i="100"/>
  <c r="N20" i="100"/>
  <c r="L20" i="100"/>
  <c r="N19" i="100"/>
  <c r="L19" i="100"/>
  <c r="N18" i="100"/>
  <c r="L18" i="100"/>
  <c r="C17" i="100"/>
  <c r="C18" i="100" s="1"/>
  <c r="C19" i="100" s="1"/>
  <c r="C20" i="100" s="1"/>
  <c r="C21" i="100" s="1"/>
  <c r="C22" i="100" s="1"/>
  <c r="C23" i="100" s="1"/>
  <c r="C24" i="100" s="1"/>
  <c r="C25" i="100" s="1"/>
  <c r="C26" i="100" s="1"/>
  <c r="C27" i="100" s="1"/>
  <c r="C28" i="100" s="1"/>
  <c r="C29" i="100" s="1"/>
  <c r="C30" i="100" s="1"/>
  <c r="C31" i="100" s="1"/>
  <c r="C32" i="100" s="1"/>
  <c r="C33" i="100" s="1"/>
  <c r="C34" i="100" s="1"/>
  <c r="C35" i="100" s="1"/>
  <c r="C36" i="100" s="1"/>
  <c r="C37" i="100" s="1"/>
  <c r="C38" i="100" s="1"/>
  <c r="C39" i="100" s="1"/>
  <c r="C40" i="100" s="1"/>
  <c r="C41" i="100" s="1"/>
  <c r="C42" i="100" s="1"/>
  <c r="C43" i="100" s="1"/>
  <c r="C44" i="100" s="1"/>
  <c r="K11" i="100"/>
  <c r="I11" i="100"/>
  <c r="P125" i="100" l="1"/>
  <c r="V92" i="36"/>
  <c r="O59" i="100"/>
  <c r="P114" i="100"/>
  <c r="P106" i="100"/>
  <c r="O50" i="100"/>
  <c r="P122" i="100"/>
  <c r="P102" i="100"/>
  <c r="O69" i="100"/>
  <c r="P100" i="100"/>
  <c r="P120" i="100"/>
  <c r="P119" i="100"/>
  <c r="P109" i="100"/>
  <c r="O49" i="100"/>
  <c r="O52" i="100"/>
  <c r="O68" i="100"/>
  <c r="P115" i="100"/>
  <c r="P113" i="100"/>
  <c r="O57" i="100"/>
  <c r="P111" i="100"/>
  <c r="O58" i="100"/>
  <c r="O19" i="100"/>
  <c r="O23" i="100"/>
  <c r="O35" i="100"/>
  <c r="O39" i="100"/>
  <c r="O43" i="100"/>
  <c r="O47" i="100"/>
  <c r="O55" i="100"/>
  <c r="P112" i="100"/>
  <c r="O48" i="100"/>
  <c r="O21" i="100"/>
  <c r="O25" i="100"/>
  <c r="O37" i="100"/>
  <c r="P118" i="100"/>
  <c r="P129" i="100"/>
  <c r="O61" i="100"/>
  <c r="P110" i="100"/>
  <c r="O70" i="100"/>
  <c r="O22" i="100"/>
  <c r="O26" i="100"/>
  <c r="O53" i="100"/>
  <c r="P101" i="100"/>
  <c r="P116" i="100"/>
  <c r="P123" i="100"/>
  <c r="O18" i="100"/>
  <c r="O65" i="100"/>
  <c r="O62" i="100"/>
  <c r="O28" i="100"/>
  <c r="O32" i="100"/>
  <c r="O36" i="100"/>
  <c r="O51" i="100"/>
  <c r="P99" i="100"/>
  <c r="P103" i="100"/>
  <c r="O33" i="100"/>
  <c r="O41" i="100"/>
  <c r="P104" i="100"/>
  <c r="P107" i="100"/>
  <c r="P126" i="100"/>
  <c r="O34" i="100"/>
  <c r="O45" i="100"/>
  <c r="O63" i="100"/>
  <c r="O66" i="100"/>
  <c r="P108" i="100"/>
  <c r="P117" i="100"/>
  <c r="P124" i="100"/>
  <c r="P127" i="100"/>
  <c r="P128" i="100"/>
  <c r="O31" i="100"/>
  <c r="O56" i="100"/>
  <c r="O20" i="100"/>
  <c r="O24" i="100"/>
  <c r="O60" i="100"/>
  <c r="O64" i="100"/>
  <c r="O42" i="100"/>
  <c r="O67" i="100"/>
  <c r="P105" i="100"/>
  <c r="P121" i="100"/>
  <c r="O29" i="100"/>
  <c r="O40" i="100"/>
  <c r="O44" i="100"/>
  <c r="O54" i="100"/>
  <c r="O72" i="100"/>
  <c r="P130" i="100"/>
  <c r="C45" i="100"/>
  <c r="C46" i="100" s="1"/>
  <c r="C47" i="100" s="1"/>
  <c r="C48" i="100" s="1"/>
  <c r="C49" i="100" s="1"/>
  <c r="C50" i="100" s="1"/>
  <c r="C51" i="100" s="1"/>
  <c r="C52" i="100" s="1"/>
  <c r="C53" i="100" s="1"/>
  <c r="C54" i="100" s="1"/>
  <c r="C55" i="100" s="1"/>
  <c r="C56" i="100" s="1"/>
  <c r="C57" i="100" s="1"/>
  <c r="C58" i="100" s="1"/>
  <c r="C59" i="100" s="1"/>
  <c r="C60" i="100" s="1"/>
  <c r="C61" i="100" s="1"/>
  <c r="C62" i="100" s="1"/>
  <c r="C63" i="100" s="1"/>
  <c r="C64" i="100" s="1"/>
  <c r="C65" i="100" s="1"/>
  <c r="C66" i="100" s="1"/>
  <c r="C67" i="100" s="1"/>
  <c r="C68" i="100" s="1"/>
  <c r="C69" i="100" s="1"/>
  <c r="C70" i="100" s="1"/>
  <c r="C71" i="100" s="1"/>
  <c r="C72" i="100" s="1"/>
  <c r="O27" i="100"/>
  <c r="O30" i="100"/>
  <c r="O71" i="100"/>
  <c r="O38" i="100"/>
  <c r="O46" i="100"/>
  <c r="D8" i="100" l="1"/>
  <c r="D90" i="100" s="1"/>
  <c r="N101" i="99" l="1"/>
  <c r="O101" i="99" s="1"/>
  <c r="L101" i="99"/>
  <c r="M101" i="99" s="1"/>
  <c r="M21" i="99"/>
  <c r="N21" i="99" s="1"/>
  <c r="K21" i="99"/>
  <c r="L21" i="99" s="1"/>
  <c r="N101" i="98"/>
  <c r="O101" i="98" s="1"/>
  <c r="L101" i="98"/>
  <c r="M101" i="98" s="1"/>
  <c r="M21" i="98"/>
  <c r="N21" i="98" s="1"/>
  <c r="K21" i="98"/>
  <c r="L21" i="98" s="1"/>
  <c r="N101" i="97"/>
  <c r="O101" i="97" s="1"/>
  <c r="L101" i="97"/>
  <c r="M101" i="97" s="1"/>
  <c r="M21" i="97"/>
  <c r="N21" i="97" s="1"/>
  <c r="K21" i="97"/>
  <c r="L21" i="97" s="1"/>
  <c r="N102" i="96"/>
  <c r="O102" i="96" s="1"/>
  <c r="L102" i="96"/>
  <c r="M102" i="96" s="1"/>
  <c r="M22" i="96"/>
  <c r="N22" i="96" s="1"/>
  <c r="K22" i="96"/>
  <c r="L22" i="96" s="1"/>
  <c r="N102" i="95"/>
  <c r="O102" i="95" s="1"/>
  <c r="L102" i="95"/>
  <c r="M102" i="95" s="1"/>
  <c r="M22" i="95"/>
  <c r="N22" i="95" s="1"/>
  <c r="K22" i="95"/>
  <c r="L22" i="95" s="1"/>
  <c r="N103" i="94"/>
  <c r="O103" i="94" s="1"/>
  <c r="L103" i="94"/>
  <c r="M103" i="94" s="1"/>
  <c r="M23" i="94"/>
  <c r="N23" i="94" s="1"/>
  <c r="K23" i="94"/>
  <c r="L23" i="94" s="1"/>
  <c r="N102" i="93"/>
  <c r="O102" i="93" s="1"/>
  <c r="L102" i="93"/>
  <c r="M102" i="93" s="1"/>
  <c r="M22" i="93"/>
  <c r="N22" i="93" s="1"/>
  <c r="K22" i="93"/>
  <c r="L22" i="93" s="1"/>
  <c r="N103" i="92"/>
  <c r="O103" i="92" s="1"/>
  <c r="L103" i="92"/>
  <c r="M103" i="92" s="1"/>
  <c r="M23" i="92"/>
  <c r="N23" i="92" s="1"/>
  <c r="K23" i="92"/>
  <c r="L23" i="92" s="1"/>
  <c r="N103" i="91"/>
  <c r="O103" i="91" s="1"/>
  <c r="L103" i="91"/>
  <c r="M103" i="91" s="1"/>
  <c r="M23" i="91"/>
  <c r="N23" i="91" s="1"/>
  <c r="K23" i="91"/>
  <c r="L23" i="91" s="1"/>
  <c r="N103" i="90"/>
  <c r="O103" i="90" s="1"/>
  <c r="L103" i="90"/>
  <c r="M103" i="90" s="1"/>
  <c r="M23" i="90"/>
  <c r="N23" i="90" s="1"/>
  <c r="K23" i="90"/>
  <c r="L23" i="90" s="1"/>
  <c r="N103" i="89"/>
  <c r="O103" i="89" s="1"/>
  <c r="L103" i="89"/>
  <c r="M103" i="89" s="1"/>
  <c r="M23" i="89"/>
  <c r="N23" i="89" s="1"/>
  <c r="K23" i="89"/>
  <c r="L23" i="89" s="1"/>
  <c r="N103" i="88"/>
  <c r="O103" i="88" s="1"/>
  <c r="L103" i="88"/>
  <c r="M103" i="88" s="1"/>
  <c r="M23" i="88"/>
  <c r="N23" i="88" s="1"/>
  <c r="K23" i="88"/>
  <c r="L23" i="88" s="1"/>
  <c r="N103" i="87"/>
  <c r="O103" i="87" s="1"/>
  <c r="L103" i="87"/>
  <c r="M103" i="87" s="1"/>
  <c r="M23" i="87"/>
  <c r="N23" i="87" s="1"/>
  <c r="K23" i="87"/>
  <c r="L23" i="87" s="1"/>
  <c r="N104" i="86"/>
  <c r="O104" i="86" s="1"/>
  <c r="L104" i="86"/>
  <c r="M104" i="86" s="1"/>
  <c r="M24" i="86"/>
  <c r="N24" i="86" s="1"/>
  <c r="K24" i="86"/>
  <c r="L24" i="86" s="1"/>
  <c r="N104" i="85"/>
  <c r="O104" i="85" s="1"/>
  <c r="L104" i="85"/>
  <c r="M104" i="85" s="1"/>
  <c r="M24" i="85"/>
  <c r="N24" i="85" s="1"/>
  <c r="K24" i="85"/>
  <c r="L24" i="85" s="1"/>
  <c r="N103" i="84"/>
  <c r="O103" i="84" s="1"/>
  <c r="L103" i="84"/>
  <c r="M103" i="84" s="1"/>
  <c r="M24" i="84"/>
  <c r="N24" i="84" s="1"/>
  <c r="K24" i="84"/>
  <c r="L24" i="84" s="1"/>
  <c r="N104" i="83"/>
  <c r="O104" i="83" s="1"/>
  <c r="L104" i="83"/>
  <c r="M104" i="83" s="1"/>
  <c r="M24" i="83"/>
  <c r="N24" i="83" s="1"/>
  <c r="K24" i="83"/>
  <c r="L24" i="83" s="1"/>
  <c r="N104" i="82"/>
  <c r="O104" i="82" s="1"/>
  <c r="L104" i="82"/>
  <c r="M104" i="82" s="1"/>
  <c r="M24" i="82"/>
  <c r="N24" i="82" s="1"/>
  <c r="K24" i="82"/>
  <c r="L24" i="82" s="1"/>
  <c r="N104" i="81"/>
  <c r="O104" i="81" s="1"/>
  <c r="L104" i="81"/>
  <c r="M104" i="81" s="1"/>
  <c r="M24" i="81"/>
  <c r="N24" i="81" s="1"/>
  <c r="K24" i="81"/>
  <c r="L24" i="81" s="1"/>
  <c r="N104" i="80"/>
  <c r="O104" i="80" s="1"/>
  <c r="L104" i="80"/>
  <c r="M104" i="80" s="1"/>
  <c r="M24" i="80"/>
  <c r="N24" i="80" s="1"/>
  <c r="K24" i="80"/>
  <c r="L24" i="80" s="1"/>
  <c r="N105" i="79"/>
  <c r="O105" i="79" s="1"/>
  <c r="L105" i="79"/>
  <c r="M105" i="79" s="1"/>
  <c r="M25" i="79"/>
  <c r="N25" i="79" s="1"/>
  <c r="K25" i="79"/>
  <c r="L25" i="79" s="1"/>
  <c r="N105" i="78"/>
  <c r="O105" i="78" s="1"/>
  <c r="L105" i="78"/>
  <c r="M105" i="78" s="1"/>
  <c r="M25" i="78"/>
  <c r="N25" i="78" s="1"/>
  <c r="K25" i="78"/>
  <c r="L25" i="78" s="1"/>
  <c r="N105" i="77"/>
  <c r="O105" i="77" s="1"/>
  <c r="L105" i="77"/>
  <c r="M105" i="77" s="1"/>
  <c r="M25" i="77"/>
  <c r="N25" i="77" s="1"/>
  <c r="K25" i="77"/>
  <c r="L25" i="77" s="1"/>
  <c r="N105" i="76"/>
  <c r="O105" i="76" s="1"/>
  <c r="L105" i="76"/>
  <c r="M105" i="76" s="1"/>
  <c r="M25" i="76"/>
  <c r="N25" i="76" s="1"/>
  <c r="K25" i="76"/>
  <c r="L25" i="76" s="1"/>
  <c r="N105" i="75"/>
  <c r="O105" i="75" s="1"/>
  <c r="L105" i="75"/>
  <c r="M105" i="75" s="1"/>
  <c r="M25" i="75"/>
  <c r="N25" i="75" s="1"/>
  <c r="K25" i="75"/>
  <c r="L25" i="75" s="1"/>
  <c r="N110" i="74"/>
  <c r="O110" i="74" s="1"/>
  <c r="L110" i="74"/>
  <c r="M110" i="74" s="1"/>
  <c r="M30" i="74"/>
  <c r="N30" i="74" s="1"/>
  <c r="K30" i="74"/>
  <c r="L30" i="74" s="1"/>
  <c r="N110" i="73"/>
  <c r="O110" i="73" s="1"/>
  <c r="L110" i="73"/>
  <c r="M110" i="73" s="1"/>
  <c r="M30" i="73"/>
  <c r="N30" i="73" s="1"/>
  <c r="K30" i="73"/>
  <c r="L30" i="73" s="1"/>
  <c r="N108" i="72"/>
  <c r="O108" i="72" s="1"/>
  <c r="L108" i="72"/>
  <c r="M108" i="72" s="1"/>
  <c r="M28" i="72"/>
  <c r="N28" i="72" s="1"/>
  <c r="K28" i="72"/>
  <c r="L28" i="72" s="1"/>
  <c r="N112" i="71"/>
  <c r="O112" i="71" s="1"/>
  <c r="L112" i="71"/>
  <c r="M112" i="71" s="1"/>
  <c r="M32" i="71"/>
  <c r="N32" i="71" s="1"/>
  <c r="K32" i="71"/>
  <c r="L32" i="71" s="1"/>
  <c r="N113" i="70"/>
  <c r="O113" i="70" s="1"/>
  <c r="L113" i="70"/>
  <c r="M113" i="70" s="1"/>
  <c r="M33" i="70"/>
  <c r="N33" i="70" s="1"/>
  <c r="K33" i="70"/>
  <c r="L33" i="70" s="1"/>
  <c r="N113" i="69"/>
  <c r="O113" i="69" s="1"/>
  <c r="L113" i="69"/>
  <c r="M113" i="69" s="1"/>
  <c r="M33" i="69"/>
  <c r="N33" i="69" s="1"/>
  <c r="K33" i="69"/>
  <c r="L33" i="69" s="1"/>
  <c r="N106" i="68"/>
  <c r="O106" i="68" s="1"/>
  <c r="L106" i="68"/>
  <c r="M106" i="68" s="1"/>
  <c r="M26" i="68"/>
  <c r="N26" i="68" s="1"/>
  <c r="K26" i="68"/>
  <c r="L26" i="68" s="1"/>
  <c r="N106" i="67"/>
  <c r="O106" i="67" s="1"/>
  <c r="L106" i="67"/>
  <c r="M106" i="67" s="1"/>
  <c r="M26" i="67"/>
  <c r="N26" i="67" s="1"/>
  <c r="K26" i="67"/>
  <c r="L26" i="67" s="1"/>
  <c r="N106" i="66"/>
  <c r="O106" i="66" s="1"/>
  <c r="L106" i="66"/>
  <c r="M106" i="66" s="1"/>
  <c r="M26" i="66"/>
  <c r="N26" i="66" s="1"/>
  <c r="K26" i="66"/>
  <c r="L26" i="66" s="1"/>
  <c r="N106" i="65"/>
  <c r="O106" i="65" s="1"/>
  <c r="L106" i="65"/>
  <c r="M106" i="65" s="1"/>
  <c r="M26" i="65"/>
  <c r="N26" i="65" s="1"/>
  <c r="K26" i="65"/>
  <c r="L26" i="65" s="1"/>
  <c r="N107" i="64"/>
  <c r="O107" i="64" s="1"/>
  <c r="L107" i="64"/>
  <c r="M107" i="64" s="1"/>
  <c r="M27" i="64"/>
  <c r="N27" i="64" s="1"/>
  <c r="K27" i="64"/>
  <c r="L27" i="64" s="1"/>
  <c r="N107" i="60"/>
  <c r="O107" i="60" s="1"/>
  <c r="L107" i="60"/>
  <c r="M107" i="60" s="1"/>
  <c r="M27" i="60"/>
  <c r="N27" i="60" s="1"/>
  <c r="K27" i="60"/>
  <c r="L27" i="60" s="1"/>
  <c r="N107" i="62"/>
  <c r="O107" i="62" s="1"/>
  <c r="L107" i="62"/>
  <c r="M107" i="62" s="1"/>
  <c r="M27" i="62"/>
  <c r="N27" i="62" s="1"/>
  <c r="K27" i="62"/>
  <c r="L27" i="62" s="1"/>
  <c r="N107" i="63"/>
  <c r="O107" i="63" s="1"/>
  <c r="L107" i="63"/>
  <c r="M107" i="63" s="1"/>
  <c r="M27" i="63"/>
  <c r="N27" i="63" s="1"/>
  <c r="K27" i="63"/>
  <c r="L27" i="63" s="1"/>
  <c r="N107" i="61"/>
  <c r="O107" i="61" s="1"/>
  <c r="L107" i="61"/>
  <c r="M107" i="61" s="1"/>
  <c r="M27" i="61"/>
  <c r="N27" i="61" s="1"/>
  <c r="K27" i="61"/>
  <c r="L27" i="61" s="1"/>
  <c r="N107" i="59"/>
  <c r="O107" i="59" s="1"/>
  <c r="L107" i="59"/>
  <c r="M107" i="59" s="1"/>
  <c r="M27" i="59"/>
  <c r="N27" i="59" s="1"/>
  <c r="K27" i="59"/>
  <c r="L27" i="59" s="1"/>
  <c r="N108" i="58"/>
  <c r="O108" i="58" s="1"/>
  <c r="L108" i="58"/>
  <c r="M108" i="58" s="1"/>
  <c r="M28" i="58"/>
  <c r="N28" i="58" s="1"/>
  <c r="K28" i="58"/>
  <c r="L28" i="58" s="1"/>
  <c r="N108" i="57"/>
  <c r="O108" i="57" s="1"/>
  <c r="L108" i="57"/>
  <c r="M108" i="57" s="1"/>
  <c r="M28" i="57"/>
  <c r="N28" i="57" s="1"/>
  <c r="K28" i="57"/>
  <c r="L28" i="57" s="1"/>
  <c r="N108" i="56"/>
  <c r="O108" i="56" s="1"/>
  <c r="L108" i="56"/>
  <c r="M108" i="56" s="1"/>
  <c r="M28" i="56"/>
  <c r="N28" i="56" s="1"/>
  <c r="K28" i="56"/>
  <c r="L28" i="56" s="1"/>
  <c r="N108" i="55"/>
  <c r="O108" i="55" s="1"/>
  <c r="L108" i="55"/>
  <c r="M108" i="55" s="1"/>
  <c r="M28" i="55"/>
  <c r="N28" i="55" s="1"/>
  <c r="K28" i="55"/>
  <c r="L28" i="55" s="1"/>
  <c r="N108" i="54"/>
  <c r="O108" i="54" s="1"/>
  <c r="L108" i="54"/>
  <c r="M108" i="54" s="1"/>
  <c r="M28" i="54"/>
  <c r="N28" i="54" s="1"/>
  <c r="K28" i="54"/>
  <c r="L28" i="54" s="1"/>
  <c r="N108" i="53"/>
  <c r="O108" i="53" s="1"/>
  <c r="L108" i="53"/>
  <c r="M108" i="53" s="1"/>
  <c r="M28" i="53"/>
  <c r="N28" i="53" s="1"/>
  <c r="K28" i="53"/>
  <c r="L28" i="53" s="1"/>
  <c r="N108" i="46"/>
  <c r="O108" i="46" s="1"/>
  <c r="L108" i="46"/>
  <c r="M108" i="46" s="1"/>
  <c r="M28" i="46"/>
  <c r="N28" i="46" s="1"/>
  <c r="K28" i="46"/>
  <c r="L28" i="46" s="1"/>
  <c r="N109" i="45"/>
  <c r="O109" i="45" s="1"/>
  <c r="L109" i="45"/>
  <c r="M109" i="45" s="1"/>
  <c r="M29" i="45"/>
  <c r="N29" i="45" s="1"/>
  <c r="K29" i="45"/>
  <c r="L29" i="45" s="1"/>
  <c r="N110" i="44"/>
  <c r="O110" i="44" s="1"/>
  <c r="L110" i="44"/>
  <c r="M110" i="44" s="1"/>
  <c r="M30" i="44"/>
  <c r="N30" i="44" s="1"/>
  <c r="K30" i="44"/>
  <c r="L30" i="44" s="1"/>
  <c r="N110" i="43"/>
  <c r="O110" i="43" s="1"/>
  <c r="L110" i="43"/>
  <c r="M110" i="43" s="1"/>
  <c r="M30" i="43"/>
  <c r="N30" i="43" s="1"/>
  <c r="K30" i="43"/>
  <c r="L30" i="43" s="1"/>
  <c r="N110" i="42"/>
  <c r="O110" i="42" s="1"/>
  <c r="L110" i="42"/>
  <c r="M110" i="42" s="1"/>
  <c r="M30" i="42"/>
  <c r="N30" i="42" s="1"/>
  <c r="K30" i="42"/>
  <c r="L30" i="42" s="1"/>
  <c r="N110" i="41"/>
  <c r="O110" i="41" s="1"/>
  <c r="L110" i="41"/>
  <c r="M110" i="41" s="1"/>
  <c r="M30" i="41"/>
  <c r="N30" i="41" s="1"/>
  <c r="K30" i="41"/>
  <c r="L30" i="41" s="1"/>
  <c r="N110" i="39"/>
  <c r="O110" i="39" s="1"/>
  <c r="L110" i="39"/>
  <c r="M110" i="39" s="1"/>
  <c r="M30" i="39"/>
  <c r="N30" i="39" s="1"/>
  <c r="K30" i="39"/>
  <c r="L30" i="39" s="1"/>
  <c r="N112" i="34"/>
  <c r="O112" i="34" s="1"/>
  <c r="L112" i="34"/>
  <c r="M112" i="34" s="1"/>
  <c r="M32" i="34"/>
  <c r="N32" i="34" s="1"/>
  <c r="K32" i="34"/>
  <c r="L32" i="34" s="1"/>
  <c r="N112" i="32"/>
  <c r="O112" i="32" s="1"/>
  <c r="L112" i="32"/>
  <c r="M112" i="32" s="1"/>
  <c r="M32" i="32"/>
  <c r="N32" i="32" s="1"/>
  <c r="K32" i="32"/>
  <c r="L32" i="32" s="1"/>
  <c r="N112" i="31"/>
  <c r="O112" i="31" s="1"/>
  <c r="L112" i="31"/>
  <c r="M112" i="31" s="1"/>
  <c r="M32" i="31"/>
  <c r="N32" i="31" s="1"/>
  <c r="K32" i="31"/>
  <c r="L32" i="31" s="1"/>
  <c r="N113" i="30"/>
  <c r="O113" i="30" s="1"/>
  <c r="L113" i="30"/>
  <c r="M113" i="30" s="1"/>
  <c r="M33" i="30"/>
  <c r="N33" i="30" s="1"/>
  <c r="K33" i="30"/>
  <c r="L33" i="30" s="1"/>
  <c r="N113" i="29"/>
  <c r="O113" i="29" s="1"/>
  <c r="L113" i="29"/>
  <c r="M113" i="29" s="1"/>
  <c r="M33" i="29"/>
  <c r="N33" i="29" s="1"/>
  <c r="K33" i="29"/>
  <c r="L33" i="29" s="1"/>
  <c r="N114" i="28"/>
  <c r="O114" i="28" s="1"/>
  <c r="L114" i="28"/>
  <c r="M114" i="28" s="1"/>
  <c r="M34" i="28"/>
  <c r="N34" i="28" s="1"/>
  <c r="K34" i="28"/>
  <c r="L34" i="28" s="1"/>
  <c r="N113" i="27"/>
  <c r="O113" i="27" s="1"/>
  <c r="L113" i="27"/>
  <c r="M113" i="27" s="1"/>
  <c r="M33" i="27"/>
  <c r="N33" i="27" s="1"/>
  <c r="K33" i="27"/>
  <c r="L33" i="27" s="1"/>
  <c r="N112" i="24"/>
  <c r="O112" i="24" s="1"/>
  <c r="L112" i="24"/>
  <c r="M112" i="24" s="1"/>
  <c r="M32" i="24"/>
  <c r="N32" i="24" s="1"/>
  <c r="K32" i="24"/>
  <c r="L32" i="24" s="1"/>
  <c r="N112" i="23"/>
  <c r="O112" i="23" s="1"/>
  <c r="L112" i="23"/>
  <c r="M112" i="23" s="1"/>
  <c r="M32" i="23"/>
  <c r="N32" i="23" s="1"/>
  <c r="K32" i="23"/>
  <c r="L32" i="23" s="1"/>
  <c r="N111" i="22"/>
  <c r="O111" i="22" s="1"/>
  <c r="L111" i="22"/>
  <c r="M111" i="22" s="1"/>
  <c r="M31" i="22"/>
  <c r="N31" i="22" s="1"/>
  <c r="K31" i="22"/>
  <c r="L31" i="22" s="1"/>
  <c r="N111" i="21"/>
  <c r="O111" i="21" s="1"/>
  <c r="L111" i="21"/>
  <c r="M111" i="21" s="1"/>
  <c r="M31" i="21"/>
  <c r="N31" i="21" s="1"/>
  <c r="K31" i="21"/>
  <c r="L31" i="21" s="1"/>
  <c r="N111" i="20"/>
  <c r="O111" i="20" s="1"/>
  <c r="L111" i="20"/>
  <c r="M111" i="20" s="1"/>
  <c r="M31" i="20"/>
  <c r="N31" i="20" s="1"/>
  <c r="K31" i="20"/>
  <c r="L31" i="20" s="1"/>
  <c r="N111" i="19"/>
  <c r="O111" i="19" s="1"/>
  <c r="L111" i="19"/>
  <c r="M111" i="19" s="1"/>
  <c r="M31" i="19"/>
  <c r="N31" i="19" s="1"/>
  <c r="K31" i="19"/>
  <c r="L31" i="19" s="1"/>
  <c r="N111" i="18"/>
  <c r="O111" i="18" s="1"/>
  <c r="L111" i="18"/>
  <c r="M111" i="18" s="1"/>
  <c r="M31" i="18"/>
  <c r="N31" i="18" s="1"/>
  <c r="K31" i="18"/>
  <c r="L31" i="18" s="1"/>
  <c r="P110" i="41" l="1"/>
  <c r="P108" i="53"/>
  <c r="P108" i="55"/>
  <c r="P108" i="57"/>
  <c r="P113" i="69"/>
  <c r="P105" i="75"/>
  <c r="P111" i="21"/>
  <c r="P112" i="23"/>
  <c r="P113" i="27"/>
  <c r="O31" i="20"/>
  <c r="O32" i="24"/>
  <c r="O32" i="32"/>
  <c r="O30" i="42"/>
  <c r="O30" i="44"/>
  <c r="O28" i="58"/>
  <c r="O28" i="72"/>
  <c r="O30" i="74"/>
  <c r="O25" i="78"/>
  <c r="O23" i="90"/>
  <c r="O23" i="92"/>
  <c r="P112" i="32"/>
  <c r="P104" i="86"/>
  <c r="P103" i="88"/>
  <c r="P102" i="96"/>
  <c r="P108" i="58"/>
  <c r="O31" i="19"/>
  <c r="O31" i="21"/>
  <c r="O32" i="23"/>
  <c r="O33" i="29"/>
  <c r="O32" i="31"/>
  <c r="O32" i="34"/>
  <c r="O30" i="41"/>
  <c r="O29" i="45"/>
  <c r="O28" i="55"/>
  <c r="O28" i="57"/>
  <c r="O27" i="63"/>
  <c r="O25" i="75"/>
  <c r="O25" i="77"/>
  <c r="O25" i="79"/>
  <c r="O24" i="83"/>
  <c r="P111" i="20"/>
  <c r="P108" i="54"/>
  <c r="P114" i="28"/>
  <c r="P113" i="70"/>
  <c r="P111" i="22"/>
  <c r="P107" i="61"/>
  <c r="P103" i="84"/>
  <c r="O21" i="98"/>
  <c r="O25" i="76"/>
  <c r="P107" i="64"/>
  <c r="O23" i="88"/>
  <c r="O26" i="66"/>
  <c r="O27" i="60"/>
  <c r="O31" i="18"/>
  <c r="P110" i="42"/>
  <c r="O28" i="54"/>
  <c r="O24" i="81"/>
  <c r="O34" i="28"/>
  <c r="O33" i="30"/>
  <c r="P105" i="76"/>
  <c r="O21" i="97"/>
  <c r="O30" i="43"/>
  <c r="O28" i="53"/>
  <c r="P113" i="30"/>
  <c r="O30" i="39"/>
  <c r="O27" i="61"/>
  <c r="O27" i="62"/>
  <c r="O32" i="71"/>
  <c r="P104" i="85"/>
  <c r="O23" i="89"/>
  <c r="O23" i="94"/>
  <c r="O33" i="27"/>
  <c r="O23" i="91"/>
  <c r="P101" i="97"/>
  <c r="P111" i="19"/>
  <c r="P106" i="65"/>
  <c r="O27" i="59"/>
  <c r="O27" i="64"/>
  <c r="O26" i="67"/>
  <c r="O33" i="70"/>
  <c r="O24" i="86"/>
  <c r="O22" i="93"/>
  <c r="P101" i="99"/>
  <c r="P101" i="98"/>
  <c r="P103" i="92"/>
  <c r="P104" i="81"/>
  <c r="P105" i="79"/>
  <c r="P110" i="74"/>
  <c r="P112" i="71"/>
  <c r="P106" i="67"/>
  <c r="P106" i="66"/>
  <c r="P107" i="63"/>
  <c r="P107" i="59"/>
  <c r="P108" i="56"/>
  <c r="P108" i="46"/>
  <c r="P112" i="34"/>
  <c r="P113" i="29"/>
  <c r="O21" i="99"/>
  <c r="O22" i="96"/>
  <c r="P102" i="95"/>
  <c r="O22" i="95"/>
  <c r="P103" i="94"/>
  <c r="P102" i="93"/>
  <c r="P103" i="91"/>
  <c r="P103" i="90"/>
  <c r="P103" i="89"/>
  <c r="P103" i="87"/>
  <c r="O23" i="87"/>
  <c r="O24" i="85"/>
  <c r="O24" i="84"/>
  <c r="P104" i="83"/>
  <c r="P104" i="82"/>
  <c r="O24" i="82"/>
  <c r="P104" i="80"/>
  <c r="O24" i="80"/>
  <c r="P105" i="78"/>
  <c r="P105" i="77"/>
  <c r="O30" i="73"/>
  <c r="P108" i="72"/>
  <c r="O33" i="69"/>
  <c r="P106" i="68"/>
  <c r="O26" i="68"/>
  <c r="O26" i="65"/>
  <c r="P107" i="60"/>
  <c r="P107" i="62"/>
  <c r="O28" i="56"/>
  <c r="O28" i="46"/>
  <c r="P109" i="45"/>
  <c r="P110" i="44"/>
  <c r="P110" i="43"/>
  <c r="P110" i="39"/>
  <c r="P112" i="31"/>
  <c r="P112" i="24"/>
  <c r="O31" i="22"/>
  <c r="P111" i="18"/>
  <c r="N111" i="17"/>
  <c r="O111" i="17" s="1"/>
  <c r="L111" i="17"/>
  <c r="M111" i="17" s="1"/>
  <c r="M31" i="17"/>
  <c r="N31" i="17" s="1"/>
  <c r="K31" i="17"/>
  <c r="L31" i="17" s="1"/>
  <c r="N111" i="3"/>
  <c r="O111" i="3" s="1"/>
  <c r="L111" i="3"/>
  <c r="M111" i="3" s="1"/>
  <c r="M31" i="3"/>
  <c r="N31" i="3" s="1"/>
  <c r="K31" i="3"/>
  <c r="L31" i="3" s="1"/>
  <c r="N103" i="86"/>
  <c r="L103" i="86"/>
  <c r="M103" i="86" s="1"/>
  <c r="O31" i="17" l="1"/>
  <c r="O31" i="3"/>
  <c r="P111" i="17"/>
  <c r="P111" i="3"/>
  <c r="M20" i="99" l="1"/>
  <c r="K20" i="99"/>
  <c r="L20" i="99" s="1"/>
  <c r="M20" i="98"/>
  <c r="K20" i="98"/>
  <c r="L20" i="98" s="1"/>
  <c r="M20" i="97"/>
  <c r="K20" i="97"/>
  <c r="L20" i="97" s="1"/>
  <c r="M21" i="96"/>
  <c r="K21" i="96"/>
  <c r="L21" i="96" s="1"/>
  <c r="M21" i="95"/>
  <c r="K21" i="95"/>
  <c r="L21" i="95" s="1"/>
  <c r="M22" i="94"/>
  <c r="K22" i="94"/>
  <c r="L22" i="94" s="1"/>
  <c r="M21" i="93"/>
  <c r="K21" i="93"/>
  <c r="L21" i="93" s="1"/>
  <c r="M22" i="92"/>
  <c r="K22" i="92"/>
  <c r="L22" i="92" s="1"/>
  <c r="M22" i="91"/>
  <c r="K22" i="91"/>
  <c r="L22" i="91" s="1"/>
  <c r="M22" i="90"/>
  <c r="K22" i="90"/>
  <c r="L22" i="90" s="1"/>
  <c r="M22" i="89"/>
  <c r="K22" i="89"/>
  <c r="L22" i="89" s="1"/>
  <c r="M22" i="88"/>
  <c r="K22" i="88"/>
  <c r="L22" i="88" s="1"/>
  <c r="M22" i="87"/>
  <c r="K22" i="87"/>
  <c r="L22" i="87" s="1"/>
  <c r="M23" i="86"/>
  <c r="K23" i="86"/>
  <c r="L23" i="86" s="1"/>
  <c r="M23" i="85" l="1"/>
  <c r="K23" i="85"/>
  <c r="L23" i="85" s="1"/>
  <c r="M23" i="84"/>
  <c r="K23" i="84"/>
  <c r="L23" i="84" s="1"/>
  <c r="M23" i="83"/>
  <c r="K23" i="83"/>
  <c r="L23" i="83" s="1"/>
  <c r="M23" i="82"/>
  <c r="K23" i="82"/>
  <c r="L23" i="82" s="1"/>
  <c r="M23" i="81"/>
  <c r="K23" i="81"/>
  <c r="L23" i="81" s="1"/>
  <c r="M23" i="80"/>
  <c r="K23" i="80"/>
  <c r="L23" i="80" s="1"/>
  <c r="M24" i="79"/>
  <c r="K24" i="79"/>
  <c r="L24" i="79" s="1"/>
  <c r="M24" i="78"/>
  <c r="K24" i="78"/>
  <c r="L24" i="78" s="1"/>
  <c r="M24" i="77"/>
  <c r="K24" i="77"/>
  <c r="L24" i="77" s="1"/>
  <c r="M24" i="76"/>
  <c r="K24" i="76"/>
  <c r="L24" i="76" s="1"/>
  <c r="M24" i="75"/>
  <c r="K24" i="75"/>
  <c r="L24" i="75" s="1"/>
  <c r="M29" i="74"/>
  <c r="K29" i="74"/>
  <c r="L29" i="74" s="1"/>
  <c r="M29" i="73"/>
  <c r="K29" i="73"/>
  <c r="L29" i="73" s="1"/>
  <c r="M27" i="72"/>
  <c r="K27" i="72"/>
  <c r="L27" i="72" s="1"/>
  <c r="M31" i="71"/>
  <c r="K31" i="71"/>
  <c r="L31" i="71" s="1"/>
  <c r="M32" i="70"/>
  <c r="K32" i="70"/>
  <c r="L32" i="70" s="1"/>
  <c r="M32" i="69"/>
  <c r="K32" i="69"/>
  <c r="L32" i="69" s="1"/>
  <c r="M25" i="68"/>
  <c r="K25" i="68"/>
  <c r="L25" i="68" s="1"/>
  <c r="M25" i="67"/>
  <c r="K25" i="67"/>
  <c r="L25" i="67" s="1"/>
  <c r="M25" i="66"/>
  <c r="K25" i="66"/>
  <c r="L25" i="66" s="1"/>
  <c r="M25" i="65"/>
  <c r="K25" i="65"/>
  <c r="L25" i="65" s="1"/>
  <c r="M26" i="64"/>
  <c r="K26" i="64"/>
  <c r="L26" i="64" s="1"/>
  <c r="M26" i="60"/>
  <c r="K26" i="60"/>
  <c r="L26" i="60" s="1"/>
  <c r="M26" i="62"/>
  <c r="K26" i="62"/>
  <c r="L26" i="62" s="1"/>
  <c r="M26" i="63"/>
  <c r="K26" i="63"/>
  <c r="L26" i="63" s="1"/>
  <c r="M26" i="61"/>
  <c r="K26" i="61"/>
  <c r="L26" i="61" s="1"/>
  <c r="M26" i="59"/>
  <c r="K26" i="59"/>
  <c r="L26" i="59" s="1"/>
  <c r="M27" i="58"/>
  <c r="K27" i="58"/>
  <c r="L27" i="58" s="1"/>
  <c r="M27" i="57"/>
  <c r="K27" i="57"/>
  <c r="L27" i="57" s="1"/>
  <c r="M27" i="56"/>
  <c r="K27" i="56"/>
  <c r="L27" i="56" s="1"/>
  <c r="M27" i="55"/>
  <c r="K27" i="55"/>
  <c r="L27" i="55" s="1"/>
  <c r="M27" i="54"/>
  <c r="K27" i="54"/>
  <c r="L27" i="54" s="1"/>
  <c r="M27" i="53"/>
  <c r="K27" i="53"/>
  <c r="L27" i="53" s="1"/>
  <c r="M27" i="46"/>
  <c r="K27" i="46"/>
  <c r="L27" i="46" s="1"/>
  <c r="M28" i="45"/>
  <c r="K28" i="45"/>
  <c r="L28" i="45" s="1"/>
  <c r="M29" i="44"/>
  <c r="K29" i="44"/>
  <c r="L29" i="44" s="1"/>
  <c r="M29" i="43"/>
  <c r="K29" i="43"/>
  <c r="L29" i="43" s="1"/>
  <c r="M29" i="42"/>
  <c r="K29" i="42"/>
  <c r="L29" i="42" s="1"/>
  <c r="M29" i="41"/>
  <c r="K29" i="41"/>
  <c r="L29" i="41" s="1"/>
  <c r="M29" i="39"/>
  <c r="K29" i="39"/>
  <c r="L29" i="39" s="1"/>
  <c r="M31" i="34"/>
  <c r="K31" i="34"/>
  <c r="L31" i="34" s="1"/>
  <c r="M31" i="32"/>
  <c r="K31" i="32"/>
  <c r="L31" i="32" s="1"/>
  <c r="M31" i="31"/>
  <c r="K31" i="31"/>
  <c r="L31" i="31" s="1"/>
  <c r="M32" i="30"/>
  <c r="K32" i="30"/>
  <c r="L32" i="30" s="1"/>
  <c r="M32" i="29"/>
  <c r="K32" i="29"/>
  <c r="L32" i="29" s="1"/>
  <c r="M33" i="28"/>
  <c r="K33" i="28"/>
  <c r="L33" i="28" s="1"/>
  <c r="M32" i="27"/>
  <c r="K32" i="27"/>
  <c r="L32" i="27" s="1"/>
  <c r="M31" i="24"/>
  <c r="K31" i="24"/>
  <c r="L31" i="24" s="1"/>
  <c r="M31" i="23"/>
  <c r="K31" i="23"/>
  <c r="L31" i="23" s="1"/>
  <c r="M30" i="22"/>
  <c r="K30" i="22"/>
  <c r="L30" i="22" s="1"/>
  <c r="M30" i="21"/>
  <c r="K30" i="21"/>
  <c r="L30" i="21" s="1"/>
  <c r="M30" i="20"/>
  <c r="K30" i="20"/>
  <c r="L30" i="20" s="1"/>
  <c r="M30" i="19"/>
  <c r="K30" i="19"/>
  <c r="L30" i="19" s="1"/>
  <c r="M30" i="18"/>
  <c r="K30" i="18"/>
  <c r="L30" i="18" s="1"/>
  <c r="M30" i="17"/>
  <c r="K30" i="17"/>
  <c r="L30" i="17" s="1"/>
  <c r="M30" i="3"/>
  <c r="K30" i="3"/>
  <c r="L30" i="3" s="1"/>
  <c r="N100" i="99"/>
  <c r="L100" i="99"/>
  <c r="M100" i="99" s="1"/>
  <c r="N99" i="99"/>
  <c r="L99" i="99"/>
  <c r="M99" i="99" s="1"/>
  <c r="N100" i="98"/>
  <c r="L100" i="98"/>
  <c r="M100" i="98" s="1"/>
  <c r="N99" i="98"/>
  <c r="L99" i="98"/>
  <c r="M99" i="98" s="1"/>
  <c r="N100" i="97"/>
  <c r="L100" i="97"/>
  <c r="M100" i="97" s="1"/>
  <c r="N99" i="97"/>
  <c r="L99" i="97"/>
  <c r="M99" i="97" s="1"/>
  <c r="N101" i="96"/>
  <c r="L101" i="96"/>
  <c r="M101" i="96" s="1"/>
  <c r="N100" i="96"/>
  <c r="L100" i="96"/>
  <c r="M100" i="96" s="1"/>
  <c r="N101" i="95"/>
  <c r="L101" i="95"/>
  <c r="M101" i="95" s="1"/>
  <c r="N100" i="95"/>
  <c r="L100" i="95"/>
  <c r="M100" i="95" s="1"/>
  <c r="N102" i="94"/>
  <c r="L102" i="94"/>
  <c r="M102" i="94" s="1"/>
  <c r="N101" i="94"/>
  <c r="L101" i="94"/>
  <c r="M101" i="94" s="1"/>
  <c r="N100" i="94"/>
  <c r="L100" i="94"/>
  <c r="M100" i="94" s="1"/>
  <c r="N101" i="93"/>
  <c r="L101" i="93"/>
  <c r="M101" i="93" s="1"/>
  <c r="N100" i="93"/>
  <c r="L100" i="93"/>
  <c r="M100" i="93" s="1"/>
  <c r="N102" i="92"/>
  <c r="L102" i="92"/>
  <c r="M102" i="92" s="1"/>
  <c r="N101" i="92"/>
  <c r="L101" i="92"/>
  <c r="M101" i="92" s="1"/>
  <c r="N102" i="91"/>
  <c r="L102" i="91"/>
  <c r="M102" i="91" s="1"/>
  <c r="N101" i="91"/>
  <c r="L101" i="91"/>
  <c r="M101" i="91" s="1"/>
  <c r="N102" i="90"/>
  <c r="L102" i="90"/>
  <c r="M102" i="90" s="1"/>
  <c r="N101" i="90"/>
  <c r="L101" i="90"/>
  <c r="M101" i="90" s="1"/>
  <c r="N102" i="89"/>
  <c r="L102" i="89"/>
  <c r="M102" i="89" s="1"/>
  <c r="N101" i="89"/>
  <c r="L101" i="89"/>
  <c r="M101" i="89" s="1"/>
  <c r="N102" i="88"/>
  <c r="L102" i="88"/>
  <c r="M102" i="88" s="1"/>
  <c r="N101" i="88"/>
  <c r="L101" i="88"/>
  <c r="M101" i="88" s="1"/>
  <c r="N102" i="87"/>
  <c r="L102" i="87"/>
  <c r="M102" i="87" s="1"/>
  <c r="N101" i="87"/>
  <c r="L101" i="87"/>
  <c r="M101" i="87" s="1"/>
  <c r="N102" i="86"/>
  <c r="L102" i="86"/>
  <c r="M102" i="86" s="1"/>
  <c r="N101" i="86"/>
  <c r="L101" i="86"/>
  <c r="M101" i="86" s="1"/>
  <c r="N103" i="85"/>
  <c r="L103" i="85"/>
  <c r="M103" i="85" s="1"/>
  <c r="N102" i="85"/>
  <c r="L102" i="85"/>
  <c r="M102" i="85" s="1"/>
  <c r="N102" i="84"/>
  <c r="L102" i="84"/>
  <c r="M102" i="84" s="1"/>
  <c r="N101" i="84"/>
  <c r="L101" i="84"/>
  <c r="M101" i="84" s="1"/>
  <c r="N103" i="83"/>
  <c r="L103" i="83"/>
  <c r="M103" i="83" s="1"/>
  <c r="N102" i="83"/>
  <c r="L102" i="83"/>
  <c r="M102" i="83" s="1"/>
  <c r="N103" i="82"/>
  <c r="L103" i="82"/>
  <c r="M103" i="82" s="1"/>
  <c r="N102" i="82"/>
  <c r="L102" i="82"/>
  <c r="M102" i="82" s="1"/>
  <c r="N103" i="81"/>
  <c r="L103" i="81"/>
  <c r="M103" i="81" s="1"/>
  <c r="N102" i="81"/>
  <c r="L102" i="81"/>
  <c r="M102" i="81" s="1"/>
  <c r="N103" i="80"/>
  <c r="L103" i="80"/>
  <c r="M103" i="80" s="1"/>
  <c r="N102" i="80"/>
  <c r="L102" i="80"/>
  <c r="M102" i="80" s="1"/>
  <c r="N104" i="79"/>
  <c r="L104" i="79"/>
  <c r="M104" i="79" s="1"/>
  <c r="N103" i="79"/>
  <c r="L103" i="79"/>
  <c r="M103" i="79" s="1"/>
  <c r="N104" i="78"/>
  <c r="L104" i="78"/>
  <c r="M104" i="78" s="1"/>
  <c r="N103" i="78"/>
  <c r="L103" i="78"/>
  <c r="M103" i="78" s="1"/>
  <c r="N104" i="77"/>
  <c r="L104" i="77"/>
  <c r="M104" i="77" s="1"/>
  <c r="N103" i="77"/>
  <c r="L103" i="77"/>
  <c r="M103" i="77" s="1"/>
  <c r="N104" i="76"/>
  <c r="L104" i="76"/>
  <c r="M104" i="76" s="1"/>
  <c r="N103" i="76"/>
  <c r="L103" i="76"/>
  <c r="M103" i="76" s="1"/>
  <c r="N104" i="75"/>
  <c r="L104" i="75"/>
  <c r="M104" i="75" s="1"/>
  <c r="N103" i="75"/>
  <c r="L103" i="75"/>
  <c r="M103" i="75" s="1"/>
  <c r="N109" i="74"/>
  <c r="L109" i="74"/>
  <c r="M109" i="74" s="1"/>
  <c r="N108" i="74"/>
  <c r="L108" i="74"/>
  <c r="M108" i="74" s="1"/>
  <c r="N107" i="74"/>
  <c r="L107" i="74"/>
  <c r="M107" i="74" s="1"/>
  <c r="N109" i="73"/>
  <c r="L109" i="73"/>
  <c r="M109" i="73" s="1"/>
  <c r="N108" i="73"/>
  <c r="L108" i="73"/>
  <c r="M108" i="73" s="1"/>
  <c r="N107" i="72"/>
  <c r="L107" i="72"/>
  <c r="M107" i="72" s="1"/>
  <c r="N106" i="72"/>
  <c r="L106" i="72"/>
  <c r="M106" i="72" s="1"/>
  <c r="N111" i="71"/>
  <c r="L111" i="71"/>
  <c r="M111" i="71" s="1"/>
  <c r="N110" i="71"/>
  <c r="L110" i="71"/>
  <c r="M110" i="71" s="1"/>
  <c r="N112" i="70"/>
  <c r="L112" i="70"/>
  <c r="M112" i="70" s="1"/>
  <c r="N111" i="70"/>
  <c r="L111" i="70"/>
  <c r="M111" i="70" s="1"/>
  <c r="N112" i="69"/>
  <c r="L112" i="69"/>
  <c r="M112" i="69" s="1"/>
  <c r="N111" i="69"/>
  <c r="L111" i="69"/>
  <c r="M111" i="69" s="1"/>
  <c r="N105" i="68"/>
  <c r="L105" i="68"/>
  <c r="M105" i="68" s="1"/>
  <c r="N104" i="68"/>
  <c r="L104" i="68"/>
  <c r="M104" i="68" s="1"/>
  <c r="N105" i="67"/>
  <c r="L105" i="67"/>
  <c r="M105" i="67" s="1"/>
  <c r="N104" i="67"/>
  <c r="L104" i="67"/>
  <c r="M104" i="67" s="1"/>
  <c r="N105" i="66"/>
  <c r="L105" i="66"/>
  <c r="M105" i="66" s="1"/>
  <c r="N104" i="66"/>
  <c r="L104" i="66"/>
  <c r="M104" i="66" s="1"/>
  <c r="N105" i="65"/>
  <c r="L105" i="65"/>
  <c r="M105" i="65" s="1"/>
  <c r="N104" i="65"/>
  <c r="L104" i="65"/>
  <c r="M104" i="65" s="1"/>
  <c r="N106" i="64"/>
  <c r="L106" i="64"/>
  <c r="M106" i="64" s="1"/>
  <c r="N105" i="64"/>
  <c r="L105" i="64"/>
  <c r="M105" i="64" s="1"/>
  <c r="N106" i="60"/>
  <c r="L106" i="60"/>
  <c r="M106" i="60" s="1"/>
  <c r="N105" i="60"/>
  <c r="L105" i="60"/>
  <c r="M105" i="60" s="1"/>
  <c r="N106" i="62"/>
  <c r="L106" i="62"/>
  <c r="M106" i="62" s="1"/>
  <c r="N105" i="62"/>
  <c r="L105" i="62"/>
  <c r="M105" i="62" s="1"/>
  <c r="N106" i="63"/>
  <c r="L106" i="63"/>
  <c r="M106" i="63" s="1"/>
  <c r="N105" i="63"/>
  <c r="L105" i="63"/>
  <c r="M105" i="63" s="1"/>
  <c r="N106" i="61"/>
  <c r="L106" i="61"/>
  <c r="M106" i="61" s="1"/>
  <c r="N105" i="61"/>
  <c r="L105" i="61"/>
  <c r="M105" i="61" s="1"/>
  <c r="N106" i="59"/>
  <c r="L106" i="59"/>
  <c r="M106" i="59" s="1"/>
  <c r="N105" i="59"/>
  <c r="L105" i="59"/>
  <c r="M105" i="59" s="1"/>
  <c r="N107" i="58"/>
  <c r="L107" i="58"/>
  <c r="M107" i="58" s="1"/>
  <c r="N106" i="58"/>
  <c r="L106" i="58"/>
  <c r="M106" i="58" s="1"/>
  <c r="N107" i="57"/>
  <c r="L107" i="57"/>
  <c r="M107" i="57" s="1"/>
  <c r="N106" i="57"/>
  <c r="L106" i="57"/>
  <c r="M106" i="57" s="1"/>
  <c r="N107" i="56"/>
  <c r="L107" i="56"/>
  <c r="M107" i="56" s="1"/>
  <c r="N106" i="56"/>
  <c r="L106" i="56"/>
  <c r="M106" i="56" s="1"/>
  <c r="N107" i="55"/>
  <c r="L107" i="55"/>
  <c r="M107" i="55" s="1"/>
  <c r="N106" i="55"/>
  <c r="L106" i="55"/>
  <c r="M106" i="55" s="1"/>
  <c r="N107" i="54"/>
  <c r="L107" i="54"/>
  <c r="M107" i="54" s="1"/>
  <c r="N106" i="54"/>
  <c r="L106" i="54"/>
  <c r="M106" i="54" s="1"/>
  <c r="N107" i="53"/>
  <c r="L107" i="53"/>
  <c r="M107" i="53" s="1"/>
  <c r="N106" i="53"/>
  <c r="L106" i="53"/>
  <c r="M106" i="53" s="1"/>
  <c r="N107" i="46"/>
  <c r="L107" i="46"/>
  <c r="M107" i="46" s="1"/>
  <c r="N106" i="46"/>
  <c r="L106" i="46"/>
  <c r="M106" i="46" s="1"/>
  <c r="N108" i="45"/>
  <c r="L108" i="45"/>
  <c r="M108" i="45" s="1"/>
  <c r="N107" i="45"/>
  <c r="L107" i="45"/>
  <c r="M107" i="45" s="1"/>
  <c r="N109" i="44"/>
  <c r="L109" i="44"/>
  <c r="M109" i="44" s="1"/>
  <c r="N108" i="44"/>
  <c r="L108" i="44"/>
  <c r="M108" i="44" s="1"/>
  <c r="N109" i="43"/>
  <c r="L109" i="43"/>
  <c r="M109" i="43" s="1"/>
  <c r="N108" i="43"/>
  <c r="L108" i="43"/>
  <c r="M108" i="43" s="1"/>
  <c r="N109" i="42"/>
  <c r="L109" i="42"/>
  <c r="M109" i="42" s="1"/>
  <c r="N108" i="42"/>
  <c r="L108" i="42"/>
  <c r="M108" i="42" s="1"/>
  <c r="N109" i="41"/>
  <c r="L109" i="41"/>
  <c r="M109" i="41" s="1"/>
  <c r="N108" i="41"/>
  <c r="L108" i="41"/>
  <c r="M108" i="41" s="1"/>
  <c r="N109" i="39"/>
  <c r="L109" i="39"/>
  <c r="M109" i="39" s="1"/>
  <c r="N108" i="39"/>
  <c r="L108" i="39"/>
  <c r="M108" i="39" s="1"/>
  <c r="N111" i="34"/>
  <c r="L111" i="34"/>
  <c r="M111" i="34" s="1"/>
  <c r="N110" i="34"/>
  <c r="L110" i="34"/>
  <c r="M110" i="34" s="1"/>
  <c r="N111" i="32"/>
  <c r="L111" i="32"/>
  <c r="M111" i="32" s="1"/>
  <c r="N110" i="32"/>
  <c r="L110" i="32"/>
  <c r="M110" i="32" s="1"/>
  <c r="N111" i="31"/>
  <c r="L111" i="31"/>
  <c r="M111" i="31" s="1"/>
  <c r="N110" i="31"/>
  <c r="L110" i="31"/>
  <c r="M110" i="31" s="1"/>
  <c r="N112" i="30"/>
  <c r="L112" i="30"/>
  <c r="M112" i="30" s="1"/>
  <c r="N111" i="30"/>
  <c r="L111" i="30"/>
  <c r="M111" i="30" s="1"/>
  <c r="N112" i="29"/>
  <c r="L112" i="29"/>
  <c r="M112" i="29" s="1"/>
  <c r="N111" i="29"/>
  <c r="L111" i="29"/>
  <c r="M111" i="29" s="1"/>
  <c r="N113" i="28"/>
  <c r="L113" i="28"/>
  <c r="M113" i="28" s="1"/>
  <c r="N112" i="28"/>
  <c r="L112" i="28"/>
  <c r="M112" i="28" s="1"/>
  <c r="N112" i="27"/>
  <c r="L112" i="27"/>
  <c r="M112" i="27" s="1"/>
  <c r="N111" i="27"/>
  <c r="L111" i="27"/>
  <c r="M111" i="27" s="1"/>
  <c r="N111" i="24"/>
  <c r="L111" i="24"/>
  <c r="M111" i="24" s="1"/>
  <c r="N110" i="24"/>
  <c r="L110" i="24"/>
  <c r="M110" i="24" s="1"/>
  <c r="N111" i="23"/>
  <c r="L111" i="23"/>
  <c r="M111" i="23" s="1"/>
  <c r="N110" i="23"/>
  <c r="L110" i="23"/>
  <c r="M110" i="23" s="1"/>
  <c r="N110" i="22"/>
  <c r="L110" i="22"/>
  <c r="M110" i="22" s="1"/>
  <c r="N109" i="22"/>
  <c r="L109" i="22"/>
  <c r="M109" i="22" s="1"/>
  <c r="N110" i="21"/>
  <c r="L110" i="21"/>
  <c r="M110" i="21" s="1"/>
  <c r="N109" i="21"/>
  <c r="L109" i="21"/>
  <c r="M109" i="21" s="1"/>
  <c r="M19" i="99"/>
  <c r="K19" i="99"/>
  <c r="L19" i="99" s="1"/>
  <c r="M19" i="98"/>
  <c r="K19" i="98"/>
  <c r="L19" i="98" s="1"/>
  <c r="M19" i="97"/>
  <c r="K19" i="97"/>
  <c r="L19" i="97" s="1"/>
  <c r="M20" i="96"/>
  <c r="K20" i="96"/>
  <c r="L20" i="96" s="1"/>
  <c r="M20" i="95"/>
  <c r="K20" i="95"/>
  <c r="L20" i="95" s="1"/>
  <c r="M21" i="94"/>
  <c r="K21" i="94"/>
  <c r="L21" i="94" s="1"/>
  <c r="M20" i="93"/>
  <c r="K20" i="93"/>
  <c r="L20" i="93" s="1"/>
  <c r="M21" i="92"/>
  <c r="K21" i="92"/>
  <c r="L21" i="92" s="1"/>
  <c r="M21" i="91"/>
  <c r="K21" i="91"/>
  <c r="L21" i="91" s="1"/>
  <c r="M21" i="90"/>
  <c r="K21" i="90"/>
  <c r="L21" i="90" s="1"/>
  <c r="M21" i="89"/>
  <c r="K21" i="89"/>
  <c r="L21" i="89" s="1"/>
  <c r="M21" i="88"/>
  <c r="K21" i="88"/>
  <c r="L21" i="88" s="1"/>
  <c r="M21" i="87"/>
  <c r="K21" i="87"/>
  <c r="L21" i="87" s="1"/>
  <c r="M22" i="86"/>
  <c r="K22" i="86"/>
  <c r="L22" i="86" s="1"/>
  <c r="M22" i="85"/>
  <c r="K22" i="85"/>
  <c r="L22" i="85" s="1"/>
  <c r="M22" i="84"/>
  <c r="K22" i="84"/>
  <c r="L22" i="84" s="1"/>
  <c r="M22" i="83"/>
  <c r="K22" i="83"/>
  <c r="L22" i="83" s="1"/>
  <c r="M22" i="82"/>
  <c r="K22" i="82"/>
  <c r="L22" i="82" s="1"/>
  <c r="M22" i="81"/>
  <c r="K22" i="81"/>
  <c r="L22" i="81" s="1"/>
  <c r="M22" i="80"/>
  <c r="K22" i="80"/>
  <c r="L22" i="80" s="1"/>
  <c r="M23" i="79"/>
  <c r="K23" i="79"/>
  <c r="L23" i="79" s="1"/>
  <c r="M23" i="78"/>
  <c r="K23" i="78"/>
  <c r="L23" i="78" s="1"/>
  <c r="M23" i="77"/>
  <c r="K23" i="77"/>
  <c r="L23" i="77" s="1"/>
  <c r="M23" i="76"/>
  <c r="K23" i="76"/>
  <c r="L23" i="76" s="1"/>
  <c r="M23" i="75"/>
  <c r="K23" i="75"/>
  <c r="L23" i="75" s="1"/>
  <c r="M28" i="74"/>
  <c r="K28" i="74"/>
  <c r="L28" i="74" s="1"/>
  <c r="M28" i="73"/>
  <c r="K28" i="73"/>
  <c r="L28" i="73" s="1"/>
  <c r="M26" i="72"/>
  <c r="K26" i="72"/>
  <c r="L26" i="72" s="1"/>
  <c r="M30" i="71"/>
  <c r="K30" i="71"/>
  <c r="L30" i="71" s="1"/>
  <c r="M31" i="70"/>
  <c r="K31" i="70"/>
  <c r="L31" i="70" s="1"/>
  <c r="M31" i="69"/>
  <c r="K31" i="69"/>
  <c r="L31" i="69" s="1"/>
  <c r="M24" i="68"/>
  <c r="K24" i="68"/>
  <c r="L24" i="68" s="1"/>
  <c r="M24" i="67"/>
  <c r="K24" i="67"/>
  <c r="L24" i="67" s="1"/>
  <c r="M24" i="66"/>
  <c r="K24" i="66"/>
  <c r="L24" i="66" s="1"/>
  <c r="M24" i="65"/>
  <c r="K24" i="65"/>
  <c r="L24" i="65" s="1"/>
  <c r="M25" i="64"/>
  <c r="K25" i="64"/>
  <c r="L25" i="64" s="1"/>
  <c r="M25" i="60"/>
  <c r="K25" i="60"/>
  <c r="L25" i="60" s="1"/>
  <c r="M25" i="62"/>
  <c r="K25" i="62"/>
  <c r="L25" i="62" s="1"/>
  <c r="M25" i="63"/>
  <c r="K25" i="63"/>
  <c r="L25" i="63" s="1"/>
  <c r="M25" i="61"/>
  <c r="K25" i="61"/>
  <c r="L25" i="61" s="1"/>
  <c r="M25" i="59"/>
  <c r="K25" i="59"/>
  <c r="L25" i="59" s="1"/>
  <c r="M26" i="58"/>
  <c r="K26" i="58"/>
  <c r="L26" i="58" s="1"/>
  <c r="M26" i="57"/>
  <c r="K26" i="57"/>
  <c r="L26" i="57" s="1"/>
  <c r="M26" i="56"/>
  <c r="K26" i="56"/>
  <c r="L26" i="56" s="1"/>
  <c r="M26" i="55"/>
  <c r="K26" i="55"/>
  <c r="L26" i="55" s="1"/>
  <c r="M26" i="54"/>
  <c r="K26" i="54"/>
  <c r="L26" i="54" s="1"/>
  <c r="M26" i="53"/>
  <c r="K26" i="53"/>
  <c r="L26" i="53" s="1"/>
  <c r="M26" i="46"/>
  <c r="K26" i="46"/>
  <c r="L26" i="46" s="1"/>
  <c r="M27" i="45"/>
  <c r="K27" i="45"/>
  <c r="L27" i="45" s="1"/>
  <c r="M28" i="44"/>
  <c r="K28" i="44"/>
  <c r="L28" i="44" s="1"/>
  <c r="M28" i="43"/>
  <c r="K28" i="43"/>
  <c r="L28" i="43" s="1"/>
  <c r="M28" i="42"/>
  <c r="K28" i="42"/>
  <c r="L28" i="42" s="1"/>
  <c r="M28" i="41"/>
  <c r="K28" i="41"/>
  <c r="L28" i="41" s="1"/>
  <c r="M28" i="39"/>
  <c r="K28" i="39"/>
  <c r="L28" i="39" s="1"/>
  <c r="M30" i="34"/>
  <c r="K30" i="34"/>
  <c r="L30" i="34" s="1"/>
  <c r="M30" i="32"/>
  <c r="K30" i="32"/>
  <c r="L30" i="32" s="1"/>
  <c r="M30" i="31"/>
  <c r="K30" i="31"/>
  <c r="L30" i="31" s="1"/>
  <c r="M31" i="30"/>
  <c r="K31" i="30"/>
  <c r="L31" i="30" s="1"/>
  <c r="M31" i="29"/>
  <c r="K31" i="29"/>
  <c r="L31" i="29" s="1"/>
  <c r="M32" i="28"/>
  <c r="K32" i="28"/>
  <c r="L32" i="28" s="1"/>
  <c r="M31" i="27"/>
  <c r="K31" i="27"/>
  <c r="L31" i="27" s="1"/>
  <c r="M30" i="24"/>
  <c r="K30" i="24"/>
  <c r="L30" i="24" s="1"/>
  <c r="M30" i="23"/>
  <c r="K30" i="23"/>
  <c r="L30" i="23" s="1"/>
  <c r="M29" i="22"/>
  <c r="K29" i="22"/>
  <c r="L29" i="22" s="1"/>
  <c r="I27" i="3"/>
  <c r="I28" i="3"/>
  <c r="I29" i="3"/>
  <c r="M29" i="21" l="1"/>
  <c r="K29" i="21"/>
  <c r="L29" i="21" s="1"/>
  <c r="N110" i="20"/>
  <c r="L110" i="20"/>
  <c r="M110" i="20" s="1"/>
  <c r="N109" i="20"/>
  <c r="L109" i="20"/>
  <c r="M109" i="20" s="1"/>
  <c r="M29" i="20"/>
  <c r="K29" i="20"/>
  <c r="L29" i="20" s="1"/>
  <c r="N110" i="19"/>
  <c r="L110" i="19"/>
  <c r="M110" i="19" s="1"/>
  <c r="N109" i="19"/>
  <c r="L109" i="19"/>
  <c r="M109" i="19" s="1"/>
  <c r="M29" i="19"/>
  <c r="K29" i="19"/>
  <c r="L29" i="19" s="1"/>
  <c r="N110" i="18"/>
  <c r="L110" i="18"/>
  <c r="M110" i="18" s="1"/>
  <c r="N109" i="18"/>
  <c r="L109" i="18"/>
  <c r="M109" i="18" s="1"/>
  <c r="M29" i="18"/>
  <c r="K29" i="18"/>
  <c r="L29" i="18" s="1"/>
  <c r="N110" i="17"/>
  <c r="L110" i="17"/>
  <c r="M110" i="17" s="1"/>
  <c r="N109" i="17"/>
  <c r="L109" i="17"/>
  <c r="M109" i="17" s="1"/>
  <c r="M29" i="17"/>
  <c r="K29" i="17"/>
  <c r="L29" i="17" s="1"/>
  <c r="M29" i="3"/>
  <c r="K29" i="3"/>
  <c r="L29" i="3" s="1"/>
  <c r="N110" i="3"/>
  <c r="L110" i="3"/>
  <c r="M110" i="3" s="1"/>
  <c r="N109" i="3"/>
  <c r="L109" i="3"/>
  <c r="M109" i="3" s="1"/>
  <c r="T14" i="36" l="1"/>
  <c r="I17" i="99" l="1"/>
  <c r="M20" i="94" l="1"/>
  <c r="K20" i="94"/>
  <c r="L20" i="94" s="1"/>
  <c r="M21" i="86"/>
  <c r="K21" i="86"/>
  <c r="L21" i="86" s="1"/>
  <c r="M27" i="74"/>
  <c r="K27" i="74"/>
  <c r="L27" i="74" s="1"/>
  <c r="M26" i="74"/>
  <c r="K26" i="74"/>
  <c r="L26" i="74" s="1"/>
  <c r="M18" i="99" l="1"/>
  <c r="K18" i="99"/>
  <c r="L18" i="99" s="1"/>
  <c r="M17" i="99"/>
  <c r="K17" i="99"/>
  <c r="L17" i="99" s="1"/>
  <c r="M18" i="97"/>
  <c r="K18" i="97"/>
  <c r="L18" i="97" s="1"/>
  <c r="M19" i="96"/>
  <c r="K19" i="96"/>
  <c r="L19" i="96" s="1"/>
  <c r="M19" i="95"/>
  <c r="K19" i="95"/>
  <c r="L19" i="95" s="1"/>
  <c r="M19" i="94"/>
  <c r="K19" i="94"/>
  <c r="L19" i="94" s="1"/>
  <c r="M19" i="93"/>
  <c r="K19" i="93"/>
  <c r="L19" i="93" s="1"/>
  <c r="M20" i="92"/>
  <c r="K20" i="92"/>
  <c r="L20" i="92" s="1"/>
  <c r="M20" i="91"/>
  <c r="K20" i="91"/>
  <c r="L20" i="91" s="1"/>
  <c r="M20" i="90"/>
  <c r="K20" i="90"/>
  <c r="L20" i="90" s="1"/>
  <c r="M20" i="89"/>
  <c r="K20" i="89"/>
  <c r="L20" i="89" s="1"/>
  <c r="M20" i="88"/>
  <c r="K20" i="88"/>
  <c r="L20" i="88" s="1"/>
  <c r="M20" i="87"/>
  <c r="K20" i="87"/>
  <c r="L20" i="87" s="1"/>
  <c r="M20" i="86"/>
  <c r="K20" i="86"/>
  <c r="L20" i="86" s="1"/>
  <c r="M21" i="85"/>
  <c r="K21" i="85"/>
  <c r="L21" i="85" s="1"/>
  <c r="M21" i="84"/>
  <c r="K21" i="84"/>
  <c r="L21" i="84" s="1"/>
  <c r="M21" i="83"/>
  <c r="K21" i="83"/>
  <c r="L21" i="83" s="1"/>
  <c r="M21" i="82"/>
  <c r="K21" i="82"/>
  <c r="L21" i="82" s="1"/>
  <c r="M21" i="81"/>
  <c r="K21" i="81"/>
  <c r="L21" i="81" s="1"/>
  <c r="M21" i="80"/>
  <c r="K21" i="80"/>
  <c r="L21" i="80" s="1"/>
  <c r="M22" i="79"/>
  <c r="K22" i="79"/>
  <c r="L22" i="79" s="1"/>
  <c r="M22" i="78"/>
  <c r="K22" i="78"/>
  <c r="L22" i="78" s="1"/>
  <c r="M22" i="77"/>
  <c r="K22" i="77"/>
  <c r="L22" i="77" s="1"/>
  <c r="M22" i="76" l="1"/>
  <c r="K22" i="76"/>
  <c r="L22" i="76" s="1"/>
  <c r="M22" i="75"/>
  <c r="K22" i="75"/>
  <c r="L22" i="75" s="1"/>
  <c r="M27" i="73"/>
  <c r="K27" i="73"/>
  <c r="L27" i="73" s="1"/>
  <c r="M25" i="72"/>
  <c r="K25" i="72"/>
  <c r="L25" i="72" s="1"/>
  <c r="K23" i="66"/>
  <c r="L23" i="66" s="1"/>
  <c r="M23" i="66"/>
  <c r="K24" i="63"/>
  <c r="L24" i="63" s="1"/>
  <c r="M24" i="63"/>
  <c r="M25" i="55"/>
  <c r="M25" i="53"/>
  <c r="M26" i="45"/>
  <c r="M27" i="41"/>
  <c r="K30" i="29"/>
  <c r="L30" i="29" s="1"/>
  <c r="M30" i="29"/>
  <c r="M30" i="27"/>
  <c r="M29" i="24"/>
  <c r="M28" i="18"/>
  <c r="M29" i="71"/>
  <c r="K29" i="71"/>
  <c r="L29" i="71" s="1"/>
  <c r="M28" i="22"/>
  <c r="K28" i="22"/>
  <c r="L28" i="22" s="1"/>
  <c r="M30" i="70" l="1"/>
  <c r="K30" i="70"/>
  <c r="L30" i="70" s="1"/>
  <c r="M30" i="69"/>
  <c r="K30" i="69"/>
  <c r="L30" i="69" s="1"/>
  <c r="M23" i="68"/>
  <c r="K23" i="68"/>
  <c r="L23" i="68" s="1"/>
  <c r="M23" i="67"/>
  <c r="K23" i="67"/>
  <c r="L23" i="67" s="1"/>
  <c r="M23" i="65"/>
  <c r="K23" i="65"/>
  <c r="L23" i="65" s="1"/>
  <c r="M24" i="64"/>
  <c r="K24" i="64"/>
  <c r="L24" i="64" s="1"/>
  <c r="M24" i="60"/>
  <c r="K24" i="60"/>
  <c r="L24" i="60" s="1"/>
  <c r="M24" i="62"/>
  <c r="K24" i="62"/>
  <c r="L24" i="62" s="1"/>
  <c r="M24" i="61"/>
  <c r="K24" i="61"/>
  <c r="L24" i="61" s="1"/>
  <c r="M24" i="59"/>
  <c r="K24" i="59"/>
  <c r="L24" i="59" s="1"/>
  <c r="M25" i="58"/>
  <c r="K25" i="58"/>
  <c r="L25" i="58" s="1"/>
  <c r="M25" i="57"/>
  <c r="K25" i="57"/>
  <c r="L25" i="57" s="1"/>
  <c r="M25" i="56"/>
  <c r="K25" i="56"/>
  <c r="L25" i="56" s="1"/>
  <c r="K25" i="55"/>
  <c r="L25" i="55" s="1"/>
  <c r="M25" i="54"/>
  <c r="K25" i="54"/>
  <c r="L25" i="54" s="1"/>
  <c r="K25" i="53"/>
  <c r="L25" i="53" s="1"/>
  <c r="M25" i="46"/>
  <c r="K25" i="46"/>
  <c r="L25" i="46" s="1"/>
  <c r="K26" i="45"/>
  <c r="L26" i="45" s="1"/>
  <c r="M27" i="44"/>
  <c r="K27" i="44"/>
  <c r="L27" i="44" s="1"/>
  <c r="M27" i="43"/>
  <c r="K27" i="43"/>
  <c r="L27" i="43" s="1"/>
  <c r="M27" i="42"/>
  <c r="K27" i="42"/>
  <c r="L27" i="42" s="1"/>
  <c r="K27" i="41"/>
  <c r="L27" i="41" s="1"/>
  <c r="M27" i="39"/>
  <c r="K27" i="39"/>
  <c r="L27" i="39" s="1"/>
  <c r="M29" i="34"/>
  <c r="K29" i="34"/>
  <c r="L29" i="34" s="1"/>
  <c r="M29" i="32"/>
  <c r="K29" i="32"/>
  <c r="L29" i="32" s="1"/>
  <c r="M29" i="31"/>
  <c r="M30" i="30"/>
  <c r="K30" i="30"/>
  <c r="L30" i="30" s="1"/>
  <c r="M31" i="28"/>
  <c r="K31" i="28"/>
  <c r="L31" i="28" s="1"/>
  <c r="K30" i="27"/>
  <c r="L30" i="27" s="1"/>
  <c r="K29" i="24"/>
  <c r="L29" i="24" s="1"/>
  <c r="M29" i="23"/>
  <c r="K29" i="23"/>
  <c r="L29" i="23" s="1"/>
  <c r="M28" i="21"/>
  <c r="K28" i="21"/>
  <c r="L28" i="21" s="1"/>
  <c r="M28" i="20"/>
  <c r="K28" i="20"/>
  <c r="L28" i="20" s="1"/>
  <c r="M28" i="19"/>
  <c r="K28" i="19"/>
  <c r="L28" i="19" s="1"/>
  <c r="K28" i="18"/>
  <c r="L28" i="18" s="1"/>
  <c r="K28" i="17"/>
  <c r="L28" i="17" s="1"/>
  <c r="M28" i="17"/>
  <c r="M28" i="3"/>
  <c r="K28" i="3"/>
  <c r="L28" i="3" s="1"/>
  <c r="K29" i="31" l="1"/>
  <c r="L29" i="31" s="1"/>
  <c r="W91" i="36" l="1"/>
  <c r="W90" i="36"/>
  <c r="W89" i="36"/>
  <c r="P91" i="36"/>
  <c r="P1" i="99"/>
  <c r="P83" i="99" s="1"/>
  <c r="P154" i="99"/>
  <c r="O154" i="99"/>
  <c r="M154" i="99"/>
  <c r="J154" i="99"/>
  <c r="P153" i="99"/>
  <c r="O153" i="99"/>
  <c r="M153" i="99"/>
  <c r="J153" i="99"/>
  <c r="P152" i="99"/>
  <c r="O152" i="99"/>
  <c r="M152" i="99"/>
  <c r="J152" i="99"/>
  <c r="P151" i="99"/>
  <c r="O151" i="99"/>
  <c r="M151" i="99"/>
  <c r="J151" i="99"/>
  <c r="P150" i="99"/>
  <c r="O150" i="99"/>
  <c r="M150" i="99"/>
  <c r="J150" i="99"/>
  <c r="P149" i="99"/>
  <c r="O149" i="99"/>
  <c r="M149" i="99"/>
  <c r="J149" i="99"/>
  <c r="P148" i="99"/>
  <c r="O148" i="99"/>
  <c r="M148" i="99"/>
  <c r="J148" i="99"/>
  <c r="P147" i="99"/>
  <c r="O147" i="99"/>
  <c r="M147" i="99"/>
  <c r="J147" i="99"/>
  <c r="P146" i="99"/>
  <c r="O146" i="99"/>
  <c r="M146" i="99"/>
  <c r="J146" i="99"/>
  <c r="P145" i="99"/>
  <c r="O145" i="99"/>
  <c r="M145" i="99"/>
  <c r="J145" i="99"/>
  <c r="P144" i="99"/>
  <c r="O144" i="99"/>
  <c r="M144" i="99"/>
  <c r="J144" i="99"/>
  <c r="P143" i="99"/>
  <c r="O143" i="99"/>
  <c r="M143" i="99"/>
  <c r="J143" i="99"/>
  <c r="P142" i="99"/>
  <c r="O142" i="99"/>
  <c r="M142" i="99"/>
  <c r="J142" i="99"/>
  <c r="P141" i="99"/>
  <c r="O141" i="99"/>
  <c r="M141" i="99"/>
  <c r="J141" i="99"/>
  <c r="P140" i="99"/>
  <c r="O140" i="99"/>
  <c r="M140" i="99"/>
  <c r="J140" i="99"/>
  <c r="P139" i="99"/>
  <c r="O139" i="99"/>
  <c r="M139" i="99"/>
  <c r="J139" i="99"/>
  <c r="P138" i="99"/>
  <c r="O138" i="99"/>
  <c r="M138" i="99"/>
  <c r="J138" i="99"/>
  <c r="P137" i="99"/>
  <c r="O137" i="99"/>
  <c r="M137" i="99"/>
  <c r="J137" i="99"/>
  <c r="P136" i="99"/>
  <c r="O136" i="99"/>
  <c r="M136" i="99"/>
  <c r="J136" i="99"/>
  <c r="P135" i="99"/>
  <c r="O135" i="99"/>
  <c r="M135" i="99"/>
  <c r="J135" i="99"/>
  <c r="P134" i="99"/>
  <c r="O134" i="99"/>
  <c r="M134" i="99"/>
  <c r="J134" i="99"/>
  <c r="P133" i="99"/>
  <c r="O133" i="99"/>
  <c r="M133" i="99"/>
  <c r="J133" i="99"/>
  <c r="P132" i="99"/>
  <c r="O132" i="99"/>
  <c r="M132" i="99"/>
  <c r="J132" i="99"/>
  <c r="P131" i="99"/>
  <c r="O131" i="99"/>
  <c r="M131" i="99"/>
  <c r="J131" i="99"/>
  <c r="O130" i="99"/>
  <c r="M130" i="99"/>
  <c r="O129" i="99"/>
  <c r="M129" i="99"/>
  <c r="O128" i="99"/>
  <c r="M128" i="99"/>
  <c r="O127" i="99"/>
  <c r="M127" i="99"/>
  <c r="O126" i="99"/>
  <c r="M126" i="99"/>
  <c r="O125" i="99"/>
  <c r="M125" i="99"/>
  <c r="O124" i="99"/>
  <c r="M124" i="99"/>
  <c r="O123" i="99"/>
  <c r="M123" i="99"/>
  <c r="O122" i="99"/>
  <c r="M122" i="99"/>
  <c r="O121" i="99"/>
  <c r="M121" i="99"/>
  <c r="O120" i="99"/>
  <c r="M120" i="99"/>
  <c r="O119" i="99"/>
  <c r="M119" i="99"/>
  <c r="O118" i="99"/>
  <c r="M118" i="99"/>
  <c r="O117" i="99"/>
  <c r="M117" i="99"/>
  <c r="O116" i="99"/>
  <c r="M116" i="99"/>
  <c r="O115" i="99"/>
  <c r="M115" i="99"/>
  <c r="O114" i="99"/>
  <c r="M114" i="99"/>
  <c r="O113" i="99"/>
  <c r="M113" i="99"/>
  <c r="O112" i="99"/>
  <c r="M112" i="99"/>
  <c r="O111" i="99"/>
  <c r="M111" i="99"/>
  <c r="O110" i="99"/>
  <c r="M110" i="99"/>
  <c r="O109" i="99"/>
  <c r="M109" i="99"/>
  <c r="O108" i="99"/>
  <c r="M108" i="99"/>
  <c r="O107" i="99"/>
  <c r="M107" i="99"/>
  <c r="O106" i="99"/>
  <c r="M106" i="99"/>
  <c r="O105" i="99"/>
  <c r="M105" i="99"/>
  <c r="O100" i="99"/>
  <c r="O99" i="99"/>
  <c r="D96" i="99"/>
  <c r="L93" i="99"/>
  <c r="J93" i="99"/>
  <c r="D93" i="99"/>
  <c r="D91" i="99"/>
  <c r="D89" i="99"/>
  <c r="N72" i="99"/>
  <c r="L72" i="99"/>
  <c r="N71" i="99"/>
  <c r="L71" i="99"/>
  <c r="N70" i="99"/>
  <c r="L70" i="99"/>
  <c r="N69" i="99"/>
  <c r="L69" i="99"/>
  <c r="N68" i="99"/>
  <c r="L68" i="99"/>
  <c r="N67" i="99"/>
  <c r="L67" i="99"/>
  <c r="N66" i="99"/>
  <c r="L66" i="99"/>
  <c r="N65" i="99"/>
  <c r="L65" i="99"/>
  <c r="N64" i="99"/>
  <c r="L64" i="99"/>
  <c r="N63" i="99"/>
  <c r="L63" i="99"/>
  <c r="N62" i="99"/>
  <c r="L62" i="99"/>
  <c r="N61" i="99"/>
  <c r="L61" i="99"/>
  <c r="N60" i="99"/>
  <c r="L60" i="99"/>
  <c r="N59" i="99"/>
  <c r="L59" i="99"/>
  <c r="N58" i="99"/>
  <c r="L58" i="99"/>
  <c r="N57" i="99"/>
  <c r="L57" i="99"/>
  <c r="N56" i="99"/>
  <c r="L56" i="99"/>
  <c r="N55" i="99"/>
  <c r="L55" i="99"/>
  <c r="N54" i="99"/>
  <c r="L54" i="99"/>
  <c r="N53" i="99"/>
  <c r="L53" i="99"/>
  <c r="N52" i="99"/>
  <c r="L52" i="99"/>
  <c r="N51" i="99"/>
  <c r="L51" i="99"/>
  <c r="N50" i="99"/>
  <c r="L50" i="99"/>
  <c r="N49" i="99"/>
  <c r="L49" i="99"/>
  <c r="N48" i="99"/>
  <c r="L48" i="99"/>
  <c r="N47" i="99"/>
  <c r="L47" i="99"/>
  <c r="N46" i="99"/>
  <c r="L46" i="99"/>
  <c r="N45" i="99"/>
  <c r="L45" i="99"/>
  <c r="N44" i="99"/>
  <c r="L44" i="99"/>
  <c r="N43" i="99"/>
  <c r="L43" i="99"/>
  <c r="N42" i="99"/>
  <c r="L42" i="99"/>
  <c r="N41" i="99"/>
  <c r="L41" i="99"/>
  <c r="N40" i="99"/>
  <c r="L40" i="99"/>
  <c r="N39" i="99"/>
  <c r="L39" i="99"/>
  <c r="N38" i="99"/>
  <c r="L38" i="99"/>
  <c r="N37" i="99"/>
  <c r="L37" i="99"/>
  <c r="N36" i="99"/>
  <c r="L36" i="99"/>
  <c r="N35" i="99"/>
  <c r="L35" i="99"/>
  <c r="N34" i="99"/>
  <c r="L34" i="99"/>
  <c r="N33" i="99"/>
  <c r="L33" i="99"/>
  <c r="N32" i="99"/>
  <c r="L32" i="99"/>
  <c r="N31" i="99"/>
  <c r="L31" i="99"/>
  <c r="N30" i="99"/>
  <c r="L30" i="99"/>
  <c r="N29" i="99"/>
  <c r="L29" i="99"/>
  <c r="N28" i="99"/>
  <c r="L28" i="99"/>
  <c r="N27" i="99"/>
  <c r="L27" i="99"/>
  <c r="N26" i="99"/>
  <c r="L26" i="99"/>
  <c r="N25" i="99"/>
  <c r="L25" i="99"/>
  <c r="N24" i="99"/>
  <c r="L24" i="99"/>
  <c r="N20" i="99"/>
  <c r="N19" i="99"/>
  <c r="N18" i="99"/>
  <c r="N17" i="99"/>
  <c r="C17" i="99"/>
  <c r="C18" i="99" s="1"/>
  <c r="C19" i="99" s="1"/>
  <c r="C20" i="99" s="1"/>
  <c r="C21" i="99" s="1"/>
  <c r="C22" i="99" s="1"/>
  <c r="C23" i="99" s="1"/>
  <c r="C24" i="99" s="1"/>
  <c r="C25" i="99" s="1"/>
  <c r="C26" i="99" s="1"/>
  <c r="C27" i="99" s="1"/>
  <c r="C28" i="99" s="1"/>
  <c r="C29" i="99" s="1"/>
  <c r="C30" i="99" s="1"/>
  <c r="C31" i="99" s="1"/>
  <c r="C32" i="99" s="1"/>
  <c r="C33" i="99" s="1"/>
  <c r="C34" i="99" s="1"/>
  <c r="C35" i="99" s="1"/>
  <c r="C36" i="99" s="1"/>
  <c r="C37" i="99" s="1"/>
  <c r="C38" i="99" s="1"/>
  <c r="C39" i="99" s="1"/>
  <c r="C40" i="99" s="1"/>
  <c r="C41" i="99" s="1"/>
  <c r="C42" i="99" s="1"/>
  <c r="C43" i="99" s="1"/>
  <c r="C44" i="99" s="1"/>
  <c r="K11" i="99"/>
  <c r="I11" i="99"/>
  <c r="D8" i="99"/>
  <c r="D90" i="99" s="1"/>
  <c r="D93" i="74"/>
  <c r="O26" i="99" l="1"/>
  <c r="O28" i="99"/>
  <c r="O30" i="99"/>
  <c r="O53" i="99"/>
  <c r="O55" i="99"/>
  <c r="O57" i="99"/>
  <c r="O61" i="99"/>
  <c r="O65" i="99"/>
  <c r="O69" i="99"/>
  <c r="O71" i="99"/>
  <c r="O34" i="99"/>
  <c r="O38" i="99"/>
  <c r="O44" i="99"/>
  <c r="O46" i="99"/>
  <c r="O19" i="99"/>
  <c r="O31" i="99"/>
  <c r="O43" i="99"/>
  <c r="O49" i="99"/>
  <c r="O32" i="99"/>
  <c r="O48" i="99"/>
  <c r="P106" i="99"/>
  <c r="P108" i="99"/>
  <c r="P112" i="99"/>
  <c r="P116" i="99"/>
  <c r="P99" i="99"/>
  <c r="P113" i="99"/>
  <c r="P115" i="99"/>
  <c r="P100" i="99"/>
  <c r="O27" i="99"/>
  <c r="O58" i="99"/>
  <c r="O62" i="99"/>
  <c r="O18" i="99"/>
  <c r="O20" i="99"/>
  <c r="O37" i="99"/>
  <c r="O41" i="99"/>
  <c r="O45" i="99"/>
  <c r="O51" i="99"/>
  <c r="O25" i="99"/>
  <c r="O60" i="99"/>
  <c r="O64" i="99"/>
  <c r="O42" i="99"/>
  <c r="P110" i="99"/>
  <c r="P117" i="99"/>
  <c r="P121" i="99"/>
  <c r="P123" i="99"/>
  <c r="P125" i="99"/>
  <c r="P127" i="99"/>
  <c r="P129" i="99"/>
  <c r="P105" i="99"/>
  <c r="P107" i="99"/>
  <c r="P114" i="99"/>
  <c r="P109" i="99"/>
  <c r="P111" i="99"/>
  <c r="P118" i="99"/>
  <c r="P122" i="99"/>
  <c r="P124" i="99"/>
  <c r="P126" i="99"/>
  <c r="P128" i="99"/>
  <c r="P130" i="99"/>
  <c r="O24" i="99"/>
  <c r="O29" i="99"/>
  <c r="O36" i="99"/>
  <c r="O50" i="99"/>
  <c r="O52" i="99"/>
  <c r="O68" i="99"/>
  <c r="O33" i="99"/>
  <c r="O35" i="99"/>
  <c r="O40" i="99"/>
  <c r="O54" i="99"/>
  <c r="O56" i="99"/>
  <c r="O70" i="99"/>
  <c r="O72" i="99"/>
  <c r="O66" i="99"/>
  <c r="O39" i="99"/>
  <c r="O67" i="99"/>
  <c r="C45" i="99"/>
  <c r="C46" i="99" s="1"/>
  <c r="C47" i="99" s="1"/>
  <c r="C48" i="99" s="1"/>
  <c r="C49" i="99" s="1"/>
  <c r="C50" i="99" s="1"/>
  <c r="C51" i="99" s="1"/>
  <c r="C52" i="99" s="1"/>
  <c r="C53" i="99" s="1"/>
  <c r="C54" i="99" s="1"/>
  <c r="C55" i="99" s="1"/>
  <c r="C56" i="99" s="1"/>
  <c r="C57" i="99" s="1"/>
  <c r="C58" i="99" s="1"/>
  <c r="C59" i="99" s="1"/>
  <c r="C60" i="99" s="1"/>
  <c r="C61" i="99" s="1"/>
  <c r="C62" i="99" s="1"/>
  <c r="C63" i="99" s="1"/>
  <c r="C64" i="99" s="1"/>
  <c r="C65" i="99" s="1"/>
  <c r="C66" i="99" s="1"/>
  <c r="C67" i="99" s="1"/>
  <c r="C68" i="99" s="1"/>
  <c r="C69" i="99" s="1"/>
  <c r="C70" i="99" s="1"/>
  <c r="C71" i="99" s="1"/>
  <c r="C72" i="99" s="1"/>
  <c r="O17" i="99"/>
  <c r="O47" i="99"/>
  <c r="O59" i="99"/>
  <c r="B18" i="99"/>
  <c r="O63" i="99"/>
  <c r="C99" i="99"/>
  <c r="P119" i="99"/>
  <c r="P120" i="99"/>
  <c r="M18" i="96"/>
  <c r="K18" i="96"/>
  <c r="L18" i="96" s="1"/>
  <c r="M18" i="95"/>
  <c r="K18" i="95"/>
  <c r="L18" i="95" s="1"/>
  <c r="M18" i="94"/>
  <c r="K18" i="94"/>
  <c r="L18" i="94" s="1"/>
  <c r="M18" i="93"/>
  <c r="K18" i="93"/>
  <c r="L18" i="93" s="1"/>
  <c r="M19" i="92"/>
  <c r="K19" i="92"/>
  <c r="L19" i="92" s="1"/>
  <c r="M19" i="91"/>
  <c r="K19" i="91"/>
  <c r="L19" i="91" s="1"/>
  <c r="M19" i="90"/>
  <c r="K19" i="90"/>
  <c r="L19" i="90" s="1"/>
  <c r="M19" i="89"/>
  <c r="K19" i="89"/>
  <c r="L19" i="89" s="1"/>
  <c r="M19" i="88"/>
  <c r="K19" i="88"/>
  <c r="L19" i="88" s="1"/>
  <c r="M19" i="87"/>
  <c r="K19" i="87"/>
  <c r="L19" i="87" s="1"/>
  <c r="M19" i="86"/>
  <c r="K19" i="86"/>
  <c r="L19" i="86" s="1"/>
  <c r="M20" i="85"/>
  <c r="K20" i="85"/>
  <c r="L20" i="85" s="1"/>
  <c r="M20" i="84"/>
  <c r="K20" i="84"/>
  <c r="L20" i="84" s="1"/>
  <c r="M20" i="83"/>
  <c r="K20" i="83"/>
  <c r="L20" i="83" s="1"/>
  <c r="M20" i="82"/>
  <c r="K20" i="82"/>
  <c r="L20" i="82" s="1"/>
  <c r="M20" i="81"/>
  <c r="K20" i="81"/>
  <c r="L20" i="81" s="1"/>
  <c r="M20" i="80"/>
  <c r="K20" i="80"/>
  <c r="L20" i="80" s="1"/>
  <c r="M21" i="79"/>
  <c r="K21" i="79"/>
  <c r="L21" i="79" s="1"/>
  <c r="M21" i="78"/>
  <c r="K21" i="78"/>
  <c r="L21" i="78" s="1"/>
  <c r="M21" i="77"/>
  <c r="K21" i="77"/>
  <c r="L21" i="77" s="1"/>
  <c r="M21" i="76"/>
  <c r="K21" i="76"/>
  <c r="L21" i="76" s="1"/>
  <c r="M21" i="75"/>
  <c r="K21" i="75"/>
  <c r="L21" i="75" s="1"/>
  <c r="M25" i="74"/>
  <c r="K25" i="74"/>
  <c r="L25" i="74" s="1"/>
  <c r="M26" i="73"/>
  <c r="K26" i="73"/>
  <c r="L26" i="73" s="1"/>
  <c r="M24" i="72"/>
  <c r="K24" i="72"/>
  <c r="L24" i="72" s="1"/>
  <c r="M28" i="71"/>
  <c r="K28" i="71"/>
  <c r="L28" i="71" s="1"/>
  <c r="M29" i="70"/>
  <c r="K29" i="70"/>
  <c r="L29" i="70" s="1"/>
  <c r="M29" i="69"/>
  <c r="K29" i="69"/>
  <c r="L29" i="69" s="1"/>
  <c r="M22" i="68"/>
  <c r="K22" i="68"/>
  <c r="L22" i="68" s="1"/>
  <c r="M22" i="67"/>
  <c r="K22" i="67"/>
  <c r="L22" i="67" s="1"/>
  <c r="M22" i="66"/>
  <c r="K22" i="66"/>
  <c r="L22" i="66" s="1"/>
  <c r="M22" i="65"/>
  <c r="K22" i="65"/>
  <c r="L22" i="65" s="1"/>
  <c r="M23" i="64"/>
  <c r="K23" i="64"/>
  <c r="L23" i="64" s="1"/>
  <c r="M23" i="60"/>
  <c r="K23" i="60"/>
  <c r="L23" i="60" s="1"/>
  <c r="M23" i="62"/>
  <c r="K23" i="62"/>
  <c r="L23" i="62" s="1"/>
  <c r="M23" i="63"/>
  <c r="K23" i="63"/>
  <c r="L23" i="63" s="1"/>
  <c r="M23" i="61"/>
  <c r="K23" i="61"/>
  <c r="L23" i="61" s="1"/>
  <c r="M23" i="59"/>
  <c r="K23" i="59"/>
  <c r="L23" i="59" s="1"/>
  <c r="M24" i="58"/>
  <c r="K24" i="58"/>
  <c r="L24" i="58" s="1"/>
  <c r="M24" i="57"/>
  <c r="K24" i="57"/>
  <c r="L24" i="57" s="1"/>
  <c r="M24" i="56"/>
  <c r="K24" i="56"/>
  <c r="L24" i="56" s="1"/>
  <c r="M24" i="55"/>
  <c r="K24" i="55"/>
  <c r="L24" i="55" s="1"/>
  <c r="M24" i="54"/>
  <c r="K24" i="54"/>
  <c r="L24" i="54" s="1"/>
  <c r="M24" i="53"/>
  <c r="K24" i="53"/>
  <c r="L24" i="53" s="1"/>
  <c r="M24" i="46"/>
  <c r="K24" i="46"/>
  <c r="L24" i="46" s="1"/>
  <c r="M25" i="45"/>
  <c r="K25" i="45"/>
  <c r="L25" i="45" s="1"/>
  <c r="M26" i="44"/>
  <c r="K26" i="44"/>
  <c r="L26" i="44" s="1"/>
  <c r="M26" i="43"/>
  <c r="K26" i="43"/>
  <c r="L26" i="43" s="1"/>
  <c r="M26" i="42"/>
  <c r="K26" i="42"/>
  <c r="L26" i="42" s="1"/>
  <c r="L1048576" i="42"/>
  <c r="M1048576" i="42" s="1"/>
  <c r="M26" i="41"/>
  <c r="K26" i="41"/>
  <c r="L26" i="41" s="1"/>
  <c r="M26" i="39"/>
  <c r="K26" i="39"/>
  <c r="L26" i="39" s="1"/>
  <c r="M28" i="34"/>
  <c r="K28" i="34"/>
  <c r="L28" i="34" s="1"/>
  <c r="M28" i="32"/>
  <c r="K28" i="32"/>
  <c r="L28" i="32" s="1"/>
  <c r="M28" i="31"/>
  <c r="K28" i="31"/>
  <c r="L28" i="31" s="1"/>
  <c r="M29" i="30"/>
  <c r="K29" i="30"/>
  <c r="L29" i="30" s="1"/>
  <c r="M29" i="29"/>
  <c r="N29" i="29" s="1"/>
  <c r="K29" i="29"/>
  <c r="L29" i="29" s="1"/>
  <c r="M30" i="28"/>
  <c r="K30" i="28"/>
  <c r="L30" i="28" s="1"/>
  <c r="M29" i="27"/>
  <c r="K29" i="27"/>
  <c r="L29" i="27" s="1"/>
  <c r="M28" i="24"/>
  <c r="K28" i="24"/>
  <c r="L28" i="24" s="1"/>
  <c r="M28" i="23"/>
  <c r="K28" i="23"/>
  <c r="L28" i="23" s="1"/>
  <c r="M27" i="22"/>
  <c r="K27" i="22"/>
  <c r="L27" i="22" s="1"/>
  <c r="M27" i="21"/>
  <c r="K27" i="21"/>
  <c r="L27" i="21" s="1"/>
  <c r="M27" i="20"/>
  <c r="K27" i="20"/>
  <c r="L27" i="20" s="1"/>
  <c r="M27" i="19"/>
  <c r="K27" i="19"/>
  <c r="L27" i="19" s="1"/>
  <c r="M27" i="18"/>
  <c r="K27" i="18"/>
  <c r="L27" i="18" s="1"/>
  <c r="M27" i="17"/>
  <c r="K27" i="17"/>
  <c r="L27" i="17" s="1"/>
  <c r="M27" i="3"/>
  <c r="K27" i="3"/>
  <c r="L27" i="3" s="1"/>
  <c r="M16" i="2"/>
  <c r="D94" i="97"/>
  <c r="D93" i="98"/>
  <c r="D93" i="97"/>
  <c r="N99" i="96"/>
  <c r="L99" i="96"/>
  <c r="M99" i="96" s="1"/>
  <c r="N99" i="95"/>
  <c r="L99" i="95"/>
  <c r="M99" i="95" s="1"/>
  <c r="N99" i="94"/>
  <c r="L99" i="94"/>
  <c r="M99" i="94" s="1"/>
  <c r="N99" i="93"/>
  <c r="L99" i="93"/>
  <c r="M99" i="93" s="1"/>
  <c r="N100" i="92"/>
  <c r="L100" i="92"/>
  <c r="M100" i="92" s="1"/>
  <c r="N100" i="91"/>
  <c r="L100" i="91"/>
  <c r="M100" i="91" s="1"/>
  <c r="N100" i="90"/>
  <c r="L100" i="90"/>
  <c r="M100" i="90" s="1"/>
  <c r="N100" i="89"/>
  <c r="L100" i="89"/>
  <c r="M100" i="89" s="1"/>
  <c r="N100" i="88"/>
  <c r="L100" i="88"/>
  <c r="M100" i="88" s="1"/>
  <c r="N100" i="87"/>
  <c r="L100" i="87"/>
  <c r="M100" i="87" s="1"/>
  <c r="N100" i="86"/>
  <c r="L100" i="86"/>
  <c r="M100" i="86" s="1"/>
  <c r="N101" i="85"/>
  <c r="L101" i="85"/>
  <c r="M101" i="85" s="1"/>
  <c r="N100" i="84"/>
  <c r="O100" i="84" s="1"/>
  <c r="L100" i="84"/>
  <c r="M100" i="84" s="1"/>
  <c r="N101" i="83"/>
  <c r="L101" i="83"/>
  <c r="M101" i="83" s="1"/>
  <c r="N101" i="82"/>
  <c r="O101" i="82" s="1"/>
  <c r="L101" i="82"/>
  <c r="M101" i="82" s="1"/>
  <c r="N101" i="81"/>
  <c r="O101" i="81" s="1"/>
  <c r="L101" i="81"/>
  <c r="M101" i="81" s="1"/>
  <c r="N101" i="80"/>
  <c r="O101" i="80" s="1"/>
  <c r="L101" i="80"/>
  <c r="M101" i="80" s="1"/>
  <c r="N102" i="79"/>
  <c r="O102" i="79" s="1"/>
  <c r="L102" i="79"/>
  <c r="M102" i="79" s="1"/>
  <c r="N102" i="78"/>
  <c r="O102" i="78" s="1"/>
  <c r="L102" i="78"/>
  <c r="M102" i="78" s="1"/>
  <c r="N102" i="77"/>
  <c r="O102" i="77" s="1"/>
  <c r="L102" i="77"/>
  <c r="M102" i="77" s="1"/>
  <c r="N102" i="76"/>
  <c r="O102" i="76" s="1"/>
  <c r="L102" i="76"/>
  <c r="M102" i="76" s="1"/>
  <c r="N102" i="75"/>
  <c r="O102" i="75" s="1"/>
  <c r="L102" i="75"/>
  <c r="M102" i="75" s="1"/>
  <c r="N106" i="74"/>
  <c r="O106" i="74" s="1"/>
  <c r="L106" i="74"/>
  <c r="M106" i="74" s="1"/>
  <c r="N107" i="73"/>
  <c r="O107" i="73" s="1"/>
  <c r="L107" i="73"/>
  <c r="M107" i="73" s="1"/>
  <c r="N105" i="72"/>
  <c r="O105" i="72" s="1"/>
  <c r="L105" i="72"/>
  <c r="M105" i="72" s="1"/>
  <c r="N109" i="71"/>
  <c r="O109" i="71" s="1"/>
  <c r="L109" i="71"/>
  <c r="M109" i="71" s="1"/>
  <c r="N110" i="70"/>
  <c r="O110" i="70" s="1"/>
  <c r="L110" i="70"/>
  <c r="M110" i="70" s="1"/>
  <c r="N110" i="69"/>
  <c r="O110" i="69" s="1"/>
  <c r="L110" i="69"/>
  <c r="M110" i="69" s="1"/>
  <c r="N103" i="68"/>
  <c r="O103" i="68" s="1"/>
  <c r="L103" i="68"/>
  <c r="M103" i="68" s="1"/>
  <c r="N103" i="67"/>
  <c r="L103" i="67"/>
  <c r="M103" i="67" s="1"/>
  <c r="N103" i="66"/>
  <c r="O103" i="66" s="1"/>
  <c r="L103" i="66"/>
  <c r="M103" i="66" s="1"/>
  <c r="N103" i="65"/>
  <c r="O103" i="65" s="1"/>
  <c r="L103" i="65"/>
  <c r="M103" i="65" s="1"/>
  <c r="N104" i="64"/>
  <c r="L104" i="64"/>
  <c r="M104" i="64" s="1"/>
  <c r="N104" i="60"/>
  <c r="L104" i="60"/>
  <c r="M104" i="60" s="1"/>
  <c r="N104" i="62"/>
  <c r="L104" i="62"/>
  <c r="M104" i="62" s="1"/>
  <c r="N104" i="63"/>
  <c r="L104" i="63"/>
  <c r="M104" i="63" s="1"/>
  <c r="N104" i="61"/>
  <c r="L104" i="61"/>
  <c r="M104" i="61" s="1"/>
  <c r="N104" i="59"/>
  <c r="L104" i="59"/>
  <c r="M104" i="59" s="1"/>
  <c r="N105" i="58"/>
  <c r="L105" i="58"/>
  <c r="M105" i="58" s="1"/>
  <c r="N105" i="57"/>
  <c r="L105" i="57"/>
  <c r="M105" i="57" s="1"/>
  <c r="N105" i="56"/>
  <c r="L105" i="56"/>
  <c r="M105" i="56" s="1"/>
  <c r="N105" i="55"/>
  <c r="L105" i="55"/>
  <c r="M105" i="55" s="1"/>
  <c r="N105" i="54"/>
  <c r="L105" i="54"/>
  <c r="M105" i="54" s="1"/>
  <c r="N105" i="53"/>
  <c r="L105" i="53"/>
  <c r="M105" i="53" s="1"/>
  <c r="N105" i="46"/>
  <c r="L105" i="46"/>
  <c r="M105" i="46" s="1"/>
  <c r="N106" i="45"/>
  <c r="L106" i="45"/>
  <c r="M106" i="45" s="1"/>
  <c r="N107" i="44"/>
  <c r="L107" i="44"/>
  <c r="M107" i="44" s="1"/>
  <c r="N107" i="43"/>
  <c r="L107" i="43"/>
  <c r="M107" i="43" s="1"/>
  <c r="N107" i="42"/>
  <c r="L107" i="42"/>
  <c r="M107" i="42" s="1"/>
  <c r="N1048576" i="42"/>
  <c r="N107" i="41"/>
  <c r="L107" i="41"/>
  <c r="M107" i="41" s="1"/>
  <c r="N107" i="39"/>
  <c r="L107" i="39"/>
  <c r="M107" i="39" s="1"/>
  <c r="N109" i="34"/>
  <c r="O109" i="34" s="1"/>
  <c r="L109" i="34"/>
  <c r="M109" i="34" s="1"/>
  <c r="N109" i="32"/>
  <c r="O109" i="32" s="1"/>
  <c r="L109" i="32"/>
  <c r="M109" i="32" s="1"/>
  <c r="N109" i="31"/>
  <c r="O109" i="31" s="1"/>
  <c r="L109" i="31"/>
  <c r="M109" i="31" s="1"/>
  <c r="N110" i="30"/>
  <c r="O110" i="30" s="1"/>
  <c r="L110" i="30"/>
  <c r="M110" i="30" s="1"/>
  <c r="N110" i="29"/>
  <c r="O110" i="29" s="1"/>
  <c r="L110" i="29"/>
  <c r="M110" i="29" s="1"/>
  <c r="N111" i="28"/>
  <c r="O111" i="28" s="1"/>
  <c r="L111" i="28"/>
  <c r="M111" i="28" s="1"/>
  <c r="N110" i="27"/>
  <c r="O110" i="27" s="1"/>
  <c r="L110" i="27"/>
  <c r="M110" i="27" s="1"/>
  <c r="N109" i="24"/>
  <c r="O109" i="24" s="1"/>
  <c r="L109" i="24"/>
  <c r="M109" i="24" s="1"/>
  <c r="N109" i="23"/>
  <c r="O109" i="23" s="1"/>
  <c r="L109" i="23"/>
  <c r="M109" i="23" s="1"/>
  <c r="N108" i="22"/>
  <c r="O108" i="22" s="1"/>
  <c r="L108" i="22"/>
  <c r="M108" i="22" s="1"/>
  <c r="N108" i="21"/>
  <c r="O108" i="21" s="1"/>
  <c r="L108" i="21"/>
  <c r="M108" i="21" s="1"/>
  <c r="N108" i="20"/>
  <c r="O108" i="20" s="1"/>
  <c r="L108" i="20"/>
  <c r="M108" i="20" s="1"/>
  <c r="N108" i="19"/>
  <c r="O108" i="19" s="1"/>
  <c r="L108" i="19"/>
  <c r="M108" i="19" s="1"/>
  <c r="N108" i="18"/>
  <c r="O108" i="18" s="1"/>
  <c r="L108" i="18"/>
  <c r="M108" i="18" s="1"/>
  <c r="N108" i="17"/>
  <c r="O108" i="17" s="1"/>
  <c r="L108" i="17"/>
  <c r="M108" i="17" s="1"/>
  <c r="N108" i="3"/>
  <c r="O108" i="3" s="1"/>
  <c r="L108" i="3"/>
  <c r="M108" i="3" s="1"/>
  <c r="P90" i="36"/>
  <c r="P89" i="36"/>
  <c r="J92" i="101" l="1"/>
  <c r="N87" i="101" s="1"/>
  <c r="J92" i="102"/>
  <c r="J92" i="99"/>
  <c r="L86" i="99" s="1"/>
  <c r="J92" i="100"/>
  <c r="P109" i="24"/>
  <c r="P110" i="30"/>
  <c r="P102" i="75"/>
  <c r="P100" i="84"/>
  <c r="P109" i="23"/>
  <c r="P110" i="29"/>
  <c r="P109" i="34"/>
  <c r="P108" i="17"/>
  <c r="P108" i="22"/>
  <c r="P111" i="28"/>
  <c r="P109" i="32"/>
  <c r="P103" i="66"/>
  <c r="P110" i="69"/>
  <c r="P108" i="19"/>
  <c r="P110" i="27"/>
  <c r="P109" i="31"/>
  <c r="P103" i="65"/>
  <c r="P103" i="68"/>
  <c r="P109" i="71"/>
  <c r="P101" i="82"/>
  <c r="P108" i="18"/>
  <c r="C100" i="99"/>
  <c r="C101" i="99" s="1"/>
  <c r="C102" i="99" s="1"/>
  <c r="C103" i="99" s="1"/>
  <c r="C104" i="99" s="1"/>
  <c r="C105" i="99" s="1"/>
  <c r="C106" i="99" s="1"/>
  <c r="C107" i="99" s="1"/>
  <c r="C108" i="99" s="1"/>
  <c r="C109" i="99" s="1"/>
  <c r="C110" i="99" s="1"/>
  <c r="C111" i="99" s="1"/>
  <c r="C112" i="99" s="1"/>
  <c r="C113" i="99" s="1"/>
  <c r="C114" i="99" s="1"/>
  <c r="C115" i="99" s="1"/>
  <c r="C116" i="99" s="1"/>
  <c r="C117" i="99" s="1"/>
  <c r="C118" i="99" s="1"/>
  <c r="C119" i="99" s="1"/>
  <c r="C120" i="99" s="1"/>
  <c r="C121" i="99" s="1"/>
  <c r="C122" i="99" s="1"/>
  <c r="C123" i="99" s="1"/>
  <c r="C124" i="99" s="1"/>
  <c r="C125" i="99" s="1"/>
  <c r="C126" i="99" s="1"/>
  <c r="I17" i="97"/>
  <c r="M87" i="101" l="1"/>
  <c r="O87" i="101" s="1"/>
  <c r="L86" i="101"/>
  <c r="L86" i="102"/>
  <c r="N87" i="99"/>
  <c r="M87" i="99"/>
  <c r="L86" i="100"/>
  <c r="N87" i="100"/>
  <c r="M87" i="100"/>
  <c r="C127" i="99"/>
  <c r="C128" i="99" s="1"/>
  <c r="C129" i="99" s="1"/>
  <c r="C130" i="99" s="1"/>
  <c r="C131" i="99" s="1"/>
  <c r="C132" i="99" s="1"/>
  <c r="C133" i="99" s="1"/>
  <c r="C134" i="99" s="1"/>
  <c r="C135" i="99" s="1"/>
  <c r="C136" i="99" s="1"/>
  <c r="C137" i="99" s="1"/>
  <c r="C138" i="99" s="1"/>
  <c r="C139" i="99" s="1"/>
  <c r="C140" i="99" s="1"/>
  <c r="C141" i="99" s="1"/>
  <c r="C142" i="99" s="1"/>
  <c r="C143" i="99" s="1"/>
  <c r="C144" i="99" s="1"/>
  <c r="C145" i="99" s="1"/>
  <c r="C146" i="99" s="1"/>
  <c r="C147" i="99" s="1"/>
  <c r="C148" i="99" s="1"/>
  <c r="C149" i="99" s="1"/>
  <c r="C150" i="99" s="1"/>
  <c r="C151" i="99" s="1"/>
  <c r="C152" i="99" s="1"/>
  <c r="C153" i="99" s="1"/>
  <c r="C154" i="99" s="1"/>
  <c r="P154" i="98"/>
  <c r="O154" i="98"/>
  <c r="M154" i="98"/>
  <c r="J154" i="98"/>
  <c r="P153" i="98"/>
  <c r="O153" i="98"/>
  <c r="M153" i="98"/>
  <c r="J153" i="98"/>
  <c r="P152" i="98"/>
  <c r="O152" i="98"/>
  <c r="M152" i="98"/>
  <c r="J152" i="98"/>
  <c r="P151" i="98"/>
  <c r="O151" i="98"/>
  <c r="M151" i="98"/>
  <c r="J151" i="98"/>
  <c r="P150" i="98"/>
  <c r="O150" i="98"/>
  <c r="M150" i="98"/>
  <c r="J150" i="98"/>
  <c r="P149" i="98"/>
  <c r="O149" i="98"/>
  <c r="M149" i="98"/>
  <c r="J149" i="98"/>
  <c r="P148" i="98"/>
  <c r="O148" i="98"/>
  <c r="M148" i="98"/>
  <c r="J148" i="98"/>
  <c r="P147" i="98"/>
  <c r="O147" i="98"/>
  <c r="M147" i="98"/>
  <c r="J147" i="98"/>
  <c r="P146" i="98"/>
  <c r="O146" i="98"/>
  <c r="M146" i="98"/>
  <c r="J146" i="98"/>
  <c r="P145" i="98"/>
  <c r="O145" i="98"/>
  <c r="M145" i="98"/>
  <c r="J145" i="98"/>
  <c r="P144" i="98"/>
  <c r="O144" i="98"/>
  <c r="M144" i="98"/>
  <c r="J144" i="98"/>
  <c r="P143" i="98"/>
  <c r="O143" i="98"/>
  <c r="M143" i="98"/>
  <c r="J143" i="98"/>
  <c r="P142" i="98"/>
  <c r="O142" i="98"/>
  <c r="M142" i="98"/>
  <c r="J142" i="98"/>
  <c r="P141" i="98"/>
  <c r="O141" i="98"/>
  <c r="M141" i="98"/>
  <c r="J141" i="98"/>
  <c r="P140" i="98"/>
  <c r="O140" i="98"/>
  <c r="M140" i="98"/>
  <c r="J140" i="98"/>
  <c r="P139" i="98"/>
  <c r="O139" i="98"/>
  <c r="M139" i="98"/>
  <c r="J139" i="98"/>
  <c r="P138" i="98"/>
  <c r="O138" i="98"/>
  <c r="M138" i="98"/>
  <c r="J138" i="98"/>
  <c r="P137" i="98"/>
  <c r="O137" i="98"/>
  <c r="M137" i="98"/>
  <c r="J137" i="98"/>
  <c r="P136" i="98"/>
  <c r="O136" i="98"/>
  <c r="M136" i="98"/>
  <c r="J136" i="98"/>
  <c r="P135" i="98"/>
  <c r="O135" i="98"/>
  <c r="M135" i="98"/>
  <c r="J135" i="98"/>
  <c r="P134" i="98"/>
  <c r="O134" i="98"/>
  <c r="M134" i="98"/>
  <c r="J134" i="98"/>
  <c r="P133" i="98"/>
  <c r="O133" i="98"/>
  <c r="M133" i="98"/>
  <c r="J133" i="98"/>
  <c r="P132" i="98"/>
  <c r="O132" i="98"/>
  <c r="M132" i="98"/>
  <c r="J132" i="98"/>
  <c r="P131" i="98"/>
  <c r="O131" i="98"/>
  <c r="M131" i="98"/>
  <c r="J131" i="98"/>
  <c r="O130" i="98"/>
  <c r="M130" i="98"/>
  <c r="O129" i="98"/>
  <c r="M129" i="98"/>
  <c r="O128" i="98"/>
  <c r="M128" i="98"/>
  <c r="O127" i="98"/>
  <c r="M127" i="98"/>
  <c r="O126" i="98"/>
  <c r="M126" i="98"/>
  <c r="O125" i="98"/>
  <c r="M125" i="98"/>
  <c r="O124" i="98"/>
  <c r="M124" i="98"/>
  <c r="O123" i="98"/>
  <c r="M123" i="98"/>
  <c r="O122" i="98"/>
  <c r="M122" i="98"/>
  <c r="O121" i="98"/>
  <c r="M121" i="98"/>
  <c r="O120" i="98"/>
  <c r="M120" i="98"/>
  <c r="O119" i="98"/>
  <c r="M119" i="98"/>
  <c r="O118" i="98"/>
  <c r="M118" i="98"/>
  <c r="O117" i="98"/>
  <c r="M117" i="98"/>
  <c r="O116" i="98"/>
  <c r="M116" i="98"/>
  <c r="O115" i="98"/>
  <c r="M115" i="98"/>
  <c r="O114" i="98"/>
  <c r="M114" i="98"/>
  <c r="O113" i="98"/>
  <c r="M113" i="98"/>
  <c r="O112" i="98"/>
  <c r="M112" i="98"/>
  <c r="O111" i="98"/>
  <c r="M111" i="98"/>
  <c r="O110" i="98"/>
  <c r="M110" i="98"/>
  <c r="O109" i="98"/>
  <c r="M109" i="98"/>
  <c r="O108" i="98"/>
  <c r="M108" i="98"/>
  <c r="O107" i="98"/>
  <c r="M107" i="98"/>
  <c r="O106" i="98"/>
  <c r="M106" i="98"/>
  <c r="O105" i="98"/>
  <c r="M105" i="98"/>
  <c r="O104" i="98"/>
  <c r="M104" i="98"/>
  <c r="O103" i="98"/>
  <c r="M103" i="98"/>
  <c r="O102" i="98"/>
  <c r="M102" i="98"/>
  <c r="O100" i="98"/>
  <c r="O99" i="98"/>
  <c r="C99" i="98"/>
  <c r="C100" i="98" s="1"/>
  <c r="C101" i="98" s="1"/>
  <c r="C102" i="98" s="1"/>
  <c r="C103" i="98" s="1"/>
  <c r="C104" i="98" s="1"/>
  <c r="C105" i="98" s="1"/>
  <c r="C106" i="98" s="1"/>
  <c r="C107" i="98" s="1"/>
  <c r="C108" i="98" s="1"/>
  <c r="C109" i="98" s="1"/>
  <c r="C110" i="98" s="1"/>
  <c r="C111" i="98" s="1"/>
  <c r="C112" i="98" s="1"/>
  <c r="C113" i="98" s="1"/>
  <c r="C114" i="98" s="1"/>
  <c r="C115" i="98" s="1"/>
  <c r="C116" i="98" s="1"/>
  <c r="C117" i="98" s="1"/>
  <c r="C118" i="98" s="1"/>
  <c r="C119" i="98" s="1"/>
  <c r="C120" i="98" s="1"/>
  <c r="C121" i="98" s="1"/>
  <c r="C122" i="98" s="1"/>
  <c r="C123" i="98" s="1"/>
  <c r="C124" i="98" s="1"/>
  <c r="C125" i="98" s="1"/>
  <c r="C126" i="98" s="1"/>
  <c r="D96" i="98"/>
  <c r="L93" i="98"/>
  <c r="J93" i="98"/>
  <c r="J92" i="98"/>
  <c r="L86" i="98" s="1"/>
  <c r="D91" i="98"/>
  <c r="D89" i="98"/>
  <c r="N72" i="98"/>
  <c r="L72" i="98"/>
  <c r="N71" i="98"/>
  <c r="L71" i="98"/>
  <c r="N70" i="98"/>
  <c r="L70" i="98"/>
  <c r="N69" i="98"/>
  <c r="L69" i="98"/>
  <c r="N68" i="98"/>
  <c r="L68" i="98"/>
  <c r="N67" i="98"/>
  <c r="L67" i="98"/>
  <c r="N66" i="98"/>
  <c r="L66" i="98"/>
  <c r="N65" i="98"/>
  <c r="L65" i="98"/>
  <c r="N64" i="98"/>
  <c r="L64" i="98"/>
  <c r="N63" i="98"/>
  <c r="L63" i="98"/>
  <c r="N62" i="98"/>
  <c r="L62" i="98"/>
  <c r="N61" i="98"/>
  <c r="L61" i="98"/>
  <c r="N60" i="98"/>
  <c r="L60" i="98"/>
  <c r="N59" i="98"/>
  <c r="L59" i="98"/>
  <c r="N58" i="98"/>
  <c r="L58" i="98"/>
  <c r="N57" i="98"/>
  <c r="L57" i="98"/>
  <c r="N56" i="98"/>
  <c r="L56" i="98"/>
  <c r="N55" i="98"/>
  <c r="L55" i="98"/>
  <c r="N54" i="98"/>
  <c r="L54" i="98"/>
  <c r="N53" i="98"/>
  <c r="L53" i="98"/>
  <c r="N52" i="98"/>
  <c r="L52" i="98"/>
  <c r="N51" i="98"/>
  <c r="L51" i="98"/>
  <c r="N50" i="98"/>
  <c r="L50" i="98"/>
  <c r="N49" i="98"/>
  <c r="L49" i="98"/>
  <c r="N48" i="98"/>
  <c r="L48" i="98"/>
  <c r="N47" i="98"/>
  <c r="L47" i="98"/>
  <c r="N46" i="98"/>
  <c r="L46" i="98"/>
  <c r="N45" i="98"/>
  <c r="L45" i="98"/>
  <c r="N44" i="98"/>
  <c r="L44" i="98"/>
  <c r="N43" i="98"/>
  <c r="L43" i="98"/>
  <c r="N42" i="98"/>
  <c r="L42" i="98"/>
  <c r="N41" i="98"/>
  <c r="L41" i="98"/>
  <c r="N40" i="98"/>
  <c r="L40" i="98"/>
  <c r="N39" i="98"/>
  <c r="L39" i="98"/>
  <c r="N38" i="98"/>
  <c r="L38" i="98"/>
  <c r="N37" i="98"/>
  <c r="L37" i="98"/>
  <c r="N36" i="98"/>
  <c r="L36" i="98"/>
  <c r="N35" i="98"/>
  <c r="L35" i="98"/>
  <c r="N34" i="98"/>
  <c r="L34" i="98"/>
  <c r="N33" i="98"/>
  <c r="L33" i="98"/>
  <c r="N32" i="98"/>
  <c r="L32" i="98"/>
  <c r="N31" i="98"/>
  <c r="L31" i="98"/>
  <c r="N30" i="98"/>
  <c r="L30" i="98"/>
  <c r="N29" i="98"/>
  <c r="L29" i="98"/>
  <c r="N28" i="98"/>
  <c r="L28" i="98"/>
  <c r="N27" i="98"/>
  <c r="L27" i="98"/>
  <c r="N26" i="98"/>
  <c r="L26" i="98"/>
  <c r="N25" i="98"/>
  <c r="L25" i="98"/>
  <c r="N24" i="98"/>
  <c r="L24" i="98"/>
  <c r="N20" i="98"/>
  <c r="N19" i="98"/>
  <c r="M17" i="98"/>
  <c r="N17" i="98" s="1"/>
  <c r="K17" i="98"/>
  <c r="L17" i="98" s="1"/>
  <c r="I17" i="98"/>
  <c r="C17" i="98"/>
  <c r="C18" i="98" s="1"/>
  <c r="C19" i="98" s="1"/>
  <c r="C20" i="98" s="1"/>
  <c r="C21" i="98" s="1"/>
  <c r="C22" i="98" s="1"/>
  <c r="C23" i="98" s="1"/>
  <c r="C24" i="98" s="1"/>
  <c r="C25" i="98" s="1"/>
  <c r="C26" i="98" s="1"/>
  <c r="C27" i="98" s="1"/>
  <c r="C28" i="98" s="1"/>
  <c r="C29" i="98" s="1"/>
  <c r="C30" i="98" s="1"/>
  <c r="C31" i="98" s="1"/>
  <c r="C32" i="98" s="1"/>
  <c r="C33" i="98" s="1"/>
  <c r="C34" i="98" s="1"/>
  <c r="C35" i="98" s="1"/>
  <c r="C36" i="98" s="1"/>
  <c r="C37" i="98" s="1"/>
  <c r="C38" i="98" s="1"/>
  <c r="C39" i="98" s="1"/>
  <c r="C40" i="98" s="1"/>
  <c r="C41" i="98" s="1"/>
  <c r="C42" i="98" s="1"/>
  <c r="C43" i="98" s="1"/>
  <c r="C44" i="98" s="1"/>
  <c r="K11" i="98"/>
  <c r="I11" i="98"/>
  <c r="D8" i="98"/>
  <c r="D90" i="98" s="1"/>
  <c r="P1" i="98"/>
  <c r="P83" i="98" s="1"/>
  <c r="P154" i="97"/>
  <c r="O154" i="97"/>
  <c r="M154" i="97"/>
  <c r="J154" i="97"/>
  <c r="P153" i="97"/>
  <c r="O153" i="97"/>
  <c r="M153" i="97"/>
  <c r="J153" i="97"/>
  <c r="P152" i="97"/>
  <c r="O152" i="97"/>
  <c r="M152" i="97"/>
  <c r="J152" i="97"/>
  <c r="P151" i="97"/>
  <c r="O151" i="97"/>
  <c r="M151" i="97"/>
  <c r="J151" i="97"/>
  <c r="P150" i="97"/>
  <c r="O150" i="97"/>
  <c r="M150" i="97"/>
  <c r="J150" i="97"/>
  <c r="P149" i="97"/>
  <c r="O149" i="97"/>
  <c r="M149" i="97"/>
  <c r="J149" i="97"/>
  <c r="P148" i="97"/>
  <c r="O148" i="97"/>
  <c r="M148" i="97"/>
  <c r="J148" i="97"/>
  <c r="P147" i="97"/>
  <c r="O147" i="97"/>
  <c r="M147" i="97"/>
  <c r="J147" i="97"/>
  <c r="P146" i="97"/>
  <c r="O146" i="97"/>
  <c r="M146" i="97"/>
  <c r="J146" i="97"/>
  <c r="P145" i="97"/>
  <c r="O145" i="97"/>
  <c r="M145" i="97"/>
  <c r="J145" i="97"/>
  <c r="P144" i="97"/>
  <c r="O144" i="97"/>
  <c r="M144" i="97"/>
  <c r="J144" i="97"/>
  <c r="P143" i="97"/>
  <c r="O143" i="97"/>
  <c r="M143" i="97"/>
  <c r="J143" i="97"/>
  <c r="P142" i="97"/>
  <c r="O142" i="97"/>
  <c r="M142" i="97"/>
  <c r="J142" i="97"/>
  <c r="P141" i="97"/>
  <c r="O141" i="97"/>
  <c r="M141" i="97"/>
  <c r="J141" i="97"/>
  <c r="P140" i="97"/>
  <c r="O140" i="97"/>
  <c r="M140" i="97"/>
  <c r="J140" i="97"/>
  <c r="P139" i="97"/>
  <c r="O139" i="97"/>
  <c r="M139" i="97"/>
  <c r="J139" i="97"/>
  <c r="P138" i="97"/>
  <c r="O138" i="97"/>
  <c r="M138" i="97"/>
  <c r="J138" i="97"/>
  <c r="P137" i="97"/>
  <c r="O137" i="97"/>
  <c r="M137" i="97"/>
  <c r="J137" i="97"/>
  <c r="P136" i="97"/>
  <c r="O136" i="97"/>
  <c r="M136" i="97"/>
  <c r="J136" i="97"/>
  <c r="P135" i="97"/>
  <c r="O135" i="97"/>
  <c r="M135" i="97"/>
  <c r="J135" i="97"/>
  <c r="P134" i="97"/>
  <c r="O134" i="97"/>
  <c r="M134" i="97"/>
  <c r="J134" i="97"/>
  <c r="P133" i="97"/>
  <c r="O133" i="97"/>
  <c r="M133" i="97"/>
  <c r="J133" i="97"/>
  <c r="P132" i="97"/>
  <c r="O132" i="97"/>
  <c r="M132" i="97"/>
  <c r="J132" i="97"/>
  <c r="P131" i="97"/>
  <c r="O131" i="97"/>
  <c r="M131" i="97"/>
  <c r="J131" i="97"/>
  <c r="O130" i="97"/>
  <c r="M130" i="97"/>
  <c r="O129" i="97"/>
  <c r="M129" i="97"/>
  <c r="O128" i="97"/>
  <c r="M128" i="97"/>
  <c r="O127" i="97"/>
  <c r="M127" i="97"/>
  <c r="O126" i="97"/>
  <c r="M126" i="97"/>
  <c r="O125" i="97"/>
  <c r="M125" i="97"/>
  <c r="O124" i="97"/>
  <c r="M124" i="97"/>
  <c r="O123" i="97"/>
  <c r="M123" i="97"/>
  <c r="O122" i="97"/>
  <c r="M122" i="97"/>
  <c r="O121" i="97"/>
  <c r="M121" i="97"/>
  <c r="O120" i="97"/>
  <c r="M120" i="97"/>
  <c r="O119" i="97"/>
  <c r="M119" i="97"/>
  <c r="O118" i="97"/>
  <c r="M118" i="97"/>
  <c r="O117" i="97"/>
  <c r="M117" i="97"/>
  <c r="O116" i="97"/>
  <c r="M116" i="97"/>
  <c r="O115" i="97"/>
  <c r="M115" i="97"/>
  <c r="O114" i="97"/>
  <c r="M114" i="97"/>
  <c r="O113" i="97"/>
  <c r="M113" i="97"/>
  <c r="O112" i="97"/>
  <c r="M112" i="97"/>
  <c r="O111" i="97"/>
  <c r="M111" i="97"/>
  <c r="O110" i="97"/>
  <c r="M110" i="97"/>
  <c r="O109" i="97"/>
  <c r="M109" i="97"/>
  <c r="O108" i="97"/>
  <c r="M108" i="97"/>
  <c r="O107" i="97"/>
  <c r="M107" i="97"/>
  <c r="O106" i="97"/>
  <c r="M106" i="97"/>
  <c r="O105" i="97"/>
  <c r="M105" i="97"/>
  <c r="O104" i="97"/>
  <c r="M104" i="97"/>
  <c r="O103" i="97"/>
  <c r="M103" i="97"/>
  <c r="O102" i="97"/>
  <c r="M102" i="97"/>
  <c r="O100" i="97"/>
  <c r="O99" i="97"/>
  <c r="C99" i="97"/>
  <c r="D96" i="97"/>
  <c r="L93" i="97"/>
  <c r="J93" i="97"/>
  <c r="J92" i="97"/>
  <c r="L86" i="97" s="1"/>
  <c r="D91" i="97"/>
  <c r="D89" i="97"/>
  <c r="N72" i="97"/>
  <c r="L72" i="97"/>
  <c r="N71" i="97"/>
  <c r="L71" i="97"/>
  <c r="N70" i="97"/>
  <c r="L70" i="97"/>
  <c r="N69" i="97"/>
  <c r="L69" i="97"/>
  <c r="N68" i="97"/>
  <c r="L68" i="97"/>
  <c r="N67" i="97"/>
  <c r="L67" i="97"/>
  <c r="N66" i="97"/>
  <c r="L66" i="97"/>
  <c r="N65" i="97"/>
  <c r="L65" i="97"/>
  <c r="N64" i="97"/>
  <c r="L64" i="97"/>
  <c r="N63" i="97"/>
  <c r="L63" i="97"/>
  <c r="N62" i="97"/>
  <c r="L62" i="97"/>
  <c r="N61" i="97"/>
  <c r="L61" i="97"/>
  <c r="N60" i="97"/>
  <c r="L60" i="97"/>
  <c r="N59" i="97"/>
  <c r="L59" i="97"/>
  <c r="N58" i="97"/>
  <c r="L58" i="97"/>
  <c r="N57" i="97"/>
  <c r="L57" i="97"/>
  <c r="N56" i="97"/>
  <c r="L56" i="97"/>
  <c r="N55" i="97"/>
  <c r="L55" i="97"/>
  <c r="N54" i="97"/>
  <c r="L54" i="97"/>
  <c r="N53" i="97"/>
  <c r="L53" i="97"/>
  <c r="N52" i="97"/>
  <c r="L52" i="97"/>
  <c r="N51" i="97"/>
  <c r="L51" i="97"/>
  <c r="N50" i="97"/>
  <c r="L50" i="97"/>
  <c r="N49" i="97"/>
  <c r="L49" i="97"/>
  <c r="N48" i="97"/>
  <c r="L48" i="97"/>
  <c r="N47" i="97"/>
  <c r="L47" i="97"/>
  <c r="N46" i="97"/>
  <c r="L46" i="97"/>
  <c r="N45" i="97"/>
  <c r="L45" i="97"/>
  <c r="N44" i="97"/>
  <c r="L44" i="97"/>
  <c r="N43" i="97"/>
  <c r="L43" i="97"/>
  <c r="N42" i="97"/>
  <c r="L42" i="97"/>
  <c r="N41" i="97"/>
  <c r="L41" i="97"/>
  <c r="N40" i="97"/>
  <c r="L40" i="97"/>
  <c r="N39" i="97"/>
  <c r="L39" i="97"/>
  <c r="N38" i="97"/>
  <c r="L38" i="97"/>
  <c r="N37" i="97"/>
  <c r="L37" i="97"/>
  <c r="N36" i="97"/>
  <c r="L36" i="97"/>
  <c r="N35" i="97"/>
  <c r="L35" i="97"/>
  <c r="N34" i="97"/>
  <c r="L34" i="97"/>
  <c r="N33" i="97"/>
  <c r="L33" i="97"/>
  <c r="N32" i="97"/>
  <c r="L32" i="97"/>
  <c r="N31" i="97"/>
  <c r="L31" i="97"/>
  <c r="N30" i="97"/>
  <c r="L30" i="97"/>
  <c r="N29" i="97"/>
  <c r="L29" i="97"/>
  <c r="N28" i="97"/>
  <c r="L28" i="97"/>
  <c r="N27" i="97"/>
  <c r="L27" i="97"/>
  <c r="N26" i="97"/>
  <c r="L26" i="97"/>
  <c r="N25" i="97"/>
  <c r="L25" i="97"/>
  <c r="N24" i="97"/>
  <c r="L24" i="97"/>
  <c r="N20" i="97"/>
  <c r="N19" i="97"/>
  <c r="M17" i="97"/>
  <c r="N17" i="97" s="1"/>
  <c r="K17" i="97"/>
  <c r="L17" i="97" s="1"/>
  <c r="C17" i="97"/>
  <c r="C18" i="97" s="1"/>
  <c r="C19" i="97" s="1"/>
  <c r="C20" i="97" s="1"/>
  <c r="C21" i="97" s="1"/>
  <c r="C22" i="97" s="1"/>
  <c r="C23" i="97" s="1"/>
  <c r="C24" i="97" s="1"/>
  <c r="C25" i="97" s="1"/>
  <c r="C26" i="97" s="1"/>
  <c r="C27" i="97" s="1"/>
  <c r="C28" i="97" s="1"/>
  <c r="C29" i="97" s="1"/>
  <c r="C30" i="97" s="1"/>
  <c r="C31" i="97" s="1"/>
  <c r="C32" i="97" s="1"/>
  <c r="C33" i="97" s="1"/>
  <c r="C34" i="97" s="1"/>
  <c r="C35" i="97" s="1"/>
  <c r="C36" i="97" s="1"/>
  <c r="C37" i="97" s="1"/>
  <c r="C38" i="97" s="1"/>
  <c r="C39" i="97" s="1"/>
  <c r="C40" i="97" s="1"/>
  <c r="C41" i="97" s="1"/>
  <c r="C42" i="97" s="1"/>
  <c r="C43" i="97" s="1"/>
  <c r="C44" i="97" s="1"/>
  <c r="K11" i="97"/>
  <c r="I11" i="97"/>
  <c r="D8" i="97"/>
  <c r="D90" i="97" s="1"/>
  <c r="P1" i="97"/>
  <c r="P83" i="97" s="1"/>
  <c r="O87" i="99" l="1"/>
  <c r="O87" i="100"/>
  <c r="O71" i="98"/>
  <c r="P105" i="98"/>
  <c r="B19" i="99"/>
  <c r="I18" i="99"/>
  <c r="O34" i="98"/>
  <c r="O52" i="98"/>
  <c r="O42" i="98"/>
  <c r="O27" i="98"/>
  <c r="O58" i="98"/>
  <c r="O60" i="98"/>
  <c r="O68" i="98"/>
  <c r="O32" i="98"/>
  <c r="O39" i="98"/>
  <c r="O43" i="98"/>
  <c r="O45" i="98"/>
  <c r="O47" i="98"/>
  <c r="O40" i="98"/>
  <c r="O51" i="98"/>
  <c r="O64" i="98"/>
  <c r="O20" i="98"/>
  <c r="O35" i="98"/>
  <c r="O46" i="98"/>
  <c r="O53" i="98"/>
  <c r="O55" i="98"/>
  <c r="O59" i="98"/>
  <c r="O72" i="98"/>
  <c r="O19" i="98"/>
  <c r="O30" i="98"/>
  <c r="O36" i="98"/>
  <c r="O50" i="98"/>
  <c r="O56" i="98"/>
  <c r="O61" i="98"/>
  <c r="O63" i="98"/>
  <c r="O67" i="98"/>
  <c r="O24" i="98"/>
  <c r="O26" i="98"/>
  <c r="O28" i="98"/>
  <c r="O31" i="98"/>
  <c r="O48" i="98"/>
  <c r="O66" i="98"/>
  <c r="O69" i="98"/>
  <c r="O25" i="98"/>
  <c r="O44" i="98"/>
  <c r="O48" i="97"/>
  <c r="O50" i="97"/>
  <c r="O56" i="97"/>
  <c r="O60" i="97"/>
  <c r="O64" i="97"/>
  <c r="O68" i="97"/>
  <c r="O25" i="97"/>
  <c r="O27" i="97"/>
  <c r="O31" i="97"/>
  <c r="O35" i="97"/>
  <c r="O39" i="97"/>
  <c r="O19" i="97"/>
  <c r="O72" i="97"/>
  <c r="O41" i="97"/>
  <c r="O43" i="97"/>
  <c r="O47" i="97"/>
  <c r="O61" i="97"/>
  <c r="O63" i="97"/>
  <c r="O17" i="97"/>
  <c r="O32" i="97"/>
  <c r="O34" i="97"/>
  <c r="O58" i="97"/>
  <c r="O62" i="97"/>
  <c r="O66" i="97"/>
  <c r="O71" i="97"/>
  <c r="O20" i="97"/>
  <c r="O29" i="97"/>
  <c r="O36" i="97"/>
  <c r="O38" i="97"/>
  <c r="O45" i="97"/>
  <c r="O65" i="97"/>
  <c r="O67" i="97"/>
  <c r="O24" i="97"/>
  <c r="O26" i="97"/>
  <c r="O40" i="97"/>
  <c r="O42" i="97"/>
  <c r="O49" i="97"/>
  <c r="O51" i="97"/>
  <c r="O53" i="97"/>
  <c r="O55" i="97"/>
  <c r="O69" i="97"/>
  <c r="O28" i="97"/>
  <c r="O30" i="97"/>
  <c r="O44" i="97"/>
  <c r="O46" i="97"/>
  <c r="O52" i="97"/>
  <c r="O54" i="97"/>
  <c r="O57" i="97"/>
  <c r="O59" i="97"/>
  <c r="O70" i="97"/>
  <c r="C100" i="97"/>
  <c r="C101" i="97" s="1"/>
  <c r="C102" i="97" s="1"/>
  <c r="C103" i="97" s="1"/>
  <c r="C104" i="97" s="1"/>
  <c r="C105" i="97" s="1"/>
  <c r="C106" i="97" s="1"/>
  <c r="C107" i="97" s="1"/>
  <c r="C108" i="97" s="1"/>
  <c r="C109" i="97" s="1"/>
  <c r="C110" i="97" s="1"/>
  <c r="C111" i="97" s="1"/>
  <c r="C112" i="97" s="1"/>
  <c r="C113" i="97" s="1"/>
  <c r="C114" i="97" s="1"/>
  <c r="C115" i="97" s="1"/>
  <c r="C116" i="97" s="1"/>
  <c r="C117" i="97" s="1"/>
  <c r="C118" i="97" s="1"/>
  <c r="C119" i="97" s="1"/>
  <c r="C120" i="97" s="1"/>
  <c r="C121" i="97" s="1"/>
  <c r="C122" i="97" s="1"/>
  <c r="C123" i="97" s="1"/>
  <c r="C124" i="97" s="1"/>
  <c r="C125" i="97" s="1"/>
  <c r="C126" i="97" s="1"/>
  <c r="C127" i="97" s="1"/>
  <c r="C128" i="97" s="1"/>
  <c r="C129" i="97" s="1"/>
  <c r="C130" i="97" s="1"/>
  <c r="C131" i="97" s="1"/>
  <c r="C132" i="97" s="1"/>
  <c r="C133" i="97" s="1"/>
  <c r="C134" i="97" s="1"/>
  <c r="C135" i="97" s="1"/>
  <c r="C136" i="97" s="1"/>
  <c r="C137" i="97" s="1"/>
  <c r="C138" i="97" s="1"/>
  <c r="C139" i="97" s="1"/>
  <c r="C140" i="97" s="1"/>
  <c r="C141" i="97" s="1"/>
  <c r="C142" i="97" s="1"/>
  <c r="C143" i="97" s="1"/>
  <c r="C144" i="97" s="1"/>
  <c r="C145" i="97" s="1"/>
  <c r="C146" i="97" s="1"/>
  <c r="C147" i="97" s="1"/>
  <c r="C148" i="97" s="1"/>
  <c r="C149" i="97" s="1"/>
  <c r="C150" i="97" s="1"/>
  <c r="C151" i="97" s="1"/>
  <c r="C152" i="97" s="1"/>
  <c r="C153" i="97" s="1"/>
  <c r="C154" i="97" s="1"/>
  <c r="P99" i="98"/>
  <c r="P103" i="97"/>
  <c r="P105" i="97"/>
  <c r="P107" i="97"/>
  <c r="P109" i="97"/>
  <c r="P111" i="97"/>
  <c r="P119" i="97"/>
  <c r="P123" i="97"/>
  <c r="P100" i="98"/>
  <c r="P102" i="98"/>
  <c r="P104" i="98"/>
  <c r="P106" i="98"/>
  <c r="P110" i="98"/>
  <c r="P114" i="98"/>
  <c r="P116" i="98"/>
  <c r="P118" i="98"/>
  <c r="P104" i="97"/>
  <c r="P106" i="97"/>
  <c r="P108" i="97"/>
  <c r="P110" i="97"/>
  <c r="P122" i="97"/>
  <c r="P107" i="98"/>
  <c r="P109" i="98"/>
  <c r="P111" i="98"/>
  <c r="P113" i="98"/>
  <c r="P115" i="98"/>
  <c r="P117" i="98"/>
  <c r="P122" i="98"/>
  <c r="P126" i="98"/>
  <c r="P130" i="98"/>
  <c r="P108" i="98"/>
  <c r="P112" i="98"/>
  <c r="P113" i="97"/>
  <c r="P115" i="97"/>
  <c r="P117" i="97"/>
  <c r="P126" i="97"/>
  <c r="P130" i="97"/>
  <c r="P99" i="97"/>
  <c r="P112" i="97"/>
  <c r="P114" i="97"/>
  <c r="P116" i="97"/>
  <c r="P118" i="97"/>
  <c r="P127" i="97"/>
  <c r="P127" i="98"/>
  <c r="P103" i="98"/>
  <c r="O17" i="98"/>
  <c r="C45" i="98"/>
  <c r="C46" i="98" s="1"/>
  <c r="C47" i="98" s="1"/>
  <c r="C48" i="98" s="1"/>
  <c r="C49" i="98" s="1"/>
  <c r="C50" i="98" s="1"/>
  <c r="C51" i="98" s="1"/>
  <c r="C52" i="98" s="1"/>
  <c r="C53" i="98" s="1"/>
  <c r="C54" i="98" s="1"/>
  <c r="C55" i="98" s="1"/>
  <c r="C56" i="98" s="1"/>
  <c r="C57" i="98" s="1"/>
  <c r="C58" i="98" s="1"/>
  <c r="C59" i="98" s="1"/>
  <c r="C60" i="98" s="1"/>
  <c r="C61" i="98" s="1"/>
  <c r="C62" i="98" s="1"/>
  <c r="C63" i="98" s="1"/>
  <c r="C64" i="98" s="1"/>
  <c r="C65" i="98" s="1"/>
  <c r="C66" i="98" s="1"/>
  <c r="C67" i="98" s="1"/>
  <c r="C68" i="98" s="1"/>
  <c r="C69" i="98" s="1"/>
  <c r="C70" i="98" s="1"/>
  <c r="C71" i="98" s="1"/>
  <c r="C72" i="98" s="1"/>
  <c r="O37" i="98"/>
  <c r="C127" i="98"/>
  <c r="C128" i="98" s="1"/>
  <c r="C129" i="98" s="1"/>
  <c r="C130" i="98" s="1"/>
  <c r="C131" i="98" s="1"/>
  <c r="C132" i="98" s="1"/>
  <c r="C133" i="98" s="1"/>
  <c r="C134" i="98" s="1"/>
  <c r="C135" i="98" s="1"/>
  <c r="C136" i="98" s="1"/>
  <c r="C137" i="98" s="1"/>
  <c r="C138" i="98" s="1"/>
  <c r="C139" i="98" s="1"/>
  <c r="C140" i="98" s="1"/>
  <c r="C141" i="98" s="1"/>
  <c r="C142" i="98" s="1"/>
  <c r="C143" i="98" s="1"/>
  <c r="C144" i="98" s="1"/>
  <c r="C145" i="98" s="1"/>
  <c r="C146" i="98" s="1"/>
  <c r="C147" i="98" s="1"/>
  <c r="C148" i="98" s="1"/>
  <c r="C149" i="98" s="1"/>
  <c r="C150" i="98" s="1"/>
  <c r="C151" i="98" s="1"/>
  <c r="C152" i="98" s="1"/>
  <c r="C153" i="98" s="1"/>
  <c r="C154" i="98" s="1"/>
  <c r="B18" i="98"/>
  <c r="O29" i="98"/>
  <c r="O38" i="98"/>
  <c r="O33" i="98"/>
  <c r="O49" i="98"/>
  <c r="O54" i="98"/>
  <c r="O57" i="98"/>
  <c r="O62" i="98"/>
  <c r="O65" i="98"/>
  <c r="O70" i="98"/>
  <c r="P119" i="98"/>
  <c r="O41" i="98"/>
  <c r="P123" i="98"/>
  <c r="P120" i="98"/>
  <c r="P124" i="98"/>
  <c r="P128" i="98"/>
  <c r="P121" i="98"/>
  <c r="P125" i="98"/>
  <c r="P129" i="98"/>
  <c r="M87" i="97"/>
  <c r="N87" i="97"/>
  <c r="C45" i="97"/>
  <c r="C46" i="97" s="1"/>
  <c r="C47" i="97" s="1"/>
  <c r="C48" i="97" s="1"/>
  <c r="C49" i="97" s="1"/>
  <c r="C50" i="97" s="1"/>
  <c r="C51" i="97" s="1"/>
  <c r="C52" i="97" s="1"/>
  <c r="C53" i="97" s="1"/>
  <c r="C54" i="97" s="1"/>
  <c r="C55" i="97" s="1"/>
  <c r="C56" i="97" s="1"/>
  <c r="C57" i="97" s="1"/>
  <c r="C58" i="97" s="1"/>
  <c r="C59" i="97" s="1"/>
  <c r="C60" i="97" s="1"/>
  <c r="C61" i="97" s="1"/>
  <c r="C62" i="97" s="1"/>
  <c r="C63" i="97" s="1"/>
  <c r="C64" i="97" s="1"/>
  <c r="C65" i="97" s="1"/>
  <c r="C66" i="97" s="1"/>
  <c r="C67" i="97" s="1"/>
  <c r="C68" i="97" s="1"/>
  <c r="C69" i="97" s="1"/>
  <c r="C70" i="97" s="1"/>
  <c r="C71" i="97" s="1"/>
  <c r="C72" i="97" s="1"/>
  <c r="O37" i="97"/>
  <c r="O33" i="97"/>
  <c r="B18" i="97"/>
  <c r="P102" i="97"/>
  <c r="P100" i="97"/>
  <c r="P120" i="97"/>
  <c r="P124" i="97"/>
  <c r="P128" i="97"/>
  <c r="P121" i="97"/>
  <c r="P125" i="97"/>
  <c r="P129" i="97"/>
  <c r="B19" i="98" l="1"/>
  <c r="K18" i="98"/>
  <c r="M18" i="98"/>
  <c r="N18" i="97"/>
  <c r="O18" i="97" s="1"/>
  <c r="O87" i="97"/>
  <c r="N18" i="98" l="1"/>
  <c r="N87" i="98"/>
  <c r="L18" i="98"/>
  <c r="M87" i="98"/>
  <c r="I18" i="98"/>
  <c r="B19" i="97"/>
  <c r="I18" i="97"/>
  <c r="O18" i="98" l="1"/>
  <c r="O87" i="98"/>
  <c r="E36" i="1"/>
  <c r="E35" i="1"/>
  <c r="C36" i="1"/>
  <c r="C35" i="1"/>
  <c r="I103" i="36"/>
  <c r="C36" i="2" l="1"/>
  <c r="C35" i="2"/>
  <c r="E36" i="2" l="1"/>
  <c r="E35" i="2"/>
  <c r="M17" i="96" l="1"/>
  <c r="N17" i="96" s="1"/>
  <c r="K17" i="96"/>
  <c r="L17" i="96" s="1"/>
  <c r="M17" i="95"/>
  <c r="N17" i="95" s="1"/>
  <c r="K17" i="95"/>
  <c r="L17" i="95" s="1"/>
  <c r="M17" i="94"/>
  <c r="N17" i="94" s="1"/>
  <c r="K17" i="94"/>
  <c r="L17" i="94" s="1"/>
  <c r="M17" i="93"/>
  <c r="N17" i="93" s="1"/>
  <c r="K17" i="93"/>
  <c r="L17" i="93" s="1"/>
  <c r="N99" i="92"/>
  <c r="L99" i="92"/>
  <c r="M99" i="92" s="1"/>
  <c r="M18" i="92"/>
  <c r="N18" i="92" s="1"/>
  <c r="K18" i="92"/>
  <c r="L18" i="92" s="1"/>
  <c r="N99" i="91"/>
  <c r="L99" i="91"/>
  <c r="M99" i="91" s="1"/>
  <c r="M18" i="91"/>
  <c r="N18" i="91" s="1"/>
  <c r="K18" i="91"/>
  <c r="L18" i="91" s="1"/>
  <c r="N99" i="90"/>
  <c r="O99" i="90" s="1"/>
  <c r="L99" i="90"/>
  <c r="M99" i="90" s="1"/>
  <c r="M18" i="90"/>
  <c r="N18" i="90" s="1"/>
  <c r="K18" i="90"/>
  <c r="L18" i="90" s="1"/>
  <c r="N99" i="89"/>
  <c r="O99" i="89" s="1"/>
  <c r="L99" i="89"/>
  <c r="M99" i="89" s="1"/>
  <c r="M18" i="89"/>
  <c r="N18" i="89" s="1"/>
  <c r="K18" i="89"/>
  <c r="L18" i="89" s="1"/>
  <c r="N99" i="88"/>
  <c r="L99" i="88"/>
  <c r="M99" i="88" s="1"/>
  <c r="M18" i="88"/>
  <c r="N18" i="88" s="1"/>
  <c r="K18" i="88"/>
  <c r="L18" i="88" s="1"/>
  <c r="N99" i="87"/>
  <c r="O99" i="87" s="1"/>
  <c r="L99" i="87"/>
  <c r="M99" i="87" s="1"/>
  <c r="M18" i="87"/>
  <c r="N18" i="87" s="1"/>
  <c r="K18" i="87"/>
  <c r="L18" i="87" s="1"/>
  <c r="N99" i="86"/>
  <c r="O99" i="86" s="1"/>
  <c r="L99" i="86"/>
  <c r="M99" i="86" s="1"/>
  <c r="M18" i="86"/>
  <c r="N18" i="86" s="1"/>
  <c r="K18" i="86"/>
  <c r="L18" i="86" s="1"/>
  <c r="N100" i="85"/>
  <c r="O100" i="85" s="1"/>
  <c r="L100" i="85"/>
  <c r="M100" i="85" s="1"/>
  <c r="M19" i="85"/>
  <c r="N19" i="85" s="1"/>
  <c r="K19" i="85"/>
  <c r="L19" i="85" s="1"/>
  <c r="N99" i="84"/>
  <c r="O99" i="84" s="1"/>
  <c r="L99" i="84"/>
  <c r="M99" i="84" s="1"/>
  <c r="M19" i="84"/>
  <c r="N19" i="84" s="1"/>
  <c r="K19" i="84"/>
  <c r="L19" i="84" s="1"/>
  <c r="N100" i="83"/>
  <c r="O100" i="83" s="1"/>
  <c r="L100" i="83"/>
  <c r="M100" i="83" s="1"/>
  <c r="M19" i="83"/>
  <c r="N19" i="83" s="1"/>
  <c r="K19" i="83"/>
  <c r="L19" i="83" s="1"/>
  <c r="N100" i="82"/>
  <c r="O100" i="82" s="1"/>
  <c r="L100" i="82"/>
  <c r="M100" i="82" s="1"/>
  <c r="M19" i="82"/>
  <c r="N19" i="82" s="1"/>
  <c r="K19" i="82"/>
  <c r="L19" i="82" s="1"/>
  <c r="N100" i="81"/>
  <c r="O100" i="81" s="1"/>
  <c r="L100" i="81"/>
  <c r="M100" i="81" s="1"/>
  <c r="M19" i="81"/>
  <c r="N19" i="81" s="1"/>
  <c r="K19" i="81"/>
  <c r="L19" i="81" s="1"/>
  <c r="N100" i="80"/>
  <c r="O100" i="80" s="1"/>
  <c r="L100" i="80"/>
  <c r="M100" i="80" s="1"/>
  <c r="M19" i="80"/>
  <c r="N19" i="80" s="1"/>
  <c r="K19" i="80"/>
  <c r="L19" i="80" s="1"/>
  <c r="N101" i="79"/>
  <c r="O101" i="79" s="1"/>
  <c r="L101" i="79"/>
  <c r="M101" i="79" s="1"/>
  <c r="M20" i="79"/>
  <c r="N20" i="79" s="1"/>
  <c r="K20" i="79"/>
  <c r="L20" i="79" s="1"/>
  <c r="N101" i="78"/>
  <c r="O101" i="78" s="1"/>
  <c r="L101" i="78"/>
  <c r="M101" i="78" s="1"/>
  <c r="M20" i="78"/>
  <c r="N20" i="78" s="1"/>
  <c r="K20" i="78"/>
  <c r="L20" i="78" s="1"/>
  <c r="N101" i="77"/>
  <c r="O101" i="77" s="1"/>
  <c r="L101" i="77"/>
  <c r="M101" i="77" s="1"/>
  <c r="M20" i="77"/>
  <c r="N20" i="77" s="1"/>
  <c r="K20" i="77"/>
  <c r="L20" i="77" s="1"/>
  <c r="M20" i="76"/>
  <c r="N20" i="76" s="1"/>
  <c r="K20" i="76"/>
  <c r="L20" i="76" s="1"/>
  <c r="N101" i="76"/>
  <c r="O101" i="76" s="1"/>
  <c r="L101" i="76"/>
  <c r="M101" i="76" s="1"/>
  <c r="N101" i="75"/>
  <c r="O101" i="75" s="1"/>
  <c r="L101" i="75"/>
  <c r="M101" i="75" s="1"/>
  <c r="M20" i="75"/>
  <c r="N20" i="75" s="1"/>
  <c r="K20" i="75"/>
  <c r="L20" i="75" s="1"/>
  <c r="N105" i="74"/>
  <c r="O105" i="74" s="1"/>
  <c r="L105" i="74"/>
  <c r="M105" i="74" s="1"/>
  <c r="M24" i="74"/>
  <c r="N24" i="74" s="1"/>
  <c r="K24" i="74"/>
  <c r="L24" i="74" s="1"/>
  <c r="N106" i="73"/>
  <c r="O106" i="73" s="1"/>
  <c r="L106" i="73"/>
  <c r="M106" i="73" s="1"/>
  <c r="M25" i="73"/>
  <c r="N25" i="73" s="1"/>
  <c r="K25" i="73"/>
  <c r="L25" i="73" s="1"/>
  <c r="N104" i="72"/>
  <c r="O104" i="72" s="1"/>
  <c r="L104" i="72"/>
  <c r="M104" i="72" s="1"/>
  <c r="M23" i="72"/>
  <c r="N23" i="72" s="1"/>
  <c r="K23" i="72"/>
  <c r="L23" i="72" s="1"/>
  <c r="N108" i="71"/>
  <c r="O108" i="71" s="1"/>
  <c r="L108" i="71"/>
  <c r="M108" i="71" s="1"/>
  <c r="M27" i="71"/>
  <c r="N27" i="71" s="1"/>
  <c r="K27" i="71"/>
  <c r="L27" i="71" s="1"/>
  <c r="N109" i="70"/>
  <c r="O109" i="70" s="1"/>
  <c r="L109" i="70"/>
  <c r="M109" i="70" s="1"/>
  <c r="M28" i="70"/>
  <c r="N28" i="70" s="1"/>
  <c r="K28" i="70"/>
  <c r="L28" i="70" s="1"/>
  <c r="N109" i="69"/>
  <c r="O109" i="69" s="1"/>
  <c r="L109" i="69"/>
  <c r="M109" i="69" s="1"/>
  <c r="M28" i="69"/>
  <c r="N28" i="69" s="1"/>
  <c r="K28" i="69"/>
  <c r="L28" i="69" s="1"/>
  <c r="N102" i="68"/>
  <c r="O102" i="68" s="1"/>
  <c r="L102" i="68"/>
  <c r="M102" i="68" s="1"/>
  <c r="M21" i="68"/>
  <c r="N21" i="68" s="1"/>
  <c r="K21" i="68"/>
  <c r="L21" i="68" s="1"/>
  <c r="N102" i="67"/>
  <c r="O102" i="67" s="1"/>
  <c r="L102" i="67"/>
  <c r="M102" i="67" s="1"/>
  <c r="M21" i="67"/>
  <c r="N21" i="67" s="1"/>
  <c r="K21" i="67"/>
  <c r="L21" i="67" s="1"/>
  <c r="N102" i="66"/>
  <c r="O102" i="66" s="1"/>
  <c r="L102" i="66"/>
  <c r="M102" i="66" s="1"/>
  <c r="M21" i="66"/>
  <c r="N21" i="66" s="1"/>
  <c r="K21" i="66"/>
  <c r="L21" i="66" s="1"/>
  <c r="N102" i="65"/>
  <c r="O102" i="65" s="1"/>
  <c r="L102" i="65"/>
  <c r="M102" i="65" s="1"/>
  <c r="M21" i="65"/>
  <c r="N21" i="65" s="1"/>
  <c r="K21" i="65"/>
  <c r="L21" i="65" s="1"/>
  <c r="N103" i="64"/>
  <c r="O103" i="64" s="1"/>
  <c r="L103" i="64"/>
  <c r="M103" i="64" s="1"/>
  <c r="M22" i="64"/>
  <c r="N22" i="64" s="1"/>
  <c r="K22" i="64"/>
  <c r="L22" i="64" s="1"/>
  <c r="N103" i="60"/>
  <c r="O103" i="60" s="1"/>
  <c r="L103" i="60"/>
  <c r="M103" i="60" s="1"/>
  <c r="M22" i="60"/>
  <c r="N22" i="60" s="1"/>
  <c r="K22" i="60"/>
  <c r="L22" i="60" s="1"/>
  <c r="N103" i="62"/>
  <c r="O103" i="62" s="1"/>
  <c r="L103" i="62"/>
  <c r="M103" i="62" s="1"/>
  <c r="M22" i="62"/>
  <c r="N22" i="62" s="1"/>
  <c r="K22" i="62"/>
  <c r="L22" i="62" s="1"/>
  <c r="N103" i="63"/>
  <c r="O103" i="63" s="1"/>
  <c r="L103" i="63"/>
  <c r="M103" i="63" s="1"/>
  <c r="M22" i="63"/>
  <c r="N22" i="63" s="1"/>
  <c r="K22" i="63"/>
  <c r="L22" i="63" s="1"/>
  <c r="N103" i="61"/>
  <c r="O103" i="61" s="1"/>
  <c r="L103" i="61"/>
  <c r="M103" i="61" s="1"/>
  <c r="M22" i="61"/>
  <c r="N22" i="61" s="1"/>
  <c r="K22" i="61"/>
  <c r="L22" i="61" s="1"/>
  <c r="N103" i="59"/>
  <c r="O103" i="59" s="1"/>
  <c r="L103" i="59"/>
  <c r="M103" i="59" s="1"/>
  <c r="M22" i="59"/>
  <c r="N22" i="59" s="1"/>
  <c r="K22" i="59"/>
  <c r="L22" i="59" s="1"/>
  <c r="N104" i="58"/>
  <c r="O104" i="58" s="1"/>
  <c r="L104" i="58"/>
  <c r="M104" i="58" s="1"/>
  <c r="M23" i="58"/>
  <c r="N23" i="58" s="1"/>
  <c r="K23" i="58"/>
  <c r="L23" i="58" s="1"/>
  <c r="N104" i="57"/>
  <c r="O104" i="57" s="1"/>
  <c r="L104" i="57"/>
  <c r="M104" i="57" s="1"/>
  <c r="M23" i="57"/>
  <c r="N23" i="57" s="1"/>
  <c r="K23" i="57"/>
  <c r="L23" i="57" s="1"/>
  <c r="N104" i="56"/>
  <c r="O104" i="56" s="1"/>
  <c r="L104" i="56"/>
  <c r="M104" i="56" s="1"/>
  <c r="M23" i="56"/>
  <c r="N23" i="56" s="1"/>
  <c r="K23" i="56"/>
  <c r="L23" i="56" s="1"/>
  <c r="N104" i="55"/>
  <c r="O104" i="55" s="1"/>
  <c r="L104" i="55"/>
  <c r="M104" i="55" s="1"/>
  <c r="M23" i="55"/>
  <c r="N23" i="55" s="1"/>
  <c r="K23" i="55"/>
  <c r="L23" i="55" s="1"/>
  <c r="N104" i="54"/>
  <c r="O104" i="54" s="1"/>
  <c r="L104" i="54"/>
  <c r="M104" i="54" s="1"/>
  <c r="M23" i="54"/>
  <c r="N23" i="54" s="1"/>
  <c r="K23" i="54"/>
  <c r="L23" i="54" s="1"/>
  <c r="N104" i="53"/>
  <c r="O104" i="53" s="1"/>
  <c r="L104" i="53"/>
  <c r="M104" i="53" s="1"/>
  <c r="M23" i="53"/>
  <c r="N23" i="53" s="1"/>
  <c r="K23" i="53"/>
  <c r="L23" i="53" s="1"/>
  <c r="N104" i="46"/>
  <c r="O104" i="46" s="1"/>
  <c r="L104" i="46"/>
  <c r="M104" i="46" s="1"/>
  <c r="M23" i="46"/>
  <c r="N23" i="46" s="1"/>
  <c r="K23" i="46"/>
  <c r="L23" i="46" s="1"/>
  <c r="N105" i="45"/>
  <c r="O105" i="45" s="1"/>
  <c r="L105" i="45"/>
  <c r="M105" i="45" s="1"/>
  <c r="M24" i="45"/>
  <c r="N24" i="45" s="1"/>
  <c r="K24" i="45"/>
  <c r="L24" i="45" s="1"/>
  <c r="N106" i="44"/>
  <c r="O106" i="44" s="1"/>
  <c r="L106" i="44"/>
  <c r="M106" i="44" s="1"/>
  <c r="M25" i="44"/>
  <c r="N25" i="44" s="1"/>
  <c r="K25" i="44"/>
  <c r="L25" i="44" s="1"/>
  <c r="N106" i="43"/>
  <c r="O106" i="43" s="1"/>
  <c r="L106" i="43"/>
  <c r="M106" i="43" s="1"/>
  <c r="M25" i="43"/>
  <c r="N25" i="43" s="1"/>
  <c r="K25" i="43"/>
  <c r="L25" i="43" s="1"/>
  <c r="N106" i="42"/>
  <c r="O106" i="42" s="1"/>
  <c r="L106" i="42"/>
  <c r="M106" i="42" s="1"/>
  <c r="M25" i="42"/>
  <c r="N25" i="42" s="1"/>
  <c r="K25" i="42"/>
  <c r="L25" i="42" s="1"/>
  <c r="N106" i="41"/>
  <c r="O106" i="41" s="1"/>
  <c r="L106" i="41"/>
  <c r="M106" i="41" s="1"/>
  <c r="M25" i="41"/>
  <c r="N25" i="41" s="1"/>
  <c r="K25" i="41"/>
  <c r="L25" i="41" s="1"/>
  <c r="N106" i="39"/>
  <c r="O106" i="39" s="1"/>
  <c r="L106" i="39"/>
  <c r="M106" i="39" s="1"/>
  <c r="M25" i="39"/>
  <c r="N25" i="39" s="1"/>
  <c r="K25" i="39"/>
  <c r="L25" i="39" s="1"/>
  <c r="N108" i="34"/>
  <c r="O108" i="34" s="1"/>
  <c r="L108" i="34"/>
  <c r="M108" i="34" s="1"/>
  <c r="M27" i="34"/>
  <c r="N27" i="34" s="1"/>
  <c r="K27" i="34"/>
  <c r="L27" i="34" s="1"/>
  <c r="N108" i="32"/>
  <c r="O108" i="32" s="1"/>
  <c r="L108" i="32"/>
  <c r="M108" i="32" s="1"/>
  <c r="M27" i="32"/>
  <c r="N27" i="32" s="1"/>
  <c r="K27" i="32"/>
  <c r="L27" i="32" s="1"/>
  <c r="N108" i="31"/>
  <c r="O108" i="31" s="1"/>
  <c r="L108" i="31"/>
  <c r="M108" i="31" s="1"/>
  <c r="M27" i="31"/>
  <c r="N27" i="31" s="1"/>
  <c r="K27" i="31"/>
  <c r="L27" i="31" s="1"/>
  <c r="N109" i="30"/>
  <c r="O109" i="30" s="1"/>
  <c r="L109" i="30"/>
  <c r="M109" i="30" s="1"/>
  <c r="M28" i="30"/>
  <c r="N28" i="30" s="1"/>
  <c r="K28" i="30"/>
  <c r="L28" i="30" s="1"/>
  <c r="N109" i="29"/>
  <c r="O109" i="29" s="1"/>
  <c r="L109" i="29"/>
  <c r="M109" i="29" s="1"/>
  <c r="M28" i="29"/>
  <c r="N28" i="29" s="1"/>
  <c r="K28" i="29"/>
  <c r="L28" i="29" s="1"/>
  <c r="N110" i="28"/>
  <c r="O110" i="28" s="1"/>
  <c r="L110" i="28"/>
  <c r="M110" i="28" s="1"/>
  <c r="M29" i="28"/>
  <c r="N29" i="28" s="1"/>
  <c r="K29" i="28"/>
  <c r="L29" i="28" s="1"/>
  <c r="N109" i="27"/>
  <c r="O109" i="27" s="1"/>
  <c r="L109" i="27"/>
  <c r="M109" i="27" s="1"/>
  <c r="M28" i="27"/>
  <c r="N28" i="27" s="1"/>
  <c r="K28" i="27"/>
  <c r="L28" i="27" s="1"/>
  <c r="N108" i="24"/>
  <c r="O108" i="24" s="1"/>
  <c r="L108" i="24"/>
  <c r="M108" i="24" s="1"/>
  <c r="M27" i="24"/>
  <c r="N27" i="24" s="1"/>
  <c r="K27" i="24"/>
  <c r="L27" i="24" s="1"/>
  <c r="N108" i="23"/>
  <c r="O108" i="23" s="1"/>
  <c r="L108" i="23"/>
  <c r="M108" i="23" s="1"/>
  <c r="M27" i="23"/>
  <c r="N27" i="23" s="1"/>
  <c r="K27" i="23"/>
  <c r="L27" i="23" s="1"/>
  <c r="N107" i="22"/>
  <c r="O107" i="22" s="1"/>
  <c r="L107" i="22"/>
  <c r="M107" i="22" s="1"/>
  <c r="M26" i="22"/>
  <c r="N26" i="22" s="1"/>
  <c r="K26" i="22"/>
  <c r="L26" i="22" s="1"/>
  <c r="N107" i="21"/>
  <c r="O107" i="21" s="1"/>
  <c r="L107" i="21"/>
  <c r="M107" i="21" s="1"/>
  <c r="M26" i="21"/>
  <c r="N26" i="21" s="1"/>
  <c r="K26" i="21"/>
  <c r="L26" i="21" s="1"/>
  <c r="N107" i="20"/>
  <c r="O107" i="20" s="1"/>
  <c r="L107" i="20"/>
  <c r="M107" i="20" s="1"/>
  <c r="M26" i="20"/>
  <c r="N26" i="20" s="1"/>
  <c r="K26" i="20"/>
  <c r="L26" i="20" s="1"/>
  <c r="N107" i="19"/>
  <c r="O107" i="19" s="1"/>
  <c r="L107" i="19"/>
  <c r="M107" i="19" s="1"/>
  <c r="M26" i="19"/>
  <c r="N26" i="19" s="1"/>
  <c r="K26" i="19"/>
  <c r="L26" i="19" s="1"/>
  <c r="N107" i="18"/>
  <c r="O107" i="18" s="1"/>
  <c r="L107" i="18"/>
  <c r="M107" i="18" s="1"/>
  <c r="M26" i="18"/>
  <c r="N26" i="18" s="1"/>
  <c r="K26" i="18"/>
  <c r="L26" i="18" s="1"/>
  <c r="N107" i="17"/>
  <c r="O107" i="17" s="1"/>
  <c r="L107" i="17"/>
  <c r="M107" i="17" s="1"/>
  <c r="M26" i="17"/>
  <c r="N26" i="17" s="1"/>
  <c r="K26" i="17"/>
  <c r="L26" i="17" s="1"/>
  <c r="N107" i="3"/>
  <c r="O107" i="3" s="1"/>
  <c r="L107" i="3"/>
  <c r="M107" i="3" s="1"/>
  <c r="M26" i="3"/>
  <c r="N26" i="3" s="1"/>
  <c r="K26" i="3"/>
  <c r="L26" i="3" s="1"/>
  <c r="W88" i="36"/>
  <c r="P88" i="36"/>
  <c r="W87" i="36"/>
  <c r="P87" i="36"/>
  <c r="W86" i="36"/>
  <c r="P86" i="36"/>
  <c r="W85" i="36"/>
  <c r="P85" i="36"/>
  <c r="P154" i="96"/>
  <c r="O154" i="96"/>
  <c r="M154" i="96"/>
  <c r="J154" i="96"/>
  <c r="P153" i="96"/>
  <c r="O153" i="96"/>
  <c r="M153" i="96"/>
  <c r="J153" i="96"/>
  <c r="P152" i="96"/>
  <c r="O152" i="96"/>
  <c r="M152" i="96"/>
  <c r="J152" i="96"/>
  <c r="P151" i="96"/>
  <c r="O151" i="96"/>
  <c r="M151" i="96"/>
  <c r="J151" i="96"/>
  <c r="P150" i="96"/>
  <c r="O150" i="96"/>
  <c r="M150" i="96"/>
  <c r="J150" i="96"/>
  <c r="P149" i="96"/>
  <c r="O149" i="96"/>
  <c r="M149" i="96"/>
  <c r="J149" i="96"/>
  <c r="P148" i="96"/>
  <c r="O148" i="96"/>
  <c r="M148" i="96"/>
  <c r="J148" i="96"/>
  <c r="P147" i="96"/>
  <c r="O147" i="96"/>
  <c r="M147" i="96"/>
  <c r="J147" i="96"/>
  <c r="P146" i="96"/>
  <c r="O146" i="96"/>
  <c r="M146" i="96"/>
  <c r="J146" i="96"/>
  <c r="P145" i="96"/>
  <c r="O145" i="96"/>
  <c r="M145" i="96"/>
  <c r="J145" i="96"/>
  <c r="P144" i="96"/>
  <c r="O144" i="96"/>
  <c r="M144" i="96"/>
  <c r="J144" i="96"/>
  <c r="P143" i="96"/>
  <c r="O143" i="96"/>
  <c r="M143" i="96"/>
  <c r="J143" i="96"/>
  <c r="P142" i="96"/>
  <c r="O142" i="96"/>
  <c r="M142" i="96"/>
  <c r="J142" i="96"/>
  <c r="P141" i="96"/>
  <c r="O141" i="96"/>
  <c r="M141" i="96"/>
  <c r="J141" i="96"/>
  <c r="P140" i="96"/>
  <c r="O140" i="96"/>
  <c r="M140" i="96"/>
  <c r="J140" i="96"/>
  <c r="P139" i="96"/>
  <c r="O139" i="96"/>
  <c r="M139" i="96"/>
  <c r="J139" i="96"/>
  <c r="P138" i="96"/>
  <c r="O138" i="96"/>
  <c r="M138" i="96"/>
  <c r="J138" i="96"/>
  <c r="P137" i="96"/>
  <c r="O137" i="96"/>
  <c r="M137" i="96"/>
  <c r="J137" i="96"/>
  <c r="P136" i="96"/>
  <c r="O136" i="96"/>
  <c r="M136" i="96"/>
  <c r="J136" i="96"/>
  <c r="P135" i="96"/>
  <c r="O135" i="96"/>
  <c r="M135" i="96"/>
  <c r="J135" i="96"/>
  <c r="P134" i="96"/>
  <c r="O134" i="96"/>
  <c r="M134" i="96"/>
  <c r="J134" i="96"/>
  <c r="P133" i="96"/>
  <c r="O133" i="96"/>
  <c r="M133" i="96"/>
  <c r="J133" i="96"/>
  <c r="P132" i="96"/>
  <c r="O132" i="96"/>
  <c r="M132" i="96"/>
  <c r="J132" i="96"/>
  <c r="P131" i="96"/>
  <c r="O131" i="96"/>
  <c r="M131" i="96"/>
  <c r="J131" i="96"/>
  <c r="O130" i="96"/>
  <c r="M130" i="96"/>
  <c r="O129" i="96"/>
  <c r="M129" i="96"/>
  <c r="O128" i="96"/>
  <c r="M128" i="96"/>
  <c r="O127" i="96"/>
  <c r="M127" i="96"/>
  <c r="O126" i="96"/>
  <c r="M126" i="96"/>
  <c r="O125" i="96"/>
  <c r="M125" i="96"/>
  <c r="O124" i="96"/>
  <c r="M124" i="96"/>
  <c r="O123" i="96"/>
  <c r="M123" i="96"/>
  <c r="O122" i="96"/>
  <c r="M122" i="96"/>
  <c r="O121" i="96"/>
  <c r="M121" i="96"/>
  <c r="O120" i="96"/>
  <c r="M120" i="96"/>
  <c r="O119" i="96"/>
  <c r="M119" i="96"/>
  <c r="O118" i="96"/>
  <c r="M118" i="96"/>
  <c r="O117" i="96"/>
  <c r="M117" i="96"/>
  <c r="O116" i="96"/>
  <c r="M116" i="96"/>
  <c r="O115" i="96"/>
  <c r="M115" i="96"/>
  <c r="O114" i="96"/>
  <c r="M114" i="96"/>
  <c r="O113" i="96"/>
  <c r="M113" i="96"/>
  <c r="O112" i="96"/>
  <c r="M112" i="96"/>
  <c r="O111" i="96"/>
  <c r="M111" i="96"/>
  <c r="O110" i="96"/>
  <c r="M110" i="96"/>
  <c r="O109" i="96"/>
  <c r="M109" i="96"/>
  <c r="O108" i="96"/>
  <c r="M108" i="96"/>
  <c r="O107" i="96"/>
  <c r="M107" i="96"/>
  <c r="O106" i="96"/>
  <c r="M106" i="96"/>
  <c r="O105" i="96"/>
  <c r="M105" i="96"/>
  <c r="O104" i="96"/>
  <c r="M104" i="96"/>
  <c r="O103" i="96"/>
  <c r="M103" i="96"/>
  <c r="O101" i="96"/>
  <c r="O100" i="96"/>
  <c r="O99" i="96"/>
  <c r="D96" i="96"/>
  <c r="L93" i="96"/>
  <c r="J93" i="96"/>
  <c r="D91" i="96"/>
  <c r="D89" i="96"/>
  <c r="N72" i="96"/>
  <c r="L72" i="96"/>
  <c r="N71" i="96"/>
  <c r="L71" i="96"/>
  <c r="N70" i="96"/>
  <c r="L70" i="96"/>
  <c r="N69" i="96"/>
  <c r="L69" i="96"/>
  <c r="N68" i="96"/>
  <c r="L68" i="96"/>
  <c r="N67" i="96"/>
  <c r="L67" i="96"/>
  <c r="N66" i="96"/>
  <c r="L66" i="96"/>
  <c r="N65" i="96"/>
  <c r="L65" i="96"/>
  <c r="N64" i="96"/>
  <c r="L64" i="96"/>
  <c r="N63" i="96"/>
  <c r="L63" i="96"/>
  <c r="N62" i="96"/>
  <c r="L62" i="96"/>
  <c r="N61" i="96"/>
  <c r="L61" i="96"/>
  <c r="N60" i="96"/>
  <c r="L60" i="96"/>
  <c r="N59" i="96"/>
  <c r="L59" i="96"/>
  <c r="N58" i="96"/>
  <c r="L58" i="96"/>
  <c r="N57" i="96"/>
  <c r="L57" i="96"/>
  <c r="N56" i="96"/>
  <c r="L56" i="96"/>
  <c r="N55" i="96"/>
  <c r="L55" i="96"/>
  <c r="N54" i="96"/>
  <c r="L54" i="96"/>
  <c r="N53" i="96"/>
  <c r="L53" i="96"/>
  <c r="N52" i="96"/>
  <c r="L52" i="96"/>
  <c r="N51" i="96"/>
  <c r="L51" i="96"/>
  <c r="N50" i="96"/>
  <c r="L50" i="96"/>
  <c r="N49" i="96"/>
  <c r="L49" i="96"/>
  <c r="N48" i="96"/>
  <c r="L48" i="96"/>
  <c r="N47" i="96"/>
  <c r="L47" i="96"/>
  <c r="N46" i="96"/>
  <c r="L46" i="96"/>
  <c r="N45" i="96"/>
  <c r="L45" i="96"/>
  <c r="N44" i="96"/>
  <c r="L44" i="96"/>
  <c r="N43" i="96"/>
  <c r="L43" i="96"/>
  <c r="N42" i="96"/>
  <c r="L42" i="96"/>
  <c r="N41" i="96"/>
  <c r="L41" i="96"/>
  <c r="N40" i="96"/>
  <c r="L40" i="96"/>
  <c r="N39" i="96"/>
  <c r="L39" i="96"/>
  <c r="N38" i="96"/>
  <c r="L38" i="96"/>
  <c r="N37" i="96"/>
  <c r="L37" i="96"/>
  <c r="N36" i="96"/>
  <c r="L36" i="96"/>
  <c r="N35" i="96"/>
  <c r="L35" i="96"/>
  <c r="N34" i="96"/>
  <c r="L34" i="96"/>
  <c r="N33" i="96"/>
  <c r="L33" i="96"/>
  <c r="N32" i="96"/>
  <c r="L32" i="96"/>
  <c r="N31" i="96"/>
  <c r="L31" i="96"/>
  <c r="N30" i="96"/>
  <c r="L30" i="96"/>
  <c r="N29" i="96"/>
  <c r="L29" i="96"/>
  <c r="N28" i="96"/>
  <c r="L28" i="96"/>
  <c r="N27" i="96"/>
  <c r="L27" i="96"/>
  <c r="N26" i="96"/>
  <c r="L26" i="96"/>
  <c r="N25" i="96"/>
  <c r="L25" i="96"/>
  <c r="N21" i="96"/>
  <c r="N20" i="96"/>
  <c r="N19" i="96"/>
  <c r="N18" i="96"/>
  <c r="O18" i="96" s="1"/>
  <c r="C17" i="96"/>
  <c r="C18" i="96" s="1"/>
  <c r="C19" i="96" s="1"/>
  <c r="C20" i="96" s="1"/>
  <c r="C21" i="96" s="1"/>
  <c r="C22" i="96" s="1"/>
  <c r="C23" i="96" s="1"/>
  <c r="C24" i="96" s="1"/>
  <c r="C25" i="96" s="1"/>
  <c r="C26" i="96" s="1"/>
  <c r="C27" i="96" s="1"/>
  <c r="C28" i="96" s="1"/>
  <c r="C29" i="96" s="1"/>
  <c r="C30" i="96" s="1"/>
  <c r="C31" i="96" s="1"/>
  <c r="C32" i="96" s="1"/>
  <c r="C33" i="96" s="1"/>
  <c r="C34" i="96" s="1"/>
  <c r="C35" i="96" s="1"/>
  <c r="C36" i="96" s="1"/>
  <c r="C37" i="96" s="1"/>
  <c r="C38" i="96" s="1"/>
  <c r="C39" i="96" s="1"/>
  <c r="C40" i="96" s="1"/>
  <c r="C41" i="96" s="1"/>
  <c r="C42" i="96" s="1"/>
  <c r="C43" i="96" s="1"/>
  <c r="C44" i="96" s="1"/>
  <c r="C45" i="96" s="1"/>
  <c r="C46" i="96" s="1"/>
  <c r="C47" i="96" s="1"/>
  <c r="C48" i="96" s="1"/>
  <c r="C49" i="96" s="1"/>
  <c r="C50" i="96" s="1"/>
  <c r="C51" i="96" s="1"/>
  <c r="C52" i="96" s="1"/>
  <c r="C53" i="96" s="1"/>
  <c r="C54" i="96" s="1"/>
  <c r="C55" i="96" s="1"/>
  <c r="C56" i="96" s="1"/>
  <c r="C57" i="96" s="1"/>
  <c r="C58" i="96" s="1"/>
  <c r="C59" i="96" s="1"/>
  <c r="C60" i="96" s="1"/>
  <c r="C61" i="96" s="1"/>
  <c r="C62" i="96" s="1"/>
  <c r="C63" i="96" s="1"/>
  <c r="C64" i="96" s="1"/>
  <c r="C65" i="96" s="1"/>
  <c r="C66" i="96" s="1"/>
  <c r="C67" i="96" s="1"/>
  <c r="C68" i="96" s="1"/>
  <c r="C69" i="96" s="1"/>
  <c r="C70" i="96" s="1"/>
  <c r="C71" i="96" s="1"/>
  <c r="C72" i="96" s="1"/>
  <c r="K11" i="96"/>
  <c r="I11" i="96"/>
  <c r="D8" i="96"/>
  <c r="D90" i="96" s="1"/>
  <c r="P1" i="96"/>
  <c r="P83" i="96" s="1"/>
  <c r="P154" i="95"/>
  <c r="O154" i="95"/>
  <c r="M154" i="95"/>
  <c r="J154" i="95"/>
  <c r="P153" i="95"/>
  <c r="O153" i="95"/>
  <c r="M153" i="95"/>
  <c r="J153" i="95"/>
  <c r="P152" i="95"/>
  <c r="O152" i="95"/>
  <c r="M152" i="95"/>
  <c r="J152" i="95"/>
  <c r="P151" i="95"/>
  <c r="O151" i="95"/>
  <c r="M151" i="95"/>
  <c r="J151" i="95"/>
  <c r="P150" i="95"/>
  <c r="O150" i="95"/>
  <c r="M150" i="95"/>
  <c r="J150" i="95"/>
  <c r="P149" i="95"/>
  <c r="O149" i="95"/>
  <c r="M149" i="95"/>
  <c r="J149" i="95"/>
  <c r="P148" i="95"/>
  <c r="O148" i="95"/>
  <c r="M148" i="95"/>
  <c r="J148" i="95"/>
  <c r="P147" i="95"/>
  <c r="O147" i="95"/>
  <c r="M147" i="95"/>
  <c r="J147" i="95"/>
  <c r="P146" i="95"/>
  <c r="O146" i="95"/>
  <c r="M146" i="95"/>
  <c r="J146" i="95"/>
  <c r="P145" i="95"/>
  <c r="O145" i="95"/>
  <c r="M145" i="95"/>
  <c r="J145" i="95"/>
  <c r="P144" i="95"/>
  <c r="O144" i="95"/>
  <c r="M144" i="95"/>
  <c r="J144" i="95"/>
  <c r="P143" i="95"/>
  <c r="O143" i="95"/>
  <c r="M143" i="95"/>
  <c r="J143" i="95"/>
  <c r="P142" i="95"/>
  <c r="O142" i="95"/>
  <c r="M142" i="95"/>
  <c r="J142" i="95"/>
  <c r="P141" i="95"/>
  <c r="O141" i="95"/>
  <c r="M141" i="95"/>
  <c r="J141" i="95"/>
  <c r="P140" i="95"/>
  <c r="O140" i="95"/>
  <c r="M140" i="95"/>
  <c r="J140" i="95"/>
  <c r="P139" i="95"/>
  <c r="O139" i="95"/>
  <c r="M139" i="95"/>
  <c r="J139" i="95"/>
  <c r="P138" i="95"/>
  <c r="O138" i="95"/>
  <c r="M138" i="95"/>
  <c r="J138" i="95"/>
  <c r="P137" i="95"/>
  <c r="O137" i="95"/>
  <c r="M137" i="95"/>
  <c r="J137" i="95"/>
  <c r="P136" i="95"/>
  <c r="O136" i="95"/>
  <c r="M136" i="95"/>
  <c r="J136" i="95"/>
  <c r="P135" i="95"/>
  <c r="O135" i="95"/>
  <c r="M135" i="95"/>
  <c r="J135" i="95"/>
  <c r="P134" i="95"/>
  <c r="O134" i="95"/>
  <c r="M134" i="95"/>
  <c r="J134" i="95"/>
  <c r="P133" i="95"/>
  <c r="O133" i="95"/>
  <c r="M133" i="95"/>
  <c r="J133" i="95"/>
  <c r="P132" i="95"/>
  <c r="O132" i="95"/>
  <c r="M132" i="95"/>
  <c r="J132" i="95"/>
  <c r="P131" i="95"/>
  <c r="O131" i="95"/>
  <c r="M131" i="95"/>
  <c r="J131" i="95"/>
  <c r="O130" i="95"/>
  <c r="M130" i="95"/>
  <c r="O129" i="95"/>
  <c r="M129" i="95"/>
  <c r="O128" i="95"/>
  <c r="M128" i="95"/>
  <c r="O127" i="95"/>
  <c r="M127" i="95"/>
  <c r="O126" i="95"/>
  <c r="M126" i="95"/>
  <c r="O125" i="95"/>
  <c r="M125" i="95"/>
  <c r="O124" i="95"/>
  <c r="M124" i="95"/>
  <c r="O123" i="95"/>
  <c r="M123" i="95"/>
  <c r="O122" i="95"/>
  <c r="M122" i="95"/>
  <c r="O121" i="95"/>
  <c r="M121" i="95"/>
  <c r="O120" i="95"/>
  <c r="M120" i="95"/>
  <c r="O119" i="95"/>
  <c r="M119" i="95"/>
  <c r="O118" i="95"/>
  <c r="M118" i="95"/>
  <c r="O117" i="95"/>
  <c r="M117" i="95"/>
  <c r="O116" i="95"/>
  <c r="M116" i="95"/>
  <c r="O115" i="95"/>
  <c r="M115" i="95"/>
  <c r="O114" i="95"/>
  <c r="M114" i="95"/>
  <c r="O113" i="95"/>
  <c r="M113" i="95"/>
  <c r="O112" i="95"/>
  <c r="M112" i="95"/>
  <c r="O111" i="95"/>
  <c r="M111" i="95"/>
  <c r="O110" i="95"/>
  <c r="M110" i="95"/>
  <c r="O109" i="95"/>
  <c r="M109" i="95"/>
  <c r="O108" i="95"/>
  <c r="M108" i="95"/>
  <c r="O107" i="95"/>
  <c r="M107" i="95"/>
  <c r="O106" i="95"/>
  <c r="M106" i="95"/>
  <c r="O105" i="95"/>
  <c r="M105" i="95"/>
  <c r="O104" i="95"/>
  <c r="M104" i="95"/>
  <c r="O103" i="95"/>
  <c r="M103" i="95"/>
  <c r="O101" i="95"/>
  <c r="O100" i="95"/>
  <c r="O99" i="95"/>
  <c r="P99" i="95" s="1"/>
  <c r="D96" i="95"/>
  <c r="L93" i="95"/>
  <c r="J93" i="95"/>
  <c r="D91" i="95"/>
  <c r="D89" i="95"/>
  <c r="N72" i="95"/>
  <c r="L72" i="95"/>
  <c r="N71" i="95"/>
  <c r="L71" i="95"/>
  <c r="N70" i="95"/>
  <c r="L70" i="95"/>
  <c r="N69" i="95"/>
  <c r="L69" i="95"/>
  <c r="N68" i="95"/>
  <c r="L68" i="95"/>
  <c r="N67" i="95"/>
  <c r="L67" i="95"/>
  <c r="N66" i="95"/>
  <c r="L66" i="95"/>
  <c r="N65" i="95"/>
  <c r="L65" i="95"/>
  <c r="N64" i="95"/>
  <c r="L64" i="95"/>
  <c r="N63" i="95"/>
  <c r="L63" i="95"/>
  <c r="N62" i="95"/>
  <c r="L62" i="95"/>
  <c r="N61" i="95"/>
  <c r="L61" i="95"/>
  <c r="N60" i="95"/>
  <c r="L60" i="95"/>
  <c r="N59" i="95"/>
  <c r="L59" i="95"/>
  <c r="N58" i="95"/>
  <c r="L58" i="95"/>
  <c r="N57" i="95"/>
  <c r="L57" i="95"/>
  <c r="N56" i="95"/>
  <c r="L56" i="95"/>
  <c r="N55" i="95"/>
  <c r="L55" i="95"/>
  <c r="N54" i="95"/>
  <c r="L54" i="95"/>
  <c r="N53" i="95"/>
  <c r="L53" i="95"/>
  <c r="N52" i="95"/>
  <c r="L52" i="95"/>
  <c r="N51" i="95"/>
  <c r="L51" i="95"/>
  <c r="N50" i="95"/>
  <c r="L50" i="95"/>
  <c r="N49" i="95"/>
  <c r="L49" i="95"/>
  <c r="N48" i="95"/>
  <c r="L48" i="95"/>
  <c r="N47" i="95"/>
  <c r="L47" i="95"/>
  <c r="N46" i="95"/>
  <c r="L46" i="95"/>
  <c r="N45" i="95"/>
  <c r="L45" i="95"/>
  <c r="N44" i="95"/>
  <c r="L44" i="95"/>
  <c r="N43" i="95"/>
  <c r="L43" i="95"/>
  <c r="N42" i="95"/>
  <c r="L42" i="95"/>
  <c r="N41" i="95"/>
  <c r="L41" i="95"/>
  <c r="N40" i="95"/>
  <c r="L40" i="95"/>
  <c r="N39" i="95"/>
  <c r="L39" i="95"/>
  <c r="N38" i="95"/>
  <c r="L38" i="95"/>
  <c r="N37" i="95"/>
  <c r="L37" i="95"/>
  <c r="N36" i="95"/>
  <c r="L36" i="95"/>
  <c r="N35" i="95"/>
  <c r="L35" i="95"/>
  <c r="N34" i="95"/>
  <c r="L34" i="95"/>
  <c r="N33" i="95"/>
  <c r="L33" i="95"/>
  <c r="N32" i="95"/>
  <c r="L32" i="95"/>
  <c r="N31" i="95"/>
  <c r="L31" i="95"/>
  <c r="N30" i="95"/>
  <c r="L30" i="95"/>
  <c r="N29" i="95"/>
  <c r="L29" i="95"/>
  <c r="N28" i="95"/>
  <c r="L28" i="95"/>
  <c r="N27" i="95"/>
  <c r="L27" i="95"/>
  <c r="N26" i="95"/>
  <c r="L26" i="95"/>
  <c r="N25" i="95"/>
  <c r="L25" i="95"/>
  <c r="N21" i="95"/>
  <c r="N20" i="95"/>
  <c r="N19" i="95"/>
  <c r="N18" i="95"/>
  <c r="C17" i="95"/>
  <c r="C18" i="95" s="1"/>
  <c r="C19" i="95" s="1"/>
  <c r="C20" i="95" s="1"/>
  <c r="C21" i="95" s="1"/>
  <c r="C22" i="95" s="1"/>
  <c r="C23" i="95" s="1"/>
  <c r="C24" i="95" s="1"/>
  <c r="C25" i="95" s="1"/>
  <c r="C26" i="95" s="1"/>
  <c r="C27" i="95" s="1"/>
  <c r="C28" i="95" s="1"/>
  <c r="C29" i="95" s="1"/>
  <c r="C30" i="95" s="1"/>
  <c r="C31" i="95" s="1"/>
  <c r="C32" i="95" s="1"/>
  <c r="C33" i="95" s="1"/>
  <c r="C34" i="95" s="1"/>
  <c r="C35" i="95" s="1"/>
  <c r="C36" i="95" s="1"/>
  <c r="C37" i="95" s="1"/>
  <c r="C38" i="95" s="1"/>
  <c r="C39" i="95" s="1"/>
  <c r="C40" i="95" s="1"/>
  <c r="C41" i="95" s="1"/>
  <c r="C42" i="95" s="1"/>
  <c r="C43" i="95" s="1"/>
  <c r="C44" i="95" s="1"/>
  <c r="C45" i="95" s="1"/>
  <c r="C46" i="95" s="1"/>
  <c r="C47" i="95" s="1"/>
  <c r="C48" i="95" s="1"/>
  <c r="C49" i="95" s="1"/>
  <c r="C50" i="95" s="1"/>
  <c r="C51" i="95" s="1"/>
  <c r="C52" i="95" s="1"/>
  <c r="C53" i="95" s="1"/>
  <c r="C54" i="95" s="1"/>
  <c r="C55" i="95" s="1"/>
  <c r="C56" i="95" s="1"/>
  <c r="C57" i="95" s="1"/>
  <c r="C58" i="95" s="1"/>
  <c r="C59" i="95" s="1"/>
  <c r="C60" i="95" s="1"/>
  <c r="C61" i="95" s="1"/>
  <c r="C62" i="95" s="1"/>
  <c r="C63" i="95" s="1"/>
  <c r="C64" i="95" s="1"/>
  <c r="C65" i="95" s="1"/>
  <c r="C66" i="95" s="1"/>
  <c r="C67" i="95" s="1"/>
  <c r="C68" i="95" s="1"/>
  <c r="C69" i="95" s="1"/>
  <c r="C70" i="95" s="1"/>
  <c r="C71" i="95" s="1"/>
  <c r="C72" i="95" s="1"/>
  <c r="K11" i="95"/>
  <c r="I11" i="95"/>
  <c r="D8" i="95"/>
  <c r="D90" i="95" s="1"/>
  <c r="P1" i="95"/>
  <c r="P83" i="95" s="1"/>
  <c r="P154" i="94"/>
  <c r="O154" i="94"/>
  <c r="M154" i="94"/>
  <c r="J154" i="94"/>
  <c r="P153" i="94"/>
  <c r="O153" i="94"/>
  <c r="M153" i="94"/>
  <c r="J153" i="94"/>
  <c r="P152" i="94"/>
  <c r="O152" i="94"/>
  <c r="M152" i="94"/>
  <c r="J152" i="94"/>
  <c r="P151" i="94"/>
  <c r="O151" i="94"/>
  <c r="M151" i="94"/>
  <c r="J151" i="94"/>
  <c r="P150" i="94"/>
  <c r="O150" i="94"/>
  <c r="M150" i="94"/>
  <c r="J150" i="94"/>
  <c r="P149" i="94"/>
  <c r="O149" i="94"/>
  <c r="M149" i="94"/>
  <c r="J149" i="94"/>
  <c r="P148" i="94"/>
  <c r="O148" i="94"/>
  <c r="M148" i="94"/>
  <c r="J148" i="94"/>
  <c r="P147" i="94"/>
  <c r="O147" i="94"/>
  <c r="M147" i="94"/>
  <c r="J147" i="94"/>
  <c r="P146" i="94"/>
  <c r="O146" i="94"/>
  <c r="M146" i="94"/>
  <c r="J146" i="94"/>
  <c r="P145" i="94"/>
  <c r="O145" i="94"/>
  <c r="M145" i="94"/>
  <c r="J145" i="94"/>
  <c r="P144" i="94"/>
  <c r="O144" i="94"/>
  <c r="M144" i="94"/>
  <c r="J144" i="94"/>
  <c r="P143" i="94"/>
  <c r="O143" i="94"/>
  <c r="M143" i="94"/>
  <c r="J143" i="94"/>
  <c r="P142" i="94"/>
  <c r="O142" i="94"/>
  <c r="M142" i="94"/>
  <c r="J142" i="94"/>
  <c r="P141" i="94"/>
  <c r="O141" i="94"/>
  <c r="M141" i="94"/>
  <c r="J141" i="94"/>
  <c r="P140" i="94"/>
  <c r="O140" i="94"/>
  <c r="M140" i="94"/>
  <c r="J140" i="94"/>
  <c r="P139" i="94"/>
  <c r="O139" i="94"/>
  <c r="M139" i="94"/>
  <c r="J139" i="94"/>
  <c r="P138" i="94"/>
  <c r="O138" i="94"/>
  <c r="M138" i="94"/>
  <c r="J138" i="94"/>
  <c r="P137" i="94"/>
  <c r="O137" i="94"/>
  <c r="M137" i="94"/>
  <c r="J137" i="94"/>
  <c r="P136" i="94"/>
  <c r="O136" i="94"/>
  <c r="M136" i="94"/>
  <c r="J136" i="94"/>
  <c r="P135" i="94"/>
  <c r="O135" i="94"/>
  <c r="M135" i="94"/>
  <c r="J135" i="94"/>
  <c r="P134" i="94"/>
  <c r="O134" i="94"/>
  <c r="M134" i="94"/>
  <c r="J134" i="94"/>
  <c r="P133" i="94"/>
  <c r="O133" i="94"/>
  <c r="M133" i="94"/>
  <c r="J133" i="94"/>
  <c r="P132" i="94"/>
  <c r="O132" i="94"/>
  <c r="M132" i="94"/>
  <c r="J132" i="94"/>
  <c r="P131" i="94"/>
  <c r="O131" i="94"/>
  <c r="M131" i="94"/>
  <c r="J131" i="94"/>
  <c r="O130" i="94"/>
  <c r="M130" i="94"/>
  <c r="O129" i="94"/>
  <c r="M129" i="94"/>
  <c r="O128" i="94"/>
  <c r="M128" i="94"/>
  <c r="O127" i="94"/>
  <c r="M127" i="94"/>
  <c r="O126" i="94"/>
  <c r="M126" i="94"/>
  <c r="O125" i="94"/>
  <c r="M125" i="94"/>
  <c r="O124" i="94"/>
  <c r="M124" i="94"/>
  <c r="O123" i="94"/>
  <c r="M123" i="94"/>
  <c r="O122" i="94"/>
  <c r="M122" i="94"/>
  <c r="O121" i="94"/>
  <c r="M121" i="94"/>
  <c r="O120" i="94"/>
  <c r="M120" i="94"/>
  <c r="O119" i="94"/>
  <c r="M119" i="94"/>
  <c r="O118" i="94"/>
  <c r="M118" i="94"/>
  <c r="O117" i="94"/>
  <c r="M117" i="94"/>
  <c r="O116" i="94"/>
  <c r="M116" i="94"/>
  <c r="O115" i="94"/>
  <c r="M115" i="94"/>
  <c r="O114" i="94"/>
  <c r="M114" i="94"/>
  <c r="O113" i="94"/>
  <c r="M113" i="94"/>
  <c r="O112" i="94"/>
  <c r="M112" i="94"/>
  <c r="O111" i="94"/>
  <c r="M111" i="94"/>
  <c r="O110" i="94"/>
  <c r="M110" i="94"/>
  <c r="O109" i="94"/>
  <c r="M109" i="94"/>
  <c r="O108" i="94"/>
  <c r="M108" i="94"/>
  <c r="O107" i="94"/>
  <c r="M107" i="94"/>
  <c r="O102" i="94"/>
  <c r="O101" i="94"/>
  <c r="O100" i="94"/>
  <c r="O99" i="94"/>
  <c r="D96" i="94"/>
  <c r="L93" i="94"/>
  <c r="J93" i="94"/>
  <c r="D91" i="94"/>
  <c r="D89" i="94"/>
  <c r="N72" i="94"/>
  <c r="L72" i="94"/>
  <c r="N71" i="94"/>
  <c r="L71" i="94"/>
  <c r="N70" i="94"/>
  <c r="L70" i="94"/>
  <c r="N69" i="94"/>
  <c r="L69" i="94"/>
  <c r="N68" i="94"/>
  <c r="L68" i="94"/>
  <c r="N67" i="94"/>
  <c r="L67" i="94"/>
  <c r="N66" i="94"/>
  <c r="L66" i="94"/>
  <c r="N65" i="94"/>
  <c r="L65" i="94"/>
  <c r="N64" i="94"/>
  <c r="L64" i="94"/>
  <c r="N63" i="94"/>
  <c r="L63" i="94"/>
  <c r="N62" i="94"/>
  <c r="L62" i="94"/>
  <c r="N61" i="94"/>
  <c r="L61" i="94"/>
  <c r="N60" i="94"/>
  <c r="L60" i="94"/>
  <c r="N59" i="94"/>
  <c r="L59" i="94"/>
  <c r="N58" i="94"/>
  <c r="L58" i="94"/>
  <c r="N57" i="94"/>
  <c r="L57" i="94"/>
  <c r="N56" i="94"/>
  <c r="L56" i="94"/>
  <c r="N55" i="94"/>
  <c r="L55" i="94"/>
  <c r="N54" i="94"/>
  <c r="L54" i="94"/>
  <c r="N53" i="94"/>
  <c r="L53" i="94"/>
  <c r="N52" i="94"/>
  <c r="L52" i="94"/>
  <c r="N51" i="94"/>
  <c r="L51" i="94"/>
  <c r="N50" i="94"/>
  <c r="L50" i="94"/>
  <c r="N49" i="94"/>
  <c r="L49" i="94"/>
  <c r="N48" i="94"/>
  <c r="L48" i="94"/>
  <c r="N47" i="94"/>
  <c r="L47" i="94"/>
  <c r="N46" i="94"/>
  <c r="L46" i="94"/>
  <c r="N45" i="94"/>
  <c r="L45" i="94"/>
  <c r="N44" i="94"/>
  <c r="L44" i="94"/>
  <c r="N43" i="94"/>
  <c r="L43" i="94"/>
  <c r="N42" i="94"/>
  <c r="L42" i="94"/>
  <c r="N41" i="94"/>
  <c r="L41" i="94"/>
  <c r="N40" i="94"/>
  <c r="L40" i="94"/>
  <c r="N39" i="94"/>
  <c r="L39" i="94"/>
  <c r="N38" i="94"/>
  <c r="L38" i="94"/>
  <c r="N37" i="94"/>
  <c r="L37" i="94"/>
  <c r="N36" i="94"/>
  <c r="L36" i="94"/>
  <c r="N35" i="94"/>
  <c r="L35" i="94"/>
  <c r="N34" i="94"/>
  <c r="L34" i="94"/>
  <c r="N33" i="94"/>
  <c r="L33" i="94"/>
  <c r="N32" i="94"/>
  <c r="L32" i="94"/>
  <c r="N31" i="94"/>
  <c r="L31" i="94"/>
  <c r="N30" i="94"/>
  <c r="L30" i="94"/>
  <c r="N29" i="94"/>
  <c r="L29" i="94"/>
  <c r="N28" i="94"/>
  <c r="L28" i="94"/>
  <c r="N27" i="94"/>
  <c r="L27" i="94"/>
  <c r="N26" i="94"/>
  <c r="L26" i="94"/>
  <c r="N22" i="94"/>
  <c r="N21" i="94"/>
  <c r="N20" i="94"/>
  <c r="N19" i="94"/>
  <c r="O19" i="94" s="1"/>
  <c r="N18" i="94"/>
  <c r="O18" i="94" s="1"/>
  <c r="C17" i="94"/>
  <c r="C18" i="94" s="1"/>
  <c r="C19" i="94" s="1"/>
  <c r="C20" i="94" s="1"/>
  <c r="C21" i="94" s="1"/>
  <c r="C22" i="94" s="1"/>
  <c r="C23" i="94" s="1"/>
  <c r="C24" i="94" s="1"/>
  <c r="C25" i="94" s="1"/>
  <c r="C26" i="94" s="1"/>
  <c r="C27" i="94" s="1"/>
  <c r="C28" i="94" s="1"/>
  <c r="C29" i="94" s="1"/>
  <c r="C30" i="94" s="1"/>
  <c r="C31" i="94" s="1"/>
  <c r="C32" i="94" s="1"/>
  <c r="C33" i="94" s="1"/>
  <c r="C34" i="94" s="1"/>
  <c r="C35" i="94" s="1"/>
  <c r="C36" i="94" s="1"/>
  <c r="C37" i="94" s="1"/>
  <c r="C38" i="94" s="1"/>
  <c r="C39" i="94" s="1"/>
  <c r="C40" i="94" s="1"/>
  <c r="C41" i="94" s="1"/>
  <c r="C42" i="94" s="1"/>
  <c r="C43" i="94" s="1"/>
  <c r="C44" i="94" s="1"/>
  <c r="C45" i="94" s="1"/>
  <c r="C46" i="94" s="1"/>
  <c r="C47" i="94" s="1"/>
  <c r="C48" i="94" s="1"/>
  <c r="C49" i="94" s="1"/>
  <c r="C50" i="94" s="1"/>
  <c r="C51" i="94" s="1"/>
  <c r="C52" i="94" s="1"/>
  <c r="C53" i="94" s="1"/>
  <c r="C54" i="94" s="1"/>
  <c r="C55" i="94" s="1"/>
  <c r="C56" i="94" s="1"/>
  <c r="C57" i="94" s="1"/>
  <c r="C58" i="94" s="1"/>
  <c r="C59" i="94" s="1"/>
  <c r="C60" i="94" s="1"/>
  <c r="C61" i="94" s="1"/>
  <c r="C62" i="94" s="1"/>
  <c r="C63" i="94" s="1"/>
  <c r="C64" i="94" s="1"/>
  <c r="C65" i="94" s="1"/>
  <c r="C66" i="94" s="1"/>
  <c r="C67" i="94" s="1"/>
  <c r="C68" i="94" s="1"/>
  <c r="C69" i="94" s="1"/>
  <c r="C70" i="94" s="1"/>
  <c r="C71" i="94" s="1"/>
  <c r="C72" i="94" s="1"/>
  <c r="K11" i="94"/>
  <c r="I11" i="94"/>
  <c r="D8" i="94"/>
  <c r="D90" i="94" s="1"/>
  <c r="P1" i="94"/>
  <c r="P83" i="94" s="1"/>
  <c r="P154" i="93"/>
  <c r="O154" i="93"/>
  <c r="M154" i="93"/>
  <c r="J154" i="93"/>
  <c r="P153" i="93"/>
  <c r="O153" i="93"/>
  <c r="M153" i="93"/>
  <c r="J153" i="93"/>
  <c r="P152" i="93"/>
  <c r="O152" i="93"/>
  <c r="M152" i="93"/>
  <c r="J152" i="93"/>
  <c r="P151" i="93"/>
  <c r="O151" i="93"/>
  <c r="M151" i="93"/>
  <c r="J151" i="93"/>
  <c r="P150" i="93"/>
  <c r="O150" i="93"/>
  <c r="M150" i="93"/>
  <c r="J150" i="93"/>
  <c r="P149" i="93"/>
  <c r="O149" i="93"/>
  <c r="M149" i="93"/>
  <c r="J149" i="93"/>
  <c r="P148" i="93"/>
  <c r="O148" i="93"/>
  <c r="M148" i="93"/>
  <c r="J148" i="93"/>
  <c r="P147" i="93"/>
  <c r="O147" i="93"/>
  <c r="M147" i="93"/>
  <c r="J147" i="93"/>
  <c r="P146" i="93"/>
  <c r="O146" i="93"/>
  <c r="M146" i="93"/>
  <c r="J146" i="93"/>
  <c r="P145" i="93"/>
  <c r="O145" i="93"/>
  <c r="M145" i="93"/>
  <c r="J145" i="93"/>
  <c r="P144" i="93"/>
  <c r="O144" i="93"/>
  <c r="M144" i="93"/>
  <c r="J144" i="93"/>
  <c r="P143" i="93"/>
  <c r="O143" i="93"/>
  <c r="M143" i="93"/>
  <c r="J143" i="93"/>
  <c r="P142" i="93"/>
  <c r="O142" i="93"/>
  <c r="M142" i="93"/>
  <c r="J142" i="93"/>
  <c r="P141" i="93"/>
  <c r="O141" i="93"/>
  <c r="M141" i="93"/>
  <c r="J141" i="93"/>
  <c r="P140" i="93"/>
  <c r="O140" i="93"/>
  <c r="M140" i="93"/>
  <c r="J140" i="93"/>
  <c r="P139" i="93"/>
  <c r="O139" i="93"/>
  <c r="M139" i="93"/>
  <c r="J139" i="93"/>
  <c r="P138" i="93"/>
  <c r="O138" i="93"/>
  <c r="M138" i="93"/>
  <c r="J138" i="93"/>
  <c r="P137" i="93"/>
  <c r="O137" i="93"/>
  <c r="M137" i="93"/>
  <c r="J137" i="93"/>
  <c r="P136" i="93"/>
  <c r="O136" i="93"/>
  <c r="M136" i="93"/>
  <c r="J136" i="93"/>
  <c r="P135" i="93"/>
  <c r="O135" i="93"/>
  <c r="M135" i="93"/>
  <c r="J135" i="93"/>
  <c r="P134" i="93"/>
  <c r="O134" i="93"/>
  <c r="M134" i="93"/>
  <c r="J134" i="93"/>
  <c r="P133" i="93"/>
  <c r="O133" i="93"/>
  <c r="M133" i="93"/>
  <c r="J133" i="93"/>
  <c r="P132" i="93"/>
  <c r="O132" i="93"/>
  <c r="M132" i="93"/>
  <c r="J132" i="93"/>
  <c r="P131" i="93"/>
  <c r="O131" i="93"/>
  <c r="M131" i="93"/>
  <c r="J131" i="93"/>
  <c r="O130" i="93"/>
  <c r="M130" i="93"/>
  <c r="O129" i="93"/>
  <c r="M129" i="93"/>
  <c r="O128" i="93"/>
  <c r="M128" i="93"/>
  <c r="O127" i="93"/>
  <c r="M127" i="93"/>
  <c r="O126" i="93"/>
  <c r="M126" i="93"/>
  <c r="O125" i="93"/>
  <c r="M125" i="93"/>
  <c r="O124" i="93"/>
  <c r="M124" i="93"/>
  <c r="O123" i="93"/>
  <c r="M123" i="93"/>
  <c r="O122" i="93"/>
  <c r="M122" i="93"/>
  <c r="O121" i="93"/>
  <c r="M121" i="93"/>
  <c r="O120" i="93"/>
  <c r="M120" i="93"/>
  <c r="O119" i="93"/>
  <c r="M119" i="93"/>
  <c r="O118" i="93"/>
  <c r="M118" i="93"/>
  <c r="O117" i="93"/>
  <c r="M117" i="93"/>
  <c r="O116" i="93"/>
  <c r="M116" i="93"/>
  <c r="O115" i="93"/>
  <c r="M115" i="93"/>
  <c r="O114" i="93"/>
  <c r="M114" i="93"/>
  <c r="O113" i="93"/>
  <c r="M113" i="93"/>
  <c r="O112" i="93"/>
  <c r="M112" i="93"/>
  <c r="O111" i="93"/>
  <c r="M111" i="93"/>
  <c r="O110" i="93"/>
  <c r="M110" i="93"/>
  <c r="O109" i="93"/>
  <c r="M109" i="93"/>
  <c r="O108" i="93"/>
  <c r="M108" i="93"/>
  <c r="O107" i="93"/>
  <c r="M107" i="93"/>
  <c r="O106" i="93"/>
  <c r="M106" i="93"/>
  <c r="O105" i="93"/>
  <c r="M105" i="93"/>
  <c r="O104" i="93"/>
  <c r="M104" i="93"/>
  <c r="O103" i="93"/>
  <c r="M103" i="93"/>
  <c r="O101" i="93"/>
  <c r="O100" i="93"/>
  <c r="O99" i="93"/>
  <c r="D96" i="93"/>
  <c r="L93" i="93"/>
  <c r="J93" i="93"/>
  <c r="D91" i="93"/>
  <c r="D89" i="93"/>
  <c r="N72" i="93"/>
  <c r="L72" i="93"/>
  <c r="N71" i="93"/>
  <c r="L71" i="93"/>
  <c r="N70" i="93"/>
  <c r="L70" i="93"/>
  <c r="N69" i="93"/>
  <c r="L69" i="93"/>
  <c r="N68" i="93"/>
  <c r="L68" i="93"/>
  <c r="N67" i="93"/>
  <c r="L67" i="93"/>
  <c r="N66" i="93"/>
  <c r="L66" i="93"/>
  <c r="N65" i="93"/>
  <c r="L65" i="93"/>
  <c r="N64" i="93"/>
  <c r="L64" i="93"/>
  <c r="N63" i="93"/>
  <c r="L63" i="93"/>
  <c r="N62" i="93"/>
  <c r="L62" i="93"/>
  <c r="N61" i="93"/>
  <c r="L61" i="93"/>
  <c r="N60" i="93"/>
  <c r="L60" i="93"/>
  <c r="N59" i="93"/>
  <c r="L59" i="93"/>
  <c r="N58" i="93"/>
  <c r="L58" i="93"/>
  <c r="N57" i="93"/>
  <c r="L57" i="93"/>
  <c r="N56" i="93"/>
  <c r="L56" i="93"/>
  <c r="N55" i="93"/>
  <c r="L55" i="93"/>
  <c r="N54" i="93"/>
  <c r="L54" i="93"/>
  <c r="N53" i="93"/>
  <c r="L53" i="93"/>
  <c r="N52" i="93"/>
  <c r="L52" i="93"/>
  <c r="N51" i="93"/>
  <c r="L51" i="93"/>
  <c r="N50" i="93"/>
  <c r="L50" i="93"/>
  <c r="N49" i="93"/>
  <c r="L49" i="93"/>
  <c r="N48" i="93"/>
  <c r="L48" i="93"/>
  <c r="N47" i="93"/>
  <c r="L47" i="93"/>
  <c r="N46" i="93"/>
  <c r="L46" i="93"/>
  <c r="N45" i="93"/>
  <c r="L45" i="93"/>
  <c r="N44" i="93"/>
  <c r="L44" i="93"/>
  <c r="N43" i="93"/>
  <c r="L43" i="93"/>
  <c r="N42" i="93"/>
  <c r="L42" i="93"/>
  <c r="N41" i="93"/>
  <c r="L41" i="93"/>
  <c r="N40" i="93"/>
  <c r="L40" i="93"/>
  <c r="N39" i="93"/>
  <c r="L39" i="93"/>
  <c r="N38" i="93"/>
  <c r="L38" i="93"/>
  <c r="N37" i="93"/>
  <c r="L37" i="93"/>
  <c r="N36" i="93"/>
  <c r="L36" i="93"/>
  <c r="N35" i="93"/>
  <c r="L35" i="93"/>
  <c r="N34" i="93"/>
  <c r="L34" i="93"/>
  <c r="N33" i="93"/>
  <c r="L33" i="93"/>
  <c r="N32" i="93"/>
  <c r="L32" i="93"/>
  <c r="N31" i="93"/>
  <c r="L31" i="93"/>
  <c r="N30" i="93"/>
  <c r="L30" i="93"/>
  <c r="N29" i="93"/>
  <c r="L29" i="93"/>
  <c r="N28" i="93"/>
  <c r="L28" i="93"/>
  <c r="N27" i="93"/>
  <c r="L27" i="93"/>
  <c r="N26" i="93"/>
  <c r="L26" i="93"/>
  <c r="N25" i="93"/>
  <c r="L25" i="93"/>
  <c r="N21" i="93"/>
  <c r="N20" i="93"/>
  <c r="N19" i="93"/>
  <c r="N18" i="93"/>
  <c r="C17" i="93"/>
  <c r="C18" i="93" s="1"/>
  <c r="C19" i="93" s="1"/>
  <c r="C20" i="93" s="1"/>
  <c r="C21" i="93" s="1"/>
  <c r="C22" i="93" s="1"/>
  <c r="C23" i="93" s="1"/>
  <c r="C24" i="93" s="1"/>
  <c r="C25" i="93" s="1"/>
  <c r="C26" i="93" s="1"/>
  <c r="C27" i="93" s="1"/>
  <c r="C28" i="93" s="1"/>
  <c r="C29" i="93" s="1"/>
  <c r="C30" i="93" s="1"/>
  <c r="C31" i="93" s="1"/>
  <c r="C32" i="93" s="1"/>
  <c r="C33" i="93" s="1"/>
  <c r="C34" i="93" s="1"/>
  <c r="C35" i="93" s="1"/>
  <c r="C36" i="93" s="1"/>
  <c r="C37" i="93" s="1"/>
  <c r="C38" i="93" s="1"/>
  <c r="C39" i="93" s="1"/>
  <c r="C40" i="93" s="1"/>
  <c r="C41" i="93" s="1"/>
  <c r="C42" i="93" s="1"/>
  <c r="C43" i="93" s="1"/>
  <c r="C44" i="93" s="1"/>
  <c r="K11" i="93"/>
  <c r="I11" i="93"/>
  <c r="D8" i="93"/>
  <c r="D90" i="93" s="1"/>
  <c r="P1" i="93"/>
  <c r="P83" i="93" s="1"/>
  <c r="M17" i="92"/>
  <c r="N17" i="92" s="1"/>
  <c r="K17" i="92"/>
  <c r="L17" i="92" s="1"/>
  <c r="M17" i="91"/>
  <c r="N17" i="91" s="1"/>
  <c r="K17" i="91"/>
  <c r="M17" i="90"/>
  <c r="N17" i="90" s="1"/>
  <c r="K17" i="90"/>
  <c r="L17" i="90" s="1"/>
  <c r="M17" i="89"/>
  <c r="N17" i="89" s="1"/>
  <c r="K17" i="89"/>
  <c r="L17" i="89" s="1"/>
  <c r="M17" i="88"/>
  <c r="N17" i="88" s="1"/>
  <c r="K17" i="88"/>
  <c r="L17" i="88" s="1"/>
  <c r="M17" i="87"/>
  <c r="N17" i="87" s="1"/>
  <c r="K17" i="87"/>
  <c r="L17" i="87" s="1"/>
  <c r="M17" i="86"/>
  <c r="N17" i="86" s="1"/>
  <c r="K17" i="86"/>
  <c r="L17" i="86" s="1"/>
  <c r="N99" i="85"/>
  <c r="O99" i="85" s="1"/>
  <c r="L99" i="85"/>
  <c r="M99" i="85" s="1"/>
  <c r="M18" i="85"/>
  <c r="N18" i="85" s="1"/>
  <c r="K18" i="85"/>
  <c r="L18" i="85" s="1"/>
  <c r="M18" i="84"/>
  <c r="N18" i="84" s="1"/>
  <c r="K18" i="84"/>
  <c r="L18" i="84" s="1"/>
  <c r="K18" i="83"/>
  <c r="L18" i="83" s="1"/>
  <c r="M18" i="83"/>
  <c r="N18" i="83" s="1"/>
  <c r="N99" i="83"/>
  <c r="O99" i="83" s="1"/>
  <c r="L99" i="83"/>
  <c r="M99" i="83" s="1"/>
  <c r="N99" i="82"/>
  <c r="O99" i="82" s="1"/>
  <c r="L99" i="82"/>
  <c r="M99" i="82" s="1"/>
  <c r="M18" i="82"/>
  <c r="N18" i="82" s="1"/>
  <c r="K18" i="82"/>
  <c r="L18" i="82" s="1"/>
  <c r="N99" i="81"/>
  <c r="O99" i="81" s="1"/>
  <c r="N99" i="80"/>
  <c r="O99" i="80" s="1"/>
  <c r="L99" i="80"/>
  <c r="M99" i="80" s="1"/>
  <c r="L99" i="81"/>
  <c r="M99" i="81" s="1"/>
  <c r="M18" i="81"/>
  <c r="N18" i="81" s="1"/>
  <c r="K18" i="81"/>
  <c r="L18" i="81" s="1"/>
  <c r="M18" i="80"/>
  <c r="N18" i="80" s="1"/>
  <c r="K18" i="80"/>
  <c r="L18" i="80" s="1"/>
  <c r="N100" i="79"/>
  <c r="O100" i="79" s="1"/>
  <c r="L100" i="79"/>
  <c r="M100" i="79" s="1"/>
  <c r="M19" i="79"/>
  <c r="N19" i="79" s="1"/>
  <c r="K19" i="79"/>
  <c r="L19" i="79" s="1"/>
  <c r="N100" i="78"/>
  <c r="O100" i="78" s="1"/>
  <c r="L100" i="78"/>
  <c r="M100" i="78" s="1"/>
  <c r="M19" i="78"/>
  <c r="N19" i="78" s="1"/>
  <c r="K19" i="78"/>
  <c r="L19" i="78" s="1"/>
  <c r="N100" i="77"/>
  <c r="O100" i="77" s="1"/>
  <c r="L100" i="77"/>
  <c r="M100" i="77" s="1"/>
  <c r="M19" i="77"/>
  <c r="N19" i="77" s="1"/>
  <c r="K19" i="77"/>
  <c r="L19" i="77" s="1"/>
  <c r="N100" i="76"/>
  <c r="O100" i="76" s="1"/>
  <c r="L100" i="76"/>
  <c r="M100" i="76" s="1"/>
  <c r="M19" i="76"/>
  <c r="N19" i="76" s="1"/>
  <c r="K19" i="76"/>
  <c r="L19" i="76" s="1"/>
  <c r="N100" i="75"/>
  <c r="O100" i="75" s="1"/>
  <c r="L100" i="75"/>
  <c r="M100" i="75" s="1"/>
  <c r="M19" i="75"/>
  <c r="N19" i="75" s="1"/>
  <c r="K19" i="75"/>
  <c r="L19" i="75" s="1"/>
  <c r="N104" i="74"/>
  <c r="O104" i="74" s="1"/>
  <c r="L104" i="74"/>
  <c r="M104" i="74" s="1"/>
  <c r="M23" i="74"/>
  <c r="N23" i="74" s="1"/>
  <c r="K23" i="74"/>
  <c r="L23" i="74" s="1"/>
  <c r="N105" i="73"/>
  <c r="O105" i="73" s="1"/>
  <c r="L105" i="73"/>
  <c r="M105" i="73" s="1"/>
  <c r="M24" i="73"/>
  <c r="N24" i="73" s="1"/>
  <c r="K24" i="73"/>
  <c r="L24" i="73" s="1"/>
  <c r="N103" i="72"/>
  <c r="O103" i="72" s="1"/>
  <c r="L103" i="72"/>
  <c r="M103" i="72" s="1"/>
  <c r="M22" i="72"/>
  <c r="N22" i="72" s="1"/>
  <c r="K22" i="72"/>
  <c r="L22" i="72" s="1"/>
  <c r="N107" i="71"/>
  <c r="O107" i="71" s="1"/>
  <c r="L107" i="71"/>
  <c r="M107" i="71" s="1"/>
  <c r="M26" i="71"/>
  <c r="N26" i="71" s="1"/>
  <c r="K26" i="71"/>
  <c r="L26" i="71" s="1"/>
  <c r="N108" i="70"/>
  <c r="O108" i="70" s="1"/>
  <c r="L108" i="70"/>
  <c r="M108" i="70" s="1"/>
  <c r="M27" i="70"/>
  <c r="N27" i="70" s="1"/>
  <c r="K27" i="70"/>
  <c r="L27" i="70" s="1"/>
  <c r="N108" i="69"/>
  <c r="O108" i="69" s="1"/>
  <c r="L108" i="69"/>
  <c r="M108" i="69" s="1"/>
  <c r="M27" i="69"/>
  <c r="N27" i="69" s="1"/>
  <c r="K27" i="69"/>
  <c r="L27" i="69" s="1"/>
  <c r="N101" i="68"/>
  <c r="O101" i="68" s="1"/>
  <c r="L101" i="68"/>
  <c r="M101" i="68" s="1"/>
  <c r="M20" i="68"/>
  <c r="N20" i="68" s="1"/>
  <c r="K20" i="68"/>
  <c r="L20" i="68" s="1"/>
  <c r="N101" i="67"/>
  <c r="O101" i="67" s="1"/>
  <c r="L101" i="67"/>
  <c r="M101" i="67" s="1"/>
  <c r="M20" i="67"/>
  <c r="N20" i="67" s="1"/>
  <c r="K20" i="67"/>
  <c r="L20" i="67" s="1"/>
  <c r="N101" i="66"/>
  <c r="O101" i="66" s="1"/>
  <c r="L101" i="66"/>
  <c r="M101" i="66" s="1"/>
  <c r="M20" i="66"/>
  <c r="N20" i="66" s="1"/>
  <c r="K20" i="66"/>
  <c r="L20" i="66" s="1"/>
  <c r="N101" i="65"/>
  <c r="O101" i="65" s="1"/>
  <c r="L101" i="65"/>
  <c r="M101" i="65" s="1"/>
  <c r="M20" i="65"/>
  <c r="N20" i="65" s="1"/>
  <c r="K20" i="65"/>
  <c r="L20" i="65" s="1"/>
  <c r="N102" i="64"/>
  <c r="O102" i="64" s="1"/>
  <c r="L102" i="64"/>
  <c r="M102" i="64" s="1"/>
  <c r="M21" i="64"/>
  <c r="N21" i="64" s="1"/>
  <c r="K21" i="64"/>
  <c r="L21" i="64" s="1"/>
  <c r="N102" i="60"/>
  <c r="O102" i="60" s="1"/>
  <c r="L102" i="60"/>
  <c r="M102" i="60" s="1"/>
  <c r="M21" i="60"/>
  <c r="N21" i="60" s="1"/>
  <c r="K21" i="60"/>
  <c r="L21" i="60" s="1"/>
  <c r="N102" i="62"/>
  <c r="O102" i="62" s="1"/>
  <c r="L102" i="62"/>
  <c r="M102" i="62" s="1"/>
  <c r="M21" i="62"/>
  <c r="N21" i="62" s="1"/>
  <c r="K21" i="62"/>
  <c r="L21" i="62" s="1"/>
  <c r="N102" i="63"/>
  <c r="O102" i="63" s="1"/>
  <c r="L102" i="63"/>
  <c r="M102" i="63" s="1"/>
  <c r="M21" i="63"/>
  <c r="N21" i="63" s="1"/>
  <c r="K21" i="63"/>
  <c r="L21" i="63" s="1"/>
  <c r="N102" i="61"/>
  <c r="O102" i="61" s="1"/>
  <c r="L102" i="61"/>
  <c r="M102" i="61" s="1"/>
  <c r="M21" i="61"/>
  <c r="N21" i="61" s="1"/>
  <c r="K21" i="61"/>
  <c r="L21" i="61" s="1"/>
  <c r="N102" i="59"/>
  <c r="O102" i="59" s="1"/>
  <c r="L102" i="59"/>
  <c r="M102" i="59" s="1"/>
  <c r="M21" i="59"/>
  <c r="N21" i="59" s="1"/>
  <c r="K21" i="59"/>
  <c r="L21" i="59" s="1"/>
  <c r="N103" i="58"/>
  <c r="O103" i="58" s="1"/>
  <c r="L103" i="58"/>
  <c r="M103" i="58" s="1"/>
  <c r="M22" i="58"/>
  <c r="N22" i="58" s="1"/>
  <c r="K22" i="58"/>
  <c r="L22" i="58" s="1"/>
  <c r="N103" i="57"/>
  <c r="O103" i="57" s="1"/>
  <c r="L103" i="57"/>
  <c r="M103" i="57" s="1"/>
  <c r="M22" i="57"/>
  <c r="N22" i="57" s="1"/>
  <c r="K22" i="57"/>
  <c r="L22" i="57" s="1"/>
  <c r="N103" i="56"/>
  <c r="O103" i="56" s="1"/>
  <c r="L103" i="56"/>
  <c r="M103" i="56" s="1"/>
  <c r="M22" i="56"/>
  <c r="N22" i="56" s="1"/>
  <c r="K22" i="56"/>
  <c r="L22" i="56" s="1"/>
  <c r="N103" i="55"/>
  <c r="O103" i="55" s="1"/>
  <c r="L103" i="55"/>
  <c r="M103" i="55" s="1"/>
  <c r="M22" i="55"/>
  <c r="N22" i="55" s="1"/>
  <c r="K22" i="55"/>
  <c r="L22" i="55" s="1"/>
  <c r="N103" i="54"/>
  <c r="O103" i="54" s="1"/>
  <c r="L103" i="54"/>
  <c r="M103" i="54" s="1"/>
  <c r="M22" i="54"/>
  <c r="N22" i="54" s="1"/>
  <c r="K22" i="54"/>
  <c r="L22" i="54" s="1"/>
  <c r="N103" i="53"/>
  <c r="O103" i="53" s="1"/>
  <c r="L103" i="53"/>
  <c r="M103" i="53" s="1"/>
  <c r="M22" i="53"/>
  <c r="N22" i="53" s="1"/>
  <c r="K22" i="53"/>
  <c r="L22" i="53" s="1"/>
  <c r="N103" i="46"/>
  <c r="O103" i="46" s="1"/>
  <c r="L103" i="46"/>
  <c r="M103" i="46" s="1"/>
  <c r="M22" i="46"/>
  <c r="N22" i="46" s="1"/>
  <c r="K22" i="46"/>
  <c r="L22" i="46" s="1"/>
  <c r="N104" i="45"/>
  <c r="O104" i="45" s="1"/>
  <c r="L104" i="45"/>
  <c r="M104" i="45" s="1"/>
  <c r="M23" i="45"/>
  <c r="N23" i="45" s="1"/>
  <c r="K23" i="45"/>
  <c r="L23" i="45" s="1"/>
  <c r="N105" i="44"/>
  <c r="O105" i="44" s="1"/>
  <c r="L105" i="44"/>
  <c r="M105" i="44" s="1"/>
  <c r="M24" i="44"/>
  <c r="N24" i="44" s="1"/>
  <c r="K24" i="44"/>
  <c r="L24" i="44" s="1"/>
  <c r="N105" i="43"/>
  <c r="O105" i="43" s="1"/>
  <c r="L105" i="43"/>
  <c r="M105" i="43" s="1"/>
  <c r="M24" i="43"/>
  <c r="N24" i="43" s="1"/>
  <c r="K24" i="43"/>
  <c r="L24" i="43" s="1"/>
  <c r="N105" i="42"/>
  <c r="O105" i="42" s="1"/>
  <c r="L105" i="42"/>
  <c r="M105" i="42" s="1"/>
  <c r="M24" i="42"/>
  <c r="N24" i="42" s="1"/>
  <c r="K24" i="42"/>
  <c r="L24" i="42" s="1"/>
  <c r="N105" i="41"/>
  <c r="O105" i="41" s="1"/>
  <c r="L105" i="41"/>
  <c r="M105" i="41" s="1"/>
  <c r="M24" i="41"/>
  <c r="N24" i="41" s="1"/>
  <c r="K24" i="41"/>
  <c r="L24" i="41" s="1"/>
  <c r="N105" i="39"/>
  <c r="O105" i="39" s="1"/>
  <c r="L105" i="39"/>
  <c r="M105" i="39" s="1"/>
  <c r="M24" i="39"/>
  <c r="N24" i="39" s="1"/>
  <c r="K24" i="39"/>
  <c r="L24" i="39" s="1"/>
  <c r="N107" i="34"/>
  <c r="O107" i="34" s="1"/>
  <c r="L107" i="34"/>
  <c r="M107" i="34" s="1"/>
  <c r="M26" i="34"/>
  <c r="N26" i="34" s="1"/>
  <c r="K26" i="34"/>
  <c r="L26" i="34" s="1"/>
  <c r="N107" i="32"/>
  <c r="O107" i="32" s="1"/>
  <c r="L107" i="32"/>
  <c r="M107" i="32" s="1"/>
  <c r="M26" i="32"/>
  <c r="N26" i="32" s="1"/>
  <c r="K26" i="32"/>
  <c r="L26" i="32" s="1"/>
  <c r="N107" i="31"/>
  <c r="O107" i="31" s="1"/>
  <c r="L107" i="31"/>
  <c r="M107" i="31" s="1"/>
  <c r="M26" i="31"/>
  <c r="N26" i="31" s="1"/>
  <c r="K26" i="31"/>
  <c r="L26" i="31" s="1"/>
  <c r="N108" i="30"/>
  <c r="O108" i="30" s="1"/>
  <c r="L108" i="30"/>
  <c r="M108" i="30" s="1"/>
  <c r="M27" i="30"/>
  <c r="N27" i="30" s="1"/>
  <c r="K27" i="30"/>
  <c r="L27" i="30" s="1"/>
  <c r="M19" i="29"/>
  <c r="N19" i="29" s="1"/>
  <c r="K19" i="29"/>
  <c r="L19" i="29" s="1"/>
  <c r="N108" i="29"/>
  <c r="O108" i="29" s="1"/>
  <c r="L108" i="29"/>
  <c r="M108" i="29" s="1"/>
  <c r="M27" i="29"/>
  <c r="N27" i="29" s="1"/>
  <c r="K27" i="29"/>
  <c r="L27" i="29" s="1"/>
  <c r="N109" i="28"/>
  <c r="O109" i="28" s="1"/>
  <c r="L109" i="28"/>
  <c r="M109" i="28" s="1"/>
  <c r="M28" i="28"/>
  <c r="N28" i="28" s="1"/>
  <c r="K28" i="28"/>
  <c r="L28" i="28" s="1"/>
  <c r="N108" i="27"/>
  <c r="O108" i="27" s="1"/>
  <c r="L108" i="27"/>
  <c r="M108" i="27" s="1"/>
  <c r="M27" i="27"/>
  <c r="N27" i="27" s="1"/>
  <c r="K27" i="27"/>
  <c r="L27" i="27" s="1"/>
  <c r="N107" i="24"/>
  <c r="O107" i="24" s="1"/>
  <c r="L107" i="24"/>
  <c r="M107" i="24" s="1"/>
  <c r="M26" i="24"/>
  <c r="N26" i="24" s="1"/>
  <c r="K26" i="24"/>
  <c r="L26" i="24" s="1"/>
  <c r="N107" i="23"/>
  <c r="O107" i="23" s="1"/>
  <c r="L107" i="23"/>
  <c r="M107" i="23" s="1"/>
  <c r="M26" i="23"/>
  <c r="N26" i="23" s="1"/>
  <c r="K26" i="23"/>
  <c r="L26" i="23" s="1"/>
  <c r="N106" i="22"/>
  <c r="O106" i="22" s="1"/>
  <c r="L106" i="22"/>
  <c r="M106" i="22" s="1"/>
  <c r="M25" i="22"/>
  <c r="N25" i="22" s="1"/>
  <c r="K25" i="22"/>
  <c r="L25" i="22" s="1"/>
  <c r="N106" i="21"/>
  <c r="O106" i="21" s="1"/>
  <c r="L106" i="21"/>
  <c r="M106" i="21" s="1"/>
  <c r="M25" i="21"/>
  <c r="N25" i="21" s="1"/>
  <c r="K25" i="21"/>
  <c r="L25" i="21" s="1"/>
  <c r="N106" i="20"/>
  <c r="O106" i="20" s="1"/>
  <c r="L106" i="20"/>
  <c r="M106" i="20" s="1"/>
  <c r="M25" i="20"/>
  <c r="N25" i="20" s="1"/>
  <c r="K25" i="20"/>
  <c r="L25" i="20" s="1"/>
  <c r="N106" i="19"/>
  <c r="O106" i="19" s="1"/>
  <c r="L106" i="19"/>
  <c r="M106" i="19" s="1"/>
  <c r="M25" i="19"/>
  <c r="N25" i="19" s="1"/>
  <c r="K25" i="19"/>
  <c r="L25" i="19" s="1"/>
  <c r="N106" i="18"/>
  <c r="O106" i="18" s="1"/>
  <c r="L106" i="18"/>
  <c r="M106" i="18" s="1"/>
  <c r="M25" i="18"/>
  <c r="N25" i="18" s="1"/>
  <c r="K25" i="18"/>
  <c r="L25" i="18" s="1"/>
  <c r="N106" i="17"/>
  <c r="O106" i="17" s="1"/>
  <c r="L106" i="17"/>
  <c r="M106" i="17" s="1"/>
  <c r="M25" i="17"/>
  <c r="N25" i="17" s="1"/>
  <c r="K25" i="17"/>
  <c r="L25" i="17" s="1"/>
  <c r="N106" i="3"/>
  <c r="O106" i="3" s="1"/>
  <c r="L106" i="3"/>
  <c r="M106" i="3" s="1"/>
  <c r="M25" i="3"/>
  <c r="N25" i="3" s="1"/>
  <c r="K25" i="3"/>
  <c r="L25" i="3" s="1"/>
  <c r="W77" i="36"/>
  <c r="W78" i="36"/>
  <c r="W79" i="36"/>
  <c r="W80" i="36"/>
  <c r="W81" i="36"/>
  <c r="W82" i="36"/>
  <c r="W83" i="36"/>
  <c r="W84" i="36"/>
  <c r="F66" i="2"/>
  <c r="C66" i="2"/>
  <c r="P84" i="36"/>
  <c r="P83" i="36"/>
  <c r="P82" i="36"/>
  <c r="P81" i="36"/>
  <c r="P80" i="36"/>
  <c r="P79" i="36"/>
  <c r="P78" i="36"/>
  <c r="P77" i="36"/>
  <c r="M17" i="85"/>
  <c r="N17" i="85" s="1"/>
  <c r="K17" i="85"/>
  <c r="L17" i="85" s="1"/>
  <c r="C17" i="85"/>
  <c r="C18" i="85" s="1"/>
  <c r="C19" i="85" s="1"/>
  <c r="C20" i="85" s="1"/>
  <c r="C21" i="85" s="1"/>
  <c r="C22" i="85" s="1"/>
  <c r="C23" i="85" s="1"/>
  <c r="C24" i="85" s="1"/>
  <c r="C25" i="85" s="1"/>
  <c r="C26" i="85" s="1"/>
  <c r="C27" i="85" s="1"/>
  <c r="C28" i="85" s="1"/>
  <c r="C29" i="85" s="1"/>
  <c r="C30" i="85" s="1"/>
  <c r="C31" i="85" s="1"/>
  <c r="C32" i="85" s="1"/>
  <c r="C33" i="85" s="1"/>
  <c r="C34" i="85" s="1"/>
  <c r="C35" i="85" s="1"/>
  <c r="C36" i="85" s="1"/>
  <c r="C37" i="85" s="1"/>
  <c r="C38" i="85" s="1"/>
  <c r="C39" i="85" s="1"/>
  <c r="C40" i="85" s="1"/>
  <c r="C41" i="85" s="1"/>
  <c r="C42" i="85" s="1"/>
  <c r="C43" i="85" s="1"/>
  <c r="C44" i="85" s="1"/>
  <c r="C17" i="86"/>
  <c r="C18" i="86" s="1"/>
  <c r="C19" i="86" s="1"/>
  <c r="C20" i="86" s="1"/>
  <c r="C21" i="86" s="1"/>
  <c r="C22" i="86" s="1"/>
  <c r="C23" i="86" s="1"/>
  <c r="C24" i="86" s="1"/>
  <c r="C25" i="86" s="1"/>
  <c r="C26" i="86" s="1"/>
  <c r="C27" i="86" s="1"/>
  <c r="C28" i="86" s="1"/>
  <c r="C29" i="86" s="1"/>
  <c r="C30" i="86" s="1"/>
  <c r="C31" i="86" s="1"/>
  <c r="C32" i="86" s="1"/>
  <c r="C33" i="86" s="1"/>
  <c r="C34" i="86" s="1"/>
  <c r="C35" i="86" s="1"/>
  <c r="C36" i="86" s="1"/>
  <c r="C37" i="86" s="1"/>
  <c r="C38" i="86" s="1"/>
  <c r="C39" i="86" s="1"/>
  <c r="C40" i="86" s="1"/>
  <c r="C41" i="86" s="1"/>
  <c r="C42" i="86" s="1"/>
  <c r="C43" i="86" s="1"/>
  <c r="C44" i="86" s="1"/>
  <c r="C45" i="86" s="1"/>
  <c r="C46" i="86" s="1"/>
  <c r="C47" i="86" s="1"/>
  <c r="C48" i="86" s="1"/>
  <c r="C49" i="86" s="1"/>
  <c r="C50" i="86" s="1"/>
  <c r="C51" i="86" s="1"/>
  <c r="C52" i="86" s="1"/>
  <c r="C53" i="86" s="1"/>
  <c r="C54" i="86" s="1"/>
  <c r="C55" i="86" s="1"/>
  <c r="C56" i="86" s="1"/>
  <c r="C57" i="86" s="1"/>
  <c r="C58" i="86" s="1"/>
  <c r="C59" i="86" s="1"/>
  <c r="C60" i="86" s="1"/>
  <c r="C61" i="86" s="1"/>
  <c r="C62" i="86" s="1"/>
  <c r="C63" i="86" s="1"/>
  <c r="C64" i="86" s="1"/>
  <c r="C65" i="86" s="1"/>
  <c r="C66" i="86" s="1"/>
  <c r="C67" i="86" s="1"/>
  <c r="C68" i="86" s="1"/>
  <c r="C69" i="86" s="1"/>
  <c r="C70" i="86" s="1"/>
  <c r="C71" i="86" s="1"/>
  <c r="C72" i="86" s="1"/>
  <c r="C17" i="87"/>
  <c r="C18" i="87" s="1"/>
  <c r="C19" i="87" s="1"/>
  <c r="C20" i="87" s="1"/>
  <c r="C21" i="87" s="1"/>
  <c r="C22" i="87" s="1"/>
  <c r="C23" i="87" s="1"/>
  <c r="C24" i="87" s="1"/>
  <c r="C25" i="87" s="1"/>
  <c r="C26" i="87" s="1"/>
  <c r="C27" i="87" s="1"/>
  <c r="C28" i="87" s="1"/>
  <c r="C29" i="87" s="1"/>
  <c r="C30" i="87" s="1"/>
  <c r="C31" i="87" s="1"/>
  <c r="C32" i="87" s="1"/>
  <c r="C33" i="87" s="1"/>
  <c r="C34" i="87" s="1"/>
  <c r="C35" i="87" s="1"/>
  <c r="C36" i="87" s="1"/>
  <c r="C37" i="87" s="1"/>
  <c r="C38" i="87" s="1"/>
  <c r="C39" i="87" s="1"/>
  <c r="C40" i="87" s="1"/>
  <c r="C41" i="87" s="1"/>
  <c r="C42" i="87" s="1"/>
  <c r="C43" i="87" s="1"/>
  <c r="C44" i="87" s="1"/>
  <c r="C45" i="87" s="1"/>
  <c r="C46" i="87" s="1"/>
  <c r="C47" i="87" s="1"/>
  <c r="C48" i="87" s="1"/>
  <c r="C49" i="87" s="1"/>
  <c r="C50" i="87" s="1"/>
  <c r="C51" i="87" s="1"/>
  <c r="C52" i="87" s="1"/>
  <c r="C53" i="87" s="1"/>
  <c r="C54" i="87" s="1"/>
  <c r="C55" i="87" s="1"/>
  <c r="C56" i="87" s="1"/>
  <c r="C57" i="87" s="1"/>
  <c r="C58" i="87" s="1"/>
  <c r="C59" i="87" s="1"/>
  <c r="C60" i="87" s="1"/>
  <c r="C61" i="87" s="1"/>
  <c r="C62" i="87" s="1"/>
  <c r="C63" i="87" s="1"/>
  <c r="C64" i="87" s="1"/>
  <c r="C65" i="87" s="1"/>
  <c r="C66" i="87" s="1"/>
  <c r="C67" i="87" s="1"/>
  <c r="C68" i="87" s="1"/>
  <c r="C69" i="87" s="1"/>
  <c r="C70" i="87" s="1"/>
  <c r="C71" i="87" s="1"/>
  <c r="C72" i="87" s="1"/>
  <c r="C17" i="88"/>
  <c r="C18" i="88" s="1"/>
  <c r="C19" i="88" s="1"/>
  <c r="C20" i="88" s="1"/>
  <c r="C21" i="88" s="1"/>
  <c r="C22" i="88" s="1"/>
  <c r="C23" i="88" s="1"/>
  <c r="C24" i="88" s="1"/>
  <c r="C25" i="88" s="1"/>
  <c r="C26" i="88" s="1"/>
  <c r="C27" i="88" s="1"/>
  <c r="C28" i="88" s="1"/>
  <c r="C29" i="88" s="1"/>
  <c r="C30" i="88" s="1"/>
  <c r="C31" i="88" s="1"/>
  <c r="C32" i="88" s="1"/>
  <c r="C33" i="88" s="1"/>
  <c r="C34" i="88" s="1"/>
  <c r="C35" i="88" s="1"/>
  <c r="C36" i="88" s="1"/>
  <c r="C37" i="88" s="1"/>
  <c r="C38" i="88" s="1"/>
  <c r="C39" i="88" s="1"/>
  <c r="C40" i="88" s="1"/>
  <c r="C41" i="88" s="1"/>
  <c r="C42" i="88" s="1"/>
  <c r="C43" i="88" s="1"/>
  <c r="C44" i="88" s="1"/>
  <c r="C45" i="88" s="1"/>
  <c r="C46" i="88" s="1"/>
  <c r="C47" i="88" s="1"/>
  <c r="C48" i="88" s="1"/>
  <c r="C49" i="88" s="1"/>
  <c r="C50" i="88" s="1"/>
  <c r="C51" i="88" s="1"/>
  <c r="C52" i="88" s="1"/>
  <c r="C53" i="88" s="1"/>
  <c r="C54" i="88" s="1"/>
  <c r="C55" i="88" s="1"/>
  <c r="C56" i="88" s="1"/>
  <c r="C57" i="88" s="1"/>
  <c r="C58" i="88" s="1"/>
  <c r="C59" i="88" s="1"/>
  <c r="C60" i="88" s="1"/>
  <c r="C61" i="88" s="1"/>
  <c r="C62" i="88" s="1"/>
  <c r="C63" i="88" s="1"/>
  <c r="C64" i="88" s="1"/>
  <c r="C65" i="88" s="1"/>
  <c r="C66" i="88" s="1"/>
  <c r="C67" i="88" s="1"/>
  <c r="C68" i="88" s="1"/>
  <c r="C69" i="88" s="1"/>
  <c r="C70" i="88" s="1"/>
  <c r="C71" i="88" s="1"/>
  <c r="C72" i="88" s="1"/>
  <c r="C17" i="89"/>
  <c r="C18" i="89" s="1"/>
  <c r="C19" i="89" s="1"/>
  <c r="C20" i="89" s="1"/>
  <c r="C21" i="89" s="1"/>
  <c r="C22" i="89" s="1"/>
  <c r="C23" i="89" s="1"/>
  <c r="C24" i="89" s="1"/>
  <c r="C25" i="89" s="1"/>
  <c r="C26" i="89" s="1"/>
  <c r="C27" i="89" s="1"/>
  <c r="C28" i="89" s="1"/>
  <c r="C29" i="89" s="1"/>
  <c r="C30" i="89" s="1"/>
  <c r="C31" i="89" s="1"/>
  <c r="C32" i="89" s="1"/>
  <c r="C33" i="89" s="1"/>
  <c r="C34" i="89" s="1"/>
  <c r="C35" i="89" s="1"/>
  <c r="C36" i="89" s="1"/>
  <c r="C37" i="89" s="1"/>
  <c r="C38" i="89" s="1"/>
  <c r="C39" i="89" s="1"/>
  <c r="C40" i="89" s="1"/>
  <c r="C41" i="89" s="1"/>
  <c r="C42" i="89" s="1"/>
  <c r="C43" i="89" s="1"/>
  <c r="C44" i="89" s="1"/>
  <c r="C45" i="89" s="1"/>
  <c r="C46" i="89" s="1"/>
  <c r="C47" i="89" s="1"/>
  <c r="C48" i="89" s="1"/>
  <c r="C49" i="89" s="1"/>
  <c r="C50" i="89" s="1"/>
  <c r="C51" i="89" s="1"/>
  <c r="C52" i="89" s="1"/>
  <c r="C53" i="89" s="1"/>
  <c r="C54" i="89" s="1"/>
  <c r="C55" i="89" s="1"/>
  <c r="C56" i="89" s="1"/>
  <c r="C57" i="89" s="1"/>
  <c r="C58" i="89" s="1"/>
  <c r="C59" i="89" s="1"/>
  <c r="C60" i="89" s="1"/>
  <c r="C61" i="89" s="1"/>
  <c r="C62" i="89" s="1"/>
  <c r="C63" i="89" s="1"/>
  <c r="C64" i="89" s="1"/>
  <c r="C65" i="89" s="1"/>
  <c r="C66" i="89" s="1"/>
  <c r="C67" i="89" s="1"/>
  <c r="C68" i="89" s="1"/>
  <c r="C69" i="89" s="1"/>
  <c r="C70" i="89" s="1"/>
  <c r="C71" i="89" s="1"/>
  <c r="C72" i="89" s="1"/>
  <c r="C17" i="90"/>
  <c r="C18" i="90" s="1"/>
  <c r="C19" i="90" s="1"/>
  <c r="C20" i="90" s="1"/>
  <c r="C21" i="90" s="1"/>
  <c r="C22" i="90" s="1"/>
  <c r="C23" i="90" s="1"/>
  <c r="C24" i="90" s="1"/>
  <c r="C25" i="90" s="1"/>
  <c r="C26" i="90" s="1"/>
  <c r="C27" i="90" s="1"/>
  <c r="C28" i="90" s="1"/>
  <c r="C29" i="90" s="1"/>
  <c r="C30" i="90" s="1"/>
  <c r="C31" i="90" s="1"/>
  <c r="C32" i="90" s="1"/>
  <c r="C33" i="90" s="1"/>
  <c r="C34" i="90" s="1"/>
  <c r="C35" i="90" s="1"/>
  <c r="C36" i="90" s="1"/>
  <c r="C37" i="90" s="1"/>
  <c r="C38" i="90" s="1"/>
  <c r="C39" i="90" s="1"/>
  <c r="C40" i="90" s="1"/>
  <c r="C41" i="90" s="1"/>
  <c r="C42" i="90" s="1"/>
  <c r="C43" i="90" s="1"/>
  <c r="C44" i="90" s="1"/>
  <c r="C45" i="90" s="1"/>
  <c r="C46" i="90" s="1"/>
  <c r="C47" i="90" s="1"/>
  <c r="C48" i="90" s="1"/>
  <c r="C49" i="90" s="1"/>
  <c r="C50" i="90" s="1"/>
  <c r="C51" i="90" s="1"/>
  <c r="C52" i="90" s="1"/>
  <c r="C53" i="90" s="1"/>
  <c r="C54" i="90" s="1"/>
  <c r="C55" i="90" s="1"/>
  <c r="C56" i="90" s="1"/>
  <c r="C57" i="90" s="1"/>
  <c r="C58" i="90" s="1"/>
  <c r="C59" i="90" s="1"/>
  <c r="C60" i="90" s="1"/>
  <c r="C61" i="90" s="1"/>
  <c r="C62" i="90" s="1"/>
  <c r="C63" i="90" s="1"/>
  <c r="C64" i="90" s="1"/>
  <c r="C65" i="90" s="1"/>
  <c r="C66" i="90" s="1"/>
  <c r="C67" i="90" s="1"/>
  <c r="C68" i="90" s="1"/>
  <c r="C69" i="90" s="1"/>
  <c r="C70" i="90" s="1"/>
  <c r="C71" i="90" s="1"/>
  <c r="C72" i="90" s="1"/>
  <c r="C17" i="91"/>
  <c r="C18" i="91" s="1"/>
  <c r="C19" i="91" s="1"/>
  <c r="C20" i="91" s="1"/>
  <c r="C21" i="91" s="1"/>
  <c r="C22" i="91" s="1"/>
  <c r="C23" i="91" s="1"/>
  <c r="C24" i="91" s="1"/>
  <c r="C25" i="91" s="1"/>
  <c r="C26" i="91" s="1"/>
  <c r="C27" i="91" s="1"/>
  <c r="C28" i="91" s="1"/>
  <c r="C29" i="91" s="1"/>
  <c r="C30" i="91" s="1"/>
  <c r="C31" i="91" s="1"/>
  <c r="C32" i="91" s="1"/>
  <c r="C33" i="91" s="1"/>
  <c r="C34" i="91" s="1"/>
  <c r="C35" i="91" s="1"/>
  <c r="C36" i="91" s="1"/>
  <c r="C37" i="91" s="1"/>
  <c r="C38" i="91" s="1"/>
  <c r="C39" i="91" s="1"/>
  <c r="C40" i="91" s="1"/>
  <c r="C41" i="91" s="1"/>
  <c r="C42" i="91" s="1"/>
  <c r="C43" i="91" s="1"/>
  <c r="C44" i="91" s="1"/>
  <c r="C45" i="91" s="1"/>
  <c r="C46" i="91" s="1"/>
  <c r="C47" i="91" s="1"/>
  <c r="C48" i="91" s="1"/>
  <c r="C49" i="91" s="1"/>
  <c r="C50" i="91" s="1"/>
  <c r="C51" i="91" s="1"/>
  <c r="C52" i="91" s="1"/>
  <c r="C53" i="91" s="1"/>
  <c r="C54" i="91" s="1"/>
  <c r="C55" i="91" s="1"/>
  <c r="C56" i="91" s="1"/>
  <c r="C57" i="91" s="1"/>
  <c r="C58" i="91" s="1"/>
  <c r="C59" i="91" s="1"/>
  <c r="C60" i="91" s="1"/>
  <c r="C61" i="91" s="1"/>
  <c r="C62" i="91" s="1"/>
  <c r="C63" i="91" s="1"/>
  <c r="C64" i="91" s="1"/>
  <c r="C65" i="91" s="1"/>
  <c r="C66" i="91" s="1"/>
  <c r="C67" i="91" s="1"/>
  <c r="C68" i="91" s="1"/>
  <c r="C69" i="91" s="1"/>
  <c r="C70" i="91" s="1"/>
  <c r="C71" i="91" s="1"/>
  <c r="C72" i="91" s="1"/>
  <c r="C17" i="92"/>
  <c r="C18" i="92" s="1"/>
  <c r="C19" i="92" s="1"/>
  <c r="C20" i="92" s="1"/>
  <c r="C21" i="92" s="1"/>
  <c r="C22" i="92" s="1"/>
  <c r="C23" i="92" s="1"/>
  <c r="C24" i="92" s="1"/>
  <c r="C25" i="92" s="1"/>
  <c r="C26" i="92" s="1"/>
  <c r="C27" i="92" s="1"/>
  <c r="C28" i="92" s="1"/>
  <c r="C29" i="92" s="1"/>
  <c r="C30" i="92" s="1"/>
  <c r="C31" i="92" s="1"/>
  <c r="C32" i="92" s="1"/>
  <c r="C33" i="92" s="1"/>
  <c r="C34" i="92" s="1"/>
  <c r="C35" i="92" s="1"/>
  <c r="C36" i="92" s="1"/>
  <c r="C37" i="92" s="1"/>
  <c r="C38" i="92" s="1"/>
  <c r="C39" i="92" s="1"/>
  <c r="C40" i="92" s="1"/>
  <c r="C41" i="92" s="1"/>
  <c r="C42" i="92" s="1"/>
  <c r="C43" i="92" s="1"/>
  <c r="C44" i="92" s="1"/>
  <c r="C45" i="92" s="1"/>
  <c r="C46" i="92" s="1"/>
  <c r="C47" i="92" s="1"/>
  <c r="C48" i="92" s="1"/>
  <c r="C49" i="92" s="1"/>
  <c r="C50" i="92" s="1"/>
  <c r="C51" i="92" s="1"/>
  <c r="C52" i="92" s="1"/>
  <c r="C53" i="92" s="1"/>
  <c r="C54" i="92" s="1"/>
  <c r="C55" i="92" s="1"/>
  <c r="C56" i="92" s="1"/>
  <c r="C57" i="92" s="1"/>
  <c r="C58" i="92" s="1"/>
  <c r="C59" i="92" s="1"/>
  <c r="C60" i="92" s="1"/>
  <c r="C61" i="92" s="1"/>
  <c r="C62" i="92" s="1"/>
  <c r="C63" i="92" s="1"/>
  <c r="C64" i="92" s="1"/>
  <c r="C65" i="92" s="1"/>
  <c r="C66" i="92" s="1"/>
  <c r="C67" i="92" s="1"/>
  <c r="C68" i="92" s="1"/>
  <c r="C69" i="92" s="1"/>
  <c r="C70" i="92" s="1"/>
  <c r="C71" i="92" s="1"/>
  <c r="C72" i="92" s="1"/>
  <c r="E17" i="13"/>
  <c r="C17" i="13"/>
  <c r="C18" i="13" s="1"/>
  <c r="C19" i="13" s="1"/>
  <c r="C20" i="13" s="1"/>
  <c r="C21" i="13" s="1"/>
  <c r="C22" i="13" s="1"/>
  <c r="C23" i="13" s="1"/>
  <c r="C24" i="13" s="1"/>
  <c r="C25" i="13" s="1"/>
  <c r="C26" i="13" s="1"/>
  <c r="C27" i="13" s="1"/>
  <c r="C28" i="13" s="1"/>
  <c r="C29" i="13" s="1"/>
  <c r="C30" i="13" s="1"/>
  <c r="C31" i="13" s="1"/>
  <c r="C32" i="13" s="1"/>
  <c r="C33" i="13" s="1"/>
  <c r="C34" i="13" s="1"/>
  <c r="C35" i="13" s="1"/>
  <c r="C36" i="13" s="1"/>
  <c r="C37" i="13" s="1"/>
  <c r="C38" i="13" s="1"/>
  <c r="C39" i="13" s="1"/>
  <c r="C40" i="13" s="1"/>
  <c r="C41" i="13" s="1"/>
  <c r="C42" i="13" s="1"/>
  <c r="C43" i="13" s="1"/>
  <c r="C44" i="13" s="1"/>
  <c r="C45" i="13" s="1"/>
  <c r="C46" i="13" s="1"/>
  <c r="C47" i="13" s="1"/>
  <c r="C48" i="13" s="1"/>
  <c r="C49" i="13" s="1"/>
  <c r="C50" i="13" s="1"/>
  <c r="C51" i="13" s="1"/>
  <c r="C52" i="13" s="1"/>
  <c r="C53" i="13" s="1"/>
  <c r="C54" i="13" s="1"/>
  <c r="C55" i="13" s="1"/>
  <c r="C56" i="13" s="1"/>
  <c r="C57" i="13" s="1"/>
  <c r="C58" i="13" s="1"/>
  <c r="C59" i="13" s="1"/>
  <c r="C60" i="13" s="1"/>
  <c r="C61" i="13" s="1"/>
  <c r="C62" i="13" s="1"/>
  <c r="C63" i="13" s="1"/>
  <c r="C64" i="13" s="1"/>
  <c r="C65" i="13" s="1"/>
  <c r="C66" i="13" s="1"/>
  <c r="C67" i="13" s="1"/>
  <c r="C68" i="13" s="1"/>
  <c r="C69" i="13" s="1"/>
  <c r="C70" i="13" s="1"/>
  <c r="C71" i="13" s="1"/>
  <c r="C72" i="13" s="1"/>
  <c r="W76" i="36"/>
  <c r="P76" i="36"/>
  <c r="P1" i="92"/>
  <c r="P83" i="92" s="1"/>
  <c r="P1" i="91"/>
  <c r="P83" i="91" s="1"/>
  <c r="P1" i="90"/>
  <c r="P83" i="90" s="1"/>
  <c r="P1" i="89"/>
  <c r="P83" i="89" s="1"/>
  <c r="P1" i="88"/>
  <c r="P83" i="88" s="1"/>
  <c r="P1" i="87"/>
  <c r="P83" i="87" s="1"/>
  <c r="P1" i="86"/>
  <c r="P83" i="86" s="1"/>
  <c r="P1" i="85"/>
  <c r="P83" i="85" s="1"/>
  <c r="P1" i="84"/>
  <c r="P83" i="84" s="1"/>
  <c r="P154" i="92"/>
  <c r="O154" i="92"/>
  <c r="M154" i="92"/>
  <c r="J154" i="92"/>
  <c r="P153" i="92"/>
  <c r="O153" i="92"/>
  <c r="M153" i="92"/>
  <c r="J153" i="92"/>
  <c r="P152" i="92"/>
  <c r="O152" i="92"/>
  <c r="M152" i="92"/>
  <c r="J152" i="92"/>
  <c r="P151" i="92"/>
  <c r="O151" i="92"/>
  <c r="M151" i="92"/>
  <c r="J151" i="92"/>
  <c r="P150" i="92"/>
  <c r="O150" i="92"/>
  <c r="M150" i="92"/>
  <c r="J150" i="92"/>
  <c r="P149" i="92"/>
  <c r="O149" i="92"/>
  <c r="M149" i="92"/>
  <c r="J149" i="92"/>
  <c r="P148" i="92"/>
  <c r="O148" i="92"/>
  <c r="M148" i="92"/>
  <c r="J148" i="92"/>
  <c r="P147" i="92"/>
  <c r="O147" i="92"/>
  <c r="M147" i="92"/>
  <c r="J147" i="92"/>
  <c r="P146" i="92"/>
  <c r="O146" i="92"/>
  <c r="M146" i="92"/>
  <c r="J146" i="92"/>
  <c r="P145" i="92"/>
  <c r="O145" i="92"/>
  <c r="M145" i="92"/>
  <c r="J145" i="92"/>
  <c r="P144" i="92"/>
  <c r="O144" i="92"/>
  <c r="M144" i="92"/>
  <c r="J144" i="92"/>
  <c r="P143" i="92"/>
  <c r="O143" i="92"/>
  <c r="M143" i="92"/>
  <c r="J143" i="92"/>
  <c r="P142" i="92"/>
  <c r="O142" i="92"/>
  <c r="M142" i="92"/>
  <c r="J142" i="92"/>
  <c r="P141" i="92"/>
  <c r="O141" i="92"/>
  <c r="M141" i="92"/>
  <c r="J141" i="92"/>
  <c r="P140" i="92"/>
  <c r="O140" i="92"/>
  <c r="M140" i="92"/>
  <c r="J140" i="92"/>
  <c r="P139" i="92"/>
  <c r="O139" i="92"/>
  <c r="M139" i="92"/>
  <c r="J139" i="92"/>
  <c r="P138" i="92"/>
  <c r="O138" i="92"/>
  <c r="M138" i="92"/>
  <c r="J138" i="92"/>
  <c r="P137" i="92"/>
  <c r="O137" i="92"/>
  <c r="M137" i="92"/>
  <c r="J137" i="92"/>
  <c r="P136" i="92"/>
  <c r="O136" i="92"/>
  <c r="M136" i="92"/>
  <c r="J136" i="92"/>
  <c r="P135" i="92"/>
  <c r="O135" i="92"/>
  <c r="M135" i="92"/>
  <c r="J135" i="92"/>
  <c r="P134" i="92"/>
  <c r="O134" i="92"/>
  <c r="M134" i="92"/>
  <c r="J134" i="92"/>
  <c r="P133" i="92"/>
  <c r="O133" i="92"/>
  <c r="M133" i="92"/>
  <c r="J133" i="92"/>
  <c r="P132" i="92"/>
  <c r="O132" i="92"/>
  <c r="M132" i="92"/>
  <c r="J132" i="92"/>
  <c r="P131" i="92"/>
  <c r="O131" i="92"/>
  <c r="M131" i="92"/>
  <c r="J131" i="92"/>
  <c r="O130" i="92"/>
  <c r="M130" i="92"/>
  <c r="O129" i="92"/>
  <c r="M129" i="92"/>
  <c r="O128" i="92"/>
  <c r="M128" i="92"/>
  <c r="O127" i="92"/>
  <c r="M127" i="92"/>
  <c r="O126" i="92"/>
  <c r="M126" i="92"/>
  <c r="O125" i="92"/>
  <c r="M125" i="92"/>
  <c r="O124" i="92"/>
  <c r="M124" i="92"/>
  <c r="O123" i="92"/>
  <c r="M123" i="92"/>
  <c r="O122" i="92"/>
  <c r="M122" i="92"/>
  <c r="O121" i="92"/>
  <c r="M121" i="92"/>
  <c r="O120" i="92"/>
  <c r="M120" i="92"/>
  <c r="O119" i="92"/>
  <c r="M119" i="92"/>
  <c r="O118" i="92"/>
  <c r="M118" i="92"/>
  <c r="O117" i="92"/>
  <c r="M117" i="92"/>
  <c r="O116" i="92"/>
  <c r="M116" i="92"/>
  <c r="O115" i="92"/>
  <c r="M115" i="92"/>
  <c r="O114" i="92"/>
  <c r="M114" i="92"/>
  <c r="O113" i="92"/>
  <c r="M113" i="92"/>
  <c r="O112" i="92"/>
  <c r="M112" i="92"/>
  <c r="O111" i="92"/>
  <c r="M111" i="92"/>
  <c r="O110" i="92"/>
  <c r="M110" i="92"/>
  <c r="O109" i="92"/>
  <c r="M109" i="92"/>
  <c r="O108" i="92"/>
  <c r="M108" i="92"/>
  <c r="O107" i="92"/>
  <c r="M107" i="92"/>
  <c r="O106" i="92"/>
  <c r="M106" i="92"/>
  <c r="O105" i="92"/>
  <c r="M105" i="92"/>
  <c r="O104" i="92"/>
  <c r="M104" i="92"/>
  <c r="O102" i="92"/>
  <c r="O101" i="92"/>
  <c r="O100" i="92"/>
  <c r="O99" i="92"/>
  <c r="D96" i="92"/>
  <c r="L93" i="92"/>
  <c r="J93" i="92"/>
  <c r="D91" i="92"/>
  <c r="D89" i="92"/>
  <c r="N72" i="92"/>
  <c r="L72" i="92"/>
  <c r="N71" i="92"/>
  <c r="L71" i="92"/>
  <c r="N70" i="92"/>
  <c r="L70" i="92"/>
  <c r="N69" i="92"/>
  <c r="L69" i="92"/>
  <c r="N68" i="92"/>
  <c r="L68" i="92"/>
  <c r="N67" i="92"/>
  <c r="L67" i="92"/>
  <c r="N66" i="92"/>
  <c r="L66" i="92"/>
  <c r="N65" i="92"/>
  <c r="L65" i="92"/>
  <c r="N64" i="92"/>
  <c r="L64" i="92"/>
  <c r="N63" i="92"/>
  <c r="L63" i="92"/>
  <c r="N62" i="92"/>
  <c r="L62" i="92"/>
  <c r="N61" i="92"/>
  <c r="L61" i="92"/>
  <c r="N60" i="92"/>
  <c r="L60" i="92"/>
  <c r="N59" i="92"/>
  <c r="L59" i="92"/>
  <c r="N58" i="92"/>
  <c r="L58" i="92"/>
  <c r="N57" i="92"/>
  <c r="L57" i="92"/>
  <c r="N56" i="92"/>
  <c r="L56" i="92"/>
  <c r="N55" i="92"/>
  <c r="L55" i="92"/>
  <c r="N54" i="92"/>
  <c r="L54" i="92"/>
  <c r="N53" i="92"/>
  <c r="L53" i="92"/>
  <c r="N52" i="92"/>
  <c r="L52" i="92"/>
  <c r="N51" i="92"/>
  <c r="L51" i="92"/>
  <c r="N50" i="92"/>
  <c r="L50" i="92"/>
  <c r="N49" i="92"/>
  <c r="L49" i="92"/>
  <c r="N48" i="92"/>
  <c r="L48" i="92"/>
  <c r="N47" i="92"/>
  <c r="L47" i="92"/>
  <c r="N46" i="92"/>
  <c r="L46" i="92"/>
  <c r="N45" i="92"/>
  <c r="L45" i="92"/>
  <c r="N44" i="92"/>
  <c r="L44" i="92"/>
  <c r="N43" i="92"/>
  <c r="L43" i="92"/>
  <c r="N42" i="92"/>
  <c r="L42" i="92"/>
  <c r="N41" i="92"/>
  <c r="L41" i="92"/>
  <c r="N40" i="92"/>
  <c r="L40" i="92"/>
  <c r="N39" i="92"/>
  <c r="L39" i="92"/>
  <c r="N38" i="92"/>
  <c r="L38" i="92"/>
  <c r="N37" i="92"/>
  <c r="L37" i="92"/>
  <c r="N36" i="92"/>
  <c r="L36" i="92"/>
  <c r="N35" i="92"/>
  <c r="L35" i="92"/>
  <c r="N34" i="92"/>
  <c r="L34" i="92"/>
  <c r="N33" i="92"/>
  <c r="L33" i="92"/>
  <c r="N32" i="92"/>
  <c r="L32" i="92"/>
  <c r="N31" i="92"/>
  <c r="L31" i="92"/>
  <c r="N30" i="92"/>
  <c r="L30" i="92"/>
  <c r="N29" i="92"/>
  <c r="L29" i="92"/>
  <c r="N28" i="92"/>
  <c r="L28" i="92"/>
  <c r="N27" i="92"/>
  <c r="L27" i="92"/>
  <c r="N26" i="92"/>
  <c r="L26" i="92"/>
  <c r="N22" i="92"/>
  <c r="N21" i="92"/>
  <c r="N20" i="92"/>
  <c r="N19" i="92"/>
  <c r="O19" i="92" s="1"/>
  <c r="K11" i="92"/>
  <c r="I11" i="92"/>
  <c r="D8" i="92"/>
  <c r="D90" i="92" s="1"/>
  <c r="P154" i="91"/>
  <c r="O154" i="91"/>
  <c r="M154" i="91"/>
  <c r="J154" i="91"/>
  <c r="P153" i="91"/>
  <c r="O153" i="91"/>
  <c r="M153" i="91"/>
  <c r="J153" i="91"/>
  <c r="P152" i="91"/>
  <c r="O152" i="91"/>
  <c r="M152" i="91"/>
  <c r="J152" i="91"/>
  <c r="P151" i="91"/>
  <c r="O151" i="91"/>
  <c r="M151" i="91"/>
  <c r="J151" i="91"/>
  <c r="P150" i="91"/>
  <c r="O150" i="91"/>
  <c r="M150" i="91"/>
  <c r="J150" i="91"/>
  <c r="P149" i="91"/>
  <c r="O149" i="91"/>
  <c r="M149" i="91"/>
  <c r="J149" i="91"/>
  <c r="P148" i="91"/>
  <c r="O148" i="91"/>
  <c r="M148" i="91"/>
  <c r="J148" i="91"/>
  <c r="P147" i="91"/>
  <c r="O147" i="91"/>
  <c r="M147" i="91"/>
  <c r="J147" i="91"/>
  <c r="P146" i="91"/>
  <c r="O146" i="91"/>
  <c r="M146" i="91"/>
  <c r="J146" i="91"/>
  <c r="P145" i="91"/>
  <c r="O145" i="91"/>
  <c r="M145" i="91"/>
  <c r="J145" i="91"/>
  <c r="P144" i="91"/>
  <c r="O144" i="91"/>
  <c r="M144" i="91"/>
  <c r="J144" i="91"/>
  <c r="P143" i="91"/>
  <c r="O143" i="91"/>
  <c r="M143" i="91"/>
  <c r="J143" i="91"/>
  <c r="P142" i="91"/>
  <c r="O142" i="91"/>
  <c r="M142" i="91"/>
  <c r="J142" i="91"/>
  <c r="P141" i="91"/>
  <c r="O141" i="91"/>
  <c r="M141" i="91"/>
  <c r="J141" i="91"/>
  <c r="P140" i="91"/>
  <c r="O140" i="91"/>
  <c r="M140" i="91"/>
  <c r="J140" i="91"/>
  <c r="P139" i="91"/>
  <c r="O139" i="91"/>
  <c r="M139" i="91"/>
  <c r="J139" i="91"/>
  <c r="P138" i="91"/>
  <c r="O138" i="91"/>
  <c r="M138" i="91"/>
  <c r="J138" i="91"/>
  <c r="P137" i="91"/>
  <c r="O137" i="91"/>
  <c r="M137" i="91"/>
  <c r="J137" i="91"/>
  <c r="P136" i="91"/>
  <c r="O136" i="91"/>
  <c r="M136" i="91"/>
  <c r="J136" i="91"/>
  <c r="P135" i="91"/>
  <c r="O135" i="91"/>
  <c r="M135" i="91"/>
  <c r="J135" i="91"/>
  <c r="P134" i="91"/>
  <c r="O134" i="91"/>
  <c r="M134" i="91"/>
  <c r="J134" i="91"/>
  <c r="P133" i="91"/>
  <c r="O133" i="91"/>
  <c r="M133" i="91"/>
  <c r="J133" i="91"/>
  <c r="P132" i="91"/>
  <c r="O132" i="91"/>
  <c r="M132" i="91"/>
  <c r="J132" i="91"/>
  <c r="P131" i="91"/>
  <c r="O131" i="91"/>
  <c r="M131" i="91"/>
  <c r="J131" i="91"/>
  <c r="O130" i="91"/>
  <c r="M130" i="91"/>
  <c r="O129" i="91"/>
  <c r="M129" i="91"/>
  <c r="O128" i="91"/>
  <c r="M128" i="91"/>
  <c r="O127" i="91"/>
  <c r="M127" i="91"/>
  <c r="O126" i="91"/>
  <c r="M126" i="91"/>
  <c r="O125" i="91"/>
  <c r="M125" i="91"/>
  <c r="O124" i="91"/>
  <c r="M124" i="91"/>
  <c r="O123" i="91"/>
  <c r="M123" i="91"/>
  <c r="O122" i="91"/>
  <c r="M122" i="91"/>
  <c r="O121" i="91"/>
  <c r="M121" i="91"/>
  <c r="O120" i="91"/>
  <c r="M120" i="91"/>
  <c r="O119" i="91"/>
  <c r="M119" i="91"/>
  <c r="O118" i="91"/>
  <c r="M118" i="91"/>
  <c r="O117" i="91"/>
  <c r="M117" i="91"/>
  <c r="O116" i="91"/>
  <c r="M116" i="91"/>
  <c r="O115" i="91"/>
  <c r="M115" i="91"/>
  <c r="O114" i="91"/>
  <c r="M114" i="91"/>
  <c r="O113" i="91"/>
  <c r="M113" i="91"/>
  <c r="O112" i="91"/>
  <c r="M112" i="91"/>
  <c r="O111" i="91"/>
  <c r="M111" i="91"/>
  <c r="O110" i="91"/>
  <c r="M110" i="91"/>
  <c r="O109" i="91"/>
  <c r="M109" i="91"/>
  <c r="O108" i="91"/>
  <c r="M108" i="91"/>
  <c r="O107" i="91"/>
  <c r="M107" i="91"/>
  <c r="O106" i="91"/>
  <c r="M106" i="91"/>
  <c r="O105" i="91"/>
  <c r="M105" i="91"/>
  <c r="O104" i="91"/>
  <c r="M104" i="91"/>
  <c r="O102" i="91"/>
  <c r="O101" i="91"/>
  <c r="O100" i="91"/>
  <c r="O99" i="91"/>
  <c r="D96" i="91"/>
  <c r="L93" i="91"/>
  <c r="J93" i="91"/>
  <c r="D91" i="91"/>
  <c r="D89" i="91"/>
  <c r="N72" i="91"/>
  <c r="L72" i="91"/>
  <c r="N71" i="91"/>
  <c r="L71" i="91"/>
  <c r="N70" i="91"/>
  <c r="L70" i="91"/>
  <c r="N69" i="91"/>
  <c r="L69" i="91"/>
  <c r="N68" i="91"/>
  <c r="L68" i="91"/>
  <c r="N67" i="91"/>
  <c r="L67" i="91"/>
  <c r="N66" i="91"/>
  <c r="L66" i="91"/>
  <c r="N65" i="91"/>
  <c r="L65" i="91"/>
  <c r="N64" i="91"/>
  <c r="L64" i="91"/>
  <c r="N63" i="91"/>
  <c r="L63" i="91"/>
  <c r="N62" i="91"/>
  <c r="L62" i="91"/>
  <c r="N61" i="91"/>
  <c r="L61" i="91"/>
  <c r="N60" i="91"/>
  <c r="L60" i="91"/>
  <c r="N59" i="91"/>
  <c r="L59" i="91"/>
  <c r="N58" i="91"/>
  <c r="L58" i="91"/>
  <c r="N57" i="91"/>
  <c r="L57" i="91"/>
  <c r="N56" i="91"/>
  <c r="L56" i="91"/>
  <c r="N55" i="91"/>
  <c r="L55" i="91"/>
  <c r="N54" i="91"/>
  <c r="L54" i="91"/>
  <c r="N53" i="91"/>
  <c r="L53" i="91"/>
  <c r="N52" i="91"/>
  <c r="L52" i="91"/>
  <c r="N51" i="91"/>
  <c r="L51" i="91"/>
  <c r="N50" i="91"/>
  <c r="L50" i="91"/>
  <c r="N49" i="91"/>
  <c r="L49" i="91"/>
  <c r="N48" i="91"/>
  <c r="L48" i="91"/>
  <c r="N47" i="91"/>
  <c r="L47" i="91"/>
  <c r="N46" i="91"/>
  <c r="L46" i="91"/>
  <c r="N45" i="91"/>
  <c r="L45" i="91"/>
  <c r="N44" i="91"/>
  <c r="L44" i="91"/>
  <c r="N43" i="91"/>
  <c r="L43" i="91"/>
  <c r="N42" i="91"/>
  <c r="L42" i="91"/>
  <c r="N41" i="91"/>
  <c r="L41" i="91"/>
  <c r="N40" i="91"/>
  <c r="L40" i="91"/>
  <c r="N39" i="91"/>
  <c r="L39" i="91"/>
  <c r="N38" i="91"/>
  <c r="L38" i="91"/>
  <c r="N37" i="91"/>
  <c r="L37" i="91"/>
  <c r="N36" i="91"/>
  <c r="L36" i="91"/>
  <c r="N35" i="91"/>
  <c r="L35" i="91"/>
  <c r="N34" i="91"/>
  <c r="L34" i="91"/>
  <c r="N33" i="91"/>
  <c r="L33" i="91"/>
  <c r="N32" i="91"/>
  <c r="L32" i="91"/>
  <c r="N31" i="91"/>
  <c r="L31" i="91"/>
  <c r="N30" i="91"/>
  <c r="L30" i="91"/>
  <c r="N29" i="91"/>
  <c r="L29" i="91"/>
  <c r="N28" i="91"/>
  <c r="L28" i="91"/>
  <c r="N27" i="91"/>
  <c r="L27" i="91"/>
  <c r="N26" i="91"/>
  <c r="L26" i="91"/>
  <c r="N22" i="91"/>
  <c r="N21" i="91"/>
  <c r="N20" i="91"/>
  <c r="N19" i="91"/>
  <c r="O19" i="91" s="1"/>
  <c r="K11" i="91"/>
  <c r="I11" i="91"/>
  <c r="D8" i="91"/>
  <c r="D90" i="91" s="1"/>
  <c r="P154" i="90"/>
  <c r="O154" i="90"/>
  <c r="M154" i="90"/>
  <c r="J154" i="90"/>
  <c r="P153" i="90"/>
  <c r="O153" i="90"/>
  <c r="M153" i="90"/>
  <c r="J153" i="90"/>
  <c r="P152" i="90"/>
  <c r="O152" i="90"/>
  <c r="M152" i="90"/>
  <c r="J152" i="90"/>
  <c r="P151" i="90"/>
  <c r="O151" i="90"/>
  <c r="M151" i="90"/>
  <c r="J151" i="90"/>
  <c r="P150" i="90"/>
  <c r="O150" i="90"/>
  <c r="M150" i="90"/>
  <c r="J150" i="90"/>
  <c r="P149" i="90"/>
  <c r="O149" i="90"/>
  <c r="M149" i="90"/>
  <c r="J149" i="90"/>
  <c r="P148" i="90"/>
  <c r="O148" i="90"/>
  <c r="M148" i="90"/>
  <c r="J148" i="90"/>
  <c r="P147" i="90"/>
  <c r="O147" i="90"/>
  <c r="M147" i="90"/>
  <c r="J147" i="90"/>
  <c r="P146" i="90"/>
  <c r="O146" i="90"/>
  <c r="M146" i="90"/>
  <c r="J146" i="90"/>
  <c r="P145" i="90"/>
  <c r="O145" i="90"/>
  <c r="M145" i="90"/>
  <c r="J145" i="90"/>
  <c r="P144" i="90"/>
  <c r="O144" i="90"/>
  <c r="M144" i="90"/>
  <c r="J144" i="90"/>
  <c r="P143" i="90"/>
  <c r="O143" i="90"/>
  <c r="M143" i="90"/>
  <c r="J143" i="90"/>
  <c r="P142" i="90"/>
  <c r="O142" i="90"/>
  <c r="M142" i="90"/>
  <c r="J142" i="90"/>
  <c r="P141" i="90"/>
  <c r="O141" i="90"/>
  <c r="M141" i="90"/>
  <c r="J141" i="90"/>
  <c r="P140" i="90"/>
  <c r="O140" i="90"/>
  <c r="M140" i="90"/>
  <c r="J140" i="90"/>
  <c r="P139" i="90"/>
  <c r="O139" i="90"/>
  <c r="M139" i="90"/>
  <c r="J139" i="90"/>
  <c r="P138" i="90"/>
  <c r="O138" i="90"/>
  <c r="M138" i="90"/>
  <c r="J138" i="90"/>
  <c r="P137" i="90"/>
  <c r="O137" i="90"/>
  <c r="M137" i="90"/>
  <c r="J137" i="90"/>
  <c r="P136" i="90"/>
  <c r="O136" i="90"/>
  <c r="M136" i="90"/>
  <c r="J136" i="90"/>
  <c r="P135" i="90"/>
  <c r="O135" i="90"/>
  <c r="M135" i="90"/>
  <c r="J135" i="90"/>
  <c r="P134" i="90"/>
  <c r="O134" i="90"/>
  <c r="M134" i="90"/>
  <c r="J134" i="90"/>
  <c r="P133" i="90"/>
  <c r="O133" i="90"/>
  <c r="M133" i="90"/>
  <c r="J133" i="90"/>
  <c r="P132" i="90"/>
  <c r="O132" i="90"/>
  <c r="M132" i="90"/>
  <c r="J132" i="90"/>
  <c r="P131" i="90"/>
  <c r="O131" i="90"/>
  <c r="M131" i="90"/>
  <c r="J131" i="90"/>
  <c r="O130" i="90"/>
  <c r="M130" i="90"/>
  <c r="O129" i="90"/>
  <c r="M129" i="90"/>
  <c r="O128" i="90"/>
  <c r="M128" i="90"/>
  <c r="O127" i="90"/>
  <c r="M127" i="90"/>
  <c r="O126" i="90"/>
  <c r="M126" i="90"/>
  <c r="O125" i="90"/>
  <c r="M125" i="90"/>
  <c r="O124" i="90"/>
  <c r="M124" i="90"/>
  <c r="O123" i="90"/>
  <c r="M123" i="90"/>
  <c r="O122" i="90"/>
  <c r="M122" i="90"/>
  <c r="O121" i="90"/>
  <c r="M121" i="90"/>
  <c r="O120" i="90"/>
  <c r="M120" i="90"/>
  <c r="O119" i="90"/>
  <c r="M119" i="90"/>
  <c r="O118" i="90"/>
  <c r="M118" i="90"/>
  <c r="O117" i="90"/>
  <c r="M117" i="90"/>
  <c r="O116" i="90"/>
  <c r="M116" i="90"/>
  <c r="O115" i="90"/>
  <c r="M115" i="90"/>
  <c r="O114" i="90"/>
  <c r="M114" i="90"/>
  <c r="O113" i="90"/>
  <c r="M113" i="90"/>
  <c r="O112" i="90"/>
  <c r="M112" i="90"/>
  <c r="O111" i="90"/>
  <c r="M111" i="90"/>
  <c r="O110" i="90"/>
  <c r="M110" i="90"/>
  <c r="O109" i="90"/>
  <c r="M109" i="90"/>
  <c r="O108" i="90"/>
  <c r="M108" i="90"/>
  <c r="O107" i="90"/>
  <c r="M107" i="90"/>
  <c r="O106" i="90"/>
  <c r="M106" i="90"/>
  <c r="O105" i="90"/>
  <c r="M105" i="90"/>
  <c r="O104" i="90"/>
  <c r="M104" i="90"/>
  <c r="O102" i="90"/>
  <c r="O101" i="90"/>
  <c r="O100" i="90"/>
  <c r="D96" i="90"/>
  <c r="L93" i="90"/>
  <c r="J93" i="90"/>
  <c r="D91" i="90"/>
  <c r="D89" i="90"/>
  <c r="N72" i="90"/>
  <c r="L72" i="90"/>
  <c r="N71" i="90"/>
  <c r="L71" i="90"/>
  <c r="N70" i="90"/>
  <c r="L70" i="90"/>
  <c r="N69" i="90"/>
  <c r="L69" i="90"/>
  <c r="N68" i="90"/>
  <c r="L68" i="90"/>
  <c r="N67" i="90"/>
  <c r="L67" i="90"/>
  <c r="N66" i="90"/>
  <c r="L66" i="90"/>
  <c r="N65" i="90"/>
  <c r="L65" i="90"/>
  <c r="N64" i="90"/>
  <c r="L64" i="90"/>
  <c r="N63" i="90"/>
  <c r="L63" i="90"/>
  <c r="N62" i="90"/>
  <c r="L62" i="90"/>
  <c r="N61" i="90"/>
  <c r="L61" i="90"/>
  <c r="N60" i="90"/>
  <c r="L60" i="90"/>
  <c r="N59" i="90"/>
  <c r="L59" i="90"/>
  <c r="N58" i="90"/>
  <c r="L58" i="90"/>
  <c r="N57" i="90"/>
  <c r="L57" i="90"/>
  <c r="N56" i="90"/>
  <c r="L56" i="90"/>
  <c r="N55" i="90"/>
  <c r="L55" i="90"/>
  <c r="N54" i="90"/>
  <c r="L54" i="90"/>
  <c r="N53" i="90"/>
  <c r="L53" i="90"/>
  <c r="N52" i="90"/>
  <c r="L52" i="90"/>
  <c r="N51" i="90"/>
  <c r="L51" i="90"/>
  <c r="N50" i="90"/>
  <c r="L50" i="90"/>
  <c r="N49" i="90"/>
  <c r="L49" i="90"/>
  <c r="N48" i="90"/>
  <c r="L48" i="90"/>
  <c r="N47" i="90"/>
  <c r="L47" i="90"/>
  <c r="N46" i="90"/>
  <c r="L46" i="90"/>
  <c r="N45" i="90"/>
  <c r="L45" i="90"/>
  <c r="N44" i="90"/>
  <c r="L44" i="90"/>
  <c r="N43" i="90"/>
  <c r="L43" i="90"/>
  <c r="N42" i="90"/>
  <c r="L42" i="90"/>
  <c r="N41" i="90"/>
  <c r="L41" i="90"/>
  <c r="N40" i="90"/>
  <c r="L40" i="90"/>
  <c r="N39" i="90"/>
  <c r="L39" i="90"/>
  <c r="N38" i="90"/>
  <c r="L38" i="90"/>
  <c r="N37" i="90"/>
  <c r="L37" i="90"/>
  <c r="N36" i="90"/>
  <c r="L36" i="90"/>
  <c r="N35" i="90"/>
  <c r="L35" i="90"/>
  <c r="N34" i="90"/>
  <c r="L34" i="90"/>
  <c r="N33" i="90"/>
  <c r="L33" i="90"/>
  <c r="N32" i="90"/>
  <c r="L32" i="90"/>
  <c r="N31" i="90"/>
  <c r="L31" i="90"/>
  <c r="N30" i="90"/>
  <c r="L30" i="90"/>
  <c r="N29" i="90"/>
  <c r="L29" i="90"/>
  <c r="N28" i="90"/>
  <c r="L28" i="90"/>
  <c r="N27" i="90"/>
  <c r="L27" i="90"/>
  <c r="N26" i="90"/>
  <c r="L26" i="90"/>
  <c r="N22" i="90"/>
  <c r="N21" i="90"/>
  <c r="N20" i="90"/>
  <c r="N19" i="90"/>
  <c r="O19" i="90" s="1"/>
  <c r="K11" i="90"/>
  <c r="I11" i="90"/>
  <c r="D8" i="90"/>
  <c r="D90" i="90" s="1"/>
  <c r="P154" i="89"/>
  <c r="O154" i="89"/>
  <c r="M154" i="89"/>
  <c r="J154" i="89"/>
  <c r="P153" i="89"/>
  <c r="O153" i="89"/>
  <c r="M153" i="89"/>
  <c r="J153" i="89"/>
  <c r="P152" i="89"/>
  <c r="O152" i="89"/>
  <c r="M152" i="89"/>
  <c r="J152" i="89"/>
  <c r="P151" i="89"/>
  <c r="O151" i="89"/>
  <c r="M151" i="89"/>
  <c r="J151" i="89"/>
  <c r="P150" i="89"/>
  <c r="O150" i="89"/>
  <c r="M150" i="89"/>
  <c r="J150" i="89"/>
  <c r="P149" i="89"/>
  <c r="O149" i="89"/>
  <c r="M149" i="89"/>
  <c r="J149" i="89"/>
  <c r="P148" i="89"/>
  <c r="O148" i="89"/>
  <c r="M148" i="89"/>
  <c r="J148" i="89"/>
  <c r="P147" i="89"/>
  <c r="O147" i="89"/>
  <c r="M147" i="89"/>
  <c r="J147" i="89"/>
  <c r="P146" i="89"/>
  <c r="O146" i="89"/>
  <c r="M146" i="89"/>
  <c r="J146" i="89"/>
  <c r="P145" i="89"/>
  <c r="O145" i="89"/>
  <c r="M145" i="89"/>
  <c r="J145" i="89"/>
  <c r="P144" i="89"/>
  <c r="O144" i="89"/>
  <c r="M144" i="89"/>
  <c r="J144" i="89"/>
  <c r="P143" i="89"/>
  <c r="O143" i="89"/>
  <c r="M143" i="89"/>
  <c r="J143" i="89"/>
  <c r="P142" i="89"/>
  <c r="O142" i="89"/>
  <c r="M142" i="89"/>
  <c r="J142" i="89"/>
  <c r="P141" i="89"/>
  <c r="O141" i="89"/>
  <c r="M141" i="89"/>
  <c r="J141" i="89"/>
  <c r="P140" i="89"/>
  <c r="O140" i="89"/>
  <c r="M140" i="89"/>
  <c r="J140" i="89"/>
  <c r="P139" i="89"/>
  <c r="O139" i="89"/>
  <c r="M139" i="89"/>
  <c r="J139" i="89"/>
  <c r="P138" i="89"/>
  <c r="O138" i="89"/>
  <c r="M138" i="89"/>
  <c r="J138" i="89"/>
  <c r="P137" i="89"/>
  <c r="O137" i="89"/>
  <c r="M137" i="89"/>
  <c r="J137" i="89"/>
  <c r="P136" i="89"/>
  <c r="O136" i="89"/>
  <c r="M136" i="89"/>
  <c r="J136" i="89"/>
  <c r="P135" i="89"/>
  <c r="O135" i="89"/>
  <c r="M135" i="89"/>
  <c r="J135" i="89"/>
  <c r="P134" i="89"/>
  <c r="O134" i="89"/>
  <c r="M134" i="89"/>
  <c r="J134" i="89"/>
  <c r="P133" i="89"/>
  <c r="O133" i="89"/>
  <c r="M133" i="89"/>
  <c r="J133" i="89"/>
  <c r="P132" i="89"/>
  <c r="O132" i="89"/>
  <c r="M132" i="89"/>
  <c r="J132" i="89"/>
  <c r="P131" i="89"/>
  <c r="O131" i="89"/>
  <c r="M131" i="89"/>
  <c r="J131" i="89"/>
  <c r="O130" i="89"/>
  <c r="M130" i="89"/>
  <c r="O129" i="89"/>
  <c r="M129" i="89"/>
  <c r="O128" i="89"/>
  <c r="M128" i="89"/>
  <c r="O127" i="89"/>
  <c r="M127" i="89"/>
  <c r="O126" i="89"/>
  <c r="M126" i="89"/>
  <c r="O125" i="89"/>
  <c r="M125" i="89"/>
  <c r="O124" i="89"/>
  <c r="M124" i="89"/>
  <c r="O123" i="89"/>
  <c r="M123" i="89"/>
  <c r="O122" i="89"/>
  <c r="M122" i="89"/>
  <c r="O121" i="89"/>
  <c r="M121" i="89"/>
  <c r="O120" i="89"/>
  <c r="M120" i="89"/>
  <c r="O119" i="89"/>
  <c r="M119" i="89"/>
  <c r="O118" i="89"/>
  <c r="M118" i="89"/>
  <c r="O117" i="89"/>
  <c r="M117" i="89"/>
  <c r="O116" i="89"/>
  <c r="M116" i="89"/>
  <c r="O115" i="89"/>
  <c r="M115" i="89"/>
  <c r="O114" i="89"/>
  <c r="M114" i="89"/>
  <c r="O113" i="89"/>
  <c r="M113" i="89"/>
  <c r="O112" i="89"/>
  <c r="M112" i="89"/>
  <c r="O111" i="89"/>
  <c r="M111" i="89"/>
  <c r="O110" i="89"/>
  <c r="M110" i="89"/>
  <c r="O109" i="89"/>
  <c r="M109" i="89"/>
  <c r="O108" i="89"/>
  <c r="M108" i="89"/>
  <c r="O107" i="89"/>
  <c r="M107" i="89"/>
  <c r="O106" i="89"/>
  <c r="M106" i="89"/>
  <c r="O105" i="89"/>
  <c r="M105" i="89"/>
  <c r="O104" i="89"/>
  <c r="M104" i="89"/>
  <c r="O102" i="89"/>
  <c r="O101" i="89"/>
  <c r="O100" i="89"/>
  <c r="D96" i="89"/>
  <c r="L93" i="89"/>
  <c r="J93" i="89"/>
  <c r="D91" i="89"/>
  <c r="D89" i="89"/>
  <c r="N72" i="89"/>
  <c r="L72" i="89"/>
  <c r="N71" i="89"/>
  <c r="L71" i="89"/>
  <c r="N70" i="89"/>
  <c r="L70" i="89"/>
  <c r="N69" i="89"/>
  <c r="L69" i="89"/>
  <c r="N68" i="89"/>
  <c r="L68" i="89"/>
  <c r="N67" i="89"/>
  <c r="L67" i="89"/>
  <c r="N66" i="89"/>
  <c r="L66" i="89"/>
  <c r="N65" i="89"/>
  <c r="L65" i="89"/>
  <c r="N64" i="89"/>
  <c r="L64" i="89"/>
  <c r="N63" i="89"/>
  <c r="L63" i="89"/>
  <c r="N62" i="89"/>
  <c r="L62" i="89"/>
  <c r="N61" i="89"/>
  <c r="L61" i="89"/>
  <c r="N60" i="89"/>
  <c r="L60" i="89"/>
  <c r="N59" i="89"/>
  <c r="L59" i="89"/>
  <c r="N58" i="89"/>
  <c r="L58" i="89"/>
  <c r="N57" i="89"/>
  <c r="L57" i="89"/>
  <c r="N56" i="89"/>
  <c r="L56" i="89"/>
  <c r="N55" i="89"/>
  <c r="L55" i="89"/>
  <c r="N54" i="89"/>
  <c r="L54" i="89"/>
  <c r="N53" i="89"/>
  <c r="L53" i="89"/>
  <c r="N52" i="89"/>
  <c r="L52" i="89"/>
  <c r="N51" i="89"/>
  <c r="L51" i="89"/>
  <c r="N50" i="89"/>
  <c r="L50" i="89"/>
  <c r="N49" i="89"/>
  <c r="L49" i="89"/>
  <c r="N48" i="89"/>
  <c r="L48" i="89"/>
  <c r="N47" i="89"/>
  <c r="L47" i="89"/>
  <c r="N46" i="89"/>
  <c r="L46" i="89"/>
  <c r="N45" i="89"/>
  <c r="L45" i="89"/>
  <c r="N44" i="89"/>
  <c r="L44" i="89"/>
  <c r="N43" i="89"/>
  <c r="L43" i="89"/>
  <c r="N42" i="89"/>
  <c r="L42" i="89"/>
  <c r="N41" i="89"/>
  <c r="L41" i="89"/>
  <c r="N40" i="89"/>
  <c r="L40" i="89"/>
  <c r="N39" i="89"/>
  <c r="L39" i="89"/>
  <c r="N38" i="89"/>
  <c r="L38" i="89"/>
  <c r="N37" i="89"/>
  <c r="L37" i="89"/>
  <c r="N36" i="89"/>
  <c r="L36" i="89"/>
  <c r="N35" i="89"/>
  <c r="L35" i="89"/>
  <c r="N34" i="89"/>
  <c r="L34" i="89"/>
  <c r="N33" i="89"/>
  <c r="L33" i="89"/>
  <c r="N32" i="89"/>
  <c r="L32" i="89"/>
  <c r="N31" i="89"/>
  <c r="L31" i="89"/>
  <c r="N30" i="89"/>
  <c r="L30" i="89"/>
  <c r="N29" i="89"/>
  <c r="L29" i="89"/>
  <c r="N28" i="89"/>
  <c r="L28" i="89"/>
  <c r="N27" i="89"/>
  <c r="L27" i="89"/>
  <c r="N26" i="89"/>
  <c r="L26" i="89"/>
  <c r="N22" i="89"/>
  <c r="N21" i="89"/>
  <c r="N20" i="89"/>
  <c r="N19" i="89"/>
  <c r="O19" i="89" s="1"/>
  <c r="K11" i="89"/>
  <c r="I11" i="89"/>
  <c r="D8" i="89"/>
  <c r="D90" i="89" s="1"/>
  <c r="P154" i="88"/>
  <c r="O154" i="88"/>
  <c r="M154" i="88"/>
  <c r="J154" i="88"/>
  <c r="P153" i="88"/>
  <c r="O153" i="88"/>
  <c r="M153" i="88"/>
  <c r="J153" i="88"/>
  <c r="P152" i="88"/>
  <c r="O152" i="88"/>
  <c r="M152" i="88"/>
  <c r="J152" i="88"/>
  <c r="P151" i="88"/>
  <c r="O151" i="88"/>
  <c r="M151" i="88"/>
  <c r="J151" i="88"/>
  <c r="P150" i="88"/>
  <c r="O150" i="88"/>
  <c r="M150" i="88"/>
  <c r="J150" i="88"/>
  <c r="P149" i="88"/>
  <c r="O149" i="88"/>
  <c r="M149" i="88"/>
  <c r="J149" i="88"/>
  <c r="P148" i="88"/>
  <c r="O148" i="88"/>
  <c r="M148" i="88"/>
  <c r="J148" i="88"/>
  <c r="P147" i="88"/>
  <c r="O147" i="88"/>
  <c r="M147" i="88"/>
  <c r="J147" i="88"/>
  <c r="P146" i="88"/>
  <c r="O146" i="88"/>
  <c r="M146" i="88"/>
  <c r="J146" i="88"/>
  <c r="P145" i="88"/>
  <c r="O145" i="88"/>
  <c r="M145" i="88"/>
  <c r="J145" i="88"/>
  <c r="P144" i="88"/>
  <c r="O144" i="88"/>
  <c r="M144" i="88"/>
  <c r="J144" i="88"/>
  <c r="P143" i="88"/>
  <c r="O143" i="88"/>
  <c r="M143" i="88"/>
  <c r="J143" i="88"/>
  <c r="P142" i="88"/>
  <c r="O142" i="88"/>
  <c r="M142" i="88"/>
  <c r="J142" i="88"/>
  <c r="P141" i="88"/>
  <c r="O141" i="88"/>
  <c r="M141" i="88"/>
  <c r="J141" i="88"/>
  <c r="P140" i="88"/>
  <c r="O140" i="88"/>
  <c r="M140" i="88"/>
  <c r="J140" i="88"/>
  <c r="P139" i="88"/>
  <c r="O139" i="88"/>
  <c r="M139" i="88"/>
  <c r="J139" i="88"/>
  <c r="P138" i="88"/>
  <c r="O138" i="88"/>
  <c r="M138" i="88"/>
  <c r="J138" i="88"/>
  <c r="P137" i="88"/>
  <c r="O137" i="88"/>
  <c r="M137" i="88"/>
  <c r="J137" i="88"/>
  <c r="P136" i="88"/>
  <c r="O136" i="88"/>
  <c r="M136" i="88"/>
  <c r="J136" i="88"/>
  <c r="P135" i="88"/>
  <c r="O135" i="88"/>
  <c r="M135" i="88"/>
  <c r="J135" i="88"/>
  <c r="P134" i="88"/>
  <c r="O134" i="88"/>
  <c r="M134" i="88"/>
  <c r="J134" i="88"/>
  <c r="P133" i="88"/>
  <c r="O133" i="88"/>
  <c r="M133" i="88"/>
  <c r="J133" i="88"/>
  <c r="P132" i="88"/>
  <c r="O132" i="88"/>
  <c r="M132" i="88"/>
  <c r="J132" i="88"/>
  <c r="P131" i="88"/>
  <c r="O131" i="88"/>
  <c r="M131" i="88"/>
  <c r="J131" i="88"/>
  <c r="O130" i="88"/>
  <c r="M130" i="88"/>
  <c r="O129" i="88"/>
  <c r="M129" i="88"/>
  <c r="O128" i="88"/>
  <c r="M128" i="88"/>
  <c r="O127" i="88"/>
  <c r="M127" i="88"/>
  <c r="O126" i="88"/>
  <c r="M126" i="88"/>
  <c r="O125" i="88"/>
  <c r="M125" i="88"/>
  <c r="O124" i="88"/>
  <c r="M124" i="88"/>
  <c r="O123" i="88"/>
  <c r="M123" i="88"/>
  <c r="O122" i="88"/>
  <c r="M122" i="88"/>
  <c r="O121" i="88"/>
  <c r="M121" i="88"/>
  <c r="O120" i="88"/>
  <c r="M120" i="88"/>
  <c r="O119" i="88"/>
  <c r="M119" i="88"/>
  <c r="O118" i="88"/>
  <c r="M118" i="88"/>
  <c r="O117" i="88"/>
  <c r="M117" i="88"/>
  <c r="O116" i="88"/>
  <c r="M116" i="88"/>
  <c r="O115" i="88"/>
  <c r="M115" i="88"/>
  <c r="O114" i="88"/>
  <c r="M114" i="88"/>
  <c r="O113" i="88"/>
  <c r="M113" i="88"/>
  <c r="O112" i="88"/>
  <c r="M112" i="88"/>
  <c r="O111" i="88"/>
  <c r="M111" i="88"/>
  <c r="O110" i="88"/>
  <c r="M110" i="88"/>
  <c r="O109" i="88"/>
  <c r="M109" i="88"/>
  <c r="O108" i="88"/>
  <c r="M108" i="88"/>
  <c r="O107" i="88"/>
  <c r="M107" i="88"/>
  <c r="O106" i="88"/>
  <c r="M106" i="88"/>
  <c r="O105" i="88"/>
  <c r="M105" i="88"/>
  <c r="O104" i="88"/>
  <c r="M104" i="88"/>
  <c r="O102" i="88"/>
  <c r="O101" i="88"/>
  <c r="O100" i="88"/>
  <c r="O99" i="88"/>
  <c r="D96" i="88"/>
  <c r="L93" i="88"/>
  <c r="J93" i="88"/>
  <c r="D91" i="88"/>
  <c r="D89" i="88"/>
  <c r="N72" i="88"/>
  <c r="L72" i="88"/>
  <c r="N71" i="88"/>
  <c r="L71" i="88"/>
  <c r="N70" i="88"/>
  <c r="L70" i="88"/>
  <c r="N69" i="88"/>
  <c r="L69" i="88"/>
  <c r="N68" i="88"/>
  <c r="L68" i="88"/>
  <c r="N67" i="88"/>
  <c r="L67" i="88"/>
  <c r="N66" i="88"/>
  <c r="L66" i="88"/>
  <c r="N65" i="88"/>
  <c r="L65" i="88"/>
  <c r="N64" i="88"/>
  <c r="L64" i="88"/>
  <c r="N63" i="88"/>
  <c r="L63" i="88"/>
  <c r="N62" i="88"/>
  <c r="L62" i="88"/>
  <c r="N61" i="88"/>
  <c r="L61" i="88"/>
  <c r="N60" i="88"/>
  <c r="L60" i="88"/>
  <c r="N59" i="88"/>
  <c r="L59" i="88"/>
  <c r="N58" i="88"/>
  <c r="L58" i="88"/>
  <c r="N57" i="88"/>
  <c r="L57" i="88"/>
  <c r="N56" i="88"/>
  <c r="L56" i="88"/>
  <c r="N55" i="88"/>
  <c r="L55" i="88"/>
  <c r="N54" i="88"/>
  <c r="L54" i="88"/>
  <c r="N53" i="88"/>
  <c r="L53" i="88"/>
  <c r="N52" i="88"/>
  <c r="L52" i="88"/>
  <c r="N51" i="88"/>
  <c r="L51" i="88"/>
  <c r="N50" i="88"/>
  <c r="L50" i="88"/>
  <c r="N49" i="88"/>
  <c r="L49" i="88"/>
  <c r="N48" i="88"/>
  <c r="L48" i="88"/>
  <c r="N47" i="88"/>
  <c r="L47" i="88"/>
  <c r="N46" i="88"/>
  <c r="L46" i="88"/>
  <c r="N45" i="88"/>
  <c r="L45" i="88"/>
  <c r="N44" i="88"/>
  <c r="L44" i="88"/>
  <c r="N43" i="88"/>
  <c r="L43" i="88"/>
  <c r="N42" i="88"/>
  <c r="L42" i="88"/>
  <c r="N41" i="88"/>
  <c r="L41" i="88"/>
  <c r="N40" i="88"/>
  <c r="L40" i="88"/>
  <c r="N39" i="88"/>
  <c r="L39" i="88"/>
  <c r="N38" i="88"/>
  <c r="L38" i="88"/>
  <c r="N37" i="88"/>
  <c r="L37" i="88"/>
  <c r="N36" i="88"/>
  <c r="L36" i="88"/>
  <c r="N35" i="88"/>
  <c r="L35" i="88"/>
  <c r="N34" i="88"/>
  <c r="L34" i="88"/>
  <c r="N33" i="88"/>
  <c r="L33" i="88"/>
  <c r="N32" i="88"/>
  <c r="L32" i="88"/>
  <c r="N31" i="88"/>
  <c r="L31" i="88"/>
  <c r="N30" i="88"/>
  <c r="L30" i="88"/>
  <c r="N29" i="88"/>
  <c r="L29" i="88"/>
  <c r="N28" i="88"/>
  <c r="L28" i="88"/>
  <c r="N27" i="88"/>
  <c r="L27" i="88"/>
  <c r="N26" i="88"/>
  <c r="L26" i="88"/>
  <c r="N22" i="88"/>
  <c r="N21" i="88"/>
  <c r="N20" i="88"/>
  <c r="N19" i="88"/>
  <c r="O19" i="88" s="1"/>
  <c r="K11" i="88"/>
  <c r="I11" i="88"/>
  <c r="D8" i="88"/>
  <c r="D90" i="88" s="1"/>
  <c r="P154" i="87"/>
  <c r="O154" i="87"/>
  <c r="M154" i="87"/>
  <c r="J154" i="87"/>
  <c r="P153" i="87"/>
  <c r="O153" i="87"/>
  <c r="M153" i="87"/>
  <c r="J153" i="87"/>
  <c r="P152" i="87"/>
  <c r="O152" i="87"/>
  <c r="M152" i="87"/>
  <c r="J152" i="87"/>
  <c r="P151" i="87"/>
  <c r="O151" i="87"/>
  <c r="M151" i="87"/>
  <c r="J151" i="87"/>
  <c r="P150" i="87"/>
  <c r="O150" i="87"/>
  <c r="M150" i="87"/>
  <c r="J150" i="87"/>
  <c r="P149" i="87"/>
  <c r="O149" i="87"/>
  <c r="M149" i="87"/>
  <c r="J149" i="87"/>
  <c r="P148" i="87"/>
  <c r="O148" i="87"/>
  <c r="M148" i="87"/>
  <c r="J148" i="87"/>
  <c r="P147" i="87"/>
  <c r="O147" i="87"/>
  <c r="M147" i="87"/>
  <c r="J147" i="87"/>
  <c r="P146" i="87"/>
  <c r="O146" i="87"/>
  <c r="M146" i="87"/>
  <c r="J146" i="87"/>
  <c r="P145" i="87"/>
  <c r="O145" i="87"/>
  <c r="M145" i="87"/>
  <c r="J145" i="87"/>
  <c r="P144" i="87"/>
  <c r="O144" i="87"/>
  <c r="M144" i="87"/>
  <c r="J144" i="87"/>
  <c r="P143" i="87"/>
  <c r="O143" i="87"/>
  <c r="M143" i="87"/>
  <c r="J143" i="87"/>
  <c r="P142" i="87"/>
  <c r="O142" i="87"/>
  <c r="M142" i="87"/>
  <c r="J142" i="87"/>
  <c r="P141" i="87"/>
  <c r="O141" i="87"/>
  <c r="M141" i="87"/>
  <c r="J141" i="87"/>
  <c r="P140" i="87"/>
  <c r="O140" i="87"/>
  <c r="M140" i="87"/>
  <c r="J140" i="87"/>
  <c r="P139" i="87"/>
  <c r="O139" i="87"/>
  <c r="M139" i="87"/>
  <c r="J139" i="87"/>
  <c r="P138" i="87"/>
  <c r="O138" i="87"/>
  <c r="M138" i="87"/>
  <c r="J138" i="87"/>
  <c r="P137" i="87"/>
  <c r="O137" i="87"/>
  <c r="M137" i="87"/>
  <c r="J137" i="87"/>
  <c r="P136" i="87"/>
  <c r="O136" i="87"/>
  <c r="M136" i="87"/>
  <c r="J136" i="87"/>
  <c r="P135" i="87"/>
  <c r="O135" i="87"/>
  <c r="M135" i="87"/>
  <c r="J135" i="87"/>
  <c r="P134" i="87"/>
  <c r="O134" i="87"/>
  <c r="M134" i="87"/>
  <c r="J134" i="87"/>
  <c r="P133" i="87"/>
  <c r="O133" i="87"/>
  <c r="M133" i="87"/>
  <c r="J133" i="87"/>
  <c r="P132" i="87"/>
  <c r="O132" i="87"/>
  <c r="M132" i="87"/>
  <c r="J132" i="87"/>
  <c r="P131" i="87"/>
  <c r="O131" i="87"/>
  <c r="M131" i="87"/>
  <c r="J131" i="87"/>
  <c r="O130" i="87"/>
  <c r="M130" i="87"/>
  <c r="O129" i="87"/>
  <c r="M129" i="87"/>
  <c r="O128" i="87"/>
  <c r="M128" i="87"/>
  <c r="O127" i="87"/>
  <c r="M127" i="87"/>
  <c r="O126" i="87"/>
  <c r="M126" i="87"/>
  <c r="O125" i="87"/>
  <c r="M125" i="87"/>
  <c r="O124" i="87"/>
  <c r="M124" i="87"/>
  <c r="O123" i="87"/>
  <c r="M123" i="87"/>
  <c r="O122" i="87"/>
  <c r="M122" i="87"/>
  <c r="O121" i="87"/>
  <c r="M121" i="87"/>
  <c r="O120" i="87"/>
  <c r="M120" i="87"/>
  <c r="O119" i="87"/>
  <c r="M119" i="87"/>
  <c r="O118" i="87"/>
  <c r="M118" i="87"/>
  <c r="O117" i="87"/>
  <c r="M117" i="87"/>
  <c r="O116" i="87"/>
  <c r="M116" i="87"/>
  <c r="O115" i="87"/>
  <c r="M115" i="87"/>
  <c r="O114" i="87"/>
  <c r="M114" i="87"/>
  <c r="O113" i="87"/>
  <c r="M113" i="87"/>
  <c r="O112" i="87"/>
  <c r="M112" i="87"/>
  <c r="O111" i="87"/>
  <c r="M111" i="87"/>
  <c r="O110" i="87"/>
  <c r="M110" i="87"/>
  <c r="O109" i="87"/>
  <c r="M109" i="87"/>
  <c r="O108" i="87"/>
  <c r="M108" i="87"/>
  <c r="O107" i="87"/>
  <c r="M107" i="87"/>
  <c r="O106" i="87"/>
  <c r="M106" i="87"/>
  <c r="O105" i="87"/>
  <c r="M105" i="87"/>
  <c r="O104" i="87"/>
  <c r="M104" i="87"/>
  <c r="O102" i="87"/>
  <c r="O101" i="87"/>
  <c r="O100" i="87"/>
  <c r="D96" i="87"/>
  <c r="L93" i="87"/>
  <c r="J93" i="87"/>
  <c r="D91" i="87"/>
  <c r="D89" i="87"/>
  <c r="N72" i="87"/>
  <c r="L72" i="87"/>
  <c r="N71" i="87"/>
  <c r="L71" i="87"/>
  <c r="N70" i="87"/>
  <c r="L70" i="87"/>
  <c r="N69" i="87"/>
  <c r="L69" i="87"/>
  <c r="N68" i="87"/>
  <c r="L68" i="87"/>
  <c r="N67" i="87"/>
  <c r="L67" i="87"/>
  <c r="N66" i="87"/>
  <c r="L66" i="87"/>
  <c r="N65" i="87"/>
  <c r="L65" i="87"/>
  <c r="N64" i="87"/>
  <c r="L64" i="87"/>
  <c r="N63" i="87"/>
  <c r="L63" i="87"/>
  <c r="N62" i="87"/>
  <c r="L62" i="87"/>
  <c r="N61" i="87"/>
  <c r="L61" i="87"/>
  <c r="N60" i="87"/>
  <c r="L60" i="87"/>
  <c r="N59" i="87"/>
  <c r="L59" i="87"/>
  <c r="N58" i="87"/>
  <c r="L58" i="87"/>
  <c r="N57" i="87"/>
  <c r="L57" i="87"/>
  <c r="N56" i="87"/>
  <c r="L56" i="87"/>
  <c r="N55" i="87"/>
  <c r="L55" i="87"/>
  <c r="N54" i="87"/>
  <c r="L54" i="87"/>
  <c r="N53" i="87"/>
  <c r="L53" i="87"/>
  <c r="N52" i="87"/>
  <c r="L52" i="87"/>
  <c r="N51" i="87"/>
  <c r="L51" i="87"/>
  <c r="N50" i="87"/>
  <c r="L50" i="87"/>
  <c r="N49" i="87"/>
  <c r="L49" i="87"/>
  <c r="N48" i="87"/>
  <c r="L48" i="87"/>
  <c r="N47" i="87"/>
  <c r="L47" i="87"/>
  <c r="N46" i="87"/>
  <c r="L46" i="87"/>
  <c r="N45" i="87"/>
  <c r="L45" i="87"/>
  <c r="N44" i="87"/>
  <c r="L44" i="87"/>
  <c r="N43" i="87"/>
  <c r="L43" i="87"/>
  <c r="N42" i="87"/>
  <c r="L42" i="87"/>
  <c r="N41" i="87"/>
  <c r="L41" i="87"/>
  <c r="N40" i="87"/>
  <c r="L40" i="87"/>
  <c r="N39" i="87"/>
  <c r="L39" i="87"/>
  <c r="N38" i="87"/>
  <c r="L38" i="87"/>
  <c r="N37" i="87"/>
  <c r="L37" i="87"/>
  <c r="N36" i="87"/>
  <c r="L36" i="87"/>
  <c r="N35" i="87"/>
  <c r="L35" i="87"/>
  <c r="N34" i="87"/>
  <c r="L34" i="87"/>
  <c r="N33" i="87"/>
  <c r="L33" i="87"/>
  <c r="N32" i="87"/>
  <c r="L32" i="87"/>
  <c r="N31" i="87"/>
  <c r="L31" i="87"/>
  <c r="N30" i="87"/>
  <c r="L30" i="87"/>
  <c r="N29" i="87"/>
  <c r="L29" i="87"/>
  <c r="N28" i="87"/>
  <c r="L28" i="87"/>
  <c r="N27" i="87"/>
  <c r="L27" i="87"/>
  <c r="N26" i="87"/>
  <c r="L26" i="87"/>
  <c r="N22" i="87"/>
  <c r="N21" i="87"/>
  <c r="N20" i="87"/>
  <c r="N19" i="87"/>
  <c r="K11" i="87"/>
  <c r="I11" i="87"/>
  <c r="D8" i="87"/>
  <c r="D90" i="87" s="1"/>
  <c r="P154" i="86"/>
  <c r="O154" i="86"/>
  <c r="M154" i="86"/>
  <c r="J154" i="86"/>
  <c r="P153" i="86"/>
  <c r="O153" i="86"/>
  <c r="M153" i="86"/>
  <c r="J153" i="86"/>
  <c r="P152" i="86"/>
  <c r="O152" i="86"/>
  <c r="M152" i="86"/>
  <c r="J152" i="86"/>
  <c r="P151" i="86"/>
  <c r="O151" i="86"/>
  <c r="M151" i="86"/>
  <c r="J151" i="86"/>
  <c r="P150" i="86"/>
  <c r="O150" i="86"/>
  <c r="M150" i="86"/>
  <c r="J150" i="86"/>
  <c r="P149" i="86"/>
  <c r="O149" i="86"/>
  <c r="M149" i="86"/>
  <c r="J149" i="86"/>
  <c r="P148" i="86"/>
  <c r="O148" i="86"/>
  <c r="M148" i="86"/>
  <c r="J148" i="86"/>
  <c r="P147" i="86"/>
  <c r="O147" i="86"/>
  <c r="M147" i="86"/>
  <c r="J147" i="86"/>
  <c r="P146" i="86"/>
  <c r="O146" i="86"/>
  <c r="M146" i="86"/>
  <c r="J146" i="86"/>
  <c r="P145" i="86"/>
  <c r="O145" i="86"/>
  <c r="M145" i="86"/>
  <c r="J145" i="86"/>
  <c r="P144" i="86"/>
  <c r="O144" i="86"/>
  <c r="M144" i="86"/>
  <c r="J144" i="86"/>
  <c r="P143" i="86"/>
  <c r="O143" i="86"/>
  <c r="M143" i="86"/>
  <c r="J143" i="86"/>
  <c r="P142" i="86"/>
  <c r="O142" i="86"/>
  <c r="M142" i="86"/>
  <c r="J142" i="86"/>
  <c r="P141" i="86"/>
  <c r="O141" i="86"/>
  <c r="M141" i="86"/>
  <c r="J141" i="86"/>
  <c r="P140" i="86"/>
  <c r="O140" i="86"/>
  <c r="M140" i="86"/>
  <c r="J140" i="86"/>
  <c r="P139" i="86"/>
  <c r="O139" i="86"/>
  <c r="M139" i="86"/>
  <c r="J139" i="86"/>
  <c r="P138" i="86"/>
  <c r="O138" i="86"/>
  <c r="M138" i="86"/>
  <c r="J138" i="86"/>
  <c r="P137" i="86"/>
  <c r="O137" i="86"/>
  <c r="M137" i="86"/>
  <c r="J137" i="86"/>
  <c r="P136" i="86"/>
  <c r="O136" i="86"/>
  <c r="M136" i="86"/>
  <c r="J136" i="86"/>
  <c r="P135" i="86"/>
  <c r="O135" i="86"/>
  <c r="M135" i="86"/>
  <c r="J135" i="86"/>
  <c r="P134" i="86"/>
  <c r="O134" i="86"/>
  <c r="M134" i="86"/>
  <c r="J134" i="86"/>
  <c r="P133" i="86"/>
  <c r="O133" i="86"/>
  <c r="M133" i="86"/>
  <c r="J133" i="86"/>
  <c r="P132" i="86"/>
  <c r="O132" i="86"/>
  <c r="M132" i="86"/>
  <c r="J132" i="86"/>
  <c r="P131" i="86"/>
  <c r="O131" i="86"/>
  <c r="M131" i="86"/>
  <c r="J131" i="86"/>
  <c r="O130" i="86"/>
  <c r="M130" i="86"/>
  <c r="O129" i="86"/>
  <c r="M129" i="86"/>
  <c r="O128" i="86"/>
  <c r="M128" i="86"/>
  <c r="O127" i="86"/>
  <c r="M127" i="86"/>
  <c r="O126" i="86"/>
  <c r="M126" i="86"/>
  <c r="O125" i="86"/>
  <c r="M125" i="86"/>
  <c r="O124" i="86"/>
  <c r="M124" i="86"/>
  <c r="O123" i="86"/>
  <c r="M123" i="86"/>
  <c r="O122" i="86"/>
  <c r="M122" i="86"/>
  <c r="O121" i="86"/>
  <c r="M121" i="86"/>
  <c r="O120" i="86"/>
  <c r="M120" i="86"/>
  <c r="O119" i="86"/>
  <c r="M119" i="86"/>
  <c r="O118" i="86"/>
  <c r="M118" i="86"/>
  <c r="O117" i="86"/>
  <c r="M117" i="86"/>
  <c r="O116" i="86"/>
  <c r="M116" i="86"/>
  <c r="O115" i="86"/>
  <c r="M115" i="86"/>
  <c r="O114" i="86"/>
  <c r="M114" i="86"/>
  <c r="O113" i="86"/>
  <c r="M113" i="86"/>
  <c r="O112" i="86"/>
  <c r="M112" i="86"/>
  <c r="O111" i="86"/>
  <c r="M111" i="86"/>
  <c r="O110" i="86"/>
  <c r="M110" i="86"/>
  <c r="O109" i="86"/>
  <c r="M109" i="86"/>
  <c r="O108" i="86"/>
  <c r="M108" i="86"/>
  <c r="O103" i="86"/>
  <c r="O102" i="86"/>
  <c r="O101" i="86"/>
  <c r="O100" i="86"/>
  <c r="D96" i="86"/>
  <c r="L93" i="86"/>
  <c r="J93" i="86"/>
  <c r="D91" i="86"/>
  <c r="D89" i="86"/>
  <c r="N72" i="86"/>
  <c r="L72" i="86"/>
  <c r="N71" i="86"/>
  <c r="L71" i="86"/>
  <c r="N70" i="86"/>
  <c r="L70" i="86"/>
  <c r="N69" i="86"/>
  <c r="L69" i="86"/>
  <c r="N68" i="86"/>
  <c r="L68" i="86"/>
  <c r="N67" i="86"/>
  <c r="L67" i="86"/>
  <c r="N66" i="86"/>
  <c r="L66" i="86"/>
  <c r="N65" i="86"/>
  <c r="L65" i="86"/>
  <c r="N64" i="86"/>
  <c r="L64" i="86"/>
  <c r="N63" i="86"/>
  <c r="L63" i="86"/>
  <c r="N62" i="86"/>
  <c r="L62" i="86"/>
  <c r="N61" i="86"/>
  <c r="L61" i="86"/>
  <c r="N60" i="86"/>
  <c r="L60" i="86"/>
  <c r="N59" i="86"/>
  <c r="L59" i="86"/>
  <c r="N58" i="86"/>
  <c r="L58" i="86"/>
  <c r="N57" i="86"/>
  <c r="L57" i="86"/>
  <c r="N56" i="86"/>
  <c r="L56" i="86"/>
  <c r="N55" i="86"/>
  <c r="L55" i="86"/>
  <c r="N54" i="86"/>
  <c r="L54" i="86"/>
  <c r="N53" i="86"/>
  <c r="L53" i="86"/>
  <c r="N52" i="86"/>
  <c r="L52" i="86"/>
  <c r="N51" i="86"/>
  <c r="L51" i="86"/>
  <c r="N50" i="86"/>
  <c r="L50" i="86"/>
  <c r="N49" i="86"/>
  <c r="L49" i="86"/>
  <c r="N48" i="86"/>
  <c r="L48" i="86"/>
  <c r="N47" i="86"/>
  <c r="L47" i="86"/>
  <c r="N46" i="86"/>
  <c r="L46" i="86"/>
  <c r="N45" i="86"/>
  <c r="L45" i="86"/>
  <c r="N44" i="86"/>
  <c r="L44" i="86"/>
  <c r="N43" i="86"/>
  <c r="L43" i="86"/>
  <c r="N42" i="86"/>
  <c r="L42" i="86"/>
  <c r="N41" i="86"/>
  <c r="L41" i="86"/>
  <c r="N40" i="86"/>
  <c r="L40" i="86"/>
  <c r="N39" i="86"/>
  <c r="L39" i="86"/>
  <c r="N38" i="86"/>
  <c r="L38" i="86"/>
  <c r="N37" i="86"/>
  <c r="L37" i="86"/>
  <c r="N36" i="86"/>
  <c r="L36" i="86"/>
  <c r="N35" i="86"/>
  <c r="L35" i="86"/>
  <c r="N34" i="86"/>
  <c r="L34" i="86"/>
  <c r="N33" i="86"/>
  <c r="L33" i="86"/>
  <c r="N32" i="86"/>
  <c r="L32" i="86"/>
  <c r="N31" i="86"/>
  <c r="L31" i="86"/>
  <c r="N30" i="86"/>
  <c r="L30" i="86"/>
  <c r="N29" i="86"/>
  <c r="L29" i="86"/>
  <c r="N28" i="86"/>
  <c r="L28" i="86"/>
  <c r="N27" i="86"/>
  <c r="L27" i="86"/>
  <c r="N23" i="86"/>
  <c r="N22" i="86"/>
  <c r="N21" i="86"/>
  <c r="O21" i="86" s="1"/>
  <c r="N20" i="86"/>
  <c r="N19" i="86"/>
  <c r="K11" i="86"/>
  <c r="I11" i="86"/>
  <c r="D8" i="86"/>
  <c r="D90" i="86" s="1"/>
  <c r="P154" i="85"/>
  <c r="O154" i="85"/>
  <c r="M154" i="85"/>
  <c r="J154" i="85"/>
  <c r="P153" i="85"/>
  <c r="O153" i="85"/>
  <c r="M153" i="85"/>
  <c r="J153" i="85"/>
  <c r="P152" i="85"/>
  <c r="O152" i="85"/>
  <c r="M152" i="85"/>
  <c r="J152" i="85"/>
  <c r="P151" i="85"/>
  <c r="O151" i="85"/>
  <c r="M151" i="85"/>
  <c r="J151" i="85"/>
  <c r="P150" i="85"/>
  <c r="O150" i="85"/>
  <c r="M150" i="85"/>
  <c r="J150" i="85"/>
  <c r="P149" i="85"/>
  <c r="O149" i="85"/>
  <c r="M149" i="85"/>
  <c r="J149" i="85"/>
  <c r="P148" i="85"/>
  <c r="O148" i="85"/>
  <c r="M148" i="85"/>
  <c r="J148" i="85"/>
  <c r="P147" i="85"/>
  <c r="O147" i="85"/>
  <c r="M147" i="85"/>
  <c r="J147" i="85"/>
  <c r="P146" i="85"/>
  <c r="O146" i="85"/>
  <c r="M146" i="85"/>
  <c r="J146" i="85"/>
  <c r="P145" i="85"/>
  <c r="O145" i="85"/>
  <c r="M145" i="85"/>
  <c r="J145" i="85"/>
  <c r="P144" i="85"/>
  <c r="O144" i="85"/>
  <c r="M144" i="85"/>
  <c r="J144" i="85"/>
  <c r="P143" i="85"/>
  <c r="O143" i="85"/>
  <c r="M143" i="85"/>
  <c r="J143" i="85"/>
  <c r="P142" i="85"/>
  <c r="O142" i="85"/>
  <c r="M142" i="85"/>
  <c r="J142" i="85"/>
  <c r="P141" i="85"/>
  <c r="O141" i="85"/>
  <c r="M141" i="85"/>
  <c r="J141" i="85"/>
  <c r="P140" i="85"/>
  <c r="O140" i="85"/>
  <c r="M140" i="85"/>
  <c r="J140" i="85"/>
  <c r="P139" i="85"/>
  <c r="O139" i="85"/>
  <c r="M139" i="85"/>
  <c r="J139" i="85"/>
  <c r="P138" i="85"/>
  <c r="O138" i="85"/>
  <c r="M138" i="85"/>
  <c r="J138" i="85"/>
  <c r="P137" i="85"/>
  <c r="O137" i="85"/>
  <c r="M137" i="85"/>
  <c r="J137" i="85"/>
  <c r="P136" i="85"/>
  <c r="O136" i="85"/>
  <c r="M136" i="85"/>
  <c r="J136" i="85"/>
  <c r="P135" i="85"/>
  <c r="O135" i="85"/>
  <c r="M135" i="85"/>
  <c r="J135" i="85"/>
  <c r="P134" i="85"/>
  <c r="O134" i="85"/>
  <c r="M134" i="85"/>
  <c r="J134" i="85"/>
  <c r="P133" i="85"/>
  <c r="O133" i="85"/>
  <c r="M133" i="85"/>
  <c r="J133" i="85"/>
  <c r="P132" i="85"/>
  <c r="O132" i="85"/>
  <c r="M132" i="85"/>
  <c r="J132" i="85"/>
  <c r="P131" i="85"/>
  <c r="O131" i="85"/>
  <c r="M131" i="85"/>
  <c r="J131" i="85"/>
  <c r="O130" i="85"/>
  <c r="M130" i="85"/>
  <c r="O129" i="85"/>
  <c r="M129" i="85"/>
  <c r="O128" i="85"/>
  <c r="M128" i="85"/>
  <c r="O127" i="85"/>
  <c r="M127" i="85"/>
  <c r="O126" i="85"/>
  <c r="M126" i="85"/>
  <c r="O125" i="85"/>
  <c r="M125" i="85"/>
  <c r="O124" i="85"/>
  <c r="M124" i="85"/>
  <c r="O123" i="85"/>
  <c r="M123" i="85"/>
  <c r="O122" i="85"/>
  <c r="M122" i="85"/>
  <c r="O121" i="85"/>
  <c r="M121" i="85"/>
  <c r="O120" i="85"/>
  <c r="M120" i="85"/>
  <c r="O119" i="85"/>
  <c r="M119" i="85"/>
  <c r="O118" i="85"/>
  <c r="M118" i="85"/>
  <c r="O117" i="85"/>
  <c r="M117" i="85"/>
  <c r="O116" i="85"/>
  <c r="M116" i="85"/>
  <c r="O115" i="85"/>
  <c r="M115" i="85"/>
  <c r="O114" i="85"/>
  <c r="M114" i="85"/>
  <c r="O113" i="85"/>
  <c r="M113" i="85"/>
  <c r="O112" i="85"/>
  <c r="M112" i="85"/>
  <c r="O111" i="85"/>
  <c r="M111" i="85"/>
  <c r="O110" i="85"/>
  <c r="M110" i="85"/>
  <c r="O109" i="85"/>
  <c r="M109" i="85"/>
  <c r="O108" i="85"/>
  <c r="M108" i="85"/>
  <c r="O107" i="85"/>
  <c r="M107" i="85"/>
  <c r="O106" i="85"/>
  <c r="M106" i="85"/>
  <c r="O105" i="85"/>
  <c r="M105" i="85"/>
  <c r="O103" i="85"/>
  <c r="O102" i="85"/>
  <c r="O101" i="85"/>
  <c r="D96" i="85"/>
  <c r="L93" i="85"/>
  <c r="J93" i="85"/>
  <c r="D91" i="85"/>
  <c r="D89" i="85"/>
  <c r="N72" i="85"/>
  <c r="L72" i="85"/>
  <c r="N71" i="85"/>
  <c r="L71" i="85"/>
  <c r="N70" i="85"/>
  <c r="L70" i="85"/>
  <c r="N69" i="85"/>
  <c r="L69" i="85"/>
  <c r="N68" i="85"/>
  <c r="L68" i="85"/>
  <c r="N67" i="85"/>
  <c r="L67" i="85"/>
  <c r="N66" i="85"/>
  <c r="L66" i="85"/>
  <c r="N65" i="85"/>
  <c r="L65" i="85"/>
  <c r="N64" i="85"/>
  <c r="L64" i="85"/>
  <c r="N63" i="85"/>
  <c r="L63" i="85"/>
  <c r="N62" i="85"/>
  <c r="L62" i="85"/>
  <c r="N61" i="85"/>
  <c r="L61" i="85"/>
  <c r="N60" i="85"/>
  <c r="L60" i="85"/>
  <c r="N59" i="85"/>
  <c r="L59" i="85"/>
  <c r="N58" i="85"/>
  <c r="L58" i="85"/>
  <c r="N57" i="85"/>
  <c r="L57" i="85"/>
  <c r="N56" i="85"/>
  <c r="L56" i="85"/>
  <c r="N55" i="85"/>
  <c r="L55" i="85"/>
  <c r="N54" i="85"/>
  <c r="L54" i="85"/>
  <c r="N53" i="85"/>
  <c r="L53" i="85"/>
  <c r="N52" i="85"/>
  <c r="L52" i="85"/>
  <c r="N51" i="85"/>
  <c r="L51" i="85"/>
  <c r="N50" i="85"/>
  <c r="L50" i="85"/>
  <c r="N49" i="85"/>
  <c r="L49" i="85"/>
  <c r="N48" i="85"/>
  <c r="L48" i="85"/>
  <c r="N47" i="85"/>
  <c r="L47" i="85"/>
  <c r="N46" i="85"/>
  <c r="L46" i="85"/>
  <c r="N45" i="85"/>
  <c r="L45" i="85"/>
  <c r="N44" i="85"/>
  <c r="L44" i="85"/>
  <c r="N43" i="85"/>
  <c r="L43" i="85"/>
  <c r="N42" i="85"/>
  <c r="L42" i="85"/>
  <c r="N41" i="85"/>
  <c r="L41" i="85"/>
  <c r="N40" i="85"/>
  <c r="L40" i="85"/>
  <c r="N39" i="85"/>
  <c r="L39" i="85"/>
  <c r="N38" i="85"/>
  <c r="L38" i="85"/>
  <c r="N37" i="85"/>
  <c r="L37" i="85"/>
  <c r="N36" i="85"/>
  <c r="L36" i="85"/>
  <c r="N35" i="85"/>
  <c r="L35" i="85"/>
  <c r="N34" i="85"/>
  <c r="L34" i="85"/>
  <c r="N33" i="85"/>
  <c r="L33" i="85"/>
  <c r="N32" i="85"/>
  <c r="L32" i="85"/>
  <c r="N31" i="85"/>
  <c r="L31" i="85"/>
  <c r="N30" i="85"/>
  <c r="L30" i="85"/>
  <c r="N29" i="85"/>
  <c r="L29" i="85"/>
  <c r="N28" i="85"/>
  <c r="L28" i="85"/>
  <c r="N27" i="85"/>
  <c r="L27" i="85"/>
  <c r="N23" i="85"/>
  <c r="N22" i="85"/>
  <c r="N21" i="85"/>
  <c r="N20" i="85"/>
  <c r="O20" i="85" s="1"/>
  <c r="K11" i="85"/>
  <c r="I11" i="85"/>
  <c r="D8" i="85"/>
  <c r="D90" i="85" s="1"/>
  <c r="C99" i="86"/>
  <c r="C100" i="86" s="1"/>
  <c r="C101" i="86" s="1"/>
  <c r="C102" i="86" s="1"/>
  <c r="C103" i="86" s="1"/>
  <c r="C104" i="86" s="1"/>
  <c r="C105" i="86" s="1"/>
  <c r="C106" i="86" s="1"/>
  <c r="C107" i="86" s="1"/>
  <c r="C108" i="86" s="1"/>
  <c r="C109" i="86" s="1"/>
  <c r="C110" i="86" s="1"/>
  <c r="C111" i="86" s="1"/>
  <c r="C112" i="86" s="1"/>
  <c r="C113" i="86" s="1"/>
  <c r="C114" i="86" s="1"/>
  <c r="C115" i="86" s="1"/>
  <c r="C116" i="86" s="1"/>
  <c r="C117" i="86" s="1"/>
  <c r="C118" i="86" s="1"/>
  <c r="C119" i="86" s="1"/>
  <c r="C120" i="86" s="1"/>
  <c r="C121" i="86" s="1"/>
  <c r="C122" i="86" s="1"/>
  <c r="C123" i="86" s="1"/>
  <c r="C124" i="86" s="1"/>
  <c r="C125" i="86" s="1"/>
  <c r="C126" i="86" s="1"/>
  <c r="C127" i="86" s="1"/>
  <c r="C128" i="86" s="1"/>
  <c r="C129" i="86" s="1"/>
  <c r="C130" i="86" s="1"/>
  <c r="C131" i="86" s="1"/>
  <c r="C132" i="86" s="1"/>
  <c r="C133" i="86" s="1"/>
  <c r="C134" i="86" s="1"/>
  <c r="C135" i="86" s="1"/>
  <c r="C136" i="86" s="1"/>
  <c r="C137" i="86" s="1"/>
  <c r="C138" i="86" s="1"/>
  <c r="C139" i="86" s="1"/>
  <c r="C140" i="86" s="1"/>
  <c r="C141" i="86" s="1"/>
  <c r="C142" i="86" s="1"/>
  <c r="C143" i="86" s="1"/>
  <c r="C144" i="86" s="1"/>
  <c r="C145" i="86" s="1"/>
  <c r="C146" i="86" s="1"/>
  <c r="C147" i="86" s="1"/>
  <c r="C148" i="86" s="1"/>
  <c r="C149" i="86" s="1"/>
  <c r="C150" i="86" s="1"/>
  <c r="C151" i="86" s="1"/>
  <c r="C152" i="86" s="1"/>
  <c r="C153" i="86" s="1"/>
  <c r="C154" i="86" s="1"/>
  <c r="M17" i="84"/>
  <c r="N17" i="84" s="1"/>
  <c r="K17" i="84"/>
  <c r="L17" i="84" s="1"/>
  <c r="M17" i="83"/>
  <c r="N17" i="83" s="1"/>
  <c r="K17" i="83"/>
  <c r="L17" i="83" s="1"/>
  <c r="M17" i="82"/>
  <c r="N17" i="82" s="1"/>
  <c r="K17" i="82"/>
  <c r="L17" i="82" s="1"/>
  <c r="M17" i="81"/>
  <c r="N17" i="81" s="1"/>
  <c r="K17" i="81"/>
  <c r="L17" i="81" s="1"/>
  <c r="M17" i="80"/>
  <c r="N17" i="80" s="1"/>
  <c r="K17" i="80"/>
  <c r="L17" i="80" s="1"/>
  <c r="N99" i="79"/>
  <c r="O99" i="79" s="1"/>
  <c r="L99" i="79"/>
  <c r="M99" i="79" s="1"/>
  <c r="M18" i="79"/>
  <c r="N18" i="79" s="1"/>
  <c r="K18" i="79"/>
  <c r="L18" i="79" s="1"/>
  <c r="N99" i="78"/>
  <c r="O99" i="78" s="1"/>
  <c r="L99" i="78"/>
  <c r="M99" i="78" s="1"/>
  <c r="M18" i="78"/>
  <c r="N18" i="78" s="1"/>
  <c r="K18" i="78"/>
  <c r="L18" i="78" s="1"/>
  <c r="N99" i="77"/>
  <c r="O99" i="77" s="1"/>
  <c r="L99" i="77"/>
  <c r="M99" i="77" s="1"/>
  <c r="M18" i="77"/>
  <c r="N18" i="77" s="1"/>
  <c r="K18" i="77"/>
  <c r="L18" i="77" s="1"/>
  <c r="N99" i="76"/>
  <c r="O99" i="76" s="1"/>
  <c r="L99" i="76"/>
  <c r="M99" i="76" s="1"/>
  <c r="M18" i="76"/>
  <c r="N18" i="76" s="1"/>
  <c r="K18" i="76"/>
  <c r="L18" i="76" s="1"/>
  <c r="N99" i="75"/>
  <c r="O99" i="75" s="1"/>
  <c r="L99" i="75"/>
  <c r="M99" i="75" s="1"/>
  <c r="M18" i="75"/>
  <c r="N18" i="75" s="1"/>
  <c r="K18" i="75"/>
  <c r="L18" i="75" s="1"/>
  <c r="N103" i="74"/>
  <c r="O103" i="74" s="1"/>
  <c r="L103" i="74"/>
  <c r="M103" i="74" s="1"/>
  <c r="N104" i="73"/>
  <c r="O104" i="73" s="1"/>
  <c r="L104" i="73"/>
  <c r="M104" i="73" s="1"/>
  <c r="M23" i="73"/>
  <c r="N23" i="73" s="1"/>
  <c r="K23" i="73"/>
  <c r="L23" i="73" s="1"/>
  <c r="N102" i="72"/>
  <c r="O102" i="72" s="1"/>
  <c r="L102" i="72"/>
  <c r="M102" i="72" s="1"/>
  <c r="M21" i="72"/>
  <c r="N21" i="72" s="1"/>
  <c r="K21" i="72"/>
  <c r="L21" i="72" s="1"/>
  <c r="N106" i="71"/>
  <c r="O106" i="71" s="1"/>
  <c r="L106" i="71"/>
  <c r="M106" i="71" s="1"/>
  <c r="M25" i="71"/>
  <c r="N25" i="71" s="1"/>
  <c r="K25" i="71"/>
  <c r="L25" i="71" s="1"/>
  <c r="N107" i="69"/>
  <c r="O107" i="69" s="1"/>
  <c r="L107" i="69"/>
  <c r="M107" i="69" s="1"/>
  <c r="N107" i="70"/>
  <c r="O107" i="70" s="1"/>
  <c r="L107" i="70"/>
  <c r="M107" i="70" s="1"/>
  <c r="M26" i="70"/>
  <c r="N26" i="70" s="1"/>
  <c r="K26" i="70"/>
  <c r="L26" i="70" s="1"/>
  <c r="M26" i="69"/>
  <c r="N26" i="69" s="1"/>
  <c r="K26" i="69"/>
  <c r="L26" i="69" s="1"/>
  <c r="M19" i="68"/>
  <c r="N19" i="68" s="1"/>
  <c r="K19" i="68"/>
  <c r="L19" i="68" s="1"/>
  <c r="N100" i="68"/>
  <c r="O100" i="68" s="1"/>
  <c r="L100" i="68"/>
  <c r="M100" i="68" s="1"/>
  <c r="N100" i="67"/>
  <c r="O100" i="67" s="1"/>
  <c r="L100" i="67"/>
  <c r="M100" i="67" s="1"/>
  <c r="M19" i="67"/>
  <c r="N19" i="67" s="1"/>
  <c r="K19" i="67"/>
  <c r="L19" i="67" s="1"/>
  <c r="N100" i="66"/>
  <c r="O100" i="66" s="1"/>
  <c r="L100" i="66"/>
  <c r="M100" i="66" s="1"/>
  <c r="M19" i="66"/>
  <c r="N19" i="66" s="1"/>
  <c r="K19" i="66"/>
  <c r="L19" i="66" s="1"/>
  <c r="N100" i="65"/>
  <c r="O100" i="65" s="1"/>
  <c r="L100" i="65"/>
  <c r="M100" i="65" s="1"/>
  <c r="M19" i="65"/>
  <c r="N19" i="65" s="1"/>
  <c r="K19" i="65"/>
  <c r="L19" i="65" s="1"/>
  <c r="N101" i="64"/>
  <c r="O101" i="64" s="1"/>
  <c r="L101" i="64"/>
  <c r="M101" i="64" s="1"/>
  <c r="M20" i="64"/>
  <c r="N20" i="64" s="1"/>
  <c r="K20" i="64"/>
  <c r="L20" i="64" s="1"/>
  <c r="N101" i="60"/>
  <c r="O101" i="60" s="1"/>
  <c r="L101" i="60"/>
  <c r="M101" i="60" s="1"/>
  <c r="M20" i="60"/>
  <c r="N20" i="60" s="1"/>
  <c r="K20" i="60"/>
  <c r="L20" i="60" s="1"/>
  <c r="N101" i="62"/>
  <c r="O101" i="62" s="1"/>
  <c r="L101" i="62"/>
  <c r="M101" i="62" s="1"/>
  <c r="M20" i="62"/>
  <c r="N20" i="62" s="1"/>
  <c r="K20" i="62"/>
  <c r="L20" i="62" s="1"/>
  <c r="N101" i="63"/>
  <c r="O101" i="63" s="1"/>
  <c r="L101" i="63"/>
  <c r="M101" i="63" s="1"/>
  <c r="M20" i="63"/>
  <c r="N20" i="63" s="1"/>
  <c r="K20" i="63"/>
  <c r="L20" i="63" s="1"/>
  <c r="N101" i="59"/>
  <c r="O101" i="59" s="1"/>
  <c r="L101" i="59"/>
  <c r="M101" i="59" s="1"/>
  <c r="M20" i="59"/>
  <c r="N20" i="59" s="1"/>
  <c r="K20" i="59"/>
  <c r="L20" i="59" s="1"/>
  <c r="M21" i="58"/>
  <c r="N21" i="58" s="1"/>
  <c r="K21" i="58"/>
  <c r="L21" i="58" s="1"/>
  <c r="N102" i="57"/>
  <c r="O102" i="57" s="1"/>
  <c r="L102" i="57"/>
  <c r="M102" i="57" s="1"/>
  <c r="M21" i="57"/>
  <c r="N21" i="57" s="1"/>
  <c r="K21" i="57"/>
  <c r="L21" i="57" s="1"/>
  <c r="N102" i="56"/>
  <c r="O102" i="56" s="1"/>
  <c r="L102" i="56"/>
  <c r="M102" i="56" s="1"/>
  <c r="M21" i="56"/>
  <c r="N21" i="56" s="1"/>
  <c r="K21" i="56"/>
  <c r="L21" i="56" s="1"/>
  <c r="N102" i="55"/>
  <c r="O102" i="55" s="1"/>
  <c r="L102" i="55"/>
  <c r="M102" i="55" s="1"/>
  <c r="M21" i="55"/>
  <c r="N21" i="55" s="1"/>
  <c r="K21" i="55"/>
  <c r="L21" i="55" s="1"/>
  <c r="N102" i="54"/>
  <c r="O102" i="54" s="1"/>
  <c r="L102" i="54"/>
  <c r="M102" i="54" s="1"/>
  <c r="M21" i="54"/>
  <c r="N21" i="54" s="1"/>
  <c r="K21" i="54"/>
  <c r="L21" i="54" s="1"/>
  <c r="N102" i="53"/>
  <c r="O102" i="53" s="1"/>
  <c r="L102" i="53"/>
  <c r="M102" i="53" s="1"/>
  <c r="M21" i="53"/>
  <c r="N21" i="53" s="1"/>
  <c r="K21" i="53"/>
  <c r="L21" i="53" s="1"/>
  <c r="N102" i="46"/>
  <c r="O102" i="46" s="1"/>
  <c r="L102" i="46"/>
  <c r="M102" i="46" s="1"/>
  <c r="M21" i="46"/>
  <c r="N21" i="46" s="1"/>
  <c r="K21" i="46"/>
  <c r="L21" i="46" s="1"/>
  <c r="N103" i="45"/>
  <c r="O103" i="45" s="1"/>
  <c r="L103" i="45"/>
  <c r="M103" i="45" s="1"/>
  <c r="M22" i="45"/>
  <c r="N22" i="45" s="1"/>
  <c r="K22" i="45"/>
  <c r="L22" i="45" s="1"/>
  <c r="N104" i="44"/>
  <c r="O104" i="44" s="1"/>
  <c r="L104" i="44"/>
  <c r="M104" i="44" s="1"/>
  <c r="M23" i="44"/>
  <c r="N23" i="44" s="1"/>
  <c r="K23" i="44"/>
  <c r="L23" i="44" s="1"/>
  <c r="N104" i="43"/>
  <c r="O104" i="43" s="1"/>
  <c r="L104" i="43"/>
  <c r="M104" i="43" s="1"/>
  <c r="M23" i="43"/>
  <c r="N23" i="43" s="1"/>
  <c r="K23" i="43"/>
  <c r="L23" i="43" s="1"/>
  <c r="N104" i="42"/>
  <c r="O104" i="42" s="1"/>
  <c r="L104" i="42"/>
  <c r="M104" i="42" s="1"/>
  <c r="M23" i="42"/>
  <c r="N23" i="42" s="1"/>
  <c r="K23" i="42"/>
  <c r="L23" i="42" s="1"/>
  <c r="N104" i="41"/>
  <c r="O104" i="41" s="1"/>
  <c r="L104" i="41"/>
  <c r="M104" i="41" s="1"/>
  <c r="M23" i="41"/>
  <c r="N23" i="41" s="1"/>
  <c r="K23" i="41"/>
  <c r="L23" i="41" s="1"/>
  <c r="N104" i="39"/>
  <c r="O104" i="39" s="1"/>
  <c r="L104" i="39"/>
  <c r="M104" i="39" s="1"/>
  <c r="M23" i="39"/>
  <c r="N23" i="39" s="1"/>
  <c r="K23" i="39"/>
  <c r="L23" i="39" s="1"/>
  <c r="N106" i="34"/>
  <c r="O106" i="34" s="1"/>
  <c r="L106" i="34"/>
  <c r="M106" i="34" s="1"/>
  <c r="M25" i="34"/>
  <c r="N25" i="34" s="1"/>
  <c r="K25" i="34"/>
  <c r="L25" i="34" s="1"/>
  <c r="N106" i="32"/>
  <c r="O106" i="32" s="1"/>
  <c r="L106" i="32"/>
  <c r="M106" i="32" s="1"/>
  <c r="M25" i="32"/>
  <c r="N25" i="32" s="1"/>
  <c r="K25" i="32"/>
  <c r="L25" i="32" s="1"/>
  <c r="N106" i="31"/>
  <c r="O106" i="31" s="1"/>
  <c r="L106" i="31"/>
  <c r="M106" i="31" s="1"/>
  <c r="M25" i="31"/>
  <c r="N25" i="31" s="1"/>
  <c r="K25" i="31"/>
  <c r="L25" i="31" s="1"/>
  <c r="N107" i="30"/>
  <c r="O107" i="30" s="1"/>
  <c r="L107" i="30"/>
  <c r="M107" i="30" s="1"/>
  <c r="M26" i="30"/>
  <c r="N26" i="30" s="1"/>
  <c r="K26" i="30"/>
  <c r="L26" i="30" s="1"/>
  <c r="N107" i="29"/>
  <c r="O107" i="29" s="1"/>
  <c r="L107" i="29"/>
  <c r="M107" i="29" s="1"/>
  <c r="M26" i="29"/>
  <c r="N26" i="29" s="1"/>
  <c r="K26" i="29"/>
  <c r="L26" i="29" s="1"/>
  <c r="N108" i="28"/>
  <c r="O108" i="28" s="1"/>
  <c r="L108" i="28"/>
  <c r="M108" i="28" s="1"/>
  <c r="M27" i="28"/>
  <c r="N27" i="28" s="1"/>
  <c r="K27" i="28"/>
  <c r="L27" i="28" s="1"/>
  <c r="N107" i="27"/>
  <c r="O107" i="27" s="1"/>
  <c r="L107" i="27"/>
  <c r="M107" i="27" s="1"/>
  <c r="M26" i="27"/>
  <c r="N26" i="27" s="1"/>
  <c r="K26" i="27"/>
  <c r="L26" i="27" s="1"/>
  <c r="N106" i="24"/>
  <c r="O106" i="24" s="1"/>
  <c r="L106" i="24"/>
  <c r="M106" i="24" s="1"/>
  <c r="M25" i="24"/>
  <c r="N25" i="24" s="1"/>
  <c r="K25" i="24"/>
  <c r="L25" i="24" s="1"/>
  <c r="N106" i="23"/>
  <c r="O106" i="23" s="1"/>
  <c r="L106" i="23"/>
  <c r="M106" i="23" s="1"/>
  <c r="M25" i="23"/>
  <c r="N25" i="23" s="1"/>
  <c r="K25" i="23"/>
  <c r="L25" i="23" s="1"/>
  <c r="M24" i="22"/>
  <c r="N24" i="22" s="1"/>
  <c r="K24" i="22"/>
  <c r="L24" i="22" s="1"/>
  <c r="N105" i="22"/>
  <c r="O105" i="22" s="1"/>
  <c r="L105" i="22"/>
  <c r="M105" i="22" s="1"/>
  <c r="N105" i="21"/>
  <c r="O105" i="21" s="1"/>
  <c r="L105" i="21"/>
  <c r="M105" i="21" s="1"/>
  <c r="M24" i="21"/>
  <c r="N24" i="21" s="1"/>
  <c r="K24" i="21"/>
  <c r="L24" i="21" s="1"/>
  <c r="N105" i="20"/>
  <c r="O105" i="20" s="1"/>
  <c r="L105" i="20"/>
  <c r="M105" i="20" s="1"/>
  <c r="M24" i="20"/>
  <c r="N24" i="20" s="1"/>
  <c r="K24" i="20"/>
  <c r="L24" i="20" s="1"/>
  <c r="N105" i="19"/>
  <c r="O105" i="19" s="1"/>
  <c r="L105" i="19"/>
  <c r="M105" i="19" s="1"/>
  <c r="M24" i="19"/>
  <c r="N24" i="19" s="1"/>
  <c r="K24" i="19"/>
  <c r="L24" i="19" s="1"/>
  <c r="N105" i="18"/>
  <c r="O105" i="18" s="1"/>
  <c r="L105" i="18"/>
  <c r="M105" i="18" s="1"/>
  <c r="M24" i="18"/>
  <c r="N24" i="18" s="1"/>
  <c r="K24" i="18"/>
  <c r="L24" i="18" s="1"/>
  <c r="N105" i="17"/>
  <c r="O105" i="17" s="1"/>
  <c r="L105" i="17"/>
  <c r="M105" i="17" s="1"/>
  <c r="M24" i="17"/>
  <c r="N24" i="17" s="1"/>
  <c r="K24" i="17"/>
  <c r="L24" i="17" s="1"/>
  <c r="N105" i="3"/>
  <c r="O105" i="3" s="1"/>
  <c r="L105" i="3"/>
  <c r="M105" i="3" s="1"/>
  <c r="M24" i="3"/>
  <c r="N24" i="3" s="1"/>
  <c r="K24" i="3"/>
  <c r="L24" i="3" s="1"/>
  <c r="D90" i="70"/>
  <c r="D90" i="71" s="1"/>
  <c r="D90" i="72" s="1"/>
  <c r="D90" i="73" s="1"/>
  <c r="D88" i="74" s="1"/>
  <c r="P1" i="83"/>
  <c r="P83" i="83" s="1"/>
  <c r="P1" i="82"/>
  <c r="P83" i="82" s="1"/>
  <c r="P1" i="81"/>
  <c r="P83" i="81" s="1"/>
  <c r="P1" i="80"/>
  <c r="P83" i="80" s="1"/>
  <c r="B18" i="79"/>
  <c r="W75" i="36"/>
  <c r="P75" i="36"/>
  <c r="W74" i="36"/>
  <c r="P74" i="36"/>
  <c r="W73" i="36"/>
  <c r="P73" i="36"/>
  <c r="W72" i="36"/>
  <c r="P72" i="36"/>
  <c r="P154" i="84"/>
  <c r="O154" i="84"/>
  <c r="M154" i="84"/>
  <c r="J154" i="84"/>
  <c r="P153" i="84"/>
  <c r="O153" i="84"/>
  <c r="M153" i="84"/>
  <c r="J153" i="84"/>
  <c r="P152" i="84"/>
  <c r="O152" i="84"/>
  <c r="M152" i="84"/>
  <c r="J152" i="84"/>
  <c r="P151" i="84"/>
  <c r="O151" i="84"/>
  <c r="M151" i="84"/>
  <c r="J151" i="84"/>
  <c r="P150" i="84"/>
  <c r="O150" i="84"/>
  <c r="M150" i="84"/>
  <c r="J150" i="84"/>
  <c r="P149" i="84"/>
  <c r="O149" i="84"/>
  <c r="M149" i="84"/>
  <c r="J149" i="84"/>
  <c r="P148" i="84"/>
  <c r="O148" i="84"/>
  <c r="M148" i="84"/>
  <c r="J148" i="84"/>
  <c r="P147" i="84"/>
  <c r="O147" i="84"/>
  <c r="M147" i="84"/>
  <c r="J147" i="84"/>
  <c r="P146" i="84"/>
  <c r="O146" i="84"/>
  <c r="M146" i="84"/>
  <c r="J146" i="84"/>
  <c r="P145" i="84"/>
  <c r="O145" i="84"/>
  <c r="M145" i="84"/>
  <c r="J145" i="84"/>
  <c r="P144" i="84"/>
  <c r="O144" i="84"/>
  <c r="M144" i="84"/>
  <c r="J144" i="84"/>
  <c r="P143" i="84"/>
  <c r="O143" i="84"/>
  <c r="M143" i="84"/>
  <c r="J143" i="84"/>
  <c r="P142" i="84"/>
  <c r="O142" i="84"/>
  <c r="M142" i="84"/>
  <c r="J142" i="84"/>
  <c r="P141" i="84"/>
  <c r="O141" i="84"/>
  <c r="M141" i="84"/>
  <c r="J141" i="84"/>
  <c r="P140" i="84"/>
  <c r="O140" i="84"/>
  <c r="M140" i="84"/>
  <c r="J140" i="84"/>
  <c r="P139" i="84"/>
  <c r="O139" i="84"/>
  <c r="M139" i="84"/>
  <c r="J139" i="84"/>
  <c r="P138" i="84"/>
  <c r="O138" i="84"/>
  <c r="M138" i="84"/>
  <c r="J138" i="84"/>
  <c r="P137" i="84"/>
  <c r="O137" i="84"/>
  <c r="M137" i="84"/>
  <c r="J137" i="84"/>
  <c r="P136" i="84"/>
  <c r="O136" i="84"/>
  <c r="M136" i="84"/>
  <c r="J136" i="84"/>
  <c r="P135" i="84"/>
  <c r="O135" i="84"/>
  <c r="M135" i="84"/>
  <c r="J135" i="84"/>
  <c r="P134" i="84"/>
  <c r="O134" i="84"/>
  <c r="M134" i="84"/>
  <c r="J134" i="84"/>
  <c r="P133" i="84"/>
  <c r="O133" i="84"/>
  <c r="M133" i="84"/>
  <c r="J133" i="84"/>
  <c r="P132" i="84"/>
  <c r="O132" i="84"/>
  <c r="M132" i="84"/>
  <c r="J132" i="84"/>
  <c r="P131" i="84"/>
  <c r="O131" i="84"/>
  <c r="M131" i="84"/>
  <c r="J131" i="84"/>
  <c r="O130" i="84"/>
  <c r="M130" i="84"/>
  <c r="O129" i="84"/>
  <c r="M129" i="84"/>
  <c r="O128" i="84"/>
  <c r="M128" i="84"/>
  <c r="O127" i="84"/>
  <c r="M127" i="84"/>
  <c r="O126" i="84"/>
  <c r="M126" i="84"/>
  <c r="O125" i="84"/>
  <c r="M125" i="84"/>
  <c r="O124" i="84"/>
  <c r="M124" i="84"/>
  <c r="O123" i="84"/>
  <c r="M123" i="84"/>
  <c r="O122" i="84"/>
  <c r="M122" i="84"/>
  <c r="O121" i="84"/>
  <c r="M121" i="84"/>
  <c r="O120" i="84"/>
  <c r="M120" i="84"/>
  <c r="O119" i="84"/>
  <c r="M119" i="84"/>
  <c r="O118" i="84"/>
  <c r="M118" i="84"/>
  <c r="O117" i="84"/>
  <c r="M117" i="84"/>
  <c r="O116" i="84"/>
  <c r="M116" i="84"/>
  <c r="O115" i="84"/>
  <c r="M115" i="84"/>
  <c r="O114" i="84"/>
  <c r="M114" i="84"/>
  <c r="O113" i="84"/>
  <c r="M113" i="84"/>
  <c r="O112" i="84"/>
  <c r="M112" i="84"/>
  <c r="O111" i="84"/>
  <c r="M111" i="84"/>
  <c r="O110" i="84"/>
  <c r="M110" i="84"/>
  <c r="O109" i="84"/>
  <c r="M109" i="84"/>
  <c r="O108" i="84"/>
  <c r="M108" i="84"/>
  <c r="O107" i="84"/>
  <c r="M107" i="84"/>
  <c r="O106" i="84"/>
  <c r="M106" i="84"/>
  <c r="O105" i="84"/>
  <c r="M105" i="84"/>
  <c r="O104" i="84"/>
  <c r="M104" i="84"/>
  <c r="O102" i="84"/>
  <c r="O101" i="84"/>
  <c r="D96" i="84"/>
  <c r="L93" i="84"/>
  <c r="J93" i="84"/>
  <c r="D91" i="84"/>
  <c r="D89" i="84"/>
  <c r="N72" i="84"/>
  <c r="L72" i="84"/>
  <c r="N71" i="84"/>
  <c r="L71" i="84"/>
  <c r="N70" i="84"/>
  <c r="L70" i="84"/>
  <c r="N69" i="84"/>
  <c r="L69" i="84"/>
  <c r="N68" i="84"/>
  <c r="L68" i="84"/>
  <c r="N67" i="84"/>
  <c r="L67" i="84"/>
  <c r="N66" i="84"/>
  <c r="L66" i="84"/>
  <c r="N65" i="84"/>
  <c r="L65" i="84"/>
  <c r="N64" i="84"/>
  <c r="L64" i="84"/>
  <c r="N63" i="84"/>
  <c r="L63" i="84"/>
  <c r="N62" i="84"/>
  <c r="L62" i="84"/>
  <c r="N61" i="84"/>
  <c r="L61" i="84"/>
  <c r="N60" i="84"/>
  <c r="L60" i="84"/>
  <c r="N59" i="84"/>
  <c r="L59" i="84"/>
  <c r="N58" i="84"/>
  <c r="L58" i="84"/>
  <c r="N57" i="84"/>
  <c r="L57" i="84"/>
  <c r="N56" i="84"/>
  <c r="L56" i="84"/>
  <c r="N55" i="84"/>
  <c r="L55" i="84"/>
  <c r="N54" i="84"/>
  <c r="L54" i="84"/>
  <c r="N53" i="84"/>
  <c r="L53" i="84"/>
  <c r="N52" i="84"/>
  <c r="L52" i="84"/>
  <c r="N51" i="84"/>
  <c r="L51" i="84"/>
  <c r="N50" i="84"/>
  <c r="L50" i="84"/>
  <c r="N49" i="84"/>
  <c r="L49" i="84"/>
  <c r="N48" i="84"/>
  <c r="L48" i="84"/>
  <c r="N47" i="84"/>
  <c r="L47" i="84"/>
  <c r="N46" i="84"/>
  <c r="L46" i="84"/>
  <c r="N45" i="84"/>
  <c r="L45" i="84"/>
  <c r="N44" i="84"/>
  <c r="L44" i="84"/>
  <c r="N43" i="84"/>
  <c r="L43" i="84"/>
  <c r="N42" i="84"/>
  <c r="L42" i="84"/>
  <c r="N41" i="84"/>
  <c r="L41" i="84"/>
  <c r="N40" i="84"/>
  <c r="L40" i="84"/>
  <c r="N39" i="84"/>
  <c r="L39" i="84"/>
  <c r="N38" i="84"/>
  <c r="L38" i="84"/>
  <c r="N37" i="84"/>
  <c r="L37" i="84"/>
  <c r="N36" i="84"/>
  <c r="L36" i="84"/>
  <c r="N35" i="84"/>
  <c r="L35" i="84"/>
  <c r="N34" i="84"/>
  <c r="L34" i="84"/>
  <c r="N33" i="84"/>
  <c r="L33" i="84"/>
  <c r="N32" i="84"/>
  <c r="L32" i="84"/>
  <c r="N31" i="84"/>
  <c r="L31" i="84"/>
  <c r="N30" i="84"/>
  <c r="L30" i="84"/>
  <c r="N29" i="84"/>
  <c r="L29" i="84"/>
  <c r="N28" i="84"/>
  <c r="L28" i="84"/>
  <c r="N27" i="84"/>
  <c r="L27" i="84"/>
  <c r="N23" i="84"/>
  <c r="N22" i="84"/>
  <c r="N21" i="84"/>
  <c r="N20" i="84"/>
  <c r="O20" i="84" s="1"/>
  <c r="C18" i="84"/>
  <c r="C19" i="84" s="1"/>
  <c r="C20" i="84" s="1"/>
  <c r="C21" i="84" s="1"/>
  <c r="C22" i="84" s="1"/>
  <c r="C23" i="84" s="1"/>
  <c r="C24" i="84" s="1"/>
  <c r="C25" i="84" s="1"/>
  <c r="C26" i="84" s="1"/>
  <c r="C27" i="84" s="1"/>
  <c r="C28" i="84" s="1"/>
  <c r="C29" i="84" s="1"/>
  <c r="C30" i="84" s="1"/>
  <c r="C31" i="84" s="1"/>
  <c r="C32" i="84" s="1"/>
  <c r="C33" i="84" s="1"/>
  <c r="C34" i="84" s="1"/>
  <c r="C35" i="84" s="1"/>
  <c r="C36" i="84" s="1"/>
  <c r="C37" i="84" s="1"/>
  <c r="C38" i="84" s="1"/>
  <c r="C39" i="84" s="1"/>
  <c r="C40" i="84" s="1"/>
  <c r="C41" i="84" s="1"/>
  <c r="C42" i="84" s="1"/>
  <c r="C43" i="84" s="1"/>
  <c r="C44" i="84" s="1"/>
  <c r="C45" i="84" s="1"/>
  <c r="C46" i="84" s="1"/>
  <c r="C47" i="84" s="1"/>
  <c r="C48" i="84" s="1"/>
  <c r="C49" i="84" s="1"/>
  <c r="C50" i="84" s="1"/>
  <c r="C51" i="84" s="1"/>
  <c r="C52" i="84" s="1"/>
  <c r="C53" i="84" s="1"/>
  <c r="C54" i="84" s="1"/>
  <c r="C55" i="84" s="1"/>
  <c r="C56" i="84" s="1"/>
  <c r="C57" i="84" s="1"/>
  <c r="C58" i="84" s="1"/>
  <c r="C59" i="84" s="1"/>
  <c r="C60" i="84" s="1"/>
  <c r="C61" i="84" s="1"/>
  <c r="C62" i="84" s="1"/>
  <c r="C63" i="84" s="1"/>
  <c r="C64" i="84" s="1"/>
  <c r="C65" i="84" s="1"/>
  <c r="C66" i="84" s="1"/>
  <c r="C67" i="84" s="1"/>
  <c r="C68" i="84" s="1"/>
  <c r="C69" i="84" s="1"/>
  <c r="C70" i="84" s="1"/>
  <c r="C71" i="84" s="1"/>
  <c r="C72" i="84" s="1"/>
  <c r="K11" i="84"/>
  <c r="I11" i="84"/>
  <c r="D8" i="84"/>
  <c r="D90" i="84" s="1"/>
  <c r="P154" i="83"/>
  <c r="O154" i="83"/>
  <c r="M154" i="83"/>
  <c r="J154" i="83"/>
  <c r="P153" i="83"/>
  <c r="O153" i="83"/>
  <c r="M153" i="83"/>
  <c r="J153" i="83"/>
  <c r="P152" i="83"/>
  <c r="O152" i="83"/>
  <c r="M152" i="83"/>
  <c r="J152" i="83"/>
  <c r="P151" i="83"/>
  <c r="O151" i="83"/>
  <c r="M151" i="83"/>
  <c r="J151" i="83"/>
  <c r="P150" i="83"/>
  <c r="O150" i="83"/>
  <c r="M150" i="83"/>
  <c r="J150" i="83"/>
  <c r="P149" i="83"/>
  <c r="O149" i="83"/>
  <c r="M149" i="83"/>
  <c r="J149" i="83"/>
  <c r="P148" i="83"/>
  <c r="O148" i="83"/>
  <c r="M148" i="83"/>
  <c r="J148" i="83"/>
  <c r="P147" i="83"/>
  <c r="O147" i="83"/>
  <c r="M147" i="83"/>
  <c r="J147" i="83"/>
  <c r="P146" i="83"/>
  <c r="O146" i="83"/>
  <c r="M146" i="83"/>
  <c r="J146" i="83"/>
  <c r="P145" i="83"/>
  <c r="O145" i="83"/>
  <c r="M145" i="83"/>
  <c r="J145" i="83"/>
  <c r="P144" i="83"/>
  <c r="O144" i="83"/>
  <c r="M144" i="83"/>
  <c r="J144" i="83"/>
  <c r="P143" i="83"/>
  <c r="O143" i="83"/>
  <c r="M143" i="83"/>
  <c r="J143" i="83"/>
  <c r="P142" i="83"/>
  <c r="O142" i="83"/>
  <c r="M142" i="83"/>
  <c r="J142" i="83"/>
  <c r="P141" i="83"/>
  <c r="O141" i="83"/>
  <c r="M141" i="83"/>
  <c r="J141" i="83"/>
  <c r="P140" i="83"/>
  <c r="O140" i="83"/>
  <c r="M140" i="83"/>
  <c r="J140" i="83"/>
  <c r="P139" i="83"/>
  <c r="O139" i="83"/>
  <c r="M139" i="83"/>
  <c r="J139" i="83"/>
  <c r="P138" i="83"/>
  <c r="O138" i="83"/>
  <c r="M138" i="83"/>
  <c r="J138" i="83"/>
  <c r="P137" i="83"/>
  <c r="O137" i="83"/>
  <c r="M137" i="83"/>
  <c r="J137" i="83"/>
  <c r="P136" i="83"/>
  <c r="O136" i="83"/>
  <c r="M136" i="83"/>
  <c r="J136" i="83"/>
  <c r="P135" i="83"/>
  <c r="O135" i="83"/>
  <c r="M135" i="83"/>
  <c r="J135" i="83"/>
  <c r="P134" i="83"/>
  <c r="O134" i="83"/>
  <c r="M134" i="83"/>
  <c r="J134" i="83"/>
  <c r="P133" i="83"/>
  <c r="O133" i="83"/>
  <c r="M133" i="83"/>
  <c r="J133" i="83"/>
  <c r="P132" i="83"/>
  <c r="O132" i="83"/>
  <c r="M132" i="83"/>
  <c r="J132" i="83"/>
  <c r="P131" i="83"/>
  <c r="O131" i="83"/>
  <c r="M131" i="83"/>
  <c r="J131" i="83"/>
  <c r="O130" i="83"/>
  <c r="M130" i="83"/>
  <c r="O129" i="83"/>
  <c r="M129" i="83"/>
  <c r="O128" i="83"/>
  <c r="M128" i="83"/>
  <c r="O127" i="83"/>
  <c r="M127" i="83"/>
  <c r="O126" i="83"/>
  <c r="M126" i="83"/>
  <c r="O125" i="83"/>
  <c r="M125" i="83"/>
  <c r="O124" i="83"/>
  <c r="M124" i="83"/>
  <c r="O123" i="83"/>
  <c r="M123" i="83"/>
  <c r="O122" i="83"/>
  <c r="M122" i="83"/>
  <c r="O121" i="83"/>
  <c r="M121" i="83"/>
  <c r="O120" i="83"/>
  <c r="M120" i="83"/>
  <c r="O119" i="83"/>
  <c r="M119" i="83"/>
  <c r="O118" i="83"/>
  <c r="M118" i="83"/>
  <c r="O117" i="83"/>
  <c r="M117" i="83"/>
  <c r="O116" i="83"/>
  <c r="M116" i="83"/>
  <c r="O115" i="83"/>
  <c r="M115" i="83"/>
  <c r="O114" i="83"/>
  <c r="M114" i="83"/>
  <c r="O113" i="83"/>
  <c r="M113" i="83"/>
  <c r="O112" i="83"/>
  <c r="M112" i="83"/>
  <c r="O111" i="83"/>
  <c r="M111" i="83"/>
  <c r="O110" i="83"/>
  <c r="M110" i="83"/>
  <c r="O109" i="83"/>
  <c r="M109" i="83"/>
  <c r="O108" i="83"/>
  <c r="M108" i="83"/>
  <c r="O107" i="83"/>
  <c r="M107" i="83"/>
  <c r="O106" i="83"/>
  <c r="M106" i="83"/>
  <c r="O105" i="83"/>
  <c r="M105" i="83"/>
  <c r="O103" i="83"/>
  <c r="O102" i="83"/>
  <c r="O101" i="83"/>
  <c r="D96" i="83"/>
  <c r="L93" i="83"/>
  <c r="J93" i="83"/>
  <c r="D91" i="83"/>
  <c r="D89" i="83"/>
  <c r="N72" i="83"/>
  <c r="L72" i="83"/>
  <c r="N71" i="83"/>
  <c r="L71" i="83"/>
  <c r="N70" i="83"/>
  <c r="L70" i="83"/>
  <c r="N69" i="83"/>
  <c r="L69" i="83"/>
  <c r="N68" i="83"/>
  <c r="L68" i="83"/>
  <c r="N67" i="83"/>
  <c r="L67" i="83"/>
  <c r="N66" i="83"/>
  <c r="L66" i="83"/>
  <c r="N65" i="83"/>
  <c r="L65" i="83"/>
  <c r="N64" i="83"/>
  <c r="L64" i="83"/>
  <c r="N63" i="83"/>
  <c r="L63" i="83"/>
  <c r="N62" i="83"/>
  <c r="L62" i="83"/>
  <c r="N61" i="83"/>
  <c r="L61" i="83"/>
  <c r="N60" i="83"/>
  <c r="L60" i="83"/>
  <c r="N59" i="83"/>
  <c r="L59" i="83"/>
  <c r="N58" i="83"/>
  <c r="L58" i="83"/>
  <c r="N57" i="83"/>
  <c r="L57" i="83"/>
  <c r="N56" i="83"/>
  <c r="L56" i="83"/>
  <c r="N55" i="83"/>
  <c r="L55" i="83"/>
  <c r="N54" i="83"/>
  <c r="L54" i="83"/>
  <c r="N53" i="83"/>
  <c r="L53" i="83"/>
  <c r="N52" i="83"/>
  <c r="L52" i="83"/>
  <c r="N51" i="83"/>
  <c r="L51" i="83"/>
  <c r="N50" i="83"/>
  <c r="L50" i="83"/>
  <c r="N49" i="83"/>
  <c r="L49" i="83"/>
  <c r="N48" i="83"/>
  <c r="L48" i="83"/>
  <c r="N47" i="83"/>
  <c r="L47" i="83"/>
  <c r="N46" i="83"/>
  <c r="L46" i="83"/>
  <c r="N45" i="83"/>
  <c r="L45" i="83"/>
  <c r="N44" i="83"/>
  <c r="L44" i="83"/>
  <c r="N43" i="83"/>
  <c r="L43" i="83"/>
  <c r="N42" i="83"/>
  <c r="L42" i="83"/>
  <c r="N41" i="83"/>
  <c r="L41" i="83"/>
  <c r="N40" i="83"/>
  <c r="L40" i="83"/>
  <c r="N39" i="83"/>
  <c r="L39" i="83"/>
  <c r="N38" i="83"/>
  <c r="L38" i="83"/>
  <c r="N37" i="83"/>
  <c r="L37" i="83"/>
  <c r="N36" i="83"/>
  <c r="L36" i="83"/>
  <c r="N35" i="83"/>
  <c r="L35" i="83"/>
  <c r="N34" i="83"/>
  <c r="L34" i="83"/>
  <c r="N33" i="83"/>
  <c r="L33" i="83"/>
  <c r="N32" i="83"/>
  <c r="L32" i="83"/>
  <c r="N31" i="83"/>
  <c r="L31" i="83"/>
  <c r="N30" i="83"/>
  <c r="L30" i="83"/>
  <c r="N29" i="83"/>
  <c r="L29" i="83"/>
  <c r="N28" i="83"/>
  <c r="L28" i="83"/>
  <c r="N27" i="83"/>
  <c r="L27" i="83"/>
  <c r="N23" i="83"/>
  <c r="N22" i="83"/>
  <c r="N21" i="83"/>
  <c r="N20" i="83"/>
  <c r="O20" i="83" s="1"/>
  <c r="C17" i="83"/>
  <c r="C18" i="83" s="1"/>
  <c r="C19" i="83" s="1"/>
  <c r="C20" i="83" s="1"/>
  <c r="C21" i="83" s="1"/>
  <c r="C22" i="83" s="1"/>
  <c r="C23" i="83" s="1"/>
  <c r="C24" i="83" s="1"/>
  <c r="C25" i="83" s="1"/>
  <c r="C26" i="83" s="1"/>
  <c r="C27" i="83" s="1"/>
  <c r="C28" i="83" s="1"/>
  <c r="C29" i="83" s="1"/>
  <c r="C30" i="83" s="1"/>
  <c r="C31" i="83" s="1"/>
  <c r="C32" i="83" s="1"/>
  <c r="C33" i="83" s="1"/>
  <c r="C34" i="83" s="1"/>
  <c r="C35" i="83" s="1"/>
  <c r="C36" i="83" s="1"/>
  <c r="C37" i="83" s="1"/>
  <c r="C38" i="83" s="1"/>
  <c r="C39" i="83" s="1"/>
  <c r="C40" i="83" s="1"/>
  <c r="C41" i="83" s="1"/>
  <c r="C42" i="83" s="1"/>
  <c r="C43" i="83" s="1"/>
  <c r="C44" i="83" s="1"/>
  <c r="C45" i="83" s="1"/>
  <c r="C46" i="83" s="1"/>
  <c r="C47" i="83" s="1"/>
  <c r="C48" i="83" s="1"/>
  <c r="C49" i="83" s="1"/>
  <c r="C50" i="83" s="1"/>
  <c r="C51" i="83" s="1"/>
  <c r="C52" i="83" s="1"/>
  <c r="C53" i="83" s="1"/>
  <c r="C54" i="83" s="1"/>
  <c r="C55" i="83" s="1"/>
  <c r="C56" i="83" s="1"/>
  <c r="C57" i="83" s="1"/>
  <c r="C58" i="83" s="1"/>
  <c r="C59" i="83" s="1"/>
  <c r="C60" i="83" s="1"/>
  <c r="C61" i="83" s="1"/>
  <c r="C62" i="83" s="1"/>
  <c r="C63" i="83" s="1"/>
  <c r="C64" i="83" s="1"/>
  <c r="C65" i="83" s="1"/>
  <c r="C66" i="83" s="1"/>
  <c r="C67" i="83" s="1"/>
  <c r="C68" i="83" s="1"/>
  <c r="C69" i="83" s="1"/>
  <c r="C70" i="83" s="1"/>
  <c r="C71" i="83" s="1"/>
  <c r="C72" i="83" s="1"/>
  <c r="K11" i="83"/>
  <c r="I11" i="83"/>
  <c r="D8" i="83"/>
  <c r="D90" i="83" s="1"/>
  <c r="P154" i="82"/>
  <c r="O154" i="82"/>
  <c r="M154" i="82"/>
  <c r="J154" i="82"/>
  <c r="P153" i="82"/>
  <c r="O153" i="82"/>
  <c r="M153" i="82"/>
  <c r="J153" i="82"/>
  <c r="P152" i="82"/>
  <c r="O152" i="82"/>
  <c r="M152" i="82"/>
  <c r="J152" i="82"/>
  <c r="P151" i="82"/>
  <c r="O151" i="82"/>
  <c r="M151" i="82"/>
  <c r="J151" i="82"/>
  <c r="P150" i="82"/>
  <c r="O150" i="82"/>
  <c r="M150" i="82"/>
  <c r="J150" i="82"/>
  <c r="P149" i="82"/>
  <c r="O149" i="82"/>
  <c r="M149" i="82"/>
  <c r="J149" i="82"/>
  <c r="P148" i="82"/>
  <c r="O148" i="82"/>
  <c r="M148" i="82"/>
  <c r="J148" i="82"/>
  <c r="P147" i="82"/>
  <c r="O147" i="82"/>
  <c r="M147" i="82"/>
  <c r="J147" i="82"/>
  <c r="P146" i="82"/>
  <c r="O146" i="82"/>
  <c r="M146" i="82"/>
  <c r="J146" i="82"/>
  <c r="P145" i="82"/>
  <c r="O145" i="82"/>
  <c r="M145" i="82"/>
  <c r="J145" i="82"/>
  <c r="P144" i="82"/>
  <c r="O144" i="82"/>
  <c r="M144" i="82"/>
  <c r="J144" i="82"/>
  <c r="P143" i="82"/>
  <c r="O143" i="82"/>
  <c r="M143" i="82"/>
  <c r="J143" i="82"/>
  <c r="P142" i="82"/>
  <c r="O142" i="82"/>
  <c r="M142" i="82"/>
  <c r="J142" i="82"/>
  <c r="P141" i="82"/>
  <c r="O141" i="82"/>
  <c r="M141" i="82"/>
  <c r="J141" i="82"/>
  <c r="P140" i="82"/>
  <c r="O140" i="82"/>
  <c r="M140" i="82"/>
  <c r="J140" i="82"/>
  <c r="P139" i="82"/>
  <c r="O139" i="82"/>
  <c r="M139" i="82"/>
  <c r="J139" i="82"/>
  <c r="P138" i="82"/>
  <c r="O138" i="82"/>
  <c r="M138" i="82"/>
  <c r="J138" i="82"/>
  <c r="P137" i="82"/>
  <c r="O137" i="82"/>
  <c r="M137" i="82"/>
  <c r="J137" i="82"/>
  <c r="P136" i="82"/>
  <c r="O136" i="82"/>
  <c r="M136" i="82"/>
  <c r="J136" i="82"/>
  <c r="P135" i="82"/>
  <c r="O135" i="82"/>
  <c r="M135" i="82"/>
  <c r="J135" i="82"/>
  <c r="P134" i="82"/>
  <c r="O134" i="82"/>
  <c r="M134" i="82"/>
  <c r="J134" i="82"/>
  <c r="P133" i="82"/>
  <c r="O133" i="82"/>
  <c r="M133" i="82"/>
  <c r="J133" i="82"/>
  <c r="P132" i="82"/>
  <c r="O132" i="82"/>
  <c r="M132" i="82"/>
  <c r="J132" i="82"/>
  <c r="P131" i="82"/>
  <c r="O131" i="82"/>
  <c r="M131" i="82"/>
  <c r="J131" i="82"/>
  <c r="O130" i="82"/>
  <c r="M130" i="82"/>
  <c r="O129" i="82"/>
  <c r="M129" i="82"/>
  <c r="O128" i="82"/>
  <c r="M128" i="82"/>
  <c r="O127" i="82"/>
  <c r="M127" i="82"/>
  <c r="O126" i="82"/>
  <c r="M126" i="82"/>
  <c r="O125" i="82"/>
  <c r="M125" i="82"/>
  <c r="O124" i="82"/>
  <c r="M124" i="82"/>
  <c r="O123" i="82"/>
  <c r="M123" i="82"/>
  <c r="O122" i="82"/>
  <c r="M122" i="82"/>
  <c r="O121" i="82"/>
  <c r="M121" i="82"/>
  <c r="O120" i="82"/>
  <c r="M120" i="82"/>
  <c r="O119" i="82"/>
  <c r="M119" i="82"/>
  <c r="O118" i="82"/>
  <c r="M118" i="82"/>
  <c r="O117" i="82"/>
  <c r="M117" i="82"/>
  <c r="O116" i="82"/>
  <c r="M116" i="82"/>
  <c r="O115" i="82"/>
  <c r="M115" i="82"/>
  <c r="O114" i="82"/>
  <c r="M114" i="82"/>
  <c r="O113" i="82"/>
  <c r="M113" i="82"/>
  <c r="O112" i="82"/>
  <c r="M112" i="82"/>
  <c r="O111" i="82"/>
  <c r="M111" i="82"/>
  <c r="O110" i="82"/>
  <c r="M110" i="82"/>
  <c r="O109" i="82"/>
  <c r="M109" i="82"/>
  <c r="O108" i="82"/>
  <c r="M108" i="82"/>
  <c r="O107" i="82"/>
  <c r="M107" i="82"/>
  <c r="O106" i="82"/>
  <c r="M106" i="82"/>
  <c r="O105" i="82"/>
  <c r="M105" i="82"/>
  <c r="O103" i="82"/>
  <c r="O102" i="82"/>
  <c r="D96" i="82"/>
  <c r="L93" i="82"/>
  <c r="J93" i="82"/>
  <c r="D91" i="82"/>
  <c r="D89" i="82"/>
  <c r="N72" i="82"/>
  <c r="L72" i="82"/>
  <c r="N71" i="82"/>
  <c r="L71" i="82"/>
  <c r="N70" i="82"/>
  <c r="L70" i="82"/>
  <c r="N69" i="82"/>
  <c r="L69" i="82"/>
  <c r="N68" i="82"/>
  <c r="L68" i="82"/>
  <c r="N67" i="82"/>
  <c r="L67" i="82"/>
  <c r="N66" i="82"/>
  <c r="L66" i="82"/>
  <c r="N65" i="82"/>
  <c r="L65" i="82"/>
  <c r="N64" i="82"/>
  <c r="L64" i="82"/>
  <c r="N63" i="82"/>
  <c r="L63" i="82"/>
  <c r="N62" i="82"/>
  <c r="L62" i="82"/>
  <c r="N61" i="82"/>
  <c r="L61" i="82"/>
  <c r="N60" i="82"/>
  <c r="L60" i="82"/>
  <c r="N59" i="82"/>
  <c r="L59" i="82"/>
  <c r="N58" i="82"/>
  <c r="L58" i="82"/>
  <c r="N57" i="82"/>
  <c r="L57" i="82"/>
  <c r="N56" i="82"/>
  <c r="L56" i="82"/>
  <c r="N55" i="82"/>
  <c r="L55" i="82"/>
  <c r="N54" i="82"/>
  <c r="L54" i="82"/>
  <c r="N53" i="82"/>
  <c r="L53" i="82"/>
  <c r="N52" i="82"/>
  <c r="L52" i="82"/>
  <c r="N51" i="82"/>
  <c r="L51" i="82"/>
  <c r="N50" i="82"/>
  <c r="L50" i="82"/>
  <c r="N49" i="82"/>
  <c r="L49" i="82"/>
  <c r="N48" i="82"/>
  <c r="L48" i="82"/>
  <c r="N47" i="82"/>
  <c r="L47" i="82"/>
  <c r="N46" i="82"/>
  <c r="L46" i="82"/>
  <c r="N45" i="82"/>
  <c r="L45" i="82"/>
  <c r="N44" i="82"/>
  <c r="L44" i="82"/>
  <c r="N43" i="82"/>
  <c r="L43" i="82"/>
  <c r="N42" i="82"/>
  <c r="L42" i="82"/>
  <c r="N41" i="82"/>
  <c r="L41" i="82"/>
  <c r="N40" i="82"/>
  <c r="L40" i="82"/>
  <c r="N39" i="82"/>
  <c r="L39" i="82"/>
  <c r="N38" i="82"/>
  <c r="L38" i="82"/>
  <c r="N37" i="82"/>
  <c r="L37" i="82"/>
  <c r="N36" i="82"/>
  <c r="L36" i="82"/>
  <c r="N35" i="82"/>
  <c r="L35" i="82"/>
  <c r="N34" i="82"/>
  <c r="L34" i="82"/>
  <c r="N33" i="82"/>
  <c r="L33" i="82"/>
  <c r="N32" i="82"/>
  <c r="L32" i="82"/>
  <c r="N31" i="82"/>
  <c r="L31" i="82"/>
  <c r="N30" i="82"/>
  <c r="L30" i="82"/>
  <c r="N29" i="82"/>
  <c r="L29" i="82"/>
  <c r="N28" i="82"/>
  <c r="L28" i="82"/>
  <c r="N27" i="82"/>
  <c r="L27" i="82"/>
  <c r="N23" i="82"/>
  <c r="N22" i="82"/>
  <c r="N21" i="82"/>
  <c r="N20" i="82"/>
  <c r="C17" i="82"/>
  <c r="C18" i="82" s="1"/>
  <c r="C19" i="82" s="1"/>
  <c r="C20" i="82" s="1"/>
  <c r="C21" i="82" s="1"/>
  <c r="C22" i="82" s="1"/>
  <c r="C23" i="82" s="1"/>
  <c r="C24" i="82" s="1"/>
  <c r="C25" i="82" s="1"/>
  <c r="C26" i="82" s="1"/>
  <c r="C27" i="82" s="1"/>
  <c r="C28" i="82" s="1"/>
  <c r="C29" i="82" s="1"/>
  <c r="C30" i="82" s="1"/>
  <c r="C31" i="82" s="1"/>
  <c r="C32" i="82" s="1"/>
  <c r="C33" i="82" s="1"/>
  <c r="C34" i="82" s="1"/>
  <c r="C35" i="82" s="1"/>
  <c r="C36" i="82" s="1"/>
  <c r="C37" i="82" s="1"/>
  <c r="C38" i="82" s="1"/>
  <c r="C39" i="82" s="1"/>
  <c r="C40" i="82" s="1"/>
  <c r="C41" i="82" s="1"/>
  <c r="C42" i="82" s="1"/>
  <c r="C43" i="82" s="1"/>
  <c r="C44" i="82" s="1"/>
  <c r="C45" i="82" s="1"/>
  <c r="C46" i="82" s="1"/>
  <c r="C47" i="82" s="1"/>
  <c r="C48" i="82" s="1"/>
  <c r="C49" i="82" s="1"/>
  <c r="C50" i="82" s="1"/>
  <c r="C51" i="82" s="1"/>
  <c r="C52" i="82" s="1"/>
  <c r="C53" i="82" s="1"/>
  <c r="C54" i="82" s="1"/>
  <c r="C55" i="82" s="1"/>
  <c r="C56" i="82" s="1"/>
  <c r="C57" i="82" s="1"/>
  <c r="C58" i="82" s="1"/>
  <c r="C59" i="82" s="1"/>
  <c r="C60" i="82" s="1"/>
  <c r="C61" i="82" s="1"/>
  <c r="C62" i="82" s="1"/>
  <c r="C63" i="82" s="1"/>
  <c r="C64" i="82" s="1"/>
  <c r="C65" i="82" s="1"/>
  <c r="C66" i="82" s="1"/>
  <c r="C67" i="82" s="1"/>
  <c r="C68" i="82" s="1"/>
  <c r="C69" i="82" s="1"/>
  <c r="C70" i="82" s="1"/>
  <c r="C71" i="82" s="1"/>
  <c r="C72" i="82" s="1"/>
  <c r="K11" i="82"/>
  <c r="I11" i="82"/>
  <c r="D8" i="82"/>
  <c r="D90" i="82" s="1"/>
  <c r="P154" i="81"/>
  <c r="O154" i="81"/>
  <c r="M154" i="81"/>
  <c r="J154" i="81"/>
  <c r="P153" i="81"/>
  <c r="O153" i="81"/>
  <c r="M153" i="81"/>
  <c r="J153" i="81"/>
  <c r="P152" i="81"/>
  <c r="O152" i="81"/>
  <c r="M152" i="81"/>
  <c r="J152" i="81"/>
  <c r="P151" i="81"/>
  <c r="O151" i="81"/>
  <c r="M151" i="81"/>
  <c r="J151" i="81"/>
  <c r="P150" i="81"/>
  <c r="O150" i="81"/>
  <c r="M150" i="81"/>
  <c r="J150" i="81"/>
  <c r="P149" i="81"/>
  <c r="O149" i="81"/>
  <c r="M149" i="81"/>
  <c r="J149" i="81"/>
  <c r="P148" i="81"/>
  <c r="O148" i="81"/>
  <c r="M148" i="81"/>
  <c r="J148" i="81"/>
  <c r="P147" i="81"/>
  <c r="O147" i="81"/>
  <c r="M147" i="81"/>
  <c r="J147" i="81"/>
  <c r="P146" i="81"/>
  <c r="O146" i="81"/>
  <c r="M146" i="81"/>
  <c r="J146" i="81"/>
  <c r="P145" i="81"/>
  <c r="O145" i="81"/>
  <c r="M145" i="81"/>
  <c r="J145" i="81"/>
  <c r="P144" i="81"/>
  <c r="O144" i="81"/>
  <c r="M144" i="81"/>
  <c r="J144" i="81"/>
  <c r="P143" i="81"/>
  <c r="O143" i="81"/>
  <c r="M143" i="81"/>
  <c r="J143" i="81"/>
  <c r="P142" i="81"/>
  <c r="O142" i="81"/>
  <c r="M142" i="81"/>
  <c r="J142" i="81"/>
  <c r="P141" i="81"/>
  <c r="O141" i="81"/>
  <c r="M141" i="81"/>
  <c r="J141" i="81"/>
  <c r="P140" i="81"/>
  <c r="O140" i="81"/>
  <c r="M140" i="81"/>
  <c r="J140" i="81"/>
  <c r="P139" i="81"/>
  <c r="O139" i="81"/>
  <c r="M139" i="81"/>
  <c r="J139" i="81"/>
  <c r="P138" i="81"/>
  <c r="O138" i="81"/>
  <c r="M138" i="81"/>
  <c r="J138" i="81"/>
  <c r="P137" i="81"/>
  <c r="O137" i="81"/>
  <c r="M137" i="81"/>
  <c r="J137" i="81"/>
  <c r="P136" i="81"/>
  <c r="O136" i="81"/>
  <c r="M136" i="81"/>
  <c r="J136" i="81"/>
  <c r="P135" i="81"/>
  <c r="O135" i="81"/>
  <c r="M135" i="81"/>
  <c r="J135" i="81"/>
  <c r="P134" i="81"/>
  <c r="O134" i="81"/>
  <c r="M134" i="81"/>
  <c r="J134" i="81"/>
  <c r="P133" i="81"/>
  <c r="O133" i="81"/>
  <c r="M133" i="81"/>
  <c r="J133" i="81"/>
  <c r="P132" i="81"/>
  <c r="O132" i="81"/>
  <c r="M132" i="81"/>
  <c r="J132" i="81"/>
  <c r="P131" i="81"/>
  <c r="O131" i="81"/>
  <c r="M131" i="81"/>
  <c r="J131" i="81"/>
  <c r="O130" i="81"/>
  <c r="M130" i="81"/>
  <c r="O129" i="81"/>
  <c r="M129" i="81"/>
  <c r="O128" i="81"/>
  <c r="M128" i="81"/>
  <c r="O127" i="81"/>
  <c r="M127" i="81"/>
  <c r="O126" i="81"/>
  <c r="M126" i="81"/>
  <c r="O125" i="81"/>
  <c r="M125" i="81"/>
  <c r="O124" i="81"/>
  <c r="M124" i="81"/>
  <c r="O123" i="81"/>
  <c r="M123" i="81"/>
  <c r="O122" i="81"/>
  <c r="M122" i="81"/>
  <c r="O121" i="81"/>
  <c r="M121" i="81"/>
  <c r="O120" i="81"/>
  <c r="M120" i="81"/>
  <c r="O119" i="81"/>
  <c r="M119" i="81"/>
  <c r="O118" i="81"/>
  <c r="M118" i="81"/>
  <c r="O117" i="81"/>
  <c r="M117" i="81"/>
  <c r="O116" i="81"/>
  <c r="M116" i="81"/>
  <c r="O115" i="81"/>
  <c r="M115" i="81"/>
  <c r="O114" i="81"/>
  <c r="M114" i="81"/>
  <c r="O113" i="81"/>
  <c r="M113" i="81"/>
  <c r="O112" i="81"/>
  <c r="M112" i="81"/>
  <c r="O111" i="81"/>
  <c r="M111" i="81"/>
  <c r="O110" i="81"/>
  <c r="M110" i="81"/>
  <c r="O109" i="81"/>
  <c r="M109" i="81"/>
  <c r="O108" i="81"/>
  <c r="M108" i="81"/>
  <c r="O103" i="81"/>
  <c r="O102" i="81"/>
  <c r="D96" i="81"/>
  <c r="L93" i="81"/>
  <c r="J93" i="81"/>
  <c r="D91" i="81"/>
  <c r="D89" i="81"/>
  <c r="N72" i="81"/>
  <c r="L72" i="81"/>
  <c r="N71" i="81"/>
  <c r="L71" i="81"/>
  <c r="N70" i="81"/>
  <c r="L70" i="81"/>
  <c r="N69" i="81"/>
  <c r="L69" i="81"/>
  <c r="N68" i="81"/>
  <c r="L68" i="81"/>
  <c r="N67" i="81"/>
  <c r="L67" i="81"/>
  <c r="N66" i="81"/>
  <c r="L66" i="81"/>
  <c r="N65" i="81"/>
  <c r="L65" i="81"/>
  <c r="N64" i="81"/>
  <c r="L64" i="81"/>
  <c r="N63" i="81"/>
  <c r="L63" i="81"/>
  <c r="N62" i="81"/>
  <c r="L62" i="81"/>
  <c r="N61" i="81"/>
  <c r="L61" i="81"/>
  <c r="N60" i="81"/>
  <c r="L60" i="81"/>
  <c r="N59" i="81"/>
  <c r="L59" i="81"/>
  <c r="N58" i="81"/>
  <c r="L58" i="81"/>
  <c r="N57" i="81"/>
  <c r="L57" i="81"/>
  <c r="N56" i="81"/>
  <c r="L56" i="81"/>
  <c r="N55" i="81"/>
  <c r="L55" i="81"/>
  <c r="N54" i="81"/>
  <c r="L54" i="81"/>
  <c r="N53" i="81"/>
  <c r="L53" i="81"/>
  <c r="N52" i="81"/>
  <c r="L52" i="81"/>
  <c r="N51" i="81"/>
  <c r="L51" i="81"/>
  <c r="N50" i="81"/>
  <c r="L50" i="81"/>
  <c r="N49" i="81"/>
  <c r="L49" i="81"/>
  <c r="N48" i="81"/>
  <c r="L48" i="81"/>
  <c r="N47" i="81"/>
  <c r="L47" i="81"/>
  <c r="N46" i="81"/>
  <c r="L46" i="81"/>
  <c r="N45" i="81"/>
  <c r="L45" i="81"/>
  <c r="N44" i="81"/>
  <c r="L44" i="81"/>
  <c r="N43" i="81"/>
  <c r="L43" i="81"/>
  <c r="N42" i="81"/>
  <c r="L42" i="81"/>
  <c r="N41" i="81"/>
  <c r="L41" i="81"/>
  <c r="N40" i="81"/>
  <c r="L40" i="81"/>
  <c r="N39" i="81"/>
  <c r="L39" i="81"/>
  <c r="N38" i="81"/>
  <c r="L38" i="81"/>
  <c r="N37" i="81"/>
  <c r="L37" i="81"/>
  <c r="N36" i="81"/>
  <c r="L36" i="81"/>
  <c r="N35" i="81"/>
  <c r="L35" i="81"/>
  <c r="N34" i="81"/>
  <c r="L34" i="81"/>
  <c r="N33" i="81"/>
  <c r="L33" i="81"/>
  <c r="N32" i="81"/>
  <c r="L32" i="81"/>
  <c r="N31" i="81"/>
  <c r="L31" i="81"/>
  <c r="N30" i="81"/>
  <c r="L30" i="81"/>
  <c r="N29" i="81"/>
  <c r="L29" i="81"/>
  <c r="N28" i="81"/>
  <c r="L28" i="81"/>
  <c r="N27" i="81"/>
  <c r="L27" i="81"/>
  <c r="N23" i="81"/>
  <c r="N22" i="81"/>
  <c r="N21" i="81"/>
  <c r="N20" i="81"/>
  <c r="C17" i="81"/>
  <c r="C18" i="81" s="1"/>
  <c r="C19" i="81" s="1"/>
  <c r="C20" i="81" s="1"/>
  <c r="C21" i="81" s="1"/>
  <c r="C22" i="81" s="1"/>
  <c r="C23" i="81" s="1"/>
  <c r="C24" i="81" s="1"/>
  <c r="C25" i="81" s="1"/>
  <c r="C26" i="81" s="1"/>
  <c r="C27" i="81" s="1"/>
  <c r="C28" i="81" s="1"/>
  <c r="C29" i="81" s="1"/>
  <c r="C30" i="81" s="1"/>
  <c r="C31" i="81" s="1"/>
  <c r="C32" i="81" s="1"/>
  <c r="C33" i="81" s="1"/>
  <c r="C34" i="81" s="1"/>
  <c r="C35" i="81" s="1"/>
  <c r="C36" i="81" s="1"/>
  <c r="C37" i="81" s="1"/>
  <c r="C38" i="81" s="1"/>
  <c r="C39" i="81" s="1"/>
  <c r="C40" i="81" s="1"/>
  <c r="C41" i="81" s="1"/>
  <c r="C42" i="81" s="1"/>
  <c r="C43" i="81" s="1"/>
  <c r="C44" i="81" s="1"/>
  <c r="C45" i="81" s="1"/>
  <c r="C46" i="81" s="1"/>
  <c r="C47" i="81" s="1"/>
  <c r="C48" i="81" s="1"/>
  <c r="C49" i="81" s="1"/>
  <c r="C50" i="81" s="1"/>
  <c r="C51" i="81" s="1"/>
  <c r="C52" i="81" s="1"/>
  <c r="C53" i="81" s="1"/>
  <c r="C54" i="81" s="1"/>
  <c r="C55" i="81" s="1"/>
  <c r="C56" i="81" s="1"/>
  <c r="C57" i="81" s="1"/>
  <c r="C58" i="81" s="1"/>
  <c r="C59" i="81" s="1"/>
  <c r="C60" i="81" s="1"/>
  <c r="C61" i="81" s="1"/>
  <c r="C62" i="81" s="1"/>
  <c r="C63" i="81" s="1"/>
  <c r="C64" i="81" s="1"/>
  <c r="C65" i="81" s="1"/>
  <c r="C66" i="81" s="1"/>
  <c r="C67" i="81" s="1"/>
  <c r="C68" i="81" s="1"/>
  <c r="C69" i="81" s="1"/>
  <c r="C70" i="81" s="1"/>
  <c r="C71" i="81" s="1"/>
  <c r="C72" i="81" s="1"/>
  <c r="K11" i="81"/>
  <c r="I11" i="81"/>
  <c r="D8" i="81"/>
  <c r="D90" i="81" s="1"/>
  <c r="P154" i="80"/>
  <c r="O154" i="80"/>
  <c r="M154" i="80"/>
  <c r="J154" i="80"/>
  <c r="P153" i="80"/>
  <c r="O153" i="80"/>
  <c r="M153" i="80"/>
  <c r="J153" i="80"/>
  <c r="P152" i="80"/>
  <c r="O152" i="80"/>
  <c r="M152" i="80"/>
  <c r="J152" i="80"/>
  <c r="P151" i="80"/>
  <c r="O151" i="80"/>
  <c r="M151" i="80"/>
  <c r="J151" i="80"/>
  <c r="P150" i="80"/>
  <c r="O150" i="80"/>
  <c r="M150" i="80"/>
  <c r="J150" i="80"/>
  <c r="P149" i="80"/>
  <c r="O149" i="80"/>
  <c r="M149" i="80"/>
  <c r="J149" i="80"/>
  <c r="P148" i="80"/>
  <c r="O148" i="80"/>
  <c r="M148" i="80"/>
  <c r="J148" i="80"/>
  <c r="P147" i="80"/>
  <c r="O147" i="80"/>
  <c r="M147" i="80"/>
  <c r="J147" i="80"/>
  <c r="P146" i="80"/>
  <c r="O146" i="80"/>
  <c r="M146" i="80"/>
  <c r="J146" i="80"/>
  <c r="P145" i="80"/>
  <c r="O145" i="80"/>
  <c r="M145" i="80"/>
  <c r="J145" i="80"/>
  <c r="P144" i="80"/>
  <c r="O144" i="80"/>
  <c r="M144" i="80"/>
  <c r="J144" i="80"/>
  <c r="P143" i="80"/>
  <c r="O143" i="80"/>
  <c r="M143" i="80"/>
  <c r="J143" i="80"/>
  <c r="P142" i="80"/>
  <c r="O142" i="80"/>
  <c r="M142" i="80"/>
  <c r="J142" i="80"/>
  <c r="P141" i="80"/>
  <c r="O141" i="80"/>
  <c r="M141" i="80"/>
  <c r="J141" i="80"/>
  <c r="P140" i="80"/>
  <c r="O140" i="80"/>
  <c r="M140" i="80"/>
  <c r="J140" i="80"/>
  <c r="P139" i="80"/>
  <c r="O139" i="80"/>
  <c r="M139" i="80"/>
  <c r="J139" i="80"/>
  <c r="P138" i="80"/>
  <c r="O138" i="80"/>
  <c r="M138" i="80"/>
  <c r="J138" i="80"/>
  <c r="P137" i="80"/>
  <c r="O137" i="80"/>
  <c r="M137" i="80"/>
  <c r="J137" i="80"/>
  <c r="P136" i="80"/>
  <c r="O136" i="80"/>
  <c r="M136" i="80"/>
  <c r="J136" i="80"/>
  <c r="P135" i="80"/>
  <c r="O135" i="80"/>
  <c r="M135" i="80"/>
  <c r="J135" i="80"/>
  <c r="P134" i="80"/>
  <c r="O134" i="80"/>
  <c r="M134" i="80"/>
  <c r="J134" i="80"/>
  <c r="P133" i="80"/>
  <c r="O133" i="80"/>
  <c r="M133" i="80"/>
  <c r="J133" i="80"/>
  <c r="P132" i="80"/>
  <c r="O132" i="80"/>
  <c r="M132" i="80"/>
  <c r="J132" i="80"/>
  <c r="P131" i="80"/>
  <c r="O131" i="80"/>
  <c r="M131" i="80"/>
  <c r="J131" i="80"/>
  <c r="O130" i="80"/>
  <c r="M130" i="80"/>
  <c r="O129" i="80"/>
  <c r="M129" i="80"/>
  <c r="O128" i="80"/>
  <c r="M128" i="80"/>
  <c r="O127" i="80"/>
  <c r="M127" i="80"/>
  <c r="O126" i="80"/>
  <c r="M126" i="80"/>
  <c r="O125" i="80"/>
  <c r="M125" i="80"/>
  <c r="O124" i="80"/>
  <c r="M124" i="80"/>
  <c r="O123" i="80"/>
  <c r="M123" i="80"/>
  <c r="O122" i="80"/>
  <c r="M122" i="80"/>
  <c r="O121" i="80"/>
  <c r="M121" i="80"/>
  <c r="O120" i="80"/>
  <c r="M120" i="80"/>
  <c r="O119" i="80"/>
  <c r="M119" i="80"/>
  <c r="O118" i="80"/>
  <c r="M118" i="80"/>
  <c r="O117" i="80"/>
  <c r="M117" i="80"/>
  <c r="O116" i="80"/>
  <c r="M116" i="80"/>
  <c r="O115" i="80"/>
  <c r="M115" i="80"/>
  <c r="O114" i="80"/>
  <c r="M114" i="80"/>
  <c r="O113" i="80"/>
  <c r="M113" i="80"/>
  <c r="O112" i="80"/>
  <c r="M112" i="80"/>
  <c r="O111" i="80"/>
  <c r="M111" i="80"/>
  <c r="O110" i="80"/>
  <c r="M110" i="80"/>
  <c r="O109" i="80"/>
  <c r="M109" i="80"/>
  <c r="O108" i="80"/>
  <c r="M108" i="80"/>
  <c r="O107" i="80"/>
  <c r="M107" i="80"/>
  <c r="O106" i="80"/>
  <c r="M106" i="80"/>
  <c r="O105" i="80"/>
  <c r="M105" i="80"/>
  <c r="O103" i="80"/>
  <c r="O102" i="80"/>
  <c r="D96" i="80"/>
  <c r="L93" i="80"/>
  <c r="J93" i="80"/>
  <c r="D91" i="80"/>
  <c r="D89" i="80"/>
  <c r="N72" i="80"/>
  <c r="L72" i="80"/>
  <c r="N71" i="80"/>
  <c r="L71" i="80"/>
  <c r="N70" i="80"/>
  <c r="L70" i="80"/>
  <c r="N69" i="80"/>
  <c r="L69" i="80"/>
  <c r="N68" i="80"/>
  <c r="L68" i="80"/>
  <c r="N67" i="80"/>
  <c r="L67" i="80"/>
  <c r="N66" i="80"/>
  <c r="L66" i="80"/>
  <c r="N65" i="80"/>
  <c r="L65" i="80"/>
  <c r="N64" i="80"/>
  <c r="L64" i="80"/>
  <c r="N63" i="80"/>
  <c r="L63" i="80"/>
  <c r="N62" i="80"/>
  <c r="L62" i="80"/>
  <c r="N61" i="80"/>
  <c r="L61" i="80"/>
  <c r="N60" i="80"/>
  <c r="L60" i="80"/>
  <c r="N59" i="80"/>
  <c r="L59" i="80"/>
  <c r="N58" i="80"/>
  <c r="L58" i="80"/>
  <c r="N57" i="80"/>
  <c r="L57" i="80"/>
  <c r="N56" i="80"/>
  <c r="L56" i="80"/>
  <c r="N55" i="80"/>
  <c r="L55" i="80"/>
  <c r="N54" i="80"/>
  <c r="L54" i="80"/>
  <c r="N53" i="80"/>
  <c r="L53" i="80"/>
  <c r="N52" i="80"/>
  <c r="L52" i="80"/>
  <c r="N51" i="80"/>
  <c r="L51" i="80"/>
  <c r="N50" i="80"/>
  <c r="L50" i="80"/>
  <c r="N49" i="80"/>
  <c r="L49" i="80"/>
  <c r="N48" i="80"/>
  <c r="L48" i="80"/>
  <c r="N47" i="80"/>
  <c r="L47" i="80"/>
  <c r="N46" i="80"/>
  <c r="L46" i="80"/>
  <c r="N45" i="80"/>
  <c r="L45" i="80"/>
  <c r="N44" i="80"/>
  <c r="L44" i="80"/>
  <c r="N43" i="80"/>
  <c r="L43" i="80"/>
  <c r="N42" i="80"/>
  <c r="L42" i="80"/>
  <c r="N41" i="80"/>
  <c r="L41" i="80"/>
  <c r="N40" i="80"/>
  <c r="L40" i="80"/>
  <c r="N39" i="80"/>
  <c r="L39" i="80"/>
  <c r="N38" i="80"/>
  <c r="L38" i="80"/>
  <c r="N37" i="80"/>
  <c r="L37" i="80"/>
  <c r="N36" i="80"/>
  <c r="L36" i="80"/>
  <c r="N35" i="80"/>
  <c r="L35" i="80"/>
  <c r="N34" i="80"/>
  <c r="L34" i="80"/>
  <c r="N33" i="80"/>
  <c r="L33" i="80"/>
  <c r="N32" i="80"/>
  <c r="L32" i="80"/>
  <c r="N31" i="80"/>
  <c r="L31" i="80"/>
  <c r="N30" i="80"/>
  <c r="L30" i="80"/>
  <c r="N29" i="80"/>
  <c r="L29" i="80"/>
  <c r="N28" i="80"/>
  <c r="L28" i="80"/>
  <c r="N27" i="80"/>
  <c r="L27" i="80"/>
  <c r="N23" i="80"/>
  <c r="N22" i="80"/>
  <c r="N21" i="80"/>
  <c r="N20" i="80"/>
  <c r="O20" i="80" s="1"/>
  <c r="C17" i="80"/>
  <c r="C18" i="80" s="1"/>
  <c r="C19" i="80" s="1"/>
  <c r="C20" i="80" s="1"/>
  <c r="C21" i="80" s="1"/>
  <c r="C22" i="80" s="1"/>
  <c r="C23" i="80" s="1"/>
  <c r="C24" i="80" s="1"/>
  <c r="C25" i="80" s="1"/>
  <c r="C26" i="80" s="1"/>
  <c r="C27" i="80" s="1"/>
  <c r="C28" i="80" s="1"/>
  <c r="C29" i="80" s="1"/>
  <c r="C30" i="80" s="1"/>
  <c r="C31" i="80" s="1"/>
  <c r="C32" i="80" s="1"/>
  <c r="C33" i="80" s="1"/>
  <c r="C34" i="80" s="1"/>
  <c r="C35" i="80" s="1"/>
  <c r="C36" i="80" s="1"/>
  <c r="C37" i="80" s="1"/>
  <c r="C38" i="80" s="1"/>
  <c r="C39" i="80" s="1"/>
  <c r="C40" i="80" s="1"/>
  <c r="C41" i="80" s="1"/>
  <c r="C42" i="80" s="1"/>
  <c r="C43" i="80" s="1"/>
  <c r="C44" i="80" s="1"/>
  <c r="C45" i="80" s="1"/>
  <c r="C46" i="80" s="1"/>
  <c r="C47" i="80" s="1"/>
  <c r="C48" i="80" s="1"/>
  <c r="C49" i="80" s="1"/>
  <c r="C50" i="80" s="1"/>
  <c r="C51" i="80" s="1"/>
  <c r="C52" i="80" s="1"/>
  <c r="C53" i="80" s="1"/>
  <c r="C54" i="80" s="1"/>
  <c r="C55" i="80" s="1"/>
  <c r="C56" i="80" s="1"/>
  <c r="C57" i="80" s="1"/>
  <c r="C58" i="80" s="1"/>
  <c r="C59" i="80" s="1"/>
  <c r="C60" i="80" s="1"/>
  <c r="C61" i="80" s="1"/>
  <c r="C62" i="80" s="1"/>
  <c r="C63" i="80" s="1"/>
  <c r="C64" i="80" s="1"/>
  <c r="C65" i="80" s="1"/>
  <c r="C66" i="80" s="1"/>
  <c r="C67" i="80" s="1"/>
  <c r="C68" i="80" s="1"/>
  <c r="C69" i="80" s="1"/>
  <c r="C70" i="80" s="1"/>
  <c r="C71" i="80" s="1"/>
  <c r="C72" i="80" s="1"/>
  <c r="K11" i="80"/>
  <c r="I11" i="80"/>
  <c r="D8" i="80"/>
  <c r="D90" i="80" s="1"/>
  <c r="M17" i="79"/>
  <c r="N17" i="79" s="1"/>
  <c r="K17" i="79"/>
  <c r="L17" i="79" s="1"/>
  <c r="M17" i="78"/>
  <c r="N17" i="78" s="1"/>
  <c r="K17" i="78"/>
  <c r="L17" i="78" s="1"/>
  <c r="M17" i="77"/>
  <c r="N17" i="77" s="1"/>
  <c r="K17" i="77"/>
  <c r="L17" i="77" s="1"/>
  <c r="M17" i="76"/>
  <c r="N17" i="76" s="1"/>
  <c r="K17" i="76"/>
  <c r="L17" i="76" s="1"/>
  <c r="D94" i="74"/>
  <c r="C99" i="74"/>
  <c r="C100" i="74" s="1"/>
  <c r="C101" i="74" s="1"/>
  <c r="C102" i="74" s="1"/>
  <c r="C103" i="74" s="1"/>
  <c r="C104" i="74" s="1"/>
  <c r="C105" i="74" s="1"/>
  <c r="C106" i="74" s="1"/>
  <c r="C107" i="74" s="1"/>
  <c r="C108" i="74" s="1"/>
  <c r="C109" i="74" s="1"/>
  <c r="C110" i="74" s="1"/>
  <c r="C111" i="74" s="1"/>
  <c r="C112" i="74" s="1"/>
  <c r="C113" i="74" s="1"/>
  <c r="C114" i="74" s="1"/>
  <c r="C115" i="74" s="1"/>
  <c r="C116" i="74" s="1"/>
  <c r="C117" i="74" s="1"/>
  <c r="C118" i="74" s="1"/>
  <c r="C119" i="74" s="1"/>
  <c r="C120" i="74" s="1"/>
  <c r="C121" i="74" s="1"/>
  <c r="C122" i="74" s="1"/>
  <c r="C123" i="74" s="1"/>
  <c r="C124" i="74" s="1"/>
  <c r="C125" i="74" s="1"/>
  <c r="C126" i="74" s="1"/>
  <c r="C127" i="74" s="1"/>
  <c r="C128" i="74" s="1"/>
  <c r="C129" i="74" s="1"/>
  <c r="C130" i="74" s="1"/>
  <c r="C131" i="74" s="1"/>
  <c r="C132" i="74" s="1"/>
  <c r="C133" i="74" s="1"/>
  <c r="C134" i="74" s="1"/>
  <c r="C135" i="74" s="1"/>
  <c r="C136" i="74" s="1"/>
  <c r="C137" i="74" s="1"/>
  <c r="C138" i="74" s="1"/>
  <c r="C139" i="74" s="1"/>
  <c r="C140" i="74" s="1"/>
  <c r="C141" i="74" s="1"/>
  <c r="C142" i="74" s="1"/>
  <c r="C143" i="74" s="1"/>
  <c r="C144" i="74" s="1"/>
  <c r="C145" i="74" s="1"/>
  <c r="C146" i="74" s="1"/>
  <c r="C147" i="74" s="1"/>
  <c r="C148" i="74" s="1"/>
  <c r="C149" i="74" s="1"/>
  <c r="C150" i="74" s="1"/>
  <c r="C151" i="74" s="1"/>
  <c r="C152" i="74" s="1"/>
  <c r="C153" i="74" s="1"/>
  <c r="C154" i="74" s="1"/>
  <c r="D94" i="73"/>
  <c r="D93" i="73"/>
  <c r="C99" i="73" s="1"/>
  <c r="C100" i="73" s="1"/>
  <c r="C101" i="73" s="1"/>
  <c r="C102" i="73" s="1"/>
  <c r="C103" i="73" s="1"/>
  <c r="C104" i="73" s="1"/>
  <c r="C105" i="73" s="1"/>
  <c r="C106" i="73" s="1"/>
  <c r="C107" i="73" s="1"/>
  <c r="C108" i="73" s="1"/>
  <c r="C109" i="73" s="1"/>
  <c r="C110" i="73" s="1"/>
  <c r="C111" i="73" s="1"/>
  <c r="C112" i="73" s="1"/>
  <c r="C113" i="73" s="1"/>
  <c r="C114" i="73" s="1"/>
  <c r="C115" i="73" s="1"/>
  <c r="C116" i="73" s="1"/>
  <c r="C117" i="73" s="1"/>
  <c r="C118" i="73" s="1"/>
  <c r="C119" i="73" s="1"/>
  <c r="C120" i="73" s="1"/>
  <c r="C121" i="73" s="1"/>
  <c r="C122" i="73" s="1"/>
  <c r="C123" i="73" s="1"/>
  <c r="C124" i="73" s="1"/>
  <c r="C125" i="73" s="1"/>
  <c r="C126" i="73" s="1"/>
  <c r="C127" i="73" s="1"/>
  <c r="C128" i="73" s="1"/>
  <c r="C129" i="73" s="1"/>
  <c r="C130" i="73" s="1"/>
  <c r="C131" i="73" s="1"/>
  <c r="C132" i="73" s="1"/>
  <c r="C133" i="73" s="1"/>
  <c r="C134" i="73" s="1"/>
  <c r="C135" i="73" s="1"/>
  <c r="C136" i="73" s="1"/>
  <c r="C137" i="73" s="1"/>
  <c r="C138" i="73" s="1"/>
  <c r="C139" i="73" s="1"/>
  <c r="C140" i="73" s="1"/>
  <c r="C141" i="73" s="1"/>
  <c r="C142" i="73" s="1"/>
  <c r="C143" i="73" s="1"/>
  <c r="C144" i="73" s="1"/>
  <c r="C145" i="73" s="1"/>
  <c r="C146" i="73" s="1"/>
  <c r="C147" i="73" s="1"/>
  <c r="C148" i="73" s="1"/>
  <c r="C149" i="73" s="1"/>
  <c r="C150" i="73" s="1"/>
  <c r="C151" i="73" s="1"/>
  <c r="C152" i="73" s="1"/>
  <c r="C153" i="73" s="1"/>
  <c r="C154" i="73" s="1"/>
  <c r="M22" i="73"/>
  <c r="N22" i="73" s="1"/>
  <c r="K22" i="73"/>
  <c r="L22" i="73" s="1"/>
  <c r="D94" i="72"/>
  <c r="D93" i="72"/>
  <c r="C99" i="72" s="1"/>
  <c r="C100" i="72" s="1"/>
  <c r="C101" i="72" s="1"/>
  <c r="C102" i="72" s="1"/>
  <c r="C103" i="72" s="1"/>
  <c r="C104" i="72" s="1"/>
  <c r="C105" i="72" s="1"/>
  <c r="C106" i="72" s="1"/>
  <c r="C107" i="72" s="1"/>
  <c r="C108" i="72" s="1"/>
  <c r="C109" i="72" s="1"/>
  <c r="C110" i="72" s="1"/>
  <c r="C111" i="72" s="1"/>
  <c r="C112" i="72" s="1"/>
  <c r="C113" i="72" s="1"/>
  <c r="C114" i="72" s="1"/>
  <c r="C115" i="72" s="1"/>
  <c r="C116" i="72" s="1"/>
  <c r="C117" i="72" s="1"/>
  <c r="C118" i="72" s="1"/>
  <c r="C119" i="72" s="1"/>
  <c r="C120" i="72" s="1"/>
  <c r="C121" i="72" s="1"/>
  <c r="C122" i="72" s="1"/>
  <c r="C123" i="72" s="1"/>
  <c r="C124" i="72" s="1"/>
  <c r="C125" i="72" s="1"/>
  <c r="C126" i="72" s="1"/>
  <c r="C127" i="72" s="1"/>
  <c r="C128" i="72" s="1"/>
  <c r="C129" i="72" s="1"/>
  <c r="C130" i="72" s="1"/>
  <c r="C131" i="72" s="1"/>
  <c r="C132" i="72" s="1"/>
  <c r="C133" i="72" s="1"/>
  <c r="C134" i="72" s="1"/>
  <c r="C135" i="72" s="1"/>
  <c r="C136" i="72" s="1"/>
  <c r="C137" i="72" s="1"/>
  <c r="C138" i="72" s="1"/>
  <c r="C139" i="72" s="1"/>
  <c r="C140" i="72" s="1"/>
  <c r="C141" i="72" s="1"/>
  <c r="C142" i="72" s="1"/>
  <c r="C143" i="72" s="1"/>
  <c r="C144" i="72" s="1"/>
  <c r="C145" i="72" s="1"/>
  <c r="C146" i="72" s="1"/>
  <c r="C147" i="72" s="1"/>
  <c r="C148" i="72" s="1"/>
  <c r="C149" i="72" s="1"/>
  <c r="C150" i="72" s="1"/>
  <c r="C151" i="72" s="1"/>
  <c r="C152" i="72" s="1"/>
  <c r="C153" i="72" s="1"/>
  <c r="C154" i="72" s="1"/>
  <c r="M20" i="72"/>
  <c r="N20" i="72" s="1"/>
  <c r="K20" i="72"/>
  <c r="L20" i="72" s="1"/>
  <c r="D94" i="71"/>
  <c r="D93" i="71"/>
  <c r="C99" i="71" s="1"/>
  <c r="C100" i="71" s="1"/>
  <c r="C101" i="71" s="1"/>
  <c r="C102" i="71" s="1"/>
  <c r="C103" i="71" s="1"/>
  <c r="C104" i="71" s="1"/>
  <c r="C105" i="71" s="1"/>
  <c r="C106" i="71" s="1"/>
  <c r="C107" i="71" s="1"/>
  <c r="C108" i="71" s="1"/>
  <c r="C109" i="71" s="1"/>
  <c r="C110" i="71" s="1"/>
  <c r="C111" i="71" s="1"/>
  <c r="C112" i="71" s="1"/>
  <c r="C113" i="71" s="1"/>
  <c r="C114" i="71" s="1"/>
  <c r="C115" i="71" s="1"/>
  <c r="C116" i="71" s="1"/>
  <c r="C117" i="71" s="1"/>
  <c r="C118" i="71" s="1"/>
  <c r="C119" i="71" s="1"/>
  <c r="C120" i="71" s="1"/>
  <c r="C121" i="71" s="1"/>
  <c r="C122" i="71" s="1"/>
  <c r="C123" i="71" s="1"/>
  <c r="C124" i="71" s="1"/>
  <c r="C125" i="71" s="1"/>
  <c r="C126" i="71" s="1"/>
  <c r="C127" i="71" s="1"/>
  <c r="C128" i="71" s="1"/>
  <c r="C129" i="71" s="1"/>
  <c r="C130" i="71" s="1"/>
  <c r="C131" i="71" s="1"/>
  <c r="C132" i="71" s="1"/>
  <c r="C133" i="71" s="1"/>
  <c r="C134" i="71" s="1"/>
  <c r="C135" i="71" s="1"/>
  <c r="C136" i="71" s="1"/>
  <c r="C137" i="71" s="1"/>
  <c r="C138" i="71" s="1"/>
  <c r="C139" i="71" s="1"/>
  <c r="C140" i="71" s="1"/>
  <c r="C141" i="71" s="1"/>
  <c r="C142" i="71" s="1"/>
  <c r="C143" i="71" s="1"/>
  <c r="C144" i="71" s="1"/>
  <c r="C145" i="71" s="1"/>
  <c r="C146" i="71" s="1"/>
  <c r="C147" i="71" s="1"/>
  <c r="C148" i="71" s="1"/>
  <c r="C149" i="71" s="1"/>
  <c r="C150" i="71" s="1"/>
  <c r="C151" i="71" s="1"/>
  <c r="C152" i="71" s="1"/>
  <c r="C153" i="71" s="1"/>
  <c r="C154" i="71" s="1"/>
  <c r="M24" i="71"/>
  <c r="N24" i="71" s="1"/>
  <c r="K24" i="71"/>
  <c r="L24" i="71" s="1"/>
  <c r="D94" i="70"/>
  <c r="D93" i="70"/>
  <c r="C99" i="70" s="1"/>
  <c r="C100" i="70" s="1"/>
  <c r="C101" i="70" s="1"/>
  <c r="C102" i="70" s="1"/>
  <c r="C103" i="70" s="1"/>
  <c r="C104" i="70" s="1"/>
  <c r="C105" i="70" s="1"/>
  <c r="C106" i="70" s="1"/>
  <c r="C107" i="70" s="1"/>
  <c r="C108" i="70" s="1"/>
  <c r="C109" i="70" s="1"/>
  <c r="C110" i="70" s="1"/>
  <c r="C111" i="70" s="1"/>
  <c r="C112" i="70" s="1"/>
  <c r="C113" i="70" s="1"/>
  <c r="C114" i="70" s="1"/>
  <c r="C115" i="70" s="1"/>
  <c r="C116" i="70" s="1"/>
  <c r="C117" i="70" s="1"/>
  <c r="C118" i="70" s="1"/>
  <c r="C119" i="70" s="1"/>
  <c r="C120" i="70" s="1"/>
  <c r="C121" i="70" s="1"/>
  <c r="C122" i="70" s="1"/>
  <c r="C123" i="70" s="1"/>
  <c r="C124" i="70" s="1"/>
  <c r="C125" i="70" s="1"/>
  <c r="C126" i="70" s="1"/>
  <c r="C127" i="70" s="1"/>
  <c r="C128" i="70" s="1"/>
  <c r="C129" i="70" s="1"/>
  <c r="C130" i="70" s="1"/>
  <c r="C131" i="70" s="1"/>
  <c r="C132" i="70" s="1"/>
  <c r="C133" i="70" s="1"/>
  <c r="C134" i="70" s="1"/>
  <c r="C135" i="70" s="1"/>
  <c r="C136" i="70" s="1"/>
  <c r="C137" i="70" s="1"/>
  <c r="C138" i="70" s="1"/>
  <c r="C139" i="70" s="1"/>
  <c r="C140" i="70" s="1"/>
  <c r="C141" i="70" s="1"/>
  <c r="C142" i="70" s="1"/>
  <c r="C143" i="70" s="1"/>
  <c r="C144" i="70" s="1"/>
  <c r="C145" i="70" s="1"/>
  <c r="C146" i="70" s="1"/>
  <c r="C147" i="70" s="1"/>
  <c r="C148" i="70" s="1"/>
  <c r="C149" i="70" s="1"/>
  <c r="C150" i="70" s="1"/>
  <c r="C151" i="70" s="1"/>
  <c r="C152" i="70" s="1"/>
  <c r="C153" i="70" s="1"/>
  <c r="C154" i="70" s="1"/>
  <c r="M25" i="70"/>
  <c r="N25" i="70" s="1"/>
  <c r="K25" i="70"/>
  <c r="L25" i="70" s="1"/>
  <c r="M17" i="75"/>
  <c r="N17" i="75" s="1"/>
  <c r="K17" i="75"/>
  <c r="L17" i="75" s="1"/>
  <c r="D94" i="69"/>
  <c r="M25" i="69"/>
  <c r="N25" i="69" s="1"/>
  <c r="K25" i="69"/>
  <c r="L25" i="69" s="1"/>
  <c r="B19" i="68"/>
  <c r="N99" i="68"/>
  <c r="O99" i="68" s="1"/>
  <c r="L99" i="68"/>
  <c r="M99" i="68" s="1"/>
  <c r="M18" i="68"/>
  <c r="N18" i="68" s="1"/>
  <c r="K18" i="68"/>
  <c r="L18" i="68" s="1"/>
  <c r="B19" i="67"/>
  <c r="M18" i="67"/>
  <c r="N18" i="67" s="1"/>
  <c r="K18" i="67"/>
  <c r="L18" i="67" s="1"/>
  <c r="N99" i="66"/>
  <c r="O99" i="66" s="1"/>
  <c r="L99" i="66"/>
  <c r="M99" i="66" s="1"/>
  <c r="M18" i="66"/>
  <c r="N18" i="66" s="1"/>
  <c r="K18" i="66"/>
  <c r="L18" i="66" s="1"/>
  <c r="N99" i="65"/>
  <c r="O99" i="65" s="1"/>
  <c r="L99" i="65"/>
  <c r="M99" i="65" s="1"/>
  <c r="M18" i="65"/>
  <c r="N18" i="65" s="1"/>
  <c r="K18" i="65"/>
  <c r="L18" i="65" s="1"/>
  <c r="N100" i="64"/>
  <c r="O100" i="64" s="1"/>
  <c r="L100" i="64"/>
  <c r="M100" i="64" s="1"/>
  <c r="M19" i="64"/>
  <c r="N19" i="64" s="1"/>
  <c r="K19" i="64"/>
  <c r="L19" i="64" s="1"/>
  <c r="M19" i="60"/>
  <c r="N19" i="60" s="1"/>
  <c r="K19" i="60"/>
  <c r="L19" i="60" s="1"/>
  <c r="N100" i="60"/>
  <c r="O100" i="60" s="1"/>
  <c r="L100" i="60"/>
  <c r="M100" i="60" s="1"/>
  <c r="N100" i="62"/>
  <c r="O100" i="62" s="1"/>
  <c r="L100" i="62"/>
  <c r="M100" i="62" s="1"/>
  <c r="M19" i="62"/>
  <c r="N19" i="62" s="1"/>
  <c r="K19" i="62"/>
  <c r="L19" i="62" s="1"/>
  <c r="N100" i="63"/>
  <c r="O100" i="63" s="1"/>
  <c r="L100" i="63"/>
  <c r="M100" i="63" s="1"/>
  <c r="M19" i="63"/>
  <c r="N19" i="63" s="1"/>
  <c r="K19" i="63"/>
  <c r="L19" i="63" s="1"/>
  <c r="N101" i="61"/>
  <c r="O101" i="61" s="1"/>
  <c r="L101" i="61"/>
  <c r="M101" i="61" s="1"/>
  <c r="M20" i="61"/>
  <c r="N20" i="61" s="1"/>
  <c r="K20" i="61"/>
  <c r="L20" i="61" s="1"/>
  <c r="N100" i="61"/>
  <c r="O100" i="61" s="1"/>
  <c r="L100" i="61"/>
  <c r="M100" i="61" s="1"/>
  <c r="M19" i="61"/>
  <c r="N19" i="61" s="1"/>
  <c r="K19" i="61"/>
  <c r="L19" i="61" s="1"/>
  <c r="N100" i="59"/>
  <c r="O100" i="59" s="1"/>
  <c r="L100" i="59"/>
  <c r="M100" i="59" s="1"/>
  <c r="M19" i="59"/>
  <c r="N19" i="59" s="1"/>
  <c r="K19" i="59"/>
  <c r="L19" i="59" s="1"/>
  <c r="N101" i="58"/>
  <c r="O101" i="58" s="1"/>
  <c r="L101" i="58"/>
  <c r="M101" i="58" s="1"/>
  <c r="M20" i="58"/>
  <c r="N20" i="58" s="1"/>
  <c r="K20" i="58"/>
  <c r="L20" i="58" s="1"/>
  <c r="N101" i="57"/>
  <c r="O101" i="57" s="1"/>
  <c r="L101" i="57"/>
  <c r="M101" i="57" s="1"/>
  <c r="M20" i="57"/>
  <c r="N20" i="57" s="1"/>
  <c r="K20" i="57"/>
  <c r="L20" i="57" s="1"/>
  <c r="N101" i="56"/>
  <c r="O101" i="56" s="1"/>
  <c r="L101" i="56"/>
  <c r="M101" i="56" s="1"/>
  <c r="M20" i="56"/>
  <c r="N20" i="56" s="1"/>
  <c r="K20" i="56"/>
  <c r="L20" i="56" s="1"/>
  <c r="N101" i="55"/>
  <c r="O101" i="55" s="1"/>
  <c r="L101" i="55"/>
  <c r="M101" i="55" s="1"/>
  <c r="M20" i="55"/>
  <c r="N20" i="55" s="1"/>
  <c r="K20" i="55"/>
  <c r="L20" i="55" s="1"/>
  <c r="N101" i="54"/>
  <c r="O101" i="54" s="1"/>
  <c r="L101" i="54"/>
  <c r="M101" i="54" s="1"/>
  <c r="M20" i="54"/>
  <c r="N20" i="54" s="1"/>
  <c r="K20" i="54"/>
  <c r="L20" i="54" s="1"/>
  <c r="N101" i="53"/>
  <c r="O101" i="53" s="1"/>
  <c r="L101" i="53"/>
  <c r="M101" i="53" s="1"/>
  <c r="M20" i="53"/>
  <c r="N20" i="53" s="1"/>
  <c r="K20" i="53"/>
  <c r="L20" i="53" s="1"/>
  <c r="N101" i="46"/>
  <c r="O101" i="46" s="1"/>
  <c r="L101" i="46"/>
  <c r="M101" i="46" s="1"/>
  <c r="M20" i="46"/>
  <c r="N20" i="46" s="1"/>
  <c r="K20" i="46"/>
  <c r="L20" i="46" s="1"/>
  <c r="N102" i="45"/>
  <c r="O102" i="45" s="1"/>
  <c r="L102" i="45"/>
  <c r="M102" i="45" s="1"/>
  <c r="M21" i="45"/>
  <c r="N21" i="45" s="1"/>
  <c r="K21" i="45"/>
  <c r="L21" i="45" s="1"/>
  <c r="N103" i="44"/>
  <c r="O103" i="44" s="1"/>
  <c r="L103" i="44"/>
  <c r="M103" i="44" s="1"/>
  <c r="M22" i="44"/>
  <c r="N22" i="44" s="1"/>
  <c r="K22" i="44"/>
  <c r="L22" i="44" s="1"/>
  <c r="N103" i="43"/>
  <c r="O103" i="43" s="1"/>
  <c r="L103" i="43"/>
  <c r="M103" i="43" s="1"/>
  <c r="M22" i="43"/>
  <c r="N22" i="43" s="1"/>
  <c r="K22" i="43"/>
  <c r="L22" i="43" s="1"/>
  <c r="N103" i="42"/>
  <c r="O103" i="42" s="1"/>
  <c r="L103" i="42"/>
  <c r="M103" i="42" s="1"/>
  <c r="M22" i="42"/>
  <c r="N22" i="42" s="1"/>
  <c r="K22" i="42"/>
  <c r="L22" i="42" s="1"/>
  <c r="N103" i="41"/>
  <c r="O103" i="41" s="1"/>
  <c r="L103" i="41"/>
  <c r="M103" i="41" s="1"/>
  <c r="M22" i="41"/>
  <c r="N22" i="41" s="1"/>
  <c r="K22" i="41"/>
  <c r="L22" i="41" s="1"/>
  <c r="N103" i="39"/>
  <c r="O103" i="39" s="1"/>
  <c r="L103" i="39"/>
  <c r="M103" i="39" s="1"/>
  <c r="M22" i="39"/>
  <c r="N22" i="39" s="1"/>
  <c r="K22" i="39"/>
  <c r="L22" i="39" s="1"/>
  <c r="N105" i="34"/>
  <c r="O105" i="34" s="1"/>
  <c r="L105" i="34"/>
  <c r="M105" i="34" s="1"/>
  <c r="M24" i="34"/>
  <c r="N24" i="34" s="1"/>
  <c r="K24" i="34"/>
  <c r="L24" i="34" s="1"/>
  <c r="N105" i="32"/>
  <c r="O105" i="32" s="1"/>
  <c r="L105" i="32"/>
  <c r="M105" i="32" s="1"/>
  <c r="M24" i="32"/>
  <c r="N24" i="32" s="1"/>
  <c r="K24" i="32"/>
  <c r="L24" i="32" s="1"/>
  <c r="N105" i="31"/>
  <c r="O105" i="31" s="1"/>
  <c r="L105" i="31"/>
  <c r="M105" i="31" s="1"/>
  <c r="M24" i="31"/>
  <c r="N24" i="31" s="1"/>
  <c r="K24" i="31"/>
  <c r="L24" i="31" s="1"/>
  <c r="N106" i="30"/>
  <c r="O106" i="30" s="1"/>
  <c r="L106" i="30"/>
  <c r="M106" i="30" s="1"/>
  <c r="M25" i="30"/>
  <c r="N25" i="30" s="1"/>
  <c r="K25" i="30"/>
  <c r="L25" i="30" s="1"/>
  <c r="N106" i="29"/>
  <c r="O106" i="29" s="1"/>
  <c r="L106" i="29"/>
  <c r="M106" i="29" s="1"/>
  <c r="M25" i="29"/>
  <c r="N25" i="29" s="1"/>
  <c r="K25" i="29"/>
  <c r="L25" i="29" s="1"/>
  <c r="N107" i="28"/>
  <c r="O107" i="28" s="1"/>
  <c r="L107" i="28"/>
  <c r="M107" i="28" s="1"/>
  <c r="M26" i="28"/>
  <c r="N26" i="28" s="1"/>
  <c r="K26" i="28"/>
  <c r="L26" i="28" s="1"/>
  <c r="N106" i="27"/>
  <c r="O106" i="27" s="1"/>
  <c r="L106" i="27"/>
  <c r="M106" i="27" s="1"/>
  <c r="M25" i="27"/>
  <c r="N25" i="27" s="1"/>
  <c r="K25" i="27"/>
  <c r="L25" i="27" s="1"/>
  <c r="N105" i="24"/>
  <c r="O105" i="24" s="1"/>
  <c r="L105" i="24"/>
  <c r="M105" i="24" s="1"/>
  <c r="M24" i="24"/>
  <c r="N24" i="24" s="1"/>
  <c r="K24" i="24"/>
  <c r="L24" i="24" s="1"/>
  <c r="N105" i="23"/>
  <c r="O105" i="23" s="1"/>
  <c r="L105" i="23"/>
  <c r="M105" i="23" s="1"/>
  <c r="M24" i="23"/>
  <c r="N24" i="23" s="1"/>
  <c r="K24" i="23"/>
  <c r="L24" i="23" s="1"/>
  <c r="N104" i="22"/>
  <c r="O104" i="22" s="1"/>
  <c r="L104" i="22"/>
  <c r="M104" i="22" s="1"/>
  <c r="M23" i="22"/>
  <c r="N23" i="22" s="1"/>
  <c r="K23" i="22"/>
  <c r="L23" i="22" s="1"/>
  <c r="N104" i="21"/>
  <c r="O104" i="21" s="1"/>
  <c r="L104" i="21"/>
  <c r="M104" i="21" s="1"/>
  <c r="M23" i="21"/>
  <c r="N23" i="21" s="1"/>
  <c r="K23" i="21"/>
  <c r="L23" i="21" s="1"/>
  <c r="N104" i="20"/>
  <c r="O104" i="20" s="1"/>
  <c r="L104" i="20"/>
  <c r="M104" i="20" s="1"/>
  <c r="M23" i="20"/>
  <c r="N23" i="20" s="1"/>
  <c r="K23" i="20"/>
  <c r="L23" i="20" s="1"/>
  <c r="N104" i="19"/>
  <c r="O104" i="19" s="1"/>
  <c r="L104" i="19"/>
  <c r="M104" i="19" s="1"/>
  <c r="M23" i="19"/>
  <c r="N23" i="19" s="1"/>
  <c r="K23" i="19"/>
  <c r="L23" i="19" s="1"/>
  <c r="N104" i="18"/>
  <c r="O104" i="18" s="1"/>
  <c r="L104" i="18"/>
  <c r="M104" i="18" s="1"/>
  <c r="M23" i="18"/>
  <c r="N23" i="18" s="1"/>
  <c r="K23" i="18"/>
  <c r="L23" i="18" s="1"/>
  <c r="N104" i="17"/>
  <c r="O104" i="17" s="1"/>
  <c r="L104" i="17"/>
  <c r="M104" i="17" s="1"/>
  <c r="M23" i="17"/>
  <c r="N23" i="17" s="1"/>
  <c r="K23" i="17"/>
  <c r="L23" i="17" s="1"/>
  <c r="N104" i="3"/>
  <c r="O104" i="3" s="1"/>
  <c r="L104" i="3"/>
  <c r="M104" i="3" s="1"/>
  <c r="M23" i="3"/>
  <c r="N23" i="3" s="1"/>
  <c r="K23" i="3"/>
  <c r="L23" i="3" s="1"/>
  <c r="O105" i="69"/>
  <c r="M105" i="69"/>
  <c r="O104" i="69"/>
  <c r="M104" i="69"/>
  <c r="O103" i="69"/>
  <c r="M103" i="69"/>
  <c r="O102" i="69"/>
  <c r="M102" i="69"/>
  <c r="O101" i="69"/>
  <c r="M101" i="69"/>
  <c r="O100" i="69"/>
  <c r="M100" i="69"/>
  <c r="O99" i="69"/>
  <c r="M99" i="69"/>
  <c r="D92" i="64"/>
  <c r="D92" i="62"/>
  <c r="D92" i="63"/>
  <c r="D92" i="61"/>
  <c r="D92" i="59"/>
  <c r="D92" i="57"/>
  <c r="D92" i="21"/>
  <c r="M24" i="69"/>
  <c r="N24" i="69" s="1"/>
  <c r="K24" i="69"/>
  <c r="L24" i="69" s="1"/>
  <c r="M23" i="69"/>
  <c r="N23" i="69" s="1"/>
  <c r="K23" i="69"/>
  <c r="L23" i="69" s="1"/>
  <c r="M22" i="69"/>
  <c r="N22" i="69" s="1"/>
  <c r="K22" i="69"/>
  <c r="L22" i="69" s="1"/>
  <c r="M21" i="69"/>
  <c r="N21" i="69" s="1"/>
  <c r="K21" i="69"/>
  <c r="L21" i="69" s="1"/>
  <c r="M20" i="69"/>
  <c r="N20" i="69" s="1"/>
  <c r="K20" i="69"/>
  <c r="L20" i="69" s="1"/>
  <c r="M19" i="69"/>
  <c r="N19" i="69" s="1"/>
  <c r="K19" i="69"/>
  <c r="L19" i="69" s="1"/>
  <c r="M18" i="69"/>
  <c r="N18" i="69" s="1"/>
  <c r="K18" i="69"/>
  <c r="L18" i="69" s="1"/>
  <c r="M17" i="69"/>
  <c r="N17" i="69" s="1"/>
  <c r="K17" i="69"/>
  <c r="L17" i="69" s="1"/>
  <c r="W71" i="36"/>
  <c r="W70" i="36"/>
  <c r="W69" i="36"/>
  <c r="W68" i="36"/>
  <c r="W67" i="36"/>
  <c r="W66" i="36"/>
  <c r="W65" i="36"/>
  <c r="W64" i="36"/>
  <c r="W63" i="36"/>
  <c r="W62" i="36"/>
  <c r="W61" i="36"/>
  <c r="P71" i="36"/>
  <c r="P70" i="36"/>
  <c r="P69" i="36"/>
  <c r="P68" i="36"/>
  <c r="P67" i="36"/>
  <c r="P66" i="36"/>
  <c r="P65" i="36"/>
  <c r="P64" i="36"/>
  <c r="P63" i="36"/>
  <c r="P62" i="36"/>
  <c r="P61" i="36"/>
  <c r="P154" i="79"/>
  <c r="O154" i="79"/>
  <c r="M154" i="79"/>
  <c r="P153" i="79"/>
  <c r="O153" i="79"/>
  <c r="M153" i="79"/>
  <c r="P152" i="79"/>
  <c r="O152" i="79"/>
  <c r="M152" i="79"/>
  <c r="P151" i="79"/>
  <c r="O151" i="79"/>
  <c r="M151" i="79"/>
  <c r="P150" i="79"/>
  <c r="O150" i="79"/>
  <c r="M150" i="79"/>
  <c r="P149" i="79"/>
  <c r="O149" i="79"/>
  <c r="M149" i="79"/>
  <c r="P148" i="79"/>
  <c r="O148" i="79"/>
  <c r="M148" i="79"/>
  <c r="P147" i="79"/>
  <c r="O147" i="79"/>
  <c r="M147" i="79"/>
  <c r="P146" i="79"/>
  <c r="O146" i="79"/>
  <c r="M146" i="79"/>
  <c r="P145" i="79"/>
  <c r="O145" i="79"/>
  <c r="M145" i="79"/>
  <c r="P144" i="79"/>
  <c r="O144" i="79"/>
  <c r="M144" i="79"/>
  <c r="P143" i="79"/>
  <c r="O143" i="79"/>
  <c r="M143" i="79"/>
  <c r="P142" i="79"/>
  <c r="O142" i="79"/>
  <c r="M142" i="79"/>
  <c r="P141" i="79"/>
  <c r="O141" i="79"/>
  <c r="M141" i="79"/>
  <c r="P140" i="79"/>
  <c r="O140" i="79"/>
  <c r="M140" i="79"/>
  <c r="P139" i="79"/>
  <c r="O139" i="79"/>
  <c r="M139" i="79"/>
  <c r="P138" i="79"/>
  <c r="O138" i="79"/>
  <c r="M138" i="79"/>
  <c r="P137" i="79"/>
  <c r="O137" i="79"/>
  <c r="M137" i="79"/>
  <c r="P136" i="79"/>
  <c r="O136" i="79"/>
  <c r="M136" i="79"/>
  <c r="P135" i="79"/>
  <c r="O135" i="79"/>
  <c r="M135" i="79"/>
  <c r="P134" i="79"/>
  <c r="O134" i="79"/>
  <c r="M134" i="79"/>
  <c r="P133" i="79"/>
  <c r="O133" i="79"/>
  <c r="M133" i="79"/>
  <c r="P132" i="79"/>
  <c r="O132" i="79"/>
  <c r="M132" i="79"/>
  <c r="P131" i="79"/>
  <c r="O131" i="79"/>
  <c r="M131" i="79"/>
  <c r="O130" i="79"/>
  <c r="M130" i="79"/>
  <c r="O129" i="79"/>
  <c r="M129" i="79"/>
  <c r="O128" i="79"/>
  <c r="M128" i="79"/>
  <c r="O127" i="79"/>
  <c r="M127" i="79"/>
  <c r="O126" i="79"/>
  <c r="M126" i="79"/>
  <c r="O125" i="79"/>
  <c r="M125" i="79"/>
  <c r="O124" i="79"/>
  <c r="M124" i="79"/>
  <c r="O123" i="79"/>
  <c r="M123" i="79"/>
  <c r="O122" i="79"/>
  <c r="M122" i="79"/>
  <c r="O121" i="79"/>
  <c r="M121" i="79"/>
  <c r="O120" i="79"/>
  <c r="M120" i="79"/>
  <c r="O119" i="79"/>
  <c r="M119" i="79"/>
  <c r="O118" i="79"/>
  <c r="M118" i="79"/>
  <c r="O117" i="79"/>
  <c r="M117" i="79"/>
  <c r="O116" i="79"/>
  <c r="M116" i="79"/>
  <c r="O115" i="79"/>
  <c r="M115" i="79"/>
  <c r="O114" i="79"/>
  <c r="M114" i="79"/>
  <c r="O113" i="79"/>
  <c r="M113" i="79"/>
  <c r="O112" i="79"/>
  <c r="M112" i="79"/>
  <c r="O111" i="79"/>
  <c r="M111" i="79"/>
  <c r="O110" i="79"/>
  <c r="M110" i="79"/>
  <c r="O109" i="79"/>
  <c r="M109" i="79"/>
  <c r="O108" i="79"/>
  <c r="M108" i="79"/>
  <c r="O107" i="79"/>
  <c r="M107" i="79"/>
  <c r="O106" i="79"/>
  <c r="M106" i="79"/>
  <c r="O104" i="79"/>
  <c r="O103" i="79"/>
  <c r="D96" i="79"/>
  <c r="L93" i="79"/>
  <c r="J93" i="79"/>
  <c r="D91" i="79"/>
  <c r="D89" i="79"/>
  <c r="N72" i="79"/>
  <c r="L72" i="79"/>
  <c r="N71" i="79"/>
  <c r="L71" i="79"/>
  <c r="N70" i="79"/>
  <c r="L70" i="79"/>
  <c r="N69" i="79"/>
  <c r="L69" i="79"/>
  <c r="N68" i="79"/>
  <c r="L68" i="79"/>
  <c r="N67" i="79"/>
  <c r="L67" i="79"/>
  <c r="N66" i="79"/>
  <c r="L66" i="79"/>
  <c r="N65" i="79"/>
  <c r="L65" i="79"/>
  <c r="N64" i="79"/>
  <c r="L64" i="79"/>
  <c r="N63" i="79"/>
  <c r="L63" i="79"/>
  <c r="N62" i="79"/>
  <c r="L62" i="79"/>
  <c r="N61" i="79"/>
  <c r="L61" i="79"/>
  <c r="N60" i="79"/>
  <c r="L60" i="79"/>
  <c r="N59" i="79"/>
  <c r="L59" i="79"/>
  <c r="N58" i="79"/>
  <c r="L58" i="79"/>
  <c r="N57" i="79"/>
  <c r="L57" i="79"/>
  <c r="N56" i="79"/>
  <c r="L56" i="79"/>
  <c r="N55" i="79"/>
  <c r="L55" i="79"/>
  <c r="N54" i="79"/>
  <c r="L54" i="79"/>
  <c r="N53" i="79"/>
  <c r="L53" i="79"/>
  <c r="N52" i="79"/>
  <c r="L52" i="79"/>
  <c r="N51" i="79"/>
  <c r="L51" i="79"/>
  <c r="N50" i="79"/>
  <c r="L50" i="79"/>
  <c r="N49" i="79"/>
  <c r="L49" i="79"/>
  <c r="N48" i="79"/>
  <c r="L48" i="79"/>
  <c r="N47" i="79"/>
  <c r="L47" i="79"/>
  <c r="N46" i="79"/>
  <c r="L46" i="79"/>
  <c r="N45" i="79"/>
  <c r="L45" i="79"/>
  <c r="N44" i="79"/>
  <c r="L44" i="79"/>
  <c r="N43" i="79"/>
  <c r="L43" i="79"/>
  <c r="N42" i="79"/>
  <c r="L42" i="79"/>
  <c r="N41" i="79"/>
  <c r="L41" i="79"/>
  <c r="N40" i="79"/>
  <c r="L40" i="79"/>
  <c r="N39" i="79"/>
  <c r="L39" i="79"/>
  <c r="N38" i="79"/>
  <c r="L38" i="79"/>
  <c r="N37" i="79"/>
  <c r="L37" i="79"/>
  <c r="N36" i="79"/>
  <c r="L36" i="79"/>
  <c r="N35" i="79"/>
  <c r="L35" i="79"/>
  <c r="N34" i="79"/>
  <c r="L34" i="79"/>
  <c r="N33" i="79"/>
  <c r="L33" i="79"/>
  <c r="N32" i="79"/>
  <c r="L32" i="79"/>
  <c r="N31" i="79"/>
  <c r="L31" i="79"/>
  <c r="N30" i="79"/>
  <c r="L30" i="79"/>
  <c r="N29" i="79"/>
  <c r="L29" i="79"/>
  <c r="N28" i="79"/>
  <c r="L28" i="79"/>
  <c r="N24" i="79"/>
  <c r="N23" i="79"/>
  <c r="O23" i="79" s="1"/>
  <c r="N22" i="79"/>
  <c r="N21" i="79"/>
  <c r="C17" i="79"/>
  <c r="C18" i="79" s="1"/>
  <c r="C19" i="79" s="1"/>
  <c r="C20" i="79" s="1"/>
  <c r="C21" i="79" s="1"/>
  <c r="C22" i="79" s="1"/>
  <c r="C23" i="79" s="1"/>
  <c r="C24" i="79" s="1"/>
  <c r="C25" i="79" s="1"/>
  <c r="C26" i="79" s="1"/>
  <c r="C27" i="79" s="1"/>
  <c r="C28" i="79" s="1"/>
  <c r="C29" i="79" s="1"/>
  <c r="C30" i="79" s="1"/>
  <c r="C31" i="79" s="1"/>
  <c r="C32" i="79" s="1"/>
  <c r="C33" i="79" s="1"/>
  <c r="C34" i="79" s="1"/>
  <c r="C35" i="79" s="1"/>
  <c r="C36" i="79" s="1"/>
  <c r="C37" i="79" s="1"/>
  <c r="C38" i="79" s="1"/>
  <c r="C39" i="79" s="1"/>
  <c r="C40" i="79" s="1"/>
  <c r="C41" i="79" s="1"/>
  <c r="C42" i="79" s="1"/>
  <c r="C43" i="79" s="1"/>
  <c r="C44" i="79" s="1"/>
  <c r="C45" i="79" s="1"/>
  <c r="C46" i="79" s="1"/>
  <c r="C47" i="79" s="1"/>
  <c r="C48" i="79" s="1"/>
  <c r="C49" i="79" s="1"/>
  <c r="C50" i="79" s="1"/>
  <c r="C51" i="79" s="1"/>
  <c r="C52" i="79" s="1"/>
  <c r="C53" i="79" s="1"/>
  <c r="C54" i="79" s="1"/>
  <c r="C55" i="79" s="1"/>
  <c r="C56" i="79" s="1"/>
  <c r="C57" i="79" s="1"/>
  <c r="C58" i="79" s="1"/>
  <c r="C59" i="79" s="1"/>
  <c r="C60" i="79" s="1"/>
  <c r="C61" i="79" s="1"/>
  <c r="C62" i="79" s="1"/>
  <c r="C63" i="79" s="1"/>
  <c r="C64" i="79" s="1"/>
  <c r="C65" i="79" s="1"/>
  <c r="C66" i="79" s="1"/>
  <c r="C67" i="79" s="1"/>
  <c r="C68" i="79" s="1"/>
  <c r="C69" i="79" s="1"/>
  <c r="C70" i="79" s="1"/>
  <c r="C71" i="79" s="1"/>
  <c r="C72" i="79" s="1"/>
  <c r="K11" i="79"/>
  <c r="I11" i="79"/>
  <c r="D8" i="79"/>
  <c r="D90" i="79" s="1"/>
  <c r="P1" i="79"/>
  <c r="P83" i="79" s="1"/>
  <c r="P154" i="78"/>
  <c r="O154" i="78"/>
  <c r="M154" i="78"/>
  <c r="P153" i="78"/>
  <c r="O153" i="78"/>
  <c r="M153" i="78"/>
  <c r="P152" i="78"/>
  <c r="O152" i="78"/>
  <c r="M152" i="78"/>
  <c r="P151" i="78"/>
  <c r="O151" i="78"/>
  <c r="M151" i="78"/>
  <c r="P150" i="78"/>
  <c r="O150" i="78"/>
  <c r="M150" i="78"/>
  <c r="P149" i="78"/>
  <c r="O149" i="78"/>
  <c r="M149" i="78"/>
  <c r="P148" i="78"/>
  <c r="O148" i="78"/>
  <c r="M148" i="78"/>
  <c r="P147" i="78"/>
  <c r="O147" i="78"/>
  <c r="M147" i="78"/>
  <c r="P146" i="78"/>
  <c r="O146" i="78"/>
  <c r="M146" i="78"/>
  <c r="P145" i="78"/>
  <c r="O145" i="78"/>
  <c r="M145" i="78"/>
  <c r="P144" i="78"/>
  <c r="O144" i="78"/>
  <c r="M144" i="78"/>
  <c r="P143" i="78"/>
  <c r="O143" i="78"/>
  <c r="M143" i="78"/>
  <c r="P142" i="78"/>
  <c r="O142" i="78"/>
  <c r="M142" i="78"/>
  <c r="P141" i="78"/>
  <c r="O141" i="78"/>
  <c r="M141" i="78"/>
  <c r="P140" i="78"/>
  <c r="O140" i="78"/>
  <c r="M140" i="78"/>
  <c r="P139" i="78"/>
  <c r="O139" i="78"/>
  <c r="M139" i="78"/>
  <c r="P138" i="78"/>
  <c r="O138" i="78"/>
  <c r="M138" i="78"/>
  <c r="P137" i="78"/>
  <c r="O137" i="78"/>
  <c r="M137" i="78"/>
  <c r="P136" i="78"/>
  <c r="O136" i="78"/>
  <c r="M136" i="78"/>
  <c r="P135" i="78"/>
  <c r="O135" i="78"/>
  <c r="M135" i="78"/>
  <c r="P134" i="78"/>
  <c r="O134" i="78"/>
  <c r="M134" i="78"/>
  <c r="P133" i="78"/>
  <c r="O133" i="78"/>
  <c r="M133" i="78"/>
  <c r="P132" i="78"/>
  <c r="O132" i="78"/>
  <c r="M132" i="78"/>
  <c r="P131" i="78"/>
  <c r="O131" i="78"/>
  <c r="M131" i="78"/>
  <c r="O130" i="78"/>
  <c r="M130" i="78"/>
  <c r="O129" i="78"/>
  <c r="M129" i="78"/>
  <c r="O128" i="78"/>
  <c r="M128" i="78"/>
  <c r="O127" i="78"/>
  <c r="M127" i="78"/>
  <c r="O126" i="78"/>
  <c r="M126" i="78"/>
  <c r="O125" i="78"/>
  <c r="M125" i="78"/>
  <c r="O124" i="78"/>
  <c r="M124" i="78"/>
  <c r="O123" i="78"/>
  <c r="M123" i="78"/>
  <c r="O122" i="78"/>
  <c r="M122" i="78"/>
  <c r="O121" i="78"/>
  <c r="M121" i="78"/>
  <c r="O120" i="78"/>
  <c r="M120" i="78"/>
  <c r="O119" i="78"/>
  <c r="M119" i="78"/>
  <c r="O118" i="78"/>
  <c r="M118" i="78"/>
  <c r="O117" i="78"/>
  <c r="M117" i="78"/>
  <c r="O116" i="78"/>
  <c r="M116" i="78"/>
  <c r="O115" i="78"/>
  <c r="M115" i="78"/>
  <c r="O114" i="78"/>
  <c r="M114" i="78"/>
  <c r="O113" i="78"/>
  <c r="M113" i="78"/>
  <c r="O112" i="78"/>
  <c r="M112" i="78"/>
  <c r="O111" i="78"/>
  <c r="M111" i="78"/>
  <c r="O110" i="78"/>
  <c r="M110" i="78"/>
  <c r="O109" i="78"/>
  <c r="M109" i="78"/>
  <c r="O108" i="78"/>
  <c r="M108" i="78"/>
  <c r="O107" i="78"/>
  <c r="M107" i="78"/>
  <c r="O106" i="78"/>
  <c r="M106" i="78"/>
  <c r="O104" i="78"/>
  <c r="O103" i="78"/>
  <c r="D96" i="78"/>
  <c r="L93" i="78"/>
  <c r="J93" i="78"/>
  <c r="D91" i="78"/>
  <c r="D89" i="78"/>
  <c r="N72" i="78"/>
  <c r="L72" i="78"/>
  <c r="N71" i="78"/>
  <c r="L71" i="78"/>
  <c r="N70" i="78"/>
  <c r="L70" i="78"/>
  <c r="N69" i="78"/>
  <c r="L69" i="78"/>
  <c r="N68" i="78"/>
  <c r="L68" i="78"/>
  <c r="N67" i="78"/>
  <c r="L67" i="78"/>
  <c r="N66" i="78"/>
  <c r="L66" i="78"/>
  <c r="N65" i="78"/>
  <c r="L65" i="78"/>
  <c r="N64" i="78"/>
  <c r="L64" i="78"/>
  <c r="N63" i="78"/>
  <c r="L63" i="78"/>
  <c r="N62" i="78"/>
  <c r="L62" i="78"/>
  <c r="N61" i="78"/>
  <c r="L61" i="78"/>
  <c r="N60" i="78"/>
  <c r="L60" i="78"/>
  <c r="N59" i="78"/>
  <c r="L59" i="78"/>
  <c r="N58" i="78"/>
  <c r="L58" i="78"/>
  <c r="N57" i="78"/>
  <c r="L57" i="78"/>
  <c r="N56" i="78"/>
  <c r="L56" i="78"/>
  <c r="N55" i="78"/>
  <c r="L55" i="78"/>
  <c r="N54" i="78"/>
  <c r="L54" i="78"/>
  <c r="N53" i="78"/>
  <c r="L53" i="78"/>
  <c r="N52" i="78"/>
  <c r="L52" i="78"/>
  <c r="N51" i="78"/>
  <c r="L51" i="78"/>
  <c r="N50" i="78"/>
  <c r="L50" i="78"/>
  <c r="N49" i="78"/>
  <c r="L49" i="78"/>
  <c r="N48" i="78"/>
  <c r="L48" i="78"/>
  <c r="N47" i="78"/>
  <c r="L47" i="78"/>
  <c r="N46" i="78"/>
  <c r="L46" i="78"/>
  <c r="N45" i="78"/>
  <c r="L45" i="78"/>
  <c r="N44" i="78"/>
  <c r="L44" i="78"/>
  <c r="N43" i="78"/>
  <c r="L43" i="78"/>
  <c r="N42" i="78"/>
  <c r="L42" i="78"/>
  <c r="N41" i="78"/>
  <c r="L41" i="78"/>
  <c r="N40" i="78"/>
  <c r="L40" i="78"/>
  <c r="N39" i="78"/>
  <c r="L39" i="78"/>
  <c r="N38" i="78"/>
  <c r="L38" i="78"/>
  <c r="N37" i="78"/>
  <c r="L37" i="78"/>
  <c r="N36" i="78"/>
  <c r="L36" i="78"/>
  <c r="N35" i="78"/>
  <c r="L35" i="78"/>
  <c r="N34" i="78"/>
  <c r="L34" i="78"/>
  <c r="N33" i="78"/>
  <c r="L33" i="78"/>
  <c r="N32" i="78"/>
  <c r="L32" i="78"/>
  <c r="N31" i="78"/>
  <c r="L31" i="78"/>
  <c r="N30" i="78"/>
  <c r="L30" i="78"/>
  <c r="N29" i="78"/>
  <c r="L29" i="78"/>
  <c r="N28" i="78"/>
  <c r="L28" i="78"/>
  <c r="N24" i="78"/>
  <c r="N23" i="78"/>
  <c r="N22" i="78"/>
  <c r="N21" i="78"/>
  <c r="C17" i="78"/>
  <c r="C18" i="78" s="1"/>
  <c r="C19" i="78" s="1"/>
  <c r="C20" i="78" s="1"/>
  <c r="C21" i="78" s="1"/>
  <c r="C22" i="78" s="1"/>
  <c r="C23" i="78" s="1"/>
  <c r="C24" i="78" s="1"/>
  <c r="C25" i="78" s="1"/>
  <c r="C26" i="78" s="1"/>
  <c r="C27" i="78" s="1"/>
  <c r="C28" i="78" s="1"/>
  <c r="C29" i="78" s="1"/>
  <c r="C30" i="78" s="1"/>
  <c r="C31" i="78" s="1"/>
  <c r="C32" i="78" s="1"/>
  <c r="C33" i="78" s="1"/>
  <c r="C34" i="78" s="1"/>
  <c r="C35" i="78" s="1"/>
  <c r="C36" i="78" s="1"/>
  <c r="C37" i="78" s="1"/>
  <c r="C38" i="78" s="1"/>
  <c r="C39" i="78" s="1"/>
  <c r="C40" i="78" s="1"/>
  <c r="C41" i="78" s="1"/>
  <c r="C42" i="78" s="1"/>
  <c r="C43" i="78" s="1"/>
  <c r="C44" i="78" s="1"/>
  <c r="C45" i="78" s="1"/>
  <c r="C46" i="78" s="1"/>
  <c r="C47" i="78" s="1"/>
  <c r="C48" i="78" s="1"/>
  <c r="C49" i="78" s="1"/>
  <c r="C50" i="78" s="1"/>
  <c r="C51" i="78" s="1"/>
  <c r="C52" i="78" s="1"/>
  <c r="C53" i="78" s="1"/>
  <c r="C54" i="78" s="1"/>
  <c r="C55" i="78" s="1"/>
  <c r="C56" i="78" s="1"/>
  <c r="C57" i="78" s="1"/>
  <c r="C58" i="78" s="1"/>
  <c r="C59" i="78" s="1"/>
  <c r="C60" i="78" s="1"/>
  <c r="C61" i="78" s="1"/>
  <c r="C62" i="78" s="1"/>
  <c r="C63" i="78" s="1"/>
  <c r="C64" i="78" s="1"/>
  <c r="C65" i="78" s="1"/>
  <c r="C66" i="78" s="1"/>
  <c r="C67" i="78" s="1"/>
  <c r="C68" i="78" s="1"/>
  <c r="C69" i="78" s="1"/>
  <c r="C70" i="78" s="1"/>
  <c r="C71" i="78" s="1"/>
  <c r="C72" i="78" s="1"/>
  <c r="K11" i="78"/>
  <c r="I11" i="78"/>
  <c r="D8" i="78"/>
  <c r="D90" i="78" s="1"/>
  <c r="P1" i="78"/>
  <c r="P83" i="78" s="1"/>
  <c r="P154" i="77"/>
  <c r="O154" i="77"/>
  <c r="M154" i="77"/>
  <c r="P153" i="77"/>
  <c r="O153" i="77"/>
  <c r="M153" i="77"/>
  <c r="P152" i="77"/>
  <c r="O152" i="77"/>
  <c r="M152" i="77"/>
  <c r="P151" i="77"/>
  <c r="O151" i="77"/>
  <c r="M151" i="77"/>
  <c r="P150" i="77"/>
  <c r="O150" i="77"/>
  <c r="M150" i="77"/>
  <c r="P149" i="77"/>
  <c r="O149" i="77"/>
  <c r="M149" i="77"/>
  <c r="P148" i="77"/>
  <c r="O148" i="77"/>
  <c r="M148" i="77"/>
  <c r="P147" i="77"/>
  <c r="O147" i="77"/>
  <c r="M147" i="77"/>
  <c r="P146" i="77"/>
  <c r="O146" i="77"/>
  <c r="M146" i="77"/>
  <c r="P145" i="77"/>
  <c r="O145" i="77"/>
  <c r="M145" i="77"/>
  <c r="P144" i="77"/>
  <c r="O144" i="77"/>
  <c r="M144" i="77"/>
  <c r="P143" i="77"/>
  <c r="O143" i="77"/>
  <c r="M143" i="77"/>
  <c r="P142" i="77"/>
  <c r="O142" i="77"/>
  <c r="M142" i="77"/>
  <c r="P141" i="77"/>
  <c r="O141" i="77"/>
  <c r="M141" i="77"/>
  <c r="P140" i="77"/>
  <c r="O140" i="77"/>
  <c r="M140" i="77"/>
  <c r="P139" i="77"/>
  <c r="O139" i="77"/>
  <c r="M139" i="77"/>
  <c r="P138" i="77"/>
  <c r="O138" i="77"/>
  <c r="M138" i="77"/>
  <c r="P137" i="77"/>
  <c r="O137" i="77"/>
  <c r="M137" i="77"/>
  <c r="P136" i="77"/>
  <c r="O136" i="77"/>
  <c r="M136" i="77"/>
  <c r="P135" i="77"/>
  <c r="O135" i="77"/>
  <c r="M135" i="77"/>
  <c r="P134" i="77"/>
  <c r="O134" i="77"/>
  <c r="M134" i="77"/>
  <c r="P133" i="77"/>
  <c r="O133" i="77"/>
  <c r="M133" i="77"/>
  <c r="P132" i="77"/>
  <c r="O132" i="77"/>
  <c r="M132" i="77"/>
  <c r="P131" i="77"/>
  <c r="O131" i="77"/>
  <c r="M131" i="77"/>
  <c r="O130" i="77"/>
  <c r="M130" i="77"/>
  <c r="O129" i="77"/>
  <c r="M129" i="77"/>
  <c r="O128" i="77"/>
  <c r="M128" i="77"/>
  <c r="O127" i="77"/>
  <c r="M127" i="77"/>
  <c r="O126" i="77"/>
  <c r="M126" i="77"/>
  <c r="O125" i="77"/>
  <c r="M125" i="77"/>
  <c r="O124" i="77"/>
  <c r="M124" i="77"/>
  <c r="O123" i="77"/>
  <c r="M123" i="77"/>
  <c r="O122" i="77"/>
  <c r="M122" i="77"/>
  <c r="O121" i="77"/>
  <c r="M121" i="77"/>
  <c r="O120" i="77"/>
  <c r="M120" i="77"/>
  <c r="O119" i="77"/>
  <c r="M119" i="77"/>
  <c r="O118" i="77"/>
  <c r="M118" i="77"/>
  <c r="O117" i="77"/>
  <c r="M117" i="77"/>
  <c r="O116" i="77"/>
  <c r="M116" i="77"/>
  <c r="O115" i="77"/>
  <c r="M115" i="77"/>
  <c r="O114" i="77"/>
  <c r="M114" i="77"/>
  <c r="O113" i="77"/>
  <c r="M113" i="77"/>
  <c r="O112" i="77"/>
  <c r="M112" i="77"/>
  <c r="O111" i="77"/>
  <c r="M111" i="77"/>
  <c r="O110" i="77"/>
  <c r="M110" i="77"/>
  <c r="O109" i="77"/>
  <c r="M109" i="77"/>
  <c r="O104" i="77"/>
  <c r="O103" i="77"/>
  <c r="D96" i="77"/>
  <c r="L93" i="77"/>
  <c r="J93" i="77"/>
  <c r="D91" i="77"/>
  <c r="D89" i="77"/>
  <c r="N72" i="77"/>
  <c r="L72" i="77"/>
  <c r="N71" i="77"/>
  <c r="L71" i="77"/>
  <c r="N70" i="77"/>
  <c r="L70" i="77"/>
  <c r="N69" i="77"/>
  <c r="L69" i="77"/>
  <c r="N68" i="77"/>
  <c r="L68" i="77"/>
  <c r="N67" i="77"/>
  <c r="L67" i="77"/>
  <c r="N66" i="77"/>
  <c r="L66" i="77"/>
  <c r="N65" i="77"/>
  <c r="L65" i="77"/>
  <c r="N64" i="77"/>
  <c r="L64" i="77"/>
  <c r="N63" i="77"/>
  <c r="L63" i="77"/>
  <c r="N62" i="77"/>
  <c r="L62" i="77"/>
  <c r="N61" i="77"/>
  <c r="L61" i="77"/>
  <c r="N60" i="77"/>
  <c r="L60" i="77"/>
  <c r="N59" i="77"/>
  <c r="L59" i="77"/>
  <c r="N58" i="77"/>
  <c r="L58" i="77"/>
  <c r="N57" i="77"/>
  <c r="L57" i="77"/>
  <c r="N56" i="77"/>
  <c r="L56" i="77"/>
  <c r="N55" i="77"/>
  <c r="L55" i="77"/>
  <c r="N54" i="77"/>
  <c r="L54" i="77"/>
  <c r="N53" i="77"/>
  <c r="L53" i="77"/>
  <c r="N52" i="77"/>
  <c r="L52" i="77"/>
  <c r="N51" i="77"/>
  <c r="L51" i="77"/>
  <c r="N50" i="77"/>
  <c r="L50" i="77"/>
  <c r="N49" i="77"/>
  <c r="L49" i="77"/>
  <c r="N48" i="77"/>
  <c r="L48" i="77"/>
  <c r="N47" i="77"/>
  <c r="L47" i="77"/>
  <c r="N46" i="77"/>
  <c r="L46" i="77"/>
  <c r="N45" i="77"/>
  <c r="L45" i="77"/>
  <c r="N44" i="77"/>
  <c r="L44" i="77"/>
  <c r="N43" i="77"/>
  <c r="L43" i="77"/>
  <c r="N42" i="77"/>
  <c r="L42" i="77"/>
  <c r="N41" i="77"/>
  <c r="L41" i="77"/>
  <c r="N40" i="77"/>
  <c r="L40" i="77"/>
  <c r="N39" i="77"/>
  <c r="L39" i="77"/>
  <c r="N38" i="77"/>
  <c r="L38" i="77"/>
  <c r="N37" i="77"/>
  <c r="L37" i="77"/>
  <c r="N36" i="77"/>
  <c r="L36" i="77"/>
  <c r="N35" i="77"/>
  <c r="L35" i="77"/>
  <c r="N34" i="77"/>
  <c r="L34" i="77"/>
  <c r="N33" i="77"/>
  <c r="L33" i="77"/>
  <c r="N32" i="77"/>
  <c r="L32" i="77"/>
  <c r="N31" i="77"/>
  <c r="L31" i="77"/>
  <c r="N30" i="77"/>
  <c r="L30" i="77"/>
  <c r="N29" i="77"/>
  <c r="L29" i="77"/>
  <c r="N28" i="77"/>
  <c r="L28" i="77"/>
  <c r="N24" i="77"/>
  <c r="N23" i="77"/>
  <c r="N22" i="77"/>
  <c r="N21" i="77"/>
  <c r="C17" i="77"/>
  <c r="C18" i="77" s="1"/>
  <c r="C19" i="77" s="1"/>
  <c r="C20" i="77" s="1"/>
  <c r="C21" i="77" s="1"/>
  <c r="C22" i="77" s="1"/>
  <c r="C23" i="77" s="1"/>
  <c r="C24" i="77" s="1"/>
  <c r="C25" i="77" s="1"/>
  <c r="C26" i="77" s="1"/>
  <c r="C27" i="77" s="1"/>
  <c r="C28" i="77" s="1"/>
  <c r="C29" i="77" s="1"/>
  <c r="C30" i="77" s="1"/>
  <c r="C31" i="77" s="1"/>
  <c r="C32" i="77" s="1"/>
  <c r="C33" i="77" s="1"/>
  <c r="C34" i="77" s="1"/>
  <c r="C35" i="77" s="1"/>
  <c r="C36" i="77" s="1"/>
  <c r="C37" i="77" s="1"/>
  <c r="C38" i="77" s="1"/>
  <c r="C39" i="77" s="1"/>
  <c r="C40" i="77" s="1"/>
  <c r="C41" i="77" s="1"/>
  <c r="C42" i="77" s="1"/>
  <c r="C43" i="77" s="1"/>
  <c r="C44" i="77" s="1"/>
  <c r="C45" i="77" s="1"/>
  <c r="C46" i="77" s="1"/>
  <c r="C47" i="77" s="1"/>
  <c r="C48" i="77" s="1"/>
  <c r="C49" i="77" s="1"/>
  <c r="C50" i="77" s="1"/>
  <c r="C51" i="77" s="1"/>
  <c r="C52" i="77" s="1"/>
  <c r="C53" i="77" s="1"/>
  <c r="C54" i="77" s="1"/>
  <c r="C55" i="77" s="1"/>
  <c r="C56" i="77" s="1"/>
  <c r="C57" i="77" s="1"/>
  <c r="C58" i="77" s="1"/>
  <c r="C59" i="77" s="1"/>
  <c r="C60" i="77" s="1"/>
  <c r="C61" i="77" s="1"/>
  <c r="C62" i="77" s="1"/>
  <c r="C63" i="77" s="1"/>
  <c r="C64" i="77" s="1"/>
  <c r="C65" i="77" s="1"/>
  <c r="C66" i="77" s="1"/>
  <c r="C67" i="77" s="1"/>
  <c r="C68" i="77" s="1"/>
  <c r="C69" i="77" s="1"/>
  <c r="C70" i="77" s="1"/>
  <c r="C71" i="77" s="1"/>
  <c r="C72" i="77" s="1"/>
  <c r="K11" i="77"/>
  <c r="I11" i="77"/>
  <c r="D8" i="77"/>
  <c r="D90" i="77" s="1"/>
  <c r="P1" i="77"/>
  <c r="P83" i="77" s="1"/>
  <c r="P154" i="76"/>
  <c r="O154" i="76"/>
  <c r="M154" i="76"/>
  <c r="P153" i="76"/>
  <c r="O153" i="76"/>
  <c r="M153" i="76"/>
  <c r="P152" i="76"/>
  <c r="O152" i="76"/>
  <c r="M152" i="76"/>
  <c r="P151" i="76"/>
  <c r="O151" i="76"/>
  <c r="M151" i="76"/>
  <c r="P150" i="76"/>
  <c r="O150" i="76"/>
  <c r="M150" i="76"/>
  <c r="P149" i="76"/>
  <c r="O149" i="76"/>
  <c r="M149" i="76"/>
  <c r="P148" i="76"/>
  <c r="O148" i="76"/>
  <c r="M148" i="76"/>
  <c r="P147" i="76"/>
  <c r="O147" i="76"/>
  <c r="M147" i="76"/>
  <c r="P146" i="76"/>
  <c r="O146" i="76"/>
  <c r="M146" i="76"/>
  <c r="P145" i="76"/>
  <c r="O145" i="76"/>
  <c r="M145" i="76"/>
  <c r="P144" i="76"/>
  <c r="O144" i="76"/>
  <c r="M144" i="76"/>
  <c r="P143" i="76"/>
  <c r="O143" i="76"/>
  <c r="M143" i="76"/>
  <c r="P142" i="76"/>
  <c r="O142" i="76"/>
  <c r="M142" i="76"/>
  <c r="P141" i="76"/>
  <c r="O141" i="76"/>
  <c r="M141" i="76"/>
  <c r="P140" i="76"/>
  <c r="O140" i="76"/>
  <c r="M140" i="76"/>
  <c r="P139" i="76"/>
  <c r="O139" i="76"/>
  <c r="M139" i="76"/>
  <c r="P138" i="76"/>
  <c r="O138" i="76"/>
  <c r="M138" i="76"/>
  <c r="P137" i="76"/>
  <c r="O137" i="76"/>
  <c r="M137" i="76"/>
  <c r="P136" i="76"/>
  <c r="O136" i="76"/>
  <c r="M136" i="76"/>
  <c r="P135" i="76"/>
  <c r="O135" i="76"/>
  <c r="M135" i="76"/>
  <c r="P134" i="76"/>
  <c r="O134" i="76"/>
  <c r="M134" i="76"/>
  <c r="P133" i="76"/>
  <c r="O133" i="76"/>
  <c r="M133" i="76"/>
  <c r="P132" i="76"/>
  <c r="O132" i="76"/>
  <c r="M132" i="76"/>
  <c r="P131" i="76"/>
  <c r="O131" i="76"/>
  <c r="M131" i="76"/>
  <c r="O130" i="76"/>
  <c r="M130" i="76"/>
  <c r="O129" i="76"/>
  <c r="M129" i="76"/>
  <c r="O128" i="76"/>
  <c r="M128" i="76"/>
  <c r="O127" i="76"/>
  <c r="M127" i="76"/>
  <c r="O126" i="76"/>
  <c r="M126" i="76"/>
  <c r="O125" i="76"/>
  <c r="M125" i="76"/>
  <c r="O124" i="76"/>
  <c r="M124" i="76"/>
  <c r="O123" i="76"/>
  <c r="M123" i="76"/>
  <c r="O122" i="76"/>
  <c r="M122" i="76"/>
  <c r="O121" i="76"/>
  <c r="M121" i="76"/>
  <c r="O120" i="76"/>
  <c r="M120" i="76"/>
  <c r="O119" i="76"/>
  <c r="M119" i="76"/>
  <c r="O118" i="76"/>
  <c r="M118" i="76"/>
  <c r="O117" i="76"/>
  <c r="M117" i="76"/>
  <c r="O116" i="76"/>
  <c r="M116" i="76"/>
  <c r="O115" i="76"/>
  <c r="M115" i="76"/>
  <c r="O114" i="76"/>
  <c r="M114" i="76"/>
  <c r="O113" i="76"/>
  <c r="M113" i="76"/>
  <c r="O112" i="76"/>
  <c r="M112" i="76"/>
  <c r="O111" i="76"/>
  <c r="M111" i="76"/>
  <c r="O110" i="76"/>
  <c r="M110" i="76"/>
  <c r="O109" i="76"/>
  <c r="M109" i="76"/>
  <c r="O108" i="76"/>
  <c r="M108" i="76"/>
  <c r="O107" i="76"/>
  <c r="M107" i="76"/>
  <c r="O106" i="76"/>
  <c r="M106" i="76"/>
  <c r="O104" i="76"/>
  <c r="O103" i="76"/>
  <c r="D96" i="76"/>
  <c r="L93" i="76"/>
  <c r="J93" i="76"/>
  <c r="D91" i="76"/>
  <c r="D89" i="76"/>
  <c r="N72" i="76"/>
  <c r="L72" i="76"/>
  <c r="N71" i="76"/>
  <c r="L71" i="76"/>
  <c r="N70" i="76"/>
  <c r="L70" i="76"/>
  <c r="N69" i="76"/>
  <c r="L69" i="76"/>
  <c r="N68" i="76"/>
  <c r="L68" i="76"/>
  <c r="N67" i="76"/>
  <c r="L67" i="76"/>
  <c r="N66" i="76"/>
  <c r="L66" i="76"/>
  <c r="N65" i="76"/>
  <c r="L65" i="76"/>
  <c r="N64" i="76"/>
  <c r="L64" i="76"/>
  <c r="N63" i="76"/>
  <c r="L63" i="76"/>
  <c r="N62" i="76"/>
  <c r="L62" i="76"/>
  <c r="N61" i="76"/>
  <c r="L61" i="76"/>
  <c r="N60" i="76"/>
  <c r="L60" i="76"/>
  <c r="N59" i="76"/>
  <c r="L59" i="76"/>
  <c r="N58" i="76"/>
  <c r="L58" i="76"/>
  <c r="N57" i="76"/>
  <c r="L57" i="76"/>
  <c r="N56" i="76"/>
  <c r="L56" i="76"/>
  <c r="N55" i="76"/>
  <c r="L55" i="76"/>
  <c r="N54" i="76"/>
  <c r="L54" i="76"/>
  <c r="N53" i="76"/>
  <c r="L53" i="76"/>
  <c r="N52" i="76"/>
  <c r="L52" i="76"/>
  <c r="N51" i="76"/>
  <c r="L51" i="76"/>
  <c r="N50" i="76"/>
  <c r="L50" i="76"/>
  <c r="N49" i="76"/>
  <c r="L49" i="76"/>
  <c r="N48" i="76"/>
  <c r="L48" i="76"/>
  <c r="N47" i="76"/>
  <c r="L47" i="76"/>
  <c r="N46" i="76"/>
  <c r="L46" i="76"/>
  <c r="N45" i="76"/>
  <c r="L45" i="76"/>
  <c r="N44" i="76"/>
  <c r="L44" i="76"/>
  <c r="N43" i="76"/>
  <c r="L43" i="76"/>
  <c r="N42" i="76"/>
  <c r="L42" i="76"/>
  <c r="N41" i="76"/>
  <c r="L41" i="76"/>
  <c r="N40" i="76"/>
  <c r="L40" i="76"/>
  <c r="N39" i="76"/>
  <c r="L39" i="76"/>
  <c r="N38" i="76"/>
  <c r="L38" i="76"/>
  <c r="N37" i="76"/>
  <c r="L37" i="76"/>
  <c r="N36" i="76"/>
  <c r="L36" i="76"/>
  <c r="N35" i="76"/>
  <c r="L35" i="76"/>
  <c r="N34" i="76"/>
  <c r="L34" i="76"/>
  <c r="N33" i="76"/>
  <c r="L33" i="76"/>
  <c r="N32" i="76"/>
  <c r="L32" i="76"/>
  <c r="N31" i="76"/>
  <c r="L31" i="76"/>
  <c r="N30" i="76"/>
  <c r="L30" i="76"/>
  <c r="N29" i="76"/>
  <c r="L29" i="76"/>
  <c r="N28" i="76"/>
  <c r="L28" i="76"/>
  <c r="N24" i="76"/>
  <c r="N23" i="76"/>
  <c r="N22" i="76"/>
  <c r="N21" i="76"/>
  <c r="O21" i="76" s="1"/>
  <c r="C17" i="76"/>
  <c r="C18" i="76" s="1"/>
  <c r="C19" i="76" s="1"/>
  <c r="C20" i="76" s="1"/>
  <c r="C21" i="76" s="1"/>
  <c r="C22" i="76" s="1"/>
  <c r="C23" i="76" s="1"/>
  <c r="C24" i="76" s="1"/>
  <c r="C25" i="76" s="1"/>
  <c r="C26" i="76" s="1"/>
  <c r="C27" i="76" s="1"/>
  <c r="C28" i="76" s="1"/>
  <c r="C29" i="76" s="1"/>
  <c r="C30" i="76" s="1"/>
  <c r="C31" i="76" s="1"/>
  <c r="C32" i="76" s="1"/>
  <c r="C33" i="76" s="1"/>
  <c r="C34" i="76" s="1"/>
  <c r="C35" i="76" s="1"/>
  <c r="C36" i="76" s="1"/>
  <c r="C37" i="76" s="1"/>
  <c r="C38" i="76" s="1"/>
  <c r="C39" i="76" s="1"/>
  <c r="C40" i="76" s="1"/>
  <c r="C41" i="76" s="1"/>
  <c r="C42" i="76" s="1"/>
  <c r="C43" i="76" s="1"/>
  <c r="C44" i="76" s="1"/>
  <c r="C45" i="76" s="1"/>
  <c r="C46" i="76" s="1"/>
  <c r="C47" i="76" s="1"/>
  <c r="C48" i="76" s="1"/>
  <c r="C49" i="76" s="1"/>
  <c r="C50" i="76" s="1"/>
  <c r="C51" i="76" s="1"/>
  <c r="C52" i="76" s="1"/>
  <c r="C53" i="76" s="1"/>
  <c r="C54" i="76" s="1"/>
  <c r="C55" i="76" s="1"/>
  <c r="C56" i="76" s="1"/>
  <c r="C57" i="76" s="1"/>
  <c r="C58" i="76" s="1"/>
  <c r="C59" i="76" s="1"/>
  <c r="C60" i="76" s="1"/>
  <c r="C61" i="76" s="1"/>
  <c r="C62" i="76" s="1"/>
  <c r="C63" i="76" s="1"/>
  <c r="C64" i="76" s="1"/>
  <c r="C65" i="76" s="1"/>
  <c r="C66" i="76" s="1"/>
  <c r="C67" i="76" s="1"/>
  <c r="C68" i="76" s="1"/>
  <c r="C69" i="76" s="1"/>
  <c r="C70" i="76" s="1"/>
  <c r="C71" i="76" s="1"/>
  <c r="C72" i="76" s="1"/>
  <c r="K11" i="76"/>
  <c r="I11" i="76"/>
  <c r="D8" i="76"/>
  <c r="D90" i="76" s="1"/>
  <c r="P1" i="76"/>
  <c r="P83" i="76" s="1"/>
  <c r="P154" i="75"/>
  <c r="O154" i="75"/>
  <c r="M154" i="75"/>
  <c r="P153" i="75"/>
  <c r="O153" i="75"/>
  <c r="M153" i="75"/>
  <c r="P152" i="75"/>
  <c r="O152" i="75"/>
  <c r="M152" i="75"/>
  <c r="P151" i="75"/>
  <c r="O151" i="75"/>
  <c r="M151" i="75"/>
  <c r="P150" i="75"/>
  <c r="O150" i="75"/>
  <c r="M150" i="75"/>
  <c r="P149" i="75"/>
  <c r="O149" i="75"/>
  <c r="M149" i="75"/>
  <c r="P148" i="75"/>
  <c r="O148" i="75"/>
  <c r="M148" i="75"/>
  <c r="P147" i="75"/>
  <c r="O147" i="75"/>
  <c r="M147" i="75"/>
  <c r="P146" i="75"/>
  <c r="O146" i="75"/>
  <c r="M146" i="75"/>
  <c r="P145" i="75"/>
  <c r="O145" i="75"/>
  <c r="M145" i="75"/>
  <c r="P144" i="75"/>
  <c r="O144" i="75"/>
  <c r="M144" i="75"/>
  <c r="P143" i="75"/>
  <c r="O143" i="75"/>
  <c r="M143" i="75"/>
  <c r="P142" i="75"/>
  <c r="O142" i="75"/>
  <c r="M142" i="75"/>
  <c r="P141" i="75"/>
  <c r="O141" i="75"/>
  <c r="M141" i="75"/>
  <c r="P140" i="75"/>
  <c r="O140" i="75"/>
  <c r="M140" i="75"/>
  <c r="P139" i="75"/>
  <c r="O139" i="75"/>
  <c r="M139" i="75"/>
  <c r="P138" i="75"/>
  <c r="O138" i="75"/>
  <c r="M138" i="75"/>
  <c r="P137" i="75"/>
  <c r="O137" i="75"/>
  <c r="M137" i="75"/>
  <c r="P136" i="75"/>
  <c r="O136" i="75"/>
  <c r="M136" i="75"/>
  <c r="P135" i="75"/>
  <c r="O135" i="75"/>
  <c r="M135" i="75"/>
  <c r="P134" i="75"/>
  <c r="O134" i="75"/>
  <c r="M134" i="75"/>
  <c r="P133" i="75"/>
  <c r="O133" i="75"/>
  <c r="M133" i="75"/>
  <c r="P132" i="75"/>
  <c r="O132" i="75"/>
  <c r="M132" i="75"/>
  <c r="P131" i="75"/>
  <c r="O131" i="75"/>
  <c r="M131" i="75"/>
  <c r="O130" i="75"/>
  <c r="M130" i="75"/>
  <c r="O129" i="75"/>
  <c r="M129" i="75"/>
  <c r="O128" i="75"/>
  <c r="M128" i="75"/>
  <c r="O127" i="75"/>
  <c r="M127" i="75"/>
  <c r="O126" i="75"/>
  <c r="M126" i="75"/>
  <c r="O125" i="75"/>
  <c r="M125" i="75"/>
  <c r="O124" i="75"/>
  <c r="M124" i="75"/>
  <c r="O123" i="75"/>
  <c r="M123" i="75"/>
  <c r="O122" i="75"/>
  <c r="M122" i="75"/>
  <c r="O121" i="75"/>
  <c r="M121" i="75"/>
  <c r="O120" i="75"/>
  <c r="M120" i="75"/>
  <c r="O119" i="75"/>
  <c r="M119" i="75"/>
  <c r="O118" i="75"/>
  <c r="M118" i="75"/>
  <c r="O117" i="75"/>
  <c r="M117" i="75"/>
  <c r="O116" i="75"/>
  <c r="M116" i="75"/>
  <c r="O115" i="75"/>
  <c r="M115" i="75"/>
  <c r="O114" i="75"/>
  <c r="M114" i="75"/>
  <c r="O113" i="75"/>
  <c r="M113" i="75"/>
  <c r="O112" i="75"/>
  <c r="M112" i="75"/>
  <c r="O111" i="75"/>
  <c r="M111" i="75"/>
  <c r="O110" i="75"/>
  <c r="M110" i="75"/>
  <c r="O109" i="75"/>
  <c r="M109" i="75"/>
  <c r="O108" i="75"/>
  <c r="M108" i="75"/>
  <c r="O107" i="75"/>
  <c r="M107" i="75"/>
  <c r="O106" i="75"/>
  <c r="M106" i="75"/>
  <c r="O104" i="75"/>
  <c r="O103" i="75"/>
  <c r="D96" i="75"/>
  <c r="L93" i="75"/>
  <c r="J93" i="75"/>
  <c r="D91" i="75"/>
  <c r="D89" i="75"/>
  <c r="N72" i="75"/>
  <c r="L72" i="75"/>
  <c r="N71" i="75"/>
  <c r="L71" i="75"/>
  <c r="N70" i="75"/>
  <c r="L70" i="75"/>
  <c r="N69" i="75"/>
  <c r="L69" i="75"/>
  <c r="N68" i="75"/>
  <c r="L68" i="75"/>
  <c r="N67" i="75"/>
  <c r="L67" i="75"/>
  <c r="N66" i="75"/>
  <c r="L66" i="75"/>
  <c r="N65" i="75"/>
  <c r="L65" i="75"/>
  <c r="N64" i="75"/>
  <c r="L64" i="75"/>
  <c r="N63" i="75"/>
  <c r="L63" i="75"/>
  <c r="N62" i="75"/>
  <c r="L62" i="75"/>
  <c r="N61" i="75"/>
  <c r="L61" i="75"/>
  <c r="N60" i="75"/>
  <c r="L60" i="75"/>
  <c r="N59" i="75"/>
  <c r="L59" i="75"/>
  <c r="N58" i="75"/>
  <c r="L58" i="75"/>
  <c r="N57" i="75"/>
  <c r="L57" i="75"/>
  <c r="N56" i="75"/>
  <c r="L56" i="75"/>
  <c r="N55" i="75"/>
  <c r="L55" i="75"/>
  <c r="N54" i="75"/>
  <c r="L54" i="75"/>
  <c r="N53" i="75"/>
  <c r="L53" i="75"/>
  <c r="N52" i="75"/>
  <c r="L52" i="75"/>
  <c r="N51" i="75"/>
  <c r="L51" i="75"/>
  <c r="N50" i="75"/>
  <c r="L50" i="75"/>
  <c r="N49" i="75"/>
  <c r="L49" i="75"/>
  <c r="N48" i="75"/>
  <c r="L48" i="75"/>
  <c r="N47" i="75"/>
  <c r="L47" i="75"/>
  <c r="N46" i="75"/>
  <c r="L46" i="75"/>
  <c r="N45" i="75"/>
  <c r="L45" i="75"/>
  <c r="N44" i="75"/>
  <c r="L44" i="75"/>
  <c r="N43" i="75"/>
  <c r="L43" i="75"/>
  <c r="N42" i="75"/>
  <c r="L42" i="75"/>
  <c r="N41" i="75"/>
  <c r="L41" i="75"/>
  <c r="N40" i="75"/>
  <c r="L40" i="75"/>
  <c r="N39" i="75"/>
  <c r="L39" i="75"/>
  <c r="N38" i="75"/>
  <c r="L38" i="75"/>
  <c r="N37" i="75"/>
  <c r="L37" i="75"/>
  <c r="N36" i="75"/>
  <c r="L36" i="75"/>
  <c r="N35" i="75"/>
  <c r="L35" i="75"/>
  <c r="N34" i="75"/>
  <c r="L34" i="75"/>
  <c r="N33" i="75"/>
  <c r="L33" i="75"/>
  <c r="N32" i="75"/>
  <c r="L32" i="75"/>
  <c r="N31" i="75"/>
  <c r="L31" i="75"/>
  <c r="N30" i="75"/>
  <c r="L30" i="75"/>
  <c r="N29" i="75"/>
  <c r="L29" i="75"/>
  <c r="N28" i="75"/>
  <c r="L28" i="75"/>
  <c r="N24" i="75"/>
  <c r="N23" i="75"/>
  <c r="N22" i="75"/>
  <c r="N21" i="75"/>
  <c r="C17" i="75"/>
  <c r="C18" i="75" s="1"/>
  <c r="C19" i="75" s="1"/>
  <c r="C20" i="75" s="1"/>
  <c r="C21" i="75" s="1"/>
  <c r="C22" i="75" s="1"/>
  <c r="C23" i="75" s="1"/>
  <c r="C24" i="75" s="1"/>
  <c r="C25" i="75" s="1"/>
  <c r="C26" i="75" s="1"/>
  <c r="C27" i="75" s="1"/>
  <c r="C28" i="75" s="1"/>
  <c r="C29" i="75" s="1"/>
  <c r="C30" i="75" s="1"/>
  <c r="C31" i="75" s="1"/>
  <c r="C32" i="75" s="1"/>
  <c r="C33" i="75" s="1"/>
  <c r="C34" i="75" s="1"/>
  <c r="C35" i="75" s="1"/>
  <c r="C36" i="75" s="1"/>
  <c r="C37" i="75" s="1"/>
  <c r="C38" i="75" s="1"/>
  <c r="C39" i="75" s="1"/>
  <c r="C40" i="75" s="1"/>
  <c r="C41" i="75" s="1"/>
  <c r="C42" i="75" s="1"/>
  <c r="C43" i="75" s="1"/>
  <c r="C44" i="75" s="1"/>
  <c r="C45" i="75" s="1"/>
  <c r="C46" i="75" s="1"/>
  <c r="C47" i="75" s="1"/>
  <c r="C48" i="75" s="1"/>
  <c r="C49" i="75" s="1"/>
  <c r="C50" i="75" s="1"/>
  <c r="C51" i="75" s="1"/>
  <c r="C52" i="75" s="1"/>
  <c r="C53" i="75" s="1"/>
  <c r="C54" i="75" s="1"/>
  <c r="C55" i="75" s="1"/>
  <c r="C56" i="75" s="1"/>
  <c r="C57" i="75" s="1"/>
  <c r="C58" i="75" s="1"/>
  <c r="C59" i="75" s="1"/>
  <c r="C60" i="75" s="1"/>
  <c r="C61" i="75" s="1"/>
  <c r="C62" i="75" s="1"/>
  <c r="C63" i="75" s="1"/>
  <c r="C64" i="75" s="1"/>
  <c r="C65" i="75" s="1"/>
  <c r="C66" i="75" s="1"/>
  <c r="C67" i="75" s="1"/>
  <c r="C68" i="75" s="1"/>
  <c r="C69" i="75" s="1"/>
  <c r="C70" i="75" s="1"/>
  <c r="C71" i="75" s="1"/>
  <c r="C72" i="75" s="1"/>
  <c r="K11" i="75"/>
  <c r="I11" i="75"/>
  <c r="D8" i="75"/>
  <c r="D90" i="75" s="1"/>
  <c r="P1" i="75"/>
  <c r="P83" i="75" s="1"/>
  <c r="P154" i="74"/>
  <c r="O154" i="74"/>
  <c r="M154" i="74"/>
  <c r="P153" i="74"/>
  <c r="O153" i="74"/>
  <c r="M153" i="74"/>
  <c r="P152" i="74"/>
  <c r="O152" i="74"/>
  <c r="M152" i="74"/>
  <c r="P151" i="74"/>
  <c r="O151" i="74"/>
  <c r="M151" i="74"/>
  <c r="P150" i="74"/>
  <c r="O150" i="74"/>
  <c r="M150" i="74"/>
  <c r="P149" i="74"/>
  <c r="O149" i="74"/>
  <c r="M149" i="74"/>
  <c r="P148" i="74"/>
  <c r="O148" i="74"/>
  <c r="M148" i="74"/>
  <c r="P147" i="74"/>
  <c r="O147" i="74"/>
  <c r="M147" i="74"/>
  <c r="P146" i="74"/>
  <c r="O146" i="74"/>
  <c r="M146" i="74"/>
  <c r="P145" i="74"/>
  <c r="O145" i="74"/>
  <c r="M145" i="74"/>
  <c r="P144" i="74"/>
  <c r="O144" i="74"/>
  <c r="M144" i="74"/>
  <c r="P143" i="74"/>
  <c r="O143" i="74"/>
  <c r="M143" i="74"/>
  <c r="P142" i="74"/>
  <c r="O142" i="74"/>
  <c r="M142" i="74"/>
  <c r="P141" i="74"/>
  <c r="O141" i="74"/>
  <c r="M141" i="74"/>
  <c r="P140" i="74"/>
  <c r="O140" i="74"/>
  <c r="M140" i="74"/>
  <c r="P139" i="74"/>
  <c r="O139" i="74"/>
  <c r="M139" i="74"/>
  <c r="P138" i="74"/>
  <c r="O138" i="74"/>
  <c r="M138" i="74"/>
  <c r="P137" i="74"/>
  <c r="O137" i="74"/>
  <c r="M137" i="74"/>
  <c r="P136" i="74"/>
  <c r="O136" i="74"/>
  <c r="M136" i="74"/>
  <c r="P135" i="74"/>
  <c r="O135" i="74"/>
  <c r="M135" i="74"/>
  <c r="P134" i="74"/>
  <c r="O134" i="74"/>
  <c r="M134" i="74"/>
  <c r="P133" i="74"/>
  <c r="O133" i="74"/>
  <c r="M133" i="74"/>
  <c r="P132" i="74"/>
  <c r="O132" i="74"/>
  <c r="M132" i="74"/>
  <c r="P131" i="74"/>
  <c r="O131" i="74"/>
  <c r="M131" i="74"/>
  <c r="O130" i="74"/>
  <c r="M130" i="74"/>
  <c r="O129" i="74"/>
  <c r="M129" i="74"/>
  <c r="O128" i="74"/>
  <c r="M128" i="74"/>
  <c r="O127" i="74"/>
  <c r="M127" i="74"/>
  <c r="O126" i="74"/>
  <c r="M126" i="74"/>
  <c r="O125" i="74"/>
  <c r="M125" i="74"/>
  <c r="O124" i="74"/>
  <c r="M124" i="74"/>
  <c r="O123" i="74"/>
  <c r="M123" i="74"/>
  <c r="O122" i="74"/>
  <c r="M122" i="74"/>
  <c r="O121" i="74"/>
  <c r="M121" i="74"/>
  <c r="O120" i="74"/>
  <c r="M120" i="74"/>
  <c r="O119" i="74"/>
  <c r="M119" i="74"/>
  <c r="O118" i="74"/>
  <c r="M118" i="74"/>
  <c r="O117" i="74"/>
  <c r="M117" i="74"/>
  <c r="O116" i="74"/>
  <c r="M116" i="74"/>
  <c r="O115" i="74"/>
  <c r="M115" i="74"/>
  <c r="O114" i="74"/>
  <c r="M114" i="74"/>
  <c r="O113" i="74"/>
  <c r="M113" i="74"/>
  <c r="O112" i="74"/>
  <c r="M112" i="74"/>
  <c r="O111" i="74"/>
  <c r="M111" i="74"/>
  <c r="O109" i="74"/>
  <c r="O108" i="74"/>
  <c r="O107" i="74"/>
  <c r="O102" i="74"/>
  <c r="M102" i="74"/>
  <c r="O101" i="74"/>
  <c r="M101" i="74"/>
  <c r="O100" i="74"/>
  <c r="M100" i="74"/>
  <c r="O99" i="74"/>
  <c r="M99" i="74"/>
  <c r="D96" i="74"/>
  <c r="L93" i="74"/>
  <c r="J93" i="74"/>
  <c r="D91" i="74"/>
  <c r="D89" i="74"/>
  <c r="N72" i="74"/>
  <c r="L72" i="74"/>
  <c r="N71" i="74"/>
  <c r="L71" i="74"/>
  <c r="N70" i="74"/>
  <c r="L70" i="74"/>
  <c r="N69" i="74"/>
  <c r="L69" i="74"/>
  <c r="N68" i="74"/>
  <c r="L68" i="74"/>
  <c r="N67" i="74"/>
  <c r="L67" i="74"/>
  <c r="N66" i="74"/>
  <c r="L66" i="74"/>
  <c r="N65" i="74"/>
  <c r="L65" i="74"/>
  <c r="N64" i="74"/>
  <c r="L64" i="74"/>
  <c r="N63" i="74"/>
  <c r="L63" i="74"/>
  <c r="N62" i="74"/>
  <c r="L62" i="74"/>
  <c r="N61" i="74"/>
  <c r="L61" i="74"/>
  <c r="N60" i="74"/>
  <c r="L60" i="74"/>
  <c r="N59" i="74"/>
  <c r="L59" i="74"/>
  <c r="N58" i="74"/>
  <c r="L58" i="74"/>
  <c r="N57" i="74"/>
  <c r="L57" i="74"/>
  <c r="N56" i="74"/>
  <c r="L56" i="74"/>
  <c r="N55" i="74"/>
  <c r="L55" i="74"/>
  <c r="N54" i="74"/>
  <c r="L54" i="74"/>
  <c r="N53" i="74"/>
  <c r="L53" i="74"/>
  <c r="N52" i="74"/>
  <c r="L52" i="74"/>
  <c r="N51" i="74"/>
  <c r="L51" i="74"/>
  <c r="N50" i="74"/>
  <c r="L50" i="74"/>
  <c r="N49" i="74"/>
  <c r="L49" i="74"/>
  <c r="N48" i="74"/>
  <c r="L48" i="74"/>
  <c r="N47" i="74"/>
  <c r="L47" i="74"/>
  <c r="N46" i="74"/>
  <c r="L46" i="74"/>
  <c r="N45" i="74"/>
  <c r="L45" i="74"/>
  <c r="N44" i="74"/>
  <c r="L44" i="74"/>
  <c r="N43" i="74"/>
  <c r="L43" i="74"/>
  <c r="N42" i="74"/>
  <c r="L42" i="74"/>
  <c r="N41" i="74"/>
  <c r="L41" i="74"/>
  <c r="N40" i="74"/>
  <c r="L40" i="74"/>
  <c r="N39" i="74"/>
  <c r="L39" i="74"/>
  <c r="N38" i="74"/>
  <c r="L38" i="74"/>
  <c r="N37" i="74"/>
  <c r="L37" i="74"/>
  <c r="N36" i="74"/>
  <c r="L36" i="74"/>
  <c r="N35" i="74"/>
  <c r="L35" i="74"/>
  <c r="N34" i="74"/>
  <c r="L34" i="74"/>
  <c r="N33" i="74"/>
  <c r="L33" i="74"/>
  <c r="N29" i="74"/>
  <c r="N28" i="74"/>
  <c r="N27" i="74"/>
  <c r="N26" i="74"/>
  <c r="N25" i="74"/>
  <c r="C17" i="74"/>
  <c r="C18" i="74" s="1"/>
  <c r="C19" i="74" s="1"/>
  <c r="C20" i="74" s="1"/>
  <c r="C21" i="74" s="1"/>
  <c r="C22" i="74" s="1"/>
  <c r="C23" i="74" s="1"/>
  <c r="C24" i="74" s="1"/>
  <c r="C25" i="74" s="1"/>
  <c r="C26" i="74" s="1"/>
  <c r="C27" i="74" s="1"/>
  <c r="C28" i="74" s="1"/>
  <c r="C29" i="74" s="1"/>
  <c r="C30" i="74" s="1"/>
  <c r="C31" i="74" s="1"/>
  <c r="C32" i="74" s="1"/>
  <c r="C33" i="74" s="1"/>
  <c r="C34" i="74" s="1"/>
  <c r="C35" i="74" s="1"/>
  <c r="C36" i="74" s="1"/>
  <c r="C37" i="74" s="1"/>
  <c r="C38" i="74" s="1"/>
  <c r="C39" i="74" s="1"/>
  <c r="C40" i="74" s="1"/>
  <c r="C41" i="74" s="1"/>
  <c r="C42" i="74" s="1"/>
  <c r="C43" i="74" s="1"/>
  <c r="C44" i="74" s="1"/>
  <c r="C45" i="74" s="1"/>
  <c r="C46" i="74" s="1"/>
  <c r="C47" i="74" s="1"/>
  <c r="C48" i="74" s="1"/>
  <c r="C49" i="74" s="1"/>
  <c r="C50" i="74" s="1"/>
  <c r="C51" i="74" s="1"/>
  <c r="C52" i="74" s="1"/>
  <c r="C53" i="74" s="1"/>
  <c r="C54" i="74" s="1"/>
  <c r="C55" i="74" s="1"/>
  <c r="C56" i="74" s="1"/>
  <c r="C57" i="74" s="1"/>
  <c r="C58" i="74" s="1"/>
  <c r="C59" i="74" s="1"/>
  <c r="C60" i="74" s="1"/>
  <c r="C61" i="74" s="1"/>
  <c r="C62" i="74" s="1"/>
  <c r="C63" i="74" s="1"/>
  <c r="C64" i="74" s="1"/>
  <c r="C65" i="74" s="1"/>
  <c r="C66" i="74" s="1"/>
  <c r="C67" i="74" s="1"/>
  <c r="C68" i="74" s="1"/>
  <c r="C69" i="74" s="1"/>
  <c r="C70" i="74" s="1"/>
  <c r="C71" i="74" s="1"/>
  <c r="C72" i="74" s="1"/>
  <c r="K11" i="74"/>
  <c r="I11" i="74"/>
  <c r="D8" i="74"/>
  <c r="D90" i="74" s="1"/>
  <c r="P1" i="74"/>
  <c r="P83" i="74" s="1"/>
  <c r="P154" i="73"/>
  <c r="O154" i="73"/>
  <c r="M154" i="73"/>
  <c r="P153" i="73"/>
  <c r="O153" i="73"/>
  <c r="M153" i="73"/>
  <c r="P152" i="73"/>
  <c r="O152" i="73"/>
  <c r="M152" i="73"/>
  <c r="P151" i="73"/>
  <c r="O151" i="73"/>
  <c r="M151" i="73"/>
  <c r="P150" i="73"/>
  <c r="O150" i="73"/>
  <c r="M150" i="73"/>
  <c r="P149" i="73"/>
  <c r="O149" i="73"/>
  <c r="M149" i="73"/>
  <c r="P148" i="73"/>
  <c r="O148" i="73"/>
  <c r="M148" i="73"/>
  <c r="P147" i="73"/>
  <c r="O147" i="73"/>
  <c r="M147" i="73"/>
  <c r="P146" i="73"/>
  <c r="O146" i="73"/>
  <c r="M146" i="73"/>
  <c r="P145" i="73"/>
  <c r="O145" i="73"/>
  <c r="M145" i="73"/>
  <c r="P144" i="73"/>
  <c r="O144" i="73"/>
  <c r="M144" i="73"/>
  <c r="P143" i="73"/>
  <c r="O143" i="73"/>
  <c r="M143" i="73"/>
  <c r="P142" i="73"/>
  <c r="O142" i="73"/>
  <c r="M142" i="73"/>
  <c r="P141" i="73"/>
  <c r="O141" i="73"/>
  <c r="M141" i="73"/>
  <c r="P140" i="73"/>
  <c r="O140" i="73"/>
  <c r="M140" i="73"/>
  <c r="P139" i="73"/>
  <c r="O139" i="73"/>
  <c r="M139" i="73"/>
  <c r="P138" i="73"/>
  <c r="O138" i="73"/>
  <c r="M138" i="73"/>
  <c r="P137" i="73"/>
  <c r="O137" i="73"/>
  <c r="M137" i="73"/>
  <c r="P136" i="73"/>
  <c r="O136" i="73"/>
  <c r="M136" i="73"/>
  <c r="P135" i="73"/>
  <c r="O135" i="73"/>
  <c r="M135" i="73"/>
  <c r="P134" i="73"/>
  <c r="O134" i="73"/>
  <c r="M134" i="73"/>
  <c r="P133" i="73"/>
  <c r="O133" i="73"/>
  <c r="M133" i="73"/>
  <c r="P132" i="73"/>
  <c r="O132" i="73"/>
  <c r="M132" i="73"/>
  <c r="P131" i="73"/>
  <c r="O131" i="73"/>
  <c r="M131" i="73"/>
  <c r="O130" i="73"/>
  <c r="M130" i="73"/>
  <c r="O129" i="73"/>
  <c r="M129" i="73"/>
  <c r="O128" i="73"/>
  <c r="M128" i="73"/>
  <c r="O127" i="73"/>
  <c r="M127" i="73"/>
  <c r="O126" i="73"/>
  <c r="M126" i="73"/>
  <c r="O125" i="73"/>
  <c r="M125" i="73"/>
  <c r="O124" i="73"/>
  <c r="M124" i="73"/>
  <c r="O123" i="73"/>
  <c r="M123" i="73"/>
  <c r="O122" i="73"/>
  <c r="M122" i="73"/>
  <c r="O121" i="73"/>
  <c r="M121" i="73"/>
  <c r="O120" i="73"/>
  <c r="M120" i="73"/>
  <c r="O119" i="73"/>
  <c r="M119" i="73"/>
  <c r="O118" i="73"/>
  <c r="M118" i="73"/>
  <c r="O117" i="73"/>
  <c r="M117" i="73"/>
  <c r="O116" i="73"/>
  <c r="M116" i="73"/>
  <c r="O115" i="73"/>
  <c r="M115" i="73"/>
  <c r="O114" i="73"/>
  <c r="M114" i="73"/>
  <c r="O113" i="73"/>
  <c r="M113" i="73"/>
  <c r="O112" i="73"/>
  <c r="M112" i="73"/>
  <c r="O111" i="73"/>
  <c r="M111" i="73"/>
  <c r="O109" i="73"/>
  <c r="O108" i="73"/>
  <c r="O103" i="73"/>
  <c r="M103" i="73"/>
  <c r="O102" i="73"/>
  <c r="M102" i="73"/>
  <c r="O101" i="73"/>
  <c r="M101" i="73"/>
  <c r="O100" i="73"/>
  <c r="M100" i="73"/>
  <c r="O99" i="73"/>
  <c r="M99" i="73"/>
  <c r="D96" i="73"/>
  <c r="L93" i="73"/>
  <c r="J93" i="73"/>
  <c r="D91" i="73"/>
  <c r="D89" i="73"/>
  <c r="N72" i="73"/>
  <c r="L72" i="73"/>
  <c r="N71" i="73"/>
  <c r="L71" i="73"/>
  <c r="N70" i="73"/>
  <c r="L70" i="73"/>
  <c r="N69" i="73"/>
  <c r="L69" i="73"/>
  <c r="N68" i="73"/>
  <c r="L68" i="73"/>
  <c r="N67" i="73"/>
  <c r="L67" i="73"/>
  <c r="N66" i="73"/>
  <c r="L66" i="73"/>
  <c r="N65" i="73"/>
  <c r="L65" i="73"/>
  <c r="N64" i="73"/>
  <c r="L64" i="73"/>
  <c r="N63" i="73"/>
  <c r="L63" i="73"/>
  <c r="N62" i="73"/>
  <c r="L62" i="73"/>
  <c r="N61" i="73"/>
  <c r="L61" i="73"/>
  <c r="N60" i="73"/>
  <c r="L60" i="73"/>
  <c r="N59" i="73"/>
  <c r="L59" i="73"/>
  <c r="N58" i="73"/>
  <c r="L58" i="73"/>
  <c r="N57" i="73"/>
  <c r="L57" i="73"/>
  <c r="N56" i="73"/>
  <c r="L56" i="73"/>
  <c r="N55" i="73"/>
  <c r="L55" i="73"/>
  <c r="N54" i="73"/>
  <c r="L54" i="73"/>
  <c r="N53" i="73"/>
  <c r="L53" i="73"/>
  <c r="N52" i="73"/>
  <c r="L52" i="73"/>
  <c r="N51" i="73"/>
  <c r="L51" i="73"/>
  <c r="N50" i="73"/>
  <c r="L50" i="73"/>
  <c r="N49" i="73"/>
  <c r="L49" i="73"/>
  <c r="N48" i="73"/>
  <c r="L48" i="73"/>
  <c r="N47" i="73"/>
  <c r="L47" i="73"/>
  <c r="N46" i="73"/>
  <c r="L46" i="73"/>
  <c r="N45" i="73"/>
  <c r="L45" i="73"/>
  <c r="N44" i="73"/>
  <c r="L44" i="73"/>
  <c r="N43" i="73"/>
  <c r="L43" i="73"/>
  <c r="N42" i="73"/>
  <c r="L42" i="73"/>
  <c r="N41" i="73"/>
  <c r="L41" i="73"/>
  <c r="N40" i="73"/>
  <c r="L40" i="73"/>
  <c r="N39" i="73"/>
  <c r="L39" i="73"/>
  <c r="N38" i="73"/>
  <c r="L38" i="73"/>
  <c r="N37" i="73"/>
  <c r="L37" i="73"/>
  <c r="N36" i="73"/>
  <c r="L36" i="73"/>
  <c r="N35" i="73"/>
  <c r="L35" i="73"/>
  <c r="N34" i="73"/>
  <c r="L34" i="73"/>
  <c r="N33" i="73"/>
  <c r="L33" i="73"/>
  <c r="N29" i="73"/>
  <c r="N28" i="73"/>
  <c r="N27" i="73"/>
  <c r="N26" i="73"/>
  <c r="C17" i="73"/>
  <c r="C18" i="73" s="1"/>
  <c r="C19" i="73" s="1"/>
  <c r="C20" i="73" s="1"/>
  <c r="C21" i="73" s="1"/>
  <c r="C22" i="73" s="1"/>
  <c r="C23" i="73" s="1"/>
  <c r="C24" i="73" s="1"/>
  <c r="C25" i="73" s="1"/>
  <c r="C26" i="73" s="1"/>
  <c r="C27" i="73" s="1"/>
  <c r="C28" i="73" s="1"/>
  <c r="C29" i="73" s="1"/>
  <c r="C30" i="73" s="1"/>
  <c r="C31" i="73" s="1"/>
  <c r="C32" i="73" s="1"/>
  <c r="C33" i="73" s="1"/>
  <c r="C34" i="73" s="1"/>
  <c r="C35" i="73" s="1"/>
  <c r="C36" i="73" s="1"/>
  <c r="C37" i="73" s="1"/>
  <c r="C38" i="73" s="1"/>
  <c r="C39" i="73" s="1"/>
  <c r="C40" i="73" s="1"/>
  <c r="C41" i="73" s="1"/>
  <c r="C42" i="73" s="1"/>
  <c r="C43" i="73" s="1"/>
  <c r="C44" i="73" s="1"/>
  <c r="C45" i="73" s="1"/>
  <c r="C46" i="73" s="1"/>
  <c r="C47" i="73" s="1"/>
  <c r="C48" i="73" s="1"/>
  <c r="C49" i="73" s="1"/>
  <c r="C50" i="73" s="1"/>
  <c r="C51" i="73" s="1"/>
  <c r="C52" i="73" s="1"/>
  <c r="C53" i="73" s="1"/>
  <c r="C54" i="73" s="1"/>
  <c r="C55" i="73" s="1"/>
  <c r="C56" i="73" s="1"/>
  <c r="C57" i="73" s="1"/>
  <c r="C58" i="73" s="1"/>
  <c r="C59" i="73" s="1"/>
  <c r="C60" i="73" s="1"/>
  <c r="C61" i="73" s="1"/>
  <c r="C62" i="73" s="1"/>
  <c r="C63" i="73" s="1"/>
  <c r="C64" i="73" s="1"/>
  <c r="C65" i="73" s="1"/>
  <c r="C66" i="73" s="1"/>
  <c r="C67" i="73" s="1"/>
  <c r="C68" i="73" s="1"/>
  <c r="C69" i="73" s="1"/>
  <c r="C70" i="73" s="1"/>
  <c r="C71" i="73" s="1"/>
  <c r="C72" i="73" s="1"/>
  <c r="K11" i="73"/>
  <c r="I11" i="73"/>
  <c r="P1" i="73"/>
  <c r="P83" i="73" s="1"/>
  <c r="P154" i="72"/>
  <c r="O154" i="72"/>
  <c r="M154" i="72"/>
  <c r="P153" i="72"/>
  <c r="O153" i="72"/>
  <c r="M153" i="72"/>
  <c r="P152" i="72"/>
  <c r="O152" i="72"/>
  <c r="M152" i="72"/>
  <c r="P151" i="72"/>
  <c r="O151" i="72"/>
  <c r="M151" i="72"/>
  <c r="P150" i="72"/>
  <c r="O150" i="72"/>
  <c r="M150" i="72"/>
  <c r="P149" i="72"/>
  <c r="O149" i="72"/>
  <c r="M149" i="72"/>
  <c r="P148" i="72"/>
  <c r="O148" i="72"/>
  <c r="M148" i="72"/>
  <c r="P147" i="72"/>
  <c r="O147" i="72"/>
  <c r="M147" i="72"/>
  <c r="P146" i="72"/>
  <c r="O146" i="72"/>
  <c r="M146" i="72"/>
  <c r="P145" i="72"/>
  <c r="O145" i="72"/>
  <c r="M145" i="72"/>
  <c r="P144" i="72"/>
  <c r="O144" i="72"/>
  <c r="M144" i="72"/>
  <c r="P143" i="72"/>
  <c r="O143" i="72"/>
  <c r="M143" i="72"/>
  <c r="P142" i="72"/>
  <c r="O142" i="72"/>
  <c r="M142" i="72"/>
  <c r="P141" i="72"/>
  <c r="O141" i="72"/>
  <c r="M141" i="72"/>
  <c r="P140" i="72"/>
  <c r="O140" i="72"/>
  <c r="M140" i="72"/>
  <c r="P139" i="72"/>
  <c r="O139" i="72"/>
  <c r="M139" i="72"/>
  <c r="P138" i="72"/>
  <c r="O138" i="72"/>
  <c r="M138" i="72"/>
  <c r="P137" i="72"/>
  <c r="O137" i="72"/>
  <c r="M137" i="72"/>
  <c r="P136" i="72"/>
  <c r="O136" i="72"/>
  <c r="M136" i="72"/>
  <c r="P135" i="72"/>
  <c r="O135" i="72"/>
  <c r="M135" i="72"/>
  <c r="P134" i="72"/>
  <c r="O134" i="72"/>
  <c r="M134" i="72"/>
  <c r="P133" i="72"/>
  <c r="O133" i="72"/>
  <c r="M133" i="72"/>
  <c r="P132" i="72"/>
  <c r="O132" i="72"/>
  <c r="M132" i="72"/>
  <c r="P131" i="72"/>
  <c r="O131" i="72"/>
  <c r="M131" i="72"/>
  <c r="O130" i="72"/>
  <c r="M130" i="72"/>
  <c r="O129" i="72"/>
  <c r="M129" i="72"/>
  <c r="O128" i="72"/>
  <c r="M128" i="72"/>
  <c r="O127" i="72"/>
  <c r="M127" i="72"/>
  <c r="O126" i="72"/>
  <c r="M126" i="72"/>
  <c r="O125" i="72"/>
  <c r="M125" i="72"/>
  <c r="O124" i="72"/>
  <c r="M124" i="72"/>
  <c r="O123" i="72"/>
  <c r="M123" i="72"/>
  <c r="O122" i="72"/>
  <c r="M122" i="72"/>
  <c r="O121" i="72"/>
  <c r="M121" i="72"/>
  <c r="O120" i="72"/>
  <c r="M120" i="72"/>
  <c r="O119" i="72"/>
  <c r="M119" i="72"/>
  <c r="O118" i="72"/>
  <c r="M118" i="72"/>
  <c r="O117" i="72"/>
  <c r="M117" i="72"/>
  <c r="O116" i="72"/>
  <c r="M116" i="72"/>
  <c r="O115" i="72"/>
  <c r="M115" i="72"/>
  <c r="O114" i="72"/>
  <c r="M114" i="72"/>
  <c r="O113" i="72"/>
  <c r="M113" i="72"/>
  <c r="O112" i="72"/>
  <c r="M112" i="72"/>
  <c r="O111" i="72"/>
  <c r="M111" i="72"/>
  <c r="O110" i="72"/>
  <c r="M110" i="72"/>
  <c r="O109" i="72"/>
  <c r="M109" i="72"/>
  <c r="O107" i="72"/>
  <c r="O106" i="72"/>
  <c r="O101" i="72"/>
  <c r="M101" i="72"/>
  <c r="O100" i="72"/>
  <c r="M100" i="72"/>
  <c r="O99" i="72"/>
  <c r="M99" i="72"/>
  <c r="D96" i="72"/>
  <c r="L93" i="72"/>
  <c r="J93" i="72"/>
  <c r="D91" i="72"/>
  <c r="D89" i="72"/>
  <c r="N72" i="72"/>
  <c r="L72" i="72"/>
  <c r="N71" i="72"/>
  <c r="L71" i="72"/>
  <c r="N70" i="72"/>
  <c r="L70" i="72"/>
  <c r="N69" i="72"/>
  <c r="L69" i="72"/>
  <c r="N68" i="72"/>
  <c r="L68" i="72"/>
  <c r="N67" i="72"/>
  <c r="L67" i="72"/>
  <c r="N66" i="72"/>
  <c r="L66" i="72"/>
  <c r="N65" i="72"/>
  <c r="L65" i="72"/>
  <c r="N64" i="72"/>
  <c r="L64" i="72"/>
  <c r="N63" i="72"/>
  <c r="L63" i="72"/>
  <c r="N62" i="72"/>
  <c r="L62" i="72"/>
  <c r="N61" i="72"/>
  <c r="L61" i="72"/>
  <c r="N60" i="72"/>
  <c r="L60" i="72"/>
  <c r="N59" i="72"/>
  <c r="L59" i="72"/>
  <c r="N58" i="72"/>
  <c r="L58" i="72"/>
  <c r="N57" i="72"/>
  <c r="L57" i="72"/>
  <c r="N56" i="72"/>
  <c r="L56" i="72"/>
  <c r="N55" i="72"/>
  <c r="L55" i="72"/>
  <c r="N54" i="72"/>
  <c r="L54" i="72"/>
  <c r="N53" i="72"/>
  <c r="L53" i="72"/>
  <c r="N52" i="72"/>
  <c r="L52" i="72"/>
  <c r="N51" i="72"/>
  <c r="L51" i="72"/>
  <c r="N50" i="72"/>
  <c r="L50" i="72"/>
  <c r="N49" i="72"/>
  <c r="L49" i="72"/>
  <c r="N48" i="72"/>
  <c r="L48" i="72"/>
  <c r="N47" i="72"/>
  <c r="L47" i="72"/>
  <c r="N46" i="72"/>
  <c r="L46" i="72"/>
  <c r="N45" i="72"/>
  <c r="L45" i="72"/>
  <c r="N44" i="72"/>
  <c r="L44" i="72"/>
  <c r="N43" i="72"/>
  <c r="L43" i="72"/>
  <c r="N42" i="72"/>
  <c r="L42" i="72"/>
  <c r="N41" i="72"/>
  <c r="L41" i="72"/>
  <c r="N40" i="72"/>
  <c r="L40" i="72"/>
  <c r="N39" i="72"/>
  <c r="L39" i="72"/>
  <c r="N38" i="72"/>
  <c r="L38" i="72"/>
  <c r="N37" i="72"/>
  <c r="L37" i="72"/>
  <c r="N36" i="72"/>
  <c r="L36" i="72"/>
  <c r="N35" i="72"/>
  <c r="L35" i="72"/>
  <c r="N34" i="72"/>
  <c r="L34" i="72"/>
  <c r="N33" i="72"/>
  <c r="L33" i="72"/>
  <c r="N32" i="72"/>
  <c r="L32" i="72"/>
  <c r="N31" i="72"/>
  <c r="L31" i="72"/>
  <c r="N27" i="72"/>
  <c r="N26" i="72"/>
  <c r="N25" i="72"/>
  <c r="N24" i="72"/>
  <c r="O24" i="72" s="1"/>
  <c r="C17" i="72"/>
  <c r="C18" i="72" s="1"/>
  <c r="C19" i="72" s="1"/>
  <c r="C20" i="72" s="1"/>
  <c r="C21" i="72" s="1"/>
  <c r="C22" i="72" s="1"/>
  <c r="C23" i="72" s="1"/>
  <c r="C24" i="72" s="1"/>
  <c r="C25" i="72" s="1"/>
  <c r="C26" i="72" s="1"/>
  <c r="C27" i="72" s="1"/>
  <c r="C28" i="72" s="1"/>
  <c r="C29" i="72" s="1"/>
  <c r="C30" i="72" s="1"/>
  <c r="C31" i="72" s="1"/>
  <c r="C32" i="72" s="1"/>
  <c r="C33" i="72" s="1"/>
  <c r="C34" i="72" s="1"/>
  <c r="C35" i="72" s="1"/>
  <c r="C36" i="72" s="1"/>
  <c r="C37" i="72" s="1"/>
  <c r="C38" i="72" s="1"/>
  <c r="C39" i="72" s="1"/>
  <c r="C40" i="72" s="1"/>
  <c r="C41" i="72" s="1"/>
  <c r="C42" i="72" s="1"/>
  <c r="C43" i="72" s="1"/>
  <c r="C44" i="72" s="1"/>
  <c r="C45" i="72" s="1"/>
  <c r="C46" i="72" s="1"/>
  <c r="C47" i="72" s="1"/>
  <c r="C48" i="72" s="1"/>
  <c r="C49" i="72" s="1"/>
  <c r="C50" i="72" s="1"/>
  <c r="C51" i="72" s="1"/>
  <c r="C52" i="72" s="1"/>
  <c r="C53" i="72" s="1"/>
  <c r="C54" i="72" s="1"/>
  <c r="C55" i="72" s="1"/>
  <c r="C56" i="72" s="1"/>
  <c r="C57" i="72" s="1"/>
  <c r="C58" i="72" s="1"/>
  <c r="C59" i="72" s="1"/>
  <c r="C60" i="72" s="1"/>
  <c r="C61" i="72" s="1"/>
  <c r="C62" i="72" s="1"/>
  <c r="C63" i="72" s="1"/>
  <c r="C64" i="72" s="1"/>
  <c r="C65" i="72" s="1"/>
  <c r="C66" i="72" s="1"/>
  <c r="C67" i="72" s="1"/>
  <c r="C68" i="72" s="1"/>
  <c r="C69" i="72" s="1"/>
  <c r="C70" i="72" s="1"/>
  <c r="C71" i="72" s="1"/>
  <c r="C72" i="72" s="1"/>
  <c r="M17" i="72"/>
  <c r="N17" i="72" s="1"/>
  <c r="K11" i="72"/>
  <c r="I11" i="72"/>
  <c r="P1" i="72"/>
  <c r="P83" i="72" s="1"/>
  <c r="P154" i="71"/>
  <c r="O154" i="71"/>
  <c r="M154" i="71"/>
  <c r="P153" i="71"/>
  <c r="O153" i="71"/>
  <c r="M153" i="71"/>
  <c r="P152" i="71"/>
  <c r="O152" i="71"/>
  <c r="M152" i="71"/>
  <c r="P151" i="71"/>
  <c r="O151" i="71"/>
  <c r="M151" i="71"/>
  <c r="P150" i="71"/>
  <c r="O150" i="71"/>
  <c r="M150" i="71"/>
  <c r="P149" i="71"/>
  <c r="O149" i="71"/>
  <c r="M149" i="71"/>
  <c r="P148" i="71"/>
  <c r="O148" i="71"/>
  <c r="M148" i="71"/>
  <c r="P147" i="71"/>
  <c r="O147" i="71"/>
  <c r="M147" i="71"/>
  <c r="P146" i="71"/>
  <c r="O146" i="71"/>
  <c r="M146" i="71"/>
  <c r="P145" i="71"/>
  <c r="O145" i="71"/>
  <c r="M145" i="71"/>
  <c r="P144" i="71"/>
  <c r="O144" i="71"/>
  <c r="M144" i="71"/>
  <c r="P143" i="71"/>
  <c r="O143" i="71"/>
  <c r="M143" i="71"/>
  <c r="P142" i="71"/>
  <c r="O142" i="71"/>
  <c r="M142" i="71"/>
  <c r="P141" i="71"/>
  <c r="O141" i="71"/>
  <c r="M141" i="71"/>
  <c r="P140" i="71"/>
  <c r="O140" i="71"/>
  <c r="M140" i="71"/>
  <c r="P139" i="71"/>
  <c r="O139" i="71"/>
  <c r="M139" i="71"/>
  <c r="P138" i="71"/>
  <c r="O138" i="71"/>
  <c r="M138" i="71"/>
  <c r="P137" i="71"/>
  <c r="O137" i="71"/>
  <c r="M137" i="71"/>
  <c r="P136" i="71"/>
  <c r="O136" i="71"/>
  <c r="M136" i="71"/>
  <c r="P135" i="71"/>
  <c r="O135" i="71"/>
  <c r="M135" i="71"/>
  <c r="P134" i="71"/>
  <c r="O134" i="71"/>
  <c r="M134" i="71"/>
  <c r="P133" i="71"/>
  <c r="O133" i="71"/>
  <c r="M133" i="71"/>
  <c r="P132" i="71"/>
  <c r="O132" i="71"/>
  <c r="M132" i="71"/>
  <c r="P131" i="71"/>
  <c r="O131" i="71"/>
  <c r="M131" i="71"/>
  <c r="O130" i="71"/>
  <c r="M130" i="71"/>
  <c r="O129" i="71"/>
  <c r="M129" i="71"/>
  <c r="O128" i="71"/>
  <c r="M128" i="71"/>
  <c r="O127" i="71"/>
  <c r="M127" i="71"/>
  <c r="O126" i="71"/>
  <c r="M126" i="71"/>
  <c r="O125" i="71"/>
  <c r="M125" i="71"/>
  <c r="O124" i="71"/>
  <c r="M124" i="71"/>
  <c r="O123" i="71"/>
  <c r="M123" i="71"/>
  <c r="O122" i="71"/>
  <c r="M122" i="71"/>
  <c r="O121" i="71"/>
  <c r="M121" i="71"/>
  <c r="O120" i="71"/>
  <c r="M120" i="71"/>
  <c r="O119" i="71"/>
  <c r="M119" i="71"/>
  <c r="O118" i="71"/>
  <c r="M118" i="71"/>
  <c r="O117" i="71"/>
  <c r="M117" i="71"/>
  <c r="O116" i="71"/>
  <c r="M116" i="71"/>
  <c r="O115" i="71"/>
  <c r="M115" i="71"/>
  <c r="O114" i="71"/>
  <c r="M114" i="71"/>
  <c r="O113" i="71"/>
  <c r="M113" i="71"/>
  <c r="O111" i="71"/>
  <c r="O110" i="71"/>
  <c r="O105" i="71"/>
  <c r="M105" i="71"/>
  <c r="O104" i="71"/>
  <c r="M104" i="71"/>
  <c r="O103" i="71"/>
  <c r="M103" i="71"/>
  <c r="O102" i="71"/>
  <c r="M102" i="71"/>
  <c r="O101" i="71"/>
  <c r="M101" i="71"/>
  <c r="O100" i="71"/>
  <c r="M100" i="71"/>
  <c r="O99" i="71"/>
  <c r="M99" i="71"/>
  <c r="D96" i="71"/>
  <c r="L93" i="71"/>
  <c r="J93" i="71"/>
  <c r="D91" i="71"/>
  <c r="D89" i="71"/>
  <c r="N72" i="71"/>
  <c r="L72" i="71"/>
  <c r="N71" i="71"/>
  <c r="L71" i="71"/>
  <c r="N70" i="71"/>
  <c r="L70" i="71"/>
  <c r="N69" i="71"/>
  <c r="L69" i="71"/>
  <c r="N68" i="71"/>
  <c r="L68" i="71"/>
  <c r="N67" i="71"/>
  <c r="L67" i="71"/>
  <c r="N66" i="71"/>
  <c r="L66" i="71"/>
  <c r="N65" i="71"/>
  <c r="L65" i="71"/>
  <c r="N64" i="71"/>
  <c r="L64" i="71"/>
  <c r="N63" i="71"/>
  <c r="L63" i="71"/>
  <c r="N62" i="71"/>
  <c r="L62" i="71"/>
  <c r="N61" i="71"/>
  <c r="L61" i="71"/>
  <c r="N60" i="71"/>
  <c r="L60" i="71"/>
  <c r="N59" i="71"/>
  <c r="L59" i="71"/>
  <c r="N58" i="71"/>
  <c r="L58" i="71"/>
  <c r="N57" i="71"/>
  <c r="L57" i="71"/>
  <c r="N56" i="71"/>
  <c r="L56" i="71"/>
  <c r="N55" i="71"/>
  <c r="L55" i="71"/>
  <c r="N54" i="71"/>
  <c r="L54" i="71"/>
  <c r="N53" i="71"/>
  <c r="L53" i="71"/>
  <c r="N52" i="71"/>
  <c r="L52" i="71"/>
  <c r="N51" i="71"/>
  <c r="L51" i="71"/>
  <c r="N50" i="71"/>
  <c r="L50" i="71"/>
  <c r="N49" i="71"/>
  <c r="L49" i="71"/>
  <c r="N48" i="71"/>
  <c r="L48" i="71"/>
  <c r="N47" i="71"/>
  <c r="L47" i="71"/>
  <c r="N46" i="71"/>
  <c r="L46" i="71"/>
  <c r="N45" i="71"/>
  <c r="L45" i="71"/>
  <c r="N44" i="71"/>
  <c r="L44" i="71"/>
  <c r="N43" i="71"/>
  <c r="L43" i="71"/>
  <c r="N42" i="71"/>
  <c r="L42" i="71"/>
  <c r="N41" i="71"/>
  <c r="L41" i="71"/>
  <c r="N40" i="71"/>
  <c r="L40" i="71"/>
  <c r="N39" i="71"/>
  <c r="L39" i="71"/>
  <c r="N38" i="71"/>
  <c r="L38" i="71"/>
  <c r="N37" i="71"/>
  <c r="L37" i="71"/>
  <c r="N36" i="71"/>
  <c r="L36" i="71"/>
  <c r="N35" i="71"/>
  <c r="L35" i="71"/>
  <c r="N31" i="71"/>
  <c r="N30" i="71"/>
  <c r="N29" i="71"/>
  <c r="O29" i="71" s="1"/>
  <c r="N28" i="71"/>
  <c r="O28" i="71" s="1"/>
  <c r="C17" i="71"/>
  <c r="C18" i="71" s="1"/>
  <c r="C19" i="71" s="1"/>
  <c r="C20" i="71" s="1"/>
  <c r="C21" i="71" s="1"/>
  <c r="C22" i="71" s="1"/>
  <c r="C23" i="71" s="1"/>
  <c r="C24" i="71" s="1"/>
  <c r="C25" i="71" s="1"/>
  <c r="C26" i="71" s="1"/>
  <c r="C27" i="71" s="1"/>
  <c r="C28" i="71" s="1"/>
  <c r="C29" i="71" s="1"/>
  <c r="C30" i="71" s="1"/>
  <c r="C31" i="71" s="1"/>
  <c r="C32" i="71" s="1"/>
  <c r="C33" i="71" s="1"/>
  <c r="C34" i="71" s="1"/>
  <c r="C35" i="71" s="1"/>
  <c r="C36" i="71" s="1"/>
  <c r="C37" i="71" s="1"/>
  <c r="C38" i="71" s="1"/>
  <c r="C39" i="71" s="1"/>
  <c r="C40" i="71" s="1"/>
  <c r="C41" i="71" s="1"/>
  <c r="C42" i="71" s="1"/>
  <c r="C43" i="71" s="1"/>
  <c r="C44" i="71" s="1"/>
  <c r="C45" i="71" s="1"/>
  <c r="C46" i="71" s="1"/>
  <c r="C47" i="71" s="1"/>
  <c r="C48" i="71" s="1"/>
  <c r="C49" i="71" s="1"/>
  <c r="C50" i="71" s="1"/>
  <c r="C51" i="71" s="1"/>
  <c r="C52" i="71" s="1"/>
  <c r="C53" i="71" s="1"/>
  <c r="C54" i="71" s="1"/>
  <c r="C55" i="71" s="1"/>
  <c r="C56" i="71" s="1"/>
  <c r="C57" i="71" s="1"/>
  <c r="C58" i="71" s="1"/>
  <c r="C59" i="71" s="1"/>
  <c r="C60" i="71" s="1"/>
  <c r="C61" i="71" s="1"/>
  <c r="C62" i="71" s="1"/>
  <c r="C63" i="71" s="1"/>
  <c r="C64" i="71" s="1"/>
  <c r="C65" i="71" s="1"/>
  <c r="C66" i="71" s="1"/>
  <c r="C67" i="71" s="1"/>
  <c r="C68" i="71" s="1"/>
  <c r="C69" i="71" s="1"/>
  <c r="C70" i="71" s="1"/>
  <c r="C71" i="71" s="1"/>
  <c r="C72" i="71" s="1"/>
  <c r="K11" i="71"/>
  <c r="I11" i="71"/>
  <c r="P1" i="71"/>
  <c r="P83" i="71" s="1"/>
  <c r="P154" i="70"/>
  <c r="O154" i="70"/>
  <c r="M154" i="70"/>
  <c r="P153" i="70"/>
  <c r="O153" i="70"/>
  <c r="M153" i="70"/>
  <c r="P152" i="70"/>
  <c r="O152" i="70"/>
  <c r="M152" i="70"/>
  <c r="P151" i="70"/>
  <c r="O151" i="70"/>
  <c r="M151" i="70"/>
  <c r="P150" i="70"/>
  <c r="O150" i="70"/>
  <c r="M150" i="70"/>
  <c r="P149" i="70"/>
  <c r="O149" i="70"/>
  <c r="M149" i="70"/>
  <c r="P148" i="70"/>
  <c r="O148" i="70"/>
  <c r="M148" i="70"/>
  <c r="P147" i="70"/>
  <c r="O147" i="70"/>
  <c r="M147" i="70"/>
  <c r="P146" i="70"/>
  <c r="O146" i="70"/>
  <c r="M146" i="70"/>
  <c r="P145" i="70"/>
  <c r="O145" i="70"/>
  <c r="M145" i="70"/>
  <c r="P144" i="70"/>
  <c r="O144" i="70"/>
  <c r="M144" i="70"/>
  <c r="P143" i="70"/>
  <c r="O143" i="70"/>
  <c r="M143" i="70"/>
  <c r="P142" i="70"/>
  <c r="O142" i="70"/>
  <c r="M142" i="70"/>
  <c r="P141" i="70"/>
  <c r="O141" i="70"/>
  <c r="M141" i="70"/>
  <c r="P140" i="70"/>
  <c r="O140" i="70"/>
  <c r="M140" i="70"/>
  <c r="P139" i="70"/>
  <c r="O139" i="70"/>
  <c r="M139" i="70"/>
  <c r="P138" i="70"/>
  <c r="O138" i="70"/>
  <c r="M138" i="70"/>
  <c r="P137" i="70"/>
  <c r="O137" i="70"/>
  <c r="M137" i="70"/>
  <c r="P136" i="70"/>
  <c r="O136" i="70"/>
  <c r="M136" i="70"/>
  <c r="P135" i="70"/>
  <c r="O135" i="70"/>
  <c r="M135" i="70"/>
  <c r="P134" i="70"/>
  <c r="O134" i="70"/>
  <c r="M134" i="70"/>
  <c r="P133" i="70"/>
  <c r="O133" i="70"/>
  <c r="M133" i="70"/>
  <c r="P132" i="70"/>
  <c r="O132" i="70"/>
  <c r="M132" i="70"/>
  <c r="P131" i="70"/>
  <c r="O131" i="70"/>
  <c r="M131" i="70"/>
  <c r="O130" i="70"/>
  <c r="M130" i="70"/>
  <c r="O129" i="70"/>
  <c r="M129" i="70"/>
  <c r="O128" i="70"/>
  <c r="M128" i="70"/>
  <c r="O127" i="70"/>
  <c r="M127" i="70"/>
  <c r="O126" i="70"/>
  <c r="M126" i="70"/>
  <c r="O125" i="70"/>
  <c r="M125" i="70"/>
  <c r="O124" i="70"/>
  <c r="M124" i="70"/>
  <c r="O123" i="70"/>
  <c r="M123" i="70"/>
  <c r="O122" i="70"/>
  <c r="M122" i="70"/>
  <c r="O121" i="70"/>
  <c r="M121" i="70"/>
  <c r="O120" i="70"/>
  <c r="M120" i="70"/>
  <c r="O119" i="70"/>
  <c r="M119" i="70"/>
  <c r="O118" i="70"/>
  <c r="M118" i="70"/>
  <c r="O117" i="70"/>
  <c r="M117" i="70"/>
  <c r="O116" i="70"/>
  <c r="M116" i="70"/>
  <c r="O115" i="70"/>
  <c r="M115" i="70"/>
  <c r="O114" i="70"/>
  <c r="M114" i="70"/>
  <c r="O112" i="70"/>
  <c r="O111" i="70"/>
  <c r="O106" i="70"/>
  <c r="M106" i="70"/>
  <c r="O105" i="70"/>
  <c r="M105" i="70"/>
  <c r="O104" i="70"/>
  <c r="M104" i="70"/>
  <c r="O103" i="70"/>
  <c r="M103" i="70"/>
  <c r="O102" i="70"/>
  <c r="M102" i="70"/>
  <c r="O101" i="70"/>
  <c r="M101" i="70"/>
  <c r="O100" i="70"/>
  <c r="M100" i="70"/>
  <c r="O99" i="70"/>
  <c r="M99" i="70"/>
  <c r="D96" i="70"/>
  <c r="L93" i="70"/>
  <c r="J93" i="70"/>
  <c r="D91" i="70"/>
  <c r="D89" i="70"/>
  <c r="N72" i="70"/>
  <c r="L72" i="70"/>
  <c r="N71" i="70"/>
  <c r="L71" i="70"/>
  <c r="N70" i="70"/>
  <c r="L70" i="70"/>
  <c r="N69" i="70"/>
  <c r="L69" i="70"/>
  <c r="N68" i="70"/>
  <c r="L68" i="70"/>
  <c r="N67" i="70"/>
  <c r="L67" i="70"/>
  <c r="N66" i="70"/>
  <c r="L66" i="70"/>
  <c r="N65" i="70"/>
  <c r="L65" i="70"/>
  <c r="N64" i="70"/>
  <c r="L64" i="70"/>
  <c r="N63" i="70"/>
  <c r="L63" i="70"/>
  <c r="N62" i="70"/>
  <c r="L62" i="70"/>
  <c r="N61" i="70"/>
  <c r="L61" i="70"/>
  <c r="N60" i="70"/>
  <c r="L60" i="70"/>
  <c r="N59" i="70"/>
  <c r="L59" i="70"/>
  <c r="N58" i="70"/>
  <c r="L58" i="70"/>
  <c r="N57" i="70"/>
  <c r="L57" i="70"/>
  <c r="N56" i="70"/>
  <c r="L56" i="70"/>
  <c r="N55" i="70"/>
  <c r="L55" i="70"/>
  <c r="N54" i="70"/>
  <c r="L54" i="70"/>
  <c r="N53" i="70"/>
  <c r="L53" i="70"/>
  <c r="N52" i="70"/>
  <c r="L52" i="70"/>
  <c r="N51" i="70"/>
  <c r="L51" i="70"/>
  <c r="N50" i="70"/>
  <c r="L50" i="70"/>
  <c r="N49" i="70"/>
  <c r="L49" i="70"/>
  <c r="N48" i="70"/>
  <c r="L48" i="70"/>
  <c r="N47" i="70"/>
  <c r="L47" i="70"/>
  <c r="N46" i="70"/>
  <c r="L46" i="70"/>
  <c r="N45" i="70"/>
  <c r="L45" i="70"/>
  <c r="N44" i="70"/>
  <c r="L44" i="70"/>
  <c r="N43" i="70"/>
  <c r="L43" i="70"/>
  <c r="N42" i="70"/>
  <c r="L42" i="70"/>
  <c r="N41" i="70"/>
  <c r="L41" i="70"/>
  <c r="N40" i="70"/>
  <c r="L40" i="70"/>
  <c r="N39" i="70"/>
  <c r="L39" i="70"/>
  <c r="N38" i="70"/>
  <c r="L38" i="70"/>
  <c r="N37" i="70"/>
  <c r="L37" i="70"/>
  <c r="N36" i="70"/>
  <c r="L36" i="70"/>
  <c r="N32" i="70"/>
  <c r="N31" i="70"/>
  <c r="N30" i="70"/>
  <c r="N29" i="70"/>
  <c r="O29" i="70" s="1"/>
  <c r="C17" i="70"/>
  <c r="C18" i="70" s="1"/>
  <c r="C19" i="70" s="1"/>
  <c r="C20" i="70" s="1"/>
  <c r="C21" i="70" s="1"/>
  <c r="C22" i="70" s="1"/>
  <c r="C23" i="70" s="1"/>
  <c r="C24" i="70" s="1"/>
  <c r="C25" i="70" s="1"/>
  <c r="C26" i="70" s="1"/>
  <c r="C27" i="70" s="1"/>
  <c r="C28" i="70" s="1"/>
  <c r="C29" i="70" s="1"/>
  <c r="C30" i="70" s="1"/>
  <c r="C31" i="70" s="1"/>
  <c r="C32" i="70" s="1"/>
  <c r="C33" i="70" s="1"/>
  <c r="C34" i="70" s="1"/>
  <c r="C35" i="70" s="1"/>
  <c r="C36" i="70" s="1"/>
  <c r="C37" i="70" s="1"/>
  <c r="C38" i="70" s="1"/>
  <c r="C39" i="70" s="1"/>
  <c r="C40" i="70" s="1"/>
  <c r="C41" i="70" s="1"/>
  <c r="C42" i="70" s="1"/>
  <c r="C43" i="70" s="1"/>
  <c r="C44" i="70" s="1"/>
  <c r="C45" i="70" s="1"/>
  <c r="C46" i="70" s="1"/>
  <c r="C47" i="70" s="1"/>
  <c r="C48" i="70" s="1"/>
  <c r="C49" i="70" s="1"/>
  <c r="C50" i="70" s="1"/>
  <c r="C51" i="70" s="1"/>
  <c r="C52" i="70" s="1"/>
  <c r="C53" i="70" s="1"/>
  <c r="C54" i="70" s="1"/>
  <c r="C55" i="70" s="1"/>
  <c r="C56" i="70" s="1"/>
  <c r="C57" i="70" s="1"/>
  <c r="C58" i="70" s="1"/>
  <c r="C59" i="70" s="1"/>
  <c r="C60" i="70" s="1"/>
  <c r="C61" i="70" s="1"/>
  <c r="C62" i="70" s="1"/>
  <c r="C63" i="70" s="1"/>
  <c r="C64" i="70" s="1"/>
  <c r="C65" i="70" s="1"/>
  <c r="C66" i="70" s="1"/>
  <c r="C67" i="70" s="1"/>
  <c r="C68" i="70" s="1"/>
  <c r="C69" i="70" s="1"/>
  <c r="C70" i="70" s="1"/>
  <c r="C71" i="70" s="1"/>
  <c r="C72" i="70" s="1"/>
  <c r="K11" i="70"/>
  <c r="I11" i="70"/>
  <c r="P1" i="70"/>
  <c r="P83" i="70" s="1"/>
  <c r="D96" i="69"/>
  <c r="P154" i="69"/>
  <c r="O154" i="69"/>
  <c r="M154" i="69"/>
  <c r="P153" i="69"/>
  <c r="O153" i="69"/>
  <c r="M153" i="69"/>
  <c r="P152" i="69"/>
  <c r="O152" i="69"/>
  <c r="M152" i="69"/>
  <c r="P151" i="69"/>
  <c r="O151" i="69"/>
  <c r="M151" i="69"/>
  <c r="P150" i="69"/>
  <c r="O150" i="69"/>
  <c r="M150" i="69"/>
  <c r="P149" i="69"/>
  <c r="O149" i="69"/>
  <c r="M149" i="69"/>
  <c r="P148" i="69"/>
  <c r="O148" i="69"/>
  <c r="M148" i="69"/>
  <c r="P147" i="69"/>
  <c r="O147" i="69"/>
  <c r="M147" i="69"/>
  <c r="P146" i="69"/>
  <c r="O146" i="69"/>
  <c r="M146" i="69"/>
  <c r="P145" i="69"/>
  <c r="O145" i="69"/>
  <c r="M145" i="69"/>
  <c r="P144" i="69"/>
  <c r="O144" i="69"/>
  <c r="M144" i="69"/>
  <c r="P143" i="69"/>
  <c r="O143" i="69"/>
  <c r="M143" i="69"/>
  <c r="P142" i="69"/>
  <c r="O142" i="69"/>
  <c r="M142" i="69"/>
  <c r="P141" i="69"/>
  <c r="O141" i="69"/>
  <c r="M141" i="69"/>
  <c r="P140" i="69"/>
  <c r="O140" i="69"/>
  <c r="M140" i="69"/>
  <c r="P139" i="69"/>
  <c r="O139" i="69"/>
  <c r="M139" i="69"/>
  <c r="P138" i="69"/>
  <c r="O138" i="69"/>
  <c r="M138" i="69"/>
  <c r="P137" i="69"/>
  <c r="O137" i="69"/>
  <c r="M137" i="69"/>
  <c r="P136" i="69"/>
  <c r="O136" i="69"/>
  <c r="M136" i="69"/>
  <c r="P135" i="69"/>
  <c r="O135" i="69"/>
  <c r="M135" i="69"/>
  <c r="P134" i="69"/>
  <c r="O134" i="69"/>
  <c r="M134" i="69"/>
  <c r="P133" i="69"/>
  <c r="O133" i="69"/>
  <c r="M133" i="69"/>
  <c r="P132" i="69"/>
  <c r="O132" i="69"/>
  <c r="M132" i="69"/>
  <c r="P131" i="69"/>
  <c r="O131" i="69"/>
  <c r="M131" i="69"/>
  <c r="O130" i="69"/>
  <c r="M130" i="69"/>
  <c r="O129" i="69"/>
  <c r="M129" i="69"/>
  <c r="O128" i="69"/>
  <c r="M128" i="69"/>
  <c r="O127" i="69"/>
  <c r="M127" i="69"/>
  <c r="O126" i="69"/>
  <c r="M126" i="69"/>
  <c r="O125" i="69"/>
  <c r="M125" i="69"/>
  <c r="O124" i="69"/>
  <c r="M124" i="69"/>
  <c r="O123" i="69"/>
  <c r="M123" i="69"/>
  <c r="O122" i="69"/>
  <c r="M122" i="69"/>
  <c r="O121" i="69"/>
  <c r="M121" i="69"/>
  <c r="O120" i="69"/>
  <c r="M120" i="69"/>
  <c r="O119" i="69"/>
  <c r="M119" i="69"/>
  <c r="O118" i="69"/>
  <c r="M118" i="69"/>
  <c r="O117" i="69"/>
  <c r="M117" i="69"/>
  <c r="O116" i="69"/>
  <c r="M116" i="69"/>
  <c r="O115" i="69"/>
  <c r="M115" i="69"/>
  <c r="O114" i="69"/>
  <c r="M114" i="69"/>
  <c r="O112" i="69"/>
  <c r="O111" i="69"/>
  <c r="O106" i="69"/>
  <c r="M106" i="69"/>
  <c r="L93" i="69"/>
  <c r="J93" i="69"/>
  <c r="D91" i="69"/>
  <c r="D89" i="69"/>
  <c r="N72" i="69"/>
  <c r="L72" i="69"/>
  <c r="N71" i="69"/>
  <c r="L71" i="69"/>
  <c r="N70" i="69"/>
  <c r="L70" i="69"/>
  <c r="N69" i="69"/>
  <c r="L69" i="69"/>
  <c r="N68" i="69"/>
  <c r="L68" i="69"/>
  <c r="N67" i="69"/>
  <c r="L67" i="69"/>
  <c r="N66" i="69"/>
  <c r="L66" i="69"/>
  <c r="N65" i="69"/>
  <c r="L65" i="69"/>
  <c r="N64" i="69"/>
  <c r="L64" i="69"/>
  <c r="N63" i="69"/>
  <c r="L63" i="69"/>
  <c r="N62" i="69"/>
  <c r="L62" i="69"/>
  <c r="N61" i="69"/>
  <c r="L61" i="69"/>
  <c r="N60" i="69"/>
  <c r="L60" i="69"/>
  <c r="N59" i="69"/>
  <c r="L59" i="69"/>
  <c r="N58" i="69"/>
  <c r="L58" i="69"/>
  <c r="N57" i="69"/>
  <c r="L57" i="69"/>
  <c r="N56" i="69"/>
  <c r="L56" i="69"/>
  <c r="N55" i="69"/>
  <c r="L55" i="69"/>
  <c r="N54" i="69"/>
  <c r="L54" i="69"/>
  <c r="N53" i="69"/>
  <c r="L53" i="69"/>
  <c r="N52" i="69"/>
  <c r="L52" i="69"/>
  <c r="N51" i="69"/>
  <c r="L51" i="69"/>
  <c r="N50" i="69"/>
  <c r="L50" i="69"/>
  <c r="N49" i="69"/>
  <c r="L49" i="69"/>
  <c r="N48" i="69"/>
  <c r="L48" i="69"/>
  <c r="N47" i="69"/>
  <c r="L47" i="69"/>
  <c r="N46" i="69"/>
  <c r="L46" i="69"/>
  <c r="N45" i="69"/>
  <c r="L45" i="69"/>
  <c r="N44" i="69"/>
  <c r="L44" i="69"/>
  <c r="N43" i="69"/>
  <c r="L43" i="69"/>
  <c r="N42" i="69"/>
  <c r="L42" i="69"/>
  <c r="N41" i="69"/>
  <c r="L41" i="69"/>
  <c r="N40" i="69"/>
  <c r="L40" i="69"/>
  <c r="N39" i="69"/>
  <c r="L39" i="69"/>
  <c r="N38" i="69"/>
  <c r="L38" i="69"/>
  <c r="N37" i="69"/>
  <c r="L37" i="69"/>
  <c r="N36" i="69"/>
  <c r="L36" i="69"/>
  <c r="N32" i="69"/>
  <c r="N31" i="69"/>
  <c r="N30" i="69"/>
  <c r="N29" i="69"/>
  <c r="O29" i="69" s="1"/>
  <c r="C17" i="69"/>
  <c r="C18" i="69" s="1"/>
  <c r="C19" i="69" s="1"/>
  <c r="C20" i="69" s="1"/>
  <c r="C21" i="69" s="1"/>
  <c r="C22" i="69" s="1"/>
  <c r="C23" i="69" s="1"/>
  <c r="C24" i="69" s="1"/>
  <c r="C25" i="69" s="1"/>
  <c r="C26" i="69" s="1"/>
  <c r="C27" i="69" s="1"/>
  <c r="C28" i="69" s="1"/>
  <c r="C29" i="69" s="1"/>
  <c r="C30" i="69" s="1"/>
  <c r="C31" i="69" s="1"/>
  <c r="C32" i="69" s="1"/>
  <c r="C33" i="69" s="1"/>
  <c r="C34" i="69" s="1"/>
  <c r="C35" i="69" s="1"/>
  <c r="C36" i="69" s="1"/>
  <c r="C37" i="69" s="1"/>
  <c r="C38" i="69" s="1"/>
  <c r="C39" i="69" s="1"/>
  <c r="C40" i="69" s="1"/>
  <c r="C41" i="69" s="1"/>
  <c r="C42" i="69" s="1"/>
  <c r="C43" i="69" s="1"/>
  <c r="C44" i="69" s="1"/>
  <c r="C45" i="69" s="1"/>
  <c r="C46" i="69" s="1"/>
  <c r="C47" i="69" s="1"/>
  <c r="C48" i="69" s="1"/>
  <c r="C49" i="69" s="1"/>
  <c r="C50" i="69" s="1"/>
  <c r="C51" i="69" s="1"/>
  <c r="C52" i="69" s="1"/>
  <c r="C53" i="69" s="1"/>
  <c r="C54" i="69" s="1"/>
  <c r="C55" i="69" s="1"/>
  <c r="C56" i="69" s="1"/>
  <c r="C57" i="69" s="1"/>
  <c r="C58" i="69" s="1"/>
  <c r="C59" i="69" s="1"/>
  <c r="C60" i="69" s="1"/>
  <c r="C61" i="69" s="1"/>
  <c r="C62" i="69" s="1"/>
  <c r="C63" i="69" s="1"/>
  <c r="C64" i="69" s="1"/>
  <c r="C65" i="69" s="1"/>
  <c r="C66" i="69" s="1"/>
  <c r="C67" i="69" s="1"/>
  <c r="C68" i="69" s="1"/>
  <c r="C69" i="69" s="1"/>
  <c r="C70" i="69" s="1"/>
  <c r="C71" i="69" s="1"/>
  <c r="C72" i="69" s="1"/>
  <c r="K11" i="69"/>
  <c r="I11" i="69"/>
  <c r="P1" i="69"/>
  <c r="P83" i="69" s="1"/>
  <c r="M17" i="68"/>
  <c r="N17" i="68" s="1"/>
  <c r="K17" i="68"/>
  <c r="L17" i="68" s="1"/>
  <c r="M17" i="67"/>
  <c r="N17" i="67" s="1"/>
  <c r="K17" i="67"/>
  <c r="L17" i="67" s="1"/>
  <c r="M17" i="66"/>
  <c r="N17" i="66" s="1"/>
  <c r="K17" i="66"/>
  <c r="L17" i="66" s="1"/>
  <c r="M17" i="65"/>
  <c r="N17" i="65" s="1"/>
  <c r="K17" i="65"/>
  <c r="L17" i="65" s="1"/>
  <c r="N99" i="64"/>
  <c r="O99" i="64" s="1"/>
  <c r="L99" i="64"/>
  <c r="M99" i="64" s="1"/>
  <c r="M18" i="64"/>
  <c r="N18" i="64" s="1"/>
  <c r="K18" i="64"/>
  <c r="L18" i="64" s="1"/>
  <c r="M17" i="64"/>
  <c r="N17" i="64" s="1"/>
  <c r="K17" i="64"/>
  <c r="L17" i="64" s="1"/>
  <c r="N99" i="60"/>
  <c r="O99" i="60" s="1"/>
  <c r="L99" i="60"/>
  <c r="M99" i="60" s="1"/>
  <c r="M18" i="60"/>
  <c r="N18" i="60" s="1"/>
  <c r="K18" i="60"/>
  <c r="L18" i="60" s="1"/>
  <c r="N99" i="62"/>
  <c r="O99" i="62" s="1"/>
  <c r="L99" i="62"/>
  <c r="M99" i="62" s="1"/>
  <c r="M18" i="62"/>
  <c r="N18" i="62" s="1"/>
  <c r="K18" i="62"/>
  <c r="L18" i="62" s="1"/>
  <c r="N99" i="63"/>
  <c r="O99" i="63" s="1"/>
  <c r="L99" i="63"/>
  <c r="M99" i="63" s="1"/>
  <c r="M18" i="63"/>
  <c r="N18" i="63" s="1"/>
  <c r="K18" i="63"/>
  <c r="L18" i="63" s="1"/>
  <c r="N99" i="61"/>
  <c r="O99" i="61" s="1"/>
  <c r="L99" i="61"/>
  <c r="M99" i="61" s="1"/>
  <c r="M18" i="61"/>
  <c r="N18" i="61" s="1"/>
  <c r="K18" i="61"/>
  <c r="L18" i="61" s="1"/>
  <c r="N99" i="59"/>
  <c r="O99" i="59" s="1"/>
  <c r="L99" i="59"/>
  <c r="M99" i="59" s="1"/>
  <c r="M18" i="59"/>
  <c r="N18" i="59" s="1"/>
  <c r="K18" i="59"/>
  <c r="L18" i="59" s="1"/>
  <c r="N100" i="58"/>
  <c r="O100" i="58" s="1"/>
  <c r="L100" i="58"/>
  <c r="M100" i="58" s="1"/>
  <c r="M19" i="58"/>
  <c r="N19" i="58" s="1"/>
  <c r="K19" i="58"/>
  <c r="L19" i="58" s="1"/>
  <c r="N100" i="57"/>
  <c r="O100" i="57" s="1"/>
  <c r="L100" i="57"/>
  <c r="M100" i="57" s="1"/>
  <c r="M19" i="57"/>
  <c r="N19" i="57" s="1"/>
  <c r="K19" i="57"/>
  <c r="L19" i="57" s="1"/>
  <c r="N100" i="56"/>
  <c r="O100" i="56" s="1"/>
  <c r="L100" i="56"/>
  <c r="M100" i="56" s="1"/>
  <c r="M19" i="56"/>
  <c r="N19" i="56" s="1"/>
  <c r="K19" i="56"/>
  <c r="L19" i="56" s="1"/>
  <c r="N100" i="55"/>
  <c r="O100" i="55" s="1"/>
  <c r="L100" i="55"/>
  <c r="M100" i="55" s="1"/>
  <c r="M19" i="55"/>
  <c r="N19" i="55" s="1"/>
  <c r="K19" i="55"/>
  <c r="L19" i="55" s="1"/>
  <c r="N100" i="54"/>
  <c r="O100" i="54" s="1"/>
  <c r="L100" i="54"/>
  <c r="M100" i="54" s="1"/>
  <c r="M19" i="54"/>
  <c r="N19" i="54" s="1"/>
  <c r="K19" i="54"/>
  <c r="L19" i="54" s="1"/>
  <c r="N100" i="53"/>
  <c r="O100" i="53" s="1"/>
  <c r="L100" i="53"/>
  <c r="M100" i="53" s="1"/>
  <c r="M19" i="53"/>
  <c r="N19" i="53" s="1"/>
  <c r="K19" i="53"/>
  <c r="L19" i="53" s="1"/>
  <c r="N100" i="46"/>
  <c r="O100" i="46" s="1"/>
  <c r="L100" i="46"/>
  <c r="M100" i="46" s="1"/>
  <c r="M19" i="46"/>
  <c r="N19" i="46" s="1"/>
  <c r="K19" i="46"/>
  <c r="L19" i="46" s="1"/>
  <c r="N101" i="45"/>
  <c r="O101" i="45" s="1"/>
  <c r="L101" i="45"/>
  <c r="M101" i="45" s="1"/>
  <c r="M20" i="45"/>
  <c r="N20" i="45" s="1"/>
  <c r="K20" i="45"/>
  <c r="L20" i="45" s="1"/>
  <c r="N102" i="44"/>
  <c r="O102" i="44" s="1"/>
  <c r="L102" i="44"/>
  <c r="M102" i="44" s="1"/>
  <c r="M21" i="44"/>
  <c r="N21" i="44" s="1"/>
  <c r="K21" i="44"/>
  <c r="L21" i="44" s="1"/>
  <c r="N102" i="43"/>
  <c r="O102" i="43" s="1"/>
  <c r="L102" i="43"/>
  <c r="M102" i="43" s="1"/>
  <c r="M21" i="43"/>
  <c r="N21" i="43" s="1"/>
  <c r="K21" i="43"/>
  <c r="L21" i="43" s="1"/>
  <c r="N102" i="42"/>
  <c r="O102" i="42" s="1"/>
  <c r="L102" i="42"/>
  <c r="M102" i="42" s="1"/>
  <c r="M21" i="42"/>
  <c r="N21" i="42" s="1"/>
  <c r="K21" i="42"/>
  <c r="L21" i="42" s="1"/>
  <c r="N102" i="41"/>
  <c r="O102" i="41" s="1"/>
  <c r="L102" i="41"/>
  <c r="M102" i="41" s="1"/>
  <c r="M21" i="41"/>
  <c r="N21" i="41" s="1"/>
  <c r="K21" i="41"/>
  <c r="L21" i="41" s="1"/>
  <c r="B102" i="39"/>
  <c r="B103" i="39"/>
  <c r="M21" i="39"/>
  <c r="N21" i="39" s="1"/>
  <c r="K21" i="39"/>
  <c r="L21" i="39" s="1"/>
  <c r="M23" i="34"/>
  <c r="N23" i="34" s="1"/>
  <c r="K23" i="34"/>
  <c r="L23" i="34" s="1"/>
  <c r="N104" i="32"/>
  <c r="O104" i="32" s="1"/>
  <c r="L104" i="32"/>
  <c r="M104" i="32" s="1"/>
  <c r="M23" i="32"/>
  <c r="N23" i="32" s="1"/>
  <c r="K23" i="32"/>
  <c r="L23" i="32" s="1"/>
  <c r="N104" i="31"/>
  <c r="O104" i="31" s="1"/>
  <c r="L104" i="31"/>
  <c r="M104" i="31" s="1"/>
  <c r="M23" i="31"/>
  <c r="N23" i="31" s="1"/>
  <c r="K23" i="31"/>
  <c r="L23" i="31" s="1"/>
  <c r="N105" i="30"/>
  <c r="O105" i="30" s="1"/>
  <c r="L105" i="30"/>
  <c r="M105" i="30" s="1"/>
  <c r="M24" i="30"/>
  <c r="N24" i="30" s="1"/>
  <c r="K24" i="30"/>
  <c r="L24" i="30" s="1"/>
  <c r="N105" i="29"/>
  <c r="O105" i="29" s="1"/>
  <c r="L105" i="29"/>
  <c r="M105" i="29" s="1"/>
  <c r="M24" i="29"/>
  <c r="N24" i="29" s="1"/>
  <c r="K24" i="29"/>
  <c r="L24" i="29" s="1"/>
  <c r="N106" i="28"/>
  <c r="O106" i="28" s="1"/>
  <c r="L106" i="28"/>
  <c r="M106" i="28" s="1"/>
  <c r="M25" i="28"/>
  <c r="N25" i="28" s="1"/>
  <c r="K25" i="28"/>
  <c r="L25" i="28" s="1"/>
  <c r="N105" i="27"/>
  <c r="O105" i="27" s="1"/>
  <c r="L105" i="27"/>
  <c r="M105" i="27" s="1"/>
  <c r="M24" i="27"/>
  <c r="N24" i="27" s="1"/>
  <c r="K24" i="27"/>
  <c r="L24" i="27" s="1"/>
  <c r="N104" i="24"/>
  <c r="O104" i="24" s="1"/>
  <c r="L104" i="24"/>
  <c r="M104" i="24" s="1"/>
  <c r="M23" i="24"/>
  <c r="N23" i="24" s="1"/>
  <c r="K23" i="24"/>
  <c r="L23" i="24" s="1"/>
  <c r="N104" i="23"/>
  <c r="O104" i="23" s="1"/>
  <c r="L104" i="23"/>
  <c r="M104" i="23" s="1"/>
  <c r="M23" i="23"/>
  <c r="N23" i="23" s="1"/>
  <c r="K23" i="23"/>
  <c r="L23" i="23" s="1"/>
  <c r="N103" i="22"/>
  <c r="O103" i="22" s="1"/>
  <c r="L103" i="22"/>
  <c r="M103" i="22" s="1"/>
  <c r="M22" i="22"/>
  <c r="N22" i="22" s="1"/>
  <c r="K22" i="22"/>
  <c r="L22" i="22" s="1"/>
  <c r="N103" i="21"/>
  <c r="O103" i="21" s="1"/>
  <c r="L103" i="21"/>
  <c r="M103" i="21" s="1"/>
  <c r="M22" i="21"/>
  <c r="N22" i="21" s="1"/>
  <c r="K22" i="21"/>
  <c r="L22" i="21" s="1"/>
  <c r="N103" i="20"/>
  <c r="O103" i="20" s="1"/>
  <c r="L103" i="20"/>
  <c r="M103" i="20" s="1"/>
  <c r="M22" i="20"/>
  <c r="N22" i="20" s="1"/>
  <c r="K22" i="20"/>
  <c r="L22" i="20" s="1"/>
  <c r="N103" i="19"/>
  <c r="O103" i="19" s="1"/>
  <c r="L103" i="19"/>
  <c r="M103" i="19" s="1"/>
  <c r="M22" i="19"/>
  <c r="N22" i="19" s="1"/>
  <c r="K22" i="19"/>
  <c r="L22" i="19" s="1"/>
  <c r="N103" i="18"/>
  <c r="O103" i="18" s="1"/>
  <c r="L103" i="18"/>
  <c r="M103" i="18" s="1"/>
  <c r="M22" i="18"/>
  <c r="N22" i="18" s="1"/>
  <c r="K22" i="18"/>
  <c r="L22" i="18" s="1"/>
  <c r="N103" i="17"/>
  <c r="O103" i="17" s="1"/>
  <c r="L103" i="17"/>
  <c r="M103" i="17" s="1"/>
  <c r="M22" i="17"/>
  <c r="N22" i="17" s="1"/>
  <c r="K22" i="17"/>
  <c r="L22" i="17" s="1"/>
  <c r="N103" i="3"/>
  <c r="O103" i="3" s="1"/>
  <c r="L103" i="3"/>
  <c r="M103" i="3" s="1"/>
  <c r="M22" i="3"/>
  <c r="N22" i="3" s="1"/>
  <c r="K22" i="3"/>
  <c r="L22" i="3" s="1"/>
  <c r="P1" i="65"/>
  <c r="P83" i="65" s="1"/>
  <c r="P1" i="66"/>
  <c r="P83" i="66" s="1"/>
  <c r="P1" i="67"/>
  <c r="P83" i="67" s="1"/>
  <c r="P1" i="68"/>
  <c r="P83" i="68" s="1"/>
  <c r="P1" i="64"/>
  <c r="P83" i="64" s="1"/>
  <c r="W60" i="36"/>
  <c r="P60" i="36"/>
  <c r="W59" i="36"/>
  <c r="P59" i="36"/>
  <c r="W58" i="36"/>
  <c r="P58" i="36"/>
  <c r="W57" i="36"/>
  <c r="P57" i="36"/>
  <c r="W56" i="36"/>
  <c r="P56" i="36"/>
  <c r="P154" i="68"/>
  <c r="O154" i="68"/>
  <c r="M154" i="68"/>
  <c r="P153" i="68"/>
  <c r="O153" i="68"/>
  <c r="M153" i="68"/>
  <c r="P152" i="68"/>
  <c r="O152" i="68"/>
  <c r="M152" i="68"/>
  <c r="P151" i="68"/>
  <c r="O151" i="68"/>
  <c r="M151" i="68"/>
  <c r="P150" i="68"/>
  <c r="O150" i="68"/>
  <c r="M150" i="68"/>
  <c r="P149" i="68"/>
  <c r="O149" i="68"/>
  <c r="M149" i="68"/>
  <c r="P148" i="68"/>
  <c r="O148" i="68"/>
  <c r="M148" i="68"/>
  <c r="P147" i="68"/>
  <c r="O147" i="68"/>
  <c r="M147" i="68"/>
  <c r="P146" i="68"/>
  <c r="O146" i="68"/>
  <c r="M146" i="68"/>
  <c r="P145" i="68"/>
  <c r="O145" i="68"/>
  <c r="M145" i="68"/>
  <c r="P144" i="68"/>
  <c r="O144" i="68"/>
  <c r="M144" i="68"/>
  <c r="P143" i="68"/>
  <c r="O143" i="68"/>
  <c r="M143" i="68"/>
  <c r="P142" i="68"/>
  <c r="O142" i="68"/>
  <c r="M142" i="68"/>
  <c r="P141" i="68"/>
  <c r="O141" i="68"/>
  <c r="M141" i="68"/>
  <c r="P140" i="68"/>
  <c r="O140" i="68"/>
  <c r="M140" i="68"/>
  <c r="P139" i="68"/>
  <c r="O139" i="68"/>
  <c r="M139" i="68"/>
  <c r="P138" i="68"/>
  <c r="O138" i="68"/>
  <c r="M138" i="68"/>
  <c r="P137" i="68"/>
  <c r="O137" i="68"/>
  <c r="M137" i="68"/>
  <c r="P136" i="68"/>
  <c r="O136" i="68"/>
  <c r="M136" i="68"/>
  <c r="P135" i="68"/>
  <c r="O135" i="68"/>
  <c r="M135" i="68"/>
  <c r="P134" i="68"/>
  <c r="O134" i="68"/>
  <c r="M134" i="68"/>
  <c r="P133" i="68"/>
  <c r="O133" i="68"/>
  <c r="M133" i="68"/>
  <c r="P132" i="68"/>
  <c r="O132" i="68"/>
  <c r="M132" i="68"/>
  <c r="P131" i="68"/>
  <c r="O131" i="68"/>
  <c r="M131" i="68"/>
  <c r="O130" i="68"/>
  <c r="M130" i="68"/>
  <c r="O129" i="68"/>
  <c r="M129" i="68"/>
  <c r="O128" i="68"/>
  <c r="M128" i="68"/>
  <c r="O127" i="68"/>
  <c r="M127" i="68"/>
  <c r="O126" i="68"/>
  <c r="M126" i="68"/>
  <c r="O125" i="68"/>
  <c r="M125" i="68"/>
  <c r="O124" i="68"/>
  <c r="M124" i="68"/>
  <c r="O123" i="68"/>
  <c r="M123" i="68"/>
  <c r="O122" i="68"/>
  <c r="M122" i="68"/>
  <c r="O121" i="68"/>
  <c r="M121" i="68"/>
  <c r="O120" i="68"/>
  <c r="M120" i="68"/>
  <c r="O119" i="68"/>
  <c r="M119" i="68"/>
  <c r="O118" i="68"/>
  <c r="M118" i="68"/>
  <c r="O117" i="68"/>
  <c r="M117" i="68"/>
  <c r="O116" i="68"/>
  <c r="M116" i="68"/>
  <c r="O115" i="68"/>
  <c r="M115" i="68"/>
  <c r="O114" i="68"/>
  <c r="M114" i="68"/>
  <c r="O113" i="68"/>
  <c r="M113" i="68"/>
  <c r="O112" i="68"/>
  <c r="M112" i="68"/>
  <c r="O111" i="68"/>
  <c r="M111" i="68"/>
  <c r="O110" i="68"/>
  <c r="M110" i="68"/>
  <c r="O109" i="68"/>
  <c r="M109" i="68"/>
  <c r="O108" i="68"/>
  <c r="M108" i="68"/>
  <c r="O107" i="68"/>
  <c r="M107" i="68"/>
  <c r="O105" i="68"/>
  <c r="O104" i="68"/>
  <c r="D96" i="68"/>
  <c r="L93" i="68"/>
  <c r="J93" i="68"/>
  <c r="D91" i="68"/>
  <c r="D89" i="68"/>
  <c r="N72" i="68"/>
  <c r="L72" i="68"/>
  <c r="N71" i="68"/>
  <c r="L71" i="68"/>
  <c r="N70" i="68"/>
  <c r="L70" i="68"/>
  <c r="N69" i="68"/>
  <c r="L69" i="68"/>
  <c r="N68" i="68"/>
  <c r="L68" i="68"/>
  <c r="N67" i="68"/>
  <c r="L67" i="68"/>
  <c r="N66" i="68"/>
  <c r="L66" i="68"/>
  <c r="N65" i="68"/>
  <c r="L65" i="68"/>
  <c r="N64" i="68"/>
  <c r="L64" i="68"/>
  <c r="N63" i="68"/>
  <c r="L63" i="68"/>
  <c r="N62" i="68"/>
  <c r="L62" i="68"/>
  <c r="N61" i="68"/>
  <c r="L61" i="68"/>
  <c r="N60" i="68"/>
  <c r="L60" i="68"/>
  <c r="N59" i="68"/>
  <c r="L59" i="68"/>
  <c r="N58" i="68"/>
  <c r="L58" i="68"/>
  <c r="N57" i="68"/>
  <c r="L57" i="68"/>
  <c r="N56" i="68"/>
  <c r="L56" i="68"/>
  <c r="N55" i="68"/>
  <c r="L55" i="68"/>
  <c r="N54" i="68"/>
  <c r="L54" i="68"/>
  <c r="N53" i="68"/>
  <c r="L53" i="68"/>
  <c r="N52" i="68"/>
  <c r="L52" i="68"/>
  <c r="N51" i="68"/>
  <c r="L51" i="68"/>
  <c r="N50" i="68"/>
  <c r="L50" i="68"/>
  <c r="N49" i="68"/>
  <c r="L49" i="68"/>
  <c r="N48" i="68"/>
  <c r="L48" i="68"/>
  <c r="N47" i="68"/>
  <c r="L47" i="68"/>
  <c r="N46" i="68"/>
  <c r="L46" i="68"/>
  <c r="N45" i="68"/>
  <c r="L45" i="68"/>
  <c r="N44" i="68"/>
  <c r="L44" i="68"/>
  <c r="N43" i="68"/>
  <c r="L43" i="68"/>
  <c r="N42" i="68"/>
  <c r="L42" i="68"/>
  <c r="N41" i="68"/>
  <c r="L41" i="68"/>
  <c r="N40" i="68"/>
  <c r="L40" i="68"/>
  <c r="N39" i="68"/>
  <c r="L39" i="68"/>
  <c r="N38" i="68"/>
  <c r="L38" i="68"/>
  <c r="N37" i="68"/>
  <c r="L37" i="68"/>
  <c r="N36" i="68"/>
  <c r="L36" i="68"/>
  <c r="N35" i="68"/>
  <c r="L35" i="68"/>
  <c r="N34" i="68"/>
  <c r="L34" i="68"/>
  <c r="N33" i="68"/>
  <c r="L33" i="68"/>
  <c r="N32" i="68"/>
  <c r="L32" i="68"/>
  <c r="N31" i="68"/>
  <c r="L31" i="68"/>
  <c r="N30" i="68"/>
  <c r="L30" i="68"/>
  <c r="N29" i="68"/>
  <c r="L29" i="68"/>
  <c r="N25" i="68"/>
  <c r="N24" i="68"/>
  <c r="N23" i="68"/>
  <c r="N22" i="68"/>
  <c r="C17" i="68"/>
  <c r="C18" i="68" s="1"/>
  <c r="C19" i="68" s="1"/>
  <c r="C20" i="68" s="1"/>
  <c r="C21" i="68" s="1"/>
  <c r="C22" i="68" s="1"/>
  <c r="C23" i="68" s="1"/>
  <c r="C24" i="68" s="1"/>
  <c r="C25" i="68" s="1"/>
  <c r="C26" i="68" s="1"/>
  <c r="C27" i="68" s="1"/>
  <c r="C28" i="68" s="1"/>
  <c r="C29" i="68" s="1"/>
  <c r="C30" i="68" s="1"/>
  <c r="C31" i="68" s="1"/>
  <c r="C32" i="68" s="1"/>
  <c r="C33" i="68" s="1"/>
  <c r="C34" i="68" s="1"/>
  <c r="C35" i="68" s="1"/>
  <c r="C36" i="68" s="1"/>
  <c r="C37" i="68" s="1"/>
  <c r="C38" i="68" s="1"/>
  <c r="C39" i="68" s="1"/>
  <c r="C40" i="68" s="1"/>
  <c r="C41" i="68" s="1"/>
  <c r="C42" i="68" s="1"/>
  <c r="C43" i="68" s="1"/>
  <c r="C44" i="68" s="1"/>
  <c r="C45" i="68" s="1"/>
  <c r="C46" i="68" s="1"/>
  <c r="C47" i="68" s="1"/>
  <c r="C48" i="68" s="1"/>
  <c r="C49" i="68" s="1"/>
  <c r="C50" i="68" s="1"/>
  <c r="C51" i="68" s="1"/>
  <c r="C52" i="68" s="1"/>
  <c r="C53" i="68" s="1"/>
  <c r="C54" i="68" s="1"/>
  <c r="C55" i="68" s="1"/>
  <c r="C56" i="68" s="1"/>
  <c r="C57" i="68" s="1"/>
  <c r="C58" i="68" s="1"/>
  <c r="C59" i="68" s="1"/>
  <c r="C60" i="68" s="1"/>
  <c r="C61" i="68" s="1"/>
  <c r="C62" i="68" s="1"/>
  <c r="C63" i="68" s="1"/>
  <c r="C64" i="68" s="1"/>
  <c r="C65" i="68" s="1"/>
  <c r="C66" i="68" s="1"/>
  <c r="C67" i="68" s="1"/>
  <c r="C68" i="68" s="1"/>
  <c r="C69" i="68" s="1"/>
  <c r="C70" i="68" s="1"/>
  <c r="C71" i="68" s="1"/>
  <c r="C72" i="68" s="1"/>
  <c r="K11" i="68"/>
  <c r="I11" i="68"/>
  <c r="D8" i="68"/>
  <c r="D90" i="68" s="1"/>
  <c r="P154" i="67"/>
  <c r="O154" i="67"/>
  <c r="M154" i="67"/>
  <c r="P153" i="67"/>
  <c r="O153" i="67"/>
  <c r="M153" i="67"/>
  <c r="P152" i="67"/>
  <c r="O152" i="67"/>
  <c r="M152" i="67"/>
  <c r="P151" i="67"/>
  <c r="O151" i="67"/>
  <c r="M151" i="67"/>
  <c r="P150" i="67"/>
  <c r="O150" i="67"/>
  <c r="M150" i="67"/>
  <c r="P149" i="67"/>
  <c r="O149" i="67"/>
  <c r="M149" i="67"/>
  <c r="P148" i="67"/>
  <c r="O148" i="67"/>
  <c r="M148" i="67"/>
  <c r="P147" i="67"/>
  <c r="O147" i="67"/>
  <c r="M147" i="67"/>
  <c r="P146" i="67"/>
  <c r="O146" i="67"/>
  <c r="M146" i="67"/>
  <c r="P145" i="67"/>
  <c r="O145" i="67"/>
  <c r="M145" i="67"/>
  <c r="P144" i="67"/>
  <c r="O144" i="67"/>
  <c r="M144" i="67"/>
  <c r="P143" i="67"/>
  <c r="O143" i="67"/>
  <c r="M143" i="67"/>
  <c r="P142" i="67"/>
  <c r="O142" i="67"/>
  <c r="M142" i="67"/>
  <c r="P141" i="67"/>
  <c r="O141" i="67"/>
  <c r="M141" i="67"/>
  <c r="P140" i="67"/>
  <c r="O140" i="67"/>
  <c r="M140" i="67"/>
  <c r="P139" i="67"/>
  <c r="O139" i="67"/>
  <c r="M139" i="67"/>
  <c r="P138" i="67"/>
  <c r="O138" i="67"/>
  <c r="M138" i="67"/>
  <c r="P137" i="67"/>
  <c r="O137" i="67"/>
  <c r="M137" i="67"/>
  <c r="P136" i="67"/>
  <c r="O136" i="67"/>
  <c r="M136" i="67"/>
  <c r="P135" i="67"/>
  <c r="O135" i="67"/>
  <c r="M135" i="67"/>
  <c r="P134" i="67"/>
  <c r="O134" i="67"/>
  <c r="M134" i="67"/>
  <c r="P133" i="67"/>
  <c r="O133" i="67"/>
  <c r="M133" i="67"/>
  <c r="P132" i="67"/>
  <c r="O132" i="67"/>
  <c r="M132" i="67"/>
  <c r="P131" i="67"/>
  <c r="O131" i="67"/>
  <c r="M131" i="67"/>
  <c r="O130" i="67"/>
  <c r="M130" i="67"/>
  <c r="O129" i="67"/>
  <c r="M129" i="67"/>
  <c r="O128" i="67"/>
  <c r="M128" i="67"/>
  <c r="O127" i="67"/>
  <c r="M127" i="67"/>
  <c r="O126" i="67"/>
  <c r="M126" i="67"/>
  <c r="O125" i="67"/>
  <c r="M125" i="67"/>
  <c r="O124" i="67"/>
  <c r="M124" i="67"/>
  <c r="O123" i="67"/>
  <c r="M123" i="67"/>
  <c r="O122" i="67"/>
  <c r="M122" i="67"/>
  <c r="O121" i="67"/>
  <c r="M121" i="67"/>
  <c r="O120" i="67"/>
  <c r="M120" i="67"/>
  <c r="O119" i="67"/>
  <c r="M119" i="67"/>
  <c r="O118" i="67"/>
  <c r="M118" i="67"/>
  <c r="O117" i="67"/>
  <c r="M117" i="67"/>
  <c r="O116" i="67"/>
  <c r="M116" i="67"/>
  <c r="O115" i="67"/>
  <c r="M115" i="67"/>
  <c r="O114" i="67"/>
  <c r="M114" i="67"/>
  <c r="O113" i="67"/>
  <c r="M113" i="67"/>
  <c r="O112" i="67"/>
  <c r="M112" i="67"/>
  <c r="O111" i="67"/>
  <c r="M111" i="67"/>
  <c r="O110" i="67"/>
  <c r="M110" i="67"/>
  <c r="O109" i="67"/>
  <c r="M109" i="67"/>
  <c r="O108" i="67"/>
  <c r="M108" i="67"/>
  <c r="O107" i="67"/>
  <c r="M107" i="67"/>
  <c r="O105" i="67"/>
  <c r="O104" i="67"/>
  <c r="O103" i="67"/>
  <c r="D96" i="67"/>
  <c r="L93" i="67"/>
  <c r="J93" i="67"/>
  <c r="D91" i="67"/>
  <c r="D89" i="67"/>
  <c r="N72" i="67"/>
  <c r="L72" i="67"/>
  <c r="N71" i="67"/>
  <c r="L71" i="67"/>
  <c r="N70" i="67"/>
  <c r="L70" i="67"/>
  <c r="N69" i="67"/>
  <c r="L69" i="67"/>
  <c r="N68" i="67"/>
  <c r="L68" i="67"/>
  <c r="N67" i="67"/>
  <c r="L67" i="67"/>
  <c r="N66" i="67"/>
  <c r="L66" i="67"/>
  <c r="N65" i="67"/>
  <c r="L65" i="67"/>
  <c r="N64" i="67"/>
  <c r="L64" i="67"/>
  <c r="N63" i="67"/>
  <c r="L63" i="67"/>
  <c r="N62" i="67"/>
  <c r="L62" i="67"/>
  <c r="N61" i="67"/>
  <c r="L61" i="67"/>
  <c r="N60" i="67"/>
  <c r="L60" i="67"/>
  <c r="N59" i="67"/>
  <c r="L59" i="67"/>
  <c r="N58" i="67"/>
  <c r="L58" i="67"/>
  <c r="N57" i="67"/>
  <c r="L57" i="67"/>
  <c r="N56" i="67"/>
  <c r="L56" i="67"/>
  <c r="N55" i="67"/>
  <c r="L55" i="67"/>
  <c r="N54" i="67"/>
  <c r="L54" i="67"/>
  <c r="N53" i="67"/>
  <c r="L53" i="67"/>
  <c r="N52" i="67"/>
  <c r="L52" i="67"/>
  <c r="N51" i="67"/>
  <c r="L51" i="67"/>
  <c r="N50" i="67"/>
  <c r="L50" i="67"/>
  <c r="N49" i="67"/>
  <c r="L49" i="67"/>
  <c r="N48" i="67"/>
  <c r="L48" i="67"/>
  <c r="N47" i="67"/>
  <c r="L47" i="67"/>
  <c r="N46" i="67"/>
  <c r="L46" i="67"/>
  <c r="N45" i="67"/>
  <c r="L45" i="67"/>
  <c r="N44" i="67"/>
  <c r="L44" i="67"/>
  <c r="N43" i="67"/>
  <c r="L43" i="67"/>
  <c r="N42" i="67"/>
  <c r="L42" i="67"/>
  <c r="N41" i="67"/>
  <c r="L41" i="67"/>
  <c r="N40" i="67"/>
  <c r="L40" i="67"/>
  <c r="N39" i="67"/>
  <c r="L39" i="67"/>
  <c r="N38" i="67"/>
  <c r="L38" i="67"/>
  <c r="N37" i="67"/>
  <c r="L37" i="67"/>
  <c r="N36" i="67"/>
  <c r="L36" i="67"/>
  <c r="N35" i="67"/>
  <c r="L35" i="67"/>
  <c r="N34" i="67"/>
  <c r="L34" i="67"/>
  <c r="N33" i="67"/>
  <c r="L33" i="67"/>
  <c r="N32" i="67"/>
  <c r="L32" i="67"/>
  <c r="N31" i="67"/>
  <c r="L31" i="67"/>
  <c r="N30" i="67"/>
  <c r="L30" i="67"/>
  <c r="N29" i="67"/>
  <c r="L29" i="67"/>
  <c r="N25" i="67"/>
  <c r="N24" i="67"/>
  <c r="O24" i="67" s="1"/>
  <c r="N23" i="67"/>
  <c r="N22" i="67"/>
  <c r="O22" i="67" s="1"/>
  <c r="C17" i="67"/>
  <c r="C18" i="67" s="1"/>
  <c r="C19" i="67" s="1"/>
  <c r="C20" i="67" s="1"/>
  <c r="C21" i="67" s="1"/>
  <c r="C22" i="67" s="1"/>
  <c r="C23" i="67" s="1"/>
  <c r="C24" i="67" s="1"/>
  <c r="C25" i="67" s="1"/>
  <c r="C26" i="67" s="1"/>
  <c r="C27" i="67" s="1"/>
  <c r="C28" i="67" s="1"/>
  <c r="C29" i="67" s="1"/>
  <c r="C30" i="67" s="1"/>
  <c r="C31" i="67" s="1"/>
  <c r="C32" i="67" s="1"/>
  <c r="C33" i="67" s="1"/>
  <c r="C34" i="67" s="1"/>
  <c r="C35" i="67" s="1"/>
  <c r="C36" i="67" s="1"/>
  <c r="C37" i="67" s="1"/>
  <c r="C38" i="67" s="1"/>
  <c r="C39" i="67" s="1"/>
  <c r="C40" i="67" s="1"/>
  <c r="C41" i="67" s="1"/>
  <c r="C42" i="67" s="1"/>
  <c r="C43" i="67" s="1"/>
  <c r="C44" i="67" s="1"/>
  <c r="C45" i="67" s="1"/>
  <c r="C46" i="67" s="1"/>
  <c r="C47" i="67" s="1"/>
  <c r="C48" i="67" s="1"/>
  <c r="C49" i="67" s="1"/>
  <c r="C50" i="67" s="1"/>
  <c r="C51" i="67" s="1"/>
  <c r="C52" i="67" s="1"/>
  <c r="C53" i="67" s="1"/>
  <c r="C54" i="67" s="1"/>
  <c r="C55" i="67" s="1"/>
  <c r="C56" i="67" s="1"/>
  <c r="C57" i="67" s="1"/>
  <c r="C58" i="67" s="1"/>
  <c r="C59" i="67" s="1"/>
  <c r="C60" i="67" s="1"/>
  <c r="C61" i="67" s="1"/>
  <c r="C62" i="67" s="1"/>
  <c r="C63" i="67" s="1"/>
  <c r="C64" i="67" s="1"/>
  <c r="C65" i="67" s="1"/>
  <c r="C66" i="67" s="1"/>
  <c r="C67" i="67" s="1"/>
  <c r="C68" i="67" s="1"/>
  <c r="C69" i="67" s="1"/>
  <c r="C70" i="67" s="1"/>
  <c r="C71" i="67" s="1"/>
  <c r="C72" i="67" s="1"/>
  <c r="K11" i="67"/>
  <c r="I11" i="67"/>
  <c r="D8" i="67"/>
  <c r="D90" i="67" s="1"/>
  <c r="P154" i="66"/>
  <c r="O154" i="66"/>
  <c r="M154" i="66"/>
  <c r="P153" i="66"/>
  <c r="O153" i="66"/>
  <c r="M153" i="66"/>
  <c r="P152" i="66"/>
  <c r="O152" i="66"/>
  <c r="M152" i="66"/>
  <c r="P151" i="66"/>
  <c r="O151" i="66"/>
  <c r="M151" i="66"/>
  <c r="P150" i="66"/>
  <c r="O150" i="66"/>
  <c r="M150" i="66"/>
  <c r="P149" i="66"/>
  <c r="O149" i="66"/>
  <c r="M149" i="66"/>
  <c r="P148" i="66"/>
  <c r="O148" i="66"/>
  <c r="M148" i="66"/>
  <c r="P147" i="66"/>
  <c r="O147" i="66"/>
  <c r="M147" i="66"/>
  <c r="P146" i="66"/>
  <c r="O146" i="66"/>
  <c r="M146" i="66"/>
  <c r="P145" i="66"/>
  <c r="O145" i="66"/>
  <c r="M145" i="66"/>
  <c r="P144" i="66"/>
  <c r="O144" i="66"/>
  <c r="M144" i="66"/>
  <c r="P143" i="66"/>
  <c r="O143" i="66"/>
  <c r="M143" i="66"/>
  <c r="P142" i="66"/>
  <c r="O142" i="66"/>
  <c r="M142" i="66"/>
  <c r="P141" i="66"/>
  <c r="O141" i="66"/>
  <c r="M141" i="66"/>
  <c r="P140" i="66"/>
  <c r="O140" i="66"/>
  <c r="M140" i="66"/>
  <c r="P139" i="66"/>
  <c r="O139" i="66"/>
  <c r="M139" i="66"/>
  <c r="P138" i="66"/>
  <c r="O138" i="66"/>
  <c r="M138" i="66"/>
  <c r="P137" i="66"/>
  <c r="O137" i="66"/>
  <c r="M137" i="66"/>
  <c r="P136" i="66"/>
  <c r="O136" i="66"/>
  <c r="M136" i="66"/>
  <c r="P135" i="66"/>
  <c r="O135" i="66"/>
  <c r="M135" i="66"/>
  <c r="P134" i="66"/>
  <c r="O134" i="66"/>
  <c r="M134" i="66"/>
  <c r="P133" i="66"/>
  <c r="O133" i="66"/>
  <c r="M133" i="66"/>
  <c r="P132" i="66"/>
  <c r="O132" i="66"/>
  <c r="M132" i="66"/>
  <c r="P131" i="66"/>
  <c r="O131" i="66"/>
  <c r="M131" i="66"/>
  <c r="O130" i="66"/>
  <c r="M130" i="66"/>
  <c r="O129" i="66"/>
  <c r="M129" i="66"/>
  <c r="O128" i="66"/>
  <c r="M128" i="66"/>
  <c r="O127" i="66"/>
  <c r="M127" i="66"/>
  <c r="O126" i="66"/>
  <c r="M126" i="66"/>
  <c r="O125" i="66"/>
  <c r="M125" i="66"/>
  <c r="O124" i="66"/>
  <c r="M124" i="66"/>
  <c r="O123" i="66"/>
  <c r="M123" i="66"/>
  <c r="O122" i="66"/>
  <c r="M122" i="66"/>
  <c r="O121" i="66"/>
  <c r="M121" i="66"/>
  <c r="O120" i="66"/>
  <c r="M120" i="66"/>
  <c r="O119" i="66"/>
  <c r="M119" i="66"/>
  <c r="O118" i="66"/>
  <c r="M118" i="66"/>
  <c r="O117" i="66"/>
  <c r="M117" i="66"/>
  <c r="O116" i="66"/>
  <c r="M116" i="66"/>
  <c r="O115" i="66"/>
  <c r="M115" i="66"/>
  <c r="O114" i="66"/>
  <c r="M114" i="66"/>
  <c r="O113" i="66"/>
  <c r="M113" i="66"/>
  <c r="O112" i="66"/>
  <c r="M112" i="66"/>
  <c r="O111" i="66"/>
  <c r="M111" i="66"/>
  <c r="O110" i="66"/>
  <c r="M110" i="66"/>
  <c r="O105" i="66"/>
  <c r="O104" i="66"/>
  <c r="D96" i="66"/>
  <c r="L93" i="66"/>
  <c r="J93" i="66"/>
  <c r="D91" i="66"/>
  <c r="D89" i="66"/>
  <c r="N72" i="66"/>
  <c r="L72" i="66"/>
  <c r="N71" i="66"/>
  <c r="L71" i="66"/>
  <c r="N70" i="66"/>
  <c r="L70" i="66"/>
  <c r="N69" i="66"/>
  <c r="L69" i="66"/>
  <c r="N68" i="66"/>
  <c r="L68" i="66"/>
  <c r="N67" i="66"/>
  <c r="L67" i="66"/>
  <c r="N66" i="66"/>
  <c r="L66" i="66"/>
  <c r="N65" i="66"/>
  <c r="L65" i="66"/>
  <c r="N64" i="66"/>
  <c r="L64" i="66"/>
  <c r="N63" i="66"/>
  <c r="L63" i="66"/>
  <c r="N62" i="66"/>
  <c r="L62" i="66"/>
  <c r="N61" i="66"/>
  <c r="L61" i="66"/>
  <c r="N60" i="66"/>
  <c r="L60" i="66"/>
  <c r="N59" i="66"/>
  <c r="L59" i="66"/>
  <c r="N58" i="66"/>
  <c r="L58" i="66"/>
  <c r="N57" i="66"/>
  <c r="L57" i="66"/>
  <c r="N56" i="66"/>
  <c r="L56" i="66"/>
  <c r="N55" i="66"/>
  <c r="L55" i="66"/>
  <c r="N54" i="66"/>
  <c r="L54" i="66"/>
  <c r="N53" i="66"/>
  <c r="L53" i="66"/>
  <c r="N52" i="66"/>
  <c r="L52" i="66"/>
  <c r="N51" i="66"/>
  <c r="L51" i="66"/>
  <c r="N50" i="66"/>
  <c r="L50" i="66"/>
  <c r="N49" i="66"/>
  <c r="L49" i="66"/>
  <c r="N48" i="66"/>
  <c r="L48" i="66"/>
  <c r="N47" i="66"/>
  <c r="L47" i="66"/>
  <c r="N46" i="66"/>
  <c r="L46" i="66"/>
  <c r="N45" i="66"/>
  <c r="L45" i="66"/>
  <c r="N44" i="66"/>
  <c r="L44" i="66"/>
  <c r="N43" i="66"/>
  <c r="L43" i="66"/>
  <c r="N42" i="66"/>
  <c r="L42" i="66"/>
  <c r="N41" i="66"/>
  <c r="L41" i="66"/>
  <c r="N40" i="66"/>
  <c r="L40" i="66"/>
  <c r="N39" i="66"/>
  <c r="L39" i="66"/>
  <c r="N38" i="66"/>
  <c r="L38" i="66"/>
  <c r="N37" i="66"/>
  <c r="L37" i="66"/>
  <c r="N36" i="66"/>
  <c r="L36" i="66"/>
  <c r="N35" i="66"/>
  <c r="L35" i="66"/>
  <c r="N34" i="66"/>
  <c r="L34" i="66"/>
  <c r="N33" i="66"/>
  <c r="L33" i="66"/>
  <c r="N32" i="66"/>
  <c r="L32" i="66"/>
  <c r="N31" i="66"/>
  <c r="L31" i="66"/>
  <c r="N30" i="66"/>
  <c r="L30" i="66"/>
  <c r="N29" i="66"/>
  <c r="L29" i="66"/>
  <c r="N25" i="66"/>
  <c r="N24" i="66"/>
  <c r="N23" i="66"/>
  <c r="N22" i="66"/>
  <c r="C17" i="66"/>
  <c r="C18" i="66" s="1"/>
  <c r="C19" i="66" s="1"/>
  <c r="C20" i="66" s="1"/>
  <c r="C21" i="66" s="1"/>
  <c r="C22" i="66" s="1"/>
  <c r="C23" i="66" s="1"/>
  <c r="C24" i="66" s="1"/>
  <c r="C25" i="66" s="1"/>
  <c r="C26" i="66" s="1"/>
  <c r="C27" i="66" s="1"/>
  <c r="C28" i="66" s="1"/>
  <c r="C29" i="66" s="1"/>
  <c r="C30" i="66" s="1"/>
  <c r="C31" i="66" s="1"/>
  <c r="C32" i="66" s="1"/>
  <c r="C33" i="66" s="1"/>
  <c r="C34" i="66" s="1"/>
  <c r="C35" i="66" s="1"/>
  <c r="C36" i="66" s="1"/>
  <c r="C37" i="66" s="1"/>
  <c r="C38" i="66" s="1"/>
  <c r="C39" i="66" s="1"/>
  <c r="C40" i="66" s="1"/>
  <c r="C41" i="66" s="1"/>
  <c r="C42" i="66" s="1"/>
  <c r="C43" i="66" s="1"/>
  <c r="C44" i="66" s="1"/>
  <c r="C45" i="66" s="1"/>
  <c r="C46" i="66" s="1"/>
  <c r="C47" i="66" s="1"/>
  <c r="C48" i="66" s="1"/>
  <c r="C49" i="66" s="1"/>
  <c r="C50" i="66" s="1"/>
  <c r="C51" i="66" s="1"/>
  <c r="C52" i="66" s="1"/>
  <c r="C53" i="66" s="1"/>
  <c r="C54" i="66" s="1"/>
  <c r="C55" i="66" s="1"/>
  <c r="C56" i="66" s="1"/>
  <c r="C57" i="66" s="1"/>
  <c r="C58" i="66" s="1"/>
  <c r="C59" i="66" s="1"/>
  <c r="C60" i="66" s="1"/>
  <c r="C61" i="66" s="1"/>
  <c r="C62" i="66" s="1"/>
  <c r="C63" i="66" s="1"/>
  <c r="C64" i="66" s="1"/>
  <c r="C65" i="66" s="1"/>
  <c r="C66" i="66" s="1"/>
  <c r="C67" i="66" s="1"/>
  <c r="C68" i="66" s="1"/>
  <c r="C69" i="66" s="1"/>
  <c r="C70" i="66" s="1"/>
  <c r="C71" i="66" s="1"/>
  <c r="C72" i="66" s="1"/>
  <c r="K11" i="66"/>
  <c r="I11" i="66"/>
  <c r="D8" i="66"/>
  <c r="D90" i="66" s="1"/>
  <c r="P154" i="65"/>
  <c r="O154" i="65"/>
  <c r="M154" i="65"/>
  <c r="P153" i="65"/>
  <c r="O153" i="65"/>
  <c r="M153" i="65"/>
  <c r="P152" i="65"/>
  <c r="O152" i="65"/>
  <c r="M152" i="65"/>
  <c r="P151" i="65"/>
  <c r="O151" i="65"/>
  <c r="M151" i="65"/>
  <c r="P150" i="65"/>
  <c r="O150" i="65"/>
  <c r="M150" i="65"/>
  <c r="P149" i="65"/>
  <c r="O149" i="65"/>
  <c r="M149" i="65"/>
  <c r="P148" i="65"/>
  <c r="O148" i="65"/>
  <c r="M148" i="65"/>
  <c r="P147" i="65"/>
  <c r="O147" i="65"/>
  <c r="M147" i="65"/>
  <c r="P146" i="65"/>
  <c r="O146" i="65"/>
  <c r="M146" i="65"/>
  <c r="P145" i="65"/>
  <c r="O145" i="65"/>
  <c r="M145" i="65"/>
  <c r="P144" i="65"/>
  <c r="O144" i="65"/>
  <c r="M144" i="65"/>
  <c r="P143" i="65"/>
  <c r="O143" i="65"/>
  <c r="M143" i="65"/>
  <c r="P142" i="65"/>
  <c r="O142" i="65"/>
  <c r="M142" i="65"/>
  <c r="P141" i="65"/>
  <c r="O141" i="65"/>
  <c r="M141" i="65"/>
  <c r="P140" i="65"/>
  <c r="O140" i="65"/>
  <c r="M140" i="65"/>
  <c r="P139" i="65"/>
  <c r="O139" i="65"/>
  <c r="M139" i="65"/>
  <c r="P138" i="65"/>
  <c r="O138" i="65"/>
  <c r="M138" i="65"/>
  <c r="P137" i="65"/>
  <c r="O137" i="65"/>
  <c r="M137" i="65"/>
  <c r="P136" i="65"/>
  <c r="O136" i="65"/>
  <c r="M136" i="65"/>
  <c r="P135" i="65"/>
  <c r="O135" i="65"/>
  <c r="M135" i="65"/>
  <c r="P134" i="65"/>
  <c r="O134" i="65"/>
  <c r="M134" i="65"/>
  <c r="P133" i="65"/>
  <c r="O133" i="65"/>
  <c r="M133" i="65"/>
  <c r="P132" i="65"/>
  <c r="O132" i="65"/>
  <c r="M132" i="65"/>
  <c r="P131" i="65"/>
  <c r="O131" i="65"/>
  <c r="M131" i="65"/>
  <c r="O130" i="65"/>
  <c r="M130" i="65"/>
  <c r="O129" i="65"/>
  <c r="M129" i="65"/>
  <c r="O128" i="65"/>
  <c r="M128" i="65"/>
  <c r="O127" i="65"/>
  <c r="M127" i="65"/>
  <c r="O126" i="65"/>
  <c r="M126" i="65"/>
  <c r="O125" i="65"/>
  <c r="M125" i="65"/>
  <c r="O124" i="65"/>
  <c r="M124" i="65"/>
  <c r="O123" i="65"/>
  <c r="M123" i="65"/>
  <c r="O122" i="65"/>
  <c r="M122" i="65"/>
  <c r="O121" i="65"/>
  <c r="M121" i="65"/>
  <c r="O120" i="65"/>
  <c r="M120" i="65"/>
  <c r="O119" i="65"/>
  <c r="M119" i="65"/>
  <c r="O118" i="65"/>
  <c r="M118" i="65"/>
  <c r="O117" i="65"/>
  <c r="M117" i="65"/>
  <c r="O116" i="65"/>
  <c r="M116" i="65"/>
  <c r="O115" i="65"/>
  <c r="M115" i="65"/>
  <c r="O114" i="65"/>
  <c r="M114" i="65"/>
  <c r="O113" i="65"/>
  <c r="M113" i="65"/>
  <c r="O112" i="65"/>
  <c r="M112" i="65"/>
  <c r="O111" i="65"/>
  <c r="M111" i="65"/>
  <c r="O110" i="65"/>
  <c r="M110" i="65"/>
  <c r="O109" i="65"/>
  <c r="M109" i="65"/>
  <c r="O108" i="65"/>
  <c r="M108" i="65"/>
  <c r="O107" i="65"/>
  <c r="M107" i="65"/>
  <c r="O105" i="65"/>
  <c r="O104" i="65"/>
  <c r="D96" i="65"/>
  <c r="L93" i="65"/>
  <c r="J93" i="65"/>
  <c r="D91" i="65"/>
  <c r="D89" i="65"/>
  <c r="N72" i="65"/>
  <c r="L72" i="65"/>
  <c r="N71" i="65"/>
  <c r="L71" i="65"/>
  <c r="N70" i="65"/>
  <c r="L70" i="65"/>
  <c r="N69" i="65"/>
  <c r="L69" i="65"/>
  <c r="N68" i="65"/>
  <c r="L68" i="65"/>
  <c r="N67" i="65"/>
  <c r="L67" i="65"/>
  <c r="N66" i="65"/>
  <c r="L66" i="65"/>
  <c r="N65" i="65"/>
  <c r="L65" i="65"/>
  <c r="N64" i="65"/>
  <c r="L64" i="65"/>
  <c r="N63" i="65"/>
  <c r="L63" i="65"/>
  <c r="N62" i="65"/>
  <c r="L62" i="65"/>
  <c r="N61" i="65"/>
  <c r="L61" i="65"/>
  <c r="N60" i="65"/>
  <c r="L60" i="65"/>
  <c r="N59" i="65"/>
  <c r="L59" i="65"/>
  <c r="N58" i="65"/>
  <c r="L58" i="65"/>
  <c r="N57" i="65"/>
  <c r="L57" i="65"/>
  <c r="N56" i="65"/>
  <c r="L56" i="65"/>
  <c r="N55" i="65"/>
  <c r="L55" i="65"/>
  <c r="N54" i="65"/>
  <c r="L54" i="65"/>
  <c r="N53" i="65"/>
  <c r="L53" i="65"/>
  <c r="N52" i="65"/>
  <c r="L52" i="65"/>
  <c r="N51" i="65"/>
  <c r="L51" i="65"/>
  <c r="N50" i="65"/>
  <c r="L50" i="65"/>
  <c r="N49" i="65"/>
  <c r="L49" i="65"/>
  <c r="N48" i="65"/>
  <c r="L48" i="65"/>
  <c r="N47" i="65"/>
  <c r="L47" i="65"/>
  <c r="N46" i="65"/>
  <c r="L46" i="65"/>
  <c r="N45" i="65"/>
  <c r="L45" i="65"/>
  <c r="N44" i="65"/>
  <c r="L44" i="65"/>
  <c r="N43" i="65"/>
  <c r="L43" i="65"/>
  <c r="N42" i="65"/>
  <c r="L42" i="65"/>
  <c r="N41" i="65"/>
  <c r="L41" i="65"/>
  <c r="N40" i="65"/>
  <c r="L40" i="65"/>
  <c r="N39" i="65"/>
  <c r="L39" i="65"/>
  <c r="N38" i="65"/>
  <c r="L38" i="65"/>
  <c r="N37" i="65"/>
  <c r="L37" i="65"/>
  <c r="N36" i="65"/>
  <c r="L36" i="65"/>
  <c r="N35" i="65"/>
  <c r="L35" i="65"/>
  <c r="N34" i="65"/>
  <c r="L34" i="65"/>
  <c r="N33" i="65"/>
  <c r="L33" i="65"/>
  <c r="N32" i="65"/>
  <c r="L32" i="65"/>
  <c r="N31" i="65"/>
  <c r="L31" i="65"/>
  <c r="N30" i="65"/>
  <c r="L30" i="65"/>
  <c r="N29" i="65"/>
  <c r="L29" i="65"/>
  <c r="N25" i="65"/>
  <c r="N24" i="65"/>
  <c r="N23" i="65"/>
  <c r="N22" i="65"/>
  <c r="O22" i="65" s="1"/>
  <c r="C17" i="65"/>
  <c r="C18" i="65" s="1"/>
  <c r="C19" i="65" s="1"/>
  <c r="C20" i="65" s="1"/>
  <c r="C21" i="65" s="1"/>
  <c r="C22" i="65" s="1"/>
  <c r="C23" i="65" s="1"/>
  <c r="C24" i="65" s="1"/>
  <c r="C25" i="65" s="1"/>
  <c r="C26" i="65" s="1"/>
  <c r="C27" i="65" s="1"/>
  <c r="C28" i="65" s="1"/>
  <c r="C29" i="65" s="1"/>
  <c r="C30" i="65" s="1"/>
  <c r="C31" i="65" s="1"/>
  <c r="C32" i="65" s="1"/>
  <c r="C33" i="65" s="1"/>
  <c r="C34" i="65" s="1"/>
  <c r="C35" i="65" s="1"/>
  <c r="C36" i="65" s="1"/>
  <c r="C37" i="65" s="1"/>
  <c r="C38" i="65" s="1"/>
  <c r="C39" i="65" s="1"/>
  <c r="C40" i="65" s="1"/>
  <c r="C41" i="65" s="1"/>
  <c r="C42" i="65" s="1"/>
  <c r="C43" i="65" s="1"/>
  <c r="C44" i="65" s="1"/>
  <c r="C45" i="65" s="1"/>
  <c r="C46" i="65" s="1"/>
  <c r="C47" i="65" s="1"/>
  <c r="C48" i="65" s="1"/>
  <c r="C49" i="65" s="1"/>
  <c r="C50" i="65" s="1"/>
  <c r="C51" i="65" s="1"/>
  <c r="C52" i="65" s="1"/>
  <c r="C53" i="65" s="1"/>
  <c r="C54" i="65" s="1"/>
  <c r="C55" i="65" s="1"/>
  <c r="C56" i="65" s="1"/>
  <c r="C57" i="65" s="1"/>
  <c r="C58" i="65" s="1"/>
  <c r="C59" i="65" s="1"/>
  <c r="C60" i="65" s="1"/>
  <c r="C61" i="65" s="1"/>
  <c r="C62" i="65" s="1"/>
  <c r="C63" i="65" s="1"/>
  <c r="C64" i="65" s="1"/>
  <c r="C65" i="65" s="1"/>
  <c r="C66" i="65" s="1"/>
  <c r="C67" i="65" s="1"/>
  <c r="C68" i="65" s="1"/>
  <c r="C69" i="65" s="1"/>
  <c r="C70" i="65" s="1"/>
  <c r="C71" i="65" s="1"/>
  <c r="C72" i="65" s="1"/>
  <c r="K11" i="65"/>
  <c r="I11" i="65"/>
  <c r="D8" i="65"/>
  <c r="D90" i="65" s="1"/>
  <c r="P154" i="64"/>
  <c r="O154" i="64"/>
  <c r="M154" i="64"/>
  <c r="P153" i="64"/>
  <c r="O153" i="64"/>
  <c r="M153" i="64"/>
  <c r="P152" i="64"/>
  <c r="O152" i="64"/>
  <c r="M152" i="64"/>
  <c r="P151" i="64"/>
  <c r="O151" i="64"/>
  <c r="M151" i="64"/>
  <c r="P150" i="64"/>
  <c r="O150" i="64"/>
  <c r="M150" i="64"/>
  <c r="P149" i="64"/>
  <c r="O149" i="64"/>
  <c r="M149" i="64"/>
  <c r="P148" i="64"/>
  <c r="O148" i="64"/>
  <c r="M148" i="64"/>
  <c r="P147" i="64"/>
  <c r="O147" i="64"/>
  <c r="M147" i="64"/>
  <c r="P146" i="64"/>
  <c r="O146" i="64"/>
  <c r="M146" i="64"/>
  <c r="P145" i="64"/>
  <c r="O145" i="64"/>
  <c r="M145" i="64"/>
  <c r="P144" i="64"/>
  <c r="O144" i="64"/>
  <c r="M144" i="64"/>
  <c r="P143" i="64"/>
  <c r="O143" i="64"/>
  <c r="M143" i="64"/>
  <c r="P142" i="64"/>
  <c r="O142" i="64"/>
  <c r="M142" i="64"/>
  <c r="P141" i="64"/>
  <c r="O141" i="64"/>
  <c r="M141" i="64"/>
  <c r="P140" i="64"/>
  <c r="O140" i="64"/>
  <c r="M140" i="64"/>
  <c r="P139" i="64"/>
  <c r="O139" i="64"/>
  <c r="M139" i="64"/>
  <c r="P138" i="64"/>
  <c r="O138" i="64"/>
  <c r="M138" i="64"/>
  <c r="P137" i="64"/>
  <c r="O137" i="64"/>
  <c r="M137" i="64"/>
  <c r="P136" i="64"/>
  <c r="O136" i="64"/>
  <c r="M136" i="64"/>
  <c r="P135" i="64"/>
  <c r="O135" i="64"/>
  <c r="M135" i="64"/>
  <c r="P134" i="64"/>
  <c r="O134" i="64"/>
  <c r="M134" i="64"/>
  <c r="P133" i="64"/>
  <c r="O133" i="64"/>
  <c r="M133" i="64"/>
  <c r="P132" i="64"/>
  <c r="O132" i="64"/>
  <c r="M132" i="64"/>
  <c r="P131" i="64"/>
  <c r="O131" i="64"/>
  <c r="M131" i="64"/>
  <c r="O130" i="64"/>
  <c r="M130" i="64"/>
  <c r="O129" i="64"/>
  <c r="M129" i="64"/>
  <c r="O128" i="64"/>
  <c r="M128" i="64"/>
  <c r="O127" i="64"/>
  <c r="M127" i="64"/>
  <c r="O126" i="64"/>
  <c r="M126" i="64"/>
  <c r="O125" i="64"/>
  <c r="M125" i="64"/>
  <c r="O124" i="64"/>
  <c r="M124" i="64"/>
  <c r="O123" i="64"/>
  <c r="M123" i="64"/>
  <c r="O122" i="64"/>
  <c r="M122" i="64"/>
  <c r="O121" i="64"/>
  <c r="M121" i="64"/>
  <c r="O120" i="64"/>
  <c r="M120" i="64"/>
  <c r="O119" i="64"/>
  <c r="M119" i="64"/>
  <c r="O118" i="64"/>
  <c r="M118" i="64"/>
  <c r="O117" i="64"/>
  <c r="M117" i="64"/>
  <c r="O116" i="64"/>
  <c r="M116" i="64"/>
  <c r="O115" i="64"/>
  <c r="M115" i="64"/>
  <c r="O114" i="64"/>
  <c r="M114" i="64"/>
  <c r="O113" i="64"/>
  <c r="M113" i="64"/>
  <c r="O112" i="64"/>
  <c r="M112" i="64"/>
  <c r="O111" i="64"/>
  <c r="M111" i="64"/>
  <c r="O110" i="64"/>
  <c r="M110" i="64"/>
  <c r="O109" i="64"/>
  <c r="M109" i="64"/>
  <c r="O108" i="64"/>
  <c r="M108" i="64"/>
  <c r="O106" i="64"/>
  <c r="O105" i="64"/>
  <c r="O104" i="64"/>
  <c r="D96" i="64"/>
  <c r="L93" i="64"/>
  <c r="J93" i="64"/>
  <c r="D91" i="64"/>
  <c r="D89" i="64"/>
  <c r="N72" i="64"/>
  <c r="L72" i="64"/>
  <c r="N71" i="64"/>
  <c r="L71" i="64"/>
  <c r="N70" i="64"/>
  <c r="L70" i="64"/>
  <c r="N69" i="64"/>
  <c r="L69" i="64"/>
  <c r="N68" i="64"/>
  <c r="L68" i="64"/>
  <c r="N67" i="64"/>
  <c r="L67" i="64"/>
  <c r="N66" i="64"/>
  <c r="L66" i="64"/>
  <c r="N65" i="64"/>
  <c r="L65" i="64"/>
  <c r="N64" i="64"/>
  <c r="L64" i="64"/>
  <c r="N63" i="64"/>
  <c r="L63" i="64"/>
  <c r="N62" i="64"/>
  <c r="L62" i="64"/>
  <c r="N61" i="64"/>
  <c r="L61" i="64"/>
  <c r="N60" i="64"/>
  <c r="L60" i="64"/>
  <c r="N59" i="64"/>
  <c r="L59" i="64"/>
  <c r="N58" i="64"/>
  <c r="L58" i="64"/>
  <c r="N57" i="64"/>
  <c r="L57" i="64"/>
  <c r="N56" i="64"/>
  <c r="L56" i="64"/>
  <c r="N55" i="64"/>
  <c r="L55" i="64"/>
  <c r="N54" i="64"/>
  <c r="L54" i="64"/>
  <c r="N53" i="64"/>
  <c r="L53" i="64"/>
  <c r="N52" i="64"/>
  <c r="L52" i="64"/>
  <c r="N51" i="64"/>
  <c r="L51" i="64"/>
  <c r="N50" i="64"/>
  <c r="L50" i="64"/>
  <c r="N49" i="64"/>
  <c r="L49" i="64"/>
  <c r="N48" i="64"/>
  <c r="L48" i="64"/>
  <c r="N47" i="64"/>
  <c r="L47" i="64"/>
  <c r="N46" i="64"/>
  <c r="L46" i="64"/>
  <c r="N45" i="64"/>
  <c r="L45" i="64"/>
  <c r="N44" i="64"/>
  <c r="L44" i="64"/>
  <c r="N43" i="64"/>
  <c r="L43" i="64"/>
  <c r="N42" i="64"/>
  <c r="L42" i="64"/>
  <c r="N41" i="64"/>
  <c r="L41" i="64"/>
  <c r="N40" i="64"/>
  <c r="L40" i="64"/>
  <c r="N39" i="64"/>
  <c r="L39" i="64"/>
  <c r="N38" i="64"/>
  <c r="L38" i="64"/>
  <c r="N37" i="64"/>
  <c r="L37" i="64"/>
  <c r="N36" i="64"/>
  <c r="L36" i="64"/>
  <c r="N35" i="64"/>
  <c r="L35" i="64"/>
  <c r="N34" i="64"/>
  <c r="L34" i="64"/>
  <c r="N33" i="64"/>
  <c r="L33" i="64"/>
  <c r="N32" i="64"/>
  <c r="L32" i="64"/>
  <c r="N31" i="64"/>
  <c r="L31" i="64"/>
  <c r="N30" i="64"/>
  <c r="L30" i="64"/>
  <c r="N26" i="64"/>
  <c r="N25" i="64"/>
  <c r="N24" i="64"/>
  <c r="N23" i="64"/>
  <c r="O23" i="64" s="1"/>
  <c r="C17" i="64"/>
  <c r="C18" i="64" s="1"/>
  <c r="C19" i="64" s="1"/>
  <c r="C20" i="64" s="1"/>
  <c r="C21" i="64" s="1"/>
  <c r="C22" i="64" s="1"/>
  <c r="C23" i="64" s="1"/>
  <c r="C24" i="64" s="1"/>
  <c r="C25" i="64" s="1"/>
  <c r="C26" i="64" s="1"/>
  <c r="C27" i="64" s="1"/>
  <c r="C28" i="64" s="1"/>
  <c r="C29" i="64" s="1"/>
  <c r="C30" i="64" s="1"/>
  <c r="C31" i="64" s="1"/>
  <c r="C32" i="64" s="1"/>
  <c r="C33" i="64" s="1"/>
  <c r="C34" i="64" s="1"/>
  <c r="C35" i="64" s="1"/>
  <c r="C36" i="64" s="1"/>
  <c r="C37" i="64" s="1"/>
  <c r="C38" i="64" s="1"/>
  <c r="C39" i="64" s="1"/>
  <c r="C40" i="64" s="1"/>
  <c r="C41" i="64" s="1"/>
  <c r="C42" i="64" s="1"/>
  <c r="C43" i="64" s="1"/>
  <c r="C44" i="64" s="1"/>
  <c r="C45" i="64" s="1"/>
  <c r="C46" i="64" s="1"/>
  <c r="C47" i="64" s="1"/>
  <c r="C48" i="64" s="1"/>
  <c r="C49" i="64" s="1"/>
  <c r="C50" i="64" s="1"/>
  <c r="C51" i="64" s="1"/>
  <c r="C52" i="64" s="1"/>
  <c r="C53" i="64" s="1"/>
  <c r="C54" i="64" s="1"/>
  <c r="C55" i="64" s="1"/>
  <c r="C56" i="64" s="1"/>
  <c r="C57" i="64" s="1"/>
  <c r="C58" i="64" s="1"/>
  <c r="C59" i="64" s="1"/>
  <c r="C60" i="64" s="1"/>
  <c r="C61" i="64" s="1"/>
  <c r="C62" i="64" s="1"/>
  <c r="C63" i="64" s="1"/>
  <c r="C64" i="64" s="1"/>
  <c r="C65" i="64" s="1"/>
  <c r="C66" i="64" s="1"/>
  <c r="C67" i="64" s="1"/>
  <c r="C68" i="64" s="1"/>
  <c r="C69" i="64" s="1"/>
  <c r="C70" i="64" s="1"/>
  <c r="C71" i="64" s="1"/>
  <c r="C72" i="64" s="1"/>
  <c r="K11" i="64"/>
  <c r="I11" i="64"/>
  <c r="D8" i="64"/>
  <c r="D90" i="64" s="1"/>
  <c r="D94" i="60"/>
  <c r="D92" i="60"/>
  <c r="D94" i="62"/>
  <c r="D94" i="63"/>
  <c r="D94" i="61"/>
  <c r="D93" i="61"/>
  <c r="C99" i="61" s="1"/>
  <c r="C100" i="61" s="1"/>
  <c r="C101" i="61" s="1"/>
  <c r="C102" i="61" s="1"/>
  <c r="C103" i="61" s="1"/>
  <c r="C104" i="61" s="1"/>
  <c r="C105" i="61" s="1"/>
  <c r="C106" i="61" s="1"/>
  <c r="C107" i="61" s="1"/>
  <c r="C108" i="61" s="1"/>
  <c r="C109" i="61" s="1"/>
  <c r="C110" i="61" s="1"/>
  <c r="C111" i="61" s="1"/>
  <c r="C112" i="61" s="1"/>
  <c r="C113" i="61" s="1"/>
  <c r="C114" i="61" s="1"/>
  <c r="C115" i="61" s="1"/>
  <c r="C116" i="61" s="1"/>
  <c r="C117" i="61" s="1"/>
  <c r="C118" i="61" s="1"/>
  <c r="C119" i="61" s="1"/>
  <c r="C120" i="61" s="1"/>
  <c r="C121" i="61" s="1"/>
  <c r="C122" i="61" s="1"/>
  <c r="C123" i="61" s="1"/>
  <c r="C124" i="61" s="1"/>
  <c r="C125" i="61" s="1"/>
  <c r="C126" i="61" s="1"/>
  <c r="C127" i="61" s="1"/>
  <c r="C128" i="61" s="1"/>
  <c r="C129" i="61" s="1"/>
  <c r="C130" i="61" s="1"/>
  <c r="C131" i="61" s="1"/>
  <c r="C132" i="61" s="1"/>
  <c r="C133" i="61" s="1"/>
  <c r="C134" i="61" s="1"/>
  <c r="C135" i="61" s="1"/>
  <c r="C136" i="61" s="1"/>
  <c r="C137" i="61" s="1"/>
  <c r="C138" i="61" s="1"/>
  <c r="C139" i="61" s="1"/>
  <c r="C140" i="61" s="1"/>
  <c r="C141" i="61" s="1"/>
  <c r="C142" i="61" s="1"/>
  <c r="C143" i="61" s="1"/>
  <c r="C144" i="61" s="1"/>
  <c r="C145" i="61" s="1"/>
  <c r="C146" i="61" s="1"/>
  <c r="C147" i="61" s="1"/>
  <c r="C148" i="61" s="1"/>
  <c r="C149" i="61" s="1"/>
  <c r="C150" i="61" s="1"/>
  <c r="C151" i="61" s="1"/>
  <c r="C152" i="61" s="1"/>
  <c r="C153" i="61" s="1"/>
  <c r="C154" i="61" s="1"/>
  <c r="D94" i="59"/>
  <c r="D93" i="59"/>
  <c r="C99" i="59" s="1"/>
  <c r="C100" i="59" s="1"/>
  <c r="C101" i="59" s="1"/>
  <c r="C102" i="59" s="1"/>
  <c r="C103" i="59" s="1"/>
  <c r="C104" i="59" s="1"/>
  <c r="C105" i="59" s="1"/>
  <c r="C106" i="59" s="1"/>
  <c r="C107" i="59" s="1"/>
  <c r="C108" i="59" s="1"/>
  <c r="C109" i="59" s="1"/>
  <c r="C110" i="59" s="1"/>
  <c r="C111" i="59" s="1"/>
  <c r="C112" i="59" s="1"/>
  <c r="C113" i="59" s="1"/>
  <c r="C114" i="59" s="1"/>
  <c r="C115" i="59" s="1"/>
  <c r="C116" i="59" s="1"/>
  <c r="C117" i="59" s="1"/>
  <c r="C118" i="59" s="1"/>
  <c r="C119" i="59" s="1"/>
  <c r="C120" i="59" s="1"/>
  <c r="C121" i="59" s="1"/>
  <c r="C122" i="59" s="1"/>
  <c r="C123" i="59" s="1"/>
  <c r="C124" i="59" s="1"/>
  <c r="C125" i="59" s="1"/>
  <c r="C126" i="59" s="1"/>
  <c r="C127" i="59" s="1"/>
  <c r="C128" i="59" s="1"/>
  <c r="C129" i="59" s="1"/>
  <c r="C130" i="59" s="1"/>
  <c r="C131" i="59" s="1"/>
  <c r="C132" i="59" s="1"/>
  <c r="C133" i="59" s="1"/>
  <c r="C134" i="59" s="1"/>
  <c r="C135" i="59" s="1"/>
  <c r="C136" i="59" s="1"/>
  <c r="C137" i="59" s="1"/>
  <c r="C138" i="59" s="1"/>
  <c r="C139" i="59" s="1"/>
  <c r="C140" i="59" s="1"/>
  <c r="C141" i="59" s="1"/>
  <c r="C142" i="59" s="1"/>
  <c r="C143" i="59" s="1"/>
  <c r="C144" i="59" s="1"/>
  <c r="C145" i="59" s="1"/>
  <c r="C146" i="59" s="1"/>
  <c r="C147" i="59" s="1"/>
  <c r="C148" i="59" s="1"/>
  <c r="C149" i="59" s="1"/>
  <c r="C150" i="59" s="1"/>
  <c r="C151" i="59" s="1"/>
  <c r="C152" i="59" s="1"/>
  <c r="C153" i="59" s="1"/>
  <c r="C154" i="59" s="1"/>
  <c r="M22" i="34"/>
  <c r="N22" i="34" s="1"/>
  <c r="K22" i="34"/>
  <c r="L22" i="34" s="1"/>
  <c r="M21" i="22"/>
  <c r="N21" i="22" s="1"/>
  <c r="K21" i="22"/>
  <c r="L21" i="22" s="1"/>
  <c r="M22" i="23"/>
  <c r="N22" i="23" s="1"/>
  <c r="K22" i="23"/>
  <c r="L22" i="23" s="1"/>
  <c r="M22" i="24"/>
  <c r="N22" i="24" s="1"/>
  <c r="K22" i="24"/>
  <c r="L22" i="24" s="1"/>
  <c r="M23" i="27"/>
  <c r="N23" i="27" s="1"/>
  <c r="K23" i="27"/>
  <c r="L23" i="27" s="1"/>
  <c r="M24" i="28"/>
  <c r="N24" i="28" s="1"/>
  <c r="K24" i="28"/>
  <c r="L24" i="28" s="1"/>
  <c r="M23" i="29"/>
  <c r="N23" i="29" s="1"/>
  <c r="K23" i="29"/>
  <c r="L23" i="29" s="1"/>
  <c r="M23" i="30"/>
  <c r="N23" i="30" s="1"/>
  <c r="K23" i="30"/>
  <c r="L23" i="30" s="1"/>
  <c r="M22" i="31"/>
  <c r="N22" i="31" s="1"/>
  <c r="K22" i="31"/>
  <c r="L22" i="31" s="1"/>
  <c r="M22" i="32"/>
  <c r="N22" i="32" s="1"/>
  <c r="K22" i="32"/>
  <c r="L22" i="32" s="1"/>
  <c r="M20" i="39"/>
  <c r="N20" i="39" s="1"/>
  <c r="K20" i="39"/>
  <c r="L20" i="39" s="1"/>
  <c r="M20" i="41"/>
  <c r="N20" i="41" s="1"/>
  <c r="K20" i="41"/>
  <c r="L20" i="41" s="1"/>
  <c r="M20" i="42"/>
  <c r="N20" i="42" s="1"/>
  <c r="K20" i="42"/>
  <c r="L20" i="42" s="1"/>
  <c r="M20" i="43"/>
  <c r="N20" i="43" s="1"/>
  <c r="K20" i="43"/>
  <c r="L20" i="43" s="1"/>
  <c r="M20" i="44"/>
  <c r="N20" i="44" s="1"/>
  <c r="K20" i="44"/>
  <c r="L20" i="44" s="1"/>
  <c r="M19" i="45"/>
  <c r="N19" i="45" s="1"/>
  <c r="K19" i="45"/>
  <c r="L19" i="45" s="1"/>
  <c r="M18" i="46"/>
  <c r="N18" i="46" s="1"/>
  <c r="K18" i="46"/>
  <c r="L18" i="46" s="1"/>
  <c r="M18" i="53"/>
  <c r="N18" i="53" s="1"/>
  <c r="K18" i="53"/>
  <c r="L18" i="53" s="1"/>
  <c r="M18" i="54"/>
  <c r="N18" i="54" s="1"/>
  <c r="K18" i="54"/>
  <c r="L18" i="54" s="1"/>
  <c r="M18" i="55"/>
  <c r="N18" i="55" s="1"/>
  <c r="K18" i="55"/>
  <c r="L18" i="55" s="1"/>
  <c r="M18" i="56"/>
  <c r="N18" i="56" s="1"/>
  <c r="K18" i="56"/>
  <c r="L18" i="56" s="1"/>
  <c r="M18" i="57"/>
  <c r="N18" i="57" s="1"/>
  <c r="K18" i="57"/>
  <c r="L18" i="57" s="1"/>
  <c r="M18" i="58"/>
  <c r="N18" i="58" s="1"/>
  <c r="K18" i="58"/>
  <c r="L18" i="58" s="1"/>
  <c r="M17" i="59"/>
  <c r="N17" i="59" s="1"/>
  <c r="K17" i="59"/>
  <c r="L17" i="59" s="1"/>
  <c r="M17" i="61"/>
  <c r="N17" i="61" s="1"/>
  <c r="K17" i="61"/>
  <c r="L17" i="61" s="1"/>
  <c r="M17" i="63"/>
  <c r="N17" i="63" s="1"/>
  <c r="K17" i="63"/>
  <c r="L17" i="63" s="1"/>
  <c r="M17" i="62"/>
  <c r="N17" i="62" s="1"/>
  <c r="K17" i="62"/>
  <c r="L17" i="62" s="1"/>
  <c r="M17" i="60"/>
  <c r="N17" i="60" s="1"/>
  <c r="K17" i="60"/>
  <c r="L17" i="60" s="1"/>
  <c r="N99" i="58"/>
  <c r="O99" i="58" s="1"/>
  <c r="L99" i="58"/>
  <c r="M99" i="58" s="1"/>
  <c r="N99" i="57"/>
  <c r="O99" i="57" s="1"/>
  <c r="L99" i="57"/>
  <c r="N99" i="56"/>
  <c r="O99" i="56" s="1"/>
  <c r="L99" i="56"/>
  <c r="M99" i="56" s="1"/>
  <c r="N99" i="55"/>
  <c r="O99" i="55" s="1"/>
  <c r="L99" i="55"/>
  <c r="M99" i="55" s="1"/>
  <c r="N99" i="54"/>
  <c r="O99" i="54" s="1"/>
  <c r="L99" i="54"/>
  <c r="M99" i="54" s="1"/>
  <c r="N99" i="53"/>
  <c r="O99" i="53" s="1"/>
  <c r="L99" i="53"/>
  <c r="M99" i="53" s="1"/>
  <c r="N99" i="46"/>
  <c r="O99" i="46" s="1"/>
  <c r="L99" i="46"/>
  <c r="M99" i="46" s="1"/>
  <c r="N100" i="45"/>
  <c r="O100" i="45" s="1"/>
  <c r="L100" i="45"/>
  <c r="M100" i="45" s="1"/>
  <c r="N101" i="44"/>
  <c r="O101" i="44" s="1"/>
  <c r="L101" i="44"/>
  <c r="M101" i="44" s="1"/>
  <c r="N101" i="43"/>
  <c r="O101" i="43" s="1"/>
  <c r="L101" i="43"/>
  <c r="M101" i="43" s="1"/>
  <c r="N101" i="42"/>
  <c r="O101" i="42" s="1"/>
  <c r="L101" i="42"/>
  <c r="M101" i="42" s="1"/>
  <c r="N101" i="41"/>
  <c r="O101" i="41" s="1"/>
  <c r="L101" i="41"/>
  <c r="M101" i="41" s="1"/>
  <c r="N101" i="39"/>
  <c r="O101" i="39" s="1"/>
  <c r="L101" i="39"/>
  <c r="M101" i="39" s="1"/>
  <c r="N103" i="35"/>
  <c r="O103" i="35" s="1"/>
  <c r="L103" i="35"/>
  <c r="M103" i="35" s="1"/>
  <c r="N103" i="34"/>
  <c r="O103" i="34" s="1"/>
  <c r="L103" i="34"/>
  <c r="M103" i="34" s="1"/>
  <c r="N103" i="32"/>
  <c r="O103" i="32" s="1"/>
  <c r="L103" i="32"/>
  <c r="M103" i="32" s="1"/>
  <c r="N103" i="31"/>
  <c r="O103" i="31" s="1"/>
  <c r="L103" i="31"/>
  <c r="M103" i="31" s="1"/>
  <c r="N104" i="30"/>
  <c r="O104" i="30" s="1"/>
  <c r="L104" i="30"/>
  <c r="M104" i="30" s="1"/>
  <c r="N104" i="29"/>
  <c r="O104" i="29" s="1"/>
  <c r="L104" i="29"/>
  <c r="M104" i="29" s="1"/>
  <c r="N105" i="28"/>
  <c r="O105" i="28" s="1"/>
  <c r="L105" i="28"/>
  <c r="M105" i="28" s="1"/>
  <c r="N104" i="27"/>
  <c r="O104" i="27" s="1"/>
  <c r="L104" i="27"/>
  <c r="M104" i="27" s="1"/>
  <c r="N103" i="24"/>
  <c r="O103" i="24" s="1"/>
  <c r="L103" i="24"/>
  <c r="M103" i="24" s="1"/>
  <c r="N103" i="23"/>
  <c r="O103" i="23" s="1"/>
  <c r="L103" i="23"/>
  <c r="M103" i="23" s="1"/>
  <c r="N102" i="22"/>
  <c r="O102" i="22" s="1"/>
  <c r="L102" i="22"/>
  <c r="M102" i="22" s="1"/>
  <c r="N102" i="21"/>
  <c r="O102" i="21" s="1"/>
  <c r="L102" i="21"/>
  <c r="M102" i="21" s="1"/>
  <c r="M21" i="21"/>
  <c r="N21" i="21" s="1"/>
  <c r="K21" i="21"/>
  <c r="L21" i="21" s="1"/>
  <c r="M21" i="20"/>
  <c r="N21" i="20" s="1"/>
  <c r="K21" i="20"/>
  <c r="L21" i="20" s="1"/>
  <c r="N102" i="20"/>
  <c r="O102" i="20" s="1"/>
  <c r="L102" i="20"/>
  <c r="M102" i="20" s="1"/>
  <c r="N102" i="19"/>
  <c r="O102" i="19" s="1"/>
  <c r="L102" i="19"/>
  <c r="M102" i="19" s="1"/>
  <c r="M21" i="19"/>
  <c r="N21" i="19" s="1"/>
  <c r="K21" i="19"/>
  <c r="L21" i="19" s="1"/>
  <c r="N102" i="18"/>
  <c r="O102" i="18" s="1"/>
  <c r="L102" i="18"/>
  <c r="M102" i="18" s="1"/>
  <c r="M21" i="18"/>
  <c r="N21" i="18" s="1"/>
  <c r="K21" i="18"/>
  <c r="L21" i="18" s="1"/>
  <c r="N102" i="17"/>
  <c r="O102" i="17" s="1"/>
  <c r="L102" i="17"/>
  <c r="M102" i="17" s="1"/>
  <c r="M21" i="17"/>
  <c r="N21" i="17" s="1"/>
  <c r="K21" i="17"/>
  <c r="L21" i="17" s="1"/>
  <c r="N102" i="3"/>
  <c r="O102" i="3" s="1"/>
  <c r="L102" i="3"/>
  <c r="M102" i="3" s="1"/>
  <c r="M21" i="3"/>
  <c r="N21" i="3" s="1"/>
  <c r="K21" i="3"/>
  <c r="L21" i="3" s="1"/>
  <c r="Q60" i="1"/>
  <c r="Q60" i="2"/>
  <c r="Q58" i="3"/>
  <c r="Q58" i="17"/>
  <c r="Q58" i="18"/>
  <c r="Q58" i="19"/>
  <c r="Q58" i="20"/>
  <c r="Q58" i="21"/>
  <c r="Q58" i="22"/>
  <c r="Q58" i="23"/>
  <c r="Q58" i="24"/>
  <c r="Q58" i="25"/>
  <c r="Q58" i="26"/>
  <c r="Q58" i="27"/>
  <c r="Q58" i="28"/>
  <c r="Q58" i="29"/>
  <c r="Q58" i="30"/>
  <c r="Q58" i="31"/>
  <c r="Q58" i="32"/>
  <c r="Q58" i="33"/>
  <c r="Q58" i="34"/>
  <c r="Q58" i="35"/>
  <c r="Q58" i="39"/>
  <c r="Q58" i="41"/>
  <c r="Q58" i="42"/>
  <c r="Q58" i="43"/>
  <c r="Q58" i="44"/>
  <c r="Q58" i="45"/>
  <c r="Q58" i="46"/>
  <c r="Q58" i="53"/>
  <c r="Q58" i="54"/>
  <c r="Q58" i="55"/>
  <c r="Q58" i="56"/>
  <c r="Q58" i="57"/>
  <c r="Q58" i="58"/>
  <c r="Q58" i="59"/>
  <c r="Q58" i="61"/>
  <c r="Q58" i="63"/>
  <c r="Q58" i="62"/>
  <c r="Q58" i="60"/>
  <c r="P1" i="60"/>
  <c r="P83" i="60" s="1"/>
  <c r="P1" i="62"/>
  <c r="P83" i="62" s="1"/>
  <c r="P1" i="63"/>
  <c r="P83" i="63" s="1"/>
  <c r="P1" i="61"/>
  <c r="P83" i="61" s="1"/>
  <c r="P1" i="59"/>
  <c r="P83" i="59" s="1"/>
  <c r="P1" i="58"/>
  <c r="P83" i="58" s="1"/>
  <c r="B21" i="21"/>
  <c r="N101" i="21"/>
  <c r="O101" i="21" s="1"/>
  <c r="L101" i="21"/>
  <c r="M101" i="21" s="1"/>
  <c r="I18" i="21"/>
  <c r="I19" i="21"/>
  <c r="M20" i="21"/>
  <c r="N20" i="21" s="1"/>
  <c r="K20" i="21"/>
  <c r="L20" i="21" s="1"/>
  <c r="W55" i="36"/>
  <c r="P55" i="36"/>
  <c r="W54" i="36"/>
  <c r="P54" i="36"/>
  <c r="W53" i="36"/>
  <c r="P53" i="36"/>
  <c r="W52" i="36"/>
  <c r="P52" i="36"/>
  <c r="W51" i="36"/>
  <c r="P51" i="36"/>
  <c r="P154" i="63"/>
  <c r="O154" i="63"/>
  <c r="M154" i="63"/>
  <c r="P153" i="63"/>
  <c r="O153" i="63"/>
  <c r="M153" i="63"/>
  <c r="P152" i="63"/>
  <c r="O152" i="63"/>
  <c r="M152" i="63"/>
  <c r="P151" i="63"/>
  <c r="O151" i="63"/>
  <c r="M151" i="63"/>
  <c r="P150" i="63"/>
  <c r="O150" i="63"/>
  <c r="M150" i="63"/>
  <c r="P149" i="63"/>
  <c r="O149" i="63"/>
  <c r="M149" i="63"/>
  <c r="P148" i="63"/>
  <c r="O148" i="63"/>
  <c r="M148" i="63"/>
  <c r="P147" i="63"/>
  <c r="O147" i="63"/>
  <c r="M147" i="63"/>
  <c r="P146" i="63"/>
  <c r="O146" i="63"/>
  <c r="M146" i="63"/>
  <c r="P145" i="63"/>
  <c r="O145" i="63"/>
  <c r="M145" i="63"/>
  <c r="P144" i="63"/>
  <c r="O144" i="63"/>
  <c r="M144" i="63"/>
  <c r="P143" i="63"/>
  <c r="O143" i="63"/>
  <c r="M143" i="63"/>
  <c r="P142" i="63"/>
  <c r="O142" i="63"/>
  <c r="M142" i="63"/>
  <c r="P141" i="63"/>
  <c r="O141" i="63"/>
  <c r="M141" i="63"/>
  <c r="P140" i="63"/>
  <c r="O140" i="63"/>
  <c r="M140" i="63"/>
  <c r="P139" i="63"/>
  <c r="O139" i="63"/>
  <c r="M139" i="63"/>
  <c r="P138" i="63"/>
  <c r="O138" i="63"/>
  <c r="M138" i="63"/>
  <c r="P137" i="63"/>
  <c r="O137" i="63"/>
  <c r="M137" i="63"/>
  <c r="P136" i="63"/>
  <c r="O136" i="63"/>
  <c r="M136" i="63"/>
  <c r="P135" i="63"/>
  <c r="O135" i="63"/>
  <c r="M135" i="63"/>
  <c r="P134" i="63"/>
  <c r="O134" i="63"/>
  <c r="M134" i="63"/>
  <c r="P133" i="63"/>
  <c r="O133" i="63"/>
  <c r="M133" i="63"/>
  <c r="P132" i="63"/>
  <c r="O132" i="63"/>
  <c r="M132" i="63"/>
  <c r="P131" i="63"/>
  <c r="O131" i="63"/>
  <c r="M131" i="63"/>
  <c r="O130" i="63"/>
  <c r="M130" i="63"/>
  <c r="O129" i="63"/>
  <c r="M129" i="63"/>
  <c r="O128" i="63"/>
  <c r="M128" i="63"/>
  <c r="O127" i="63"/>
  <c r="M127" i="63"/>
  <c r="O126" i="63"/>
  <c r="M126" i="63"/>
  <c r="O125" i="63"/>
  <c r="M125" i="63"/>
  <c r="O124" i="63"/>
  <c r="M124" i="63"/>
  <c r="O123" i="63"/>
  <c r="M123" i="63"/>
  <c r="O122" i="63"/>
  <c r="M122" i="63"/>
  <c r="O121" i="63"/>
  <c r="M121" i="63"/>
  <c r="O120" i="63"/>
  <c r="M120" i="63"/>
  <c r="O119" i="63"/>
  <c r="M119" i="63"/>
  <c r="O118" i="63"/>
  <c r="M118" i="63"/>
  <c r="O117" i="63"/>
  <c r="M117" i="63"/>
  <c r="O116" i="63"/>
  <c r="M116" i="63"/>
  <c r="O115" i="63"/>
  <c r="M115" i="63"/>
  <c r="O114" i="63"/>
  <c r="M114" i="63"/>
  <c r="O113" i="63"/>
  <c r="M113" i="63"/>
  <c r="O112" i="63"/>
  <c r="M112" i="63"/>
  <c r="O111" i="63"/>
  <c r="M111" i="63"/>
  <c r="O110" i="63"/>
  <c r="M110" i="63"/>
  <c r="O109" i="63"/>
  <c r="M109" i="63"/>
  <c r="O108" i="63"/>
  <c r="M108" i="63"/>
  <c r="O106" i="63"/>
  <c r="O105" i="63"/>
  <c r="O104" i="63"/>
  <c r="D96" i="63"/>
  <c r="L93" i="63"/>
  <c r="J93" i="63"/>
  <c r="D91" i="63"/>
  <c r="D89" i="63"/>
  <c r="N72" i="63"/>
  <c r="L72" i="63"/>
  <c r="N71" i="63"/>
  <c r="L71" i="63"/>
  <c r="N70" i="63"/>
  <c r="L70" i="63"/>
  <c r="N69" i="63"/>
  <c r="L69" i="63"/>
  <c r="N68" i="63"/>
  <c r="L68" i="63"/>
  <c r="N67" i="63"/>
  <c r="L67" i="63"/>
  <c r="N66" i="63"/>
  <c r="L66" i="63"/>
  <c r="N65" i="63"/>
  <c r="L65" i="63"/>
  <c r="N64" i="63"/>
  <c r="L64" i="63"/>
  <c r="N63" i="63"/>
  <c r="L63" i="63"/>
  <c r="N62" i="63"/>
  <c r="L62" i="63"/>
  <c r="N61" i="63"/>
  <c r="L61" i="63"/>
  <c r="N60" i="63"/>
  <c r="L60" i="63"/>
  <c r="N59" i="63"/>
  <c r="L59" i="63"/>
  <c r="N58" i="63"/>
  <c r="L58" i="63"/>
  <c r="N57" i="63"/>
  <c r="L57" i="63"/>
  <c r="N56" i="63"/>
  <c r="L56" i="63"/>
  <c r="N55" i="63"/>
  <c r="L55" i="63"/>
  <c r="N54" i="63"/>
  <c r="L54" i="63"/>
  <c r="N53" i="63"/>
  <c r="L53" i="63"/>
  <c r="N52" i="63"/>
  <c r="L52" i="63"/>
  <c r="N51" i="63"/>
  <c r="L51" i="63"/>
  <c r="N50" i="63"/>
  <c r="L50" i="63"/>
  <c r="N49" i="63"/>
  <c r="L49" i="63"/>
  <c r="N48" i="63"/>
  <c r="L48" i="63"/>
  <c r="N47" i="63"/>
  <c r="L47" i="63"/>
  <c r="N46" i="63"/>
  <c r="L46" i="63"/>
  <c r="N45" i="63"/>
  <c r="L45" i="63"/>
  <c r="N44" i="63"/>
  <c r="L44" i="63"/>
  <c r="N43" i="63"/>
  <c r="L43" i="63"/>
  <c r="N42" i="63"/>
  <c r="L42" i="63"/>
  <c r="N41" i="63"/>
  <c r="L41" i="63"/>
  <c r="N40" i="63"/>
  <c r="L40" i="63"/>
  <c r="N39" i="63"/>
  <c r="L39" i="63"/>
  <c r="N38" i="63"/>
  <c r="L38" i="63"/>
  <c r="N37" i="63"/>
  <c r="L37" i="63"/>
  <c r="N36" i="63"/>
  <c r="L36" i="63"/>
  <c r="N35" i="63"/>
  <c r="L35" i="63"/>
  <c r="N34" i="63"/>
  <c r="L34" i="63"/>
  <c r="N33" i="63"/>
  <c r="L33" i="63"/>
  <c r="N32" i="63"/>
  <c r="L32" i="63"/>
  <c r="N31" i="63"/>
  <c r="L31" i="63"/>
  <c r="N30" i="63"/>
  <c r="L30" i="63"/>
  <c r="N26" i="63"/>
  <c r="N25" i="63"/>
  <c r="N24" i="63"/>
  <c r="N23" i="63"/>
  <c r="C17" i="63"/>
  <c r="C18" i="63" s="1"/>
  <c r="C19" i="63" s="1"/>
  <c r="C20" i="63" s="1"/>
  <c r="C21" i="63" s="1"/>
  <c r="C22" i="63" s="1"/>
  <c r="C23" i="63" s="1"/>
  <c r="C24" i="63" s="1"/>
  <c r="C25" i="63" s="1"/>
  <c r="C26" i="63" s="1"/>
  <c r="C27" i="63" s="1"/>
  <c r="C28" i="63" s="1"/>
  <c r="C29" i="63" s="1"/>
  <c r="C30" i="63" s="1"/>
  <c r="C31" i="63" s="1"/>
  <c r="C32" i="63" s="1"/>
  <c r="C33" i="63" s="1"/>
  <c r="C34" i="63" s="1"/>
  <c r="C35" i="63" s="1"/>
  <c r="C36" i="63" s="1"/>
  <c r="C37" i="63" s="1"/>
  <c r="C38" i="63" s="1"/>
  <c r="C39" i="63" s="1"/>
  <c r="C40" i="63" s="1"/>
  <c r="C41" i="63" s="1"/>
  <c r="C42" i="63" s="1"/>
  <c r="C43" i="63" s="1"/>
  <c r="C44" i="63" s="1"/>
  <c r="C45" i="63" s="1"/>
  <c r="C46" i="63" s="1"/>
  <c r="C47" i="63" s="1"/>
  <c r="C48" i="63" s="1"/>
  <c r="C49" i="63" s="1"/>
  <c r="C50" i="63" s="1"/>
  <c r="C51" i="63" s="1"/>
  <c r="C52" i="63" s="1"/>
  <c r="C53" i="63" s="1"/>
  <c r="C54" i="63" s="1"/>
  <c r="C55" i="63" s="1"/>
  <c r="C56" i="63" s="1"/>
  <c r="C57" i="63" s="1"/>
  <c r="C58" i="63" s="1"/>
  <c r="C59" i="63" s="1"/>
  <c r="C60" i="63" s="1"/>
  <c r="C61" i="63" s="1"/>
  <c r="C62" i="63" s="1"/>
  <c r="C63" i="63" s="1"/>
  <c r="C64" i="63" s="1"/>
  <c r="C65" i="63" s="1"/>
  <c r="C66" i="63" s="1"/>
  <c r="C67" i="63" s="1"/>
  <c r="C68" i="63" s="1"/>
  <c r="C69" i="63" s="1"/>
  <c r="C70" i="63" s="1"/>
  <c r="C71" i="63" s="1"/>
  <c r="C72" i="63" s="1"/>
  <c r="K11" i="63"/>
  <c r="I11" i="63"/>
  <c r="D8" i="63"/>
  <c r="D90" i="63" s="1"/>
  <c r="P154" i="62"/>
  <c r="O154" i="62"/>
  <c r="M154" i="62"/>
  <c r="P153" i="62"/>
  <c r="O153" i="62"/>
  <c r="M153" i="62"/>
  <c r="P152" i="62"/>
  <c r="O152" i="62"/>
  <c r="M152" i="62"/>
  <c r="P151" i="62"/>
  <c r="O151" i="62"/>
  <c r="M151" i="62"/>
  <c r="P150" i="62"/>
  <c r="O150" i="62"/>
  <c r="M150" i="62"/>
  <c r="P149" i="62"/>
  <c r="O149" i="62"/>
  <c r="M149" i="62"/>
  <c r="P148" i="62"/>
  <c r="O148" i="62"/>
  <c r="M148" i="62"/>
  <c r="P147" i="62"/>
  <c r="O147" i="62"/>
  <c r="M147" i="62"/>
  <c r="P146" i="62"/>
  <c r="O146" i="62"/>
  <c r="M146" i="62"/>
  <c r="P145" i="62"/>
  <c r="O145" i="62"/>
  <c r="M145" i="62"/>
  <c r="P144" i="62"/>
  <c r="O144" i="62"/>
  <c r="M144" i="62"/>
  <c r="P143" i="62"/>
  <c r="O143" i="62"/>
  <c r="M143" i="62"/>
  <c r="P142" i="62"/>
  <c r="O142" i="62"/>
  <c r="M142" i="62"/>
  <c r="P141" i="62"/>
  <c r="O141" i="62"/>
  <c r="M141" i="62"/>
  <c r="P140" i="62"/>
  <c r="O140" i="62"/>
  <c r="M140" i="62"/>
  <c r="P139" i="62"/>
  <c r="O139" i="62"/>
  <c r="M139" i="62"/>
  <c r="P138" i="62"/>
  <c r="O138" i="62"/>
  <c r="M138" i="62"/>
  <c r="P137" i="62"/>
  <c r="O137" i="62"/>
  <c r="M137" i="62"/>
  <c r="P136" i="62"/>
  <c r="O136" i="62"/>
  <c r="M136" i="62"/>
  <c r="P135" i="62"/>
  <c r="O135" i="62"/>
  <c r="M135" i="62"/>
  <c r="P134" i="62"/>
  <c r="O134" i="62"/>
  <c r="M134" i="62"/>
  <c r="P133" i="62"/>
  <c r="O133" i="62"/>
  <c r="M133" i="62"/>
  <c r="P132" i="62"/>
  <c r="O132" i="62"/>
  <c r="M132" i="62"/>
  <c r="P131" i="62"/>
  <c r="O131" i="62"/>
  <c r="M131" i="62"/>
  <c r="O130" i="62"/>
  <c r="M130" i="62"/>
  <c r="O129" i="62"/>
  <c r="M129" i="62"/>
  <c r="O128" i="62"/>
  <c r="M128" i="62"/>
  <c r="O127" i="62"/>
  <c r="M127" i="62"/>
  <c r="O126" i="62"/>
  <c r="M126" i="62"/>
  <c r="O125" i="62"/>
  <c r="M125" i="62"/>
  <c r="O124" i="62"/>
  <c r="M124" i="62"/>
  <c r="O123" i="62"/>
  <c r="M123" i="62"/>
  <c r="O122" i="62"/>
  <c r="M122" i="62"/>
  <c r="O121" i="62"/>
  <c r="M121" i="62"/>
  <c r="O120" i="62"/>
  <c r="M120" i="62"/>
  <c r="O119" i="62"/>
  <c r="M119" i="62"/>
  <c r="O118" i="62"/>
  <c r="M118" i="62"/>
  <c r="O117" i="62"/>
  <c r="M117" i="62"/>
  <c r="O116" i="62"/>
  <c r="M116" i="62"/>
  <c r="O115" i="62"/>
  <c r="M115" i="62"/>
  <c r="O114" i="62"/>
  <c r="M114" i="62"/>
  <c r="O113" i="62"/>
  <c r="M113" i="62"/>
  <c r="O112" i="62"/>
  <c r="M112" i="62"/>
  <c r="O111" i="62"/>
  <c r="M111" i="62"/>
  <c r="O110" i="62"/>
  <c r="M110" i="62"/>
  <c r="O109" i="62"/>
  <c r="M109" i="62"/>
  <c r="O108" i="62"/>
  <c r="M108" i="62"/>
  <c r="O106" i="62"/>
  <c r="O105" i="62"/>
  <c r="O104" i="62"/>
  <c r="D96" i="62"/>
  <c r="L93" i="62"/>
  <c r="J93" i="62"/>
  <c r="D91" i="62"/>
  <c r="D89" i="62"/>
  <c r="N72" i="62"/>
  <c r="L72" i="62"/>
  <c r="N71" i="62"/>
  <c r="L71" i="62"/>
  <c r="N70" i="62"/>
  <c r="L70" i="62"/>
  <c r="N69" i="62"/>
  <c r="L69" i="62"/>
  <c r="N68" i="62"/>
  <c r="L68" i="62"/>
  <c r="N67" i="62"/>
  <c r="L67" i="62"/>
  <c r="N66" i="62"/>
  <c r="L66" i="62"/>
  <c r="N65" i="62"/>
  <c r="L65" i="62"/>
  <c r="N64" i="62"/>
  <c r="L64" i="62"/>
  <c r="N63" i="62"/>
  <c r="L63" i="62"/>
  <c r="N62" i="62"/>
  <c r="L62" i="62"/>
  <c r="N61" i="62"/>
  <c r="L61" i="62"/>
  <c r="N60" i="62"/>
  <c r="L60" i="62"/>
  <c r="N59" i="62"/>
  <c r="L59" i="62"/>
  <c r="N58" i="62"/>
  <c r="L58" i="62"/>
  <c r="N57" i="62"/>
  <c r="L57" i="62"/>
  <c r="N56" i="62"/>
  <c r="L56" i="62"/>
  <c r="N55" i="62"/>
  <c r="L55" i="62"/>
  <c r="N54" i="62"/>
  <c r="L54" i="62"/>
  <c r="N53" i="62"/>
  <c r="L53" i="62"/>
  <c r="N52" i="62"/>
  <c r="L52" i="62"/>
  <c r="N51" i="62"/>
  <c r="L51" i="62"/>
  <c r="N50" i="62"/>
  <c r="L50" i="62"/>
  <c r="N49" i="62"/>
  <c r="L49" i="62"/>
  <c r="N48" i="62"/>
  <c r="L48" i="62"/>
  <c r="N47" i="62"/>
  <c r="L47" i="62"/>
  <c r="N46" i="62"/>
  <c r="L46" i="62"/>
  <c r="N45" i="62"/>
  <c r="L45" i="62"/>
  <c r="N44" i="62"/>
  <c r="L44" i="62"/>
  <c r="N43" i="62"/>
  <c r="L43" i="62"/>
  <c r="N42" i="62"/>
  <c r="L42" i="62"/>
  <c r="N41" i="62"/>
  <c r="L41" i="62"/>
  <c r="N40" i="62"/>
  <c r="L40" i="62"/>
  <c r="N39" i="62"/>
  <c r="L39" i="62"/>
  <c r="N38" i="62"/>
  <c r="L38" i="62"/>
  <c r="N37" i="62"/>
  <c r="L37" i="62"/>
  <c r="N36" i="62"/>
  <c r="L36" i="62"/>
  <c r="N35" i="62"/>
  <c r="L35" i="62"/>
  <c r="N34" i="62"/>
  <c r="L34" i="62"/>
  <c r="N33" i="62"/>
  <c r="L33" i="62"/>
  <c r="N32" i="62"/>
  <c r="L32" i="62"/>
  <c r="N31" i="62"/>
  <c r="L31" i="62"/>
  <c r="N30" i="62"/>
  <c r="L30" i="62"/>
  <c r="N26" i="62"/>
  <c r="N25" i="62"/>
  <c r="N24" i="62"/>
  <c r="N23" i="62"/>
  <c r="O23" i="62" s="1"/>
  <c r="C17" i="62"/>
  <c r="C18" i="62" s="1"/>
  <c r="C19" i="62" s="1"/>
  <c r="C20" i="62" s="1"/>
  <c r="C21" i="62" s="1"/>
  <c r="C22" i="62" s="1"/>
  <c r="C23" i="62" s="1"/>
  <c r="C24" i="62" s="1"/>
  <c r="C25" i="62" s="1"/>
  <c r="C26" i="62" s="1"/>
  <c r="C27" i="62" s="1"/>
  <c r="C28" i="62" s="1"/>
  <c r="C29" i="62" s="1"/>
  <c r="C30" i="62" s="1"/>
  <c r="C31" i="62" s="1"/>
  <c r="C32" i="62" s="1"/>
  <c r="C33" i="62" s="1"/>
  <c r="C34" i="62" s="1"/>
  <c r="C35" i="62" s="1"/>
  <c r="C36" i="62" s="1"/>
  <c r="C37" i="62" s="1"/>
  <c r="C38" i="62" s="1"/>
  <c r="C39" i="62" s="1"/>
  <c r="C40" i="62" s="1"/>
  <c r="C41" i="62" s="1"/>
  <c r="C42" i="62" s="1"/>
  <c r="C43" i="62" s="1"/>
  <c r="C44" i="62" s="1"/>
  <c r="C45" i="62" s="1"/>
  <c r="C46" i="62" s="1"/>
  <c r="C47" i="62" s="1"/>
  <c r="C48" i="62" s="1"/>
  <c r="C49" i="62" s="1"/>
  <c r="C50" i="62" s="1"/>
  <c r="C51" i="62" s="1"/>
  <c r="C52" i="62" s="1"/>
  <c r="C53" i="62" s="1"/>
  <c r="C54" i="62" s="1"/>
  <c r="C55" i="62" s="1"/>
  <c r="C56" i="62" s="1"/>
  <c r="C57" i="62" s="1"/>
  <c r="C58" i="62" s="1"/>
  <c r="C59" i="62" s="1"/>
  <c r="C60" i="62" s="1"/>
  <c r="C61" i="62" s="1"/>
  <c r="C62" i="62" s="1"/>
  <c r="C63" i="62" s="1"/>
  <c r="C64" i="62" s="1"/>
  <c r="C65" i="62" s="1"/>
  <c r="C66" i="62" s="1"/>
  <c r="C67" i="62" s="1"/>
  <c r="C68" i="62" s="1"/>
  <c r="C69" i="62" s="1"/>
  <c r="C70" i="62" s="1"/>
  <c r="C71" i="62" s="1"/>
  <c r="C72" i="62" s="1"/>
  <c r="K11" i="62"/>
  <c r="I11" i="62"/>
  <c r="D8" i="62"/>
  <c r="D90" i="62" s="1"/>
  <c r="P154" i="61"/>
  <c r="O154" i="61"/>
  <c r="M154" i="61"/>
  <c r="P153" i="61"/>
  <c r="O153" i="61"/>
  <c r="M153" i="61"/>
  <c r="P152" i="61"/>
  <c r="O152" i="61"/>
  <c r="M152" i="61"/>
  <c r="P151" i="61"/>
  <c r="O151" i="61"/>
  <c r="M151" i="61"/>
  <c r="P150" i="61"/>
  <c r="O150" i="61"/>
  <c r="M150" i="61"/>
  <c r="P149" i="61"/>
  <c r="O149" i="61"/>
  <c r="M149" i="61"/>
  <c r="P148" i="61"/>
  <c r="O148" i="61"/>
  <c r="M148" i="61"/>
  <c r="P147" i="61"/>
  <c r="O147" i="61"/>
  <c r="M147" i="61"/>
  <c r="P146" i="61"/>
  <c r="O146" i="61"/>
  <c r="M146" i="61"/>
  <c r="P145" i="61"/>
  <c r="O145" i="61"/>
  <c r="M145" i="61"/>
  <c r="P144" i="61"/>
  <c r="O144" i="61"/>
  <c r="M144" i="61"/>
  <c r="P143" i="61"/>
  <c r="O143" i="61"/>
  <c r="M143" i="61"/>
  <c r="P142" i="61"/>
  <c r="O142" i="61"/>
  <c r="M142" i="61"/>
  <c r="P141" i="61"/>
  <c r="O141" i="61"/>
  <c r="M141" i="61"/>
  <c r="P140" i="61"/>
  <c r="O140" i="61"/>
  <c r="M140" i="61"/>
  <c r="P139" i="61"/>
  <c r="O139" i="61"/>
  <c r="M139" i="61"/>
  <c r="P138" i="61"/>
  <c r="O138" i="61"/>
  <c r="M138" i="61"/>
  <c r="P137" i="61"/>
  <c r="O137" i="61"/>
  <c r="M137" i="61"/>
  <c r="P136" i="61"/>
  <c r="O136" i="61"/>
  <c r="M136" i="61"/>
  <c r="P135" i="61"/>
  <c r="O135" i="61"/>
  <c r="M135" i="61"/>
  <c r="P134" i="61"/>
  <c r="O134" i="61"/>
  <c r="M134" i="61"/>
  <c r="P133" i="61"/>
  <c r="O133" i="61"/>
  <c r="M133" i="61"/>
  <c r="P132" i="61"/>
  <c r="O132" i="61"/>
  <c r="M132" i="61"/>
  <c r="P131" i="61"/>
  <c r="O131" i="61"/>
  <c r="M131" i="61"/>
  <c r="O130" i="61"/>
  <c r="M130" i="61"/>
  <c r="O129" i="61"/>
  <c r="M129" i="61"/>
  <c r="O128" i="61"/>
  <c r="M128" i="61"/>
  <c r="O127" i="61"/>
  <c r="M127" i="61"/>
  <c r="O126" i="61"/>
  <c r="M126" i="61"/>
  <c r="O125" i="61"/>
  <c r="M125" i="61"/>
  <c r="O124" i="61"/>
  <c r="M124" i="61"/>
  <c r="O123" i="61"/>
  <c r="M123" i="61"/>
  <c r="O122" i="61"/>
  <c r="M122" i="61"/>
  <c r="O121" i="61"/>
  <c r="M121" i="61"/>
  <c r="O120" i="61"/>
  <c r="M120" i="61"/>
  <c r="O119" i="61"/>
  <c r="M119" i="61"/>
  <c r="O118" i="61"/>
  <c r="M118" i="61"/>
  <c r="O117" i="61"/>
  <c r="M117" i="61"/>
  <c r="O116" i="61"/>
  <c r="M116" i="61"/>
  <c r="O115" i="61"/>
  <c r="M115" i="61"/>
  <c r="O114" i="61"/>
  <c r="M114" i="61"/>
  <c r="O113" i="61"/>
  <c r="M113" i="61"/>
  <c r="O112" i="61"/>
  <c r="M112" i="61"/>
  <c r="O111" i="61"/>
  <c r="M111" i="61"/>
  <c r="O110" i="61"/>
  <c r="M110" i="61"/>
  <c r="O109" i="61"/>
  <c r="M109" i="61"/>
  <c r="O108" i="61"/>
  <c r="M108" i="61"/>
  <c r="O106" i="61"/>
  <c r="O105" i="61"/>
  <c r="O104" i="61"/>
  <c r="D96" i="61"/>
  <c r="L93" i="61"/>
  <c r="J93" i="61"/>
  <c r="D91" i="61"/>
  <c r="D89" i="61"/>
  <c r="N72" i="61"/>
  <c r="L72" i="61"/>
  <c r="N71" i="61"/>
  <c r="L71" i="61"/>
  <c r="N70" i="61"/>
  <c r="L70" i="61"/>
  <c r="N69" i="61"/>
  <c r="L69" i="61"/>
  <c r="N68" i="61"/>
  <c r="L68" i="61"/>
  <c r="N67" i="61"/>
  <c r="L67" i="61"/>
  <c r="N66" i="61"/>
  <c r="L66" i="61"/>
  <c r="N65" i="61"/>
  <c r="L65" i="61"/>
  <c r="N64" i="61"/>
  <c r="L64" i="61"/>
  <c r="N63" i="61"/>
  <c r="L63" i="61"/>
  <c r="N62" i="61"/>
  <c r="L62" i="61"/>
  <c r="N61" i="61"/>
  <c r="L61" i="61"/>
  <c r="N60" i="61"/>
  <c r="L60" i="61"/>
  <c r="N59" i="61"/>
  <c r="L59" i="61"/>
  <c r="N58" i="61"/>
  <c r="L58" i="61"/>
  <c r="N57" i="61"/>
  <c r="L57" i="61"/>
  <c r="N56" i="61"/>
  <c r="L56" i="61"/>
  <c r="N55" i="61"/>
  <c r="L55" i="61"/>
  <c r="N54" i="61"/>
  <c r="L54" i="61"/>
  <c r="N53" i="61"/>
  <c r="L53" i="61"/>
  <c r="N52" i="61"/>
  <c r="L52" i="61"/>
  <c r="N51" i="61"/>
  <c r="L51" i="61"/>
  <c r="N50" i="61"/>
  <c r="L50" i="61"/>
  <c r="N49" i="61"/>
  <c r="L49" i="61"/>
  <c r="N48" i="61"/>
  <c r="L48" i="61"/>
  <c r="N47" i="61"/>
  <c r="L47" i="61"/>
  <c r="N46" i="61"/>
  <c r="L46" i="61"/>
  <c r="N45" i="61"/>
  <c r="L45" i="61"/>
  <c r="N44" i="61"/>
  <c r="L44" i="61"/>
  <c r="N43" i="61"/>
  <c r="L43" i="61"/>
  <c r="N42" i="61"/>
  <c r="L42" i="61"/>
  <c r="N41" i="61"/>
  <c r="L41" i="61"/>
  <c r="N40" i="61"/>
  <c r="L40" i="61"/>
  <c r="N39" i="61"/>
  <c r="L39" i="61"/>
  <c r="N38" i="61"/>
  <c r="L38" i="61"/>
  <c r="N37" i="61"/>
  <c r="L37" i="61"/>
  <c r="N36" i="61"/>
  <c r="L36" i="61"/>
  <c r="N35" i="61"/>
  <c r="L35" i="61"/>
  <c r="N34" i="61"/>
  <c r="L34" i="61"/>
  <c r="N33" i="61"/>
  <c r="L33" i="61"/>
  <c r="N32" i="61"/>
  <c r="L32" i="61"/>
  <c r="N31" i="61"/>
  <c r="L31" i="61"/>
  <c r="N30" i="61"/>
  <c r="L30" i="61"/>
  <c r="N26" i="61"/>
  <c r="N25" i="61"/>
  <c r="N24" i="61"/>
  <c r="O24" i="61" s="1"/>
  <c r="N23" i="61"/>
  <c r="C17" i="61"/>
  <c r="C18" i="61" s="1"/>
  <c r="C19" i="61" s="1"/>
  <c r="C20" i="61" s="1"/>
  <c r="C21" i="61" s="1"/>
  <c r="C22" i="61" s="1"/>
  <c r="C23" i="61" s="1"/>
  <c r="C24" i="61" s="1"/>
  <c r="C25" i="61" s="1"/>
  <c r="C26" i="61" s="1"/>
  <c r="C27" i="61" s="1"/>
  <c r="C28" i="61" s="1"/>
  <c r="C29" i="61" s="1"/>
  <c r="C30" i="61" s="1"/>
  <c r="C31" i="61" s="1"/>
  <c r="C32" i="61" s="1"/>
  <c r="C33" i="61" s="1"/>
  <c r="C34" i="61" s="1"/>
  <c r="C35" i="61" s="1"/>
  <c r="C36" i="61" s="1"/>
  <c r="C37" i="61" s="1"/>
  <c r="C38" i="61" s="1"/>
  <c r="C39" i="61" s="1"/>
  <c r="C40" i="61" s="1"/>
  <c r="C41" i="61" s="1"/>
  <c r="C42" i="61" s="1"/>
  <c r="C43" i="61" s="1"/>
  <c r="C44" i="61" s="1"/>
  <c r="C45" i="61" s="1"/>
  <c r="C46" i="61" s="1"/>
  <c r="C47" i="61" s="1"/>
  <c r="C48" i="61" s="1"/>
  <c r="C49" i="61" s="1"/>
  <c r="C50" i="61" s="1"/>
  <c r="C51" i="61" s="1"/>
  <c r="C52" i="61" s="1"/>
  <c r="C53" i="61" s="1"/>
  <c r="C54" i="61" s="1"/>
  <c r="C55" i="61" s="1"/>
  <c r="C56" i="61" s="1"/>
  <c r="C57" i="61" s="1"/>
  <c r="C58" i="61" s="1"/>
  <c r="C59" i="61" s="1"/>
  <c r="C60" i="61" s="1"/>
  <c r="C61" i="61" s="1"/>
  <c r="C62" i="61" s="1"/>
  <c r="C63" i="61" s="1"/>
  <c r="C64" i="61" s="1"/>
  <c r="C65" i="61" s="1"/>
  <c r="C66" i="61" s="1"/>
  <c r="C67" i="61" s="1"/>
  <c r="C68" i="61" s="1"/>
  <c r="C69" i="61" s="1"/>
  <c r="C70" i="61" s="1"/>
  <c r="C71" i="61" s="1"/>
  <c r="C72" i="61" s="1"/>
  <c r="K11" i="61"/>
  <c r="I11" i="61"/>
  <c r="D8" i="61"/>
  <c r="D90" i="61" s="1"/>
  <c r="P154" i="60"/>
  <c r="O154" i="60"/>
  <c r="M154" i="60"/>
  <c r="P153" i="60"/>
  <c r="O153" i="60"/>
  <c r="M153" i="60"/>
  <c r="P152" i="60"/>
  <c r="O152" i="60"/>
  <c r="M152" i="60"/>
  <c r="P151" i="60"/>
  <c r="O151" i="60"/>
  <c r="M151" i="60"/>
  <c r="P150" i="60"/>
  <c r="O150" i="60"/>
  <c r="M150" i="60"/>
  <c r="P149" i="60"/>
  <c r="O149" i="60"/>
  <c r="M149" i="60"/>
  <c r="P148" i="60"/>
  <c r="O148" i="60"/>
  <c r="M148" i="60"/>
  <c r="P147" i="60"/>
  <c r="O147" i="60"/>
  <c r="M147" i="60"/>
  <c r="P146" i="60"/>
  <c r="O146" i="60"/>
  <c r="M146" i="60"/>
  <c r="P145" i="60"/>
  <c r="O145" i="60"/>
  <c r="M145" i="60"/>
  <c r="P144" i="60"/>
  <c r="O144" i="60"/>
  <c r="M144" i="60"/>
  <c r="P143" i="60"/>
  <c r="O143" i="60"/>
  <c r="M143" i="60"/>
  <c r="P142" i="60"/>
  <c r="O142" i="60"/>
  <c r="M142" i="60"/>
  <c r="P141" i="60"/>
  <c r="O141" i="60"/>
  <c r="M141" i="60"/>
  <c r="P140" i="60"/>
  <c r="O140" i="60"/>
  <c r="M140" i="60"/>
  <c r="P139" i="60"/>
  <c r="O139" i="60"/>
  <c r="M139" i="60"/>
  <c r="P138" i="60"/>
  <c r="O138" i="60"/>
  <c r="M138" i="60"/>
  <c r="P137" i="60"/>
  <c r="O137" i="60"/>
  <c r="M137" i="60"/>
  <c r="P136" i="60"/>
  <c r="O136" i="60"/>
  <c r="M136" i="60"/>
  <c r="P135" i="60"/>
  <c r="O135" i="60"/>
  <c r="M135" i="60"/>
  <c r="P134" i="60"/>
  <c r="O134" i="60"/>
  <c r="M134" i="60"/>
  <c r="P133" i="60"/>
  <c r="O133" i="60"/>
  <c r="M133" i="60"/>
  <c r="P132" i="60"/>
  <c r="O132" i="60"/>
  <c r="M132" i="60"/>
  <c r="P131" i="60"/>
  <c r="O131" i="60"/>
  <c r="M131" i="60"/>
  <c r="O130" i="60"/>
  <c r="M130" i="60"/>
  <c r="O129" i="60"/>
  <c r="M129" i="60"/>
  <c r="O128" i="60"/>
  <c r="M128" i="60"/>
  <c r="O127" i="60"/>
  <c r="M127" i="60"/>
  <c r="O126" i="60"/>
  <c r="M126" i="60"/>
  <c r="O125" i="60"/>
  <c r="M125" i="60"/>
  <c r="O124" i="60"/>
  <c r="M124" i="60"/>
  <c r="O123" i="60"/>
  <c r="M123" i="60"/>
  <c r="O122" i="60"/>
  <c r="M122" i="60"/>
  <c r="O121" i="60"/>
  <c r="M121" i="60"/>
  <c r="O120" i="60"/>
  <c r="M120" i="60"/>
  <c r="O119" i="60"/>
  <c r="M119" i="60"/>
  <c r="O118" i="60"/>
  <c r="M118" i="60"/>
  <c r="O117" i="60"/>
  <c r="M117" i="60"/>
  <c r="O116" i="60"/>
  <c r="M116" i="60"/>
  <c r="O115" i="60"/>
  <c r="M115" i="60"/>
  <c r="O114" i="60"/>
  <c r="M114" i="60"/>
  <c r="O113" i="60"/>
  <c r="M113" i="60"/>
  <c r="O112" i="60"/>
  <c r="M112" i="60"/>
  <c r="O111" i="60"/>
  <c r="M111" i="60"/>
  <c r="O110" i="60"/>
  <c r="M110" i="60"/>
  <c r="O109" i="60"/>
  <c r="M109" i="60"/>
  <c r="O108" i="60"/>
  <c r="M108" i="60"/>
  <c r="O106" i="60"/>
  <c r="O105" i="60"/>
  <c r="O104" i="60"/>
  <c r="D96" i="60"/>
  <c r="L93" i="60"/>
  <c r="J93" i="60"/>
  <c r="D91" i="60"/>
  <c r="D89" i="60"/>
  <c r="N72" i="60"/>
  <c r="L72" i="60"/>
  <c r="N71" i="60"/>
  <c r="L71" i="60"/>
  <c r="N70" i="60"/>
  <c r="L70" i="60"/>
  <c r="N69" i="60"/>
  <c r="L69" i="60"/>
  <c r="N68" i="60"/>
  <c r="L68" i="60"/>
  <c r="N67" i="60"/>
  <c r="L67" i="60"/>
  <c r="N66" i="60"/>
  <c r="L66" i="60"/>
  <c r="N65" i="60"/>
  <c r="L65" i="60"/>
  <c r="N64" i="60"/>
  <c r="L64" i="60"/>
  <c r="N63" i="60"/>
  <c r="L63" i="60"/>
  <c r="N62" i="60"/>
  <c r="L62" i="60"/>
  <c r="N61" i="60"/>
  <c r="L61" i="60"/>
  <c r="N60" i="60"/>
  <c r="L60" i="60"/>
  <c r="N59" i="60"/>
  <c r="L59" i="60"/>
  <c r="N58" i="60"/>
  <c r="L58" i="60"/>
  <c r="N57" i="60"/>
  <c r="L57" i="60"/>
  <c r="N56" i="60"/>
  <c r="L56" i="60"/>
  <c r="N55" i="60"/>
  <c r="L55" i="60"/>
  <c r="N54" i="60"/>
  <c r="L54" i="60"/>
  <c r="N53" i="60"/>
  <c r="L53" i="60"/>
  <c r="N52" i="60"/>
  <c r="L52" i="60"/>
  <c r="N51" i="60"/>
  <c r="L51" i="60"/>
  <c r="N50" i="60"/>
  <c r="L50" i="60"/>
  <c r="N49" i="60"/>
  <c r="L49" i="60"/>
  <c r="N48" i="60"/>
  <c r="L48" i="60"/>
  <c r="N47" i="60"/>
  <c r="L47" i="60"/>
  <c r="N46" i="60"/>
  <c r="L46" i="60"/>
  <c r="N45" i="60"/>
  <c r="L45" i="60"/>
  <c r="N44" i="60"/>
  <c r="L44" i="60"/>
  <c r="N43" i="60"/>
  <c r="L43" i="60"/>
  <c r="N42" i="60"/>
  <c r="L42" i="60"/>
  <c r="N41" i="60"/>
  <c r="L41" i="60"/>
  <c r="N40" i="60"/>
  <c r="L40" i="60"/>
  <c r="N39" i="60"/>
  <c r="L39" i="60"/>
  <c r="N38" i="60"/>
  <c r="L38" i="60"/>
  <c r="N37" i="60"/>
  <c r="L37" i="60"/>
  <c r="N36" i="60"/>
  <c r="L36" i="60"/>
  <c r="N35" i="60"/>
  <c r="L35" i="60"/>
  <c r="N34" i="60"/>
  <c r="L34" i="60"/>
  <c r="N33" i="60"/>
  <c r="L33" i="60"/>
  <c r="N32" i="60"/>
  <c r="L32" i="60"/>
  <c r="N31" i="60"/>
  <c r="L31" i="60"/>
  <c r="N30" i="60"/>
  <c r="L30" i="60"/>
  <c r="N26" i="60"/>
  <c r="N25" i="60"/>
  <c r="N24" i="60"/>
  <c r="N23" i="60"/>
  <c r="C17" i="60"/>
  <c r="C18" i="60" s="1"/>
  <c r="C19" i="60" s="1"/>
  <c r="C20" i="60" s="1"/>
  <c r="C21" i="60" s="1"/>
  <c r="C22" i="60" s="1"/>
  <c r="C23" i="60" s="1"/>
  <c r="C24" i="60" s="1"/>
  <c r="C25" i="60" s="1"/>
  <c r="C26" i="60" s="1"/>
  <c r="C27" i="60" s="1"/>
  <c r="C28" i="60" s="1"/>
  <c r="C29" i="60" s="1"/>
  <c r="C30" i="60" s="1"/>
  <c r="C31" i="60" s="1"/>
  <c r="C32" i="60" s="1"/>
  <c r="C33" i="60" s="1"/>
  <c r="C34" i="60" s="1"/>
  <c r="C35" i="60" s="1"/>
  <c r="C36" i="60" s="1"/>
  <c r="C37" i="60" s="1"/>
  <c r="C38" i="60" s="1"/>
  <c r="C39" i="60" s="1"/>
  <c r="C40" i="60" s="1"/>
  <c r="C41" i="60" s="1"/>
  <c r="C42" i="60" s="1"/>
  <c r="C43" i="60" s="1"/>
  <c r="C44" i="60" s="1"/>
  <c r="C45" i="60" s="1"/>
  <c r="C46" i="60" s="1"/>
  <c r="C47" i="60" s="1"/>
  <c r="C48" i="60" s="1"/>
  <c r="C49" i="60" s="1"/>
  <c r="C50" i="60" s="1"/>
  <c r="C51" i="60" s="1"/>
  <c r="C52" i="60" s="1"/>
  <c r="C53" i="60" s="1"/>
  <c r="C54" i="60" s="1"/>
  <c r="C55" i="60" s="1"/>
  <c r="C56" i="60" s="1"/>
  <c r="C57" i="60" s="1"/>
  <c r="C58" i="60" s="1"/>
  <c r="C59" i="60" s="1"/>
  <c r="C60" i="60" s="1"/>
  <c r="C61" i="60" s="1"/>
  <c r="C62" i="60" s="1"/>
  <c r="C63" i="60" s="1"/>
  <c r="C64" i="60" s="1"/>
  <c r="C65" i="60" s="1"/>
  <c r="C66" i="60" s="1"/>
  <c r="C67" i="60" s="1"/>
  <c r="C68" i="60" s="1"/>
  <c r="C69" i="60" s="1"/>
  <c r="C70" i="60" s="1"/>
  <c r="C71" i="60" s="1"/>
  <c r="C72" i="60" s="1"/>
  <c r="K11" i="60"/>
  <c r="I11" i="60"/>
  <c r="D8" i="60"/>
  <c r="D90" i="60" s="1"/>
  <c r="P154" i="59"/>
  <c r="O154" i="59"/>
  <c r="M154" i="59"/>
  <c r="P153" i="59"/>
  <c r="O153" i="59"/>
  <c r="M153" i="59"/>
  <c r="P152" i="59"/>
  <c r="O152" i="59"/>
  <c r="M152" i="59"/>
  <c r="P151" i="59"/>
  <c r="O151" i="59"/>
  <c r="M151" i="59"/>
  <c r="P150" i="59"/>
  <c r="O150" i="59"/>
  <c r="M150" i="59"/>
  <c r="P149" i="59"/>
  <c r="O149" i="59"/>
  <c r="M149" i="59"/>
  <c r="P148" i="59"/>
  <c r="O148" i="59"/>
  <c r="M148" i="59"/>
  <c r="P147" i="59"/>
  <c r="O147" i="59"/>
  <c r="M147" i="59"/>
  <c r="P146" i="59"/>
  <c r="O146" i="59"/>
  <c r="M146" i="59"/>
  <c r="P145" i="59"/>
  <c r="O145" i="59"/>
  <c r="M145" i="59"/>
  <c r="P144" i="59"/>
  <c r="O144" i="59"/>
  <c r="M144" i="59"/>
  <c r="P143" i="59"/>
  <c r="O143" i="59"/>
  <c r="M143" i="59"/>
  <c r="P142" i="59"/>
  <c r="O142" i="59"/>
  <c r="M142" i="59"/>
  <c r="P141" i="59"/>
  <c r="O141" i="59"/>
  <c r="M141" i="59"/>
  <c r="P140" i="59"/>
  <c r="O140" i="59"/>
  <c r="M140" i="59"/>
  <c r="P139" i="59"/>
  <c r="O139" i="59"/>
  <c r="M139" i="59"/>
  <c r="P138" i="59"/>
  <c r="O138" i="59"/>
  <c r="M138" i="59"/>
  <c r="P137" i="59"/>
  <c r="O137" i="59"/>
  <c r="M137" i="59"/>
  <c r="P136" i="59"/>
  <c r="O136" i="59"/>
  <c r="M136" i="59"/>
  <c r="P135" i="59"/>
  <c r="O135" i="59"/>
  <c r="M135" i="59"/>
  <c r="P134" i="59"/>
  <c r="O134" i="59"/>
  <c r="M134" i="59"/>
  <c r="P133" i="59"/>
  <c r="O133" i="59"/>
  <c r="M133" i="59"/>
  <c r="P132" i="59"/>
  <c r="O132" i="59"/>
  <c r="M132" i="59"/>
  <c r="P131" i="59"/>
  <c r="O131" i="59"/>
  <c r="M131" i="59"/>
  <c r="O130" i="59"/>
  <c r="M130" i="59"/>
  <c r="O129" i="59"/>
  <c r="M129" i="59"/>
  <c r="O128" i="59"/>
  <c r="M128" i="59"/>
  <c r="O127" i="59"/>
  <c r="M127" i="59"/>
  <c r="O126" i="59"/>
  <c r="M126" i="59"/>
  <c r="O125" i="59"/>
  <c r="M125" i="59"/>
  <c r="O124" i="59"/>
  <c r="M124" i="59"/>
  <c r="O123" i="59"/>
  <c r="M123" i="59"/>
  <c r="O122" i="59"/>
  <c r="M122" i="59"/>
  <c r="O121" i="59"/>
  <c r="M121" i="59"/>
  <c r="O120" i="59"/>
  <c r="M120" i="59"/>
  <c r="O119" i="59"/>
  <c r="M119" i="59"/>
  <c r="O118" i="59"/>
  <c r="M118" i="59"/>
  <c r="O117" i="59"/>
  <c r="M117" i="59"/>
  <c r="O116" i="59"/>
  <c r="M116" i="59"/>
  <c r="O115" i="59"/>
  <c r="M115" i="59"/>
  <c r="O114" i="59"/>
  <c r="M114" i="59"/>
  <c r="O113" i="59"/>
  <c r="M113" i="59"/>
  <c r="O112" i="59"/>
  <c r="M112" i="59"/>
  <c r="O111" i="59"/>
  <c r="M111" i="59"/>
  <c r="O110" i="59"/>
  <c r="M110" i="59"/>
  <c r="O109" i="59"/>
  <c r="M109" i="59"/>
  <c r="O108" i="59"/>
  <c r="M108" i="59"/>
  <c r="O106" i="59"/>
  <c r="O105" i="59"/>
  <c r="O104" i="59"/>
  <c r="D96" i="59"/>
  <c r="L93" i="59"/>
  <c r="J93" i="59"/>
  <c r="D91" i="59"/>
  <c r="D89" i="59"/>
  <c r="N72" i="59"/>
  <c r="L72" i="59"/>
  <c r="N71" i="59"/>
  <c r="L71" i="59"/>
  <c r="N70" i="59"/>
  <c r="L70" i="59"/>
  <c r="N69" i="59"/>
  <c r="L69" i="59"/>
  <c r="N68" i="59"/>
  <c r="L68" i="59"/>
  <c r="N67" i="59"/>
  <c r="L67" i="59"/>
  <c r="N66" i="59"/>
  <c r="L66" i="59"/>
  <c r="N65" i="59"/>
  <c r="L65" i="59"/>
  <c r="N64" i="59"/>
  <c r="L64" i="59"/>
  <c r="N63" i="59"/>
  <c r="L63" i="59"/>
  <c r="N62" i="59"/>
  <c r="L62" i="59"/>
  <c r="N61" i="59"/>
  <c r="L61" i="59"/>
  <c r="N60" i="59"/>
  <c r="L60" i="59"/>
  <c r="N59" i="59"/>
  <c r="L59" i="59"/>
  <c r="N58" i="59"/>
  <c r="L58" i="59"/>
  <c r="N57" i="59"/>
  <c r="L57" i="59"/>
  <c r="N56" i="59"/>
  <c r="L56" i="59"/>
  <c r="N55" i="59"/>
  <c r="L55" i="59"/>
  <c r="N54" i="59"/>
  <c r="L54" i="59"/>
  <c r="N53" i="59"/>
  <c r="L53" i="59"/>
  <c r="N52" i="59"/>
  <c r="L52" i="59"/>
  <c r="N51" i="59"/>
  <c r="L51" i="59"/>
  <c r="N50" i="59"/>
  <c r="L50" i="59"/>
  <c r="N49" i="59"/>
  <c r="L49" i="59"/>
  <c r="N48" i="59"/>
  <c r="L48" i="59"/>
  <c r="N47" i="59"/>
  <c r="L47" i="59"/>
  <c r="N46" i="59"/>
  <c r="L46" i="59"/>
  <c r="N45" i="59"/>
  <c r="L45" i="59"/>
  <c r="N44" i="59"/>
  <c r="L44" i="59"/>
  <c r="N43" i="59"/>
  <c r="L43" i="59"/>
  <c r="N42" i="59"/>
  <c r="L42" i="59"/>
  <c r="N41" i="59"/>
  <c r="L41" i="59"/>
  <c r="N40" i="59"/>
  <c r="L40" i="59"/>
  <c r="N39" i="59"/>
  <c r="L39" i="59"/>
  <c r="N38" i="59"/>
  <c r="L38" i="59"/>
  <c r="N37" i="59"/>
  <c r="L37" i="59"/>
  <c r="N36" i="59"/>
  <c r="L36" i="59"/>
  <c r="N35" i="59"/>
  <c r="L35" i="59"/>
  <c r="N34" i="59"/>
  <c r="L34" i="59"/>
  <c r="N33" i="59"/>
  <c r="L33" i="59"/>
  <c r="N32" i="59"/>
  <c r="L32" i="59"/>
  <c r="N31" i="59"/>
  <c r="L31" i="59"/>
  <c r="N30" i="59"/>
  <c r="L30" i="59"/>
  <c r="N26" i="59"/>
  <c r="N25" i="59"/>
  <c r="N24" i="59"/>
  <c r="O24" i="59" s="1"/>
  <c r="N23" i="59"/>
  <c r="C17" i="59"/>
  <c r="C18" i="59" s="1"/>
  <c r="C19" i="59" s="1"/>
  <c r="C20" i="59" s="1"/>
  <c r="C21" i="59" s="1"/>
  <c r="C22" i="59" s="1"/>
  <c r="C23" i="59" s="1"/>
  <c r="C24" i="59" s="1"/>
  <c r="C25" i="59" s="1"/>
  <c r="C26" i="59" s="1"/>
  <c r="C27" i="59" s="1"/>
  <c r="C28" i="59" s="1"/>
  <c r="C29" i="59" s="1"/>
  <c r="C30" i="59" s="1"/>
  <c r="C31" i="59" s="1"/>
  <c r="C32" i="59" s="1"/>
  <c r="C33" i="59" s="1"/>
  <c r="C34" i="59" s="1"/>
  <c r="C35" i="59" s="1"/>
  <c r="C36" i="59" s="1"/>
  <c r="C37" i="59" s="1"/>
  <c r="C38" i="59" s="1"/>
  <c r="C39" i="59" s="1"/>
  <c r="C40" i="59" s="1"/>
  <c r="C41" i="59" s="1"/>
  <c r="C42" i="59" s="1"/>
  <c r="C43" i="59" s="1"/>
  <c r="C44" i="59" s="1"/>
  <c r="C45" i="59" s="1"/>
  <c r="C46" i="59" s="1"/>
  <c r="C47" i="59" s="1"/>
  <c r="C48" i="59" s="1"/>
  <c r="C49" i="59" s="1"/>
  <c r="C50" i="59" s="1"/>
  <c r="C51" i="59" s="1"/>
  <c r="C52" i="59" s="1"/>
  <c r="C53" i="59" s="1"/>
  <c r="C54" i="59" s="1"/>
  <c r="C55" i="59" s="1"/>
  <c r="C56" i="59" s="1"/>
  <c r="C57" i="59" s="1"/>
  <c r="C58" i="59" s="1"/>
  <c r="C59" i="59" s="1"/>
  <c r="C60" i="59" s="1"/>
  <c r="C61" i="59" s="1"/>
  <c r="C62" i="59" s="1"/>
  <c r="C63" i="59" s="1"/>
  <c r="C64" i="59" s="1"/>
  <c r="C65" i="59" s="1"/>
  <c r="C66" i="59" s="1"/>
  <c r="C67" i="59" s="1"/>
  <c r="C68" i="59" s="1"/>
  <c r="C69" i="59" s="1"/>
  <c r="C70" i="59" s="1"/>
  <c r="C71" i="59" s="1"/>
  <c r="C72" i="59" s="1"/>
  <c r="K11" i="59"/>
  <c r="I11" i="59"/>
  <c r="D8" i="59"/>
  <c r="D90" i="59" s="1"/>
  <c r="M17" i="58"/>
  <c r="N17" i="58" s="1"/>
  <c r="K17" i="58"/>
  <c r="L17" i="58" s="1"/>
  <c r="M17" i="57"/>
  <c r="N17" i="57" s="1"/>
  <c r="K17" i="57"/>
  <c r="L17" i="57" s="1"/>
  <c r="M17" i="56"/>
  <c r="N17" i="56" s="1"/>
  <c r="K17" i="56"/>
  <c r="L17" i="56" s="1"/>
  <c r="M17" i="55"/>
  <c r="N17" i="55" s="1"/>
  <c r="K17" i="55"/>
  <c r="L17" i="55" s="1"/>
  <c r="M17" i="54"/>
  <c r="N17" i="54" s="1"/>
  <c r="K17" i="54"/>
  <c r="L17" i="54" s="1"/>
  <c r="M17" i="53"/>
  <c r="N17" i="53" s="1"/>
  <c r="K17" i="53"/>
  <c r="L17" i="53" s="1"/>
  <c r="M17" i="46"/>
  <c r="N17" i="46" s="1"/>
  <c r="K17" i="46"/>
  <c r="L17" i="46" s="1"/>
  <c r="N99" i="45"/>
  <c r="O99" i="45" s="1"/>
  <c r="L99" i="45"/>
  <c r="M99" i="45" s="1"/>
  <c r="M18" i="45"/>
  <c r="N18" i="45" s="1"/>
  <c r="K18" i="45"/>
  <c r="L18" i="45" s="1"/>
  <c r="N100" i="44"/>
  <c r="O100" i="44" s="1"/>
  <c r="L100" i="44"/>
  <c r="M100" i="44" s="1"/>
  <c r="M19" i="44"/>
  <c r="N19" i="44" s="1"/>
  <c r="K19" i="44"/>
  <c r="L19" i="44" s="1"/>
  <c r="N100" i="43"/>
  <c r="O100" i="43" s="1"/>
  <c r="L100" i="43"/>
  <c r="M100" i="43" s="1"/>
  <c r="M19" i="43"/>
  <c r="N19" i="43" s="1"/>
  <c r="K19" i="43"/>
  <c r="L19" i="43" s="1"/>
  <c r="N100" i="42"/>
  <c r="O100" i="42" s="1"/>
  <c r="L100" i="42"/>
  <c r="M100" i="42" s="1"/>
  <c r="M19" i="42"/>
  <c r="N19" i="42" s="1"/>
  <c r="K19" i="42"/>
  <c r="L19" i="42" s="1"/>
  <c r="N100" i="41"/>
  <c r="O100" i="41" s="1"/>
  <c r="L100" i="41"/>
  <c r="M100" i="41" s="1"/>
  <c r="M19" i="41"/>
  <c r="N19" i="41" s="1"/>
  <c r="K19" i="41"/>
  <c r="L19" i="41" s="1"/>
  <c r="N100" i="39"/>
  <c r="O100" i="39" s="1"/>
  <c r="L100" i="39"/>
  <c r="M100" i="39" s="1"/>
  <c r="M19" i="39"/>
  <c r="N19" i="39" s="1"/>
  <c r="K19" i="39"/>
  <c r="L19" i="39" s="1"/>
  <c r="N102" i="34"/>
  <c r="O102" i="34" s="1"/>
  <c r="L102" i="34"/>
  <c r="M102" i="34" s="1"/>
  <c r="M21" i="34"/>
  <c r="N21" i="34" s="1"/>
  <c r="K21" i="34"/>
  <c r="L21" i="34" s="1"/>
  <c r="N102" i="32"/>
  <c r="O102" i="32" s="1"/>
  <c r="L102" i="32"/>
  <c r="M102" i="32" s="1"/>
  <c r="M21" i="32"/>
  <c r="N21" i="32" s="1"/>
  <c r="K21" i="32"/>
  <c r="L21" i="32" s="1"/>
  <c r="N102" i="31"/>
  <c r="O102" i="31" s="1"/>
  <c r="L102" i="31"/>
  <c r="M102" i="31" s="1"/>
  <c r="M21" i="31"/>
  <c r="N21" i="31" s="1"/>
  <c r="K21" i="31"/>
  <c r="L21" i="31" s="1"/>
  <c r="N103" i="30"/>
  <c r="O103" i="30" s="1"/>
  <c r="L103" i="30"/>
  <c r="M103" i="30" s="1"/>
  <c r="M22" i="30"/>
  <c r="N22" i="30" s="1"/>
  <c r="K22" i="30"/>
  <c r="L22" i="30" s="1"/>
  <c r="N103" i="29"/>
  <c r="O103" i="29" s="1"/>
  <c r="L103" i="29"/>
  <c r="M103" i="29" s="1"/>
  <c r="M22" i="29"/>
  <c r="N22" i="29" s="1"/>
  <c r="K22" i="29"/>
  <c r="L22" i="29" s="1"/>
  <c r="N104" i="28"/>
  <c r="O104" i="28" s="1"/>
  <c r="L104" i="28"/>
  <c r="M104" i="28" s="1"/>
  <c r="M23" i="28"/>
  <c r="N23" i="28" s="1"/>
  <c r="K23" i="28"/>
  <c r="L23" i="28" s="1"/>
  <c r="N103" i="27"/>
  <c r="O103" i="27" s="1"/>
  <c r="L103" i="27"/>
  <c r="M103" i="27" s="1"/>
  <c r="M22" i="27"/>
  <c r="N22" i="27" s="1"/>
  <c r="K22" i="27"/>
  <c r="L22" i="27" s="1"/>
  <c r="N102" i="24"/>
  <c r="O102" i="24" s="1"/>
  <c r="L102" i="24"/>
  <c r="M102" i="24" s="1"/>
  <c r="M21" i="24"/>
  <c r="N21" i="24" s="1"/>
  <c r="K21" i="24"/>
  <c r="L21" i="24" s="1"/>
  <c r="N102" i="23"/>
  <c r="O102" i="23" s="1"/>
  <c r="L102" i="23"/>
  <c r="M102" i="23" s="1"/>
  <c r="M21" i="23"/>
  <c r="N21" i="23" s="1"/>
  <c r="K21" i="23"/>
  <c r="L21" i="23" s="1"/>
  <c r="N101" i="22"/>
  <c r="O101" i="22" s="1"/>
  <c r="L101" i="22"/>
  <c r="M101" i="22" s="1"/>
  <c r="M20" i="22"/>
  <c r="N20" i="22" s="1"/>
  <c r="K20" i="22"/>
  <c r="L20" i="22" s="1"/>
  <c r="N101" i="20"/>
  <c r="O101" i="20" s="1"/>
  <c r="L101" i="20"/>
  <c r="M101" i="20" s="1"/>
  <c r="M20" i="20"/>
  <c r="N20" i="20" s="1"/>
  <c r="K20" i="20"/>
  <c r="L20" i="20" s="1"/>
  <c r="N101" i="19"/>
  <c r="O101" i="19" s="1"/>
  <c r="L101" i="19"/>
  <c r="M101" i="19" s="1"/>
  <c r="M20" i="19"/>
  <c r="N20" i="19" s="1"/>
  <c r="K20" i="19"/>
  <c r="L20" i="19" s="1"/>
  <c r="N101" i="18"/>
  <c r="O101" i="18" s="1"/>
  <c r="L101" i="18"/>
  <c r="M101" i="18" s="1"/>
  <c r="M20" i="18"/>
  <c r="N20" i="18" s="1"/>
  <c r="K20" i="18"/>
  <c r="L20" i="18" s="1"/>
  <c r="N101" i="17"/>
  <c r="O101" i="17" s="1"/>
  <c r="L101" i="17"/>
  <c r="M101" i="17" s="1"/>
  <c r="M20" i="17"/>
  <c r="N20" i="17" s="1"/>
  <c r="K20" i="17"/>
  <c r="L20" i="17" s="1"/>
  <c r="N101" i="3"/>
  <c r="O101" i="3" s="1"/>
  <c r="L101" i="3"/>
  <c r="M101" i="3" s="1"/>
  <c r="M20" i="3"/>
  <c r="N20" i="3" s="1"/>
  <c r="K20" i="3"/>
  <c r="L20" i="3" s="1"/>
  <c r="J96" i="35"/>
  <c r="E101" i="35" s="1"/>
  <c r="F101" i="35" s="1"/>
  <c r="E102" i="35" s="1"/>
  <c r="F102" i="35" s="1"/>
  <c r="L19" i="1"/>
  <c r="F81" i="2"/>
  <c r="J94" i="102" s="1"/>
  <c r="F87" i="2"/>
  <c r="F86" i="2"/>
  <c r="F90" i="2"/>
  <c r="C17" i="3"/>
  <c r="C18" i="3" s="1"/>
  <c r="C19" i="3" s="1"/>
  <c r="C20" i="3" s="1"/>
  <c r="C21" i="3" s="1"/>
  <c r="C22" i="3" s="1"/>
  <c r="C23" i="3" s="1"/>
  <c r="C24" i="3" s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C45" i="3" s="1"/>
  <c r="C46" i="3" s="1"/>
  <c r="C47" i="3" s="1"/>
  <c r="C48" i="3" s="1"/>
  <c r="C49" i="3" s="1"/>
  <c r="C50" i="3" s="1"/>
  <c r="C51" i="3" s="1"/>
  <c r="C52" i="3" s="1"/>
  <c r="C53" i="3" s="1"/>
  <c r="C54" i="3" s="1"/>
  <c r="C55" i="3" s="1"/>
  <c r="C56" i="3" s="1"/>
  <c r="C57" i="3" s="1"/>
  <c r="C58" i="3" s="1"/>
  <c r="C59" i="3" s="1"/>
  <c r="C60" i="3" s="1"/>
  <c r="C61" i="3" s="1"/>
  <c r="C62" i="3" s="1"/>
  <c r="C63" i="3" s="1"/>
  <c r="C64" i="3" s="1"/>
  <c r="C65" i="3" s="1"/>
  <c r="C66" i="3" s="1"/>
  <c r="C67" i="3" s="1"/>
  <c r="C68" i="3" s="1"/>
  <c r="C69" i="3" s="1"/>
  <c r="C70" i="3" s="1"/>
  <c r="C71" i="3" s="1"/>
  <c r="C72" i="3" s="1"/>
  <c r="K19" i="3"/>
  <c r="L19" i="3" s="1"/>
  <c r="P18" i="36"/>
  <c r="F90" i="1"/>
  <c r="C17" i="17"/>
  <c r="C18" i="17" s="1"/>
  <c r="C19" i="17" s="1"/>
  <c r="C20" i="17" s="1"/>
  <c r="C21" i="17" s="1"/>
  <c r="K19" i="17"/>
  <c r="L19" i="17" s="1"/>
  <c r="P19" i="36"/>
  <c r="C17" i="18"/>
  <c r="C18" i="18" s="1"/>
  <c r="C19" i="18" s="1"/>
  <c r="C20" i="18" s="1"/>
  <c r="C21" i="18" s="1"/>
  <c r="C22" i="18" s="1"/>
  <c r="C23" i="18" s="1"/>
  <c r="C24" i="18" s="1"/>
  <c r="C25" i="18" s="1"/>
  <c r="C26" i="18" s="1"/>
  <c r="C27" i="18" s="1"/>
  <c r="C28" i="18" s="1"/>
  <c r="C29" i="18" s="1"/>
  <c r="C30" i="18" s="1"/>
  <c r="C31" i="18" s="1"/>
  <c r="C32" i="18" s="1"/>
  <c r="C33" i="18" s="1"/>
  <c r="C34" i="18" s="1"/>
  <c r="C35" i="18" s="1"/>
  <c r="C36" i="18" s="1"/>
  <c r="C37" i="18" s="1"/>
  <c r="C38" i="18" s="1"/>
  <c r="C39" i="18" s="1"/>
  <c r="C40" i="18" s="1"/>
  <c r="C41" i="18" s="1"/>
  <c r="C42" i="18" s="1"/>
  <c r="C43" i="18" s="1"/>
  <c r="C44" i="18" s="1"/>
  <c r="C45" i="18" s="1"/>
  <c r="C46" i="18" s="1"/>
  <c r="C47" i="18" s="1"/>
  <c r="C48" i="18" s="1"/>
  <c r="C49" i="18" s="1"/>
  <c r="C50" i="18" s="1"/>
  <c r="C51" i="18" s="1"/>
  <c r="C52" i="18" s="1"/>
  <c r="C53" i="18" s="1"/>
  <c r="C54" i="18" s="1"/>
  <c r="C55" i="18" s="1"/>
  <c r="C56" i="18" s="1"/>
  <c r="C57" i="18" s="1"/>
  <c r="C58" i="18" s="1"/>
  <c r="C59" i="18" s="1"/>
  <c r="C60" i="18" s="1"/>
  <c r="C61" i="18" s="1"/>
  <c r="C62" i="18" s="1"/>
  <c r="C63" i="18" s="1"/>
  <c r="C64" i="18" s="1"/>
  <c r="C65" i="18" s="1"/>
  <c r="C66" i="18" s="1"/>
  <c r="C67" i="18" s="1"/>
  <c r="C68" i="18" s="1"/>
  <c r="C69" i="18" s="1"/>
  <c r="C70" i="18" s="1"/>
  <c r="C71" i="18" s="1"/>
  <c r="C72" i="18" s="1"/>
  <c r="K19" i="18"/>
  <c r="L19" i="18" s="1"/>
  <c r="P20" i="36"/>
  <c r="C17" i="19"/>
  <c r="C18" i="19" s="1"/>
  <c r="C19" i="19" s="1"/>
  <c r="C20" i="19" s="1"/>
  <c r="C21" i="19" s="1"/>
  <c r="C22" i="19" s="1"/>
  <c r="C23" i="19" s="1"/>
  <c r="C24" i="19" s="1"/>
  <c r="C25" i="19" s="1"/>
  <c r="C26" i="19" s="1"/>
  <c r="C27" i="19" s="1"/>
  <c r="C28" i="19" s="1"/>
  <c r="C29" i="19" s="1"/>
  <c r="C30" i="19" s="1"/>
  <c r="C31" i="19" s="1"/>
  <c r="C32" i="19" s="1"/>
  <c r="C33" i="19" s="1"/>
  <c r="C34" i="19" s="1"/>
  <c r="C35" i="19" s="1"/>
  <c r="C36" i="19" s="1"/>
  <c r="C37" i="19" s="1"/>
  <c r="C38" i="19" s="1"/>
  <c r="C39" i="19" s="1"/>
  <c r="C40" i="19" s="1"/>
  <c r="C41" i="19" s="1"/>
  <c r="C42" i="19" s="1"/>
  <c r="C43" i="19" s="1"/>
  <c r="C44" i="19" s="1"/>
  <c r="C45" i="19" s="1"/>
  <c r="C46" i="19" s="1"/>
  <c r="C47" i="19" s="1"/>
  <c r="C48" i="19" s="1"/>
  <c r="C49" i="19" s="1"/>
  <c r="C50" i="19" s="1"/>
  <c r="C51" i="19" s="1"/>
  <c r="C52" i="19" s="1"/>
  <c r="C53" i="19" s="1"/>
  <c r="C54" i="19" s="1"/>
  <c r="C55" i="19" s="1"/>
  <c r="C56" i="19" s="1"/>
  <c r="C57" i="19" s="1"/>
  <c r="C58" i="19" s="1"/>
  <c r="C59" i="19" s="1"/>
  <c r="C60" i="19" s="1"/>
  <c r="C61" i="19" s="1"/>
  <c r="C62" i="19" s="1"/>
  <c r="C63" i="19" s="1"/>
  <c r="C64" i="19" s="1"/>
  <c r="C65" i="19" s="1"/>
  <c r="C66" i="19" s="1"/>
  <c r="C67" i="19" s="1"/>
  <c r="C68" i="19" s="1"/>
  <c r="C69" i="19" s="1"/>
  <c r="C70" i="19" s="1"/>
  <c r="C71" i="19" s="1"/>
  <c r="C72" i="19" s="1"/>
  <c r="K19" i="19"/>
  <c r="L19" i="19" s="1"/>
  <c r="P21" i="36"/>
  <c r="C17" i="20"/>
  <c r="C18" i="20" s="1"/>
  <c r="C19" i="20" s="1"/>
  <c r="C20" i="20" s="1"/>
  <c r="C21" i="20" s="1"/>
  <c r="C22" i="20" s="1"/>
  <c r="C23" i="20" s="1"/>
  <c r="C24" i="20" s="1"/>
  <c r="C25" i="20" s="1"/>
  <c r="C26" i="20" s="1"/>
  <c r="C27" i="20" s="1"/>
  <c r="C28" i="20" s="1"/>
  <c r="C29" i="20" s="1"/>
  <c r="C30" i="20" s="1"/>
  <c r="C31" i="20" s="1"/>
  <c r="C32" i="20" s="1"/>
  <c r="C33" i="20" s="1"/>
  <c r="C34" i="20" s="1"/>
  <c r="C35" i="20" s="1"/>
  <c r="C36" i="20" s="1"/>
  <c r="C37" i="20" s="1"/>
  <c r="C38" i="20" s="1"/>
  <c r="C39" i="20" s="1"/>
  <c r="C40" i="20" s="1"/>
  <c r="C41" i="20" s="1"/>
  <c r="C42" i="20" s="1"/>
  <c r="C43" i="20" s="1"/>
  <c r="C44" i="20" s="1"/>
  <c r="C45" i="20" s="1"/>
  <c r="C46" i="20" s="1"/>
  <c r="C47" i="20" s="1"/>
  <c r="C48" i="20" s="1"/>
  <c r="C49" i="20" s="1"/>
  <c r="C50" i="20" s="1"/>
  <c r="C51" i="20" s="1"/>
  <c r="C52" i="20" s="1"/>
  <c r="C53" i="20" s="1"/>
  <c r="C54" i="20" s="1"/>
  <c r="C55" i="20" s="1"/>
  <c r="C56" i="20" s="1"/>
  <c r="C57" i="20" s="1"/>
  <c r="C58" i="20" s="1"/>
  <c r="C59" i="20" s="1"/>
  <c r="C60" i="20" s="1"/>
  <c r="C61" i="20" s="1"/>
  <c r="C62" i="20" s="1"/>
  <c r="C63" i="20" s="1"/>
  <c r="C64" i="20" s="1"/>
  <c r="C65" i="20" s="1"/>
  <c r="C66" i="20" s="1"/>
  <c r="C67" i="20" s="1"/>
  <c r="C68" i="20" s="1"/>
  <c r="C69" i="20" s="1"/>
  <c r="C70" i="20" s="1"/>
  <c r="C71" i="20" s="1"/>
  <c r="C72" i="20" s="1"/>
  <c r="K19" i="20"/>
  <c r="L19" i="20" s="1"/>
  <c r="P22" i="36"/>
  <c r="C17" i="21"/>
  <c r="C18" i="21" s="1"/>
  <c r="C19" i="21" s="1"/>
  <c r="C20" i="21" s="1"/>
  <c r="C21" i="21" s="1"/>
  <c r="C22" i="21" s="1"/>
  <c r="C23" i="21" s="1"/>
  <c r="C24" i="21" s="1"/>
  <c r="C25" i="21" s="1"/>
  <c r="C26" i="21" s="1"/>
  <c r="C27" i="21" s="1"/>
  <c r="C28" i="21" s="1"/>
  <c r="C29" i="21" s="1"/>
  <c r="C30" i="21" s="1"/>
  <c r="C31" i="21" s="1"/>
  <c r="C32" i="21" s="1"/>
  <c r="C33" i="21" s="1"/>
  <c r="C34" i="21" s="1"/>
  <c r="C35" i="21" s="1"/>
  <c r="C36" i="21" s="1"/>
  <c r="C37" i="21" s="1"/>
  <c r="C38" i="21" s="1"/>
  <c r="C39" i="21" s="1"/>
  <c r="C40" i="21" s="1"/>
  <c r="C41" i="21" s="1"/>
  <c r="C42" i="21" s="1"/>
  <c r="C43" i="21" s="1"/>
  <c r="C44" i="21" s="1"/>
  <c r="C45" i="21" s="1"/>
  <c r="C46" i="21" s="1"/>
  <c r="C47" i="21" s="1"/>
  <c r="C48" i="21" s="1"/>
  <c r="C49" i="21" s="1"/>
  <c r="C50" i="21" s="1"/>
  <c r="C51" i="21" s="1"/>
  <c r="C52" i="21" s="1"/>
  <c r="C53" i="21" s="1"/>
  <c r="C54" i="21" s="1"/>
  <c r="C55" i="21" s="1"/>
  <c r="C56" i="21" s="1"/>
  <c r="C57" i="21" s="1"/>
  <c r="C58" i="21" s="1"/>
  <c r="C59" i="21" s="1"/>
  <c r="C60" i="21" s="1"/>
  <c r="C61" i="21" s="1"/>
  <c r="C62" i="21" s="1"/>
  <c r="C63" i="21" s="1"/>
  <c r="C64" i="21" s="1"/>
  <c r="C65" i="21" s="1"/>
  <c r="C66" i="21" s="1"/>
  <c r="C67" i="21" s="1"/>
  <c r="C68" i="21" s="1"/>
  <c r="C69" i="21" s="1"/>
  <c r="C70" i="21" s="1"/>
  <c r="C71" i="21" s="1"/>
  <c r="C72" i="21" s="1"/>
  <c r="K19" i="21"/>
  <c r="L19" i="21" s="1"/>
  <c r="P23" i="36"/>
  <c r="C17" i="22"/>
  <c r="C18" i="22" s="1"/>
  <c r="C19" i="22" s="1"/>
  <c r="C20" i="22" s="1"/>
  <c r="C21" i="22" s="1"/>
  <c r="C22" i="22" s="1"/>
  <c r="C23" i="22" s="1"/>
  <c r="C24" i="22" s="1"/>
  <c r="C25" i="22" s="1"/>
  <c r="C26" i="22" s="1"/>
  <c r="C27" i="22" s="1"/>
  <c r="C28" i="22" s="1"/>
  <c r="C29" i="22" s="1"/>
  <c r="C30" i="22" s="1"/>
  <c r="C31" i="22" s="1"/>
  <c r="C32" i="22" s="1"/>
  <c r="C33" i="22" s="1"/>
  <c r="C34" i="22" s="1"/>
  <c r="C35" i="22" s="1"/>
  <c r="C36" i="22" s="1"/>
  <c r="C37" i="22" s="1"/>
  <c r="C38" i="22" s="1"/>
  <c r="C39" i="22" s="1"/>
  <c r="C40" i="22" s="1"/>
  <c r="C41" i="22" s="1"/>
  <c r="C42" i="22" s="1"/>
  <c r="C43" i="22" s="1"/>
  <c r="C44" i="22" s="1"/>
  <c r="C45" i="22" s="1"/>
  <c r="C46" i="22" s="1"/>
  <c r="C47" i="22" s="1"/>
  <c r="C48" i="22" s="1"/>
  <c r="C49" i="22" s="1"/>
  <c r="C50" i="22" s="1"/>
  <c r="C51" i="22" s="1"/>
  <c r="C52" i="22" s="1"/>
  <c r="C53" i="22" s="1"/>
  <c r="C54" i="22" s="1"/>
  <c r="C55" i="22" s="1"/>
  <c r="C56" i="22" s="1"/>
  <c r="C57" i="22" s="1"/>
  <c r="C58" i="22" s="1"/>
  <c r="C59" i="22" s="1"/>
  <c r="C60" i="22" s="1"/>
  <c r="C61" i="22" s="1"/>
  <c r="C62" i="22" s="1"/>
  <c r="C63" i="22" s="1"/>
  <c r="C64" i="22" s="1"/>
  <c r="C65" i="22" s="1"/>
  <c r="C66" i="22" s="1"/>
  <c r="C67" i="22" s="1"/>
  <c r="C68" i="22" s="1"/>
  <c r="C69" i="22" s="1"/>
  <c r="C70" i="22" s="1"/>
  <c r="C71" i="22" s="1"/>
  <c r="C72" i="22" s="1"/>
  <c r="K19" i="22"/>
  <c r="L19" i="22" s="1"/>
  <c r="P24" i="36"/>
  <c r="C17" i="23"/>
  <c r="C18" i="23" s="1"/>
  <c r="C19" i="23" s="1"/>
  <c r="C20" i="23" s="1"/>
  <c r="C21" i="23" s="1"/>
  <c r="C22" i="23" s="1"/>
  <c r="C23" i="23" s="1"/>
  <c r="C24" i="23" s="1"/>
  <c r="C25" i="23" s="1"/>
  <c r="C26" i="23" s="1"/>
  <c r="C27" i="23" s="1"/>
  <c r="C28" i="23" s="1"/>
  <c r="C29" i="23" s="1"/>
  <c r="C30" i="23" s="1"/>
  <c r="C31" i="23" s="1"/>
  <c r="C32" i="23" s="1"/>
  <c r="C33" i="23" s="1"/>
  <c r="C34" i="23" s="1"/>
  <c r="C35" i="23" s="1"/>
  <c r="C36" i="23" s="1"/>
  <c r="C37" i="23" s="1"/>
  <c r="C38" i="23" s="1"/>
  <c r="C39" i="23" s="1"/>
  <c r="C40" i="23" s="1"/>
  <c r="C41" i="23" s="1"/>
  <c r="C42" i="23" s="1"/>
  <c r="C43" i="23" s="1"/>
  <c r="C44" i="23" s="1"/>
  <c r="C45" i="23" s="1"/>
  <c r="C46" i="23" s="1"/>
  <c r="C47" i="23" s="1"/>
  <c r="C48" i="23" s="1"/>
  <c r="C49" i="23" s="1"/>
  <c r="C50" i="23" s="1"/>
  <c r="C51" i="23" s="1"/>
  <c r="C52" i="23" s="1"/>
  <c r="C53" i="23" s="1"/>
  <c r="C54" i="23" s="1"/>
  <c r="C55" i="23" s="1"/>
  <c r="C56" i="23" s="1"/>
  <c r="C57" i="23" s="1"/>
  <c r="C58" i="23" s="1"/>
  <c r="C59" i="23" s="1"/>
  <c r="C60" i="23" s="1"/>
  <c r="C61" i="23" s="1"/>
  <c r="C62" i="23" s="1"/>
  <c r="C63" i="23" s="1"/>
  <c r="C64" i="23" s="1"/>
  <c r="C65" i="23" s="1"/>
  <c r="C66" i="23" s="1"/>
  <c r="C67" i="23" s="1"/>
  <c r="C68" i="23" s="1"/>
  <c r="C69" i="23" s="1"/>
  <c r="C70" i="23" s="1"/>
  <c r="C71" i="23" s="1"/>
  <c r="C72" i="23" s="1"/>
  <c r="K20" i="23"/>
  <c r="L20" i="23" s="1"/>
  <c r="P25" i="36"/>
  <c r="C17" i="24"/>
  <c r="C18" i="24" s="1"/>
  <c r="C19" i="24" s="1"/>
  <c r="C20" i="24" s="1"/>
  <c r="C21" i="24" s="1"/>
  <c r="C22" i="24" s="1"/>
  <c r="C23" i="24" s="1"/>
  <c r="C24" i="24" s="1"/>
  <c r="C25" i="24" s="1"/>
  <c r="C26" i="24" s="1"/>
  <c r="C27" i="24" s="1"/>
  <c r="C28" i="24" s="1"/>
  <c r="C29" i="24" s="1"/>
  <c r="C30" i="24" s="1"/>
  <c r="C31" i="24" s="1"/>
  <c r="C32" i="24" s="1"/>
  <c r="C33" i="24" s="1"/>
  <c r="C34" i="24" s="1"/>
  <c r="C35" i="24" s="1"/>
  <c r="C36" i="24" s="1"/>
  <c r="C37" i="24" s="1"/>
  <c r="C38" i="24" s="1"/>
  <c r="C39" i="24" s="1"/>
  <c r="C40" i="24" s="1"/>
  <c r="C41" i="24" s="1"/>
  <c r="C42" i="24" s="1"/>
  <c r="C43" i="24" s="1"/>
  <c r="C44" i="24" s="1"/>
  <c r="C45" i="24" s="1"/>
  <c r="C46" i="24" s="1"/>
  <c r="C47" i="24" s="1"/>
  <c r="C48" i="24" s="1"/>
  <c r="C49" i="24" s="1"/>
  <c r="C50" i="24" s="1"/>
  <c r="C51" i="24" s="1"/>
  <c r="C52" i="24" s="1"/>
  <c r="C53" i="24" s="1"/>
  <c r="C54" i="24" s="1"/>
  <c r="C55" i="24" s="1"/>
  <c r="C56" i="24" s="1"/>
  <c r="C57" i="24" s="1"/>
  <c r="C58" i="24" s="1"/>
  <c r="C59" i="24" s="1"/>
  <c r="C60" i="24" s="1"/>
  <c r="C61" i="24" s="1"/>
  <c r="C62" i="24" s="1"/>
  <c r="C63" i="24" s="1"/>
  <c r="C64" i="24" s="1"/>
  <c r="C65" i="24" s="1"/>
  <c r="C66" i="24" s="1"/>
  <c r="C67" i="24" s="1"/>
  <c r="C68" i="24" s="1"/>
  <c r="C69" i="24" s="1"/>
  <c r="C70" i="24" s="1"/>
  <c r="C71" i="24" s="1"/>
  <c r="C72" i="24" s="1"/>
  <c r="K20" i="24"/>
  <c r="L20" i="24" s="1"/>
  <c r="P26" i="36"/>
  <c r="C17" i="25"/>
  <c r="C18" i="25" s="1"/>
  <c r="C19" i="25" s="1"/>
  <c r="C20" i="25" s="1"/>
  <c r="C21" i="25" s="1"/>
  <c r="C22" i="25" s="1"/>
  <c r="C23" i="25" s="1"/>
  <c r="C24" i="25" s="1"/>
  <c r="C25" i="25" s="1"/>
  <c r="C26" i="25" s="1"/>
  <c r="C27" i="25" s="1"/>
  <c r="C28" i="25" s="1"/>
  <c r="C29" i="25" s="1"/>
  <c r="C30" i="25" s="1"/>
  <c r="C31" i="25" s="1"/>
  <c r="C32" i="25" s="1"/>
  <c r="C33" i="25" s="1"/>
  <c r="C34" i="25" s="1"/>
  <c r="C35" i="25" s="1"/>
  <c r="C36" i="25" s="1"/>
  <c r="C37" i="25" s="1"/>
  <c r="C38" i="25" s="1"/>
  <c r="C39" i="25" s="1"/>
  <c r="C40" i="25" s="1"/>
  <c r="C41" i="25" s="1"/>
  <c r="C42" i="25" s="1"/>
  <c r="C43" i="25" s="1"/>
  <c r="C44" i="25" s="1"/>
  <c r="C45" i="25" s="1"/>
  <c r="C46" i="25" s="1"/>
  <c r="C47" i="25" s="1"/>
  <c r="C48" i="25" s="1"/>
  <c r="C49" i="25" s="1"/>
  <c r="C50" i="25" s="1"/>
  <c r="C51" i="25" s="1"/>
  <c r="C52" i="25" s="1"/>
  <c r="C53" i="25" s="1"/>
  <c r="C54" i="25" s="1"/>
  <c r="C55" i="25" s="1"/>
  <c r="C56" i="25" s="1"/>
  <c r="C57" i="25" s="1"/>
  <c r="C58" i="25" s="1"/>
  <c r="C59" i="25" s="1"/>
  <c r="C60" i="25" s="1"/>
  <c r="C61" i="25" s="1"/>
  <c r="C62" i="25" s="1"/>
  <c r="C63" i="25" s="1"/>
  <c r="C64" i="25" s="1"/>
  <c r="C65" i="25" s="1"/>
  <c r="C66" i="25" s="1"/>
  <c r="C67" i="25" s="1"/>
  <c r="C68" i="25" s="1"/>
  <c r="C69" i="25" s="1"/>
  <c r="C70" i="25" s="1"/>
  <c r="C71" i="25" s="1"/>
  <c r="C72" i="25" s="1"/>
  <c r="P27" i="36"/>
  <c r="C17" i="26"/>
  <c r="C18" i="26" s="1"/>
  <c r="C19" i="26" s="1"/>
  <c r="C20" i="26" s="1"/>
  <c r="C21" i="26" s="1"/>
  <c r="C22" i="26" s="1"/>
  <c r="C23" i="26" s="1"/>
  <c r="C24" i="26" s="1"/>
  <c r="C25" i="26" s="1"/>
  <c r="C26" i="26" s="1"/>
  <c r="C27" i="26" s="1"/>
  <c r="C28" i="26" s="1"/>
  <c r="C29" i="26" s="1"/>
  <c r="C30" i="26" s="1"/>
  <c r="C31" i="26" s="1"/>
  <c r="C32" i="26" s="1"/>
  <c r="C33" i="26" s="1"/>
  <c r="C34" i="26" s="1"/>
  <c r="C35" i="26" s="1"/>
  <c r="C36" i="26" s="1"/>
  <c r="C37" i="26" s="1"/>
  <c r="C38" i="26" s="1"/>
  <c r="C39" i="26" s="1"/>
  <c r="C40" i="26" s="1"/>
  <c r="C41" i="26" s="1"/>
  <c r="C42" i="26" s="1"/>
  <c r="C43" i="26" s="1"/>
  <c r="C44" i="26" s="1"/>
  <c r="C45" i="26" s="1"/>
  <c r="C46" i="26" s="1"/>
  <c r="C47" i="26" s="1"/>
  <c r="C48" i="26" s="1"/>
  <c r="C49" i="26" s="1"/>
  <c r="C50" i="26" s="1"/>
  <c r="C51" i="26" s="1"/>
  <c r="C52" i="26" s="1"/>
  <c r="C53" i="26" s="1"/>
  <c r="C54" i="26" s="1"/>
  <c r="C55" i="26" s="1"/>
  <c r="C56" i="26" s="1"/>
  <c r="C57" i="26" s="1"/>
  <c r="C58" i="26" s="1"/>
  <c r="C59" i="26" s="1"/>
  <c r="C60" i="26" s="1"/>
  <c r="C61" i="26" s="1"/>
  <c r="C62" i="26" s="1"/>
  <c r="C63" i="26" s="1"/>
  <c r="C64" i="26" s="1"/>
  <c r="C65" i="26" s="1"/>
  <c r="C66" i="26" s="1"/>
  <c r="C67" i="26" s="1"/>
  <c r="C68" i="26" s="1"/>
  <c r="C69" i="26" s="1"/>
  <c r="C70" i="26" s="1"/>
  <c r="C71" i="26" s="1"/>
  <c r="C72" i="26" s="1"/>
  <c r="P28" i="36"/>
  <c r="C17" i="27"/>
  <c r="C18" i="27" s="1"/>
  <c r="C19" i="27" s="1"/>
  <c r="C20" i="27" s="1"/>
  <c r="C21" i="27" s="1"/>
  <c r="C22" i="27" s="1"/>
  <c r="C23" i="27" s="1"/>
  <c r="C24" i="27" s="1"/>
  <c r="C25" i="27" s="1"/>
  <c r="C26" i="27" s="1"/>
  <c r="C27" i="27" s="1"/>
  <c r="C28" i="27" s="1"/>
  <c r="C29" i="27" s="1"/>
  <c r="C30" i="27" s="1"/>
  <c r="C31" i="27" s="1"/>
  <c r="C32" i="27" s="1"/>
  <c r="C33" i="27" s="1"/>
  <c r="C34" i="27" s="1"/>
  <c r="C35" i="27" s="1"/>
  <c r="C36" i="27" s="1"/>
  <c r="C37" i="27" s="1"/>
  <c r="C38" i="27" s="1"/>
  <c r="C39" i="27" s="1"/>
  <c r="C40" i="27" s="1"/>
  <c r="C41" i="27" s="1"/>
  <c r="C42" i="27" s="1"/>
  <c r="C43" i="27" s="1"/>
  <c r="C44" i="27" s="1"/>
  <c r="C45" i="27" s="1"/>
  <c r="C46" i="27" s="1"/>
  <c r="C47" i="27" s="1"/>
  <c r="C48" i="27" s="1"/>
  <c r="C49" i="27" s="1"/>
  <c r="C50" i="27" s="1"/>
  <c r="C51" i="27" s="1"/>
  <c r="C52" i="27" s="1"/>
  <c r="C53" i="27" s="1"/>
  <c r="C54" i="27" s="1"/>
  <c r="C55" i="27" s="1"/>
  <c r="C56" i="27" s="1"/>
  <c r="C57" i="27" s="1"/>
  <c r="C58" i="27" s="1"/>
  <c r="C59" i="27" s="1"/>
  <c r="C60" i="27" s="1"/>
  <c r="C61" i="27" s="1"/>
  <c r="C62" i="27" s="1"/>
  <c r="C63" i="27" s="1"/>
  <c r="C64" i="27" s="1"/>
  <c r="C65" i="27" s="1"/>
  <c r="C66" i="27" s="1"/>
  <c r="C67" i="27" s="1"/>
  <c r="C68" i="27" s="1"/>
  <c r="C69" i="27" s="1"/>
  <c r="C70" i="27" s="1"/>
  <c r="C71" i="27" s="1"/>
  <c r="C72" i="27" s="1"/>
  <c r="K21" i="27"/>
  <c r="L21" i="27" s="1"/>
  <c r="P29" i="36"/>
  <c r="C17" i="28"/>
  <c r="C18" i="28" s="1"/>
  <c r="C19" i="28" s="1"/>
  <c r="C20" i="28" s="1"/>
  <c r="C21" i="28" s="1"/>
  <c r="C22" i="28" s="1"/>
  <c r="C23" i="28" s="1"/>
  <c r="C24" i="28" s="1"/>
  <c r="C25" i="28" s="1"/>
  <c r="C26" i="28" s="1"/>
  <c r="C27" i="28" s="1"/>
  <c r="C28" i="28" s="1"/>
  <c r="C29" i="28" s="1"/>
  <c r="C30" i="28" s="1"/>
  <c r="C31" i="28" s="1"/>
  <c r="C32" i="28" s="1"/>
  <c r="C33" i="28" s="1"/>
  <c r="C34" i="28" s="1"/>
  <c r="C35" i="28" s="1"/>
  <c r="C36" i="28" s="1"/>
  <c r="C37" i="28" s="1"/>
  <c r="C38" i="28" s="1"/>
  <c r="C39" i="28" s="1"/>
  <c r="C40" i="28" s="1"/>
  <c r="C41" i="28" s="1"/>
  <c r="C42" i="28" s="1"/>
  <c r="C43" i="28" s="1"/>
  <c r="C44" i="28" s="1"/>
  <c r="C45" i="28" s="1"/>
  <c r="C46" i="28" s="1"/>
  <c r="C47" i="28" s="1"/>
  <c r="C48" i="28" s="1"/>
  <c r="C49" i="28" s="1"/>
  <c r="C50" i="28" s="1"/>
  <c r="C51" i="28" s="1"/>
  <c r="C52" i="28" s="1"/>
  <c r="C53" i="28" s="1"/>
  <c r="C54" i="28" s="1"/>
  <c r="C55" i="28" s="1"/>
  <c r="C56" i="28" s="1"/>
  <c r="C57" i="28" s="1"/>
  <c r="C58" i="28" s="1"/>
  <c r="C59" i="28" s="1"/>
  <c r="C60" i="28" s="1"/>
  <c r="C61" i="28" s="1"/>
  <c r="C62" i="28" s="1"/>
  <c r="C63" i="28" s="1"/>
  <c r="C64" i="28" s="1"/>
  <c r="C65" i="28" s="1"/>
  <c r="C66" i="28" s="1"/>
  <c r="C67" i="28" s="1"/>
  <c r="C68" i="28" s="1"/>
  <c r="C69" i="28" s="1"/>
  <c r="C70" i="28" s="1"/>
  <c r="C71" i="28" s="1"/>
  <c r="C72" i="28" s="1"/>
  <c r="K22" i="28"/>
  <c r="L22" i="28" s="1"/>
  <c r="P30" i="36"/>
  <c r="C17" i="29"/>
  <c r="C18" i="29" s="1"/>
  <c r="C19" i="29" s="1"/>
  <c r="C20" i="29" s="1"/>
  <c r="C21" i="29" s="1"/>
  <c r="C22" i="29" s="1"/>
  <c r="C23" i="29" s="1"/>
  <c r="C24" i="29" s="1"/>
  <c r="C25" i="29" s="1"/>
  <c r="C26" i="29" s="1"/>
  <c r="C27" i="29" s="1"/>
  <c r="C28" i="29" s="1"/>
  <c r="C29" i="29" s="1"/>
  <c r="C30" i="29" s="1"/>
  <c r="C31" i="29" s="1"/>
  <c r="C32" i="29" s="1"/>
  <c r="C33" i="29" s="1"/>
  <c r="C34" i="29" s="1"/>
  <c r="C35" i="29" s="1"/>
  <c r="C36" i="29" s="1"/>
  <c r="C37" i="29" s="1"/>
  <c r="C38" i="29" s="1"/>
  <c r="C39" i="29" s="1"/>
  <c r="C40" i="29" s="1"/>
  <c r="C41" i="29" s="1"/>
  <c r="C42" i="29" s="1"/>
  <c r="C43" i="29" s="1"/>
  <c r="C44" i="29" s="1"/>
  <c r="C45" i="29" s="1"/>
  <c r="C46" i="29" s="1"/>
  <c r="C47" i="29" s="1"/>
  <c r="C48" i="29" s="1"/>
  <c r="C49" i="29" s="1"/>
  <c r="C50" i="29" s="1"/>
  <c r="C51" i="29" s="1"/>
  <c r="C52" i="29" s="1"/>
  <c r="C53" i="29" s="1"/>
  <c r="C54" i="29" s="1"/>
  <c r="C55" i="29" s="1"/>
  <c r="C56" i="29" s="1"/>
  <c r="C57" i="29" s="1"/>
  <c r="C58" i="29" s="1"/>
  <c r="C59" i="29" s="1"/>
  <c r="C60" i="29" s="1"/>
  <c r="C61" i="29" s="1"/>
  <c r="C62" i="29" s="1"/>
  <c r="C63" i="29" s="1"/>
  <c r="C64" i="29" s="1"/>
  <c r="C65" i="29" s="1"/>
  <c r="C66" i="29" s="1"/>
  <c r="C67" i="29" s="1"/>
  <c r="C68" i="29" s="1"/>
  <c r="C69" i="29" s="1"/>
  <c r="C70" i="29" s="1"/>
  <c r="C71" i="29" s="1"/>
  <c r="C72" i="29" s="1"/>
  <c r="K21" i="29"/>
  <c r="L21" i="29" s="1"/>
  <c r="P31" i="36"/>
  <c r="C17" i="30"/>
  <c r="C18" i="30" s="1"/>
  <c r="C19" i="30" s="1"/>
  <c r="C20" i="30" s="1"/>
  <c r="C21" i="30" s="1"/>
  <c r="C22" i="30" s="1"/>
  <c r="C23" i="30" s="1"/>
  <c r="C24" i="30" s="1"/>
  <c r="C25" i="30" s="1"/>
  <c r="C26" i="30" s="1"/>
  <c r="C27" i="30" s="1"/>
  <c r="C28" i="30" s="1"/>
  <c r="C29" i="30" s="1"/>
  <c r="C30" i="30" s="1"/>
  <c r="C31" i="30" s="1"/>
  <c r="C32" i="30" s="1"/>
  <c r="C33" i="30" s="1"/>
  <c r="C34" i="30" s="1"/>
  <c r="C35" i="30" s="1"/>
  <c r="C36" i="30" s="1"/>
  <c r="C37" i="30" s="1"/>
  <c r="C38" i="30" s="1"/>
  <c r="C39" i="30" s="1"/>
  <c r="C40" i="30" s="1"/>
  <c r="C41" i="30" s="1"/>
  <c r="C42" i="30" s="1"/>
  <c r="C43" i="30" s="1"/>
  <c r="C44" i="30" s="1"/>
  <c r="C45" i="30" s="1"/>
  <c r="C46" i="30" s="1"/>
  <c r="C47" i="30" s="1"/>
  <c r="C48" i="30" s="1"/>
  <c r="C49" i="30" s="1"/>
  <c r="C50" i="30" s="1"/>
  <c r="C51" i="30" s="1"/>
  <c r="C52" i="30" s="1"/>
  <c r="C53" i="30" s="1"/>
  <c r="C54" i="30" s="1"/>
  <c r="C55" i="30" s="1"/>
  <c r="C56" i="30" s="1"/>
  <c r="C57" i="30" s="1"/>
  <c r="C58" i="30" s="1"/>
  <c r="C59" i="30" s="1"/>
  <c r="C60" i="30" s="1"/>
  <c r="C61" i="30" s="1"/>
  <c r="C62" i="30" s="1"/>
  <c r="C63" i="30" s="1"/>
  <c r="C64" i="30" s="1"/>
  <c r="C65" i="30" s="1"/>
  <c r="C66" i="30" s="1"/>
  <c r="C67" i="30" s="1"/>
  <c r="C68" i="30" s="1"/>
  <c r="C69" i="30" s="1"/>
  <c r="C70" i="30" s="1"/>
  <c r="C71" i="30" s="1"/>
  <c r="C72" i="30" s="1"/>
  <c r="K21" i="30"/>
  <c r="L21" i="30" s="1"/>
  <c r="P32" i="36"/>
  <c r="C17" i="31"/>
  <c r="C18" i="31" s="1"/>
  <c r="C19" i="31" s="1"/>
  <c r="C20" i="31" s="1"/>
  <c r="C21" i="31" s="1"/>
  <c r="C22" i="31" s="1"/>
  <c r="C23" i="31" s="1"/>
  <c r="C24" i="31" s="1"/>
  <c r="C25" i="31" s="1"/>
  <c r="C26" i="31" s="1"/>
  <c r="C27" i="31" s="1"/>
  <c r="C28" i="31" s="1"/>
  <c r="C29" i="31" s="1"/>
  <c r="C30" i="31" s="1"/>
  <c r="C31" i="31" s="1"/>
  <c r="C32" i="31" s="1"/>
  <c r="C33" i="31" s="1"/>
  <c r="C34" i="31" s="1"/>
  <c r="C35" i="31" s="1"/>
  <c r="C36" i="31" s="1"/>
  <c r="C37" i="31" s="1"/>
  <c r="C38" i="31" s="1"/>
  <c r="C39" i="31" s="1"/>
  <c r="C40" i="31" s="1"/>
  <c r="C41" i="31" s="1"/>
  <c r="C42" i="31" s="1"/>
  <c r="C43" i="31" s="1"/>
  <c r="C44" i="31" s="1"/>
  <c r="C45" i="31" s="1"/>
  <c r="C46" i="31" s="1"/>
  <c r="C47" i="31" s="1"/>
  <c r="C48" i="31" s="1"/>
  <c r="C49" i="31" s="1"/>
  <c r="C50" i="31" s="1"/>
  <c r="C51" i="31" s="1"/>
  <c r="C52" i="31" s="1"/>
  <c r="C53" i="31" s="1"/>
  <c r="C54" i="31" s="1"/>
  <c r="C55" i="31" s="1"/>
  <c r="C56" i="31" s="1"/>
  <c r="C57" i="31" s="1"/>
  <c r="C58" i="31" s="1"/>
  <c r="C59" i="31" s="1"/>
  <c r="C60" i="31" s="1"/>
  <c r="C61" i="31" s="1"/>
  <c r="C62" i="31" s="1"/>
  <c r="C63" i="31" s="1"/>
  <c r="C64" i="31" s="1"/>
  <c r="C65" i="31" s="1"/>
  <c r="C66" i="31" s="1"/>
  <c r="C67" i="31" s="1"/>
  <c r="C68" i="31" s="1"/>
  <c r="C69" i="31" s="1"/>
  <c r="C70" i="31" s="1"/>
  <c r="C71" i="31" s="1"/>
  <c r="C72" i="31" s="1"/>
  <c r="K20" i="31"/>
  <c r="L20" i="31" s="1"/>
  <c r="P33" i="36"/>
  <c r="C17" i="32"/>
  <c r="C18" i="32" s="1"/>
  <c r="C19" i="32" s="1"/>
  <c r="C20" i="32" s="1"/>
  <c r="C21" i="32" s="1"/>
  <c r="C22" i="32" s="1"/>
  <c r="C23" i="32" s="1"/>
  <c r="C24" i="32" s="1"/>
  <c r="C25" i="32" s="1"/>
  <c r="C26" i="32" s="1"/>
  <c r="C27" i="32" s="1"/>
  <c r="C28" i="32" s="1"/>
  <c r="C29" i="32" s="1"/>
  <c r="C30" i="32" s="1"/>
  <c r="C31" i="32" s="1"/>
  <c r="C32" i="32" s="1"/>
  <c r="C33" i="32" s="1"/>
  <c r="C34" i="32" s="1"/>
  <c r="C35" i="32" s="1"/>
  <c r="C36" i="32" s="1"/>
  <c r="C37" i="32" s="1"/>
  <c r="C38" i="32" s="1"/>
  <c r="C39" i="32" s="1"/>
  <c r="C40" i="32" s="1"/>
  <c r="C41" i="32" s="1"/>
  <c r="C42" i="32" s="1"/>
  <c r="C43" i="32" s="1"/>
  <c r="C44" i="32" s="1"/>
  <c r="C45" i="32" s="1"/>
  <c r="C46" i="32" s="1"/>
  <c r="C47" i="32" s="1"/>
  <c r="C48" i="32" s="1"/>
  <c r="C49" i="32" s="1"/>
  <c r="C50" i="32" s="1"/>
  <c r="C51" i="32" s="1"/>
  <c r="C52" i="32" s="1"/>
  <c r="C53" i="32" s="1"/>
  <c r="C54" i="32" s="1"/>
  <c r="C55" i="32" s="1"/>
  <c r="C56" i="32" s="1"/>
  <c r="C57" i="32" s="1"/>
  <c r="C58" i="32" s="1"/>
  <c r="C59" i="32" s="1"/>
  <c r="C60" i="32" s="1"/>
  <c r="C61" i="32" s="1"/>
  <c r="C62" i="32" s="1"/>
  <c r="C63" i="32" s="1"/>
  <c r="C64" i="32" s="1"/>
  <c r="C65" i="32" s="1"/>
  <c r="C66" i="32" s="1"/>
  <c r="C67" i="32" s="1"/>
  <c r="C68" i="32" s="1"/>
  <c r="C69" i="32" s="1"/>
  <c r="C70" i="32" s="1"/>
  <c r="C71" i="32" s="1"/>
  <c r="C72" i="32" s="1"/>
  <c r="K20" i="32"/>
  <c r="L20" i="32" s="1"/>
  <c r="P34" i="36"/>
  <c r="C17" i="33"/>
  <c r="C18" i="33" s="1"/>
  <c r="C19" i="33" s="1"/>
  <c r="C20" i="33" s="1"/>
  <c r="C21" i="33" s="1"/>
  <c r="C22" i="33" s="1"/>
  <c r="C23" i="33" s="1"/>
  <c r="C24" i="33" s="1"/>
  <c r="C25" i="33" s="1"/>
  <c r="C26" i="33" s="1"/>
  <c r="C27" i="33" s="1"/>
  <c r="C28" i="33" s="1"/>
  <c r="C29" i="33" s="1"/>
  <c r="C30" i="33" s="1"/>
  <c r="C31" i="33" s="1"/>
  <c r="C32" i="33" s="1"/>
  <c r="C33" i="33" s="1"/>
  <c r="C34" i="33" s="1"/>
  <c r="C35" i="33" s="1"/>
  <c r="C36" i="33" s="1"/>
  <c r="C37" i="33" s="1"/>
  <c r="C38" i="33" s="1"/>
  <c r="C39" i="33" s="1"/>
  <c r="C40" i="33" s="1"/>
  <c r="C41" i="33" s="1"/>
  <c r="C42" i="33" s="1"/>
  <c r="C43" i="33" s="1"/>
  <c r="C44" i="33" s="1"/>
  <c r="C45" i="33" s="1"/>
  <c r="C46" i="33" s="1"/>
  <c r="C47" i="33" s="1"/>
  <c r="C48" i="33" s="1"/>
  <c r="C49" i="33" s="1"/>
  <c r="C50" i="33" s="1"/>
  <c r="C51" i="33" s="1"/>
  <c r="C52" i="33" s="1"/>
  <c r="C53" i="33" s="1"/>
  <c r="C54" i="33" s="1"/>
  <c r="C55" i="33" s="1"/>
  <c r="C56" i="33" s="1"/>
  <c r="C57" i="33" s="1"/>
  <c r="C58" i="33" s="1"/>
  <c r="C59" i="33" s="1"/>
  <c r="C60" i="33" s="1"/>
  <c r="C61" i="33" s="1"/>
  <c r="C62" i="33" s="1"/>
  <c r="C63" i="33" s="1"/>
  <c r="C64" i="33" s="1"/>
  <c r="C65" i="33" s="1"/>
  <c r="C66" i="33" s="1"/>
  <c r="C67" i="33" s="1"/>
  <c r="C68" i="33" s="1"/>
  <c r="C69" i="33" s="1"/>
  <c r="C70" i="33" s="1"/>
  <c r="C71" i="33" s="1"/>
  <c r="C72" i="33" s="1"/>
  <c r="P35" i="36"/>
  <c r="C17" i="34"/>
  <c r="C18" i="34" s="1"/>
  <c r="C19" i="34" s="1"/>
  <c r="C20" i="34" s="1"/>
  <c r="C21" i="34" s="1"/>
  <c r="C22" i="34" s="1"/>
  <c r="C23" i="34" s="1"/>
  <c r="C24" i="34" s="1"/>
  <c r="C25" i="34" s="1"/>
  <c r="C26" i="34" s="1"/>
  <c r="C27" i="34" s="1"/>
  <c r="C28" i="34" s="1"/>
  <c r="C29" i="34" s="1"/>
  <c r="C30" i="34" s="1"/>
  <c r="C31" i="34" s="1"/>
  <c r="C32" i="34" s="1"/>
  <c r="C33" i="34" s="1"/>
  <c r="C34" i="34" s="1"/>
  <c r="C35" i="34" s="1"/>
  <c r="C36" i="34" s="1"/>
  <c r="C37" i="34" s="1"/>
  <c r="C38" i="34" s="1"/>
  <c r="C39" i="34" s="1"/>
  <c r="C40" i="34" s="1"/>
  <c r="C41" i="34" s="1"/>
  <c r="C42" i="34" s="1"/>
  <c r="C43" i="34" s="1"/>
  <c r="C44" i="34" s="1"/>
  <c r="C45" i="34" s="1"/>
  <c r="C46" i="34" s="1"/>
  <c r="C47" i="34" s="1"/>
  <c r="C48" i="34" s="1"/>
  <c r="C49" i="34" s="1"/>
  <c r="C50" i="34" s="1"/>
  <c r="C51" i="34" s="1"/>
  <c r="C52" i="34" s="1"/>
  <c r="C53" i="34" s="1"/>
  <c r="C54" i="34" s="1"/>
  <c r="C55" i="34" s="1"/>
  <c r="C56" i="34" s="1"/>
  <c r="C57" i="34" s="1"/>
  <c r="C58" i="34" s="1"/>
  <c r="C59" i="34" s="1"/>
  <c r="C60" i="34" s="1"/>
  <c r="C61" i="34" s="1"/>
  <c r="C62" i="34" s="1"/>
  <c r="C63" i="34" s="1"/>
  <c r="C64" i="34" s="1"/>
  <c r="C65" i="34" s="1"/>
  <c r="C66" i="34" s="1"/>
  <c r="C67" i="34" s="1"/>
  <c r="C68" i="34" s="1"/>
  <c r="C69" i="34" s="1"/>
  <c r="C70" i="34" s="1"/>
  <c r="C71" i="34" s="1"/>
  <c r="C72" i="34" s="1"/>
  <c r="K20" i="34"/>
  <c r="L20" i="34" s="1"/>
  <c r="P36" i="36"/>
  <c r="P37" i="36"/>
  <c r="C17" i="39"/>
  <c r="C18" i="39" s="1"/>
  <c r="C19" i="39" s="1"/>
  <c r="C20" i="39" s="1"/>
  <c r="C21" i="39" s="1"/>
  <c r="C22" i="39" s="1"/>
  <c r="C23" i="39" s="1"/>
  <c r="C24" i="39" s="1"/>
  <c r="C25" i="39" s="1"/>
  <c r="C26" i="39" s="1"/>
  <c r="C27" i="39" s="1"/>
  <c r="C28" i="39" s="1"/>
  <c r="C29" i="39" s="1"/>
  <c r="C30" i="39" s="1"/>
  <c r="C31" i="39" s="1"/>
  <c r="C32" i="39" s="1"/>
  <c r="C33" i="39" s="1"/>
  <c r="C34" i="39" s="1"/>
  <c r="C35" i="39" s="1"/>
  <c r="C36" i="39" s="1"/>
  <c r="C37" i="39" s="1"/>
  <c r="C38" i="39" s="1"/>
  <c r="C39" i="39" s="1"/>
  <c r="C40" i="39" s="1"/>
  <c r="C41" i="39" s="1"/>
  <c r="C42" i="39" s="1"/>
  <c r="C43" i="39" s="1"/>
  <c r="C44" i="39" s="1"/>
  <c r="C45" i="39" s="1"/>
  <c r="C46" i="39" s="1"/>
  <c r="C47" i="39" s="1"/>
  <c r="C48" i="39" s="1"/>
  <c r="C49" i="39" s="1"/>
  <c r="C50" i="39" s="1"/>
  <c r="C51" i="39" s="1"/>
  <c r="C52" i="39" s="1"/>
  <c r="C53" i="39" s="1"/>
  <c r="C54" i="39" s="1"/>
  <c r="C55" i="39" s="1"/>
  <c r="C56" i="39" s="1"/>
  <c r="C57" i="39" s="1"/>
  <c r="C58" i="39" s="1"/>
  <c r="C59" i="39" s="1"/>
  <c r="C60" i="39" s="1"/>
  <c r="C61" i="39" s="1"/>
  <c r="C62" i="39" s="1"/>
  <c r="C63" i="39" s="1"/>
  <c r="C64" i="39" s="1"/>
  <c r="C65" i="39" s="1"/>
  <c r="C66" i="39" s="1"/>
  <c r="C67" i="39" s="1"/>
  <c r="C68" i="39" s="1"/>
  <c r="C69" i="39" s="1"/>
  <c r="C70" i="39" s="1"/>
  <c r="C71" i="39" s="1"/>
  <c r="C72" i="39" s="1"/>
  <c r="K18" i="39"/>
  <c r="L18" i="39" s="1"/>
  <c r="P38" i="36"/>
  <c r="C17" i="41"/>
  <c r="C18" i="41" s="1"/>
  <c r="C19" i="41" s="1"/>
  <c r="C20" i="41" s="1"/>
  <c r="C21" i="41" s="1"/>
  <c r="C22" i="41" s="1"/>
  <c r="C23" i="41" s="1"/>
  <c r="C24" i="41" s="1"/>
  <c r="C25" i="41" s="1"/>
  <c r="C26" i="41" s="1"/>
  <c r="C27" i="41" s="1"/>
  <c r="C28" i="41" s="1"/>
  <c r="C29" i="41" s="1"/>
  <c r="C30" i="41" s="1"/>
  <c r="C31" i="41" s="1"/>
  <c r="C32" i="41" s="1"/>
  <c r="C33" i="41" s="1"/>
  <c r="C34" i="41" s="1"/>
  <c r="C35" i="41" s="1"/>
  <c r="C36" i="41" s="1"/>
  <c r="C37" i="41" s="1"/>
  <c r="C38" i="41" s="1"/>
  <c r="C39" i="41" s="1"/>
  <c r="C40" i="41" s="1"/>
  <c r="C41" i="41" s="1"/>
  <c r="C42" i="41" s="1"/>
  <c r="C43" i="41" s="1"/>
  <c r="C44" i="41" s="1"/>
  <c r="C45" i="41" s="1"/>
  <c r="C46" i="41" s="1"/>
  <c r="C47" i="41" s="1"/>
  <c r="C48" i="41" s="1"/>
  <c r="C49" i="41" s="1"/>
  <c r="C50" i="41" s="1"/>
  <c r="C51" i="41" s="1"/>
  <c r="C52" i="41" s="1"/>
  <c r="C53" i="41" s="1"/>
  <c r="C54" i="41" s="1"/>
  <c r="C55" i="41" s="1"/>
  <c r="C56" i="41" s="1"/>
  <c r="C57" i="41" s="1"/>
  <c r="C58" i="41" s="1"/>
  <c r="C59" i="41" s="1"/>
  <c r="C60" i="41" s="1"/>
  <c r="C61" i="41" s="1"/>
  <c r="C62" i="41" s="1"/>
  <c r="C63" i="41" s="1"/>
  <c r="C64" i="41" s="1"/>
  <c r="C65" i="41" s="1"/>
  <c r="C66" i="41" s="1"/>
  <c r="C67" i="41" s="1"/>
  <c r="C68" i="41" s="1"/>
  <c r="C69" i="41" s="1"/>
  <c r="C70" i="41" s="1"/>
  <c r="C71" i="41" s="1"/>
  <c r="C72" i="41" s="1"/>
  <c r="K18" i="41"/>
  <c r="L18" i="41" s="1"/>
  <c r="P39" i="36"/>
  <c r="C17" i="42"/>
  <c r="C18" i="42" s="1"/>
  <c r="C19" i="42" s="1"/>
  <c r="C20" i="42" s="1"/>
  <c r="C21" i="42" s="1"/>
  <c r="C22" i="42" s="1"/>
  <c r="C23" i="42" s="1"/>
  <c r="C24" i="42" s="1"/>
  <c r="C25" i="42" s="1"/>
  <c r="C26" i="42" s="1"/>
  <c r="C27" i="42" s="1"/>
  <c r="C28" i="42" s="1"/>
  <c r="C29" i="42" s="1"/>
  <c r="C30" i="42" s="1"/>
  <c r="C31" i="42" s="1"/>
  <c r="C32" i="42" s="1"/>
  <c r="C33" i="42" s="1"/>
  <c r="C34" i="42" s="1"/>
  <c r="C35" i="42" s="1"/>
  <c r="C36" i="42" s="1"/>
  <c r="C37" i="42" s="1"/>
  <c r="C38" i="42" s="1"/>
  <c r="C39" i="42" s="1"/>
  <c r="C40" i="42" s="1"/>
  <c r="C41" i="42" s="1"/>
  <c r="C42" i="42" s="1"/>
  <c r="C43" i="42" s="1"/>
  <c r="C44" i="42" s="1"/>
  <c r="C45" i="42" s="1"/>
  <c r="C46" i="42" s="1"/>
  <c r="C47" i="42" s="1"/>
  <c r="C48" i="42" s="1"/>
  <c r="C49" i="42" s="1"/>
  <c r="C50" i="42" s="1"/>
  <c r="C51" i="42" s="1"/>
  <c r="C52" i="42" s="1"/>
  <c r="C53" i="42" s="1"/>
  <c r="C54" i="42" s="1"/>
  <c r="C55" i="42" s="1"/>
  <c r="C56" i="42" s="1"/>
  <c r="C57" i="42" s="1"/>
  <c r="C58" i="42" s="1"/>
  <c r="C59" i="42" s="1"/>
  <c r="C60" i="42" s="1"/>
  <c r="C61" i="42" s="1"/>
  <c r="C62" i="42" s="1"/>
  <c r="C63" i="42" s="1"/>
  <c r="C64" i="42" s="1"/>
  <c r="C65" i="42" s="1"/>
  <c r="C66" i="42" s="1"/>
  <c r="C67" i="42" s="1"/>
  <c r="C68" i="42" s="1"/>
  <c r="C69" i="42" s="1"/>
  <c r="C70" i="42" s="1"/>
  <c r="C71" i="42" s="1"/>
  <c r="C72" i="42" s="1"/>
  <c r="K18" i="42"/>
  <c r="L18" i="42" s="1"/>
  <c r="P40" i="36"/>
  <c r="C17" i="43"/>
  <c r="C18" i="43" s="1"/>
  <c r="C19" i="43" s="1"/>
  <c r="C20" i="43" s="1"/>
  <c r="C21" i="43" s="1"/>
  <c r="C22" i="43" s="1"/>
  <c r="C23" i="43" s="1"/>
  <c r="C24" i="43" s="1"/>
  <c r="C25" i="43" s="1"/>
  <c r="C26" i="43" s="1"/>
  <c r="C27" i="43" s="1"/>
  <c r="C28" i="43" s="1"/>
  <c r="C29" i="43" s="1"/>
  <c r="C30" i="43" s="1"/>
  <c r="C31" i="43" s="1"/>
  <c r="C32" i="43" s="1"/>
  <c r="C33" i="43" s="1"/>
  <c r="C34" i="43" s="1"/>
  <c r="C35" i="43" s="1"/>
  <c r="C36" i="43" s="1"/>
  <c r="C37" i="43" s="1"/>
  <c r="C38" i="43" s="1"/>
  <c r="C39" i="43" s="1"/>
  <c r="C40" i="43" s="1"/>
  <c r="C41" i="43" s="1"/>
  <c r="C42" i="43" s="1"/>
  <c r="C43" i="43" s="1"/>
  <c r="C44" i="43" s="1"/>
  <c r="C45" i="43" s="1"/>
  <c r="C46" i="43" s="1"/>
  <c r="C47" i="43" s="1"/>
  <c r="C48" i="43" s="1"/>
  <c r="C49" i="43" s="1"/>
  <c r="C50" i="43" s="1"/>
  <c r="C51" i="43" s="1"/>
  <c r="C52" i="43" s="1"/>
  <c r="C53" i="43" s="1"/>
  <c r="C54" i="43" s="1"/>
  <c r="C55" i="43" s="1"/>
  <c r="C56" i="43" s="1"/>
  <c r="C57" i="43" s="1"/>
  <c r="C58" i="43" s="1"/>
  <c r="C59" i="43" s="1"/>
  <c r="C60" i="43" s="1"/>
  <c r="C61" i="43" s="1"/>
  <c r="C62" i="43" s="1"/>
  <c r="C63" i="43" s="1"/>
  <c r="C64" i="43" s="1"/>
  <c r="C65" i="43" s="1"/>
  <c r="C66" i="43" s="1"/>
  <c r="C67" i="43" s="1"/>
  <c r="C68" i="43" s="1"/>
  <c r="C69" i="43" s="1"/>
  <c r="C70" i="43" s="1"/>
  <c r="C71" i="43" s="1"/>
  <c r="C72" i="43" s="1"/>
  <c r="K18" i="43"/>
  <c r="L18" i="43" s="1"/>
  <c r="P41" i="36"/>
  <c r="C17" i="44"/>
  <c r="C18" i="44" s="1"/>
  <c r="C19" i="44" s="1"/>
  <c r="C20" i="44" s="1"/>
  <c r="C21" i="44" s="1"/>
  <c r="C22" i="44" s="1"/>
  <c r="C23" i="44" s="1"/>
  <c r="C24" i="44" s="1"/>
  <c r="C25" i="44" s="1"/>
  <c r="C26" i="44" s="1"/>
  <c r="C27" i="44" s="1"/>
  <c r="C28" i="44" s="1"/>
  <c r="C29" i="44" s="1"/>
  <c r="C30" i="44" s="1"/>
  <c r="C31" i="44" s="1"/>
  <c r="C32" i="44" s="1"/>
  <c r="C33" i="44" s="1"/>
  <c r="C34" i="44" s="1"/>
  <c r="C35" i="44" s="1"/>
  <c r="C36" i="44" s="1"/>
  <c r="C37" i="44" s="1"/>
  <c r="C38" i="44" s="1"/>
  <c r="C39" i="44" s="1"/>
  <c r="C40" i="44" s="1"/>
  <c r="C41" i="44" s="1"/>
  <c r="C42" i="44" s="1"/>
  <c r="C43" i="44" s="1"/>
  <c r="C44" i="44" s="1"/>
  <c r="C45" i="44" s="1"/>
  <c r="C46" i="44" s="1"/>
  <c r="C47" i="44" s="1"/>
  <c r="C48" i="44" s="1"/>
  <c r="C49" i="44" s="1"/>
  <c r="C50" i="44" s="1"/>
  <c r="C51" i="44" s="1"/>
  <c r="C52" i="44" s="1"/>
  <c r="C53" i="44" s="1"/>
  <c r="C54" i="44" s="1"/>
  <c r="C55" i="44" s="1"/>
  <c r="C56" i="44" s="1"/>
  <c r="C57" i="44" s="1"/>
  <c r="C58" i="44" s="1"/>
  <c r="C59" i="44" s="1"/>
  <c r="C60" i="44" s="1"/>
  <c r="C61" i="44" s="1"/>
  <c r="C62" i="44" s="1"/>
  <c r="C63" i="44" s="1"/>
  <c r="C64" i="44" s="1"/>
  <c r="C65" i="44" s="1"/>
  <c r="C66" i="44" s="1"/>
  <c r="C67" i="44" s="1"/>
  <c r="C68" i="44" s="1"/>
  <c r="C69" i="44" s="1"/>
  <c r="C70" i="44" s="1"/>
  <c r="C71" i="44" s="1"/>
  <c r="C72" i="44" s="1"/>
  <c r="K18" i="44"/>
  <c r="L18" i="44" s="1"/>
  <c r="P42" i="36"/>
  <c r="C17" i="45"/>
  <c r="C18" i="45" s="1"/>
  <c r="C19" i="45" s="1"/>
  <c r="C20" i="45" s="1"/>
  <c r="C21" i="45" s="1"/>
  <c r="C22" i="45" s="1"/>
  <c r="C23" i="45" s="1"/>
  <c r="C24" i="45" s="1"/>
  <c r="C25" i="45" s="1"/>
  <c r="C26" i="45" s="1"/>
  <c r="C27" i="45" s="1"/>
  <c r="C28" i="45" s="1"/>
  <c r="C29" i="45" s="1"/>
  <c r="C30" i="45" s="1"/>
  <c r="C31" i="45" s="1"/>
  <c r="C32" i="45" s="1"/>
  <c r="C33" i="45" s="1"/>
  <c r="C34" i="45" s="1"/>
  <c r="C35" i="45" s="1"/>
  <c r="C36" i="45" s="1"/>
  <c r="C37" i="45" s="1"/>
  <c r="C38" i="45" s="1"/>
  <c r="C39" i="45" s="1"/>
  <c r="C40" i="45" s="1"/>
  <c r="C41" i="45" s="1"/>
  <c r="C42" i="45" s="1"/>
  <c r="C43" i="45" s="1"/>
  <c r="C44" i="45" s="1"/>
  <c r="C45" i="45" s="1"/>
  <c r="C46" i="45" s="1"/>
  <c r="C47" i="45" s="1"/>
  <c r="C48" i="45" s="1"/>
  <c r="C49" i="45" s="1"/>
  <c r="C50" i="45" s="1"/>
  <c r="C51" i="45" s="1"/>
  <c r="C52" i="45" s="1"/>
  <c r="C53" i="45" s="1"/>
  <c r="C54" i="45" s="1"/>
  <c r="C55" i="45" s="1"/>
  <c r="C56" i="45" s="1"/>
  <c r="C57" i="45" s="1"/>
  <c r="C58" i="45" s="1"/>
  <c r="C59" i="45" s="1"/>
  <c r="C60" i="45" s="1"/>
  <c r="C61" i="45" s="1"/>
  <c r="C62" i="45" s="1"/>
  <c r="C63" i="45" s="1"/>
  <c r="C64" i="45" s="1"/>
  <c r="C65" i="45" s="1"/>
  <c r="C66" i="45" s="1"/>
  <c r="C67" i="45" s="1"/>
  <c r="C68" i="45" s="1"/>
  <c r="C69" i="45" s="1"/>
  <c r="C70" i="45" s="1"/>
  <c r="C71" i="45" s="1"/>
  <c r="C72" i="45" s="1"/>
  <c r="K17" i="45"/>
  <c r="L17" i="45" s="1"/>
  <c r="P43" i="36"/>
  <c r="P44" i="36"/>
  <c r="P45" i="36"/>
  <c r="P46" i="36"/>
  <c r="P47" i="36"/>
  <c r="P48" i="36"/>
  <c r="P49" i="36"/>
  <c r="P50" i="36"/>
  <c r="W44" i="36"/>
  <c r="W45" i="36"/>
  <c r="W46" i="36"/>
  <c r="W47" i="36"/>
  <c r="W48" i="36"/>
  <c r="W49" i="36"/>
  <c r="W50" i="36"/>
  <c r="F81" i="1"/>
  <c r="I12" i="102" s="1"/>
  <c r="C17" i="58"/>
  <c r="C18" i="58" s="1"/>
  <c r="C19" i="58" s="1"/>
  <c r="C20" i="58" s="1"/>
  <c r="C21" i="58" s="1"/>
  <c r="C22" i="58" s="1"/>
  <c r="C23" i="58" s="1"/>
  <c r="C24" i="58" s="1"/>
  <c r="C25" i="58" s="1"/>
  <c r="C26" i="58" s="1"/>
  <c r="C27" i="58" s="1"/>
  <c r="C28" i="58" s="1"/>
  <c r="C29" i="58" s="1"/>
  <c r="C30" i="58" s="1"/>
  <c r="C31" i="58" s="1"/>
  <c r="C32" i="58" s="1"/>
  <c r="C33" i="58" s="1"/>
  <c r="C34" i="58" s="1"/>
  <c r="C35" i="58" s="1"/>
  <c r="C36" i="58" s="1"/>
  <c r="C37" i="58" s="1"/>
  <c r="C38" i="58" s="1"/>
  <c r="C39" i="58" s="1"/>
  <c r="C40" i="58" s="1"/>
  <c r="C41" i="58" s="1"/>
  <c r="C42" i="58" s="1"/>
  <c r="C43" i="58" s="1"/>
  <c r="C44" i="58" s="1"/>
  <c r="C45" i="58" s="1"/>
  <c r="C46" i="58" s="1"/>
  <c r="C47" i="58" s="1"/>
  <c r="C48" i="58" s="1"/>
  <c r="C49" i="58" s="1"/>
  <c r="C50" i="58" s="1"/>
  <c r="C51" i="58" s="1"/>
  <c r="C52" i="58" s="1"/>
  <c r="C53" i="58" s="1"/>
  <c r="C54" i="58" s="1"/>
  <c r="C55" i="58" s="1"/>
  <c r="C56" i="58" s="1"/>
  <c r="C57" i="58" s="1"/>
  <c r="C58" i="58" s="1"/>
  <c r="C59" i="58" s="1"/>
  <c r="C60" i="58" s="1"/>
  <c r="C61" i="58" s="1"/>
  <c r="C62" i="58" s="1"/>
  <c r="C63" i="58" s="1"/>
  <c r="C64" i="58" s="1"/>
  <c r="C65" i="58" s="1"/>
  <c r="C66" i="58" s="1"/>
  <c r="C67" i="58" s="1"/>
  <c r="C68" i="58" s="1"/>
  <c r="C69" i="58" s="1"/>
  <c r="C70" i="58" s="1"/>
  <c r="C71" i="58" s="1"/>
  <c r="C72" i="58" s="1"/>
  <c r="C17" i="57"/>
  <c r="C18" i="57" s="1"/>
  <c r="C19" i="57" s="1"/>
  <c r="C20" i="57" s="1"/>
  <c r="C21" i="57" s="1"/>
  <c r="C22" i="57" s="1"/>
  <c r="C23" i="57" s="1"/>
  <c r="C24" i="57" s="1"/>
  <c r="C25" i="57" s="1"/>
  <c r="C26" i="57" s="1"/>
  <c r="C27" i="57" s="1"/>
  <c r="C28" i="57" s="1"/>
  <c r="C29" i="57" s="1"/>
  <c r="C30" i="57" s="1"/>
  <c r="C31" i="57" s="1"/>
  <c r="C32" i="57" s="1"/>
  <c r="C33" i="57" s="1"/>
  <c r="C34" i="57" s="1"/>
  <c r="C35" i="57" s="1"/>
  <c r="C36" i="57" s="1"/>
  <c r="C37" i="57" s="1"/>
  <c r="C38" i="57" s="1"/>
  <c r="C39" i="57" s="1"/>
  <c r="C40" i="57" s="1"/>
  <c r="C41" i="57" s="1"/>
  <c r="C42" i="57" s="1"/>
  <c r="C43" i="57" s="1"/>
  <c r="C44" i="57" s="1"/>
  <c r="C45" i="57" s="1"/>
  <c r="C46" i="57" s="1"/>
  <c r="C47" i="57" s="1"/>
  <c r="C48" i="57" s="1"/>
  <c r="C49" i="57" s="1"/>
  <c r="C50" i="57" s="1"/>
  <c r="C51" i="57" s="1"/>
  <c r="C52" i="57" s="1"/>
  <c r="C53" i="57" s="1"/>
  <c r="C54" i="57" s="1"/>
  <c r="C55" i="57" s="1"/>
  <c r="C56" i="57" s="1"/>
  <c r="C57" i="57" s="1"/>
  <c r="C58" i="57" s="1"/>
  <c r="C59" i="57" s="1"/>
  <c r="C60" i="57" s="1"/>
  <c r="C61" i="57" s="1"/>
  <c r="C62" i="57" s="1"/>
  <c r="C63" i="57" s="1"/>
  <c r="C64" i="57" s="1"/>
  <c r="C65" i="57" s="1"/>
  <c r="C66" i="57" s="1"/>
  <c r="C67" i="57" s="1"/>
  <c r="C68" i="57" s="1"/>
  <c r="C69" i="57" s="1"/>
  <c r="C70" i="57" s="1"/>
  <c r="C71" i="57" s="1"/>
  <c r="C72" i="57" s="1"/>
  <c r="C17" i="56"/>
  <c r="C18" i="56" s="1"/>
  <c r="C19" i="56" s="1"/>
  <c r="C20" i="56" s="1"/>
  <c r="C21" i="56" s="1"/>
  <c r="C22" i="56" s="1"/>
  <c r="C23" i="56" s="1"/>
  <c r="C24" i="56" s="1"/>
  <c r="C25" i="56" s="1"/>
  <c r="C26" i="56" s="1"/>
  <c r="C27" i="56" s="1"/>
  <c r="C28" i="56" s="1"/>
  <c r="C29" i="56" s="1"/>
  <c r="C30" i="56" s="1"/>
  <c r="C31" i="56" s="1"/>
  <c r="C32" i="56" s="1"/>
  <c r="C33" i="56" s="1"/>
  <c r="C34" i="56" s="1"/>
  <c r="C35" i="56" s="1"/>
  <c r="C36" i="56" s="1"/>
  <c r="C37" i="56" s="1"/>
  <c r="C38" i="56" s="1"/>
  <c r="C39" i="56" s="1"/>
  <c r="C40" i="56" s="1"/>
  <c r="C41" i="56" s="1"/>
  <c r="C42" i="56" s="1"/>
  <c r="C43" i="56" s="1"/>
  <c r="C44" i="56" s="1"/>
  <c r="C45" i="56" s="1"/>
  <c r="C46" i="56" s="1"/>
  <c r="C47" i="56" s="1"/>
  <c r="C48" i="56" s="1"/>
  <c r="C49" i="56" s="1"/>
  <c r="C50" i="56" s="1"/>
  <c r="C51" i="56" s="1"/>
  <c r="C52" i="56" s="1"/>
  <c r="C53" i="56" s="1"/>
  <c r="C54" i="56" s="1"/>
  <c r="C55" i="56" s="1"/>
  <c r="C56" i="56" s="1"/>
  <c r="C57" i="56" s="1"/>
  <c r="C58" i="56" s="1"/>
  <c r="C59" i="56" s="1"/>
  <c r="C60" i="56" s="1"/>
  <c r="C61" i="56" s="1"/>
  <c r="C62" i="56" s="1"/>
  <c r="C63" i="56" s="1"/>
  <c r="C64" i="56" s="1"/>
  <c r="C65" i="56" s="1"/>
  <c r="C66" i="56" s="1"/>
  <c r="C67" i="56" s="1"/>
  <c r="C68" i="56" s="1"/>
  <c r="C69" i="56" s="1"/>
  <c r="C70" i="56" s="1"/>
  <c r="C71" i="56" s="1"/>
  <c r="C72" i="56" s="1"/>
  <c r="C17" i="55"/>
  <c r="C18" i="55" s="1"/>
  <c r="C19" i="55" s="1"/>
  <c r="C20" i="55" s="1"/>
  <c r="C21" i="55" s="1"/>
  <c r="C22" i="55" s="1"/>
  <c r="C23" i="55" s="1"/>
  <c r="C24" i="55" s="1"/>
  <c r="C25" i="55" s="1"/>
  <c r="C26" i="55" s="1"/>
  <c r="C27" i="55" s="1"/>
  <c r="C28" i="55" s="1"/>
  <c r="C29" i="55" s="1"/>
  <c r="C30" i="55" s="1"/>
  <c r="C31" i="55" s="1"/>
  <c r="C32" i="55" s="1"/>
  <c r="C33" i="55" s="1"/>
  <c r="C34" i="55" s="1"/>
  <c r="C35" i="55" s="1"/>
  <c r="C36" i="55" s="1"/>
  <c r="C37" i="55" s="1"/>
  <c r="C38" i="55" s="1"/>
  <c r="C39" i="55" s="1"/>
  <c r="C40" i="55" s="1"/>
  <c r="C41" i="55" s="1"/>
  <c r="C42" i="55" s="1"/>
  <c r="C43" i="55" s="1"/>
  <c r="C44" i="55" s="1"/>
  <c r="C45" i="55" s="1"/>
  <c r="C46" i="55" s="1"/>
  <c r="C47" i="55" s="1"/>
  <c r="C48" i="55" s="1"/>
  <c r="C49" i="55" s="1"/>
  <c r="C50" i="55" s="1"/>
  <c r="C51" i="55" s="1"/>
  <c r="C52" i="55" s="1"/>
  <c r="C53" i="55" s="1"/>
  <c r="C54" i="55" s="1"/>
  <c r="C55" i="55" s="1"/>
  <c r="C56" i="55" s="1"/>
  <c r="C57" i="55" s="1"/>
  <c r="C58" i="55" s="1"/>
  <c r="C59" i="55" s="1"/>
  <c r="C60" i="55" s="1"/>
  <c r="C61" i="55" s="1"/>
  <c r="C62" i="55" s="1"/>
  <c r="C63" i="55" s="1"/>
  <c r="C64" i="55" s="1"/>
  <c r="C65" i="55" s="1"/>
  <c r="C66" i="55" s="1"/>
  <c r="C67" i="55" s="1"/>
  <c r="C68" i="55" s="1"/>
  <c r="C69" i="55" s="1"/>
  <c r="C70" i="55" s="1"/>
  <c r="C71" i="55" s="1"/>
  <c r="C72" i="55" s="1"/>
  <c r="C17" i="54"/>
  <c r="C18" i="54" s="1"/>
  <c r="C19" i="54" s="1"/>
  <c r="C20" i="54" s="1"/>
  <c r="C21" i="54" s="1"/>
  <c r="C22" i="54" s="1"/>
  <c r="C23" i="54" s="1"/>
  <c r="C24" i="54" s="1"/>
  <c r="C25" i="54" s="1"/>
  <c r="C26" i="54" s="1"/>
  <c r="C27" i="54" s="1"/>
  <c r="C28" i="54" s="1"/>
  <c r="C29" i="54" s="1"/>
  <c r="C30" i="54" s="1"/>
  <c r="C31" i="54" s="1"/>
  <c r="C32" i="54" s="1"/>
  <c r="C33" i="54" s="1"/>
  <c r="C34" i="54" s="1"/>
  <c r="C35" i="54" s="1"/>
  <c r="C36" i="54" s="1"/>
  <c r="C37" i="54" s="1"/>
  <c r="C38" i="54" s="1"/>
  <c r="C39" i="54" s="1"/>
  <c r="C40" i="54" s="1"/>
  <c r="C41" i="54" s="1"/>
  <c r="C42" i="54" s="1"/>
  <c r="C43" i="54" s="1"/>
  <c r="C44" i="54" s="1"/>
  <c r="C45" i="54" s="1"/>
  <c r="C46" i="54" s="1"/>
  <c r="C47" i="54" s="1"/>
  <c r="C48" i="54" s="1"/>
  <c r="C49" i="54" s="1"/>
  <c r="C50" i="54" s="1"/>
  <c r="C51" i="54" s="1"/>
  <c r="C52" i="54" s="1"/>
  <c r="C53" i="54" s="1"/>
  <c r="C54" i="54" s="1"/>
  <c r="C55" i="54" s="1"/>
  <c r="C56" i="54" s="1"/>
  <c r="C57" i="54" s="1"/>
  <c r="C58" i="54" s="1"/>
  <c r="C59" i="54" s="1"/>
  <c r="C60" i="54" s="1"/>
  <c r="C61" i="54" s="1"/>
  <c r="C62" i="54" s="1"/>
  <c r="C63" i="54" s="1"/>
  <c r="C64" i="54" s="1"/>
  <c r="C65" i="54" s="1"/>
  <c r="C66" i="54" s="1"/>
  <c r="C67" i="54" s="1"/>
  <c r="C68" i="54" s="1"/>
  <c r="C69" i="54" s="1"/>
  <c r="C70" i="54" s="1"/>
  <c r="C71" i="54" s="1"/>
  <c r="C72" i="54" s="1"/>
  <c r="C17" i="53"/>
  <c r="C18" i="53" s="1"/>
  <c r="C19" i="53" s="1"/>
  <c r="C20" i="53" s="1"/>
  <c r="C21" i="53" s="1"/>
  <c r="C22" i="53" s="1"/>
  <c r="C23" i="53" s="1"/>
  <c r="C24" i="53" s="1"/>
  <c r="C25" i="53" s="1"/>
  <c r="C26" i="53" s="1"/>
  <c r="C27" i="53" s="1"/>
  <c r="C28" i="53" s="1"/>
  <c r="C29" i="53" s="1"/>
  <c r="C30" i="53" s="1"/>
  <c r="C31" i="53" s="1"/>
  <c r="C32" i="53" s="1"/>
  <c r="C33" i="53" s="1"/>
  <c r="C34" i="53" s="1"/>
  <c r="C35" i="53" s="1"/>
  <c r="C36" i="53" s="1"/>
  <c r="C37" i="53" s="1"/>
  <c r="C38" i="53" s="1"/>
  <c r="C39" i="53" s="1"/>
  <c r="C40" i="53" s="1"/>
  <c r="C41" i="53" s="1"/>
  <c r="C42" i="53" s="1"/>
  <c r="C43" i="53" s="1"/>
  <c r="C44" i="53" s="1"/>
  <c r="C45" i="53" s="1"/>
  <c r="C46" i="53" s="1"/>
  <c r="C47" i="53" s="1"/>
  <c r="C48" i="53" s="1"/>
  <c r="C49" i="53" s="1"/>
  <c r="C50" i="53" s="1"/>
  <c r="C51" i="53" s="1"/>
  <c r="C52" i="53" s="1"/>
  <c r="C53" i="53" s="1"/>
  <c r="C54" i="53" s="1"/>
  <c r="C55" i="53" s="1"/>
  <c r="C56" i="53" s="1"/>
  <c r="C57" i="53" s="1"/>
  <c r="C58" i="53" s="1"/>
  <c r="C59" i="53" s="1"/>
  <c r="C60" i="53" s="1"/>
  <c r="C61" i="53" s="1"/>
  <c r="C62" i="53" s="1"/>
  <c r="C63" i="53" s="1"/>
  <c r="C64" i="53" s="1"/>
  <c r="C65" i="53" s="1"/>
  <c r="C66" i="53" s="1"/>
  <c r="C67" i="53" s="1"/>
  <c r="C68" i="53" s="1"/>
  <c r="C69" i="53" s="1"/>
  <c r="C70" i="53" s="1"/>
  <c r="C71" i="53" s="1"/>
  <c r="C72" i="53" s="1"/>
  <c r="C17" i="46"/>
  <c r="C18" i="46" s="1"/>
  <c r="C19" i="46" s="1"/>
  <c r="C20" i="46" s="1"/>
  <c r="C21" i="46" s="1"/>
  <c r="C22" i="46" s="1"/>
  <c r="C23" i="46" s="1"/>
  <c r="C24" i="46" s="1"/>
  <c r="C25" i="46" s="1"/>
  <c r="C26" i="46" s="1"/>
  <c r="C27" i="46" s="1"/>
  <c r="C28" i="46" s="1"/>
  <c r="C29" i="46" s="1"/>
  <c r="C30" i="46" s="1"/>
  <c r="C31" i="46" s="1"/>
  <c r="C32" i="46" s="1"/>
  <c r="C33" i="46" s="1"/>
  <c r="C34" i="46" s="1"/>
  <c r="C35" i="46" s="1"/>
  <c r="C36" i="46" s="1"/>
  <c r="C37" i="46" s="1"/>
  <c r="C38" i="46" s="1"/>
  <c r="C39" i="46" s="1"/>
  <c r="C40" i="46" s="1"/>
  <c r="C41" i="46" s="1"/>
  <c r="C42" i="46" s="1"/>
  <c r="C43" i="46" s="1"/>
  <c r="C44" i="46" s="1"/>
  <c r="C45" i="46" s="1"/>
  <c r="C46" i="46" s="1"/>
  <c r="C47" i="46" s="1"/>
  <c r="C48" i="46" s="1"/>
  <c r="C49" i="46" s="1"/>
  <c r="C50" i="46" s="1"/>
  <c r="C51" i="46" s="1"/>
  <c r="C52" i="46" s="1"/>
  <c r="C53" i="46" s="1"/>
  <c r="C54" i="46" s="1"/>
  <c r="C55" i="46" s="1"/>
  <c r="C56" i="46" s="1"/>
  <c r="C57" i="46" s="1"/>
  <c r="C58" i="46" s="1"/>
  <c r="C59" i="46" s="1"/>
  <c r="C60" i="46" s="1"/>
  <c r="C61" i="46" s="1"/>
  <c r="C62" i="46" s="1"/>
  <c r="C63" i="46" s="1"/>
  <c r="C64" i="46" s="1"/>
  <c r="C65" i="46" s="1"/>
  <c r="C66" i="46" s="1"/>
  <c r="C67" i="46" s="1"/>
  <c r="C68" i="46" s="1"/>
  <c r="C69" i="46" s="1"/>
  <c r="C70" i="46" s="1"/>
  <c r="C71" i="46" s="1"/>
  <c r="C72" i="46" s="1"/>
  <c r="O3" i="58"/>
  <c r="D8" i="58"/>
  <c r="D90" i="58" s="1"/>
  <c r="K11" i="58"/>
  <c r="N24" i="58"/>
  <c r="N25" i="58"/>
  <c r="N26" i="58"/>
  <c r="N27" i="58"/>
  <c r="L30" i="58"/>
  <c r="N30" i="58"/>
  <c r="L31" i="58"/>
  <c r="N31" i="58"/>
  <c r="L32" i="58"/>
  <c r="N32" i="58"/>
  <c r="L33" i="58"/>
  <c r="N33" i="58"/>
  <c r="L34" i="58"/>
  <c r="N34" i="58"/>
  <c r="L35" i="58"/>
  <c r="N35" i="58"/>
  <c r="L36" i="58"/>
  <c r="N36" i="58"/>
  <c r="L37" i="58"/>
  <c r="N37" i="58"/>
  <c r="L38" i="58"/>
  <c r="N38" i="58"/>
  <c r="L39" i="58"/>
  <c r="N39" i="58"/>
  <c r="L40" i="58"/>
  <c r="N40" i="58"/>
  <c r="L41" i="58"/>
  <c r="N41" i="58"/>
  <c r="L42" i="58"/>
  <c r="N42" i="58"/>
  <c r="L43" i="58"/>
  <c r="N43" i="58"/>
  <c r="L44" i="58"/>
  <c r="N44" i="58"/>
  <c r="L45" i="58"/>
  <c r="N45" i="58"/>
  <c r="L46" i="58"/>
  <c r="N46" i="58"/>
  <c r="L47" i="58"/>
  <c r="N47" i="58"/>
  <c r="L48" i="58"/>
  <c r="N48" i="58"/>
  <c r="L49" i="58"/>
  <c r="N49" i="58"/>
  <c r="L50" i="58"/>
  <c r="N50" i="58"/>
  <c r="L51" i="58"/>
  <c r="N51" i="58"/>
  <c r="L52" i="58"/>
  <c r="N52" i="58"/>
  <c r="L53" i="58"/>
  <c r="N53" i="58"/>
  <c r="L54" i="58"/>
  <c r="N54" i="58"/>
  <c r="L55" i="58"/>
  <c r="N55" i="58"/>
  <c r="L56" i="58"/>
  <c r="N56" i="58"/>
  <c r="L57" i="58"/>
  <c r="N57" i="58"/>
  <c r="L58" i="58"/>
  <c r="N58" i="58"/>
  <c r="L59" i="58"/>
  <c r="N59" i="58"/>
  <c r="L60" i="58"/>
  <c r="N60" i="58"/>
  <c r="L61" i="58"/>
  <c r="N61" i="58"/>
  <c r="L62" i="58"/>
  <c r="N62" i="58"/>
  <c r="L63" i="58"/>
  <c r="N63" i="58"/>
  <c r="L64" i="58"/>
  <c r="N64" i="58"/>
  <c r="L65" i="58"/>
  <c r="N65" i="58"/>
  <c r="L66" i="58"/>
  <c r="N66" i="58"/>
  <c r="L67" i="58"/>
  <c r="N67" i="58"/>
  <c r="L68" i="58"/>
  <c r="N68" i="58"/>
  <c r="L69" i="58"/>
  <c r="N69" i="58"/>
  <c r="L70" i="58"/>
  <c r="N70" i="58"/>
  <c r="L71" i="58"/>
  <c r="N71" i="58"/>
  <c r="L72" i="58"/>
  <c r="N72" i="58"/>
  <c r="D89" i="58"/>
  <c r="D91" i="58"/>
  <c r="J93" i="58"/>
  <c r="L93" i="58"/>
  <c r="D96" i="58"/>
  <c r="O105" i="58"/>
  <c r="O106" i="58"/>
  <c r="O107" i="58"/>
  <c r="M112" i="58"/>
  <c r="O112" i="58"/>
  <c r="M113" i="58"/>
  <c r="O113" i="58"/>
  <c r="M114" i="58"/>
  <c r="O114" i="58"/>
  <c r="M115" i="58"/>
  <c r="O115" i="58"/>
  <c r="M116" i="58"/>
  <c r="O116" i="58"/>
  <c r="M117" i="58"/>
  <c r="O117" i="58"/>
  <c r="M118" i="58"/>
  <c r="O118" i="58"/>
  <c r="M119" i="58"/>
  <c r="O119" i="58"/>
  <c r="M120" i="58"/>
  <c r="O120" i="58"/>
  <c r="M121" i="58"/>
  <c r="O121" i="58"/>
  <c r="M122" i="58"/>
  <c r="O122" i="58"/>
  <c r="M123" i="58"/>
  <c r="O123" i="58"/>
  <c r="M124" i="58"/>
  <c r="O124" i="58"/>
  <c r="M125" i="58"/>
  <c r="O125" i="58"/>
  <c r="M126" i="58"/>
  <c r="O126" i="58"/>
  <c r="M127" i="58"/>
  <c r="O127" i="58"/>
  <c r="M128" i="58"/>
  <c r="O128" i="58"/>
  <c r="M129" i="58"/>
  <c r="O129" i="58"/>
  <c r="M130" i="58"/>
  <c r="O130" i="58"/>
  <c r="M131" i="58"/>
  <c r="O131" i="58"/>
  <c r="M132" i="58"/>
  <c r="O132" i="58"/>
  <c r="M133" i="58"/>
  <c r="O133" i="58"/>
  <c r="M134" i="58"/>
  <c r="O134" i="58"/>
  <c r="M135" i="58"/>
  <c r="O135" i="58"/>
  <c r="M136" i="58"/>
  <c r="O136" i="58"/>
  <c r="M137" i="58"/>
  <c r="O137" i="58"/>
  <c r="M138" i="58"/>
  <c r="O138" i="58"/>
  <c r="M139" i="58"/>
  <c r="O139" i="58"/>
  <c r="M140" i="58"/>
  <c r="O140" i="58"/>
  <c r="M141" i="58"/>
  <c r="O141" i="58"/>
  <c r="M142" i="58"/>
  <c r="O142" i="58"/>
  <c r="M143" i="58"/>
  <c r="O143" i="58"/>
  <c r="M144" i="58"/>
  <c r="O144" i="58"/>
  <c r="M145" i="58"/>
  <c r="O145" i="58"/>
  <c r="M146" i="58"/>
  <c r="O146" i="58"/>
  <c r="M147" i="58"/>
  <c r="O147" i="58"/>
  <c r="M148" i="58"/>
  <c r="O148" i="58"/>
  <c r="M149" i="58"/>
  <c r="O149" i="58"/>
  <c r="M150" i="58"/>
  <c r="O150" i="58"/>
  <c r="M151" i="58"/>
  <c r="O151" i="58"/>
  <c r="M152" i="58"/>
  <c r="O152" i="58"/>
  <c r="M153" i="58"/>
  <c r="O153" i="58"/>
  <c r="M154" i="58"/>
  <c r="O154" i="58"/>
  <c r="P1" i="57"/>
  <c r="P83" i="57" s="1"/>
  <c r="O3" i="57"/>
  <c r="D8" i="57"/>
  <c r="D90" i="57" s="1"/>
  <c r="K11" i="57"/>
  <c r="N24" i="57"/>
  <c r="N25" i="57"/>
  <c r="N26" i="57"/>
  <c r="N27" i="57"/>
  <c r="L31" i="57"/>
  <c r="N31" i="57"/>
  <c r="L32" i="57"/>
  <c r="N32" i="57"/>
  <c r="L33" i="57"/>
  <c r="N33" i="57"/>
  <c r="L34" i="57"/>
  <c r="N34" i="57"/>
  <c r="L35" i="57"/>
  <c r="N35" i="57"/>
  <c r="L36" i="57"/>
  <c r="N36" i="57"/>
  <c r="L37" i="57"/>
  <c r="N37" i="57"/>
  <c r="L38" i="57"/>
  <c r="N38" i="57"/>
  <c r="L39" i="57"/>
  <c r="N39" i="57"/>
  <c r="L40" i="57"/>
  <c r="N40" i="57"/>
  <c r="L41" i="57"/>
  <c r="N41" i="57"/>
  <c r="L42" i="57"/>
  <c r="N42" i="57"/>
  <c r="L43" i="57"/>
  <c r="N43" i="57"/>
  <c r="L44" i="57"/>
  <c r="N44" i="57"/>
  <c r="L45" i="57"/>
  <c r="N45" i="57"/>
  <c r="L46" i="57"/>
  <c r="N46" i="57"/>
  <c r="L47" i="57"/>
  <c r="N47" i="57"/>
  <c r="L48" i="57"/>
  <c r="N48" i="57"/>
  <c r="L49" i="57"/>
  <c r="N49" i="57"/>
  <c r="L50" i="57"/>
  <c r="N50" i="57"/>
  <c r="L51" i="57"/>
  <c r="N51" i="57"/>
  <c r="L52" i="57"/>
  <c r="N52" i="57"/>
  <c r="L53" i="57"/>
  <c r="N53" i="57"/>
  <c r="L54" i="57"/>
  <c r="N54" i="57"/>
  <c r="L55" i="57"/>
  <c r="N55" i="57"/>
  <c r="L56" i="57"/>
  <c r="N56" i="57"/>
  <c r="L57" i="57"/>
  <c r="N57" i="57"/>
  <c r="L58" i="57"/>
  <c r="N58" i="57"/>
  <c r="L59" i="57"/>
  <c r="N59" i="57"/>
  <c r="L60" i="57"/>
  <c r="N60" i="57"/>
  <c r="L61" i="57"/>
  <c r="N61" i="57"/>
  <c r="L62" i="57"/>
  <c r="N62" i="57"/>
  <c r="L63" i="57"/>
  <c r="N63" i="57"/>
  <c r="L64" i="57"/>
  <c r="N64" i="57"/>
  <c r="L65" i="57"/>
  <c r="N65" i="57"/>
  <c r="L66" i="57"/>
  <c r="N66" i="57"/>
  <c r="L67" i="57"/>
  <c r="N67" i="57"/>
  <c r="L68" i="57"/>
  <c r="N68" i="57"/>
  <c r="L69" i="57"/>
  <c r="N69" i="57"/>
  <c r="L70" i="57"/>
  <c r="N70" i="57"/>
  <c r="L71" i="57"/>
  <c r="N71" i="57"/>
  <c r="L72" i="57"/>
  <c r="N72" i="57"/>
  <c r="D89" i="57"/>
  <c r="D91" i="57"/>
  <c r="J93" i="57"/>
  <c r="L93" i="57"/>
  <c r="D96" i="57"/>
  <c r="M99" i="57"/>
  <c r="O105" i="57"/>
  <c r="O106" i="57"/>
  <c r="O107" i="57"/>
  <c r="M109" i="57"/>
  <c r="O109" i="57"/>
  <c r="M110" i="57"/>
  <c r="O110" i="57"/>
  <c r="M111" i="57"/>
  <c r="O111" i="57"/>
  <c r="M112" i="57"/>
  <c r="O112" i="57"/>
  <c r="M113" i="57"/>
  <c r="O113" i="57"/>
  <c r="M114" i="57"/>
  <c r="O114" i="57"/>
  <c r="M115" i="57"/>
  <c r="O115" i="57"/>
  <c r="M116" i="57"/>
  <c r="O116" i="57"/>
  <c r="M117" i="57"/>
  <c r="O117" i="57"/>
  <c r="M118" i="57"/>
  <c r="O118" i="57"/>
  <c r="M119" i="57"/>
  <c r="O119" i="57"/>
  <c r="M120" i="57"/>
  <c r="O120" i="57"/>
  <c r="M121" i="57"/>
  <c r="O121" i="57"/>
  <c r="M122" i="57"/>
  <c r="O122" i="57"/>
  <c r="M123" i="57"/>
  <c r="O123" i="57"/>
  <c r="M124" i="57"/>
  <c r="O124" i="57"/>
  <c r="M125" i="57"/>
  <c r="O125" i="57"/>
  <c r="M126" i="57"/>
  <c r="O126" i="57"/>
  <c r="M127" i="57"/>
  <c r="O127" i="57"/>
  <c r="M128" i="57"/>
  <c r="O128" i="57"/>
  <c r="M129" i="57"/>
  <c r="O129" i="57"/>
  <c r="M130" i="57"/>
  <c r="O130" i="57"/>
  <c r="M131" i="57"/>
  <c r="O131" i="57"/>
  <c r="M132" i="57"/>
  <c r="O132" i="57"/>
  <c r="M133" i="57"/>
  <c r="O133" i="57"/>
  <c r="M134" i="57"/>
  <c r="O134" i="57"/>
  <c r="M135" i="57"/>
  <c r="O135" i="57"/>
  <c r="M136" i="57"/>
  <c r="O136" i="57"/>
  <c r="M137" i="57"/>
  <c r="O137" i="57"/>
  <c r="M138" i="57"/>
  <c r="O138" i="57"/>
  <c r="M139" i="57"/>
  <c r="O139" i="57"/>
  <c r="M140" i="57"/>
  <c r="O140" i="57"/>
  <c r="M141" i="57"/>
  <c r="O141" i="57"/>
  <c r="M142" i="57"/>
  <c r="O142" i="57"/>
  <c r="M143" i="57"/>
  <c r="O143" i="57"/>
  <c r="M144" i="57"/>
  <c r="O144" i="57"/>
  <c r="M145" i="57"/>
  <c r="O145" i="57"/>
  <c r="M146" i="57"/>
  <c r="O146" i="57"/>
  <c r="M147" i="57"/>
  <c r="O147" i="57"/>
  <c r="M148" i="57"/>
  <c r="O148" i="57"/>
  <c r="M149" i="57"/>
  <c r="O149" i="57"/>
  <c r="M150" i="57"/>
  <c r="O150" i="57"/>
  <c r="M151" i="57"/>
  <c r="O151" i="57"/>
  <c r="M152" i="57"/>
  <c r="O152" i="57"/>
  <c r="M153" i="57"/>
  <c r="O153" i="57"/>
  <c r="M154" i="57"/>
  <c r="O154" i="57"/>
  <c r="P1" i="56"/>
  <c r="P83" i="56" s="1"/>
  <c r="O3" i="56"/>
  <c r="D8" i="56"/>
  <c r="D90" i="56" s="1"/>
  <c r="K11" i="56"/>
  <c r="N24" i="56"/>
  <c r="N25" i="56"/>
  <c r="N26" i="56"/>
  <c r="N27" i="56"/>
  <c r="L31" i="56"/>
  <c r="N31" i="56"/>
  <c r="L32" i="56"/>
  <c r="N32" i="56"/>
  <c r="L33" i="56"/>
  <c r="N33" i="56"/>
  <c r="L34" i="56"/>
  <c r="N34" i="56"/>
  <c r="L35" i="56"/>
  <c r="N35" i="56"/>
  <c r="L36" i="56"/>
  <c r="N36" i="56"/>
  <c r="L37" i="56"/>
  <c r="N37" i="56"/>
  <c r="L38" i="56"/>
  <c r="N38" i="56"/>
  <c r="L39" i="56"/>
  <c r="N39" i="56"/>
  <c r="L40" i="56"/>
  <c r="N40" i="56"/>
  <c r="L41" i="56"/>
  <c r="N41" i="56"/>
  <c r="L42" i="56"/>
  <c r="N42" i="56"/>
  <c r="L43" i="56"/>
  <c r="N43" i="56"/>
  <c r="L44" i="56"/>
  <c r="N44" i="56"/>
  <c r="L45" i="56"/>
  <c r="N45" i="56"/>
  <c r="L46" i="56"/>
  <c r="N46" i="56"/>
  <c r="L47" i="56"/>
  <c r="N47" i="56"/>
  <c r="L48" i="56"/>
  <c r="N48" i="56"/>
  <c r="L49" i="56"/>
  <c r="N49" i="56"/>
  <c r="L50" i="56"/>
  <c r="N50" i="56"/>
  <c r="L51" i="56"/>
  <c r="N51" i="56"/>
  <c r="L52" i="56"/>
  <c r="N52" i="56"/>
  <c r="L53" i="56"/>
  <c r="N53" i="56"/>
  <c r="L54" i="56"/>
  <c r="N54" i="56"/>
  <c r="L55" i="56"/>
  <c r="N55" i="56"/>
  <c r="L56" i="56"/>
  <c r="N56" i="56"/>
  <c r="L57" i="56"/>
  <c r="N57" i="56"/>
  <c r="L58" i="56"/>
  <c r="N58" i="56"/>
  <c r="L59" i="56"/>
  <c r="N59" i="56"/>
  <c r="L60" i="56"/>
  <c r="N60" i="56"/>
  <c r="L61" i="56"/>
  <c r="N61" i="56"/>
  <c r="L62" i="56"/>
  <c r="N62" i="56"/>
  <c r="L63" i="56"/>
  <c r="N63" i="56"/>
  <c r="L64" i="56"/>
  <c r="N64" i="56"/>
  <c r="L65" i="56"/>
  <c r="N65" i="56"/>
  <c r="L66" i="56"/>
  <c r="N66" i="56"/>
  <c r="L67" i="56"/>
  <c r="N67" i="56"/>
  <c r="L68" i="56"/>
  <c r="N68" i="56"/>
  <c r="L69" i="56"/>
  <c r="N69" i="56"/>
  <c r="L70" i="56"/>
  <c r="N70" i="56"/>
  <c r="L71" i="56"/>
  <c r="N71" i="56"/>
  <c r="L72" i="56"/>
  <c r="N72" i="56"/>
  <c r="D89" i="56"/>
  <c r="D91" i="56"/>
  <c r="J93" i="56"/>
  <c r="L93" i="56"/>
  <c r="D96" i="56"/>
  <c r="O105" i="56"/>
  <c r="O106" i="56"/>
  <c r="O107" i="56"/>
  <c r="M109" i="56"/>
  <c r="O109" i="56"/>
  <c r="M110" i="56"/>
  <c r="O110" i="56"/>
  <c r="M111" i="56"/>
  <c r="O111" i="56"/>
  <c r="M112" i="56"/>
  <c r="O112" i="56"/>
  <c r="M113" i="56"/>
  <c r="O113" i="56"/>
  <c r="M114" i="56"/>
  <c r="O114" i="56"/>
  <c r="M115" i="56"/>
  <c r="O115" i="56"/>
  <c r="M116" i="56"/>
  <c r="O116" i="56"/>
  <c r="M117" i="56"/>
  <c r="O117" i="56"/>
  <c r="M118" i="56"/>
  <c r="O118" i="56"/>
  <c r="M119" i="56"/>
  <c r="O119" i="56"/>
  <c r="M120" i="56"/>
  <c r="O120" i="56"/>
  <c r="M121" i="56"/>
  <c r="O121" i="56"/>
  <c r="M122" i="56"/>
  <c r="O122" i="56"/>
  <c r="M123" i="56"/>
  <c r="O123" i="56"/>
  <c r="M124" i="56"/>
  <c r="O124" i="56"/>
  <c r="M125" i="56"/>
  <c r="O125" i="56"/>
  <c r="M126" i="56"/>
  <c r="O126" i="56"/>
  <c r="M127" i="56"/>
  <c r="O127" i="56"/>
  <c r="M128" i="56"/>
  <c r="O128" i="56"/>
  <c r="M129" i="56"/>
  <c r="O129" i="56"/>
  <c r="M130" i="56"/>
  <c r="O130" i="56"/>
  <c r="M131" i="56"/>
  <c r="O131" i="56"/>
  <c r="M132" i="56"/>
  <c r="O132" i="56"/>
  <c r="M133" i="56"/>
  <c r="O133" i="56"/>
  <c r="M134" i="56"/>
  <c r="O134" i="56"/>
  <c r="M135" i="56"/>
  <c r="O135" i="56"/>
  <c r="M136" i="56"/>
  <c r="O136" i="56"/>
  <c r="M137" i="56"/>
  <c r="O137" i="56"/>
  <c r="M138" i="56"/>
  <c r="O138" i="56"/>
  <c r="M139" i="56"/>
  <c r="O139" i="56"/>
  <c r="M140" i="56"/>
  <c r="O140" i="56"/>
  <c r="M141" i="56"/>
  <c r="O141" i="56"/>
  <c r="M142" i="56"/>
  <c r="O142" i="56"/>
  <c r="M143" i="56"/>
  <c r="O143" i="56"/>
  <c r="M144" i="56"/>
  <c r="O144" i="56"/>
  <c r="M145" i="56"/>
  <c r="O145" i="56"/>
  <c r="M146" i="56"/>
  <c r="O146" i="56"/>
  <c r="M147" i="56"/>
  <c r="O147" i="56"/>
  <c r="M148" i="56"/>
  <c r="O148" i="56"/>
  <c r="M149" i="56"/>
  <c r="O149" i="56"/>
  <c r="M150" i="56"/>
  <c r="O150" i="56"/>
  <c r="M151" i="56"/>
  <c r="O151" i="56"/>
  <c r="M152" i="56"/>
  <c r="O152" i="56"/>
  <c r="M153" i="56"/>
  <c r="O153" i="56"/>
  <c r="M154" i="56"/>
  <c r="O154" i="56"/>
  <c r="P1" i="55"/>
  <c r="P83" i="55" s="1"/>
  <c r="O3" i="55"/>
  <c r="D8" i="55"/>
  <c r="D90" i="55" s="1"/>
  <c r="K11" i="55"/>
  <c r="N24" i="55"/>
  <c r="N25" i="55"/>
  <c r="N26" i="55"/>
  <c r="N27" i="55"/>
  <c r="L31" i="55"/>
  <c r="N31" i="55"/>
  <c r="L32" i="55"/>
  <c r="N32" i="55"/>
  <c r="L33" i="55"/>
  <c r="N33" i="55"/>
  <c r="L34" i="55"/>
  <c r="N34" i="55"/>
  <c r="L35" i="55"/>
  <c r="N35" i="55"/>
  <c r="L36" i="55"/>
  <c r="N36" i="55"/>
  <c r="L37" i="55"/>
  <c r="N37" i="55"/>
  <c r="L38" i="55"/>
  <c r="N38" i="55"/>
  <c r="L39" i="55"/>
  <c r="N39" i="55"/>
  <c r="L40" i="55"/>
  <c r="N40" i="55"/>
  <c r="L41" i="55"/>
  <c r="N41" i="55"/>
  <c r="L42" i="55"/>
  <c r="N42" i="55"/>
  <c r="L43" i="55"/>
  <c r="N43" i="55"/>
  <c r="L44" i="55"/>
  <c r="N44" i="55"/>
  <c r="L45" i="55"/>
  <c r="N45" i="55"/>
  <c r="L46" i="55"/>
  <c r="N46" i="55"/>
  <c r="L47" i="55"/>
  <c r="N47" i="55"/>
  <c r="L48" i="55"/>
  <c r="N48" i="55"/>
  <c r="L49" i="55"/>
  <c r="N49" i="55"/>
  <c r="L50" i="55"/>
  <c r="N50" i="55"/>
  <c r="L51" i="55"/>
  <c r="N51" i="55"/>
  <c r="L52" i="55"/>
  <c r="N52" i="55"/>
  <c r="L53" i="55"/>
  <c r="N53" i="55"/>
  <c r="L54" i="55"/>
  <c r="N54" i="55"/>
  <c r="L55" i="55"/>
  <c r="N55" i="55"/>
  <c r="L56" i="55"/>
  <c r="N56" i="55"/>
  <c r="L57" i="55"/>
  <c r="N57" i="55"/>
  <c r="L58" i="55"/>
  <c r="N58" i="55"/>
  <c r="L59" i="55"/>
  <c r="N59" i="55"/>
  <c r="L60" i="55"/>
  <c r="N60" i="55"/>
  <c r="L61" i="55"/>
  <c r="N61" i="55"/>
  <c r="L62" i="55"/>
  <c r="N62" i="55"/>
  <c r="L63" i="55"/>
  <c r="N63" i="55"/>
  <c r="L64" i="55"/>
  <c r="N64" i="55"/>
  <c r="L65" i="55"/>
  <c r="N65" i="55"/>
  <c r="L66" i="55"/>
  <c r="N66" i="55"/>
  <c r="L67" i="55"/>
  <c r="N67" i="55"/>
  <c r="L68" i="55"/>
  <c r="N68" i="55"/>
  <c r="L69" i="55"/>
  <c r="N69" i="55"/>
  <c r="L70" i="55"/>
  <c r="N70" i="55"/>
  <c r="L71" i="55"/>
  <c r="N71" i="55"/>
  <c r="L72" i="55"/>
  <c r="N72" i="55"/>
  <c r="D89" i="55"/>
  <c r="J93" i="55"/>
  <c r="L93" i="55"/>
  <c r="D96" i="55"/>
  <c r="O105" i="55"/>
  <c r="O106" i="55"/>
  <c r="O107" i="55"/>
  <c r="M109" i="55"/>
  <c r="O109" i="55"/>
  <c r="M110" i="55"/>
  <c r="O110" i="55"/>
  <c r="M111" i="55"/>
  <c r="O111" i="55"/>
  <c r="M112" i="55"/>
  <c r="O112" i="55"/>
  <c r="M113" i="55"/>
  <c r="O113" i="55"/>
  <c r="M114" i="55"/>
  <c r="O114" i="55"/>
  <c r="M115" i="55"/>
  <c r="O115" i="55"/>
  <c r="M116" i="55"/>
  <c r="O116" i="55"/>
  <c r="M117" i="55"/>
  <c r="O117" i="55"/>
  <c r="M118" i="55"/>
  <c r="O118" i="55"/>
  <c r="M119" i="55"/>
  <c r="O119" i="55"/>
  <c r="M120" i="55"/>
  <c r="O120" i="55"/>
  <c r="M121" i="55"/>
  <c r="O121" i="55"/>
  <c r="M122" i="55"/>
  <c r="O122" i="55"/>
  <c r="M123" i="55"/>
  <c r="O123" i="55"/>
  <c r="M124" i="55"/>
  <c r="O124" i="55"/>
  <c r="M125" i="55"/>
  <c r="O125" i="55"/>
  <c r="M126" i="55"/>
  <c r="O126" i="55"/>
  <c r="M127" i="55"/>
  <c r="O127" i="55"/>
  <c r="M128" i="55"/>
  <c r="O128" i="55"/>
  <c r="M129" i="55"/>
  <c r="O129" i="55"/>
  <c r="M130" i="55"/>
  <c r="O130" i="55"/>
  <c r="M131" i="55"/>
  <c r="O131" i="55"/>
  <c r="M132" i="55"/>
  <c r="O132" i="55"/>
  <c r="M133" i="55"/>
  <c r="O133" i="55"/>
  <c r="M134" i="55"/>
  <c r="O134" i="55"/>
  <c r="M135" i="55"/>
  <c r="O135" i="55"/>
  <c r="M136" i="55"/>
  <c r="O136" i="55"/>
  <c r="M137" i="55"/>
  <c r="O137" i="55"/>
  <c r="M138" i="55"/>
  <c r="O138" i="55"/>
  <c r="M139" i="55"/>
  <c r="O139" i="55"/>
  <c r="M140" i="55"/>
  <c r="O140" i="55"/>
  <c r="M141" i="55"/>
  <c r="O141" i="55"/>
  <c r="M142" i="55"/>
  <c r="O142" i="55"/>
  <c r="M143" i="55"/>
  <c r="O143" i="55"/>
  <c r="M144" i="55"/>
  <c r="O144" i="55"/>
  <c r="M145" i="55"/>
  <c r="O145" i="55"/>
  <c r="M146" i="55"/>
  <c r="O146" i="55"/>
  <c r="M147" i="55"/>
  <c r="O147" i="55"/>
  <c r="M148" i="55"/>
  <c r="O148" i="55"/>
  <c r="M149" i="55"/>
  <c r="O149" i="55"/>
  <c r="M150" i="55"/>
  <c r="O150" i="55"/>
  <c r="M151" i="55"/>
  <c r="O151" i="55"/>
  <c r="M152" i="55"/>
  <c r="O152" i="55"/>
  <c r="M153" i="55"/>
  <c r="O153" i="55"/>
  <c r="M154" i="55"/>
  <c r="O154" i="55"/>
  <c r="P1" i="54"/>
  <c r="P83" i="54" s="1"/>
  <c r="O3" i="54"/>
  <c r="D8" i="54"/>
  <c r="D90" i="54" s="1"/>
  <c r="K11" i="54"/>
  <c r="N24" i="54"/>
  <c r="N25" i="54"/>
  <c r="N26" i="54"/>
  <c r="N27" i="54"/>
  <c r="L31" i="54"/>
  <c r="N31" i="54"/>
  <c r="L32" i="54"/>
  <c r="N32" i="54"/>
  <c r="L33" i="54"/>
  <c r="N33" i="54"/>
  <c r="L34" i="54"/>
  <c r="N34" i="54"/>
  <c r="L35" i="54"/>
  <c r="N35" i="54"/>
  <c r="L36" i="54"/>
  <c r="N36" i="54"/>
  <c r="L37" i="54"/>
  <c r="N37" i="54"/>
  <c r="L38" i="54"/>
  <c r="N38" i="54"/>
  <c r="L39" i="54"/>
  <c r="N39" i="54"/>
  <c r="L40" i="54"/>
  <c r="N40" i="54"/>
  <c r="L41" i="54"/>
  <c r="N41" i="54"/>
  <c r="L42" i="54"/>
  <c r="N42" i="54"/>
  <c r="L43" i="54"/>
  <c r="N43" i="54"/>
  <c r="L44" i="54"/>
  <c r="N44" i="54"/>
  <c r="L45" i="54"/>
  <c r="N45" i="54"/>
  <c r="L46" i="54"/>
  <c r="N46" i="54"/>
  <c r="L47" i="54"/>
  <c r="N47" i="54"/>
  <c r="L48" i="54"/>
  <c r="N48" i="54"/>
  <c r="L49" i="54"/>
  <c r="N49" i="54"/>
  <c r="L50" i="54"/>
  <c r="N50" i="54"/>
  <c r="L51" i="54"/>
  <c r="N51" i="54"/>
  <c r="L52" i="54"/>
  <c r="N52" i="54"/>
  <c r="L53" i="54"/>
  <c r="N53" i="54"/>
  <c r="L54" i="54"/>
  <c r="N54" i="54"/>
  <c r="L55" i="54"/>
  <c r="N55" i="54"/>
  <c r="L56" i="54"/>
  <c r="N56" i="54"/>
  <c r="L57" i="54"/>
  <c r="N57" i="54"/>
  <c r="L58" i="54"/>
  <c r="N58" i="54"/>
  <c r="L59" i="54"/>
  <c r="N59" i="54"/>
  <c r="L60" i="54"/>
  <c r="N60" i="54"/>
  <c r="L61" i="54"/>
  <c r="N61" i="54"/>
  <c r="L62" i="54"/>
  <c r="N62" i="54"/>
  <c r="L63" i="54"/>
  <c r="N63" i="54"/>
  <c r="L64" i="54"/>
  <c r="N64" i="54"/>
  <c r="L65" i="54"/>
  <c r="N65" i="54"/>
  <c r="L66" i="54"/>
  <c r="N66" i="54"/>
  <c r="L67" i="54"/>
  <c r="N67" i="54"/>
  <c r="L68" i="54"/>
  <c r="N68" i="54"/>
  <c r="L69" i="54"/>
  <c r="N69" i="54"/>
  <c r="L70" i="54"/>
  <c r="N70" i="54"/>
  <c r="L71" i="54"/>
  <c r="N71" i="54"/>
  <c r="L72" i="54"/>
  <c r="N72" i="54"/>
  <c r="D89" i="54"/>
  <c r="D91" i="54"/>
  <c r="J93" i="54"/>
  <c r="L93" i="54"/>
  <c r="D96" i="54"/>
  <c r="O105" i="54"/>
  <c r="O106" i="54"/>
  <c r="O107" i="54"/>
  <c r="M109" i="54"/>
  <c r="O109" i="54"/>
  <c r="M110" i="54"/>
  <c r="O110" i="54"/>
  <c r="M111" i="54"/>
  <c r="O111" i="54"/>
  <c r="M112" i="54"/>
  <c r="O112" i="54"/>
  <c r="M113" i="54"/>
  <c r="O113" i="54"/>
  <c r="M114" i="54"/>
  <c r="O114" i="54"/>
  <c r="M115" i="54"/>
  <c r="O115" i="54"/>
  <c r="M116" i="54"/>
  <c r="O116" i="54"/>
  <c r="M117" i="54"/>
  <c r="O117" i="54"/>
  <c r="M118" i="54"/>
  <c r="O118" i="54"/>
  <c r="M119" i="54"/>
  <c r="O119" i="54"/>
  <c r="M120" i="54"/>
  <c r="O120" i="54"/>
  <c r="M121" i="54"/>
  <c r="O121" i="54"/>
  <c r="M122" i="54"/>
  <c r="O122" i="54"/>
  <c r="M123" i="54"/>
  <c r="O123" i="54"/>
  <c r="M124" i="54"/>
  <c r="O124" i="54"/>
  <c r="M125" i="54"/>
  <c r="O125" i="54"/>
  <c r="M126" i="54"/>
  <c r="O126" i="54"/>
  <c r="M127" i="54"/>
  <c r="O127" i="54"/>
  <c r="M128" i="54"/>
  <c r="O128" i="54"/>
  <c r="M129" i="54"/>
  <c r="O129" i="54"/>
  <c r="M130" i="54"/>
  <c r="O130" i="54"/>
  <c r="M131" i="54"/>
  <c r="O131" i="54"/>
  <c r="M132" i="54"/>
  <c r="O132" i="54"/>
  <c r="M133" i="54"/>
  <c r="O133" i="54"/>
  <c r="M134" i="54"/>
  <c r="O134" i="54"/>
  <c r="M135" i="54"/>
  <c r="O135" i="54"/>
  <c r="M136" i="54"/>
  <c r="O136" i="54"/>
  <c r="M137" i="54"/>
  <c r="O137" i="54"/>
  <c r="M138" i="54"/>
  <c r="O138" i="54"/>
  <c r="M139" i="54"/>
  <c r="O139" i="54"/>
  <c r="M140" i="54"/>
  <c r="O140" i="54"/>
  <c r="M141" i="54"/>
  <c r="O141" i="54"/>
  <c r="M142" i="54"/>
  <c r="O142" i="54"/>
  <c r="M143" i="54"/>
  <c r="O143" i="54"/>
  <c r="M144" i="54"/>
  <c r="O144" i="54"/>
  <c r="M145" i="54"/>
  <c r="O145" i="54"/>
  <c r="M146" i="54"/>
  <c r="O146" i="54"/>
  <c r="M147" i="54"/>
  <c r="O147" i="54"/>
  <c r="M148" i="54"/>
  <c r="O148" i="54"/>
  <c r="M149" i="54"/>
  <c r="O149" i="54"/>
  <c r="M150" i="54"/>
  <c r="O150" i="54"/>
  <c r="M151" i="54"/>
  <c r="O151" i="54"/>
  <c r="M152" i="54"/>
  <c r="O152" i="54"/>
  <c r="M153" i="54"/>
  <c r="O153" i="54"/>
  <c r="M154" i="54"/>
  <c r="O154" i="54"/>
  <c r="P1" i="53"/>
  <c r="P83" i="53" s="1"/>
  <c r="O3" i="53"/>
  <c r="D8" i="53"/>
  <c r="D90" i="53" s="1"/>
  <c r="K11" i="53"/>
  <c r="N24" i="53"/>
  <c r="N25" i="53"/>
  <c r="N26" i="53"/>
  <c r="N27" i="53"/>
  <c r="L31" i="53"/>
  <c r="N31" i="53"/>
  <c r="L32" i="53"/>
  <c r="N32" i="53"/>
  <c r="L33" i="53"/>
  <c r="N33" i="53"/>
  <c r="L34" i="53"/>
  <c r="N34" i="53"/>
  <c r="L35" i="53"/>
  <c r="N35" i="53"/>
  <c r="L36" i="53"/>
  <c r="N36" i="53"/>
  <c r="L37" i="53"/>
  <c r="N37" i="53"/>
  <c r="L38" i="53"/>
  <c r="N38" i="53"/>
  <c r="L39" i="53"/>
  <c r="N39" i="53"/>
  <c r="L40" i="53"/>
  <c r="N40" i="53"/>
  <c r="L41" i="53"/>
  <c r="N41" i="53"/>
  <c r="L42" i="53"/>
  <c r="N42" i="53"/>
  <c r="L43" i="53"/>
  <c r="N43" i="53"/>
  <c r="L44" i="53"/>
  <c r="N44" i="53"/>
  <c r="L45" i="53"/>
  <c r="N45" i="53"/>
  <c r="L46" i="53"/>
  <c r="N46" i="53"/>
  <c r="L47" i="53"/>
  <c r="N47" i="53"/>
  <c r="L48" i="53"/>
  <c r="N48" i="53"/>
  <c r="L49" i="53"/>
  <c r="N49" i="53"/>
  <c r="L50" i="53"/>
  <c r="N50" i="53"/>
  <c r="L51" i="53"/>
  <c r="N51" i="53"/>
  <c r="L52" i="53"/>
  <c r="N52" i="53"/>
  <c r="L53" i="53"/>
  <c r="N53" i="53"/>
  <c r="L54" i="53"/>
  <c r="N54" i="53"/>
  <c r="L55" i="53"/>
  <c r="N55" i="53"/>
  <c r="L56" i="53"/>
  <c r="N56" i="53"/>
  <c r="L57" i="53"/>
  <c r="N57" i="53"/>
  <c r="L58" i="53"/>
  <c r="N58" i="53"/>
  <c r="L59" i="53"/>
  <c r="N59" i="53"/>
  <c r="L60" i="53"/>
  <c r="N60" i="53"/>
  <c r="L61" i="53"/>
  <c r="N61" i="53"/>
  <c r="L62" i="53"/>
  <c r="N62" i="53"/>
  <c r="L63" i="53"/>
  <c r="N63" i="53"/>
  <c r="L64" i="53"/>
  <c r="N64" i="53"/>
  <c r="L65" i="53"/>
  <c r="N65" i="53"/>
  <c r="L66" i="53"/>
  <c r="N66" i="53"/>
  <c r="L67" i="53"/>
  <c r="N67" i="53"/>
  <c r="L68" i="53"/>
  <c r="N68" i="53"/>
  <c r="L69" i="53"/>
  <c r="N69" i="53"/>
  <c r="L70" i="53"/>
  <c r="N70" i="53"/>
  <c r="L71" i="53"/>
  <c r="N71" i="53"/>
  <c r="L72" i="53"/>
  <c r="N72" i="53"/>
  <c r="D89" i="53"/>
  <c r="D91" i="53"/>
  <c r="J93" i="53"/>
  <c r="L93" i="53"/>
  <c r="D96" i="53"/>
  <c r="O105" i="53"/>
  <c r="O106" i="53"/>
  <c r="O107" i="53"/>
  <c r="M109" i="53"/>
  <c r="O109" i="53"/>
  <c r="M110" i="53"/>
  <c r="O110" i="53"/>
  <c r="M111" i="53"/>
  <c r="O111" i="53"/>
  <c r="M112" i="53"/>
  <c r="O112" i="53"/>
  <c r="M113" i="53"/>
  <c r="O113" i="53"/>
  <c r="M114" i="53"/>
  <c r="O114" i="53"/>
  <c r="M115" i="53"/>
  <c r="O115" i="53"/>
  <c r="M116" i="53"/>
  <c r="O116" i="53"/>
  <c r="M117" i="53"/>
  <c r="O117" i="53"/>
  <c r="M118" i="53"/>
  <c r="O118" i="53"/>
  <c r="M119" i="53"/>
  <c r="O119" i="53"/>
  <c r="M120" i="53"/>
  <c r="O120" i="53"/>
  <c r="M121" i="53"/>
  <c r="O121" i="53"/>
  <c r="M122" i="53"/>
  <c r="O122" i="53"/>
  <c r="M123" i="53"/>
  <c r="O123" i="53"/>
  <c r="M124" i="53"/>
  <c r="O124" i="53"/>
  <c r="M125" i="53"/>
  <c r="O125" i="53"/>
  <c r="M126" i="53"/>
  <c r="O126" i="53"/>
  <c r="M127" i="53"/>
  <c r="O127" i="53"/>
  <c r="M128" i="53"/>
  <c r="O128" i="53"/>
  <c r="M129" i="53"/>
  <c r="O129" i="53"/>
  <c r="M130" i="53"/>
  <c r="O130" i="53"/>
  <c r="M131" i="53"/>
  <c r="O131" i="53"/>
  <c r="M132" i="53"/>
  <c r="O132" i="53"/>
  <c r="M133" i="53"/>
  <c r="O133" i="53"/>
  <c r="M134" i="53"/>
  <c r="O134" i="53"/>
  <c r="M135" i="53"/>
  <c r="O135" i="53"/>
  <c r="M136" i="53"/>
  <c r="O136" i="53"/>
  <c r="M137" i="53"/>
  <c r="O137" i="53"/>
  <c r="M138" i="53"/>
  <c r="O138" i="53"/>
  <c r="M139" i="53"/>
  <c r="O139" i="53"/>
  <c r="M140" i="53"/>
  <c r="O140" i="53"/>
  <c r="M141" i="53"/>
  <c r="O141" i="53"/>
  <c r="M142" i="53"/>
  <c r="O142" i="53"/>
  <c r="M143" i="53"/>
  <c r="O143" i="53"/>
  <c r="M144" i="53"/>
  <c r="O144" i="53"/>
  <c r="M145" i="53"/>
  <c r="O145" i="53"/>
  <c r="M146" i="53"/>
  <c r="O146" i="53"/>
  <c r="M147" i="53"/>
  <c r="O147" i="53"/>
  <c r="M148" i="53"/>
  <c r="O148" i="53"/>
  <c r="M149" i="53"/>
  <c r="O149" i="53"/>
  <c r="M150" i="53"/>
  <c r="O150" i="53"/>
  <c r="M151" i="53"/>
  <c r="O151" i="53"/>
  <c r="M152" i="53"/>
  <c r="O152" i="53"/>
  <c r="M153" i="53"/>
  <c r="O153" i="53"/>
  <c r="M154" i="53"/>
  <c r="O154" i="53"/>
  <c r="N99" i="44"/>
  <c r="O99" i="44" s="1"/>
  <c r="L99" i="44"/>
  <c r="M99" i="44" s="1"/>
  <c r="N99" i="43"/>
  <c r="O99" i="43" s="1"/>
  <c r="L99" i="43"/>
  <c r="M99" i="43" s="1"/>
  <c r="N99" i="42"/>
  <c r="O99" i="42" s="1"/>
  <c r="L99" i="42"/>
  <c r="M99" i="42" s="1"/>
  <c r="N99" i="41"/>
  <c r="O99" i="41" s="1"/>
  <c r="L99" i="41"/>
  <c r="M99" i="41" s="1"/>
  <c r="N99" i="39"/>
  <c r="O99" i="39" s="1"/>
  <c r="L99" i="39"/>
  <c r="M99" i="39" s="1"/>
  <c r="N101" i="34"/>
  <c r="O101" i="34" s="1"/>
  <c r="L101" i="34"/>
  <c r="M101" i="34" s="1"/>
  <c r="N101" i="32"/>
  <c r="O101" i="32" s="1"/>
  <c r="L101" i="32"/>
  <c r="M101" i="32" s="1"/>
  <c r="N101" i="31"/>
  <c r="O101" i="31" s="1"/>
  <c r="L101" i="31"/>
  <c r="M101" i="31" s="1"/>
  <c r="N102" i="30"/>
  <c r="O102" i="30" s="1"/>
  <c r="L102" i="30"/>
  <c r="M102" i="30" s="1"/>
  <c r="N102" i="29"/>
  <c r="O102" i="29" s="1"/>
  <c r="L102" i="29"/>
  <c r="M102" i="29" s="1"/>
  <c r="N103" i="28"/>
  <c r="O103" i="28" s="1"/>
  <c r="L103" i="28"/>
  <c r="M103" i="28" s="1"/>
  <c r="N102" i="27"/>
  <c r="O102" i="27" s="1"/>
  <c r="L102" i="27"/>
  <c r="M102" i="27" s="1"/>
  <c r="N101" i="24"/>
  <c r="O101" i="24" s="1"/>
  <c r="L101" i="24"/>
  <c r="M101" i="24" s="1"/>
  <c r="N101" i="23"/>
  <c r="O101" i="23" s="1"/>
  <c r="L101" i="23"/>
  <c r="M101" i="23" s="1"/>
  <c r="N100" i="22"/>
  <c r="O100" i="22" s="1"/>
  <c r="L100" i="22"/>
  <c r="M100" i="22" s="1"/>
  <c r="N100" i="21"/>
  <c r="O100" i="21" s="1"/>
  <c r="L100" i="21"/>
  <c r="M100" i="21" s="1"/>
  <c r="N100" i="20"/>
  <c r="O100" i="20" s="1"/>
  <c r="L100" i="20"/>
  <c r="M100" i="20" s="1"/>
  <c r="N100" i="19"/>
  <c r="O100" i="19" s="1"/>
  <c r="L100" i="19"/>
  <c r="M100" i="19" s="1"/>
  <c r="N100" i="18"/>
  <c r="O100" i="18" s="1"/>
  <c r="L100" i="18"/>
  <c r="M100" i="18" s="1"/>
  <c r="N100" i="17"/>
  <c r="O100" i="17" s="1"/>
  <c r="L100" i="17"/>
  <c r="M100" i="17" s="1"/>
  <c r="N100" i="3"/>
  <c r="O100" i="3" s="1"/>
  <c r="L100" i="3"/>
  <c r="M100" i="3" s="1"/>
  <c r="M17" i="45"/>
  <c r="N17" i="45" s="1"/>
  <c r="P1" i="46"/>
  <c r="P83" i="46" s="1"/>
  <c r="O3" i="46"/>
  <c r="D8" i="46"/>
  <c r="D90" i="46" s="1"/>
  <c r="K11" i="46"/>
  <c r="N24" i="46"/>
  <c r="O24" i="46" s="1"/>
  <c r="N25" i="46"/>
  <c r="N26" i="46"/>
  <c r="N27" i="46"/>
  <c r="L31" i="46"/>
  <c r="N31" i="46"/>
  <c r="L32" i="46"/>
  <c r="N32" i="46"/>
  <c r="L33" i="46"/>
  <c r="N33" i="46"/>
  <c r="L34" i="46"/>
  <c r="N34" i="46"/>
  <c r="L35" i="46"/>
  <c r="N35" i="46"/>
  <c r="L36" i="46"/>
  <c r="N36" i="46"/>
  <c r="L37" i="46"/>
  <c r="N37" i="46"/>
  <c r="L38" i="46"/>
  <c r="N38" i="46"/>
  <c r="L39" i="46"/>
  <c r="N39" i="46"/>
  <c r="L40" i="46"/>
  <c r="N40" i="46"/>
  <c r="L41" i="46"/>
  <c r="N41" i="46"/>
  <c r="L42" i="46"/>
  <c r="N42" i="46"/>
  <c r="L43" i="46"/>
  <c r="N43" i="46"/>
  <c r="L44" i="46"/>
  <c r="N44" i="46"/>
  <c r="L45" i="46"/>
  <c r="N45" i="46"/>
  <c r="L46" i="46"/>
  <c r="N46" i="46"/>
  <c r="L47" i="46"/>
  <c r="N47" i="46"/>
  <c r="L48" i="46"/>
  <c r="N48" i="46"/>
  <c r="L49" i="46"/>
  <c r="N49" i="46"/>
  <c r="L50" i="46"/>
  <c r="N50" i="46"/>
  <c r="L51" i="46"/>
  <c r="N51" i="46"/>
  <c r="L52" i="46"/>
  <c r="N52" i="46"/>
  <c r="L53" i="46"/>
  <c r="N53" i="46"/>
  <c r="L54" i="46"/>
  <c r="N54" i="46"/>
  <c r="L55" i="46"/>
  <c r="N55" i="46"/>
  <c r="L56" i="46"/>
  <c r="N56" i="46"/>
  <c r="L57" i="46"/>
  <c r="N57" i="46"/>
  <c r="L58" i="46"/>
  <c r="N58" i="46"/>
  <c r="L59" i="46"/>
  <c r="N59" i="46"/>
  <c r="L60" i="46"/>
  <c r="N60" i="46"/>
  <c r="L61" i="46"/>
  <c r="N61" i="46"/>
  <c r="L62" i="46"/>
  <c r="N62" i="46"/>
  <c r="L63" i="46"/>
  <c r="N63" i="46"/>
  <c r="L64" i="46"/>
  <c r="N64" i="46"/>
  <c r="L65" i="46"/>
  <c r="N65" i="46"/>
  <c r="L66" i="46"/>
  <c r="N66" i="46"/>
  <c r="L67" i="46"/>
  <c r="N67" i="46"/>
  <c r="L68" i="46"/>
  <c r="N68" i="46"/>
  <c r="L69" i="46"/>
  <c r="N69" i="46"/>
  <c r="L70" i="46"/>
  <c r="N70" i="46"/>
  <c r="L71" i="46"/>
  <c r="N71" i="46"/>
  <c r="L72" i="46"/>
  <c r="N72" i="46"/>
  <c r="D89" i="46"/>
  <c r="D91" i="46"/>
  <c r="J93" i="46"/>
  <c r="L93" i="46"/>
  <c r="D96" i="46"/>
  <c r="O105" i="46"/>
  <c r="O106" i="46"/>
  <c r="O107" i="46"/>
  <c r="M109" i="46"/>
  <c r="O109" i="46"/>
  <c r="M110" i="46"/>
  <c r="O110" i="46"/>
  <c r="M111" i="46"/>
  <c r="O111" i="46"/>
  <c r="M112" i="46"/>
  <c r="O112" i="46"/>
  <c r="M113" i="46"/>
  <c r="O113" i="46"/>
  <c r="M114" i="46"/>
  <c r="O114" i="46"/>
  <c r="M115" i="46"/>
  <c r="O115" i="46"/>
  <c r="M116" i="46"/>
  <c r="O116" i="46"/>
  <c r="M117" i="46"/>
  <c r="O117" i="46"/>
  <c r="M118" i="46"/>
  <c r="O118" i="46"/>
  <c r="M119" i="46"/>
  <c r="O119" i="46"/>
  <c r="M120" i="46"/>
  <c r="O120" i="46"/>
  <c r="M121" i="46"/>
  <c r="O121" i="46"/>
  <c r="M122" i="46"/>
  <c r="O122" i="46"/>
  <c r="M123" i="46"/>
  <c r="O123" i="46"/>
  <c r="M124" i="46"/>
  <c r="O124" i="46"/>
  <c r="M125" i="46"/>
  <c r="O125" i="46"/>
  <c r="M126" i="46"/>
  <c r="O126" i="46"/>
  <c r="M127" i="46"/>
  <c r="O127" i="46"/>
  <c r="M128" i="46"/>
  <c r="O128" i="46"/>
  <c r="M129" i="46"/>
  <c r="O129" i="46"/>
  <c r="M130" i="46"/>
  <c r="O130" i="46"/>
  <c r="M131" i="46"/>
  <c r="O131" i="46"/>
  <c r="M132" i="46"/>
  <c r="O132" i="46"/>
  <c r="M133" i="46"/>
  <c r="O133" i="46"/>
  <c r="M134" i="46"/>
  <c r="O134" i="46"/>
  <c r="M135" i="46"/>
  <c r="O135" i="46"/>
  <c r="M136" i="46"/>
  <c r="O136" i="46"/>
  <c r="M137" i="46"/>
  <c r="O137" i="46"/>
  <c r="M138" i="46"/>
  <c r="O138" i="46"/>
  <c r="M139" i="46"/>
  <c r="O139" i="46"/>
  <c r="M140" i="46"/>
  <c r="O140" i="46"/>
  <c r="M141" i="46"/>
  <c r="O141" i="46"/>
  <c r="M142" i="46"/>
  <c r="O142" i="46"/>
  <c r="M143" i="46"/>
  <c r="O143" i="46"/>
  <c r="M144" i="46"/>
  <c r="O144" i="46"/>
  <c r="M145" i="46"/>
  <c r="O145" i="46"/>
  <c r="M146" i="46"/>
  <c r="O146" i="46"/>
  <c r="M147" i="46"/>
  <c r="O147" i="46"/>
  <c r="M148" i="46"/>
  <c r="O148" i="46"/>
  <c r="M149" i="46"/>
  <c r="O149" i="46"/>
  <c r="M150" i="46"/>
  <c r="O150" i="46"/>
  <c r="M151" i="46"/>
  <c r="O151" i="46"/>
  <c r="M152" i="46"/>
  <c r="O152" i="46"/>
  <c r="M153" i="46"/>
  <c r="O153" i="46"/>
  <c r="M154" i="46"/>
  <c r="O154" i="46"/>
  <c r="M18" i="44"/>
  <c r="N18" i="44" s="1"/>
  <c r="M18" i="43"/>
  <c r="N18" i="43" s="1"/>
  <c r="M18" i="42"/>
  <c r="N18" i="42" s="1"/>
  <c r="M18" i="41"/>
  <c r="N18" i="41" s="1"/>
  <c r="M18" i="39"/>
  <c r="N18" i="39" s="1"/>
  <c r="M20" i="35"/>
  <c r="N20" i="35" s="1"/>
  <c r="K20" i="35"/>
  <c r="L20" i="35" s="1"/>
  <c r="M20" i="34"/>
  <c r="N20" i="34" s="1"/>
  <c r="M20" i="32"/>
  <c r="N20" i="32" s="1"/>
  <c r="M20" i="31"/>
  <c r="N20" i="31" s="1"/>
  <c r="M21" i="30"/>
  <c r="N21" i="30" s="1"/>
  <c r="M21" i="29"/>
  <c r="N21" i="29" s="1"/>
  <c r="M22" i="28"/>
  <c r="N22" i="28" s="1"/>
  <c r="M21" i="27"/>
  <c r="N21" i="27" s="1"/>
  <c r="M20" i="24"/>
  <c r="N20" i="24" s="1"/>
  <c r="M20" i="23"/>
  <c r="N20" i="23" s="1"/>
  <c r="M19" i="22"/>
  <c r="N19" i="22" s="1"/>
  <c r="M19" i="21"/>
  <c r="N19" i="21" s="1"/>
  <c r="M19" i="20"/>
  <c r="N19" i="20" s="1"/>
  <c r="M19" i="19"/>
  <c r="N19" i="19" s="1"/>
  <c r="M19" i="18"/>
  <c r="N19" i="18" s="1"/>
  <c r="M19" i="17"/>
  <c r="N19" i="17" s="1"/>
  <c r="M19" i="3"/>
  <c r="N19" i="3" s="1"/>
  <c r="K18" i="3"/>
  <c r="L18" i="3" s="1"/>
  <c r="K18" i="17"/>
  <c r="L18" i="17" s="1"/>
  <c r="K18" i="18"/>
  <c r="L18" i="18" s="1"/>
  <c r="K18" i="19"/>
  <c r="L18" i="19" s="1"/>
  <c r="K18" i="20"/>
  <c r="L18" i="20" s="1"/>
  <c r="K18" i="21"/>
  <c r="L18" i="21" s="1"/>
  <c r="K18" i="22"/>
  <c r="L18" i="22" s="1"/>
  <c r="K19" i="23"/>
  <c r="L19" i="23" s="1"/>
  <c r="K19" i="24"/>
  <c r="L19" i="24" s="1"/>
  <c r="K20" i="27"/>
  <c r="L20" i="27" s="1"/>
  <c r="K21" i="28"/>
  <c r="L21" i="28" s="1"/>
  <c r="K20" i="29"/>
  <c r="L20" i="29" s="1"/>
  <c r="K20" i="30"/>
  <c r="L20" i="30" s="1"/>
  <c r="K19" i="31"/>
  <c r="L19" i="31" s="1"/>
  <c r="K19" i="32"/>
  <c r="L19" i="32" s="1"/>
  <c r="K19" i="34"/>
  <c r="L19" i="34" s="1"/>
  <c r="K17" i="39"/>
  <c r="L17" i="39" s="1"/>
  <c r="K17" i="41"/>
  <c r="L17" i="41" s="1"/>
  <c r="K17" i="42"/>
  <c r="L17" i="42" s="1"/>
  <c r="K17" i="43"/>
  <c r="L17" i="43" s="1"/>
  <c r="K17" i="44"/>
  <c r="L17" i="44" s="1"/>
  <c r="W43" i="36"/>
  <c r="I14" i="25"/>
  <c r="I14" i="26"/>
  <c r="I14" i="33"/>
  <c r="C17" i="35"/>
  <c r="C18" i="35" s="1"/>
  <c r="C19" i="35" s="1"/>
  <c r="C20" i="35" s="1"/>
  <c r="C21" i="35" s="1"/>
  <c r="C22" i="35" s="1"/>
  <c r="C23" i="35" s="1"/>
  <c r="C24" i="35" s="1"/>
  <c r="C25" i="35" s="1"/>
  <c r="C26" i="35" s="1"/>
  <c r="C27" i="35" s="1"/>
  <c r="C28" i="35" s="1"/>
  <c r="C29" i="35" s="1"/>
  <c r="C30" i="35" s="1"/>
  <c r="C31" i="35" s="1"/>
  <c r="C32" i="35" s="1"/>
  <c r="C33" i="35" s="1"/>
  <c r="C34" i="35" s="1"/>
  <c r="C35" i="35" s="1"/>
  <c r="C36" i="35" s="1"/>
  <c r="C37" i="35" s="1"/>
  <c r="C38" i="35" s="1"/>
  <c r="C39" i="35" s="1"/>
  <c r="C40" i="35" s="1"/>
  <c r="C41" i="35" s="1"/>
  <c r="C42" i="35" s="1"/>
  <c r="C43" i="35" s="1"/>
  <c r="C44" i="35" s="1"/>
  <c r="C45" i="35" s="1"/>
  <c r="C46" i="35" s="1"/>
  <c r="C47" i="35" s="1"/>
  <c r="C48" i="35" s="1"/>
  <c r="C49" i="35" s="1"/>
  <c r="C50" i="35" s="1"/>
  <c r="C51" i="35" s="1"/>
  <c r="C52" i="35" s="1"/>
  <c r="C53" i="35" s="1"/>
  <c r="C54" i="35" s="1"/>
  <c r="C55" i="35" s="1"/>
  <c r="C56" i="35" s="1"/>
  <c r="C57" i="35" s="1"/>
  <c r="C58" i="35" s="1"/>
  <c r="C59" i="35" s="1"/>
  <c r="C60" i="35" s="1"/>
  <c r="C61" i="35" s="1"/>
  <c r="C62" i="35" s="1"/>
  <c r="C63" i="35" s="1"/>
  <c r="C64" i="35" s="1"/>
  <c r="C65" i="35" s="1"/>
  <c r="C66" i="35" s="1"/>
  <c r="C67" i="35" s="1"/>
  <c r="C68" i="35" s="1"/>
  <c r="C69" i="35" s="1"/>
  <c r="C70" i="35" s="1"/>
  <c r="C71" i="35" s="1"/>
  <c r="C72" i="35" s="1"/>
  <c r="I14" i="35"/>
  <c r="E21" i="35" s="1"/>
  <c r="F21" i="35" s="1"/>
  <c r="K19" i="35"/>
  <c r="L19" i="35" s="1"/>
  <c r="P1" i="45"/>
  <c r="P83" i="45" s="1"/>
  <c r="O3" i="45"/>
  <c r="D8" i="45"/>
  <c r="D90" i="45" s="1"/>
  <c r="K11" i="45"/>
  <c r="B18" i="45"/>
  <c r="N25" i="45"/>
  <c r="O25" i="45" s="1"/>
  <c r="N26" i="45"/>
  <c r="N27" i="45"/>
  <c r="N28" i="45"/>
  <c r="L32" i="45"/>
  <c r="N32" i="45"/>
  <c r="L33" i="45"/>
  <c r="N33" i="45"/>
  <c r="L34" i="45"/>
  <c r="N34" i="45"/>
  <c r="L35" i="45"/>
  <c r="N35" i="45"/>
  <c r="L36" i="45"/>
  <c r="N36" i="45"/>
  <c r="L37" i="45"/>
  <c r="N37" i="45"/>
  <c r="L38" i="45"/>
  <c r="N38" i="45"/>
  <c r="L39" i="45"/>
  <c r="N39" i="45"/>
  <c r="L40" i="45"/>
  <c r="N40" i="45"/>
  <c r="L41" i="45"/>
  <c r="N41" i="45"/>
  <c r="L42" i="45"/>
  <c r="N42" i="45"/>
  <c r="L43" i="45"/>
  <c r="N43" i="45"/>
  <c r="L44" i="45"/>
  <c r="N44" i="45"/>
  <c r="L45" i="45"/>
  <c r="N45" i="45"/>
  <c r="L46" i="45"/>
  <c r="N46" i="45"/>
  <c r="L47" i="45"/>
  <c r="N47" i="45"/>
  <c r="L48" i="45"/>
  <c r="N48" i="45"/>
  <c r="L49" i="45"/>
  <c r="N49" i="45"/>
  <c r="L50" i="45"/>
  <c r="N50" i="45"/>
  <c r="L51" i="45"/>
  <c r="N51" i="45"/>
  <c r="L52" i="45"/>
  <c r="N52" i="45"/>
  <c r="L53" i="45"/>
  <c r="N53" i="45"/>
  <c r="L54" i="45"/>
  <c r="N54" i="45"/>
  <c r="L55" i="45"/>
  <c r="N55" i="45"/>
  <c r="L56" i="45"/>
  <c r="N56" i="45"/>
  <c r="L57" i="45"/>
  <c r="N57" i="45"/>
  <c r="L58" i="45"/>
  <c r="N58" i="45"/>
  <c r="L59" i="45"/>
  <c r="N59" i="45"/>
  <c r="L60" i="45"/>
  <c r="N60" i="45"/>
  <c r="L61" i="45"/>
  <c r="N61" i="45"/>
  <c r="L62" i="45"/>
  <c r="N62" i="45"/>
  <c r="L63" i="45"/>
  <c r="N63" i="45"/>
  <c r="L64" i="45"/>
  <c r="N64" i="45"/>
  <c r="L65" i="45"/>
  <c r="N65" i="45"/>
  <c r="L66" i="45"/>
  <c r="N66" i="45"/>
  <c r="L67" i="45"/>
  <c r="N67" i="45"/>
  <c r="L68" i="45"/>
  <c r="N68" i="45"/>
  <c r="L69" i="45"/>
  <c r="N69" i="45"/>
  <c r="L70" i="45"/>
  <c r="N70" i="45"/>
  <c r="L71" i="45"/>
  <c r="N71" i="45"/>
  <c r="L72" i="45"/>
  <c r="N72" i="45"/>
  <c r="D89" i="45"/>
  <c r="D91" i="45"/>
  <c r="J93" i="45"/>
  <c r="L93" i="45"/>
  <c r="D96" i="45"/>
  <c r="O106" i="45"/>
  <c r="O107" i="45"/>
  <c r="O108" i="45"/>
  <c r="M110" i="45"/>
  <c r="O110" i="45"/>
  <c r="M111" i="45"/>
  <c r="O111" i="45"/>
  <c r="M112" i="45"/>
  <c r="O112" i="45"/>
  <c r="M113" i="45"/>
  <c r="O113" i="45"/>
  <c r="M114" i="45"/>
  <c r="O114" i="45"/>
  <c r="M115" i="45"/>
  <c r="O115" i="45"/>
  <c r="M116" i="45"/>
  <c r="O116" i="45"/>
  <c r="M117" i="45"/>
  <c r="O117" i="45"/>
  <c r="M118" i="45"/>
  <c r="O118" i="45"/>
  <c r="M119" i="45"/>
  <c r="O119" i="45"/>
  <c r="M120" i="45"/>
  <c r="O120" i="45"/>
  <c r="M121" i="45"/>
  <c r="O121" i="45"/>
  <c r="M122" i="45"/>
  <c r="O122" i="45"/>
  <c r="M123" i="45"/>
  <c r="O123" i="45"/>
  <c r="M124" i="45"/>
  <c r="O124" i="45"/>
  <c r="M125" i="45"/>
  <c r="O125" i="45"/>
  <c r="M126" i="45"/>
  <c r="O126" i="45"/>
  <c r="M127" i="45"/>
  <c r="O127" i="45"/>
  <c r="M128" i="45"/>
  <c r="O128" i="45"/>
  <c r="M129" i="45"/>
  <c r="O129" i="45"/>
  <c r="M130" i="45"/>
  <c r="O130" i="45"/>
  <c r="M131" i="45"/>
  <c r="O131" i="45"/>
  <c r="M132" i="45"/>
  <c r="O132" i="45"/>
  <c r="M133" i="45"/>
  <c r="O133" i="45"/>
  <c r="M134" i="45"/>
  <c r="O134" i="45"/>
  <c r="M135" i="45"/>
  <c r="O135" i="45"/>
  <c r="M136" i="45"/>
  <c r="O136" i="45"/>
  <c r="M137" i="45"/>
  <c r="O137" i="45"/>
  <c r="M138" i="45"/>
  <c r="O138" i="45"/>
  <c r="M139" i="45"/>
  <c r="O139" i="45"/>
  <c r="M140" i="45"/>
  <c r="O140" i="45"/>
  <c r="M141" i="45"/>
  <c r="O141" i="45"/>
  <c r="M142" i="45"/>
  <c r="O142" i="45"/>
  <c r="M143" i="45"/>
  <c r="O143" i="45"/>
  <c r="M144" i="45"/>
  <c r="O144" i="45"/>
  <c r="M145" i="45"/>
  <c r="O145" i="45"/>
  <c r="M146" i="45"/>
  <c r="O146" i="45"/>
  <c r="M147" i="45"/>
  <c r="O147" i="45"/>
  <c r="M148" i="45"/>
  <c r="O148" i="45"/>
  <c r="M149" i="45"/>
  <c r="O149" i="45"/>
  <c r="M150" i="45"/>
  <c r="O150" i="45"/>
  <c r="M151" i="45"/>
  <c r="O151" i="45"/>
  <c r="M152" i="45"/>
  <c r="O152" i="45"/>
  <c r="M153" i="45"/>
  <c r="O153" i="45"/>
  <c r="M154" i="45"/>
  <c r="O154" i="45"/>
  <c r="M17" i="44"/>
  <c r="N17" i="44" s="1"/>
  <c r="M17" i="43"/>
  <c r="N17" i="43" s="1"/>
  <c r="M17" i="42"/>
  <c r="N17" i="42" s="1"/>
  <c r="M17" i="41"/>
  <c r="N17" i="41" s="1"/>
  <c r="M17" i="39"/>
  <c r="N17" i="39" s="1"/>
  <c r="N100" i="35"/>
  <c r="O100" i="35" s="1"/>
  <c r="L100" i="35"/>
  <c r="M100" i="35" s="1"/>
  <c r="M19" i="35"/>
  <c r="N19" i="35" s="1"/>
  <c r="N100" i="34"/>
  <c r="O100" i="34" s="1"/>
  <c r="L100" i="34"/>
  <c r="M100" i="34" s="1"/>
  <c r="M19" i="34"/>
  <c r="N19" i="34" s="1"/>
  <c r="N100" i="32"/>
  <c r="O100" i="32" s="1"/>
  <c r="L100" i="32"/>
  <c r="M100" i="32" s="1"/>
  <c r="M19" i="32"/>
  <c r="N19" i="32" s="1"/>
  <c r="N100" i="31"/>
  <c r="O100" i="31" s="1"/>
  <c r="L100" i="31"/>
  <c r="M100" i="31" s="1"/>
  <c r="M19" i="31"/>
  <c r="N19" i="31" s="1"/>
  <c r="N101" i="30"/>
  <c r="O101" i="30" s="1"/>
  <c r="L101" i="30"/>
  <c r="M101" i="30" s="1"/>
  <c r="M20" i="30"/>
  <c r="N20" i="30" s="1"/>
  <c r="N101" i="29"/>
  <c r="O101" i="29" s="1"/>
  <c r="L101" i="29"/>
  <c r="M101" i="29" s="1"/>
  <c r="M20" i="29"/>
  <c r="N20" i="29" s="1"/>
  <c r="N102" i="28"/>
  <c r="O102" i="28" s="1"/>
  <c r="L102" i="28"/>
  <c r="M102" i="28" s="1"/>
  <c r="M21" i="28"/>
  <c r="N21" i="28" s="1"/>
  <c r="N101" i="27"/>
  <c r="O101" i="27" s="1"/>
  <c r="L101" i="27"/>
  <c r="M101" i="27" s="1"/>
  <c r="M20" i="27"/>
  <c r="N20" i="27" s="1"/>
  <c r="N100" i="24"/>
  <c r="O100" i="24" s="1"/>
  <c r="L100" i="24"/>
  <c r="M100" i="24" s="1"/>
  <c r="M19" i="24"/>
  <c r="N19" i="24" s="1"/>
  <c r="N100" i="23"/>
  <c r="O100" i="23" s="1"/>
  <c r="L100" i="23"/>
  <c r="M100" i="23" s="1"/>
  <c r="M19" i="23"/>
  <c r="N19" i="23" s="1"/>
  <c r="N99" i="22"/>
  <c r="O99" i="22" s="1"/>
  <c r="L99" i="22"/>
  <c r="M99" i="22" s="1"/>
  <c r="M18" i="22"/>
  <c r="N18" i="22" s="1"/>
  <c r="N99" i="21"/>
  <c r="O99" i="21" s="1"/>
  <c r="L99" i="21"/>
  <c r="M99" i="21" s="1"/>
  <c r="M18" i="21"/>
  <c r="N18" i="21" s="1"/>
  <c r="N99" i="20"/>
  <c r="O99" i="20" s="1"/>
  <c r="L99" i="20"/>
  <c r="M99" i="20" s="1"/>
  <c r="M18" i="20"/>
  <c r="N18" i="20" s="1"/>
  <c r="N99" i="19"/>
  <c r="O99" i="19" s="1"/>
  <c r="L99" i="19"/>
  <c r="M99" i="19" s="1"/>
  <c r="M18" i="19"/>
  <c r="N18" i="19" s="1"/>
  <c r="N99" i="18"/>
  <c r="O99" i="18" s="1"/>
  <c r="L99" i="18"/>
  <c r="M99" i="18" s="1"/>
  <c r="M18" i="18"/>
  <c r="N18" i="18" s="1"/>
  <c r="N99" i="17"/>
  <c r="O99" i="17" s="1"/>
  <c r="L99" i="17"/>
  <c r="M99" i="17" s="1"/>
  <c r="M18" i="17"/>
  <c r="N18" i="17" s="1"/>
  <c r="N99" i="3"/>
  <c r="O99" i="3" s="1"/>
  <c r="L99" i="3"/>
  <c r="M99" i="3" s="1"/>
  <c r="M18" i="3"/>
  <c r="N18" i="3" s="1"/>
  <c r="I17" i="3"/>
  <c r="I14" i="13"/>
  <c r="W100" i="29"/>
  <c r="W99" i="29"/>
  <c r="B100" i="27"/>
  <c r="L17" i="25"/>
  <c r="B19" i="27"/>
  <c r="B101" i="17"/>
  <c r="B100" i="17"/>
  <c r="B101" i="18"/>
  <c r="B100" i="18"/>
  <c r="B101" i="19"/>
  <c r="B100" i="19"/>
  <c r="B101" i="20"/>
  <c r="B100" i="20"/>
  <c r="B101" i="21"/>
  <c r="B100" i="21"/>
  <c r="B101" i="22"/>
  <c r="B100" i="22"/>
  <c r="B102" i="23"/>
  <c r="B101" i="23"/>
  <c r="B100" i="23"/>
  <c r="B102" i="24"/>
  <c r="B101" i="24"/>
  <c r="B100" i="24"/>
  <c r="B103" i="27"/>
  <c r="B102" i="27"/>
  <c r="B104" i="28"/>
  <c r="B103" i="28"/>
  <c r="B102" i="28"/>
  <c r="B101" i="28"/>
  <c r="B100" i="28"/>
  <c r="B103" i="29"/>
  <c r="B102" i="29"/>
  <c r="B101" i="29"/>
  <c r="B100" i="29"/>
  <c r="B102" i="30"/>
  <c r="B101" i="30"/>
  <c r="B100" i="30"/>
  <c r="B101" i="31"/>
  <c r="B100" i="31"/>
  <c r="B102" i="32"/>
  <c r="B101" i="32"/>
  <c r="B100" i="32"/>
  <c r="B102" i="34"/>
  <c r="B101" i="34"/>
  <c r="B100" i="34"/>
  <c r="B101" i="35"/>
  <c r="B100" i="35"/>
  <c r="B100" i="39"/>
  <c r="B101" i="3"/>
  <c r="B100" i="3"/>
  <c r="B20" i="17"/>
  <c r="B19" i="17"/>
  <c r="B18" i="17"/>
  <c r="B20" i="18"/>
  <c r="B19" i="18"/>
  <c r="B18" i="18"/>
  <c r="B21" i="19"/>
  <c r="B20" i="19"/>
  <c r="B19" i="19"/>
  <c r="B18" i="19"/>
  <c r="B20" i="20"/>
  <c r="B19" i="20"/>
  <c r="B18" i="20"/>
  <c r="B20" i="21"/>
  <c r="B19" i="21"/>
  <c r="B18" i="21"/>
  <c r="B20" i="22"/>
  <c r="B19" i="22"/>
  <c r="B18" i="22"/>
  <c r="B22" i="23"/>
  <c r="B21" i="23"/>
  <c r="B20" i="23"/>
  <c r="B19" i="23"/>
  <c r="B18" i="23"/>
  <c r="B21" i="24"/>
  <c r="B20" i="24"/>
  <c r="B19" i="24"/>
  <c r="B18" i="24"/>
  <c r="B22" i="27"/>
  <c r="B21" i="27"/>
  <c r="B18" i="27"/>
  <c r="B23" i="28"/>
  <c r="B22" i="28"/>
  <c r="B21" i="28"/>
  <c r="B20" i="28"/>
  <c r="B19" i="28"/>
  <c r="B18" i="28"/>
  <c r="B22" i="29"/>
  <c r="B21" i="29"/>
  <c r="B20" i="29"/>
  <c r="B19" i="29"/>
  <c r="B18" i="29"/>
  <c r="B23" i="30"/>
  <c r="B22" i="30"/>
  <c r="B21" i="30"/>
  <c r="B20" i="30"/>
  <c r="B19" i="30"/>
  <c r="B18" i="30"/>
  <c r="B21" i="31"/>
  <c r="B20" i="31"/>
  <c r="B19" i="31"/>
  <c r="B18" i="31"/>
  <c r="B21" i="32"/>
  <c r="B20" i="32"/>
  <c r="B19" i="32"/>
  <c r="B18" i="32"/>
  <c r="B21" i="34"/>
  <c r="B20" i="34"/>
  <c r="B19" i="34"/>
  <c r="B18" i="34"/>
  <c r="B21" i="35"/>
  <c r="B20" i="35"/>
  <c r="B19" i="35"/>
  <c r="B18" i="35"/>
  <c r="B19" i="39"/>
  <c r="B18" i="39"/>
  <c r="B19" i="41"/>
  <c r="B18" i="41"/>
  <c r="B19" i="42"/>
  <c r="B18" i="42"/>
  <c r="B19" i="43"/>
  <c r="B18" i="43"/>
  <c r="B19" i="44"/>
  <c r="B18" i="44"/>
  <c r="B20" i="3"/>
  <c r="B19" i="3"/>
  <c r="B18" i="3"/>
  <c r="D8" i="17"/>
  <c r="D90" i="17" s="1"/>
  <c r="D8" i="18"/>
  <c r="D90" i="18" s="1"/>
  <c r="D8" i="19"/>
  <c r="D90" i="19" s="1"/>
  <c r="D8" i="20"/>
  <c r="D90" i="20" s="1"/>
  <c r="D8" i="21"/>
  <c r="D90" i="21" s="1"/>
  <c r="D8" i="22"/>
  <c r="D90" i="22" s="1"/>
  <c r="D8" i="23"/>
  <c r="D90" i="23" s="1"/>
  <c r="D8" i="24"/>
  <c r="D90" i="24" s="1"/>
  <c r="D8" i="25"/>
  <c r="D90" i="25" s="1"/>
  <c r="D8" i="26"/>
  <c r="D90" i="26" s="1"/>
  <c r="D8" i="27"/>
  <c r="D90" i="27" s="1"/>
  <c r="D8" i="28"/>
  <c r="D90" i="28" s="1"/>
  <c r="D8" i="29"/>
  <c r="D90" i="29" s="1"/>
  <c r="D8" i="30"/>
  <c r="D90" i="30" s="1"/>
  <c r="D8" i="31"/>
  <c r="D90" i="31" s="1"/>
  <c r="D8" i="32"/>
  <c r="D90" i="32" s="1"/>
  <c r="D8" i="33"/>
  <c r="D90" i="33" s="1"/>
  <c r="D8" i="34"/>
  <c r="D90" i="34" s="1"/>
  <c r="D8" i="39"/>
  <c r="D90" i="39" s="1"/>
  <c r="D8" i="41"/>
  <c r="D90" i="41" s="1"/>
  <c r="D8" i="42"/>
  <c r="D90" i="42" s="1"/>
  <c r="D8" i="43"/>
  <c r="D90" i="43" s="1"/>
  <c r="D8" i="44"/>
  <c r="D90" i="44" s="1"/>
  <c r="D8" i="13"/>
  <c r="D90" i="13" s="1"/>
  <c r="D8" i="3"/>
  <c r="D90" i="3" s="1"/>
  <c r="D90" i="35"/>
  <c r="W42" i="36"/>
  <c r="W41" i="36"/>
  <c r="W40" i="36"/>
  <c r="W39" i="36"/>
  <c r="W38" i="36"/>
  <c r="P1" i="44"/>
  <c r="P83" i="44" s="1"/>
  <c r="O3" i="44"/>
  <c r="K11" i="44"/>
  <c r="N26" i="44"/>
  <c r="O26" i="44" s="1"/>
  <c r="N27" i="44"/>
  <c r="N28" i="44"/>
  <c r="N29" i="44"/>
  <c r="L33" i="44"/>
  <c r="N33" i="44"/>
  <c r="L34" i="44"/>
  <c r="N34" i="44"/>
  <c r="L35" i="44"/>
  <c r="N35" i="44"/>
  <c r="L36" i="44"/>
  <c r="N36" i="44"/>
  <c r="L37" i="44"/>
  <c r="N37" i="44"/>
  <c r="L38" i="44"/>
  <c r="N38" i="44"/>
  <c r="L39" i="44"/>
  <c r="N39" i="44"/>
  <c r="L40" i="44"/>
  <c r="N40" i="44"/>
  <c r="L41" i="44"/>
  <c r="N41" i="44"/>
  <c r="L42" i="44"/>
  <c r="N42" i="44"/>
  <c r="L43" i="44"/>
  <c r="N43" i="44"/>
  <c r="L44" i="44"/>
  <c r="N44" i="44"/>
  <c r="L45" i="44"/>
  <c r="N45" i="44"/>
  <c r="L46" i="44"/>
  <c r="N46" i="44"/>
  <c r="L47" i="44"/>
  <c r="N47" i="44"/>
  <c r="L48" i="44"/>
  <c r="N48" i="44"/>
  <c r="L49" i="44"/>
  <c r="N49" i="44"/>
  <c r="L50" i="44"/>
  <c r="N50" i="44"/>
  <c r="L51" i="44"/>
  <c r="N51" i="44"/>
  <c r="L52" i="44"/>
  <c r="N52" i="44"/>
  <c r="L53" i="44"/>
  <c r="N53" i="44"/>
  <c r="L54" i="44"/>
  <c r="N54" i="44"/>
  <c r="L55" i="44"/>
  <c r="N55" i="44"/>
  <c r="L56" i="44"/>
  <c r="N56" i="44"/>
  <c r="L57" i="44"/>
  <c r="N57" i="44"/>
  <c r="L58" i="44"/>
  <c r="N58" i="44"/>
  <c r="L59" i="44"/>
  <c r="N59" i="44"/>
  <c r="L60" i="44"/>
  <c r="N60" i="44"/>
  <c r="L61" i="44"/>
  <c r="N61" i="44"/>
  <c r="L62" i="44"/>
  <c r="N62" i="44"/>
  <c r="L63" i="44"/>
  <c r="N63" i="44"/>
  <c r="L64" i="44"/>
  <c r="N64" i="44"/>
  <c r="L65" i="44"/>
  <c r="N65" i="44"/>
  <c r="L66" i="44"/>
  <c r="N66" i="44"/>
  <c r="L67" i="44"/>
  <c r="N67" i="44"/>
  <c r="L68" i="44"/>
  <c r="N68" i="44"/>
  <c r="L69" i="44"/>
  <c r="N69" i="44"/>
  <c r="L70" i="44"/>
  <c r="N70" i="44"/>
  <c r="L71" i="44"/>
  <c r="N71" i="44"/>
  <c r="L72" i="44"/>
  <c r="N72" i="44"/>
  <c r="D89" i="44"/>
  <c r="D91" i="44"/>
  <c r="J93" i="44"/>
  <c r="L93" i="44"/>
  <c r="D96" i="44"/>
  <c r="J99" i="44"/>
  <c r="O107" i="44"/>
  <c r="O108" i="44"/>
  <c r="O109" i="44"/>
  <c r="M111" i="44"/>
  <c r="O111" i="44"/>
  <c r="M112" i="44"/>
  <c r="O112" i="44"/>
  <c r="M113" i="44"/>
  <c r="O113" i="44"/>
  <c r="M114" i="44"/>
  <c r="O114" i="44"/>
  <c r="M115" i="44"/>
  <c r="O115" i="44"/>
  <c r="M116" i="44"/>
  <c r="O116" i="44"/>
  <c r="M117" i="44"/>
  <c r="O117" i="44"/>
  <c r="M118" i="44"/>
  <c r="O118" i="44"/>
  <c r="M119" i="44"/>
  <c r="O119" i="44"/>
  <c r="M120" i="44"/>
  <c r="O120" i="44"/>
  <c r="M121" i="44"/>
  <c r="O121" i="44"/>
  <c r="M122" i="44"/>
  <c r="O122" i="44"/>
  <c r="M123" i="44"/>
  <c r="O123" i="44"/>
  <c r="M124" i="44"/>
  <c r="O124" i="44"/>
  <c r="M125" i="44"/>
  <c r="O125" i="44"/>
  <c r="M126" i="44"/>
  <c r="O126" i="44"/>
  <c r="M127" i="44"/>
  <c r="O127" i="44"/>
  <c r="M128" i="44"/>
  <c r="O128" i="44"/>
  <c r="M129" i="44"/>
  <c r="O129" i="44"/>
  <c r="M130" i="44"/>
  <c r="O130" i="44"/>
  <c r="M131" i="44"/>
  <c r="O131" i="44"/>
  <c r="M132" i="44"/>
  <c r="O132" i="44"/>
  <c r="M133" i="44"/>
  <c r="O133" i="44"/>
  <c r="M134" i="44"/>
  <c r="O134" i="44"/>
  <c r="M135" i="44"/>
  <c r="O135" i="44"/>
  <c r="M136" i="44"/>
  <c r="O136" i="44"/>
  <c r="M137" i="44"/>
  <c r="O137" i="44"/>
  <c r="M138" i="44"/>
  <c r="O138" i="44"/>
  <c r="M139" i="44"/>
  <c r="O139" i="44"/>
  <c r="M140" i="44"/>
  <c r="O140" i="44"/>
  <c r="M141" i="44"/>
  <c r="O141" i="44"/>
  <c r="M142" i="44"/>
  <c r="O142" i="44"/>
  <c r="M143" i="44"/>
  <c r="O143" i="44"/>
  <c r="M144" i="44"/>
  <c r="O144" i="44"/>
  <c r="M145" i="44"/>
  <c r="O145" i="44"/>
  <c r="M146" i="44"/>
  <c r="O146" i="44"/>
  <c r="M147" i="44"/>
  <c r="O147" i="44"/>
  <c r="M148" i="44"/>
  <c r="O148" i="44"/>
  <c r="M149" i="44"/>
  <c r="O149" i="44"/>
  <c r="M150" i="44"/>
  <c r="O150" i="44"/>
  <c r="M151" i="44"/>
  <c r="O151" i="44"/>
  <c r="M152" i="44"/>
  <c r="O152" i="44"/>
  <c r="M153" i="44"/>
  <c r="O153" i="44"/>
  <c r="M154" i="44"/>
  <c r="O154" i="44"/>
  <c r="P1" i="43"/>
  <c r="P83" i="43" s="1"/>
  <c r="O3" i="43"/>
  <c r="K11" i="43"/>
  <c r="N26" i="43"/>
  <c r="N27" i="43"/>
  <c r="N28" i="43"/>
  <c r="N29" i="43"/>
  <c r="L33" i="43"/>
  <c r="N33" i="43"/>
  <c r="L34" i="43"/>
  <c r="N34" i="43"/>
  <c r="L35" i="43"/>
  <c r="N35" i="43"/>
  <c r="L36" i="43"/>
  <c r="N36" i="43"/>
  <c r="L37" i="43"/>
  <c r="N37" i="43"/>
  <c r="L38" i="43"/>
  <c r="N38" i="43"/>
  <c r="L39" i="43"/>
  <c r="N39" i="43"/>
  <c r="L40" i="43"/>
  <c r="N40" i="43"/>
  <c r="L41" i="43"/>
  <c r="N41" i="43"/>
  <c r="L42" i="43"/>
  <c r="N42" i="43"/>
  <c r="L43" i="43"/>
  <c r="N43" i="43"/>
  <c r="L44" i="43"/>
  <c r="N44" i="43"/>
  <c r="L45" i="43"/>
  <c r="N45" i="43"/>
  <c r="L46" i="43"/>
  <c r="N46" i="43"/>
  <c r="L47" i="43"/>
  <c r="N47" i="43"/>
  <c r="L48" i="43"/>
  <c r="N48" i="43"/>
  <c r="L49" i="43"/>
  <c r="N49" i="43"/>
  <c r="L50" i="43"/>
  <c r="N50" i="43"/>
  <c r="L51" i="43"/>
  <c r="N51" i="43"/>
  <c r="L52" i="43"/>
  <c r="N52" i="43"/>
  <c r="L53" i="43"/>
  <c r="N53" i="43"/>
  <c r="L54" i="43"/>
  <c r="N54" i="43"/>
  <c r="L55" i="43"/>
  <c r="N55" i="43"/>
  <c r="L56" i="43"/>
  <c r="N56" i="43"/>
  <c r="L57" i="43"/>
  <c r="N57" i="43"/>
  <c r="L58" i="43"/>
  <c r="N58" i="43"/>
  <c r="L59" i="43"/>
  <c r="N59" i="43"/>
  <c r="L60" i="43"/>
  <c r="N60" i="43"/>
  <c r="L61" i="43"/>
  <c r="N61" i="43"/>
  <c r="L62" i="43"/>
  <c r="N62" i="43"/>
  <c r="L63" i="43"/>
  <c r="N63" i="43"/>
  <c r="L64" i="43"/>
  <c r="N64" i="43"/>
  <c r="L65" i="43"/>
  <c r="N65" i="43"/>
  <c r="L66" i="43"/>
  <c r="N66" i="43"/>
  <c r="L67" i="43"/>
  <c r="N67" i="43"/>
  <c r="L68" i="43"/>
  <c r="N68" i="43"/>
  <c r="L69" i="43"/>
  <c r="N69" i="43"/>
  <c r="L70" i="43"/>
  <c r="N70" i="43"/>
  <c r="L71" i="43"/>
  <c r="N71" i="43"/>
  <c r="L72" i="43"/>
  <c r="N72" i="43"/>
  <c r="D89" i="43"/>
  <c r="D91" i="43"/>
  <c r="J93" i="43"/>
  <c r="L93" i="43"/>
  <c r="D96" i="43"/>
  <c r="J99" i="43"/>
  <c r="O107" i="43"/>
  <c r="O108" i="43"/>
  <c r="O109" i="43"/>
  <c r="M111" i="43"/>
  <c r="O111" i="43"/>
  <c r="M112" i="43"/>
  <c r="O112" i="43"/>
  <c r="M113" i="43"/>
  <c r="O113" i="43"/>
  <c r="M114" i="43"/>
  <c r="O114" i="43"/>
  <c r="M115" i="43"/>
  <c r="O115" i="43"/>
  <c r="M116" i="43"/>
  <c r="O116" i="43"/>
  <c r="M117" i="43"/>
  <c r="O117" i="43"/>
  <c r="M118" i="43"/>
  <c r="O118" i="43"/>
  <c r="M119" i="43"/>
  <c r="O119" i="43"/>
  <c r="M120" i="43"/>
  <c r="O120" i="43"/>
  <c r="M121" i="43"/>
  <c r="O121" i="43"/>
  <c r="M122" i="43"/>
  <c r="O122" i="43"/>
  <c r="M123" i="43"/>
  <c r="O123" i="43"/>
  <c r="M124" i="43"/>
  <c r="O124" i="43"/>
  <c r="M125" i="43"/>
  <c r="O125" i="43"/>
  <c r="M126" i="43"/>
  <c r="O126" i="43"/>
  <c r="M127" i="43"/>
  <c r="O127" i="43"/>
  <c r="M128" i="43"/>
  <c r="O128" i="43"/>
  <c r="M129" i="43"/>
  <c r="O129" i="43"/>
  <c r="M130" i="43"/>
  <c r="O130" i="43"/>
  <c r="M131" i="43"/>
  <c r="O131" i="43"/>
  <c r="M132" i="43"/>
  <c r="O132" i="43"/>
  <c r="M133" i="43"/>
  <c r="O133" i="43"/>
  <c r="M134" i="43"/>
  <c r="O134" i="43"/>
  <c r="M135" i="43"/>
  <c r="O135" i="43"/>
  <c r="M136" i="43"/>
  <c r="O136" i="43"/>
  <c r="M137" i="43"/>
  <c r="O137" i="43"/>
  <c r="M138" i="43"/>
  <c r="O138" i="43"/>
  <c r="M139" i="43"/>
  <c r="O139" i="43"/>
  <c r="M140" i="43"/>
  <c r="O140" i="43"/>
  <c r="M141" i="43"/>
  <c r="O141" i="43"/>
  <c r="M142" i="43"/>
  <c r="O142" i="43"/>
  <c r="M143" i="43"/>
  <c r="O143" i="43"/>
  <c r="M144" i="43"/>
  <c r="O144" i="43"/>
  <c r="M145" i="43"/>
  <c r="O145" i="43"/>
  <c r="M146" i="43"/>
  <c r="O146" i="43"/>
  <c r="M147" i="43"/>
  <c r="O147" i="43"/>
  <c r="M148" i="43"/>
  <c r="O148" i="43"/>
  <c r="M149" i="43"/>
  <c r="O149" i="43"/>
  <c r="M150" i="43"/>
  <c r="O150" i="43"/>
  <c r="M151" i="43"/>
  <c r="O151" i="43"/>
  <c r="M152" i="43"/>
  <c r="O152" i="43"/>
  <c r="M153" i="43"/>
  <c r="O153" i="43"/>
  <c r="M154" i="43"/>
  <c r="O154" i="43"/>
  <c r="P1" i="42"/>
  <c r="P83" i="42" s="1"/>
  <c r="O3" i="42"/>
  <c r="K11" i="42"/>
  <c r="N26" i="42"/>
  <c r="O26" i="42" s="1"/>
  <c r="N27" i="42"/>
  <c r="N28" i="42"/>
  <c r="N29" i="42"/>
  <c r="L33" i="42"/>
  <c r="N33" i="42"/>
  <c r="L34" i="42"/>
  <c r="N34" i="42"/>
  <c r="L35" i="42"/>
  <c r="N35" i="42"/>
  <c r="L36" i="42"/>
  <c r="N36" i="42"/>
  <c r="L37" i="42"/>
  <c r="N37" i="42"/>
  <c r="L38" i="42"/>
  <c r="N38" i="42"/>
  <c r="L39" i="42"/>
  <c r="N39" i="42"/>
  <c r="L40" i="42"/>
  <c r="N40" i="42"/>
  <c r="L41" i="42"/>
  <c r="N41" i="42"/>
  <c r="L42" i="42"/>
  <c r="N42" i="42"/>
  <c r="L43" i="42"/>
  <c r="N43" i="42"/>
  <c r="L44" i="42"/>
  <c r="N44" i="42"/>
  <c r="L45" i="42"/>
  <c r="N45" i="42"/>
  <c r="L46" i="42"/>
  <c r="N46" i="42"/>
  <c r="L47" i="42"/>
  <c r="N47" i="42"/>
  <c r="L48" i="42"/>
  <c r="N48" i="42"/>
  <c r="L49" i="42"/>
  <c r="N49" i="42"/>
  <c r="L50" i="42"/>
  <c r="N50" i="42"/>
  <c r="L51" i="42"/>
  <c r="N51" i="42"/>
  <c r="L52" i="42"/>
  <c r="N52" i="42"/>
  <c r="L53" i="42"/>
  <c r="N53" i="42"/>
  <c r="L54" i="42"/>
  <c r="N54" i="42"/>
  <c r="L55" i="42"/>
  <c r="N55" i="42"/>
  <c r="L56" i="42"/>
  <c r="N56" i="42"/>
  <c r="L57" i="42"/>
  <c r="N57" i="42"/>
  <c r="L58" i="42"/>
  <c r="N58" i="42"/>
  <c r="L59" i="42"/>
  <c r="N59" i="42"/>
  <c r="L60" i="42"/>
  <c r="N60" i="42"/>
  <c r="L61" i="42"/>
  <c r="N61" i="42"/>
  <c r="L62" i="42"/>
  <c r="N62" i="42"/>
  <c r="L63" i="42"/>
  <c r="N63" i="42"/>
  <c r="L64" i="42"/>
  <c r="N64" i="42"/>
  <c r="L65" i="42"/>
  <c r="N65" i="42"/>
  <c r="L66" i="42"/>
  <c r="N66" i="42"/>
  <c r="L67" i="42"/>
  <c r="N67" i="42"/>
  <c r="L68" i="42"/>
  <c r="N68" i="42"/>
  <c r="L69" i="42"/>
  <c r="N69" i="42"/>
  <c r="L70" i="42"/>
  <c r="N70" i="42"/>
  <c r="L71" i="42"/>
  <c r="N71" i="42"/>
  <c r="L72" i="42"/>
  <c r="N72" i="42"/>
  <c r="D89" i="42"/>
  <c r="D91" i="42"/>
  <c r="J93" i="42"/>
  <c r="L93" i="42"/>
  <c r="D96" i="42"/>
  <c r="J99" i="42"/>
  <c r="O107" i="42"/>
  <c r="O108" i="42"/>
  <c r="O109" i="42"/>
  <c r="M111" i="42"/>
  <c r="O111" i="42"/>
  <c r="M112" i="42"/>
  <c r="O112" i="42"/>
  <c r="M113" i="42"/>
  <c r="O113" i="42"/>
  <c r="M114" i="42"/>
  <c r="O114" i="42"/>
  <c r="M115" i="42"/>
  <c r="O115" i="42"/>
  <c r="M116" i="42"/>
  <c r="O116" i="42"/>
  <c r="M117" i="42"/>
  <c r="O117" i="42"/>
  <c r="M118" i="42"/>
  <c r="O118" i="42"/>
  <c r="M119" i="42"/>
  <c r="O119" i="42"/>
  <c r="M120" i="42"/>
  <c r="O120" i="42"/>
  <c r="M121" i="42"/>
  <c r="O121" i="42"/>
  <c r="M122" i="42"/>
  <c r="O122" i="42"/>
  <c r="M123" i="42"/>
  <c r="O123" i="42"/>
  <c r="M124" i="42"/>
  <c r="O124" i="42"/>
  <c r="M125" i="42"/>
  <c r="O125" i="42"/>
  <c r="M126" i="42"/>
  <c r="O126" i="42"/>
  <c r="M127" i="42"/>
  <c r="O127" i="42"/>
  <c r="M128" i="42"/>
  <c r="O128" i="42"/>
  <c r="M129" i="42"/>
  <c r="O129" i="42"/>
  <c r="M130" i="42"/>
  <c r="O130" i="42"/>
  <c r="M131" i="42"/>
  <c r="O131" i="42"/>
  <c r="M132" i="42"/>
  <c r="O132" i="42"/>
  <c r="M133" i="42"/>
  <c r="O133" i="42"/>
  <c r="M134" i="42"/>
  <c r="O134" i="42"/>
  <c r="M135" i="42"/>
  <c r="O135" i="42"/>
  <c r="M136" i="42"/>
  <c r="O136" i="42"/>
  <c r="M137" i="42"/>
  <c r="O137" i="42"/>
  <c r="M138" i="42"/>
  <c r="O138" i="42"/>
  <c r="M139" i="42"/>
  <c r="O139" i="42"/>
  <c r="M140" i="42"/>
  <c r="O140" i="42"/>
  <c r="M141" i="42"/>
  <c r="O141" i="42"/>
  <c r="M142" i="42"/>
  <c r="O142" i="42"/>
  <c r="M143" i="42"/>
  <c r="O143" i="42"/>
  <c r="M144" i="42"/>
  <c r="O144" i="42"/>
  <c r="M145" i="42"/>
  <c r="O145" i="42"/>
  <c r="M146" i="42"/>
  <c r="O146" i="42"/>
  <c r="M147" i="42"/>
  <c r="O147" i="42"/>
  <c r="M148" i="42"/>
  <c r="O148" i="42"/>
  <c r="M149" i="42"/>
  <c r="O149" i="42"/>
  <c r="M150" i="42"/>
  <c r="O150" i="42"/>
  <c r="M151" i="42"/>
  <c r="O151" i="42"/>
  <c r="M152" i="42"/>
  <c r="O152" i="42"/>
  <c r="M153" i="42"/>
  <c r="O153" i="42"/>
  <c r="M154" i="42"/>
  <c r="O154" i="42"/>
  <c r="P1" i="41"/>
  <c r="P83" i="41" s="1"/>
  <c r="O3" i="41"/>
  <c r="K11" i="41"/>
  <c r="N26" i="41"/>
  <c r="N27" i="41"/>
  <c r="O27" i="41" s="1"/>
  <c r="N28" i="41"/>
  <c r="N29" i="41"/>
  <c r="L33" i="41"/>
  <c r="N33" i="41"/>
  <c r="L34" i="41"/>
  <c r="N34" i="41"/>
  <c r="L35" i="41"/>
  <c r="N35" i="41"/>
  <c r="L36" i="41"/>
  <c r="N36" i="41"/>
  <c r="L37" i="41"/>
  <c r="N37" i="41"/>
  <c r="L38" i="41"/>
  <c r="N38" i="41"/>
  <c r="L39" i="41"/>
  <c r="N39" i="41"/>
  <c r="L40" i="41"/>
  <c r="N40" i="41"/>
  <c r="L41" i="41"/>
  <c r="N41" i="41"/>
  <c r="L42" i="41"/>
  <c r="N42" i="41"/>
  <c r="L43" i="41"/>
  <c r="N43" i="41"/>
  <c r="L44" i="41"/>
  <c r="N44" i="41"/>
  <c r="L45" i="41"/>
  <c r="N45" i="41"/>
  <c r="L46" i="41"/>
  <c r="N46" i="41"/>
  <c r="L47" i="41"/>
  <c r="N47" i="41"/>
  <c r="L48" i="41"/>
  <c r="N48" i="41"/>
  <c r="L49" i="41"/>
  <c r="N49" i="41"/>
  <c r="L50" i="41"/>
  <c r="N50" i="41"/>
  <c r="L51" i="41"/>
  <c r="N51" i="41"/>
  <c r="L52" i="41"/>
  <c r="N52" i="41"/>
  <c r="L53" i="41"/>
  <c r="N53" i="41"/>
  <c r="L54" i="41"/>
  <c r="N54" i="41"/>
  <c r="L55" i="41"/>
  <c r="N55" i="41"/>
  <c r="L56" i="41"/>
  <c r="N56" i="41"/>
  <c r="L57" i="41"/>
  <c r="N57" i="41"/>
  <c r="L58" i="41"/>
  <c r="N58" i="41"/>
  <c r="L59" i="41"/>
  <c r="N59" i="41"/>
  <c r="L60" i="41"/>
  <c r="N60" i="41"/>
  <c r="L61" i="41"/>
  <c r="N61" i="41"/>
  <c r="L62" i="41"/>
  <c r="N62" i="41"/>
  <c r="L63" i="41"/>
  <c r="N63" i="41"/>
  <c r="L64" i="41"/>
  <c r="N64" i="41"/>
  <c r="L65" i="41"/>
  <c r="N65" i="41"/>
  <c r="L66" i="41"/>
  <c r="N66" i="41"/>
  <c r="L67" i="41"/>
  <c r="N67" i="41"/>
  <c r="L68" i="41"/>
  <c r="N68" i="41"/>
  <c r="L69" i="41"/>
  <c r="N69" i="41"/>
  <c r="L70" i="41"/>
  <c r="N70" i="41"/>
  <c r="L71" i="41"/>
  <c r="N71" i="41"/>
  <c r="L72" i="41"/>
  <c r="N72" i="41"/>
  <c r="D89" i="41"/>
  <c r="D91" i="41"/>
  <c r="J93" i="41"/>
  <c r="L93" i="41"/>
  <c r="D96" i="41"/>
  <c r="J99" i="41"/>
  <c r="O107" i="41"/>
  <c r="O108" i="41"/>
  <c r="O109" i="41"/>
  <c r="M111" i="41"/>
  <c r="O111" i="41"/>
  <c r="M112" i="41"/>
  <c r="O112" i="41"/>
  <c r="M113" i="41"/>
  <c r="O113" i="41"/>
  <c r="M114" i="41"/>
  <c r="O114" i="41"/>
  <c r="M115" i="41"/>
  <c r="O115" i="41"/>
  <c r="M116" i="41"/>
  <c r="O116" i="41"/>
  <c r="M117" i="41"/>
  <c r="O117" i="41"/>
  <c r="M118" i="41"/>
  <c r="O118" i="41"/>
  <c r="M119" i="41"/>
  <c r="O119" i="41"/>
  <c r="M120" i="41"/>
  <c r="O120" i="41"/>
  <c r="M121" i="41"/>
  <c r="O121" i="41"/>
  <c r="M122" i="41"/>
  <c r="O122" i="41"/>
  <c r="M123" i="41"/>
  <c r="O123" i="41"/>
  <c r="M124" i="41"/>
  <c r="O124" i="41"/>
  <c r="M125" i="41"/>
  <c r="O125" i="41"/>
  <c r="M126" i="41"/>
  <c r="O126" i="41"/>
  <c r="M127" i="41"/>
  <c r="O127" i="41"/>
  <c r="M128" i="41"/>
  <c r="O128" i="41"/>
  <c r="M129" i="41"/>
  <c r="O129" i="41"/>
  <c r="M130" i="41"/>
  <c r="O130" i="41"/>
  <c r="M131" i="41"/>
  <c r="O131" i="41"/>
  <c r="M132" i="41"/>
  <c r="O132" i="41"/>
  <c r="M133" i="41"/>
  <c r="O133" i="41"/>
  <c r="M134" i="41"/>
  <c r="O134" i="41"/>
  <c r="M135" i="41"/>
  <c r="O135" i="41"/>
  <c r="M136" i="41"/>
  <c r="O136" i="41"/>
  <c r="M137" i="41"/>
  <c r="O137" i="41"/>
  <c r="M138" i="41"/>
  <c r="O138" i="41"/>
  <c r="M139" i="41"/>
  <c r="O139" i="41"/>
  <c r="M140" i="41"/>
  <c r="O140" i="41"/>
  <c r="M141" i="41"/>
  <c r="O141" i="41"/>
  <c r="M142" i="41"/>
  <c r="O142" i="41"/>
  <c r="M143" i="41"/>
  <c r="O143" i="41"/>
  <c r="M144" i="41"/>
  <c r="O144" i="41"/>
  <c r="M145" i="41"/>
  <c r="O145" i="41"/>
  <c r="M146" i="41"/>
  <c r="O146" i="41"/>
  <c r="M147" i="41"/>
  <c r="O147" i="41"/>
  <c r="M148" i="41"/>
  <c r="O148" i="41"/>
  <c r="M149" i="41"/>
  <c r="O149" i="41"/>
  <c r="M150" i="41"/>
  <c r="O150" i="41"/>
  <c r="M151" i="41"/>
  <c r="O151" i="41"/>
  <c r="M152" i="41"/>
  <c r="O152" i="41"/>
  <c r="M153" i="41"/>
  <c r="O153" i="41"/>
  <c r="M154" i="41"/>
  <c r="O154" i="41"/>
  <c r="P1" i="39"/>
  <c r="P83" i="39" s="1"/>
  <c r="O3" i="39"/>
  <c r="K11" i="39"/>
  <c r="N26" i="39"/>
  <c r="O26" i="39" s="1"/>
  <c r="N27" i="39"/>
  <c r="N28" i="39"/>
  <c r="N29" i="39"/>
  <c r="L33" i="39"/>
  <c r="N33" i="39"/>
  <c r="L34" i="39"/>
  <c r="N34" i="39"/>
  <c r="L35" i="39"/>
  <c r="N35" i="39"/>
  <c r="L36" i="39"/>
  <c r="N36" i="39"/>
  <c r="L37" i="39"/>
  <c r="N37" i="39"/>
  <c r="L38" i="39"/>
  <c r="N38" i="39"/>
  <c r="L39" i="39"/>
  <c r="N39" i="39"/>
  <c r="L40" i="39"/>
  <c r="N40" i="39"/>
  <c r="L41" i="39"/>
  <c r="N41" i="39"/>
  <c r="L42" i="39"/>
  <c r="N42" i="39"/>
  <c r="L43" i="39"/>
  <c r="N43" i="39"/>
  <c r="L44" i="39"/>
  <c r="N44" i="39"/>
  <c r="L45" i="39"/>
  <c r="N45" i="39"/>
  <c r="L46" i="39"/>
  <c r="N46" i="39"/>
  <c r="L47" i="39"/>
  <c r="N47" i="39"/>
  <c r="L48" i="39"/>
  <c r="N48" i="39"/>
  <c r="L49" i="39"/>
  <c r="N49" i="39"/>
  <c r="L50" i="39"/>
  <c r="N50" i="39"/>
  <c r="L51" i="39"/>
  <c r="N51" i="39"/>
  <c r="L52" i="39"/>
  <c r="N52" i="39"/>
  <c r="L53" i="39"/>
  <c r="N53" i="39"/>
  <c r="L54" i="39"/>
  <c r="N54" i="39"/>
  <c r="L55" i="39"/>
  <c r="N55" i="39"/>
  <c r="L56" i="39"/>
  <c r="N56" i="39"/>
  <c r="L57" i="39"/>
  <c r="N57" i="39"/>
  <c r="L58" i="39"/>
  <c r="N58" i="39"/>
  <c r="L59" i="39"/>
  <c r="N59" i="39"/>
  <c r="L60" i="39"/>
  <c r="N60" i="39"/>
  <c r="L61" i="39"/>
  <c r="N61" i="39"/>
  <c r="L62" i="39"/>
  <c r="N62" i="39"/>
  <c r="L63" i="39"/>
  <c r="N63" i="39"/>
  <c r="L64" i="39"/>
  <c r="N64" i="39"/>
  <c r="L65" i="39"/>
  <c r="N65" i="39"/>
  <c r="L66" i="39"/>
  <c r="N66" i="39"/>
  <c r="L67" i="39"/>
  <c r="N67" i="39"/>
  <c r="L68" i="39"/>
  <c r="N68" i="39"/>
  <c r="L69" i="39"/>
  <c r="N69" i="39"/>
  <c r="L70" i="39"/>
  <c r="N70" i="39"/>
  <c r="L71" i="39"/>
  <c r="N71" i="39"/>
  <c r="L72" i="39"/>
  <c r="N72" i="39"/>
  <c r="D89" i="39"/>
  <c r="D91" i="39"/>
  <c r="J93" i="39"/>
  <c r="L93" i="39"/>
  <c r="D96" i="39"/>
  <c r="J99" i="39"/>
  <c r="O107" i="39"/>
  <c r="O108" i="39"/>
  <c r="O109" i="39"/>
  <c r="M111" i="39"/>
  <c r="O111" i="39"/>
  <c r="M112" i="39"/>
  <c r="O112" i="39"/>
  <c r="M113" i="39"/>
  <c r="O113" i="39"/>
  <c r="M114" i="39"/>
  <c r="O114" i="39"/>
  <c r="M115" i="39"/>
  <c r="O115" i="39"/>
  <c r="M116" i="39"/>
  <c r="O116" i="39"/>
  <c r="M117" i="39"/>
  <c r="O117" i="39"/>
  <c r="M118" i="39"/>
  <c r="O118" i="39"/>
  <c r="M119" i="39"/>
  <c r="O119" i="39"/>
  <c r="M120" i="39"/>
  <c r="O120" i="39"/>
  <c r="M121" i="39"/>
  <c r="O121" i="39"/>
  <c r="M122" i="39"/>
  <c r="O122" i="39"/>
  <c r="M123" i="39"/>
  <c r="O123" i="39"/>
  <c r="M124" i="39"/>
  <c r="O124" i="39"/>
  <c r="M125" i="39"/>
  <c r="O125" i="39"/>
  <c r="M126" i="39"/>
  <c r="O126" i="39"/>
  <c r="M127" i="39"/>
  <c r="O127" i="39"/>
  <c r="M128" i="39"/>
  <c r="O128" i="39"/>
  <c r="M129" i="39"/>
  <c r="O129" i="39"/>
  <c r="M130" i="39"/>
  <c r="O130" i="39"/>
  <c r="M131" i="39"/>
  <c r="O131" i="39"/>
  <c r="M132" i="39"/>
  <c r="O132" i="39"/>
  <c r="M133" i="39"/>
  <c r="O133" i="39"/>
  <c r="M134" i="39"/>
  <c r="O134" i="39"/>
  <c r="M135" i="39"/>
  <c r="O135" i="39"/>
  <c r="M136" i="39"/>
  <c r="O136" i="39"/>
  <c r="M137" i="39"/>
  <c r="O137" i="39"/>
  <c r="M138" i="39"/>
  <c r="O138" i="39"/>
  <c r="M139" i="39"/>
  <c r="O139" i="39"/>
  <c r="M140" i="39"/>
  <c r="O140" i="39"/>
  <c r="M141" i="39"/>
  <c r="O141" i="39"/>
  <c r="M142" i="39"/>
  <c r="O142" i="39"/>
  <c r="M143" i="39"/>
  <c r="O143" i="39"/>
  <c r="M144" i="39"/>
  <c r="O144" i="39"/>
  <c r="M145" i="39"/>
  <c r="O145" i="39"/>
  <c r="M146" i="39"/>
  <c r="O146" i="39"/>
  <c r="M147" i="39"/>
  <c r="O147" i="39"/>
  <c r="M148" i="39"/>
  <c r="O148" i="39"/>
  <c r="M149" i="39"/>
  <c r="O149" i="39"/>
  <c r="M150" i="39"/>
  <c r="O150" i="39"/>
  <c r="M151" i="39"/>
  <c r="O151" i="39"/>
  <c r="M152" i="39"/>
  <c r="O152" i="39"/>
  <c r="M153" i="39"/>
  <c r="O153" i="39"/>
  <c r="M154" i="39"/>
  <c r="O154" i="39"/>
  <c r="J92" i="13"/>
  <c r="O100" i="28"/>
  <c r="O101" i="28"/>
  <c r="M100" i="28"/>
  <c r="M101" i="28"/>
  <c r="W19" i="36"/>
  <c r="W20" i="36"/>
  <c r="W21" i="36"/>
  <c r="W22" i="36"/>
  <c r="W23" i="36"/>
  <c r="W24" i="36"/>
  <c r="W25" i="36"/>
  <c r="W26" i="36"/>
  <c r="W27" i="36"/>
  <c r="W28" i="36"/>
  <c r="W29" i="36"/>
  <c r="W30" i="36"/>
  <c r="W31" i="36"/>
  <c r="W32" i="36"/>
  <c r="W33" i="36"/>
  <c r="W34" i="36"/>
  <c r="W35" i="36"/>
  <c r="W36" i="36"/>
  <c r="W37" i="36"/>
  <c r="W18" i="36"/>
  <c r="L12" i="36"/>
  <c r="P12" i="36"/>
  <c r="G12" i="36"/>
  <c r="A9" i="36" s="1"/>
  <c r="D89" i="35"/>
  <c r="P1" i="35"/>
  <c r="P83" i="35" s="1"/>
  <c r="O3" i="35"/>
  <c r="K11" i="35"/>
  <c r="I17" i="35"/>
  <c r="L17" i="35"/>
  <c r="N17" i="35"/>
  <c r="I18" i="35"/>
  <c r="L18" i="35"/>
  <c r="N18" i="35"/>
  <c r="L21" i="35"/>
  <c r="N21" i="35"/>
  <c r="L22" i="35"/>
  <c r="N22" i="35"/>
  <c r="L23" i="35"/>
  <c r="N23" i="35"/>
  <c r="L24" i="35"/>
  <c r="N24" i="35"/>
  <c r="L25" i="35"/>
  <c r="N25" i="35"/>
  <c r="L26" i="35"/>
  <c r="N26" i="35"/>
  <c r="L27" i="35"/>
  <c r="N27" i="35"/>
  <c r="L28" i="35"/>
  <c r="N28" i="35"/>
  <c r="L29" i="35"/>
  <c r="N29" i="35"/>
  <c r="L30" i="35"/>
  <c r="N30" i="35"/>
  <c r="L31" i="35"/>
  <c r="N31" i="35"/>
  <c r="L32" i="35"/>
  <c r="N32" i="35"/>
  <c r="L33" i="35"/>
  <c r="N33" i="35"/>
  <c r="L34" i="35"/>
  <c r="N34" i="35"/>
  <c r="L35" i="35"/>
  <c r="N35" i="35"/>
  <c r="L36" i="35"/>
  <c r="N36" i="35"/>
  <c r="L37" i="35"/>
  <c r="N37" i="35"/>
  <c r="L38" i="35"/>
  <c r="N38" i="35"/>
  <c r="L39" i="35"/>
  <c r="N39" i="35"/>
  <c r="L40" i="35"/>
  <c r="N40" i="35"/>
  <c r="L41" i="35"/>
  <c r="N41" i="35"/>
  <c r="L42" i="35"/>
  <c r="N42" i="35"/>
  <c r="L43" i="35"/>
  <c r="N43" i="35"/>
  <c r="L44" i="35"/>
  <c r="N44" i="35"/>
  <c r="L45" i="35"/>
  <c r="N45" i="35"/>
  <c r="L46" i="35"/>
  <c r="N46" i="35"/>
  <c r="L47" i="35"/>
  <c r="N47" i="35"/>
  <c r="L48" i="35"/>
  <c r="N48" i="35"/>
  <c r="L49" i="35"/>
  <c r="N49" i="35"/>
  <c r="L50" i="35"/>
  <c r="N50" i="35"/>
  <c r="L51" i="35"/>
  <c r="N51" i="35"/>
  <c r="L52" i="35"/>
  <c r="N52" i="35"/>
  <c r="L53" i="35"/>
  <c r="N53" i="35"/>
  <c r="L54" i="35"/>
  <c r="N54" i="35"/>
  <c r="L55" i="35"/>
  <c r="N55" i="35"/>
  <c r="L56" i="35"/>
  <c r="N56" i="35"/>
  <c r="L57" i="35"/>
  <c r="N57" i="35"/>
  <c r="L58" i="35"/>
  <c r="N58" i="35"/>
  <c r="L59" i="35"/>
  <c r="N59" i="35"/>
  <c r="L60" i="35"/>
  <c r="N60" i="35"/>
  <c r="L61" i="35"/>
  <c r="N61" i="35"/>
  <c r="L62" i="35"/>
  <c r="N62" i="35"/>
  <c r="L63" i="35"/>
  <c r="N63" i="35"/>
  <c r="L64" i="35"/>
  <c r="N64" i="35"/>
  <c r="L65" i="35"/>
  <c r="N65" i="35"/>
  <c r="L66" i="35"/>
  <c r="N66" i="35"/>
  <c r="L67" i="35"/>
  <c r="N67" i="35"/>
  <c r="L68" i="35"/>
  <c r="N68" i="35"/>
  <c r="L69" i="35"/>
  <c r="N69" i="35"/>
  <c r="L70" i="35"/>
  <c r="N70" i="35"/>
  <c r="L71" i="35"/>
  <c r="N71" i="35"/>
  <c r="L72" i="35"/>
  <c r="N72" i="35"/>
  <c r="O87" i="35"/>
  <c r="D91" i="35"/>
  <c r="J93" i="35"/>
  <c r="L93" i="35"/>
  <c r="D96" i="35"/>
  <c r="J99" i="35"/>
  <c r="M99" i="35"/>
  <c r="O99" i="35"/>
  <c r="J100" i="35"/>
  <c r="M101" i="35"/>
  <c r="O101" i="35"/>
  <c r="M102" i="35"/>
  <c r="O102" i="35"/>
  <c r="M104" i="35"/>
  <c r="O104" i="35"/>
  <c r="M105" i="35"/>
  <c r="O105" i="35"/>
  <c r="M106" i="35"/>
  <c r="O106" i="35"/>
  <c r="M107" i="35"/>
  <c r="O107" i="35"/>
  <c r="M108" i="35"/>
  <c r="O108" i="35"/>
  <c r="M109" i="35"/>
  <c r="O109" i="35"/>
  <c r="M110" i="35"/>
  <c r="O110" i="35"/>
  <c r="M111" i="35"/>
  <c r="O111" i="35"/>
  <c r="M112" i="35"/>
  <c r="O112" i="35"/>
  <c r="M113" i="35"/>
  <c r="O113" i="35"/>
  <c r="M114" i="35"/>
  <c r="O114" i="35"/>
  <c r="M115" i="35"/>
  <c r="O115" i="35"/>
  <c r="M116" i="35"/>
  <c r="O116" i="35"/>
  <c r="M117" i="35"/>
  <c r="O117" i="35"/>
  <c r="M118" i="35"/>
  <c r="O118" i="35"/>
  <c r="M119" i="35"/>
  <c r="O119" i="35"/>
  <c r="M120" i="35"/>
  <c r="O120" i="35"/>
  <c r="M121" i="35"/>
  <c r="O121" i="35"/>
  <c r="M122" i="35"/>
  <c r="O122" i="35"/>
  <c r="M123" i="35"/>
  <c r="O123" i="35"/>
  <c r="M124" i="35"/>
  <c r="O124" i="35"/>
  <c r="M125" i="35"/>
  <c r="O125" i="35"/>
  <c r="M126" i="35"/>
  <c r="O126" i="35"/>
  <c r="M127" i="35"/>
  <c r="O127" i="35"/>
  <c r="M128" i="35"/>
  <c r="O128" i="35"/>
  <c r="M129" i="35"/>
  <c r="O129" i="35"/>
  <c r="M130" i="35"/>
  <c r="O130" i="35"/>
  <c r="M131" i="35"/>
  <c r="O131" i="35"/>
  <c r="M132" i="35"/>
  <c r="O132" i="35"/>
  <c r="M133" i="35"/>
  <c r="O133" i="35"/>
  <c r="M134" i="35"/>
  <c r="O134" i="35"/>
  <c r="M135" i="35"/>
  <c r="O135" i="35"/>
  <c r="M136" i="35"/>
  <c r="O136" i="35"/>
  <c r="M137" i="35"/>
  <c r="O137" i="35"/>
  <c r="M138" i="35"/>
  <c r="O138" i="35"/>
  <c r="M139" i="35"/>
  <c r="O139" i="35"/>
  <c r="M140" i="35"/>
  <c r="O140" i="35"/>
  <c r="M141" i="35"/>
  <c r="O141" i="35"/>
  <c r="M142" i="35"/>
  <c r="O142" i="35"/>
  <c r="M143" i="35"/>
  <c r="O143" i="35"/>
  <c r="M144" i="35"/>
  <c r="O144" i="35"/>
  <c r="M145" i="35"/>
  <c r="O145" i="35"/>
  <c r="M146" i="35"/>
  <c r="O146" i="35"/>
  <c r="M147" i="35"/>
  <c r="O147" i="35"/>
  <c r="M148" i="35"/>
  <c r="O148" i="35"/>
  <c r="M149" i="35"/>
  <c r="O149" i="35"/>
  <c r="M150" i="35"/>
  <c r="O150" i="35"/>
  <c r="M151" i="35"/>
  <c r="O151" i="35"/>
  <c r="M152" i="35"/>
  <c r="O152" i="35"/>
  <c r="M153" i="35"/>
  <c r="O153" i="35"/>
  <c r="M154" i="35"/>
  <c r="O154" i="35"/>
  <c r="M17" i="24"/>
  <c r="N17" i="24" s="1"/>
  <c r="M19" i="28"/>
  <c r="N19" i="28" s="1"/>
  <c r="M17" i="23"/>
  <c r="N17" i="23" s="1"/>
  <c r="N99" i="28"/>
  <c r="O99" i="28" s="1"/>
  <c r="L99" i="28"/>
  <c r="M99" i="28" s="1"/>
  <c r="M17" i="26"/>
  <c r="N99" i="26" s="1"/>
  <c r="L99" i="26"/>
  <c r="P1" i="26"/>
  <c r="P83" i="26" s="1"/>
  <c r="P1" i="27"/>
  <c r="P83" i="27" s="1"/>
  <c r="P1" i="28"/>
  <c r="P83" i="28" s="1"/>
  <c r="P1" i="29"/>
  <c r="P83" i="29" s="1"/>
  <c r="P1" i="30"/>
  <c r="P83" i="30" s="1"/>
  <c r="P1" i="31"/>
  <c r="P83" i="31" s="1"/>
  <c r="P1" i="32"/>
  <c r="P83" i="32" s="1"/>
  <c r="P1" i="33"/>
  <c r="P83" i="33" s="1"/>
  <c r="P1" i="34"/>
  <c r="P83" i="34" s="1"/>
  <c r="P1" i="13"/>
  <c r="P83" i="13" s="1"/>
  <c r="P1" i="25"/>
  <c r="P83" i="25" s="1"/>
  <c r="P1" i="3"/>
  <c r="P83" i="3" s="1"/>
  <c r="P1" i="17"/>
  <c r="P83" i="17" s="1"/>
  <c r="P1" i="18"/>
  <c r="P83" i="18" s="1"/>
  <c r="P1" i="19"/>
  <c r="P83" i="19" s="1"/>
  <c r="P1" i="20"/>
  <c r="P83" i="20" s="1"/>
  <c r="P1" i="21"/>
  <c r="P83" i="21" s="1"/>
  <c r="P1" i="22"/>
  <c r="P83" i="22" s="1"/>
  <c r="P1" i="23"/>
  <c r="P83" i="23" s="1"/>
  <c r="P1" i="24"/>
  <c r="P83" i="24" s="1"/>
  <c r="O3" i="34"/>
  <c r="K11" i="34"/>
  <c r="I17" i="34"/>
  <c r="L17" i="34"/>
  <c r="N17" i="34"/>
  <c r="I18" i="34"/>
  <c r="L18" i="34"/>
  <c r="N18" i="34"/>
  <c r="N28" i="34"/>
  <c r="N29" i="34"/>
  <c r="N30" i="34"/>
  <c r="N31" i="34"/>
  <c r="L35" i="34"/>
  <c r="N35" i="34"/>
  <c r="L36" i="34"/>
  <c r="N36" i="34"/>
  <c r="L37" i="34"/>
  <c r="N37" i="34"/>
  <c r="L38" i="34"/>
  <c r="N38" i="34"/>
  <c r="L39" i="34"/>
  <c r="N39" i="34"/>
  <c r="L40" i="34"/>
  <c r="N40" i="34"/>
  <c r="L41" i="34"/>
  <c r="N41" i="34"/>
  <c r="L42" i="34"/>
  <c r="N42" i="34"/>
  <c r="L43" i="34"/>
  <c r="N43" i="34"/>
  <c r="L44" i="34"/>
  <c r="N44" i="34"/>
  <c r="L45" i="34"/>
  <c r="N45" i="34"/>
  <c r="L46" i="34"/>
  <c r="N46" i="34"/>
  <c r="L47" i="34"/>
  <c r="N47" i="34"/>
  <c r="L48" i="34"/>
  <c r="N48" i="34"/>
  <c r="L49" i="34"/>
  <c r="N49" i="34"/>
  <c r="L50" i="34"/>
  <c r="N50" i="34"/>
  <c r="L51" i="34"/>
  <c r="N51" i="34"/>
  <c r="L52" i="34"/>
  <c r="N52" i="34"/>
  <c r="L53" i="34"/>
  <c r="N53" i="34"/>
  <c r="L54" i="34"/>
  <c r="N54" i="34"/>
  <c r="L55" i="34"/>
  <c r="N55" i="34"/>
  <c r="L56" i="34"/>
  <c r="N56" i="34"/>
  <c r="L57" i="34"/>
  <c r="N57" i="34"/>
  <c r="L58" i="34"/>
  <c r="N58" i="34"/>
  <c r="L59" i="34"/>
  <c r="N59" i="34"/>
  <c r="L60" i="34"/>
  <c r="N60" i="34"/>
  <c r="L61" i="34"/>
  <c r="N61" i="34"/>
  <c r="L62" i="34"/>
  <c r="N62" i="34"/>
  <c r="L63" i="34"/>
  <c r="N63" i="34"/>
  <c r="L64" i="34"/>
  <c r="N64" i="34"/>
  <c r="L65" i="34"/>
  <c r="N65" i="34"/>
  <c r="L66" i="34"/>
  <c r="N66" i="34"/>
  <c r="L67" i="34"/>
  <c r="N67" i="34"/>
  <c r="L68" i="34"/>
  <c r="N68" i="34"/>
  <c r="L69" i="34"/>
  <c r="N69" i="34"/>
  <c r="L70" i="34"/>
  <c r="N70" i="34"/>
  <c r="L71" i="34"/>
  <c r="N71" i="34"/>
  <c r="L72" i="34"/>
  <c r="N72" i="34"/>
  <c r="D89" i="34"/>
  <c r="D91" i="34"/>
  <c r="J93" i="34"/>
  <c r="L93" i="34"/>
  <c r="D96" i="34"/>
  <c r="J99" i="34"/>
  <c r="M99" i="34"/>
  <c r="O99" i="34"/>
  <c r="J100" i="34"/>
  <c r="J101" i="34"/>
  <c r="O110" i="34"/>
  <c r="O111" i="34"/>
  <c r="M116" i="34"/>
  <c r="O116" i="34"/>
  <c r="M117" i="34"/>
  <c r="O117" i="34"/>
  <c r="M118" i="34"/>
  <c r="O118" i="34"/>
  <c r="M119" i="34"/>
  <c r="O119" i="34"/>
  <c r="M120" i="34"/>
  <c r="O120" i="34"/>
  <c r="M121" i="34"/>
  <c r="O121" i="34"/>
  <c r="M122" i="34"/>
  <c r="O122" i="34"/>
  <c r="M123" i="34"/>
  <c r="O123" i="34"/>
  <c r="M124" i="34"/>
  <c r="O124" i="34"/>
  <c r="M125" i="34"/>
  <c r="O125" i="34"/>
  <c r="M126" i="34"/>
  <c r="O126" i="34"/>
  <c r="M127" i="34"/>
  <c r="O127" i="34"/>
  <c r="M128" i="34"/>
  <c r="O128" i="34"/>
  <c r="M129" i="34"/>
  <c r="O129" i="34"/>
  <c r="M130" i="34"/>
  <c r="O130" i="34"/>
  <c r="M131" i="34"/>
  <c r="O131" i="34"/>
  <c r="M132" i="34"/>
  <c r="O132" i="34"/>
  <c r="M133" i="34"/>
  <c r="O133" i="34"/>
  <c r="M134" i="34"/>
  <c r="O134" i="34"/>
  <c r="M135" i="34"/>
  <c r="O135" i="34"/>
  <c r="M136" i="34"/>
  <c r="O136" i="34"/>
  <c r="M137" i="34"/>
  <c r="O137" i="34"/>
  <c r="M138" i="34"/>
  <c r="O138" i="34"/>
  <c r="M139" i="34"/>
  <c r="O139" i="34"/>
  <c r="M140" i="34"/>
  <c r="O140" i="34"/>
  <c r="M141" i="34"/>
  <c r="O141" i="34"/>
  <c r="M142" i="34"/>
  <c r="O142" i="34"/>
  <c r="M143" i="34"/>
  <c r="O143" i="34"/>
  <c r="M144" i="34"/>
  <c r="O144" i="34"/>
  <c r="M145" i="34"/>
  <c r="O145" i="34"/>
  <c r="M146" i="34"/>
  <c r="O146" i="34"/>
  <c r="M147" i="34"/>
  <c r="O147" i="34"/>
  <c r="M148" i="34"/>
  <c r="O148" i="34"/>
  <c r="M149" i="34"/>
  <c r="O149" i="34"/>
  <c r="M150" i="34"/>
  <c r="O150" i="34"/>
  <c r="M151" i="34"/>
  <c r="O151" i="34"/>
  <c r="M152" i="34"/>
  <c r="O152" i="34"/>
  <c r="M153" i="34"/>
  <c r="O153" i="34"/>
  <c r="M154" i="34"/>
  <c r="O154" i="34"/>
  <c r="O3" i="33"/>
  <c r="K11" i="33"/>
  <c r="L17" i="33"/>
  <c r="N17" i="33"/>
  <c r="L33" i="33"/>
  <c r="N33" i="33"/>
  <c r="L34" i="33"/>
  <c r="N34" i="33"/>
  <c r="L35" i="33"/>
  <c r="N35" i="33"/>
  <c r="L36" i="33"/>
  <c r="N36" i="33"/>
  <c r="L37" i="33"/>
  <c r="N37" i="33"/>
  <c r="L38" i="33"/>
  <c r="N38" i="33"/>
  <c r="L39" i="33"/>
  <c r="N39" i="33"/>
  <c r="L40" i="33"/>
  <c r="N40" i="33"/>
  <c r="L41" i="33"/>
  <c r="N41" i="33"/>
  <c r="L42" i="33"/>
  <c r="N42" i="33"/>
  <c r="L43" i="33"/>
  <c r="N43" i="33"/>
  <c r="L44" i="33"/>
  <c r="N44" i="33"/>
  <c r="L45" i="33"/>
  <c r="N45" i="33"/>
  <c r="L46" i="33"/>
  <c r="N46" i="33"/>
  <c r="L47" i="33"/>
  <c r="N47" i="33"/>
  <c r="L48" i="33"/>
  <c r="N48" i="33"/>
  <c r="L49" i="33"/>
  <c r="N49" i="33"/>
  <c r="L50" i="33"/>
  <c r="N50" i="33"/>
  <c r="L51" i="33"/>
  <c r="N51" i="33"/>
  <c r="L52" i="33"/>
  <c r="N52" i="33"/>
  <c r="L53" i="33"/>
  <c r="N53" i="33"/>
  <c r="L54" i="33"/>
  <c r="N54" i="33"/>
  <c r="L55" i="33"/>
  <c r="N55" i="33"/>
  <c r="L56" i="33"/>
  <c r="N56" i="33"/>
  <c r="L57" i="33"/>
  <c r="N57" i="33"/>
  <c r="L58" i="33"/>
  <c r="N58" i="33"/>
  <c r="L59" i="33"/>
  <c r="N59" i="33"/>
  <c r="L60" i="33"/>
  <c r="N60" i="33"/>
  <c r="L61" i="33"/>
  <c r="N61" i="33"/>
  <c r="L62" i="33"/>
  <c r="N62" i="33"/>
  <c r="L63" i="33"/>
  <c r="N63" i="33"/>
  <c r="L64" i="33"/>
  <c r="N64" i="33"/>
  <c r="L65" i="33"/>
  <c r="N65" i="33"/>
  <c r="L66" i="33"/>
  <c r="N66" i="33"/>
  <c r="L67" i="33"/>
  <c r="N67" i="33"/>
  <c r="L68" i="33"/>
  <c r="N68" i="33"/>
  <c r="L69" i="33"/>
  <c r="N69" i="33"/>
  <c r="L70" i="33"/>
  <c r="N70" i="33"/>
  <c r="L71" i="33"/>
  <c r="N71" i="33"/>
  <c r="L72" i="33"/>
  <c r="N72" i="33"/>
  <c r="D89" i="33"/>
  <c r="D91" i="33"/>
  <c r="J93" i="33"/>
  <c r="L93" i="33"/>
  <c r="D96" i="33"/>
  <c r="M99" i="33"/>
  <c r="O99" i="33"/>
  <c r="M100" i="33"/>
  <c r="O100" i="33"/>
  <c r="M101" i="33"/>
  <c r="O101" i="33"/>
  <c r="M102" i="33"/>
  <c r="O102" i="33"/>
  <c r="M103" i="33"/>
  <c r="O103" i="33"/>
  <c r="M104" i="33"/>
  <c r="O104" i="33"/>
  <c r="M105" i="33"/>
  <c r="O105" i="33"/>
  <c r="M106" i="33"/>
  <c r="O106" i="33"/>
  <c r="M107" i="33"/>
  <c r="O107" i="33"/>
  <c r="M108" i="33"/>
  <c r="O108" i="33"/>
  <c r="M109" i="33"/>
  <c r="O109" i="33"/>
  <c r="M110" i="33"/>
  <c r="O110" i="33"/>
  <c r="M111" i="33"/>
  <c r="O111" i="33"/>
  <c r="M112" i="33"/>
  <c r="O112" i="33"/>
  <c r="M113" i="33"/>
  <c r="O113" i="33"/>
  <c r="M114" i="33"/>
  <c r="O114" i="33"/>
  <c r="M115" i="33"/>
  <c r="O115" i="33"/>
  <c r="M116" i="33"/>
  <c r="O116" i="33"/>
  <c r="M117" i="33"/>
  <c r="O117" i="33"/>
  <c r="M118" i="33"/>
  <c r="O118" i="33"/>
  <c r="M119" i="33"/>
  <c r="O119" i="33"/>
  <c r="M120" i="33"/>
  <c r="O120" i="33"/>
  <c r="M121" i="33"/>
  <c r="O121" i="33"/>
  <c r="M122" i="33"/>
  <c r="O122" i="33"/>
  <c r="M123" i="33"/>
  <c r="O123" i="33"/>
  <c r="M124" i="33"/>
  <c r="O124" i="33"/>
  <c r="M125" i="33"/>
  <c r="O125" i="33"/>
  <c r="M126" i="33"/>
  <c r="O126" i="33"/>
  <c r="M127" i="33"/>
  <c r="O127" i="33"/>
  <c r="M128" i="33"/>
  <c r="O128" i="33"/>
  <c r="M129" i="33"/>
  <c r="O129" i="33"/>
  <c r="M130" i="33"/>
  <c r="O130" i="33"/>
  <c r="M131" i="33"/>
  <c r="O131" i="33"/>
  <c r="M132" i="33"/>
  <c r="O132" i="33"/>
  <c r="M133" i="33"/>
  <c r="O133" i="33"/>
  <c r="M134" i="33"/>
  <c r="O134" i="33"/>
  <c r="M135" i="33"/>
  <c r="O135" i="33"/>
  <c r="M136" i="33"/>
  <c r="O136" i="33"/>
  <c r="M137" i="33"/>
  <c r="O137" i="33"/>
  <c r="M138" i="33"/>
  <c r="O138" i="33"/>
  <c r="M139" i="33"/>
  <c r="O139" i="33"/>
  <c r="M140" i="33"/>
  <c r="O140" i="33"/>
  <c r="M141" i="33"/>
  <c r="O141" i="33"/>
  <c r="M142" i="33"/>
  <c r="O142" i="33"/>
  <c r="M143" i="33"/>
  <c r="O143" i="33"/>
  <c r="M144" i="33"/>
  <c r="O144" i="33"/>
  <c r="M145" i="33"/>
  <c r="O145" i="33"/>
  <c r="M146" i="33"/>
  <c r="O146" i="33"/>
  <c r="M147" i="33"/>
  <c r="O147" i="33"/>
  <c r="M148" i="33"/>
  <c r="O148" i="33"/>
  <c r="M149" i="33"/>
  <c r="O149" i="33"/>
  <c r="M150" i="33"/>
  <c r="O150" i="33"/>
  <c r="M151" i="33"/>
  <c r="O151" i="33"/>
  <c r="M152" i="33"/>
  <c r="O152" i="33"/>
  <c r="M153" i="33"/>
  <c r="O153" i="33"/>
  <c r="M154" i="33"/>
  <c r="O154" i="33"/>
  <c r="O3" i="32"/>
  <c r="K11" i="32"/>
  <c r="I17" i="32"/>
  <c r="L17" i="32"/>
  <c r="N17" i="32"/>
  <c r="I18" i="32"/>
  <c r="L18" i="32"/>
  <c r="N18" i="32"/>
  <c r="N28" i="32"/>
  <c r="N29" i="32"/>
  <c r="N30" i="32"/>
  <c r="N31" i="32"/>
  <c r="L35" i="32"/>
  <c r="N35" i="32"/>
  <c r="L36" i="32"/>
  <c r="N36" i="32"/>
  <c r="L37" i="32"/>
  <c r="N37" i="32"/>
  <c r="L38" i="32"/>
  <c r="N38" i="32"/>
  <c r="L39" i="32"/>
  <c r="N39" i="32"/>
  <c r="L40" i="32"/>
  <c r="N40" i="32"/>
  <c r="L41" i="32"/>
  <c r="N41" i="32"/>
  <c r="L42" i="32"/>
  <c r="N42" i="32"/>
  <c r="L43" i="32"/>
  <c r="N43" i="32"/>
  <c r="L44" i="32"/>
  <c r="N44" i="32"/>
  <c r="L45" i="32"/>
  <c r="N45" i="32"/>
  <c r="L46" i="32"/>
  <c r="N46" i="32"/>
  <c r="L47" i="32"/>
  <c r="N47" i="32"/>
  <c r="L48" i="32"/>
  <c r="N48" i="32"/>
  <c r="L49" i="32"/>
  <c r="N49" i="32"/>
  <c r="L50" i="32"/>
  <c r="N50" i="32"/>
  <c r="L51" i="32"/>
  <c r="N51" i="32"/>
  <c r="L52" i="32"/>
  <c r="N52" i="32"/>
  <c r="L53" i="32"/>
  <c r="N53" i="32"/>
  <c r="L54" i="32"/>
  <c r="N54" i="32"/>
  <c r="L55" i="32"/>
  <c r="N55" i="32"/>
  <c r="L56" i="32"/>
  <c r="N56" i="32"/>
  <c r="L57" i="32"/>
  <c r="N57" i="32"/>
  <c r="L58" i="32"/>
  <c r="N58" i="32"/>
  <c r="L59" i="32"/>
  <c r="N59" i="32"/>
  <c r="L60" i="32"/>
  <c r="N60" i="32"/>
  <c r="L61" i="32"/>
  <c r="N61" i="32"/>
  <c r="L62" i="32"/>
  <c r="N62" i="32"/>
  <c r="L63" i="32"/>
  <c r="N63" i="32"/>
  <c r="L64" i="32"/>
  <c r="N64" i="32"/>
  <c r="L65" i="32"/>
  <c r="N65" i="32"/>
  <c r="L66" i="32"/>
  <c r="N66" i="32"/>
  <c r="L67" i="32"/>
  <c r="N67" i="32"/>
  <c r="L68" i="32"/>
  <c r="N68" i="32"/>
  <c r="L69" i="32"/>
  <c r="N69" i="32"/>
  <c r="L70" i="32"/>
  <c r="N70" i="32"/>
  <c r="L71" i="32"/>
  <c r="N71" i="32"/>
  <c r="L72" i="32"/>
  <c r="N72" i="32"/>
  <c r="D89" i="32"/>
  <c r="D91" i="32"/>
  <c r="J93" i="32"/>
  <c r="L93" i="32"/>
  <c r="D96" i="32"/>
  <c r="J99" i="32"/>
  <c r="M99" i="32"/>
  <c r="O99" i="32"/>
  <c r="J100" i="32"/>
  <c r="J101" i="32"/>
  <c r="O110" i="32"/>
  <c r="O111" i="32"/>
  <c r="M113" i="32"/>
  <c r="O113" i="32"/>
  <c r="M114" i="32"/>
  <c r="O114" i="32"/>
  <c r="M115" i="32"/>
  <c r="O115" i="32"/>
  <c r="M116" i="32"/>
  <c r="O116" i="32"/>
  <c r="M117" i="32"/>
  <c r="O117" i="32"/>
  <c r="M118" i="32"/>
  <c r="O118" i="32"/>
  <c r="M119" i="32"/>
  <c r="O119" i="32"/>
  <c r="M120" i="32"/>
  <c r="O120" i="32"/>
  <c r="M121" i="32"/>
  <c r="O121" i="32"/>
  <c r="M122" i="32"/>
  <c r="O122" i="32"/>
  <c r="M123" i="32"/>
  <c r="O123" i="32"/>
  <c r="M124" i="32"/>
  <c r="O124" i="32"/>
  <c r="M125" i="32"/>
  <c r="O125" i="32"/>
  <c r="M126" i="32"/>
  <c r="O126" i="32"/>
  <c r="M127" i="32"/>
  <c r="O127" i="32"/>
  <c r="M128" i="32"/>
  <c r="O128" i="32"/>
  <c r="M129" i="32"/>
  <c r="O129" i="32"/>
  <c r="M130" i="32"/>
  <c r="O130" i="32"/>
  <c r="M131" i="32"/>
  <c r="O131" i="32"/>
  <c r="M132" i="32"/>
  <c r="O132" i="32"/>
  <c r="M133" i="32"/>
  <c r="O133" i="32"/>
  <c r="M134" i="32"/>
  <c r="O134" i="32"/>
  <c r="M135" i="32"/>
  <c r="O135" i="32"/>
  <c r="M136" i="32"/>
  <c r="O136" i="32"/>
  <c r="M137" i="32"/>
  <c r="O137" i="32"/>
  <c r="M138" i="32"/>
  <c r="O138" i="32"/>
  <c r="M139" i="32"/>
  <c r="O139" i="32"/>
  <c r="M140" i="32"/>
  <c r="O140" i="32"/>
  <c r="M141" i="32"/>
  <c r="O141" i="32"/>
  <c r="M142" i="32"/>
  <c r="O142" i="32"/>
  <c r="M143" i="32"/>
  <c r="O143" i="32"/>
  <c r="M144" i="32"/>
  <c r="O144" i="32"/>
  <c r="M145" i="32"/>
  <c r="O145" i="32"/>
  <c r="M146" i="32"/>
  <c r="O146" i="32"/>
  <c r="M147" i="32"/>
  <c r="O147" i="32"/>
  <c r="M148" i="32"/>
  <c r="O148" i="32"/>
  <c r="M149" i="32"/>
  <c r="O149" i="32"/>
  <c r="M150" i="32"/>
  <c r="O150" i="32"/>
  <c r="M151" i="32"/>
  <c r="O151" i="32"/>
  <c r="M152" i="32"/>
  <c r="O152" i="32"/>
  <c r="M153" i="32"/>
  <c r="O153" i="32"/>
  <c r="M154" i="32"/>
  <c r="O154" i="32"/>
  <c r="O3" i="31"/>
  <c r="K11" i="31"/>
  <c r="I17" i="31"/>
  <c r="L17" i="31"/>
  <c r="N17" i="31"/>
  <c r="I18" i="31"/>
  <c r="L18" i="31"/>
  <c r="N18" i="31"/>
  <c r="N28" i="31"/>
  <c r="O28" i="31" s="1"/>
  <c r="N29" i="31"/>
  <c r="N30" i="31"/>
  <c r="N31" i="31"/>
  <c r="L35" i="31"/>
  <c r="N35" i="31"/>
  <c r="L36" i="31"/>
  <c r="N36" i="31"/>
  <c r="L37" i="31"/>
  <c r="N37" i="31"/>
  <c r="L38" i="31"/>
  <c r="N38" i="31"/>
  <c r="L39" i="31"/>
  <c r="N39" i="31"/>
  <c r="L40" i="31"/>
  <c r="N40" i="31"/>
  <c r="L41" i="31"/>
  <c r="N41" i="31"/>
  <c r="L42" i="31"/>
  <c r="N42" i="31"/>
  <c r="L43" i="31"/>
  <c r="N43" i="31"/>
  <c r="L44" i="31"/>
  <c r="N44" i="31"/>
  <c r="L45" i="31"/>
  <c r="N45" i="31"/>
  <c r="L46" i="31"/>
  <c r="N46" i="31"/>
  <c r="L47" i="31"/>
  <c r="N47" i="31"/>
  <c r="L48" i="31"/>
  <c r="N48" i="31"/>
  <c r="L49" i="31"/>
  <c r="N49" i="31"/>
  <c r="L50" i="31"/>
  <c r="N50" i="31"/>
  <c r="L51" i="31"/>
  <c r="N51" i="31"/>
  <c r="L52" i="31"/>
  <c r="N52" i="31"/>
  <c r="L53" i="31"/>
  <c r="N53" i="31"/>
  <c r="L54" i="31"/>
  <c r="N54" i="31"/>
  <c r="L55" i="31"/>
  <c r="N55" i="31"/>
  <c r="L56" i="31"/>
  <c r="N56" i="31"/>
  <c r="L57" i="31"/>
  <c r="N57" i="31"/>
  <c r="L58" i="31"/>
  <c r="N58" i="31"/>
  <c r="L59" i="31"/>
  <c r="N59" i="31"/>
  <c r="L60" i="31"/>
  <c r="N60" i="31"/>
  <c r="L61" i="31"/>
  <c r="N61" i="31"/>
  <c r="L62" i="31"/>
  <c r="N62" i="31"/>
  <c r="L63" i="31"/>
  <c r="N63" i="31"/>
  <c r="L64" i="31"/>
  <c r="N64" i="31"/>
  <c r="L65" i="31"/>
  <c r="N65" i="31"/>
  <c r="L66" i="31"/>
  <c r="N66" i="31"/>
  <c r="L67" i="31"/>
  <c r="N67" i="31"/>
  <c r="L68" i="31"/>
  <c r="N68" i="31"/>
  <c r="L69" i="31"/>
  <c r="N69" i="31"/>
  <c r="L70" i="31"/>
  <c r="N70" i="31"/>
  <c r="L71" i="31"/>
  <c r="N71" i="31"/>
  <c r="L72" i="31"/>
  <c r="N72" i="31"/>
  <c r="D89" i="31"/>
  <c r="D91" i="31"/>
  <c r="J93" i="31"/>
  <c r="L93" i="31"/>
  <c r="D96" i="31"/>
  <c r="J99" i="31"/>
  <c r="M99" i="31"/>
  <c r="O99" i="31"/>
  <c r="J100" i="31"/>
  <c r="J101" i="31"/>
  <c r="O110" i="31"/>
  <c r="O111" i="31"/>
  <c r="M113" i="31"/>
  <c r="O113" i="31"/>
  <c r="M114" i="31"/>
  <c r="O114" i="31"/>
  <c r="M115" i="31"/>
  <c r="O115" i="31"/>
  <c r="M116" i="31"/>
  <c r="O116" i="31"/>
  <c r="M117" i="31"/>
  <c r="O117" i="31"/>
  <c r="M118" i="31"/>
  <c r="O118" i="31"/>
  <c r="M119" i="31"/>
  <c r="O119" i="31"/>
  <c r="M120" i="31"/>
  <c r="O120" i="31"/>
  <c r="M121" i="31"/>
  <c r="O121" i="31"/>
  <c r="M122" i="31"/>
  <c r="O122" i="31"/>
  <c r="M123" i="31"/>
  <c r="O123" i="31"/>
  <c r="M124" i="31"/>
  <c r="O124" i="31"/>
  <c r="M125" i="31"/>
  <c r="O125" i="31"/>
  <c r="M126" i="31"/>
  <c r="O126" i="31"/>
  <c r="M127" i="31"/>
  <c r="O127" i="31"/>
  <c r="M128" i="31"/>
  <c r="O128" i="31"/>
  <c r="M129" i="31"/>
  <c r="O129" i="31"/>
  <c r="M130" i="31"/>
  <c r="O130" i="31"/>
  <c r="M131" i="31"/>
  <c r="O131" i="31"/>
  <c r="M132" i="31"/>
  <c r="O132" i="31"/>
  <c r="M133" i="31"/>
  <c r="O133" i="31"/>
  <c r="M134" i="31"/>
  <c r="O134" i="31"/>
  <c r="M135" i="31"/>
  <c r="O135" i="31"/>
  <c r="M136" i="31"/>
  <c r="O136" i="31"/>
  <c r="M137" i="31"/>
  <c r="O137" i="31"/>
  <c r="M138" i="31"/>
  <c r="O138" i="31"/>
  <c r="M139" i="31"/>
  <c r="O139" i="31"/>
  <c r="M140" i="31"/>
  <c r="O140" i="31"/>
  <c r="M141" i="31"/>
  <c r="O141" i="31"/>
  <c r="M142" i="31"/>
  <c r="O142" i="31"/>
  <c r="M143" i="31"/>
  <c r="O143" i="31"/>
  <c r="M144" i="31"/>
  <c r="O144" i="31"/>
  <c r="M145" i="31"/>
  <c r="O145" i="31"/>
  <c r="M146" i="31"/>
  <c r="O146" i="31"/>
  <c r="M147" i="31"/>
  <c r="O147" i="31"/>
  <c r="M148" i="31"/>
  <c r="O148" i="31"/>
  <c r="M149" i="31"/>
  <c r="O149" i="31"/>
  <c r="M150" i="31"/>
  <c r="O150" i="31"/>
  <c r="M151" i="31"/>
  <c r="O151" i="31"/>
  <c r="M152" i="31"/>
  <c r="O152" i="31"/>
  <c r="M153" i="31"/>
  <c r="O153" i="31"/>
  <c r="M154" i="31"/>
  <c r="O154" i="31"/>
  <c r="O3" i="30"/>
  <c r="K11" i="30"/>
  <c r="I17" i="30"/>
  <c r="L17" i="30"/>
  <c r="N17" i="30"/>
  <c r="I18" i="30"/>
  <c r="L18" i="30"/>
  <c r="N18" i="30"/>
  <c r="I19" i="30"/>
  <c r="L19" i="30"/>
  <c r="N19" i="30"/>
  <c r="N29" i="30"/>
  <c r="O29" i="30" s="1"/>
  <c r="N30" i="30"/>
  <c r="N31" i="30"/>
  <c r="N32" i="30"/>
  <c r="L35" i="30"/>
  <c r="N35" i="30"/>
  <c r="L36" i="30"/>
  <c r="N36" i="30"/>
  <c r="L37" i="30"/>
  <c r="N37" i="30"/>
  <c r="L38" i="30"/>
  <c r="N38" i="30"/>
  <c r="L39" i="30"/>
  <c r="N39" i="30"/>
  <c r="L40" i="30"/>
  <c r="N40" i="30"/>
  <c r="L41" i="30"/>
  <c r="N41" i="30"/>
  <c r="L42" i="30"/>
  <c r="N42" i="30"/>
  <c r="L43" i="30"/>
  <c r="N43" i="30"/>
  <c r="L44" i="30"/>
  <c r="N44" i="30"/>
  <c r="L45" i="30"/>
  <c r="N45" i="30"/>
  <c r="L46" i="30"/>
  <c r="N46" i="30"/>
  <c r="L47" i="30"/>
  <c r="N47" i="30"/>
  <c r="L48" i="30"/>
  <c r="N48" i="30"/>
  <c r="L49" i="30"/>
  <c r="N49" i="30"/>
  <c r="L50" i="30"/>
  <c r="N50" i="30"/>
  <c r="L51" i="30"/>
  <c r="N51" i="30"/>
  <c r="L52" i="30"/>
  <c r="N52" i="30"/>
  <c r="L53" i="30"/>
  <c r="N53" i="30"/>
  <c r="L54" i="30"/>
  <c r="N54" i="30"/>
  <c r="L55" i="30"/>
  <c r="N55" i="30"/>
  <c r="L56" i="30"/>
  <c r="N56" i="30"/>
  <c r="L57" i="30"/>
  <c r="N57" i="30"/>
  <c r="L58" i="30"/>
  <c r="N58" i="30"/>
  <c r="L59" i="30"/>
  <c r="N59" i="30"/>
  <c r="L60" i="30"/>
  <c r="N60" i="30"/>
  <c r="L61" i="30"/>
  <c r="N61" i="30"/>
  <c r="L62" i="30"/>
  <c r="N62" i="30"/>
  <c r="L63" i="30"/>
  <c r="N63" i="30"/>
  <c r="L64" i="30"/>
  <c r="N64" i="30"/>
  <c r="L65" i="30"/>
  <c r="N65" i="30"/>
  <c r="L66" i="30"/>
  <c r="N66" i="30"/>
  <c r="L67" i="30"/>
  <c r="N67" i="30"/>
  <c r="L68" i="30"/>
  <c r="N68" i="30"/>
  <c r="L69" i="30"/>
  <c r="N69" i="30"/>
  <c r="L70" i="30"/>
  <c r="N70" i="30"/>
  <c r="L71" i="30"/>
  <c r="N71" i="30"/>
  <c r="L72" i="30"/>
  <c r="N72" i="30"/>
  <c r="D89" i="30"/>
  <c r="D91" i="30"/>
  <c r="J93" i="30"/>
  <c r="L93" i="30"/>
  <c r="D96" i="30"/>
  <c r="J99" i="30"/>
  <c r="M99" i="30"/>
  <c r="O99" i="30"/>
  <c r="J100" i="30"/>
  <c r="M100" i="30"/>
  <c r="O100" i="30"/>
  <c r="J101" i="30"/>
  <c r="J102" i="30"/>
  <c r="O111" i="30"/>
  <c r="O112" i="30"/>
  <c r="M114" i="30"/>
  <c r="O114" i="30"/>
  <c r="M115" i="30"/>
  <c r="O115" i="30"/>
  <c r="M116" i="30"/>
  <c r="O116" i="30"/>
  <c r="M117" i="30"/>
  <c r="O117" i="30"/>
  <c r="M118" i="30"/>
  <c r="O118" i="30"/>
  <c r="M119" i="30"/>
  <c r="O119" i="30"/>
  <c r="M120" i="30"/>
  <c r="O120" i="30"/>
  <c r="M121" i="30"/>
  <c r="O121" i="30"/>
  <c r="M122" i="30"/>
  <c r="O122" i="30"/>
  <c r="M123" i="30"/>
  <c r="O123" i="30"/>
  <c r="M124" i="30"/>
  <c r="O124" i="30"/>
  <c r="M125" i="30"/>
  <c r="O125" i="30"/>
  <c r="M126" i="30"/>
  <c r="O126" i="30"/>
  <c r="M127" i="30"/>
  <c r="O127" i="30"/>
  <c r="M128" i="30"/>
  <c r="O128" i="30"/>
  <c r="M129" i="30"/>
  <c r="O129" i="30"/>
  <c r="M130" i="30"/>
  <c r="O130" i="30"/>
  <c r="M131" i="30"/>
  <c r="O131" i="30"/>
  <c r="M132" i="30"/>
  <c r="O132" i="30"/>
  <c r="M133" i="30"/>
  <c r="O133" i="30"/>
  <c r="M134" i="30"/>
  <c r="O134" i="30"/>
  <c r="M135" i="30"/>
  <c r="O135" i="30"/>
  <c r="M136" i="30"/>
  <c r="O136" i="30"/>
  <c r="M137" i="30"/>
  <c r="O137" i="30"/>
  <c r="M138" i="30"/>
  <c r="O138" i="30"/>
  <c r="M139" i="30"/>
  <c r="O139" i="30"/>
  <c r="M140" i="30"/>
  <c r="O140" i="30"/>
  <c r="M141" i="30"/>
  <c r="O141" i="30"/>
  <c r="M142" i="30"/>
  <c r="O142" i="30"/>
  <c r="M143" i="30"/>
  <c r="O143" i="30"/>
  <c r="M144" i="30"/>
  <c r="O144" i="30"/>
  <c r="M145" i="30"/>
  <c r="O145" i="30"/>
  <c r="M146" i="30"/>
  <c r="O146" i="30"/>
  <c r="M147" i="30"/>
  <c r="O147" i="30"/>
  <c r="M148" i="30"/>
  <c r="O148" i="30"/>
  <c r="M149" i="30"/>
  <c r="O149" i="30"/>
  <c r="M150" i="30"/>
  <c r="O150" i="30"/>
  <c r="M151" i="30"/>
  <c r="O151" i="30"/>
  <c r="M152" i="30"/>
  <c r="O152" i="30"/>
  <c r="M153" i="30"/>
  <c r="O153" i="30"/>
  <c r="M154" i="30"/>
  <c r="O154" i="30"/>
  <c r="O3" i="29"/>
  <c r="K11" i="29"/>
  <c r="I17" i="29"/>
  <c r="L17" i="29"/>
  <c r="N17" i="29"/>
  <c r="I18" i="29"/>
  <c r="L18" i="29"/>
  <c r="N18" i="29"/>
  <c r="I19" i="29"/>
  <c r="O29" i="29"/>
  <c r="N30" i="29"/>
  <c r="N31" i="29"/>
  <c r="N32" i="29"/>
  <c r="L36" i="29"/>
  <c r="N36" i="29"/>
  <c r="L37" i="29"/>
  <c r="N37" i="29"/>
  <c r="L38" i="29"/>
  <c r="N38" i="29"/>
  <c r="L39" i="29"/>
  <c r="N39" i="29"/>
  <c r="L40" i="29"/>
  <c r="N40" i="29"/>
  <c r="L41" i="29"/>
  <c r="N41" i="29"/>
  <c r="L42" i="29"/>
  <c r="N42" i="29"/>
  <c r="L43" i="29"/>
  <c r="N43" i="29"/>
  <c r="L44" i="29"/>
  <c r="N44" i="29"/>
  <c r="L45" i="29"/>
  <c r="N45" i="29"/>
  <c r="L46" i="29"/>
  <c r="N46" i="29"/>
  <c r="L47" i="29"/>
  <c r="N47" i="29"/>
  <c r="L48" i="29"/>
  <c r="N48" i="29"/>
  <c r="L49" i="29"/>
  <c r="N49" i="29"/>
  <c r="L50" i="29"/>
  <c r="N50" i="29"/>
  <c r="L51" i="29"/>
  <c r="N51" i="29"/>
  <c r="L52" i="29"/>
  <c r="N52" i="29"/>
  <c r="L53" i="29"/>
  <c r="N53" i="29"/>
  <c r="L54" i="29"/>
  <c r="N54" i="29"/>
  <c r="L55" i="29"/>
  <c r="N55" i="29"/>
  <c r="L56" i="29"/>
  <c r="N56" i="29"/>
  <c r="L57" i="29"/>
  <c r="N57" i="29"/>
  <c r="L58" i="29"/>
  <c r="N58" i="29"/>
  <c r="L59" i="29"/>
  <c r="N59" i="29"/>
  <c r="L60" i="29"/>
  <c r="N60" i="29"/>
  <c r="L61" i="29"/>
  <c r="N61" i="29"/>
  <c r="L62" i="29"/>
  <c r="N62" i="29"/>
  <c r="L63" i="29"/>
  <c r="N63" i="29"/>
  <c r="L64" i="29"/>
  <c r="N64" i="29"/>
  <c r="L65" i="29"/>
  <c r="N65" i="29"/>
  <c r="L66" i="29"/>
  <c r="N66" i="29"/>
  <c r="L67" i="29"/>
  <c r="N67" i="29"/>
  <c r="L68" i="29"/>
  <c r="N68" i="29"/>
  <c r="L69" i="29"/>
  <c r="N69" i="29"/>
  <c r="L70" i="29"/>
  <c r="N70" i="29"/>
  <c r="L71" i="29"/>
  <c r="N71" i="29"/>
  <c r="L72" i="29"/>
  <c r="N72" i="29"/>
  <c r="D89" i="29"/>
  <c r="D91" i="29"/>
  <c r="J93" i="29"/>
  <c r="L93" i="29"/>
  <c r="D96" i="29"/>
  <c r="J99" i="29"/>
  <c r="M99" i="29"/>
  <c r="O99" i="29"/>
  <c r="J100" i="29"/>
  <c r="M100" i="29"/>
  <c r="O100" i="29"/>
  <c r="J101" i="29"/>
  <c r="J102" i="29"/>
  <c r="O111" i="29"/>
  <c r="O112" i="29"/>
  <c r="M114" i="29"/>
  <c r="O114" i="29"/>
  <c r="M115" i="29"/>
  <c r="O115" i="29"/>
  <c r="M116" i="29"/>
  <c r="O116" i="29"/>
  <c r="M117" i="29"/>
  <c r="O117" i="29"/>
  <c r="M118" i="29"/>
  <c r="O118" i="29"/>
  <c r="M119" i="29"/>
  <c r="O119" i="29"/>
  <c r="M120" i="29"/>
  <c r="O120" i="29"/>
  <c r="M121" i="29"/>
  <c r="O121" i="29"/>
  <c r="M122" i="29"/>
  <c r="O122" i="29"/>
  <c r="M123" i="29"/>
  <c r="O123" i="29"/>
  <c r="M124" i="29"/>
  <c r="O124" i="29"/>
  <c r="M125" i="29"/>
  <c r="O125" i="29"/>
  <c r="M126" i="29"/>
  <c r="O126" i="29"/>
  <c r="M127" i="29"/>
  <c r="O127" i="29"/>
  <c r="M128" i="29"/>
  <c r="O128" i="29"/>
  <c r="M129" i="29"/>
  <c r="O129" i="29"/>
  <c r="M130" i="29"/>
  <c r="O130" i="29"/>
  <c r="M131" i="29"/>
  <c r="O131" i="29"/>
  <c r="M132" i="29"/>
  <c r="O132" i="29"/>
  <c r="M133" i="29"/>
  <c r="O133" i="29"/>
  <c r="M134" i="29"/>
  <c r="O134" i="29"/>
  <c r="M135" i="29"/>
  <c r="O135" i="29"/>
  <c r="M136" i="29"/>
  <c r="O136" i="29"/>
  <c r="M137" i="29"/>
  <c r="O137" i="29"/>
  <c r="M138" i="29"/>
  <c r="O138" i="29"/>
  <c r="M139" i="29"/>
  <c r="O139" i="29"/>
  <c r="M140" i="29"/>
  <c r="O140" i="29"/>
  <c r="M141" i="29"/>
  <c r="O141" i="29"/>
  <c r="M142" i="29"/>
  <c r="O142" i="29"/>
  <c r="M143" i="29"/>
  <c r="O143" i="29"/>
  <c r="M144" i="29"/>
  <c r="O144" i="29"/>
  <c r="M145" i="29"/>
  <c r="O145" i="29"/>
  <c r="M146" i="29"/>
  <c r="O146" i="29"/>
  <c r="M147" i="29"/>
  <c r="O147" i="29"/>
  <c r="M148" i="29"/>
  <c r="O148" i="29"/>
  <c r="M149" i="29"/>
  <c r="O149" i="29"/>
  <c r="M150" i="29"/>
  <c r="O150" i="29"/>
  <c r="M151" i="29"/>
  <c r="O151" i="29"/>
  <c r="M152" i="29"/>
  <c r="O152" i="29"/>
  <c r="M153" i="29"/>
  <c r="O153" i="29"/>
  <c r="M154" i="29"/>
  <c r="O154" i="29"/>
  <c r="O3" i="28"/>
  <c r="K11" i="28"/>
  <c r="I17" i="28"/>
  <c r="L17" i="28"/>
  <c r="N17" i="28"/>
  <c r="I18" i="28"/>
  <c r="L18" i="28"/>
  <c r="N18" i="28"/>
  <c r="I19" i="28"/>
  <c r="L19" i="28"/>
  <c r="I20" i="28"/>
  <c r="L20" i="28"/>
  <c r="N20" i="28"/>
  <c r="N30" i="28"/>
  <c r="N31" i="28"/>
  <c r="O31" i="28" s="1"/>
  <c r="N32" i="28"/>
  <c r="N33" i="28"/>
  <c r="L37" i="28"/>
  <c r="N37" i="28"/>
  <c r="L38" i="28"/>
  <c r="N38" i="28"/>
  <c r="L39" i="28"/>
  <c r="N39" i="28"/>
  <c r="L40" i="28"/>
  <c r="N40" i="28"/>
  <c r="L41" i="28"/>
  <c r="N41" i="28"/>
  <c r="L42" i="28"/>
  <c r="N42" i="28"/>
  <c r="L43" i="28"/>
  <c r="N43" i="28"/>
  <c r="L44" i="28"/>
  <c r="N44" i="28"/>
  <c r="L45" i="28"/>
  <c r="N45" i="28"/>
  <c r="L46" i="28"/>
  <c r="N46" i="28"/>
  <c r="L47" i="28"/>
  <c r="N47" i="28"/>
  <c r="L48" i="28"/>
  <c r="N48" i="28"/>
  <c r="L49" i="28"/>
  <c r="N49" i="28"/>
  <c r="L50" i="28"/>
  <c r="N50" i="28"/>
  <c r="L51" i="28"/>
  <c r="N51" i="28"/>
  <c r="L52" i="28"/>
  <c r="N52" i="28"/>
  <c r="L53" i="28"/>
  <c r="N53" i="28"/>
  <c r="L54" i="28"/>
  <c r="N54" i="28"/>
  <c r="L55" i="28"/>
  <c r="N55" i="28"/>
  <c r="L56" i="28"/>
  <c r="N56" i="28"/>
  <c r="L57" i="28"/>
  <c r="N57" i="28"/>
  <c r="L58" i="28"/>
  <c r="N58" i="28"/>
  <c r="L59" i="28"/>
  <c r="N59" i="28"/>
  <c r="L60" i="28"/>
  <c r="N60" i="28"/>
  <c r="L61" i="28"/>
  <c r="N61" i="28"/>
  <c r="L62" i="28"/>
  <c r="N62" i="28"/>
  <c r="L63" i="28"/>
  <c r="N63" i="28"/>
  <c r="L64" i="28"/>
  <c r="N64" i="28"/>
  <c r="L65" i="28"/>
  <c r="N65" i="28"/>
  <c r="L66" i="28"/>
  <c r="N66" i="28"/>
  <c r="L67" i="28"/>
  <c r="N67" i="28"/>
  <c r="L68" i="28"/>
  <c r="N68" i="28"/>
  <c r="L69" i="28"/>
  <c r="N69" i="28"/>
  <c r="L70" i="28"/>
  <c r="N70" i="28"/>
  <c r="L71" i="28"/>
  <c r="N71" i="28"/>
  <c r="L72" i="28"/>
  <c r="N72" i="28"/>
  <c r="D89" i="28"/>
  <c r="D91" i="28"/>
  <c r="J93" i="28"/>
  <c r="L93" i="28"/>
  <c r="D96" i="28"/>
  <c r="J99" i="28"/>
  <c r="J100" i="28"/>
  <c r="J101" i="28"/>
  <c r="J102" i="28"/>
  <c r="J103" i="28"/>
  <c r="O112" i="28"/>
  <c r="O113" i="28"/>
  <c r="M115" i="28"/>
  <c r="O115" i="28"/>
  <c r="M116" i="28"/>
  <c r="O116" i="28"/>
  <c r="M117" i="28"/>
  <c r="O117" i="28"/>
  <c r="M118" i="28"/>
  <c r="O118" i="28"/>
  <c r="M119" i="28"/>
  <c r="O119" i="28"/>
  <c r="M120" i="28"/>
  <c r="O120" i="28"/>
  <c r="M121" i="28"/>
  <c r="O121" i="28"/>
  <c r="M122" i="28"/>
  <c r="O122" i="28"/>
  <c r="M123" i="28"/>
  <c r="O123" i="28"/>
  <c r="M124" i="28"/>
  <c r="O124" i="28"/>
  <c r="M125" i="28"/>
  <c r="O125" i="28"/>
  <c r="M126" i="28"/>
  <c r="O126" i="28"/>
  <c r="M127" i="28"/>
  <c r="O127" i="28"/>
  <c r="M128" i="28"/>
  <c r="O128" i="28"/>
  <c r="M129" i="28"/>
  <c r="O129" i="28"/>
  <c r="M130" i="28"/>
  <c r="O130" i="28"/>
  <c r="M131" i="28"/>
  <c r="O131" i="28"/>
  <c r="M132" i="28"/>
  <c r="O132" i="28"/>
  <c r="M133" i="28"/>
  <c r="O133" i="28"/>
  <c r="M134" i="28"/>
  <c r="O134" i="28"/>
  <c r="M135" i="28"/>
  <c r="O135" i="28"/>
  <c r="M136" i="28"/>
  <c r="O136" i="28"/>
  <c r="M137" i="28"/>
  <c r="O137" i="28"/>
  <c r="M138" i="28"/>
  <c r="O138" i="28"/>
  <c r="M139" i="28"/>
  <c r="O139" i="28"/>
  <c r="M140" i="28"/>
  <c r="O140" i="28"/>
  <c r="M141" i="28"/>
  <c r="O141" i="28"/>
  <c r="M142" i="28"/>
  <c r="O142" i="28"/>
  <c r="M143" i="28"/>
  <c r="O143" i="28"/>
  <c r="M144" i="28"/>
  <c r="O144" i="28"/>
  <c r="M145" i="28"/>
  <c r="O145" i="28"/>
  <c r="M146" i="28"/>
  <c r="O146" i="28"/>
  <c r="M147" i="28"/>
  <c r="O147" i="28"/>
  <c r="M148" i="28"/>
  <c r="O148" i="28"/>
  <c r="M149" i="28"/>
  <c r="O149" i="28"/>
  <c r="M150" i="28"/>
  <c r="O150" i="28"/>
  <c r="M151" i="28"/>
  <c r="O151" i="28"/>
  <c r="M152" i="28"/>
  <c r="O152" i="28"/>
  <c r="M153" i="28"/>
  <c r="O153" i="28"/>
  <c r="M154" i="28"/>
  <c r="O154" i="28"/>
  <c r="O3" i="27"/>
  <c r="K11" i="27"/>
  <c r="I17" i="27"/>
  <c r="L17" i="27"/>
  <c r="N17" i="27"/>
  <c r="I18" i="27"/>
  <c r="L18" i="27"/>
  <c r="N18" i="27"/>
  <c r="I19" i="27"/>
  <c r="L19" i="27"/>
  <c r="N19" i="27"/>
  <c r="N29" i="27"/>
  <c r="N30" i="27"/>
  <c r="N31" i="27"/>
  <c r="N32" i="27"/>
  <c r="L36" i="27"/>
  <c r="N36" i="27"/>
  <c r="L37" i="27"/>
  <c r="N37" i="27"/>
  <c r="L38" i="27"/>
  <c r="N38" i="27"/>
  <c r="L39" i="27"/>
  <c r="N39" i="27"/>
  <c r="L40" i="27"/>
  <c r="N40" i="27"/>
  <c r="L41" i="27"/>
  <c r="N41" i="27"/>
  <c r="L42" i="27"/>
  <c r="N42" i="27"/>
  <c r="L43" i="27"/>
  <c r="N43" i="27"/>
  <c r="L44" i="27"/>
  <c r="N44" i="27"/>
  <c r="L45" i="27"/>
  <c r="N45" i="27"/>
  <c r="L46" i="27"/>
  <c r="N46" i="27"/>
  <c r="L47" i="27"/>
  <c r="N47" i="27"/>
  <c r="L48" i="27"/>
  <c r="N48" i="27"/>
  <c r="L49" i="27"/>
  <c r="N49" i="27"/>
  <c r="L50" i="27"/>
  <c r="N50" i="27"/>
  <c r="L51" i="27"/>
  <c r="N51" i="27"/>
  <c r="L52" i="27"/>
  <c r="N52" i="27"/>
  <c r="L53" i="27"/>
  <c r="N53" i="27"/>
  <c r="L54" i="27"/>
  <c r="N54" i="27"/>
  <c r="L55" i="27"/>
  <c r="N55" i="27"/>
  <c r="L56" i="27"/>
  <c r="N56" i="27"/>
  <c r="L57" i="27"/>
  <c r="N57" i="27"/>
  <c r="L58" i="27"/>
  <c r="N58" i="27"/>
  <c r="L59" i="27"/>
  <c r="N59" i="27"/>
  <c r="L60" i="27"/>
  <c r="N60" i="27"/>
  <c r="L61" i="27"/>
  <c r="N61" i="27"/>
  <c r="L62" i="27"/>
  <c r="N62" i="27"/>
  <c r="L63" i="27"/>
  <c r="N63" i="27"/>
  <c r="L64" i="27"/>
  <c r="N64" i="27"/>
  <c r="L65" i="27"/>
  <c r="N65" i="27"/>
  <c r="L66" i="27"/>
  <c r="N66" i="27"/>
  <c r="L67" i="27"/>
  <c r="N67" i="27"/>
  <c r="L68" i="27"/>
  <c r="N68" i="27"/>
  <c r="L69" i="27"/>
  <c r="N69" i="27"/>
  <c r="L70" i="27"/>
  <c r="N70" i="27"/>
  <c r="L71" i="27"/>
  <c r="N71" i="27"/>
  <c r="L72" i="27"/>
  <c r="N72" i="27"/>
  <c r="D89" i="27"/>
  <c r="D91" i="27"/>
  <c r="J93" i="27"/>
  <c r="L93" i="27"/>
  <c r="D96" i="27"/>
  <c r="J99" i="27"/>
  <c r="M99" i="27"/>
  <c r="O99" i="27"/>
  <c r="J100" i="27"/>
  <c r="M100" i="27"/>
  <c r="O100" i="27"/>
  <c r="J101" i="27"/>
  <c r="J102" i="27"/>
  <c r="O111" i="27"/>
  <c r="O112" i="27"/>
  <c r="M114" i="27"/>
  <c r="O114" i="27"/>
  <c r="M115" i="27"/>
  <c r="O115" i="27"/>
  <c r="M116" i="27"/>
  <c r="O116" i="27"/>
  <c r="M117" i="27"/>
  <c r="O117" i="27"/>
  <c r="M118" i="27"/>
  <c r="O118" i="27"/>
  <c r="M119" i="27"/>
  <c r="O119" i="27"/>
  <c r="M120" i="27"/>
  <c r="O120" i="27"/>
  <c r="M121" i="27"/>
  <c r="O121" i="27"/>
  <c r="M122" i="27"/>
  <c r="O122" i="27"/>
  <c r="M123" i="27"/>
  <c r="O123" i="27"/>
  <c r="M124" i="27"/>
  <c r="O124" i="27"/>
  <c r="M125" i="27"/>
  <c r="O125" i="27"/>
  <c r="M126" i="27"/>
  <c r="O126" i="27"/>
  <c r="M127" i="27"/>
  <c r="O127" i="27"/>
  <c r="M128" i="27"/>
  <c r="O128" i="27"/>
  <c r="M129" i="27"/>
  <c r="O129" i="27"/>
  <c r="M130" i="27"/>
  <c r="O130" i="27"/>
  <c r="M131" i="27"/>
  <c r="O131" i="27"/>
  <c r="M132" i="27"/>
  <c r="O132" i="27"/>
  <c r="M133" i="27"/>
  <c r="O133" i="27"/>
  <c r="M134" i="27"/>
  <c r="O134" i="27"/>
  <c r="M135" i="27"/>
  <c r="O135" i="27"/>
  <c r="M136" i="27"/>
  <c r="O136" i="27"/>
  <c r="M137" i="27"/>
  <c r="O137" i="27"/>
  <c r="M138" i="27"/>
  <c r="O138" i="27"/>
  <c r="M139" i="27"/>
  <c r="O139" i="27"/>
  <c r="M140" i="27"/>
  <c r="O140" i="27"/>
  <c r="M141" i="27"/>
  <c r="O141" i="27"/>
  <c r="M142" i="27"/>
  <c r="O142" i="27"/>
  <c r="M143" i="27"/>
  <c r="O143" i="27"/>
  <c r="M144" i="27"/>
  <c r="O144" i="27"/>
  <c r="M145" i="27"/>
  <c r="O145" i="27"/>
  <c r="M146" i="27"/>
  <c r="O146" i="27"/>
  <c r="M147" i="27"/>
  <c r="O147" i="27"/>
  <c r="M148" i="27"/>
  <c r="O148" i="27"/>
  <c r="M149" i="27"/>
  <c r="O149" i="27"/>
  <c r="M150" i="27"/>
  <c r="O150" i="27"/>
  <c r="M151" i="27"/>
  <c r="O151" i="27"/>
  <c r="M152" i="27"/>
  <c r="O152" i="27"/>
  <c r="M153" i="27"/>
  <c r="O153" i="27"/>
  <c r="M154" i="27"/>
  <c r="O154" i="27"/>
  <c r="O3" i="26"/>
  <c r="K11" i="26"/>
  <c r="L18" i="26"/>
  <c r="N18" i="26"/>
  <c r="L19" i="26"/>
  <c r="N19" i="26"/>
  <c r="L35" i="26"/>
  <c r="N35" i="26"/>
  <c r="L36" i="26"/>
  <c r="N36" i="26"/>
  <c r="L37" i="26"/>
  <c r="N37" i="26"/>
  <c r="L38" i="26"/>
  <c r="N38" i="26"/>
  <c r="L39" i="26"/>
  <c r="N39" i="26"/>
  <c r="L40" i="26"/>
  <c r="N40" i="26"/>
  <c r="L41" i="26"/>
  <c r="N41" i="26"/>
  <c r="L42" i="26"/>
  <c r="N42" i="26"/>
  <c r="L43" i="26"/>
  <c r="N43" i="26"/>
  <c r="L44" i="26"/>
  <c r="N44" i="26"/>
  <c r="L45" i="26"/>
  <c r="N45" i="26"/>
  <c r="L46" i="26"/>
  <c r="N46" i="26"/>
  <c r="L47" i="26"/>
  <c r="N47" i="26"/>
  <c r="L48" i="26"/>
  <c r="N48" i="26"/>
  <c r="L49" i="26"/>
  <c r="N49" i="26"/>
  <c r="L50" i="26"/>
  <c r="N50" i="26"/>
  <c r="L51" i="26"/>
  <c r="N51" i="26"/>
  <c r="L52" i="26"/>
  <c r="N52" i="26"/>
  <c r="L53" i="26"/>
  <c r="N53" i="26"/>
  <c r="L54" i="26"/>
  <c r="N54" i="26"/>
  <c r="L55" i="26"/>
  <c r="N55" i="26"/>
  <c r="L56" i="26"/>
  <c r="N56" i="26"/>
  <c r="L57" i="26"/>
  <c r="N57" i="26"/>
  <c r="L58" i="26"/>
  <c r="N58" i="26"/>
  <c r="L59" i="26"/>
  <c r="N59" i="26"/>
  <c r="L60" i="26"/>
  <c r="N60" i="26"/>
  <c r="L61" i="26"/>
  <c r="N61" i="26"/>
  <c r="L62" i="26"/>
  <c r="N62" i="26"/>
  <c r="L63" i="26"/>
  <c r="N63" i="26"/>
  <c r="L64" i="26"/>
  <c r="N64" i="26"/>
  <c r="L65" i="26"/>
  <c r="N65" i="26"/>
  <c r="L66" i="26"/>
  <c r="N66" i="26"/>
  <c r="L67" i="26"/>
  <c r="N67" i="26"/>
  <c r="L68" i="26"/>
  <c r="N68" i="26"/>
  <c r="L69" i="26"/>
  <c r="N69" i="26"/>
  <c r="L70" i="26"/>
  <c r="N70" i="26"/>
  <c r="L71" i="26"/>
  <c r="N71" i="26"/>
  <c r="L72" i="26"/>
  <c r="N72" i="26"/>
  <c r="D89" i="26"/>
  <c r="D91" i="26"/>
  <c r="J93" i="26"/>
  <c r="L93" i="26"/>
  <c r="D96" i="26"/>
  <c r="M117" i="26"/>
  <c r="O117" i="26"/>
  <c r="M118" i="26"/>
  <c r="O118" i="26"/>
  <c r="M119" i="26"/>
  <c r="O119" i="26"/>
  <c r="M120" i="26"/>
  <c r="O120" i="26"/>
  <c r="M121" i="26"/>
  <c r="O121" i="26"/>
  <c r="M122" i="26"/>
  <c r="O122" i="26"/>
  <c r="M123" i="26"/>
  <c r="O123" i="26"/>
  <c r="M124" i="26"/>
  <c r="O124" i="26"/>
  <c r="M125" i="26"/>
  <c r="O125" i="26"/>
  <c r="M126" i="26"/>
  <c r="O126" i="26"/>
  <c r="M127" i="26"/>
  <c r="O127" i="26"/>
  <c r="M128" i="26"/>
  <c r="O128" i="26"/>
  <c r="M129" i="26"/>
  <c r="O129" i="26"/>
  <c r="M130" i="26"/>
  <c r="O130" i="26"/>
  <c r="M131" i="26"/>
  <c r="O131" i="26"/>
  <c r="M132" i="26"/>
  <c r="O132" i="26"/>
  <c r="M133" i="26"/>
  <c r="O133" i="26"/>
  <c r="M134" i="26"/>
  <c r="O134" i="26"/>
  <c r="M135" i="26"/>
  <c r="O135" i="26"/>
  <c r="M136" i="26"/>
  <c r="O136" i="26"/>
  <c r="M137" i="26"/>
  <c r="O137" i="26"/>
  <c r="M138" i="26"/>
  <c r="O138" i="26"/>
  <c r="M139" i="26"/>
  <c r="O139" i="26"/>
  <c r="M140" i="26"/>
  <c r="O140" i="26"/>
  <c r="M141" i="26"/>
  <c r="O141" i="26"/>
  <c r="M142" i="26"/>
  <c r="O142" i="26"/>
  <c r="M143" i="26"/>
  <c r="O143" i="26"/>
  <c r="M144" i="26"/>
  <c r="O144" i="26"/>
  <c r="M145" i="26"/>
  <c r="O145" i="26"/>
  <c r="M146" i="26"/>
  <c r="O146" i="26"/>
  <c r="M147" i="26"/>
  <c r="O147" i="26"/>
  <c r="M148" i="26"/>
  <c r="O148" i="26"/>
  <c r="M149" i="26"/>
  <c r="O149" i="26"/>
  <c r="M150" i="26"/>
  <c r="O150" i="26"/>
  <c r="M151" i="26"/>
  <c r="O151" i="26"/>
  <c r="M152" i="26"/>
  <c r="O152" i="26"/>
  <c r="M153" i="26"/>
  <c r="O153" i="26"/>
  <c r="M154" i="26"/>
  <c r="O154" i="26"/>
  <c r="O3" i="25"/>
  <c r="K11" i="25"/>
  <c r="N17" i="25"/>
  <c r="L34" i="25"/>
  <c r="N34" i="25"/>
  <c r="L35" i="25"/>
  <c r="N35" i="25"/>
  <c r="L36" i="25"/>
  <c r="N36" i="25"/>
  <c r="L37" i="25"/>
  <c r="N37" i="25"/>
  <c r="L38" i="25"/>
  <c r="N38" i="25"/>
  <c r="L39" i="25"/>
  <c r="N39" i="25"/>
  <c r="L40" i="25"/>
  <c r="N40" i="25"/>
  <c r="L41" i="25"/>
  <c r="N41" i="25"/>
  <c r="L42" i="25"/>
  <c r="N42" i="25"/>
  <c r="L43" i="25"/>
  <c r="N43" i="25"/>
  <c r="L44" i="25"/>
  <c r="N44" i="25"/>
  <c r="L45" i="25"/>
  <c r="N45" i="25"/>
  <c r="L46" i="25"/>
  <c r="N46" i="25"/>
  <c r="L47" i="25"/>
  <c r="N47" i="25"/>
  <c r="L48" i="25"/>
  <c r="N48" i="25"/>
  <c r="L49" i="25"/>
  <c r="N49" i="25"/>
  <c r="L50" i="25"/>
  <c r="N50" i="25"/>
  <c r="L51" i="25"/>
  <c r="N51" i="25"/>
  <c r="L52" i="25"/>
  <c r="N52" i="25"/>
  <c r="L53" i="25"/>
  <c r="N53" i="25"/>
  <c r="L54" i="25"/>
  <c r="N54" i="25"/>
  <c r="L55" i="25"/>
  <c r="N55" i="25"/>
  <c r="L56" i="25"/>
  <c r="N56" i="25"/>
  <c r="L57" i="25"/>
  <c r="N57" i="25"/>
  <c r="L58" i="25"/>
  <c r="N58" i="25"/>
  <c r="L59" i="25"/>
  <c r="N59" i="25"/>
  <c r="L60" i="25"/>
  <c r="N60" i="25"/>
  <c r="L61" i="25"/>
  <c r="N61" i="25"/>
  <c r="L62" i="25"/>
  <c r="N62" i="25"/>
  <c r="L63" i="25"/>
  <c r="N63" i="25"/>
  <c r="L64" i="25"/>
  <c r="N64" i="25"/>
  <c r="L65" i="25"/>
  <c r="N65" i="25"/>
  <c r="L66" i="25"/>
  <c r="N66" i="25"/>
  <c r="L67" i="25"/>
  <c r="N67" i="25"/>
  <c r="L68" i="25"/>
  <c r="N68" i="25"/>
  <c r="L69" i="25"/>
  <c r="N69" i="25"/>
  <c r="L70" i="25"/>
  <c r="N70" i="25"/>
  <c r="L71" i="25"/>
  <c r="N71" i="25"/>
  <c r="L72" i="25"/>
  <c r="N72" i="25"/>
  <c r="D89" i="25"/>
  <c r="D91" i="25"/>
  <c r="J93" i="25"/>
  <c r="L93" i="25"/>
  <c r="D96" i="25"/>
  <c r="M99" i="25"/>
  <c r="O99" i="25"/>
  <c r="M100" i="25"/>
  <c r="O100" i="25"/>
  <c r="M116" i="25"/>
  <c r="O116" i="25"/>
  <c r="M117" i="25"/>
  <c r="O117" i="25"/>
  <c r="M118" i="25"/>
  <c r="O118" i="25"/>
  <c r="M119" i="25"/>
  <c r="O119" i="25"/>
  <c r="M120" i="25"/>
  <c r="O120" i="25"/>
  <c r="M121" i="25"/>
  <c r="O121" i="25"/>
  <c r="M122" i="25"/>
  <c r="O122" i="25"/>
  <c r="M123" i="25"/>
  <c r="O123" i="25"/>
  <c r="M124" i="25"/>
  <c r="O124" i="25"/>
  <c r="M125" i="25"/>
  <c r="O125" i="25"/>
  <c r="M126" i="25"/>
  <c r="O126" i="25"/>
  <c r="M127" i="25"/>
  <c r="O127" i="25"/>
  <c r="M128" i="25"/>
  <c r="O128" i="25"/>
  <c r="M129" i="25"/>
  <c r="O129" i="25"/>
  <c r="M130" i="25"/>
  <c r="O130" i="25"/>
  <c r="M131" i="25"/>
  <c r="O131" i="25"/>
  <c r="M132" i="25"/>
  <c r="O132" i="25"/>
  <c r="M133" i="25"/>
  <c r="O133" i="25"/>
  <c r="M134" i="25"/>
  <c r="O134" i="25"/>
  <c r="M135" i="25"/>
  <c r="O135" i="25"/>
  <c r="M136" i="25"/>
  <c r="O136" i="25"/>
  <c r="M137" i="25"/>
  <c r="O137" i="25"/>
  <c r="M138" i="25"/>
  <c r="O138" i="25"/>
  <c r="M139" i="25"/>
  <c r="O139" i="25"/>
  <c r="M140" i="25"/>
  <c r="O140" i="25"/>
  <c r="M141" i="25"/>
  <c r="O141" i="25"/>
  <c r="M142" i="25"/>
  <c r="O142" i="25"/>
  <c r="M143" i="25"/>
  <c r="O143" i="25"/>
  <c r="M144" i="25"/>
  <c r="O144" i="25"/>
  <c r="M145" i="25"/>
  <c r="O145" i="25"/>
  <c r="M146" i="25"/>
  <c r="O146" i="25"/>
  <c r="M147" i="25"/>
  <c r="O147" i="25"/>
  <c r="M148" i="25"/>
  <c r="O148" i="25"/>
  <c r="M149" i="25"/>
  <c r="O149" i="25"/>
  <c r="M150" i="25"/>
  <c r="O150" i="25"/>
  <c r="M151" i="25"/>
  <c r="O151" i="25"/>
  <c r="M152" i="25"/>
  <c r="O152" i="25"/>
  <c r="M153" i="25"/>
  <c r="O153" i="25"/>
  <c r="M154" i="25"/>
  <c r="O154" i="25"/>
  <c r="O3" i="24"/>
  <c r="K11" i="24"/>
  <c r="I17" i="24"/>
  <c r="L17" i="24"/>
  <c r="I18" i="24"/>
  <c r="L18" i="24"/>
  <c r="N18" i="24"/>
  <c r="N28" i="24"/>
  <c r="O28" i="24" s="1"/>
  <c r="N29" i="24"/>
  <c r="O29" i="24" s="1"/>
  <c r="N30" i="24"/>
  <c r="N31" i="24"/>
  <c r="L35" i="24"/>
  <c r="N35" i="24"/>
  <c r="L36" i="24"/>
  <c r="N36" i="24"/>
  <c r="L37" i="24"/>
  <c r="N37" i="24"/>
  <c r="L38" i="24"/>
  <c r="N38" i="24"/>
  <c r="L39" i="24"/>
  <c r="N39" i="24"/>
  <c r="L40" i="24"/>
  <c r="N40" i="24"/>
  <c r="L41" i="24"/>
  <c r="N41" i="24"/>
  <c r="L42" i="24"/>
  <c r="N42" i="24"/>
  <c r="L43" i="24"/>
  <c r="N43" i="24"/>
  <c r="L44" i="24"/>
  <c r="N44" i="24"/>
  <c r="L45" i="24"/>
  <c r="N45" i="24"/>
  <c r="L46" i="24"/>
  <c r="N46" i="24"/>
  <c r="L47" i="24"/>
  <c r="N47" i="24"/>
  <c r="L48" i="24"/>
  <c r="N48" i="24"/>
  <c r="L49" i="24"/>
  <c r="N49" i="24"/>
  <c r="L50" i="24"/>
  <c r="N50" i="24"/>
  <c r="L51" i="24"/>
  <c r="N51" i="24"/>
  <c r="L52" i="24"/>
  <c r="N52" i="24"/>
  <c r="L53" i="24"/>
  <c r="N53" i="24"/>
  <c r="L54" i="24"/>
  <c r="N54" i="24"/>
  <c r="L55" i="24"/>
  <c r="N55" i="24"/>
  <c r="L56" i="24"/>
  <c r="N56" i="24"/>
  <c r="L57" i="24"/>
  <c r="N57" i="24"/>
  <c r="L58" i="24"/>
  <c r="N58" i="24"/>
  <c r="L59" i="24"/>
  <c r="N59" i="24"/>
  <c r="L60" i="24"/>
  <c r="N60" i="24"/>
  <c r="L61" i="24"/>
  <c r="N61" i="24"/>
  <c r="L62" i="24"/>
  <c r="N62" i="24"/>
  <c r="L63" i="24"/>
  <c r="N63" i="24"/>
  <c r="L64" i="24"/>
  <c r="N64" i="24"/>
  <c r="L65" i="24"/>
  <c r="N65" i="24"/>
  <c r="L66" i="24"/>
  <c r="N66" i="24"/>
  <c r="L67" i="24"/>
  <c r="N67" i="24"/>
  <c r="L68" i="24"/>
  <c r="N68" i="24"/>
  <c r="L69" i="24"/>
  <c r="N69" i="24"/>
  <c r="L70" i="24"/>
  <c r="N70" i="24"/>
  <c r="L71" i="24"/>
  <c r="N71" i="24"/>
  <c r="L72" i="24"/>
  <c r="N72" i="24"/>
  <c r="D89" i="24"/>
  <c r="D91" i="24"/>
  <c r="J93" i="24"/>
  <c r="L93" i="24"/>
  <c r="D96" i="24"/>
  <c r="J99" i="24"/>
  <c r="M99" i="24"/>
  <c r="O99" i="24"/>
  <c r="J100" i="24"/>
  <c r="J101" i="24"/>
  <c r="O110" i="24"/>
  <c r="O111" i="24"/>
  <c r="M113" i="24"/>
  <c r="O113" i="24"/>
  <c r="M114" i="24"/>
  <c r="O114" i="24"/>
  <c r="M115" i="24"/>
  <c r="O115" i="24"/>
  <c r="M116" i="24"/>
  <c r="O116" i="24"/>
  <c r="M117" i="24"/>
  <c r="O117" i="24"/>
  <c r="M118" i="24"/>
  <c r="O118" i="24"/>
  <c r="M119" i="24"/>
  <c r="O119" i="24"/>
  <c r="M120" i="24"/>
  <c r="O120" i="24"/>
  <c r="M121" i="24"/>
  <c r="O121" i="24"/>
  <c r="M122" i="24"/>
  <c r="O122" i="24"/>
  <c r="M123" i="24"/>
  <c r="O123" i="24"/>
  <c r="M124" i="24"/>
  <c r="O124" i="24"/>
  <c r="M125" i="24"/>
  <c r="O125" i="24"/>
  <c r="M126" i="24"/>
  <c r="O126" i="24"/>
  <c r="M127" i="24"/>
  <c r="O127" i="24"/>
  <c r="M128" i="24"/>
  <c r="O128" i="24"/>
  <c r="M129" i="24"/>
  <c r="O129" i="24"/>
  <c r="M130" i="24"/>
  <c r="O130" i="24"/>
  <c r="M131" i="24"/>
  <c r="O131" i="24"/>
  <c r="M132" i="24"/>
  <c r="O132" i="24"/>
  <c r="M133" i="24"/>
  <c r="O133" i="24"/>
  <c r="M134" i="24"/>
  <c r="O134" i="24"/>
  <c r="M135" i="24"/>
  <c r="O135" i="24"/>
  <c r="M136" i="24"/>
  <c r="O136" i="24"/>
  <c r="M137" i="24"/>
  <c r="O137" i="24"/>
  <c r="M138" i="24"/>
  <c r="O138" i="24"/>
  <c r="M139" i="24"/>
  <c r="O139" i="24"/>
  <c r="M140" i="24"/>
  <c r="O140" i="24"/>
  <c r="M141" i="24"/>
  <c r="O141" i="24"/>
  <c r="M142" i="24"/>
  <c r="O142" i="24"/>
  <c r="M143" i="24"/>
  <c r="O143" i="24"/>
  <c r="M144" i="24"/>
  <c r="O144" i="24"/>
  <c r="M145" i="24"/>
  <c r="O145" i="24"/>
  <c r="M146" i="24"/>
  <c r="O146" i="24"/>
  <c r="M147" i="24"/>
  <c r="O147" i="24"/>
  <c r="M148" i="24"/>
  <c r="O148" i="24"/>
  <c r="M149" i="24"/>
  <c r="O149" i="24"/>
  <c r="M150" i="24"/>
  <c r="O150" i="24"/>
  <c r="M151" i="24"/>
  <c r="O151" i="24"/>
  <c r="M152" i="24"/>
  <c r="O152" i="24"/>
  <c r="M153" i="24"/>
  <c r="O153" i="24"/>
  <c r="M154" i="24"/>
  <c r="O154" i="24"/>
  <c r="O3" i="23"/>
  <c r="K11" i="23"/>
  <c r="I17" i="23"/>
  <c r="L17" i="23"/>
  <c r="I18" i="23"/>
  <c r="L18" i="23"/>
  <c r="N18" i="23"/>
  <c r="N28" i="23"/>
  <c r="O28" i="23" s="1"/>
  <c r="N29" i="23"/>
  <c r="N30" i="23"/>
  <c r="N31" i="23"/>
  <c r="L34" i="23"/>
  <c r="N34" i="23"/>
  <c r="L35" i="23"/>
  <c r="N35" i="23"/>
  <c r="L36" i="23"/>
  <c r="N36" i="23"/>
  <c r="L37" i="23"/>
  <c r="N37" i="23"/>
  <c r="L38" i="23"/>
  <c r="N38" i="23"/>
  <c r="L39" i="23"/>
  <c r="N39" i="23"/>
  <c r="L40" i="23"/>
  <c r="N40" i="23"/>
  <c r="L41" i="23"/>
  <c r="N41" i="23"/>
  <c r="L42" i="23"/>
  <c r="N42" i="23"/>
  <c r="L43" i="23"/>
  <c r="N43" i="23"/>
  <c r="L44" i="23"/>
  <c r="N44" i="23"/>
  <c r="L45" i="23"/>
  <c r="N45" i="23"/>
  <c r="L46" i="23"/>
  <c r="N46" i="23"/>
  <c r="L47" i="23"/>
  <c r="N47" i="23"/>
  <c r="L48" i="23"/>
  <c r="N48" i="23"/>
  <c r="L49" i="23"/>
  <c r="N49" i="23"/>
  <c r="L50" i="23"/>
  <c r="N50" i="23"/>
  <c r="L51" i="23"/>
  <c r="N51" i="23"/>
  <c r="L52" i="23"/>
  <c r="N52" i="23"/>
  <c r="L53" i="23"/>
  <c r="N53" i="23"/>
  <c r="L54" i="23"/>
  <c r="N54" i="23"/>
  <c r="L55" i="23"/>
  <c r="N55" i="23"/>
  <c r="L56" i="23"/>
  <c r="N56" i="23"/>
  <c r="L57" i="23"/>
  <c r="N57" i="23"/>
  <c r="L58" i="23"/>
  <c r="N58" i="23"/>
  <c r="L59" i="23"/>
  <c r="N59" i="23"/>
  <c r="L60" i="23"/>
  <c r="N60" i="23"/>
  <c r="L61" i="23"/>
  <c r="N61" i="23"/>
  <c r="L62" i="23"/>
  <c r="N62" i="23"/>
  <c r="L63" i="23"/>
  <c r="N63" i="23"/>
  <c r="L64" i="23"/>
  <c r="N64" i="23"/>
  <c r="L65" i="23"/>
  <c r="N65" i="23"/>
  <c r="L66" i="23"/>
  <c r="N66" i="23"/>
  <c r="L67" i="23"/>
  <c r="N67" i="23"/>
  <c r="L68" i="23"/>
  <c r="N68" i="23"/>
  <c r="L69" i="23"/>
  <c r="N69" i="23"/>
  <c r="L70" i="23"/>
  <c r="N70" i="23"/>
  <c r="L71" i="23"/>
  <c r="N71" i="23"/>
  <c r="L72" i="23"/>
  <c r="N72" i="23"/>
  <c r="D89" i="23"/>
  <c r="D91" i="23"/>
  <c r="J93" i="23"/>
  <c r="L93" i="23"/>
  <c r="D96" i="23"/>
  <c r="J99" i="23"/>
  <c r="M99" i="23"/>
  <c r="O99" i="23"/>
  <c r="J100" i="23"/>
  <c r="J101" i="23"/>
  <c r="O110" i="23"/>
  <c r="O111" i="23"/>
  <c r="M113" i="23"/>
  <c r="O113" i="23"/>
  <c r="M114" i="23"/>
  <c r="O114" i="23"/>
  <c r="M115" i="23"/>
  <c r="O115" i="23"/>
  <c r="M116" i="23"/>
  <c r="O116" i="23"/>
  <c r="M117" i="23"/>
  <c r="O117" i="23"/>
  <c r="M118" i="23"/>
  <c r="O118" i="23"/>
  <c r="M119" i="23"/>
  <c r="O119" i="23"/>
  <c r="M120" i="23"/>
  <c r="O120" i="23"/>
  <c r="M121" i="23"/>
  <c r="O121" i="23"/>
  <c r="M122" i="23"/>
  <c r="O122" i="23"/>
  <c r="M123" i="23"/>
  <c r="O123" i="23"/>
  <c r="M124" i="23"/>
  <c r="O124" i="23"/>
  <c r="M125" i="23"/>
  <c r="O125" i="23"/>
  <c r="M126" i="23"/>
  <c r="O126" i="23"/>
  <c r="M127" i="23"/>
  <c r="O127" i="23"/>
  <c r="M128" i="23"/>
  <c r="O128" i="23"/>
  <c r="M129" i="23"/>
  <c r="O129" i="23"/>
  <c r="M130" i="23"/>
  <c r="O130" i="23"/>
  <c r="M131" i="23"/>
  <c r="O131" i="23"/>
  <c r="M132" i="23"/>
  <c r="O132" i="23"/>
  <c r="M133" i="23"/>
  <c r="O133" i="23"/>
  <c r="M134" i="23"/>
  <c r="O134" i="23"/>
  <c r="M135" i="23"/>
  <c r="O135" i="23"/>
  <c r="M136" i="23"/>
  <c r="O136" i="23"/>
  <c r="M137" i="23"/>
  <c r="O137" i="23"/>
  <c r="M138" i="23"/>
  <c r="O138" i="23"/>
  <c r="M139" i="23"/>
  <c r="O139" i="23"/>
  <c r="M140" i="23"/>
  <c r="O140" i="23"/>
  <c r="M141" i="23"/>
  <c r="O141" i="23"/>
  <c r="M142" i="23"/>
  <c r="O142" i="23"/>
  <c r="M143" i="23"/>
  <c r="O143" i="23"/>
  <c r="M144" i="23"/>
  <c r="O144" i="23"/>
  <c r="M145" i="23"/>
  <c r="O145" i="23"/>
  <c r="M146" i="23"/>
  <c r="O146" i="23"/>
  <c r="M147" i="23"/>
  <c r="O147" i="23"/>
  <c r="M148" i="23"/>
  <c r="O148" i="23"/>
  <c r="M149" i="23"/>
  <c r="O149" i="23"/>
  <c r="M150" i="23"/>
  <c r="O150" i="23"/>
  <c r="M151" i="23"/>
  <c r="O151" i="23"/>
  <c r="M152" i="23"/>
  <c r="O152" i="23"/>
  <c r="M153" i="23"/>
  <c r="O153" i="23"/>
  <c r="M154" i="23"/>
  <c r="O154" i="23"/>
  <c r="O3" i="22"/>
  <c r="K11" i="22"/>
  <c r="I17" i="22"/>
  <c r="L17" i="22"/>
  <c r="N17" i="22"/>
  <c r="N27" i="22"/>
  <c r="O27" i="22" s="1"/>
  <c r="N28" i="22"/>
  <c r="N29" i="22"/>
  <c r="N30" i="22"/>
  <c r="L34" i="22"/>
  <c r="N34" i="22"/>
  <c r="L35" i="22"/>
  <c r="N35" i="22"/>
  <c r="L36" i="22"/>
  <c r="N36" i="22"/>
  <c r="L37" i="22"/>
  <c r="N37" i="22"/>
  <c r="L38" i="22"/>
  <c r="N38" i="22"/>
  <c r="L39" i="22"/>
  <c r="N39" i="22"/>
  <c r="L40" i="22"/>
  <c r="N40" i="22"/>
  <c r="L41" i="22"/>
  <c r="N41" i="22"/>
  <c r="L42" i="22"/>
  <c r="N42" i="22"/>
  <c r="L43" i="22"/>
  <c r="N43" i="22"/>
  <c r="L44" i="22"/>
  <c r="N44" i="22"/>
  <c r="L45" i="22"/>
  <c r="N45" i="22"/>
  <c r="L46" i="22"/>
  <c r="N46" i="22"/>
  <c r="L47" i="22"/>
  <c r="N47" i="22"/>
  <c r="L48" i="22"/>
  <c r="N48" i="22"/>
  <c r="L49" i="22"/>
  <c r="N49" i="22"/>
  <c r="L50" i="22"/>
  <c r="N50" i="22"/>
  <c r="L51" i="22"/>
  <c r="N51" i="22"/>
  <c r="L52" i="22"/>
  <c r="N52" i="22"/>
  <c r="L53" i="22"/>
  <c r="N53" i="22"/>
  <c r="L54" i="22"/>
  <c r="N54" i="22"/>
  <c r="L55" i="22"/>
  <c r="N55" i="22"/>
  <c r="L56" i="22"/>
  <c r="N56" i="22"/>
  <c r="L57" i="22"/>
  <c r="N57" i="22"/>
  <c r="L58" i="22"/>
  <c r="N58" i="22"/>
  <c r="L59" i="22"/>
  <c r="N59" i="22"/>
  <c r="L60" i="22"/>
  <c r="N60" i="22"/>
  <c r="L61" i="22"/>
  <c r="N61" i="22"/>
  <c r="L62" i="22"/>
  <c r="N62" i="22"/>
  <c r="L63" i="22"/>
  <c r="N63" i="22"/>
  <c r="L64" i="22"/>
  <c r="N64" i="22"/>
  <c r="L65" i="22"/>
  <c r="N65" i="22"/>
  <c r="L66" i="22"/>
  <c r="N66" i="22"/>
  <c r="L67" i="22"/>
  <c r="N67" i="22"/>
  <c r="L68" i="22"/>
  <c r="N68" i="22"/>
  <c r="L69" i="22"/>
  <c r="N69" i="22"/>
  <c r="L70" i="22"/>
  <c r="N70" i="22"/>
  <c r="L71" i="22"/>
  <c r="N71" i="22"/>
  <c r="L72" i="22"/>
  <c r="N72" i="22"/>
  <c r="D89" i="22"/>
  <c r="D91" i="22"/>
  <c r="J93" i="22"/>
  <c r="L93" i="22"/>
  <c r="D96" i="22"/>
  <c r="J99" i="22"/>
  <c r="J100" i="22"/>
  <c r="O109" i="22"/>
  <c r="O110" i="22"/>
  <c r="M112" i="22"/>
  <c r="O112" i="22"/>
  <c r="M113" i="22"/>
  <c r="O113" i="22"/>
  <c r="M114" i="22"/>
  <c r="O114" i="22"/>
  <c r="M115" i="22"/>
  <c r="O115" i="22"/>
  <c r="M116" i="22"/>
  <c r="O116" i="22"/>
  <c r="M117" i="22"/>
  <c r="O117" i="22"/>
  <c r="M118" i="22"/>
  <c r="O118" i="22"/>
  <c r="M119" i="22"/>
  <c r="O119" i="22"/>
  <c r="M120" i="22"/>
  <c r="O120" i="22"/>
  <c r="M121" i="22"/>
  <c r="O121" i="22"/>
  <c r="M122" i="22"/>
  <c r="O122" i="22"/>
  <c r="M123" i="22"/>
  <c r="O123" i="22"/>
  <c r="M124" i="22"/>
  <c r="O124" i="22"/>
  <c r="M125" i="22"/>
  <c r="O125" i="22"/>
  <c r="M126" i="22"/>
  <c r="O126" i="22"/>
  <c r="M127" i="22"/>
  <c r="O127" i="22"/>
  <c r="M128" i="22"/>
  <c r="O128" i="22"/>
  <c r="M129" i="22"/>
  <c r="O129" i="22"/>
  <c r="M130" i="22"/>
  <c r="O130" i="22"/>
  <c r="M131" i="22"/>
  <c r="O131" i="22"/>
  <c r="M132" i="22"/>
  <c r="O132" i="22"/>
  <c r="M133" i="22"/>
  <c r="O133" i="22"/>
  <c r="M134" i="22"/>
  <c r="O134" i="22"/>
  <c r="M135" i="22"/>
  <c r="O135" i="22"/>
  <c r="M136" i="22"/>
  <c r="O136" i="22"/>
  <c r="M137" i="22"/>
  <c r="O137" i="22"/>
  <c r="M138" i="22"/>
  <c r="O138" i="22"/>
  <c r="M139" i="22"/>
  <c r="O139" i="22"/>
  <c r="M140" i="22"/>
  <c r="O140" i="22"/>
  <c r="M141" i="22"/>
  <c r="O141" i="22"/>
  <c r="M142" i="22"/>
  <c r="O142" i="22"/>
  <c r="M143" i="22"/>
  <c r="O143" i="22"/>
  <c r="M144" i="22"/>
  <c r="O144" i="22"/>
  <c r="M145" i="22"/>
  <c r="O145" i="22"/>
  <c r="M146" i="22"/>
  <c r="O146" i="22"/>
  <c r="M147" i="22"/>
  <c r="O147" i="22"/>
  <c r="M148" i="22"/>
  <c r="O148" i="22"/>
  <c r="M149" i="22"/>
  <c r="O149" i="22"/>
  <c r="M150" i="22"/>
  <c r="O150" i="22"/>
  <c r="M151" i="22"/>
  <c r="O151" i="22"/>
  <c r="M152" i="22"/>
  <c r="O152" i="22"/>
  <c r="M153" i="22"/>
  <c r="O153" i="22"/>
  <c r="M154" i="22"/>
  <c r="O154" i="22"/>
  <c r="O3" i="21"/>
  <c r="K11" i="21"/>
  <c r="I17" i="21"/>
  <c r="L17" i="21"/>
  <c r="N17" i="21"/>
  <c r="N27" i="21"/>
  <c r="N28" i="21"/>
  <c r="N29" i="21"/>
  <c r="N30" i="21"/>
  <c r="L34" i="21"/>
  <c r="N34" i="21"/>
  <c r="L35" i="21"/>
  <c r="N35" i="21"/>
  <c r="L36" i="21"/>
  <c r="N36" i="21"/>
  <c r="L37" i="21"/>
  <c r="N37" i="21"/>
  <c r="L38" i="21"/>
  <c r="N38" i="21"/>
  <c r="L39" i="21"/>
  <c r="N39" i="21"/>
  <c r="L40" i="21"/>
  <c r="N40" i="21"/>
  <c r="L41" i="21"/>
  <c r="N41" i="21"/>
  <c r="L42" i="21"/>
  <c r="N42" i="21"/>
  <c r="L43" i="21"/>
  <c r="N43" i="21"/>
  <c r="L44" i="21"/>
  <c r="N44" i="21"/>
  <c r="L45" i="21"/>
  <c r="N45" i="21"/>
  <c r="L46" i="21"/>
  <c r="N46" i="21"/>
  <c r="L47" i="21"/>
  <c r="N47" i="21"/>
  <c r="L48" i="21"/>
  <c r="N48" i="21"/>
  <c r="L49" i="21"/>
  <c r="N49" i="21"/>
  <c r="L50" i="21"/>
  <c r="N50" i="21"/>
  <c r="L51" i="21"/>
  <c r="N51" i="21"/>
  <c r="L52" i="21"/>
  <c r="N52" i="21"/>
  <c r="L53" i="21"/>
  <c r="N53" i="21"/>
  <c r="L54" i="21"/>
  <c r="N54" i="21"/>
  <c r="L55" i="21"/>
  <c r="N55" i="21"/>
  <c r="L56" i="21"/>
  <c r="N56" i="21"/>
  <c r="L57" i="21"/>
  <c r="N57" i="21"/>
  <c r="L58" i="21"/>
  <c r="N58" i="21"/>
  <c r="L59" i="21"/>
  <c r="N59" i="21"/>
  <c r="L60" i="21"/>
  <c r="N60" i="21"/>
  <c r="L61" i="21"/>
  <c r="N61" i="21"/>
  <c r="L62" i="21"/>
  <c r="N62" i="21"/>
  <c r="L63" i="21"/>
  <c r="N63" i="21"/>
  <c r="L64" i="21"/>
  <c r="N64" i="21"/>
  <c r="L65" i="21"/>
  <c r="N65" i="21"/>
  <c r="L66" i="21"/>
  <c r="N66" i="21"/>
  <c r="L67" i="21"/>
  <c r="N67" i="21"/>
  <c r="L68" i="21"/>
  <c r="N68" i="21"/>
  <c r="L69" i="21"/>
  <c r="N69" i="21"/>
  <c r="L70" i="21"/>
  <c r="N70" i="21"/>
  <c r="L71" i="21"/>
  <c r="N71" i="21"/>
  <c r="L72" i="21"/>
  <c r="N72" i="21"/>
  <c r="D89" i="21"/>
  <c r="D91" i="21"/>
  <c r="J93" i="21"/>
  <c r="L93" i="21"/>
  <c r="D96" i="21"/>
  <c r="J99" i="21"/>
  <c r="J100" i="21"/>
  <c r="O109" i="21"/>
  <c r="O110" i="21"/>
  <c r="M112" i="21"/>
  <c r="O112" i="21"/>
  <c r="M113" i="21"/>
  <c r="O113" i="21"/>
  <c r="M114" i="21"/>
  <c r="O114" i="21"/>
  <c r="M115" i="21"/>
  <c r="O115" i="21"/>
  <c r="M116" i="21"/>
  <c r="O116" i="21"/>
  <c r="M117" i="21"/>
  <c r="O117" i="21"/>
  <c r="M118" i="21"/>
  <c r="O118" i="21"/>
  <c r="M119" i="21"/>
  <c r="O119" i="21"/>
  <c r="M120" i="21"/>
  <c r="O120" i="21"/>
  <c r="M121" i="21"/>
  <c r="O121" i="21"/>
  <c r="M122" i="21"/>
  <c r="O122" i="21"/>
  <c r="M123" i="21"/>
  <c r="O123" i="21"/>
  <c r="M124" i="21"/>
  <c r="O124" i="21"/>
  <c r="M125" i="21"/>
  <c r="O125" i="21"/>
  <c r="M126" i="21"/>
  <c r="O126" i="21"/>
  <c r="M127" i="21"/>
  <c r="O127" i="21"/>
  <c r="M128" i="21"/>
  <c r="O128" i="21"/>
  <c r="M129" i="21"/>
  <c r="O129" i="21"/>
  <c r="M130" i="21"/>
  <c r="O130" i="21"/>
  <c r="M131" i="21"/>
  <c r="O131" i="21"/>
  <c r="M132" i="21"/>
  <c r="O132" i="21"/>
  <c r="M133" i="21"/>
  <c r="O133" i="21"/>
  <c r="M134" i="21"/>
  <c r="O134" i="21"/>
  <c r="M135" i="21"/>
  <c r="O135" i="21"/>
  <c r="M136" i="21"/>
  <c r="O136" i="21"/>
  <c r="M137" i="21"/>
  <c r="O137" i="21"/>
  <c r="M138" i="21"/>
  <c r="O138" i="21"/>
  <c r="M139" i="21"/>
  <c r="O139" i="21"/>
  <c r="M140" i="21"/>
  <c r="O140" i="21"/>
  <c r="M141" i="21"/>
  <c r="O141" i="21"/>
  <c r="M142" i="21"/>
  <c r="O142" i="21"/>
  <c r="M143" i="21"/>
  <c r="O143" i="21"/>
  <c r="M144" i="21"/>
  <c r="O144" i="21"/>
  <c r="M145" i="21"/>
  <c r="O145" i="21"/>
  <c r="M146" i="21"/>
  <c r="O146" i="21"/>
  <c r="M147" i="21"/>
  <c r="O147" i="21"/>
  <c r="M148" i="21"/>
  <c r="O148" i="21"/>
  <c r="M149" i="21"/>
  <c r="O149" i="21"/>
  <c r="M150" i="21"/>
  <c r="O150" i="21"/>
  <c r="M151" i="21"/>
  <c r="O151" i="21"/>
  <c r="M152" i="21"/>
  <c r="O152" i="21"/>
  <c r="M153" i="21"/>
  <c r="O153" i="21"/>
  <c r="M154" i="21"/>
  <c r="O154" i="21"/>
  <c r="O3" i="20"/>
  <c r="K11" i="20"/>
  <c r="I17" i="20"/>
  <c r="L17" i="20"/>
  <c r="N17" i="20"/>
  <c r="N27" i="20"/>
  <c r="N28" i="20"/>
  <c r="N29" i="20"/>
  <c r="N30" i="20"/>
  <c r="L34" i="20"/>
  <c r="N34" i="20"/>
  <c r="L35" i="20"/>
  <c r="N35" i="20"/>
  <c r="L36" i="20"/>
  <c r="N36" i="20"/>
  <c r="L37" i="20"/>
  <c r="N37" i="20"/>
  <c r="L38" i="20"/>
  <c r="N38" i="20"/>
  <c r="L39" i="20"/>
  <c r="N39" i="20"/>
  <c r="L40" i="20"/>
  <c r="N40" i="20"/>
  <c r="L41" i="20"/>
  <c r="N41" i="20"/>
  <c r="L42" i="20"/>
  <c r="N42" i="20"/>
  <c r="L43" i="20"/>
  <c r="N43" i="20"/>
  <c r="L44" i="20"/>
  <c r="N44" i="20"/>
  <c r="L45" i="20"/>
  <c r="N45" i="20"/>
  <c r="L46" i="20"/>
  <c r="N46" i="20"/>
  <c r="L47" i="20"/>
  <c r="N47" i="20"/>
  <c r="L48" i="20"/>
  <c r="N48" i="20"/>
  <c r="L49" i="20"/>
  <c r="N49" i="20"/>
  <c r="L50" i="20"/>
  <c r="N50" i="20"/>
  <c r="L51" i="20"/>
  <c r="N51" i="20"/>
  <c r="L52" i="20"/>
  <c r="N52" i="20"/>
  <c r="L53" i="20"/>
  <c r="N53" i="20"/>
  <c r="L54" i="20"/>
  <c r="N54" i="20"/>
  <c r="L55" i="20"/>
  <c r="N55" i="20"/>
  <c r="L56" i="20"/>
  <c r="N56" i="20"/>
  <c r="L57" i="20"/>
  <c r="N57" i="20"/>
  <c r="L58" i="20"/>
  <c r="N58" i="20"/>
  <c r="L59" i="20"/>
  <c r="N59" i="20"/>
  <c r="L60" i="20"/>
  <c r="N60" i="20"/>
  <c r="L61" i="20"/>
  <c r="N61" i="20"/>
  <c r="L62" i="20"/>
  <c r="N62" i="20"/>
  <c r="L63" i="20"/>
  <c r="N63" i="20"/>
  <c r="L64" i="20"/>
  <c r="N64" i="20"/>
  <c r="L65" i="20"/>
  <c r="N65" i="20"/>
  <c r="L66" i="20"/>
  <c r="N66" i="20"/>
  <c r="L67" i="20"/>
  <c r="N67" i="20"/>
  <c r="L68" i="20"/>
  <c r="N68" i="20"/>
  <c r="L69" i="20"/>
  <c r="N69" i="20"/>
  <c r="L70" i="20"/>
  <c r="N70" i="20"/>
  <c r="L71" i="20"/>
  <c r="N71" i="20"/>
  <c r="L72" i="20"/>
  <c r="N72" i="20"/>
  <c r="D89" i="20"/>
  <c r="D91" i="20"/>
  <c r="J93" i="20"/>
  <c r="L93" i="20"/>
  <c r="D96" i="20"/>
  <c r="J99" i="20"/>
  <c r="J100" i="20"/>
  <c r="O109" i="20"/>
  <c r="O110" i="20"/>
  <c r="M112" i="20"/>
  <c r="O112" i="20"/>
  <c r="M113" i="20"/>
  <c r="O113" i="20"/>
  <c r="M114" i="20"/>
  <c r="O114" i="20"/>
  <c r="M115" i="20"/>
  <c r="O115" i="20"/>
  <c r="M116" i="20"/>
  <c r="O116" i="20"/>
  <c r="M117" i="20"/>
  <c r="O117" i="20"/>
  <c r="M118" i="20"/>
  <c r="O118" i="20"/>
  <c r="M119" i="20"/>
  <c r="O119" i="20"/>
  <c r="M120" i="20"/>
  <c r="O120" i="20"/>
  <c r="M121" i="20"/>
  <c r="O121" i="20"/>
  <c r="M122" i="20"/>
  <c r="O122" i="20"/>
  <c r="M123" i="20"/>
  <c r="O123" i="20"/>
  <c r="M124" i="20"/>
  <c r="O124" i="20"/>
  <c r="M125" i="20"/>
  <c r="O125" i="20"/>
  <c r="M126" i="20"/>
  <c r="O126" i="20"/>
  <c r="M127" i="20"/>
  <c r="O127" i="20"/>
  <c r="M128" i="20"/>
  <c r="O128" i="20"/>
  <c r="M129" i="20"/>
  <c r="O129" i="20"/>
  <c r="M130" i="20"/>
  <c r="O130" i="20"/>
  <c r="M131" i="20"/>
  <c r="O131" i="20"/>
  <c r="M132" i="20"/>
  <c r="O132" i="20"/>
  <c r="M133" i="20"/>
  <c r="O133" i="20"/>
  <c r="M134" i="20"/>
  <c r="O134" i="20"/>
  <c r="M135" i="20"/>
  <c r="O135" i="20"/>
  <c r="M136" i="20"/>
  <c r="O136" i="20"/>
  <c r="M137" i="20"/>
  <c r="O137" i="20"/>
  <c r="M138" i="20"/>
  <c r="O138" i="20"/>
  <c r="M139" i="20"/>
  <c r="O139" i="20"/>
  <c r="M140" i="20"/>
  <c r="O140" i="20"/>
  <c r="M141" i="20"/>
  <c r="O141" i="20"/>
  <c r="M142" i="20"/>
  <c r="O142" i="20"/>
  <c r="M143" i="20"/>
  <c r="O143" i="20"/>
  <c r="M144" i="20"/>
  <c r="O144" i="20"/>
  <c r="M145" i="20"/>
  <c r="O145" i="20"/>
  <c r="M146" i="20"/>
  <c r="O146" i="20"/>
  <c r="M147" i="20"/>
  <c r="O147" i="20"/>
  <c r="M148" i="20"/>
  <c r="O148" i="20"/>
  <c r="M149" i="20"/>
  <c r="O149" i="20"/>
  <c r="M150" i="20"/>
  <c r="O150" i="20"/>
  <c r="M151" i="20"/>
  <c r="O151" i="20"/>
  <c r="M152" i="20"/>
  <c r="O152" i="20"/>
  <c r="M153" i="20"/>
  <c r="O153" i="20"/>
  <c r="M154" i="20"/>
  <c r="O154" i="20"/>
  <c r="O3" i="19"/>
  <c r="K11" i="19"/>
  <c r="I17" i="19"/>
  <c r="L17" i="19"/>
  <c r="N17" i="19"/>
  <c r="N27" i="19"/>
  <c r="N28" i="19"/>
  <c r="N29" i="19"/>
  <c r="N30" i="19"/>
  <c r="L34" i="19"/>
  <c r="N34" i="19"/>
  <c r="L35" i="19"/>
  <c r="N35" i="19"/>
  <c r="L36" i="19"/>
  <c r="N36" i="19"/>
  <c r="L37" i="19"/>
  <c r="N37" i="19"/>
  <c r="L38" i="19"/>
  <c r="N38" i="19"/>
  <c r="L39" i="19"/>
  <c r="N39" i="19"/>
  <c r="L40" i="19"/>
  <c r="N40" i="19"/>
  <c r="L41" i="19"/>
  <c r="N41" i="19"/>
  <c r="L42" i="19"/>
  <c r="N42" i="19"/>
  <c r="L43" i="19"/>
  <c r="N43" i="19"/>
  <c r="L44" i="19"/>
  <c r="N44" i="19"/>
  <c r="L45" i="19"/>
  <c r="N45" i="19"/>
  <c r="L46" i="19"/>
  <c r="N46" i="19"/>
  <c r="L47" i="19"/>
  <c r="N47" i="19"/>
  <c r="L48" i="19"/>
  <c r="N48" i="19"/>
  <c r="L49" i="19"/>
  <c r="N49" i="19"/>
  <c r="L50" i="19"/>
  <c r="N50" i="19"/>
  <c r="L51" i="19"/>
  <c r="N51" i="19"/>
  <c r="L52" i="19"/>
  <c r="N52" i="19"/>
  <c r="L53" i="19"/>
  <c r="N53" i="19"/>
  <c r="L54" i="19"/>
  <c r="N54" i="19"/>
  <c r="L55" i="19"/>
  <c r="N55" i="19"/>
  <c r="L56" i="19"/>
  <c r="N56" i="19"/>
  <c r="L57" i="19"/>
  <c r="N57" i="19"/>
  <c r="L58" i="19"/>
  <c r="N58" i="19"/>
  <c r="L59" i="19"/>
  <c r="N59" i="19"/>
  <c r="L60" i="19"/>
  <c r="N60" i="19"/>
  <c r="L61" i="19"/>
  <c r="N61" i="19"/>
  <c r="L62" i="19"/>
  <c r="N62" i="19"/>
  <c r="L63" i="19"/>
  <c r="N63" i="19"/>
  <c r="L64" i="19"/>
  <c r="N64" i="19"/>
  <c r="L65" i="19"/>
  <c r="N65" i="19"/>
  <c r="L66" i="19"/>
  <c r="N66" i="19"/>
  <c r="L67" i="19"/>
  <c r="N67" i="19"/>
  <c r="L68" i="19"/>
  <c r="N68" i="19"/>
  <c r="L69" i="19"/>
  <c r="N69" i="19"/>
  <c r="L70" i="19"/>
  <c r="N70" i="19"/>
  <c r="L71" i="19"/>
  <c r="N71" i="19"/>
  <c r="L72" i="19"/>
  <c r="N72" i="19"/>
  <c r="D89" i="19"/>
  <c r="D91" i="19"/>
  <c r="J93" i="19"/>
  <c r="L93" i="19"/>
  <c r="D96" i="19"/>
  <c r="J99" i="19"/>
  <c r="J100" i="19"/>
  <c r="O109" i="19"/>
  <c r="O110" i="19"/>
  <c r="M112" i="19"/>
  <c r="O112" i="19"/>
  <c r="M113" i="19"/>
  <c r="O113" i="19"/>
  <c r="M114" i="19"/>
  <c r="O114" i="19"/>
  <c r="M115" i="19"/>
  <c r="O115" i="19"/>
  <c r="M116" i="19"/>
  <c r="O116" i="19"/>
  <c r="M117" i="19"/>
  <c r="O117" i="19"/>
  <c r="M118" i="19"/>
  <c r="O118" i="19"/>
  <c r="M119" i="19"/>
  <c r="O119" i="19"/>
  <c r="M120" i="19"/>
  <c r="O120" i="19"/>
  <c r="M121" i="19"/>
  <c r="O121" i="19"/>
  <c r="M122" i="19"/>
  <c r="O122" i="19"/>
  <c r="M123" i="19"/>
  <c r="O123" i="19"/>
  <c r="M124" i="19"/>
  <c r="O124" i="19"/>
  <c r="M125" i="19"/>
  <c r="O125" i="19"/>
  <c r="M126" i="19"/>
  <c r="O126" i="19"/>
  <c r="M127" i="19"/>
  <c r="O127" i="19"/>
  <c r="M128" i="19"/>
  <c r="O128" i="19"/>
  <c r="M129" i="19"/>
  <c r="O129" i="19"/>
  <c r="M130" i="19"/>
  <c r="O130" i="19"/>
  <c r="M131" i="19"/>
  <c r="O131" i="19"/>
  <c r="M132" i="19"/>
  <c r="O132" i="19"/>
  <c r="M133" i="19"/>
  <c r="O133" i="19"/>
  <c r="M134" i="19"/>
  <c r="O134" i="19"/>
  <c r="M135" i="19"/>
  <c r="O135" i="19"/>
  <c r="M136" i="19"/>
  <c r="O136" i="19"/>
  <c r="M137" i="19"/>
  <c r="O137" i="19"/>
  <c r="M138" i="19"/>
  <c r="O138" i="19"/>
  <c r="M139" i="19"/>
  <c r="O139" i="19"/>
  <c r="M140" i="19"/>
  <c r="O140" i="19"/>
  <c r="M141" i="19"/>
  <c r="O141" i="19"/>
  <c r="M142" i="19"/>
  <c r="O142" i="19"/>
  <c r="M143" i="19"/>
  <c r="O143" i="19"/>
  <c r="M144" i="19"/>
  <c r="O144" i="19"/>
  <c r="M145" i="19"/>
  <c r="O145" i="19"/>
  <c r="M146" i="19"/>
  <c r="O146" i="19"/>
  <c r="M147" i="19"/>
  <c r="O147" i="19"/>
  <c r="M148" i="19"/>
  <c r="O148" i="19"/>
  <c r="M149" i="19"/>
  <c r="O149" i="19"/>
  <c r="M150" i="19"/>
  <c r="O150" i="19"/>
  <c r="M151" i="19"/>
  <c r="O151" i="19"/>
  <c r="M152" i="19"/>
  <c r="O152" i="19"/>
  <c r="M153" i="19"/>
  <c r="O153" i="19"/>
  <c r="M154" i="19"/>
  <c r="O154" i="19"/>
  <c r="O3" i="18"/>
  <c r="K11" i="18"/>
  <c r="I17" i="18"/>
  <c r="L17" i="18"/>
  <c r="N17" i="18"/>
  <c r="N27" i="18"/>
  <c r="N28" i="18"/>
  <c r="N29" i="18"/>
  <c r="N30" i="18"/>
  <c r="L34" i="18"/>
  <c r="N34" i="18"/>
  <c r="L35" i="18"/>
  <c r="N35" i="18"/>
  <c r="L36" i="18"/>
  <c r="N36" i="18"/>
  <c r="L37" i="18"/>
  <c r="N37" i="18"/>
  <c r="L38" i="18"/>
  <c r="N38" i="18"/>
  <c r="L39" i="18"/>
  <c r="N39" i="18"/>
  <c r="L40" i="18"/>
  <c r="N40" i="18"/>
  <c r="L41" i="18"/>
  <c r="N41" i="18"/>
  <c r="L42" i="18"/>
  <c r="N42" i="18"/>
  <c r="L43" i="18"/>
  <c r="N43" i="18"/>
  <c r="L44" i="18"/>
  <c r="N44" i="18"/>
  <c r="L45" i="18"/>
  <c r="N45" i="18"/>
  <c r="L46" i="18"/>
  <c r="N46" i="18"/>
  <c r="L47" i="18"/>
  <c r="N47" i="18"/>
  <c r="L48" i="18"/>
  <c r="N48" i="18"/>
  <c r="L49" i="18"/>
  <c r="N49" i="18"/>
  <c r="L50" i="18"/>
  <c r="N50" i="18"/>
  <c r="L51" i="18"/>
  <c r="N51" i="18"/>
  <c r="L52" i="18"/>
  <c r="N52" i="18"/>
  <c r="L53" i="18"/>
  <c r="N53" i="18"/>
  <c r="L54" i="18"/>
  <c r="N54" i="18"/>
  <c r="L55" i="18"/>
  <c r="N55" i="18"/>
  <c r="L56" i="18"/>
  <c r="N56" i="18"/>
  <c r="L57" i="18"/>
  <c r="N57" i="18"/>
  <c r="L58" i="18"/>
  <c r="N58" i="18"/>
  <c r="L59" i="18"/>
  <c r="N59" i="18"/>
  <c r="L60" i="18"/>
  <c r="N60" i="18"/>
  <c r="L61" i="18"/>
  <c r="N61" i="18"/>
  <c r="L62" i="18"/>
  <c r="N62" i="18"/>
  <c r="L63" i="18"/>
  <c r="N63" i="18"/>
  <c r="L64" i="18"/>
  <c r="N64" i="18"/>
  <c r="L65" i="18"/>
  <c r="N65" i="18"/>
  <c r="L66" i="18"/>
  <c r="N66" i="18"/>
  <c r="L67" i="18"/>
  <c r="N67" i="18"/>
  <c r="L68" i="18"/>
  <c r="N68" i="18"/>
  <c r="L69" i="18"/>
  <c r="N69" i="18"/>
  <c r="L70" i="18"/>
  <c r="N70" i="18"/>
  <c r="L71" i="18"/>
  <c r="N71" i="18"/>
  <c r="L72" i="18"/>
  <c r="N72" i="18"/>
  <c r="D89" i="18"/>
  <c r="D91" i="18"/>
  <c r="J93" i="18"/>
  <c r="L93" i="18"/>
  <c r="D96" i="18"/>
  <c r="J99" i="18"/>
  <c r="J100" i="18"/>
  <c r="O109" i="18"/>
  <c r="O110" i="18"/>
  <c r="M114" i="18"/>
  <c r="O114" i="18"/>
  <c r="M115" i="18"/>
  <c r="O115" i="18"/>
  <c r="M116" i="18"/>
  <c r="O116" i="18"/>
  <c r="M117" i="18"/>
  <c r="O117" i="18"/>
  <c r="M118" i="18"/>
  <c r="O118" i="18"/>
  <c r="M119" i="18"/>
  <c r="O119" i="18"/>
  <c r="M120" i="18"/>
  <c r="O120" i="18"/>
  <c r="M121" i="18"/>
  <c r="O121" i="18"/>
  <c r="M122" i="18"/>
  <c r="O122" i="18"/>
  <c r="M123" i="18"/>
  <c r="O123" i="18"/>
  <c r="M124" i="18"/>
  <c r="O124" i="18"/>
  <c r="M125" i="18"/>
  <c r="O125" i="18"/>
  <c r="M126" i="18"/>
  <c r="O126" i="18"/>
  <c r="M127" i="18"/>
  <c r="O127" i="18"/>
  <c r="M128" i="18"/>
  <c r="O128" i="18"/>
  <c r="M129" i="18"/>
  <c r="O129" i="18"/>
  <c r="M130" i="18"/>
  <c r="O130" i="18"/>
  <c r="M131" i="18"/>
  <c r="O131" i="18"/>
  <c r="M132" i="18"/>
  <c r="O132" i="18"/>
  <c r="M133" i="18"/>
  <c r="O133" i="18"/>
  <c r="M134" i="18"/>
  <c r="O134" i="18"/>
  <c r="M135" i="18"/>
  <c r="O135" i="18"/>
  <c r="M136" i="18"/>
  <c r="O136" i="18"/>
  <c r="M137" i="18"/>
  <c r="O137" i="18"/>
  <c r="M138" i="18"/>
  <c r="O138" i="18"/>
  <c r="M139" i="18"/>
  <c r="O139" i="18"/>
  <c r="M140" i="18"/>
  <c r="O140" i="18"/>
  <c r="M141" i="18"/>
  <c r="O141" i="18"/>
  <c r="M142" i="18"/>
  <c r="O142" i="18"/>
  <c r="M143" i="18"/>
  <c r="O143" i="18"/>
  <c r="M144" i="18"/>
  <c r="O144" i="18"/>
  <c r="M145" i="18"/>
  <c r="O145" i="18"/>
  <c r="M146" i="18"/>
  <c r="O146" i="18"/>
  <c r="M147" i="18"/>
  <c r="O147" i="18"/>
  <c r="M148" i="18"/>
  <c r="O148" i="18"/>
  <c r="M149" i="18"/>
  <c r="O149" i="18"/>
  <c r="M150" i="18"/>
  <c r="O150" i="18"/>
  <c r="M151" i="18"/>
  <c r="O151" i="18"/>
  <c r="M152" i="18"/>
  <c r="O152" i="18"/>
  <c r="M153" i="18"/>
  <c r="O153" i="18"/>
  <c r="M154" i="18"/>
  <c r="O154" i="18"/>
  <c r="O3" i="17"/>
  <c r="K11" i="17"/>
  <c r="I17" i="17"/>
  <c r="L17" i="17"/>
  <c r="N17" i="17"/>
  <c r="N27" i="17"/>
  <c r="N28" i="17"/>
  <c r="O28" i="17" s="1"/>
  <c r="N29" i="17"/>
  <c r="N30" i="17"/>
  <c r="L34" i="17"/>
  <c r="N34" i="17"/>
  <c r="L35" i="17"/>
  <c r="N35" i="17"/>
  <c r="L36" i="17"/>
  <c r="N36" i="17"/>
  <c r="L37" i="17"/>
  <c r="N37" i="17"/>
  <c r="L38" i="17"/>
  <c r="N38" i="17"/>
  <c r="L39" i="17"/>
  <c r="N39" i="17"/>
  <c r="L40" i="17"/>
  <c r="N40" i="17"/>
  <c r="L41" i="17"/>
  <c r="N41" i="17"/>
  <c r="L42" i="17"/>
  <c r="N42" i="17"/>
  <c r="L43" i="17"/>
  <c r="N43" i="17"/>
  <c r="L44" i="17"/>
  <c r="N44" i="17"/>
  <c r="L45" i="17"/>
  <c r="N45" i="17"/>
  <c r="L46" i="17"/>
  <c r="N46" i="17"/>
  <c r="L47" i="17"/>
  <c r="N47" i="17"/>
  <c r="L48" i="17"/>
  <c r="N48" i="17"/>
  <c r="L49" i="17"/>
  <c r="N49" i="17"/>
  <c r="L50" i="17"/>
  <c r="N50" i="17"/>
  <c r="L51" i="17"/>
  <c r="N51" i="17"/>
  <c r="L52" i="17"/>
  <c r="N52" i="17"/>
  <c r="L53" i="17"/>
  <c r="N53" i="17"/>
  <c r="L54" i="17"/>
  <c r="N54" i="17"/>
  <c r="L55" i="17"/>
  <c r="N55" i="17"/>
  <c r="L56" i="17"/>
  <c r="N56" i="17"/>
  <c r="L57" i="17"/>
  <c r="N57" i="17"/>
  <c r="L58" i="17"/>
  <c r="N58" i="17"/>
  <c r="L59" i="17"/>
  <c r="N59" i="17"/>
  <c r="L60" i="17"/>
  <c r="N60" i="17"/>
  <c r="L61" i="17"/>
  <c r="N61" i="17"/>
  <c r="L62" i="17"/>
  <c r="N62" i="17"/>
  <c r="L63" i="17"/>
  <c r="N63" i="17"/>
  <c r="L64" i="17"/>
  <c r="N64" i="17"/>
  <c r="L65" i="17"/>
  <c r="N65" i="17"/>
  <c r="L66" i="17"/>
  <c r="N66" i="17"/>
  <c r="L67" i="17"/>
  <c r="N67" i="17"/>
  <c r="L68" i="17"/>
  <c r="N68" i="17"/>
  <c r="L69" i="17"/>
  <c r="N69" i="17"/>
  <c r="L70" i="17"/>
  <c r="N70" i="17"/>
  <c r="L71" i="17"/>
  <c r="N71" i="17"/>
  <c r="L72" i="17"/>
  <c r="N72" i="17"/>
  <c r="D89" i="17"/>
  <c r="D91" i="17"/>
  <c r="J93" i="17"/>
  <c r="L93" i="17"/>
  <c r="D96" i="17"/>
  <c r="J99" i="17"/>
  <c r="J100" i="17"/>
  <c r="O109" i="17"/>
  <c r="O110" i="17"/>
  <c r="M114" i="17"/>
  <c r="O114" i="17"/>
  <c r="M115" i="17"/>
  <c r="O115" i="17"/>
  <c r="M116" i="17"/>
  <c r="O116" i="17"/>
  <c r="M117" i="17"/>
  <c r="O117" i="17"/>
  <c r="M118" i="17"/>
  <c r="O118" i="17"/>
  <c r="M119" i="17"/>
  <c r="O119" i="17"/>
  <c r="M120" i="17"/>
  <c r="O120" i="17"/>
  <c r="M121" i="17"/>
  <c r="O121" i="17"/>
  <c r="M122" i="17"/>
  <c r="O122" i="17"/>
  <c r="M123" i="17"/>
  <c r="O123" i="17"/>
  <c r="M124" i="17"/>
  <c r="O124" i="17"/>
  <c r="M125" i="17"/>
  <c r="O125" i="17"/>
  <c r="M126" i="17"/>
  <c r="O126" i="17"/>
  <c r="M127" i="17"/>
  <c r="O127" i="17"/>
  <c r="M128" i="17"/>
  <c r="O128" i="17"/>
  <c r="M129" i="17"/>
  <c r="O129" i="17"/>
  <c r="M130" i="17"/>
  <c r="O130" i="17"/>
  <c r="M131" i="17"/>
  <c r="O131" i="17"/>
  <c r="M132" i="17"/>
  <c r="O132" i="17"/>
  <c r="M133" i="17"/>
  <c r="O133" i="17"/>
  <c r="M134" i="17"/>
  <c r="O134" i="17"/>
  <c r="M135" i="17"/>
  <c r="O135" i="17"/>
  <c r="M136" i="17"/>
  <c r="O136" i="17"/>
  <c r="M137" i="17"/>
  <c r="O137" i="17"/>
  <c r="M138" i="17"/>
  <c r="O138" i="17"/>
  <c r="M139" i="17"/>
  <c r="O139" i="17"/>
  <c r="M140" i="17"/>
  <c r="O140" i="17"/>
  <c r="M141" i="17"/>
  <c r="O141" i="17"/>
  <c r="M142" i="17"/>
  <c r="O142" i="17"/>
  <c r="M143" i="17"/>
  <c r="O143" i="17"/>
  <c r="M144" i="17"/>
  <c r="O144" i="17"/>
  <c r="M145" i="17"/>
  <c r="O145" i="17"/>
  <c r="M146" i="17"/>
  <c r="O146" i="17"/>
  <c r="M147" i="17"/>
  <c r="O147" i="17"/>
  <c r="M148" i="17"/>
  <c r="O148" i="17"/>
  <c r="M149" i="17"/>
  <c r="O149" i="17"/>
  <c r="M150" i="17"/>
  <c r="O150" i="17"/>
  <c r="M151" i="17"/>
  <c r="O151" i="17"/>
  <c r="M152" i="17"/>
  <c r="O152" i="17"/>
  <c r="M153" i="17"/>
  <c r="O153" i="17"/>
  <c r="M154" i="17"/>
  <c r="O154" i="17"/>
  <c r="C12" i="2"/>
  <c r="C12" i="1"/>
  <c r="O3" i="3"/>
  <c r="A5" i="2"/>
  <c r="A1" i="2"/>
  <c r="F13" i="2"/>
  <c r="C8" i="2" s="1"/>
  <c r="F13" i="1"/>
  <c r="C56" i="1" s="1"/>
  <c r="C89" i="2"/>
  <c r="I11" i="13"/>
  <c r="K11" i="13"/>
  <c r="L17" i="13"/>
  <c r="N17" i="13"/>
  <c r="L18" i="13"/>
  <c r="N18" i="13"/>
  <c r="L19" i="13"/>
  <c r="N19" i="13"/>
  <c r="L20" i="13"/>
  <c r="N20" i="13"/>
  <c r="L21" i="13"/>
  <c r="N21" i="13"/>
  <c r="L22" i="13"/>
  <c r="N22" i="13"/>
  <c r="L23" i="13"/>
  <c r="N23" i="13"/>
  <c r="L24" i="13"/>
  <c r="N24" i="13"/>
  <c r="L25" i="13"/>
  <c r="N25" i="13"/>
  <c r="L26" i="13"/>
  <c r="N26" i="13"/>
  <c r="L27" i="13"/>
  <c r="N27" i="13"/>
  <c r="L28" i="13"/>
  <c r="N28" i="13"/>
  <c r="L29" i="13"/>
  <c r="N29" i="13"/>
  <c r="L30" i="13"/>
  <c r="N30" i="13"/>
  <c r="L31" i="13"/>
  <c r="N31" i="13"/>
  <c r="L32" i="13"/>
  <c r="N32" i="13"/>
  <c r="L33" i="13"/>
  <c r="N33" i="13"/>
  <c r="L34" i="13"/>
  <c r="N34" i="13"/>
  <c r="L35" i="13"/>
  <c r="N35" i="13"/>
  <c r="L36" i="13"/>
  <c r="N36" i="13"/>
  <c r="L37" i="13"/>
  <c r="N37" i="13"/>
  <c r="L38" i="13"/>
  <c r="N38" i="13"/>
  <c r="L39" i="13"/>
  <c r="N39" i="13"/>
  <c r="L40" i="13"/>
  <c r="N40" i="13"/>
  <c r="L41" i="13"/>
  <c r="N41" i="13"/>
  <c r="L42" i="13"/>
  <c r="N42" i="13"/>
  <c r="L43" i="13"/>
  <c r="N43" i="13"/>
  <c r="L44" i="13"/>
  <c r="N44" i="13"/>
  <c r="L45" i="13"/>
  <c r="N45" i="13"/>
  <c r="L46" i="13"/>
  <c r="N46" i="13"/>
  <c r="L47" i="13"/>
  <c r="N47" i="13"/>
  <c r="L48" i="13"/>
  <c r="N48" i="13"/>
  <c r="L49" i="13"/>
  <c r="N49" i="13"/>
  <c r="L50" i="13"/>
  <c r="N50" i="13"/>
  <c r="L51" i="13"/>
  <c r="N51" i="13"/>
  <c r="L52" i="13"/>
  <c r="N52" i="13"/>
  <c r="L53" i="13"/>
  <c r="N53" i="13"/>
  <c r="L54" i="13"/>
  <c r="N54" i="13"/>
  <c r="L55" i="13"/>
  <c r="N55" i="13"/>
  <c r="L56" i="13"/>
  <c r="N56" i="13"/>
  <c r="L57" i="13"/>
  <c r="N57" i="13"/>
  <c r="L58" i="13"/>
  <c r="N58" i="13"/>
  <c r="L59" i="13"/>
  <c r="N59" i="13"/>
  <c r="L60" i="13"/>
  <c r="N60" i="13"/>
  <c r="L61" i="13"/>
  <c r="N61" i="13"/>
  <c r="L62" i="13"/>
  <c r="N62" i="13"/>
  <c r="L63" i="13"/>
  <c r="N63" i="13"/>
  <c r="L64" i="13"/>
  <c r="N64" i="13"/>
  <c r="L65" i="13"/>
  <c r="N65" i="13"/>
  <c r="L66" i="13"/>
  <c r="N66" i="13"/>
  <c r="L67" i="13"/>
  <c r="N67" i="13"/>
  <c r="L68" i="13"/>
  <c r="N68" i="13"/>
  <c r="L69" i="13"/>
  <c r="N69" i="13"/>
  <c r="L70" i="13"/>
  <c r="N70" i="13"/>
  <c r="L71" i="13"/>
  <c r="N71" i="13"/>
  <c r="L72" i="13"/>
  <c r="N72" i="13"/>
  <c r="D89" i="13"/>
  <c r="D91" i="13"/>
  <c r="J93" i="13"/>
  <c r="L93" i="13"/>
  <c r="D96" i="13"/>
  <c r="M99" i="13"/>
  <c r="O99" i="13"/>
  <c r="M100" i="13"/>
  <c r="O100" i="13"/>
  <c r="M101" i="13"/>
  <c r="O101" i="13"/>
  <c r="M102" i="13"/>
  <c r="O102" i="13"/>
  <c r="M103" i="13"/>
  <c r="O103" i="13"/>
  <c r="M104" i="13"/>
  <c r="O104" i="13"/>
  <c r="M105" i="13"/>
  <c r="O105" i="13"/>
  <c r="M106" i="13"/>
  <c r="O106" i="13"/>
  <c r="M107" i="13"/>
  <c r="O107" i="13"/>
  <c r="M108" i="13"/>
  <c r="O108" i="13"/>
  <c r="M109" i="13"/>
  <c r="O109" i="13"/>
  <c r="M110" i="13"/>
  <c r="O110" i="13"/>
  <c r="M111" i="13"/>
  <c r="O111" i="13"/>
  <c r="M112" i="13"/>
  <c r="O112" i="13"/>
  <c r="M113" i="13"/>
  <c r="O113" i="13"/>
  <c r="M114" i="13"/>
  <c r="O114" i="13"/>
  <c r="M115" i="13"/>
  <c r="O115" i="13"/>
  <c r="M116" i="13"/>
  <c r="O116" i="13"/>
  <c r="M117" i="13"/>
  <c r="O117" i="13"/>
  <c r="M118" i="13"/>
  <c r="O118" i="13"/>
  <c r="M119" i="13"/>
  <c r="O119" i="13"/>
  <c r="M120" i="13"/>
  <c r="O120" i="13"/>
  <c r="M121" i="13"/>
  <c r="O121" i="13"/>
  <c r="M122" i="13"/>
  <c r="O122" i="13"/>
  <c r="M123" i="13"/>
  <c r="O123" i="13"/>
  <c r="M124" i="13"/>
  <c r="O124" i="13"/>
  <c r="M125" i="13"/>
  <c r="O125" i="13"/>
  <c r="M126" i="13"/>
  <c r="O126" i="13"/>
  <c r="M127" i="13"/>
  <c r="O127" i="13"/>
  <c r="M128" i="13"/>
  <c r="O128" i="13"/>
  <c r="M129" i="13"/>
  <c r="O129" i="13"/>
  <c r="M130" i="13"/>
  <c r="O130" i="13"/>
  <c r="J131" i="13"/>
  <c r="M131" i="13"/>
  <c r="O131" i="13"/>
  <c r="P131" i="13"/>
  <c r="J132" i="13"/>
  <c r="M132" i="13"/>
  <c r="O132" i="13"/>
  <c r="P132" i="13"/>
  <c r="J133" i="13"/>
  <c r="M133" i="13"/>
  <c r="O133" i="13"/>
  <c r="P133" i="13"/>
  <c r="J134" i="13"/>
  <c r="M134" i="13"/>
  <c r="O134" i="13"/>
  <c r="P134" i="13"/>
  <c r="J135" i="13"/>
  <c r="M135" i="13"/>
  <c r="O135" i="13"/>
  <c r="P135" i="13"/>
  <c r="J136" i="13"/>
  <c r="M136" i="13"/>
  <c r="O136" i="13"/>
  <c r="P136" i="13"/>
  <c r="J137" i="13"/>
  <c r="M137" i="13"/>
  <c r="O137" i="13"/>
  <c r="P137" i="13"/>
  <c r="J138" i="13"/>
  <c r="M138" i="13"/>
  <c r="O138" i="13"/>
  <c r="P138" i="13"/>
  <c r="J139" i="13"/>
  <c r="M139" i="13"/>
  <c r="O139" i="13"/>
  <c r="P139" i="13"/>
  <c r="J140" i="13"/>
  <c r="M140" i="13"/>
  <c r="O140" i="13"/>
  <c r="P140" i="13"/>
  <c r="J141" i="13"/>
  <c r="M141" i="13"/>
  <c r="O141" i="13"/>
  <c r="P141" i="13"/>
  <c r="J142" i="13"/>
  <c r="M142" i="13"/>
  <c r="O142" i="13"/>
  <c r="P142" i="13"/>
  <c r="J143" i="13"/>
  <c r="M143" i="13"/>
  <c r="O143" i="13"/>
  <c r="P143" i="13"/>
  <c r="J144" i="13"/>
  <c r="M144" i="13"/>
  <c r="O144" i="13"/>
  <c r="P144" i="13"/>
  <c r="J145" i="13"/>
  <c r="M145" i="13"/>
  <c r="O145" i="13"/>
  <c r="P145" i="13"/>
  <c r="J146" i="13"/>
  <c r="M146" i="13"/>
  <c r="O146" i="13"/>
  <c r="P146" i="13"/>
  <c r="J147" i="13"/>
  <c r="M147" i="13"/>
  <c r="O147" i="13"/>
  <c r="P147" i="13"/>
  <c r="J148" i="13"/>
  <c r="M148" i="13"/>
  <c r="O148" i="13"/>
  <c r="P148" i="13"/>
  <c r="J149" i="13"/>
  <c r="M149" i="13"/>
  <c r="O149" i="13"/>
  <c r="P149" i="13"/>
  <c r="J150" i="13"/>
  <c r="M150" i="13"/>
  <c r="O150" i="13"/>
  <c r="P150" i="13"/>
  <c r="J151" i="13"/>
  <c r="M151" i="13"/>
  <c r="O151" i="13"/>
  <c r="P151" i="13"/>
  <c r="J152" i="13"/>
  <c r="M152" i="13"/>
  <c r="O152" i="13"/>
  <c r="P152" i="13"/>
  <c r="J153" i="13"/>
  <c r="M153" i="13"/>
  <c r="O153" i="13"/>
  <c r="P153" i="13"/>
  <c r="J154" i="13"/>
  <c r="M154" i="13"/>
  <c r="O154" i="13"/>
  <c r="P154" i="13"/>
  <c r="K11" i="3"/>
  <c r="L17" i="3"/>
  <c r="N17" i="3"/>
  <c r="N27" i="3"/>
  <c r="N28" i="3"/>
  <c r="O28" i="3" s="1"/>
  <c r="N29" i="3"/>
  <c r="N30" i="3"/>
  <c r="L34" i="3"/>
  <c r="N34" i="3"/>
  <c r="L35" i="3"/>
  <c r="N35" i="3"/>
  <c r="L36" i="3"/>
  <c r="N36" i="3"/>
  <c r="L37" i="3"/>
  <c r="N37" i="3"/>
  <c r="L38" i="3"/>
  <c r="N38" i="3"/>
  <c r="L39" i="3"/>
  <c r="N39" i="3"/>
  <c r="L40" i="3"/>
  <c r="N40" i="3"/>
  <c r="L41" i="3"/>
  <c r="N41" i="3"/>
  <c r="L42" i="3"/>
  <c r="N42" i="3"/>
  <c r="L43" i="3"/>
  <c r="N43" i="3"/>
  <c r="L44" i="3"/>
  <c r="N44" i="3"/>
  <c r="L45" i="3"/>
  <c r="N45" i="3"/>
  <c r="L46" i="3"/>
  <c r="N46" i="3"/>
  <c r="L47" i="3"/>
  <c r="N47" i="3"/>
  <c r="L48" i="3"/>
  <c r="N48" i="3"/>
  <c r="L49" i="3"/>
  <c r="N49" i="3"/>
  <c r="L50" i="3"/>
  <c r="N50" i="3"/>
  <c r="L51" i="3"/>
  <c r="N51" i="3"/>
  <c r="L52" i="3"/>
  <c r="N52" i="3"/>
  <c r="L53" i="3"/>
  <c r="N53" i="3"/>
  <c r="L54" i="3"/>
  <c r="N54" i="3"/>
  <c r="L55" i="3"/>
  <c r="N55" i="3"/>
  <c r="L56" i="3"/>
  <c r="N56" i="3"/>
  <c r="L57" i="3"/>
  <c r="N57" i="3"/>
  <c r="L58" i="3"/>
  <c r="N58" i="3"/>
  <c r="L59" i="3"/>
  <c r="N59" i="3"/>
  <c r="L60" i="3"/>
  <c r="N60" i="3"/>
  <c r="L61" i="3"/>
  <c r="N61" i="3"/>
  <c r="L62" i="3"/>
  <c r="N62" i="3"/>
  <c r="L63" i="3"/>
  <c r="N63" i="3"/>
  <c r="L64" i="3"/>
  <c r="N64" i="3"/>
  <c r="L65" i="3"/>
  <c r="N65" i="3"/>
  <c r="L66" i="3"/>
  <c r="N66" i="3"/>
  <c r="L67" i="3"/>
  <c r="N67" i="3"/>
  <c r="L68" i="3"/>
  <c r="N68" i="3"/>
  <c r="L69" i="3"/>
  <c r="N69" i="3"/>
  <c r="L70" i="3"/>
  <c r="N70" i="3"/>
  <c r="L71" i="3"/>
  <c r="N71" i="3"/>
  <c r="L72" i="3"/>
  <c r="N72" i="3"/>
  <c r="D89" i="3"/>
  <c r="D91" i="3"/>
  <c r="J93" i="3"/>
  <c r="L93" i="3"/>
  <c r="D96" i="3"/>
  <c r="J99" i="3"/>
  <c r="J100" i="3"/>
  <c r="O109" i="3"/>
  <c r="O110" i="3"/>
  <c r="M114" i="3"/>
  <c r="O114" i="3"/>
  <c r="M115" i="3"/>
  <c r="O115" i="3"/>
  <c r="M116" i="3"/>
  <c r="O116" i="3"/>
  <c r="M117" i="3"/>
  <c r="O117" i="3"/>
  <c r="M118" i="3"/>
  <c r="O118" i="3"/>
  <c r="M119" i="3"/>
  <c r="O119" i="3"/>
  <c r="M120" i="3"/>
  <c r="O120" i="3"/>
  <c r="M121" i="3"/>
  <c r="O121" i="3"/>
  <c r="M122" i="3"/>
  <c r="O122" i="3"/>
  <c r="M123" i="3"/>
  <c r="O123" i="3"/>
  <c r="M124" i="3"/>
  <c r="O124" i="3"/>
  <c r="M125" i="3"/>
  <c r="O125" i="3"/>
  <c r="M126" i="3"/>
  <c r="O126" i="3"/>
  <c r="M127" i="3"/>
  <c r="O127" i="3"/>
  <c r="M128" i="3"/>
  <c r="O128" i="3"/>
  <c r="M129" i="3"/>
  <c r="O129" i="3"/>
  <c r="M130" i="3"/>
  <c r="O130" i="3"/>
  <c r="M131" i="3"/>
  <c r="O131" i="3"/>
  <c r="M132" i="3"/>
  <c r="O132" i="3"/>
  <c r="M133" i="3"/>
  <c r="O133" i="3"/>
  <c r="M134" i="3"/>
  <c r="O134" i="3"/>
  <c r="M135" i="3"/>
  <c r="O135" i="3"/>
  <c r="M136" i="3"/>
  <c r="O136" i="3"/>
  <c r="M137" i="3"/>
  <c r="O137" i="3"/>
  <c r="M138" i="3"/>
  <c r="O138" i="3"/>
  <c r="M139" i="3"/>
  <c r="O139" i="3"/>
  <c r="M140" i="3"/>
  <c r="O140" i="3"/>
  <c r="M141" i="3"/>
  <c r="O141" i="3"/>
  <c r="M142" i="3"/>
  <c r="O142" i="3"/>
  <c r="M143" i="3"/>
  <c r="O143" i="3"/>
  <c r="M144" i="3"/>
  <c r="O144" i="3"/>
  <c r="M145" i="3"/>
  <c r="O145" i="3"/>
  <c r="M146" i="3"/>
  <c r="O146" i="3"/>
  <c r="M147" i="3"/>
  <c r="O147" i="3"/>
  <c r="M148" i="3"/>
  <c r="O148" i="3"/>
  <c r="M149" i="3"/>
  <c r="O149" i="3"/>
  <c r="M150" i="3"/>
  <c r="O150" i="3"/>
  <c r="M151" i="3"/>
  <c r="O151" i="3"/>
  <c r="M152" i="3"/>
  <c r="O152" i="3"/>
  <c r="M153" i="3"/>
  <c r="O153" i="3"/>
  <c r="M154" i="3"/>
  <c r="O154" i="3"/>
  <c r="F12" i="2"/>
  <c r="D17" i="2"/>
  <c r="E17" i="2"/>
  <c r="D18" i="2"/>
  <c r="E18" i="2"/>
  <c r="D19" i="2"/>
  <c r="C24" i="2"/>
  <c r="E24" i="2"/>
  <c r="C31" i="2"/>
  <c r="E31" i="2"/>
  <c r="C34" i="2"/>
  <c r="E34" i="2"/>
  <c r="C40" i="2"/>
  <c r="C44" i="2"/>
  <c r="F44" i="2"/>
  <c r="C45" i="2"/>
  <c r="F45" i="2"/>
  <c r="C46" i="2"/>
  <c r="F46" i="2"/>
  <c r="C47" i="2"/>
  <c r="F47" i="2"/>
  <c r="C52" i="2"/>
  <c r="F64" i="2"/>
  <c r="C58" i="2"/>
  <c r="F58" i="2"/>
  <c r="C64" i="2"/>
  <c r="C75" i="2"/>
  <c r="F75" i="2"/>
  <c r="C81" i="2"/>
  <c r="C90" i="2"/>
  <c r="F12" i="1"/>
  <c r="D17" i="1"/>
  <c r="E17" i="1"/>
  <c r="D18" i="1"/>
  <c r="E18" i="1"/>
  <c r="D19" i="1"/>
  <c r="C24" i="1"/>
  <c r="E24" i="1"/>
  <c r="C31" i="1"/>
  <c r="E31" i="1"/>
  <c r="C34" i="1"/>
  <c r="E34" i="1"/>
  <c r="C40" i="1"/>
  <c r="C44" i="1"/>
  <c r="F44" i="1"/>
  <c r="C45" i="1"/>
  <c r="F45" i="1"/>
  <c r="C46" i="1"/>
  <c r="F46" i="1"/>
  <c r="C47" i="1"/>
  <c r="F47" i="1"/>
  <c r="C52" i="1"/>
  <c r="F64" i="1"/>
  <c r="C58" i="1"/>
  <c r="F58" i="1"/>
  <c r="C64" i="1"/>
  <c r="C75" i="1"/>
  <c r="F75" i="1"/>
  <c r="C81" i="1"/>
  <c r="C89" i="1"/>
  <c r="C90" i="1"/>
  <c r="S132" i="1"/>
  <c r="S133" i="1"/>
  <c r="S134" i="1"/>
  <c r="B23" i="27"/>
  <c r="B22" i="34"/>
  <c r="B19" i="45"/>
  <c r="B21" i="3"/>
  <c r="B20" i="43"/>
  <c r="B20" i="41"/>
  <c r="B20" i="44"/>
  <c r="I20" i="21"/>
  <c r="B23" i="29"/>
  <c r="B103" i="30"/>
  <c r="B18" i="57"/>
  <c r="B21" i="22"/>
  <c r="B18" i="53"/>
  <c r="B22" i="24"/>
  <c r="B18" i="55"/>
  <c r="B21" i="18"/>
  <c r="B22" i="31"/>
  <c r="B18" i="58"/>
  <c r="B21" i="20"/>
  <c r="B104" i="27"/>
  <c r="B18" i="54"/>
  <c r="B102" i="21"/>
  <c r="B102" i="17"/>
  <c r="B102" i="22"/>
  <c r="B103" i="24"/>
  <c r="B101" i="39"/>
  <c r="B21" i="17"/>
  <c r="B102" i="20"/>
  <c r="B102" i="19"/>
  <c r="B102" i="3"/>
  <c r="B102" i="18"/>
  <c r="B103" i="23"/>
  <c r="B104" i="29"/>
  <c r="B103" i="34"/>
  <c r="B105" i="28"/>
  <c r="J103" i="29"/>
  <c r="J100" i="39"/>
  <c r="J102" i="24"/>
  <c r="J101" i="20"/>
  <c r="J102" i="32"/>
  <c r="J102" i="23"/>
  <c r="J101" i="3"/>
  <c r="J103" i="27"/>
  <c r="J101" i="17"/>
  <c r="J101" i="19"/>
  <c r="J101" i="22"/>
  <c r="J101" i="21"/>
  <c r="J101" i="18"/>
  <c r="J104" i="28"/>
  <c r="J102" i="34"/>
  <c r="B18" i="56"/>
  <c r="B18" i="46"/>
  <c r="B20" i="42"/>
  <c r="B20" i="39"/>
  <c r="B103" i="32"/>
  <c r="B22" i="32"/>
  <c r="B24" i="28"/>
  <c r="B100" i="42"/>
  <c r="B100" i="41"/>
  <c r="B102" i="31"/>
  <c r="B100" i="43"/>
  <c r="B100" i="44"/>
  <c r="J99" i="45"/>
  <c r="J103" i="30"/>
  <c r="J100" i="42"/>
  <c r="J100" i="41"/>
  <c r="J100" i="44"/>
  <c r="J102" i="31"/>
  <c r="J100" i="43"/>
  <c r="B101" i="43"/>
  <c r="B101" i="44"/>
  <c r="B103" i="31"/>
  <c r="C99" i="63"/>
  <c r="C100" i="63" s="1"/>
  <c r="C101" i="63" s="1"/>
  <c r="C102" i="63" s="1"/>
  <c r="C103" i="63" s="1"/>
  <c r="C104" i="63" s="1"/>
  <c r="C105" i="63" s="1"/>
  <c r="C106" i="63" s="1"/>
  <c r="C107" i="63" s="1"/>
  <c r="C108" i="63" s="1"/>
  <c r="C109" i="63" s="1"/>
  <c r="C110" i="63" s="1"/>
  <c r="C111" i="63" s="1"/>
  <c r="C112" i="63" s="1"/>
  <c r="C113" i="63" s="1"/>
  <c r="C114" i="63" s="1"/>
  <c r="C115" i="63" s="1"/>
  <c r="C116" i="63" s="1"/>
  <c r="C117" i="63" s="1"/>
  <c r="C118" i="63" s="1"/>
  <c r="C119" i="63" s="1"/>
  <c r="C120" i="63" s="1"/>
  <c r="C121" i="63" s="1"/>
  <c r="C122" i="63" s="1"/>
  <c r="C123" i="63" s="1"/>
  <c r="C124" i="63" s="1"/>
  <c r="C125" i="63" s="1"/>
  <c r="C126" i="63" s="1"/>
  <c r="C127" i="63" s="1"/>
  <c r="C128" i="63" s="1"/>
  <c r="C129" i="63" s="1"/>
  <c r="C130" i="63" s="1"/>
  <c r="C131" i="63" s="1"/>
  <c r="C132" i="63" s="1"/>
  <c r="C133" i="63" s="1"/>
  <c r="C134" i="63" s="1"/>
  <c r="C135" i="63" s="1"/>
  <c r="C136" i="63" s="1"/>
  <c r="C137" i="63" s="1"/>
  <c r="C138" i="63" s="1"/>
  <c r="C139" i="63" s="1"/>
  <c r="C140" i="63" s="1"/>
  <c r="C141" i="63" s="1"/>
  <c r="C142" i="63" s="1"/>
  <c r="C143" i="63" s="1"/>
  <c r="C144" i="63" s="1"/>
  <c r="C145" i="63" s="1"/>
  <c r="C146" i="63" s="1"/>
  <c r="C147" i="63" s="1"/>
  <c r="C148" i="63" s="1"/>
  <c r="C149" i="63" s="1"/>
  <c r="C150" i="63" s="1"/>
  <c r="C151" i="63" s="1"/>
  <c r="C152" i="63" s="1"/>
  <c r="C153" i="63" s="1"/>
  <c r="C154" i="63" s="1"/>
  <c r="C99" i="62"/>
  <c r="C100" i="62" s="1"/>
  <c r="C101" i="62" s="1"/>
  <c r="C102" i="62" s="1"/>
  <c r="C103" i="62" s="1"/>
  <c r="C104" i="62" s="1"/>
  <c r="C105" i="62" s="1"/>
  <c r="C106" i="62" s="1"/>
  <c r="C107" i="62" s="1"/>
  <c r="C108" i="62" s="1"/>
  <c r="C109" i="62" s="1"/>
  <c r="C110" i="62" s="1"/>
  <c r="C111" i="62" s="1"/>
  <c r="C112" i="62" s="1"/>
  <c r="C113" i="62" s="1"/>
  <c r="C114" i="62" s="1"/>
  <c r="C115" i="62" s="1"/>
  <c r="C116" i="62" s="1"/>
  <c r="C117" i="62" s="1"/>
  <c r="C118" i="62" s="1"/>
  <c r="C119" i="62" s="1"/>
  <c r="C120" i="62" s="1"/>
  <c r="C121" i="62" s="1"/>
  <c r="C122" i="62" s="1"/>
  <c r="C123" i="62" s="1"/>
  <c r="C124" i="62" s="1"/>
  <c r="C125" i="62" s="1"/>
  <c r="C126" i="62" s="1"/>
  <c r="C127" i="62" s="1"/>
  <c r="C128" i="62" s="1"/>
  <c r="C129" i="62" s="1"/>
  <c r="C130" i="62" s="1"/>
  <c r="C131" i="62" s="1"/>
  <c r="C132" i="62" s="1"/>
  <c r="C133" i="62" s="1"/>
  <c r="C134" i="62" s="1"/>
  <c r="C135" i="62" s="1"/>
  <c r="C136" i="62" s="1"/>
  <c r="C137" i="62" s="1"/>
  <c r="C138" i="62" s="1"/>
  <c r="C139" i="62" s="1"/>
  <c r="C140" i="62" s="1"/>
  <c r="C141" i="62" s="1"/>
  <c r="C142" i="62" s="1"/>
  <c r="C143" i="62" s="1"/>
  <c r="C144" i="62" s="1"/>
  <c r="C145" i="62" s="1"/>
  <c r="C146" i="62" s="1"/>
  <c r="C147" i="62" s="1"/>
  <c r="C148" i="62" s="1"/>
  <c r="C149" i="62" s="1"/>
  <c r="C150" i="62" s="1"/>
  <c r="C151" i="62" s="1"/>
  <c r="C152" i="62" s="1"/>
  <c r="C153" i="62" s="1"/>
  <c r="C154" i="62" s="1"/>
  <c r="B101" i="41"/>
  <c r="B100" i="45"/>
  <c r="C99" i="60"/>
  <c r="C100" i="60" s="1"/>
  <c r="C101" i="60" s="1"/>
  <c r="C102" i="60" s="1"/>
  <c r="C103" i="60" s="1"/>
  <c r="C104" i="60" s="1"/>
  <c r="C105" i="60" s="1"/>
  <c r="C106" i="60" s="1"/>
  <c r="C107" i="60" s="1"/>
  <c r="C108" i="60" s="1"/>
  <c r="C109" i="60" s="1"/>
  <c r="C110" i="60" s="1"/>
  <c r="C111" i="60" s="1"/>
  <c r="C112" i="60" s="1"/>
  <c r="C113" i="60" s="1"/>
  <c r="C114" i="60" s="1"/>
  <c r="C115" i="60" s="1"/>
  <c r="C116" i="60" s="1"/>
  <c r="C117" i="60" s="1"/>
  <c r="C118" i="60" s="1"/>
  <c r="C119" i="60" s="1"/>
  <c r="C120" i="60" s="1"/>
  <c r="C121" i="60" s="1"/>
  <c r="C122" i="60" s="1"/>
  <c r="C123" i="60" s="1"/>
  <c r="C124" i="60" s="1"/>
  <c r="C125" i="60" s="1"/>
  <c r="C126" i="60" s="1"/>
  <c r="C127" i="60" s="1"/>
  <c r="C128" i="60" s="1"/>
  <c r="C129" i="60" s="1"/>
  <c r="C130" i="60" s="1"/>
  <c r="C131" i="60" s="1"/>
  <c r="C132" i="60" s="1"/>
  <c r="C133" i="60" s="1"/>
  <c r="C134" i="60" s="1"/>
  <c r="C135" i="60" s="1"/>
  <c r="C136" i="60" s="1"/>
  <c r="C137" i="60" s="1"/>
  <c r="C138" i="60" s="1"/>
  <c r="C139" i="60" s="1"/>
  <c r="C140" i="60" s="1"/>
  <c r="C141" i="60" s="1"/>
  <c r="C142" i="60" s="1"/>
  <c r="C143" i="60" s="1"/>
  <c r="C144" i="60" s="1"/>
  <c r="C145" i="60" s="1"/>
  <c r="C146" i="60" s="1"/>
  <c r="C147" i="60" s="1"/>
  <c r="C148" i="60" s="1"/>
  <c r="C149" i="60" s="1"/>
  <c r="C150" i="60" s="1"/>
  <c r="C151" i="60" s="1"/>
  <c r="C152" i="60" s="1"/>
  <c r="C153" i="60" s="1"/>
  <c r="C154" i="60" s="1"/>
  <c r="J103" i="31"/>
  <c r="B104" i="35"/>
  <c r="J99" i="53"/>
  <c r="B104" i="30"/>
  <c r="B101" i="42"/>
  <c r="J99" i="56"/>
  <c r="J100" i="45"/>
  <c r="B105" i="29"/>
  <c r="J99" i="46"/>
  <c r="B18" i="59"/>
  <c r="B23" i="32"/>
  <c r="B25" i="28"/>
  <c r="B19" i="54"/>
  <c r="B21" i="43"/>
  <c r="B22" i="21"/>
  <c r="B19" i="53"/>
  <c r="B19" i="56"/>
  <c r="B100" i="58"/>
  <c r="J101" i="41"/>
  <c r="B103" i="18"/>
  <c r="B104" i="24"/>
  <c r="B104" i="23"/>
  <c r="B104" i="34"/>
  <c r="B106" i="28"/>
  <c r="B103" i="19"/>
  <c r="J103" i="35"/>
  <c r="J101" i="44"/>
  <c r="B103" i="22"/>
  <c r="J101" i="43"/>
  <c r="B103" i="17"/>
  <c r="B105" i="27"/>
  <c r="B19" i="58"/>
  <c r="B23" i="31"/>
  <c r="B22" i="19"/>
  <c r="B19" i="46"/>
  <c r="B18" i="63"/>
  <c r="B21" i="41"/>
  <c r="B24" i="27"/>
  <c r="B23" i="34"/>
  <c r="B24" i="30"/>
  <c r="B21" i="44"/>
  <c r="B19" i="57"/>
  <c r="B22" i="3"/>
  <c r="J99" i="55"/>
  <c r="J99" i="58"/>
  <c r="B21" i="42"/>
  <c r="B24" i="29"/>
  <c r="B18" i="62"/>
  <c r="B22" i="20"/>
  <c r="B23" i="23"/>
  <c r="B22" i="18"/>
  <c r="B22" i="22"/>
  <c r="B23" i="24"/>
  <c r="B18" i="61"/>
  <c r="B21" i="39"/>
  <c r="J104" i="29"/>
  <c r="J102" i="20"/>
  <c r="J103" i="23"/>
  <c r="J103" i="34"/>
  <c r="J102" i="19"/>
  <c r="J105" i="28"/>
  <c r="J101" i="39"/>
  <c r="J103" i="24"/>
  <c r="J103" i="32"/>
  <c r="J104" i="27"/>
  <c r="J102" i="22"/>
  <c r="J102" i="21"/>
  <c r="J102" i="18"/>
  <c r="J102" i="17"/>
  <c r="I21" i="17"/>
  <c r="J99" i="57"/>
  <c r="J99" i="54"/>
  <c r="J101" i="42"/>
  <c r="J104" i="30"/>
  <c r="B22" i="17"/>
  <c r="B103" i="3"/>
  <c r="B20" i="45"/>
  <c r="B19" i="55"/>
  <c r="B18" i="60"/>
  <c r="B104" i="32"/>
  <c r="B103" i="20"/>
  <c r="B103" i="21"/>
  <c r="B24" i="34"/>
  <c r="B25" i="29"/>
  <c r="B19" i="59"/>
  <c r="B22" i="39"/>
  <c r="B18" i="67"/>
  <c r="B19" i="63"/>
  <c r="B26" i="28"/>
  <c r="B25" i="27"/>
  <c r="B19" i="61"/>
  <c r="B23" i="3"/>
  <c r="B23" i="21"/>
  <c r="B23" i="18"/>
  <c r="B22" i="42"/>
  <c r="B19" i="62"/>
  <c r="B23" i="19"/>
  <c r="B105" i="24"/>
  <c r="B104" i="3"/>
  <c r="B106" i="27"/>
  <c r="B101" i="58"/>
  <c r="B104" i="20"/>
  <c r="B105" i="32"/>
  <c r="B20" i="54"/>
  <c r="B20" i="58"/>
  <c r="B20" i="53"/>
  <c r="B18" i="68"/>
  <c r="B22" i="43"/>
  <c r="B23" i="20"/>
  <c r="B23" i="22"/>
  <c r="B18" i="64"/>
  <c r="B18" i="65"/>
  <c r="B21" i="45"/>
  <c r="B20" i="46"/>
  <c r="B20" i="57"/>
  <c r="B24" i="32"/>
  <c r="B105" i="23"/>
  <c r="B104" i="17"/>
  <c r="B104" i="19"/>
  <c r="B107" i="28"/>
  <c r="B24" i="31"/>
  <c r="B22" i="41"/>
  <c r="B20" i="55"/>
  <c r="B23" i="17"/>
  <c r="B19" i="64"/>
  <c r="B18" i="66"/>
  <c r="B19" i="60"/>
  <c r="B20" i="56"/>
  <c r="B22" i="44"/>
  <c r="B25" i="30"/>
  <c r="B106" i="29"/>
  <c r="B24" i="24"/>
  <c r="B24" i="23"/>
  <c r="B104" i="22"/>
  <c r="B104" i="18"/>
  <c r="B101" i="54"/>
  <c r="B101" i="45"/>
  <c r="B100" i="57"/>
  <c r="B100" i="53"/>
  <c r="B104" i="31"/>
  <c r="B100" i="54"/>
  <c r="B105" i="30"/>
  <c r="B102" i="43"/>
  <c r="B102" i="41"/>
  <c r="B100" i="46"/>
  <c r="B100" i="55"/>
  <c r="B102" i="44"/>
  <c r="B100" i="56"/>
  <c r="B102" i="42"/>
  <c r="B100" i="63"/>
  <c r="B100" i="59"/>
  <c r="B100" i="60"/>
  <c r="B100" i="61"/>
  <c r="B100" i="62"/>
  <c r="B101" i="55"/>
  <c r="B101" i="57"/>
  <c r="B100" i="64"/>
  <c r="C99" i="69"/>
  <c r="C100" i="69" s="1"/>
  <c r="C101" i="69" s="1"/>
  <c r="C102" i="69" s="1"/>
  <c r="C103" i="69" s="1"/>
  <c r="C104" i="69" s="1"/>
  <c r="C105" i="69" s="1"/>
  <c r="C106" i="69" s="1"/>
  <c r="C107" i="69" s="1"/>
  <c r="C108" i="69" s="1"/>
  <c r="C109" i="69" s="1"/>
  <c r="C110" i="69" s="1"/>
  <c r="C111" i="69" s="1"/>
  <c r="C112" i="69" s="1"/>
  <c r="C113" i="69" s="1"/>
  <c r="C114" i="69" s="1"/>
  <c r="C115" i="69" s="1"/>
  <c r="C116" i="69" s="1"/>
  <c r="C117" i="69" s="1"/>
  <c r="C118" i="69" s="1"/>
  <c r="C119" i="69" s="1"/>
  <c r="C120" i="69" s="1"/>
  <c r="C121" i="69" s="1"/>
  <c r="C122" i="69" s="1"/>
  <c r="C123" i="69" s="1"/>
  <c r="C124" i="69" s="1"/>
  <c r="C125" i="69" s="1"/>
  <c r="C126" i="69" s="1"/>
  <c r="C127" i="69" s="1"/>
  <c r="C128" i="69" s="1"/>
  <c r="C129" i="69" s="1"/>
  <c r="C130" i="69" s="1"/>
  <c r="C131" i="69" s="1"/>
  <c r="C132" i="69" s="1"/>
  <c r="C133" i="69" s="1"/>
  <c r="C134" i="69" s="1"/>
  <c r="C135" i="69" s="1"/>
  <c r="C136" i="69" s="1"/>
  <c r="C137" i="69" s="1"/>
  <c r="C138" i="69" s="1"/>
  <c r="C139" i="69" s="1"/>
  <c r="C140" i="69" s="1"/>
  <c r="C141" i="69" s="1"/>
  <c r="C142" i="69" s="1"/>
  <c r="C143" i="69" s="1"/>
  <c r="C144" i="69" s="1"/>
  <c r="C145" i="69" s="1"/>
  <c r="C146" i="69" s="1"/>
  <c r="C147" i="69" s="1"/>
  <c r="C148" i="69" s="1"/>
  <c r="C149" i="69" s="1"/>
  <c r="C150" i="69" s="1"/>
  <c r="C151" i="69" s="1"/>
  <c r="C152" i="69" s="1"/>
  <c r="C153" i="69" s="1"/>
  <c r="C154" i="69" s="1"/>
  <c r="K17" i="74"/>
  <c r="L17" i="74" s="1"/>
  <c r="K17" i="73"/>
  <c r="L17" i="73" s="1"/>
  <c r="K17" i="71"/>
  <c r="L17" i="71" s="1"/>
  <c r="M17" i="71"/>
  <c r="N17" i="71" s="1"/>
  <c r="B101" i="46"/>
  <c r="B104" i="21"/>
  <c r="M17" i="74"/>
  <c r="N17" i="74" s="1"/>
  <c r="K18" i="74"/>
  <c r="L18" i="74" s="1"/>
  <c r="M17" i="73"/>
  <c r="N17" i="73" s="1"/>
  <c r="K18" i="73"/>
  <c r="L18" i="73" s="1"/>
  <c r="K17" i="72"/>
  <c r="L17" i="72" s="1"/>
  <c r="K18" i="72"/>
  <c r="L18" i="72" s="1"/>
  <c r="K18" i="71"/>
  <c r="L18" i="71" s="1"/>
  <c r="M18" i="71"/>
  <c r="N18" i="71" s="1"/>
  <c r="K17" i="70"/>
  <c r="L17" i="70" s="1"/>
  <c r="B18" i="74"/>
  <c r="B18" i="73"/>
  <c r="B18" i="72"/>
  <c r="B18" i="71"/>
  <c r="B18" i="70"/>
  <c r="B18" i="69"/>
  <c r="M18" i="74"/>
  <c r="N18" i="74" s="1"/>
  <c r="M18" i="73"/>
  <c r="N18" i="73" s="1"/>
  <c r="M18" i="72"/>
  <c r="N18" i="72" s="1"/>
  <c r="K19" i="71"/>
  <c r="L19" i="71" s="1"/>
  <c r="M17" i="70"/>
  <c r="N17" i="70" s="1"/>
  <c r="K18" i="70"/>
  <c r="L18" i="70" s="1"/>
  <c r="B100" i="69"/>
  <c r="K19" i="74"/>
  <c r="L19" i="74" s="1"/>
  <c r="K19" i="73"/>
  <c r="L19" i="73" s="1"/>
  <c r="K19" i="72"/>
  <c r="L19" i="72" s="1"/>
  <c r="M19" i="71"/>
  <c r="N19" i="71" s="1"/>
  <c r="M18" i="70"/>
  <c r="N18" i="70" s="1"/>
  <c r="B19" i="73"/>
  <c r="B19" i="72"/>
  <c r="B19" i="71"/>
  <c r="B19" i="70"/>
  <c r="B19" i="69"/>
  <c r="M19" i="74"/>
  <c r="N19" i="74" s="1"/>
  <c r="M19" i="73"/>
  <c r="N19" i="73" s="1"/>
  <c r="M19" i="72"/>
  <c r="N19" i="72" s="1"/>
  <c r="K20" i="71"/>
  <c r="L20" i="71" s="1"/>
  <c r="K19" i="70"/>
  <c r="L19" i="70" s="1"/>
  <c r="B19" i="74"/>
  <c r="B101" i="69"/>
  <c r="K20" i="74"/>
  <c r="L20" i="74" s="1"/>
  <c r="K20" i="73"/>
  <c r="L20" i="73" s="1"/>
  <c r="M20" i="71"/>
  <c r="N20" i="71" s="1"/>
  <c r="K20" i="70"/>
  <c r="L20" i="70" s="1"/>
  <c r="M19" i="70"/>
  <c r="N19" i="70" s="1"/>
  <c r="B20" i="74"/>
  <c r="B20" i="73"/>
  <c r="B20" i="72"/>
  <c r="B20" i="71"/>
  <c r="B20" i="70"/>
  <c r="B20" i="69"/>
  <c r="M20" i="74"/>
  <c r="N20" i="74" s="1"/>
  <c r="M20" i="73"/>
  <c r="N20" i="73" s="1"/>
  <c r="K21" i="71"/>
  <c r="L21" i="71" s="1"/>
  <c r="M20" i="70"/>
  <c r="N20" i="70" s="1"/>
  <c r="B102" i="69"/>
  <c r="K21" i="73"/>
  <c r="L21" i="73" s="1"/>
  <c r="M21" i="71"/>
  <c r="N21" i="71" s="1"/>
  <c r="K21" i="70"/>
  <c r="L21" i="70" s="1"/>
  <c r="B21" i="74"/>
  <c r="B21" i="73"/>
  <c r="B21" i="71"/>
  <c r="B21" i="70"/>
  <c r="B21" i="69"/>
  <c r="M21" i="73"/>
  <c r="N21" i="73" s="1"/>
  <c r="K22" i="71"/>
  <c r="L22" i="71" s="1"/>
  <c r="M21" i="70"/>
  <c r="N21" i="70" s="1"/>
  <c r="B103" i="69"/>
  <c r="M22" i="71"/>
  <c r="N22" i="71" s="1"/>
  <c r="K23" i="70"/>
  <c r="L23" i="70" s="1"/>
  <c r="M22" i="70"/>
  <c r="N22" i="70" s="1"/>
  <c r="K22" i="70"/>
  <c r="L22" i="70" s="1"/>
  <c r="B22" i="73"/>
  <c r="B22" i="71"/>
  <c r="B22" i="70"/>
  <c r="B22" i="69"/>
  <c r="K23" i="71"/>
  <c r="L23" i="71" s="1"/>
  <c r="M23" i="70"/>
  <c r="N23" i="70" s="1"/>
  <c r="B104" i="69"/>
  <c r="M23" i="71"/>
  <c r="N23" i="71" s="1"/>
  <c r="K24" i="70"/>
  <c r="L24" i="70" s="1"/>
  <c r="B23" i="71"/>
  <c r="B23" i="70"/>
  <c r="B23" i="69"/>
  <c r="M24" i="70"/>
  <c r="N24" i="70" s="1"/>
  <c r="B105" i="69"/>
  <c r="B24" i="71"/>
  <c r="B24" i="70"/>
  <c r="B24" i="69"/>
  <c r="B106" i="69"/>
  <c r="B25" i="70"/>
  <c r="B25" i="69"/>
  <c r="L102" i="39"/>
  <c r="M102" i="39" s="1"/>
  <c r="N102" i="39"/>
  <c r="O102" i="39" s="1"/>
  <c r="J102" i="39"/>
  <c r="B104" i="44"/>
  <c r="B100" i="75"/>
  <c r="B101" i="56"/>
  <c r="B103" i="44"/>
  <c r="B103" i="43"/>
  <c r="B20" i="64"/>
  <c r="B20" i="63"/>
  <c r="B23" i="41"/>
  <c r="B20" i="60"/>
  <c r="B21" i="55"/>
  <c r="B19" i="65"/>
  <c r="B26" i="30"/>
  <c r="B21" i="54"/>
  <c r="B18" i="78"/>
  <c r="B102" i="46"/>
  <c r="B22" i="74"/>
  <c r="B27" i="28"/>
  <c r="B106" i="30"/>
  <c r="B21" i="56"/>
  <c r="B20" i="62"/>
  <c r="B24" i="3"/>
  <c r="B102" i="53"/>
  <c r="B100" i="66"/>
  <c r="K21" i="74"/>
  <c r="L21" i="74" s="1"/>
  <c r="B104" i="43"/>
  <c r="B20" i="61"/>
  <c r="B18" i="75"/>
  <c r="B105" i="31"/>
  <c r="B18" i="77"/>
  <c r="B21" i="72"/>
  <c r="B25" i="71"/>
  <c r="M21" i="74"/>
  <c r="N21" i="74" s="1"/>
  <c r="B103" i="42"/>
  <c r="B106" i="31"/>
  <c r="B102" i="54"/>
  <c r="B102" i="45"/>
  <c r="B102" i="56"/>
  <c r="B26" i="69"/>
  <c r="B101" i="53"/>
  <c r="B100" i="68"/>
  <c r="B24" i="20"/>
  <c r="B103" i="41"/>
  <c r="B25" i="32"/>
  <c r="B102" i="55"/>
  <c r="B105" i="3"/>
  <c r="B101" i="59"/>
  <c r="B105" i="17"/>
  <c r="B101" i="63"/>
  <c r="B105" i="18"/>
  <c r="B104" i="39"/>
  <c r="B102" i="57"/>
  <c r="B108" i="28"/>
  <c r="B106" i="24"/>
  <c r="B107" i="27"/>
  <c r="B21" i="57"/>
  <c r="B23" i="73"/>
  <c r="B25" i="31"/>
  <c r="B23" i="43"/>
  <c r="B21" i="46"/>
  <c r="B104" i="41"/>
  <c r="B104" i="42"/>
  <c r="B24" i="21"/>
  <c r="B25" i="23"/>
  <c r="B26" i="27"/>
  <c r="B24" i="19"/>
  <c r="B107" i="29"/>
  <c r="B105" i="21"/>
  <c r="B106" i="23"/>
  <c r="J100" i="64"/>
  <c r="B105" i="22"/>
  <c r="B101" i="61"/>
  <c r="B102" i="58"/>
  <c r="B103" i="45"/>
  <c r="B100" i="65"/>
  <c r="B101" i="64"/>
  <c r="B101" i="60"/>
  <c r="B101" i="62"/>
  <c r="B21" i="61"/>
  <c r="B20" i="59"/>
  <c r="B21" i="53"/>
  <c r="B22" i="45"/>
  <c r="B23" i="44"/>
  <c r="B23" i="42"/>
  <c r="B23" i="39"/>
  <c r="B25" i="34"/>
  <c r="B106" i="32"/>
  <c r="B107" i="30"/>
  <c r="B26" i="29"/>
  <c r="B25" i="24"/>
  <c r="B24" i="22"/>
  <c r="B105" i="20"/>
  <c r="B24" i="18"/>
  <c r="B24" i="17"/>
  <c r="B102" i="61"/>
  <c r="B18" i="76"/>
  <c r="B100" i="74"/>
  <c r="B26" i="70"/>
  <c r="B100" i="73"/>
  <c r="B101" i="74"/>
  <c r="B100" i="72"/>
  <c r="B100" i="71"/>
  <c r="B100" i="70"/>
  <c r="B101" i="73"/>
  <c r="J99" i="70"/>
  <c r="B102" i="74"/>
  <c r="B101" i="72"/>
  <c r="B101" i="71"/>
  <c r="B101" i="70"/>
  <c r="B102" i="73"/>
  <c r="J100" i="70"/>
  <c r="B103" i="74"/>
  <c r="B102" i="72"/>
  <c r="B102" i="71"/>
  <c r="B102" i="70"/>
  <c r="B103" i="73"/>
  <c r="J101" i="70"/>
  <c r="B103" i="70"/>
  <c r="B104" i="73"/>
  <c r="B103" i="71"/>
  <c r="J102" i="70"/>
  <c r="B104" i="70"/>
  <c r="B104" i="71"/>
  <c r="J103" i="70"/>
  <c r="B105" i="70"/>
  <c r="B105" i="71"/>
  <c r="J104" i="70"/>
  <c r="B106" i="70"/>
  <c r="B106" i="71"/>
  <c r="J105" i="70"/>
  <c r="B107" i="70"/>
  <c r="J106" i="70"/>
  <c r="B19" i="66"/>
  <c r="B105" i="19"/>
  <c r="B21" i="58"/>
  <c r="B107" i="69"/>
  <c r="B100" i="67"/>
  <c r="J99" i="67"/>
  <c r="N99" i="67"/>
  <c r="O99" i="67" s="1"/>
  <c r="L99" i="67"/>
  <c r="M99" i="67" s="1"/>
  <c r="B102" i="60"/>
  <c r="B101" i="67"/>
  <c r="B104" i="74"/>
  <c r="B108" i="69"/>
  <c r="B101" i="68"/>
  <c r="B105" i="39"/>
  <c r="B100" i="76"/>
  <c r="B103" i="55"/>
  <c r="B100" i="79"/>
  <c r="B105" i="73"/>
  <c r="B106" i="17"/>
  <c r="B103" i="72"/>
  <c r="B107" i="32"/>
  <c r="B100" i="77"/>
  <c r="B100" i="78"/>
  <c r="B106" i="34"/>
  <c r="B103" i="58"/>
  <c r="B108" i="70"/>
  <c r="B101" i="66"/>
  <c r="B102" i="62"/>
  <c r="B109" i="28"/>
  <c r="B103" i="57"/>
  <c r="B106" i="19"/>
  <c r="B106" i="22"/>
  <c r="B102" i="64"/>
  <c r="B106" i="21"/>
  <c r="B107" i="23"/>
  <c r="B107" i="71"/>
  <c r="B102" i="59"/>
  <c r="B106" i="18"/>
  <c r="J103" i="45"/>
  <c r="J104" i="43"/>
  <c r="J102" i="56"/>
  <c r="J101" i="63"/>
  <c r="J103" i="74"/>
  <c r="J100" i="66"/>
  <c r="J104" i="39"/>
  <c r="J104" i="73"/>
  <c r="J101" i="64"/>
  <c r="J105" i="22"/>
  <c r="J101" i="60"/>
  <c r="J102" i="57"/>
  <c r="J99" i="76"/>
  <c r="J102" i="53"/>
  <c r="J100" i="68"/>
  <c r="J102" i="55"/>
  <c r="J102" i="72"/>
  <c r="L102" i="58"/>
  <c r="M102" i="58" s="1"/>
  <c r="J107" i="27"/>
  <c r="J106" i="23"/>
  <c r="J106" i="24"/>
  <c r="J101" i="59"/>
  <c r="J102" i="54"/>
  <c r="J107" i="69"/>
  <c r="J102" i="46"/>
  <c r="J105" i="17"/>
  <c r="N102" i="58"/>
  <c r="O102" i="58" s="1"/>
  <c r="J102" i="58"/>
  <c r="J100" i="65"/>
  <c r="J101" i="62"/>
  <c r="J105" i="19"/>
  <c r="J105" i="21"/>
  <c r="J105" i="18"/>
  <c r="J104" i="44"/>
  <c r="J106" i="32"/>
  <c r="J107" i="70"/>
  <c r="J100" i="67"/>
  <c r="J99" i="75"/>
  <c r="J105" i="20"/>
  <c r="J99" i="79"/>
  <c r="J106" i="31"/>
  <c r="J99" i="77"/>
  <c r="J104" i="42"/>
  <c r="J108" i="28"/>
  <c r="J99" i="78"/>
  <c r="J107" i="29"/>
  <c r="J104" i="41"/>
  <c r="J107" i="30"/>
  <c r="J105" i="3"/>
  <c r="J106" i="71"/>
  <c r="J106" i="34"/>
  <c r="B24" i="39"/>
  <c r="B18" i="83"/>
  <c r="B18" i="80"/>
  <c r="B24" i="41"/>
  <c r="B19" i="75"/>
  <c r="B26" i="31"/>
  <c r="B18" i="84"/>
  <c r="B25" i="21"/>
  <c r="B20" i="67"/>
  <c r="B26" i="34"/>
  <c r="B22" i="54"/>
  <c r="B22" i="72"/>
  <c r="B19" i="79"/>
  <c r="B25" i="20"/>
  <c r="B27" i="69"/>
  <c r="B18" i="82"/>
  <c r="B22" i="55"/>
  <c r="B21" i="63"/>
  <c r="B26" i="71"/>
  <c r="B27" i="29"/>
  <c r="B21" i="59"/>
  <c r="B24" i="43"/>
  <c r="B24" i="73"/>
  <c r="B23" i="74"/>
  <c r="B24" i="42"/>
  <c r="B20" i="66"/>
  <c r="I26" i="70"/>
  <c r="I21" i="46"/>
  <c r="I19" i="66"/>
  <c r="I23" i="44"/>
  <c r="I24" i="3"/>
  <c r="B21" i="60"/>
  <c r="I20" i="63"/>
  <c r="I21" i="56"/>
  <c r="I21" i="55"/>
  <c r="I24" i="19"/>
  <c r="I17" i="82"/>
  <c r="I26" i="69"/>
  <c r="I21" i="72"/>
  <c r="I24" i="22"/>
  <c r="I25" i="32"/>
  <c r="B26" i="24"/>
  <c r="I19" i="67"/>
  <c r="I24" i="21"/>
  <c r="I21" i="53"/>
  <c r="B28" i="28"/>
  <c r="B21" i="62"/>
  <c r="I21" i="58"/>
  <c r="I17" i="83"/>
  <c r="I23" i="39"/>
  <c r="I18" i="77"/>
  <c r="I26" i="27"/>
  <c r="I23" i="43"/>
  <c r="I25" i="71"/>
  <c r="I21" i="57"/>
  <c r="I25" i="23"/>
  <c r="I22" i="45"/>
  <c r="I17" i="84"/>
  <c r="I25" i="31"/>
  <c r="B22" i="53"/>
  <c r="B27" i="30"/>
  <c r="B27" i="70"/>
  <c r="M22" i="74"/>
  <c r="N22" i="74" s="1"/>
  <c r="I22" i="74"/>
  <c r="I20" i="59"/>
  <c r="I20" i="60"/>
  <c r="B22" i="46"/>
  <c r="I23" i="42"/>
  <c r="K22" i="74"/>
  <c r="L22" i="74" s="1"/>
  <c r="I23" i="73"/>
  <c r="B25" i="3"/>
  <c r="I26" i="29"/>
  <c r="B22" i="57"/>
  <c r="I24" i="20"/>
  <c r="I18" i="79"/>
  <c r="B19" i="78"/>
  <c r="B20" i="68"/>
  <c r="I18" i="76"/>
  <c r="B26" i="23"/>
  <c r="I21" i="54"/>
  <c r="I25" i="24"/>
  <c r="I24" i="18"/>
  <c r="I23" i="41"/>
  <c r="I27" i="28"/>
  <c r="I20" i="62"/>
  <c r="I20" i="64"/>
  <c r="B22" i="58"/>
  <c r="I19" i="65"/>
  <c r="I17" i="80"/>
  <c r="B19" i="77"/>
  <c r="I26" i="30"/>
  <c r="B27" i="27"/>
  <c r="I18" i="78"/>
  <c r="I19" i="68"/>
  <c r="I25" i="34"/>
  <c r="B25" i="18"/>
  <c r="B23" i="45"/>
  <c r="I18" i="75"/>
  <c r="I17" i="81"/>
  <c r="I24" i="17"/>
  <c r="B25" i="17"/>
  <c r="B21" i="64"/>
  <c r="B102" i="63"/>
  <c r="B22" i="56"/>
  <c r="B26" i="32"/>
  <c r="B106" i="3"/>
  <c r="B103" i="46"/>
  <c r="B108" i="29"/>
  <c r="B108" i="27"/>
  <c r="B107" i="24"/>
  <c r="B106" i="20"/>
  <c r="B18" i="81"/>
  <c r="B19" i="76"/>
  <c r="B20" i="65"/>
  <c r="B24" i="44"/>
  <c r="B25" i="19"/>
  <c r="B25" i="22"/>
  <c r="B18" i="85"/>
  <c r="B104" i="45"/>
  <c r="B105" i="44"/>
  <c r="B105" i="43"/>
  <c r="B103" i="53"/>
  <c r="B107" i="31"/>
  <c r="B22" i="63"/>
  <c r="B22" i="61"/>
  <c r="B20" i="79"/>
  <c r="I27" i="29"/>
  <c r="I23" i="45"/>
  <c r="I21" i="63"/>
  <c r="B28" i="29"/>
  <c r="I18" i="83"/>
  <c r="I21" i="61"/>
  <c r="B19" i="83"/>
  <c r="I25" i="18"/>
  <c r="I25" i="20"/>
  <c r="I22" i="58"/>
  <c r="I19" i="79"/>
  <c r="B26" i="19"/>
  <c r="B22" i="62"/>
  <c r="B25" i="43"/>
  <c r="I25" i="19"/>
  <c r="I17" i="88"/>
  <c r="I24" i="43"/>
  <c r="I21" i="62"/>
  <c r="B27" i="23"/>
  <c r="B101" i="65"/>
  <c r="B101" i="79"/>
  <c r="B107" i="21"/>
  <c r="B107" i="34"/>
  <c r="B102" i="68"/>
  <c r="B107" i="22"/>
  <c r="B101" i="78"/>
  <c r="B109" i="27"/>
  <c r="B110" i="28"/>
  <c r="B104" i="46"/>
  <c r="J103" i="53"/>
  <c r="B109" i="69"/>
  <c r="B107" i="19"/>
  <c r="B103" i="62"/>
  <c r="B104" i="72"/>
  <c r="B101" i="76"/>
  <c r="B107" i="18"/>
  <c r="B107" i="17"/>
  <c r="B107" i="3"/>
  <c r="B108" i="23"/>
  <c r="B103" i="59"/>
  <c r="B101" i="77"/>
  <c r="B108" i="24"/>
  <c r="B26" i="22"/>
  <c r="B23" i="56"/>
  <c r="B22" i="60"/>
  <c r="B27" i="32"/>
  <c r="B18" i="86"/>
  <c r="B19" i="81"/>
  <c r="B22" i="64"/>
  <c r="B25" i="73"/>
  <c r="B25" i="39"/>
  <c r="B19" i="85"/>
  <c r="B23" i="53"/>
  <c r="B23" i="54"/>
  <c r="I26" i="23"/>
  <c r="I18" i="82"/>
  <c r="I17" i="90"/>
  <c r="B18" i="87"/>
  <c r="B20" i="76"/>
  <c r="B25" i="41"/>
  <c r="B27" i="34"/>
  <c r="B20" i="78"/>
  <c r="B28" i="69"/>
  <c r="B28" i="30"/>
  <c r="B108" i="32"/>
  <c r="B109" i="70"/>
  <c r="B103" i="63"/>
  <c r="B109" i="29"/>
  <c r="B107" i="20"/>
  <c r="B102" i="67"/>
  <c r="B108" i="71"/>
  <c r="B104" i="57"/>
  <c r="B101" i="75"/>
  <c r="B103" i="60"/>
  <c r="B106" i="73"/>
  <c r="B104" i="55"/>
  <c r="I27" i="69"/>
  <c r="I22" i="57"/>
  <c r="I21" i="59"/>
  <c r="I20" i="67"/>
  <c r="B28" i="70"/>
  <c r="I24" i="41"/>
  <c r="B28" i="27"/>
  <c r="B20" i="75"/>
  <c r="I26" i="31"/>
  <c r="I22" i="53"/>
  <c r="B27" i="71"/>
  <c r="I20" i="66"/>
  <c r="B26" i="21"/>
  <c r="I21" i="64"/>
  <c r="I22" i="56"/>
  <c r="I25" i="22"/>
  <c r="B21" i="68"/>
  <c r="I26" i="34"/>
  <c r="I19" i="76"/>
  <c r="I27" i="27"/>
  <c r="I17" i="87"/>
  <c r="B23" i="72"/>
  <c r="B25" i="44"/>
  <c r="I23" i="74"/>
  <c r="I22" i="46"/>
  <c r="I18" i="85"/>
  <c r="I24" i="73"/>
  <c r="I25" i="21"/>
  <c r="I18" i="80"/>
  <c r="I18" i="81"/>
  <c r="I24" i="42"/>
  <c r="I19" i="77"/>
  <c r="I28" i="28"/>
  <c r="I19" i="78"/>
  <c r="B22" i="59"/>
  <c r="I20" i="68"/>
  <c r="I20" i="65"/>
  <c r="I27" i="70"/>
  <c r="I17" i="92"/>
  <c r="I26" i="24"/>
  <c r="I22" i="54"/>
  <c r="I26" i="71"/>
  <c r="B26" i="3"/>
  <c r="I24" i="39"/>
  <c r="I26" i="32"/>
  <c r="I21" i="60"/>
  <c r="I27" i="30"/>
  <c r="B21" i="67"/>
  <c r="I22" i="72"/>
  <c r="I24" i="44"/>
  <c r="I19" i="75"/>
  <c r="B24" i="74"/>
  <c r="I25" i="3"/>
  <c r="B25" i="42"/>
  <c r="I17" i="86"/>
  <c r="I22" i="55"/>
  <c r="J107" i="71"/>
  <c r="J107" i="32"/>
  <c r="J103" i="72"/>
  <c r="J106" i="3"/>
  <c r="J108" i="29"/>
  <c r="J106" i="17"/>
  <c r="J106" i="21"/>
  <c r="J109" i="28"/>
  <c r="J103" i="46"/>
  <c r="J102" i="59"/>
  <c r="J101" i="67"/>
  <c r="J101" i="66"/>
  <c r="J107" i="24"/>
  <c r="J108" i="69"/>
  <c r="J104" i="74"/>
  <c r="J103" i="57"/>
  <c r="J100" i="75"/>
  <c r="J102" i="62"/>
  <c r="J100" i="76"/>
  <c r="J108" i="27"/>
  <c r="J105" i="73"/>
  <c r="J106" i="20"/>
  <c r="J102" i="61"/>
  <c r="J103" i="55"/>
  <c r="J102" i="63"/>
  <c r="J106" i="22"/>
  <c r="J106" i="18"/>
  <c r="J101" i="68"/>
  <c r="J100" i="78"/>
  <c r="J105" i="39"/>
  <c r="J102" i="64"/>
  <c r="J107" i="23"/>
  <c r="J106" i="19"/>
  <c r="J100" i="77"/>
  <c r="J100" i="79"/>
  <c r="J108" i="70"/>
  <c r="J103" i="58"/>
  <c r="J102" i="60"/>
  <c r="I25" i="17"/>
  <c r="B26" i="17"/>
  <c r="J107" i="34"/>
  <c r="C45" i="93"/>
  <c r="C46" i="93" s="1"/>
  <c r="C47" i="93" s="1"/>
  <c r="C48" i="93" s="1"/>
  <c r="C49" i="93" s="1"/>
  <c r="C50" i="93" s="1"/>
  <c r="C51" i="93" s="1"/>
  <c r="C52" i="93" s="1"/>
  <c r="C53" i="93" s="1"/>
  <c r="C54" i="93" s="1"/>
  <c r="C55" i="93" s="1"/>
  <c r="C56" i="93" s="1"/>
  <c r="C57" i="93" s="1"/>
  <c r="C58" i="93" s="1"/>
  <c r="C59" i="93" s="1"/>
  <c r="C60" i="93" s="1"/>
  <c r="C61" i="93" s="1"/>
  <c r="C62" i="93" s="1"/>
  <c r="C63" i="93" s="1"/>
  <c r="C64" i="93" s="1"/>
  <c r="C65" i="93" s="1"/>
  <c r="C66" i="93" s="1"/>
  <c r="C67" i="93" s="1"/>
  <c r="C68" i="93" s="1"/>
  <c r="C69" i="93" s="1"/>
  <c r="C70" i="93" s="1"/>
  <c r="C71" i="93" s="1"/>
  <c r="C72" i="93" s="1"/>
  <c r="B18" i="92"/>
  <c r="B18" i="91"/>
  <c r="B18" i="88"/>
  <c r="B19" i="82"/>
  <c r="B19" i="80"/>
  <c r="B20" i="77"/>
  <c r="B105" i="74"/>
  <c r="B102" i="66"/>
  <c r="B21" i="66"/>
  <c r="B21" i="65"/>
  <c r="B103" i="64"/>
  <c r="B103" i="61"/>
  <c r="B104" i="58"/>
  <c r="B23" i="58"/>
  <c r="B23" i="57"/>
  <c r="B23" i="55"/>
  <c r="B23" i="46"/>
  <c r="B24" i="45"/>
  <c r="B106" i="39"/>
  <c r="B27" i="31"/>
  <c r="B29" i="28"/>
  <c r="B27" i="24"/>
  <c r="B26" i="20"/>
  <c r="B26" i="18"/>
  <c r="B100" i="80"/>
  <c r="B100" i="81"/>
  <c r="J99" i="85"/>
  <c r="B105" i="41"/>
  <c r="B104" i="56"/>
  <c r="I17" i="91"/>
  <c r="I17" i="89"/>
  <c r="B18" i="89"/>
  <c r="I18" i="84"/>
  <c r="B103" i="56"/>
  <c r="B108" i="30"/>
  <c r="B100" i="82"/>
  <c r="J99" i="80"/>
  <c r="J105" i="43"/>
  <c r="B103" i="54"/>
  <c r="B105" i="42"/>
  <c r="J104" i="45"/>
  <c r="J101" i="65"/>
  <c r="J99" i="81"/>
  <c r="J105" i="41"/>
  <c r="J99" i="82"/>
  <c r="J105" i="44"/>
  <c r="J107" i="31"/>
  <c r="B100" i="83"/>
  <c r="J99" i="83"/>
  <c r="J105" i="42"/>
  <c r="J108" i="30"/>
  <c r="J103" i="54"/>
  <c r="J103" i="56"/>
  <c r="B106" i="43"/>
  <c r="B104" i="54"/>
  <c r="B100" i="85"/>
  <c r="B106" i="41"/>
  <c r="C99" i="96"/>
  <c r="B101" i="85"/>
  <c r="B109" i="30"/>
  <c r="B102" i="65"/>
  <c r="B104" i="61"/>
  <c r="B106" i="42"/>
  <c r="B108" i="31"/>
  <c r="B105" i="45"/>
  <c r="B102" i="76"/>
  <c r="J100" i="81"/>
  <c r="J107" i="22"/>
  <c r="B111" i="28"/>
  <c r="B108" i="22"/>
  <c r="B101" i="81"/>
  <c r="B104" i="59"/>
  <c r="J106" i="39"/>
  <c r="J100" i="83"/>
  <c r="J110" i="28"/>
  <c r="J108" i="32"/>
  <c r="J103" i="63"/>
  <c r="B102" i="77"/>
  <c r="J101" i="77"/>
  <c r="L17" i="91"/>
  <c r="B18" i="90"/>
  <c r="B19" i="84"/>
  <c r="B108" i="17"/>
  <c r="B104" i="62"/>
  <c r="J106" i="42"/>
  <c r="B100" i="90"/>
  <c r="B105" i="57"/>
  <c r="J103" i="59"/>
  <c r="B100" i="86"/>
  <c r="J92" i="92"/>
  <c r="J92" i="18"/>
  <c r="J92" i="91"/>
  <c r="J92" i="72"/>
  <c r="J92" i="73"/>
  <c r="J92" i="30"/>
  <c r="J92" i="80"/>
  <c r="L86" i="80" s="1"/>
  <c r="A4" i="2"/>
  <c r="J92" i="42"/>
  <c r="B104" i="64"/>
  <c r="B105" i="46"/>
  <c r="B100" i="89"/>
  <c r="J100" i="80"/>
  <c r="J108" i="24"/>
  <c r="J107" i="20"/>
  <c r="J103" i="61"/>
  <c r="J100" i="85"/>
  <c r="J102" i="66"/>
  <c r="J105" i="74"/>
  <c r="B109" i="24"/>
  <c r="B100" i="91"/>
  <c r="B108" i="20"/>
  <c r="B103" i="66"/>
  <c r="B101" i="80"/>
  <c r="J101" i="76"/>
  <c r="B100" i="88"/>
  <c r="J104" i="57"/>
  <c r="B108" i="3"/>
  <c r="J104" i="46"/>
  <c r="B108" i="34"/>
  <c r="J107" i="17"/>
  <c r="B102" i="75"/>
  <c r="J99" i="86"/>
  <c r="J103" i="64"/>
  <c r="J99" i="90"/>
  <c r="J99" i="88"/>
  <c r="J103" i="62"/>
  <c r="B107" i="73"/>
  <c r="J99" i="91"/>
  <c r="J104" i="58"/>
  <c r="B20" i="80"/>
  <c r="I25" i="39"/>
  <c r="B21" i="76"/>
  <c r="I19" i="85"/>
  <c r="B20" i="85"/>
  <c r="I25" i="44"/>
  <c r="B29" i="27"/>
  <c r="B19" i="86"/>
  <c r="B29" i="70"/>
  <c r="B27" i="18"/>
  <c r="B29" i="30"/>
  <c r="I18" i="92"/>
  <c r="I19" i="84"/>
  <c r="B24" i="54"/>
  <c r="B24" i="55"/>
  <c r="J109" i="30"/>
  <c r="B23" i="61"/>
  <c r="B18" i="94"/>
  <c r="J99" i="89"/>
  <c r="B25" i="74"/>
  <c r="B26" i="73"/>
  <c r="I25" i="73"/>
  <c r="I17" i="95"/>
  <c r="B109" i="23"/>
  <c r="B110" i="69"/>
  <c r="B108" i="21"/>
  <c r="B110" i="29"/>
  <c r="I17" i="94"/>
  <c r="B27" i="19"/>
  <c r="I28" i="69"/>
  <c r="I26" i="21"/>
  <c r="I19" i="83"/>
  <c r="I23" i="56"/>
  <c r="I22" i="63"/>
  <c r="I23" i="58"/>
  <c r="I26" i="20"/>
  <c r="B28" i="31"/>
  <c r="B29" i="69"/>
  <c r="I22" i="61"/>
  <c r="I21" i="65"/>
  <c r="I21" i="66"/>
  <c r="I26" i="18"/>
  <c r="B24" i="56"/>
  <c r="I19" i="80"/>
  <c r="I24" i="74"/>
  <c r="B26" i="42"/>
  <c r="I23" i="54"/>
  <c r="B27" i="22"/>
  <c r="I18" i="86"/>
  <c r="I27" i="31"/>
  <c r="I26" i="19"/>
  <c r="I28" i="30"/>
  <c r="I28" i="70"/>
  <c r="I28" i="27"/>
  <c r="I21" i="68"/>
  <c r="B27" i="3"/>
  <c r="I20" i="75"/>
  <c r="J107" i="19"/>
  <c r="J107" i="3"/>
  <c r="J104" i="56"/>
  <c r="J107" i="21"/>
  <c r="J109" i="69"/>
  <c r="J109" i="27"/>
  <c r="J106" i="73"/>
  <c r="J106" i="43"/>
  <c r="J103" i="60"/>
  <c r="J101" i="75"/>
  <c r="J109" i="29"/>
  <c r="J108" i="23"/>
  <c r="J104" i="72"/>
  <c r="J102" i="67"/>
  <c r="I25" i="42"/>
  <c r="I27" i="34"/>
  <c r="I26" i="3"/>
  <c r="I20" i="76"/>
  <c r="I18" i="90"/>
  <c r="B20" i="81"/>
  <c r="B22" i="65"/>
  <c r="I23" i="55"/>
  <c r="J108" i="31"/>
  <c r="I26" i="22"/>
  <c r="B102" i="78"/>
  <c r="B108" i="18"/>
  <c r="B100" i="92"/>
  <c r="I19" i="81"/>
  <c r="J100" i="82"/>
  <c r="J108" i="34"/>
  <c r="B105" i="55"/>
  <c r="B109" i="71"/>
  <c r="I22" i="60"/>
  <c r="J104" i="54"/>
  <c r="B100" i="87"/>
  <c r="B104" i="53"/>
  <c r="B106" i="44"/>
  <c r="J107" i="18"/>
  <c r="J102" i="65"/>
  <c r="J101" i="79"/>
  <c r="J101" i="78"/>
  <c r="J108" i="71"/>
  <c r="J104" i="55"/>
  <c r="J99" i="92"/>
  <c r="B22" i="67"/>
  <c r="J105" i="45"/>
  <c r="J106" i="41"/>
  <c r="B103" i="68"/>
  <c r="B24" i="53"/>
  <c r="B21" i="77"/>
  <c r="B28" i="71"/>
  <c r="B26" i="43"/>
  <c r="B19" i="87"/>
  <c r="B29" i="29"/>
  <c r="B30" i="28"/>
  <c r="I21" i="67"/>
  <c r="B23" i="64"/>
  <c r="B26" i="41"/>
  <c r="B19" i="91"/>
  <c r="B110" i="70"/>
  <c r="B100" i="84"/>
  <c r="B24" i="46"/>
  <c r="B28" i="23"/>
  <c r="J99" i="87"/>
  <c r="J99" i="84"/>
  <c r="B24" i="72"/>
  <c r="I27" i="24"/>
  <c r="I23" i="53"/>
  <c r="B21" i="79"/>
  <c r="I23" i="46"/>
  <c r="I20" i="78"/>
  <c r="I23" i="57"/>
  <c r="I24" i="45"/>
  <c r="I28" i="29"/>
  <c r="I18" i="87"/>
  <c r="I27" i="71"/>
  <c r="I18" i="89"/>
  <c r="I17" i="96"/>
  <c r="I27" i="23"/>
  <c r="I17" i="93"/>
  <c r="B21" i="78"/>
  <c r="B28" i="32"/>
  <c r="I18" i="91"/>
  <c r="I19" i="82"/>
  <c r="I25" i="41"/>
  <c r="J102" i="68"/>
  <c r="B24" i="57"/>
  <c r="I22" i="59"/>
  <c r="I23" i="72"/>
  <c r="B25" i="45"/>
  <c r="I20" i="77"/>
  <c r="I18" i="88"/>
  <c r="B27" i="17"/>
  <c r="I27" i="32"/>
  <c r="I22" i="64"/>
  <c r="J109" i="70"/>
  <c r="B23" i="59"/>
  <c r="I29" i="28"/>
  <c r="I22" i="62"/>
  <c r="I25" i="43"/>
  <c r="B19" i="89"/>
  <c r="I20" i="79"/>
  <c r="J106" i="44"/>
  <c r="I26" i="17"/>
  <c r="J104" i="53"/>
  <c r="B18" i="93"/>
  <c r="B101" i="83"/>
  <c r="B20" i="83"/>
  <c r="B101" i="82"/>
  <c r="B20" i="82"/>
  <c r="B102" i="79"/>
  <c r="B21" i="75"/>
  <c r="B106" i="74"/>
  <c r="B105" i="72"/>
  <c r="B22" i="68"/>
  <c r="B103" i="67"/>
  <c r="B22" i="66"/>
  <c r="B104" i="60"/>
  <c r="B23" i="60"/>
  <c r="B23" i="62"/>
  <c r="B104" i="63"/>
  <c r="B23" i="63"/>
  <c r="B105" i="58"/>
  <c r="B25" i="58"/>
  <c r="B24" i="58"/>
  <c r="B26" i="44"/>
  <c r="B107" i="39"/>
  <c r="B26" i="39"/>
  <c r="B28" i="34"/>
  <c r="B109" i="32"/>
  <c r="B110" i="27"/>
  <c r="B28" i="24"/>
  <c r="B27" i="21"/>
  <c r="B27" i="20"/>
  <c r="B108" i="19"/>
  <c r="B23" i="66"/>
  <c r="B18" i="96"/>
  <c r="B18" i="95"/>
  <c r="B19" i="90"/>
  <c r="B20" i="88"/>
  <c r="B19" i="88"/>
  <c r="B20" i="90"/>
  <c r="E103" i="36"/>
  <c r="O103" i="36"/>
  <c r="D103" i="36"/>
  <c r="F103" i="36"/>
  <c r="N103" i="36"/>
  <c r="C103" i="36"/>
  <c r="J95" i="102" l="1"/>
  <c r="I10" i="101"/>
  <c r="I10" i="102"/>
  <c r="I13" i="102"/>
  <c r="P101" i="65"/>
  <c r="P100" i="77"/>
  <c r="O17" i="72"/>
  <c r="P106" i="18"/>
  <c r="P106" i="34"/>
  <c r="P100" i="71"/>
  <c r="P99" i="91"/>
  <c r="O17" i="78"/>
  <c r="O18" i="3"/>
  <c r="P100" i="64"/>
  <c r="P107" i="29"/>
  <c r="P103" i="71"/>
  <c r="M87" i="73"/>
  <c r="P100" i="67"/>
  <c r="O20" i="24"/>
  <c r="P102" i="54"/>
  <c r="O17" i="87"/>
  <c r="O19" i="35"/>
  <c r="P101" i="70"/>
  <c r="O17" i="90"/>
  <c r="P99" i="89"/>
  <c r="O19" i="67"/>
  <c r="O26" i="69"/>
  <c r="P99" i="90"/>
  <c r="P100" i="73"/>
  <c r="P100" i="32"/>
  <c r="P105" i="70"/>
  <c r="P101" i="72"/>
  <c r="O19" i="31"/>
  <c r="P106" i="70"/>
  <c r="O17" i="82"/>
  <c r="O19" i="42"/>
  <c r="P99" i="77"/>
  <c r="O21" i="74"/>
  <c r="P105" i="39"/>
  <c r="P100" i="78"/>
  <c r="O18" i="53"/>
  <c r="O20" i="43"/>
  <c r="O20" i="67"/>
  <c r="P99" i="71"/>
  <c r="P102" i="74"/>
  <c r="O24" i="29"/>
  <c r="O20" i="28"/>
  <c r="O17" i="96"/>
  <c r="O20" i="20"/>
  <c r="P99" i="75"/>
  <c r="P106" i="71"/>
  <c r="O23" i="69"/>
  <c r="P99" i="66"/>
  <c r="O27" i="28"/>
  <c r="O23" i="44"/>
  <c r="O22" i="57"/>
  <c r="O17" i="89"/>
  <c r="P101" i="21"/>
  <c r="P106" i="69"/>
  <c r="P99" i="70"/>
  <c r="P99" i="72"/>
  <c r="P101" i="58"/>
  <c r="P99" i="65"/>
  <c r="P106" i="32"/>
  <c r="P104" i="39"/>
  <c r="P104" i="42"/>
  <c r="P102" i="46"/>
  <c r="O22" i="30"/>
  <c r="P103" i="19"/>
  <c r="P103" i="21"/>
  <c r="P104" i="71"/>
  <c r="P102" i="73"/>
  <c r="P99" i="74"/>
  <c r="P104" i="29"/>
  <c r="O23" i="32"/>
  <c r="P100" i="46"/>
  <c r="P103" i="73"/>
  <c r="P99" i="68"/>
  <c r="O25" i="70"/>
  <c r="P99" i="29"/>
  <c r="P104" i="53"/>
  <c r="P103" i="29"/>
  <c r="P102" i="34"/>
  <c r="P100" i="41"/>
  <c r="N87" i="72"/>
  <c r="P101" i="64"/>
  <c r="P107" i="69"/>
  <c r="I10" i="83"/>
  <c r="D93" i="83" s="1"/>
  <c r="C99" i="83" s="1"/>
  <c r="C100" i="83" s="1"/>
  <c r="C101" i="83" s="1"/>
  <c r="C102" i="83" s="1"/>
  <c r="C103" i="83" s="1"/>
  <c r="C104" i="83" s="1"/>
  <c r="C105" i="83" s="1"/>
  <c r="C106" i="83" s="1"/>
  <c r="C107" i="83" s="1"/>
  <c r="C108" i="83" s="1"/>
  <c r="C109" i="83" s="1"/>
  <c r="C110" i="83" s="1"/>
  <c r="C111" i="83" s="1"/>
  <c r="C112" i="83" s="1"/>
  <c r="C113" i="83" s="1"/>
  <c r="C114" i="83" s="1"/>
  <c r="C115" i="83" s="1"/>
  <c r="C116" i="83" s="1"/>
  <c r="C117" i="83" s="1"/>
  <c r="C118" i="83" s="1"/>
  <c r="C119" i="83" s="1"/>
  <c r="C120" i="83" s="1"/>
  <c r="C121" i="83" s="1"/>
  <c r="C122" i="83" s="1"/>
  <c r="C123" i="83" s="1"/>
  <c r="C124" i="83" s="1"/>
  <c r="C125" i="83" s="1"/>
  <c r="C126" i="83" s="1"/>
  <c r="C127" i="83" s="1"/>
  <c r="C128" i="83" s="1"/>
  <c r="C129" i="83" s="1"/>
  <c r="C130" i="83" s="1"/>
  <c r="C131" i="83" s="1"/>
  <c r="C132" i="83" s="1"/>
  <c r="C133" i="83" s="1"/>
  <c r="C134" i="83" s="1"/>
  <c r="C135" i="83" s="1"/>
  <c r="C136" i="83" s="1"/>
  <c r="C137" i="83" s="1"/>
  <c r="C138" i="83" s="1"/>
  <c r="C139" i="83" s="1"/>
  <c r="C140" i="83" s="1"/>
  <c r="C141" i="83" s="1"/>
  <c r="C142" i="83" s="1"/>
  <c r="C143" i="83" s="1"/>
  <c r="C144" i="83" s="1"/>
  <c r="C145" i="83" s="1"/>
  <c r="C146" i="83" s="1"/>
  <c r="C147" i="83" s="1"/>
  <c r="C148" i="83" s="1"/>
  <c r="C149" i="83" s="1"/>
  <c r="C150" i="83" s="1"/>
  <c r="C151" i="83" s="1"/>
  <c r="C152" i="83" s="1"/>
  <c r="C153" i="83" s="1"/>
  <c r="C154" i="83" s="1"/>
  <c r="O25" i="27"/>
  <c r="O25" i="29"/>
  <c r="O17" i="79"/>
  <c r="P106" i="3"/>
  <c r="P99" i="86"/>
  <c r="O18" i="32"/>
  <c r="P99" i="58"/>
  <c r="P99" i="34"/>
  <c r="P103" i="24"/>
  <c r="P100" i="83"/>
  <c r="P108" i="29"/>
  <c r="O24" i="43"/>
  <c r="O22" i="53"/>
  <c r="P99" i="81"/>
  <c r="P101" i="73"/>
  <c r="P101" i="53"/>
  <c r="P101" i="61"/>
  <c r="P104" i="57"/>
  <c r="P100" i="39"/>
  <c r="P100" i="44"/>
  <c r="O17" i="53"/>
  <c r="P104" i="45"/>
  <c r="P103" i="53"/>
  <c r="P102" i="20"/>
  <c r="P101" i="41"/>
  <c r="P104" i="31"/>
  <c r="O21" i="39"/>
  <c r="O20" i="31"/>
  <c r="P102" i="31"/>
  <c r="P99" i="45"/>
  <c r="P102" i="3"/>
  <c r="P103" i="23"/>
  <c r="P103" i="34"/>
  <c r="P99" i="56"/>
  <c r="P99" i="61"/>
  <c r="P101" i="71"/>
  <c r="P105" i="71"/>
  <c r="P99" i="73"/>
  <c r="P105" i="3"/>
  <c r="O17" i="81"/>
  <c r="P107" i="22"/>
  <c r="P100" i="80"/>
  <c r="P100" i="82"/>
  <c r="P99" i="88"/>
  <c r="O19" i="53"/>
  <c r="O18" i="68"/>
  <c r="P99" i="83"/>
  <c r="O17" i="85"/>
  <c r="P105" i="44"/>
  <c r="P103" i="46"/>
  <c r="O18" i="85"/>
  <c r="O17" i="88"/>
  <c r="P107" i="70"/>
  <c r="P103" i="74"/>
  <c r="P103" i="62"/>
  <c r="P103" i="64"/>
  <c r="M87" i="91"/>
  <c r="P101" i="34"/>
  <c r="P103" i="20"/>
  <c r="P103" i="22"/>
  <c r="P106" i="28"/>
  <c r="P104" i="32"/>
  <c r="O26" i="19"/>
  <c r="O25" i="41"/>
  <c r="P99" i="82"/>
  <c r="P102" i="53"/>
  <c r="P99" i="79"/>
  <c r="P103" i="57"/>
  <c r="P102" i="59"/>
  <c r="P108" i="69"/>
  <c r="P107" i="71"/>
  <c r="P100" i="75"/>
  <c r="J94" i="100"/>
  <c r="J95" i="100" s="1"/>
  <c r="J94" i="101"/>
  <c r="P104" i="27"/>
  <c r="P103" i="31"/>
  <c r="P99" i="54"/>
  <c r="O18" i="46"/>
  <c r="O20" i="42"/>
  <c r="O22" i="31"/>
  <c r="O23" i="27"/>
  <c r="O20" i="17"/>
  <c r="I12" i="88"/>
  <c r="I13" i="88" s="1"/>
  <c r="I12" i="101"/>
  <c r="O18" i="69"/>
  <c r="P99" i="85"/>
  <c r="O17" i="92"/>
  <c r="P100" i="29"/>
  <c r="P103" i="30"/>
  <c r="O17" i="57"/>
  <c r="I12" i="77"/>
  <c r="I13" i="77" s="1"/>
  <c r="P101" i="3"/>
  <c r="P101" i="62"/>
  <c r="P100" i="85"/>
  <c r="I12" i="62"/>
  <c r="I13" i="62" s="1"/>
  <c r="P107" i="27"/>
  <c r="O17" i="42"/>
  <c r="O21" i="22"/>
  <c r="P103" i="43"/>
  <c r="P99" i="22"/>
  <c r="O17" i="55"/>
  <c r="P100" i="27"/>
  <c r="O22" i="59"/>
  <c r="P101" i="74"/>
  <c r="P106" i="31"/>
  <c r="P102" i="71"/>
  <c r="P100" i="72"/>
  <c r="P101" i="22"/>
  <c r="P101" i="43"/>
  <c r="O21" i="29"/>
  <c r="P99" i="92"/>
  <c r="O20" i="23"/>
  <c r="P100" i="28"/>
  <c r="O23" i="3"/>
  <c r="O25" i="32"/>
  <c r="O17" i="91"/>
  <c r="P102" i="21"/>
  <c r="P102" i="28"/>
  <c r="P100" i="79"/>
  <c r="O18" i="55"/>
  <c r="P99" i="87"/>
  <c r="M87" i="18"/>
  <c r="P107" i="23"/>
  <c r="O20" i="70"/>
  <c r="P100" i="69"/>
  <c r="P104" i="69"/>
  <c r="O24" i="34"/>
  <c r="P100" i="65"/>
  <c r="P101" i="67"/>
  <c r="O22" i="17"/>
  <c r="O25" i="21"/>
  <c r="P107" i="17"/>
  <c r="P107" i="21"/>
  <c r="P108" i="23"/>
  <c r="P106" i="41"/>
  <c r="P103" i="60"/>
  <c r="P99" i="30"/>
  <c r="O18" i="79"/>
  <c r="P106" i="44"/>
  <c r="P106" i="22"/>
  <c r="P107" i="34"/>
  <c r="P102" i="30"/>
  <c r="P102" i="65"/>
  <c r="P102" i="67"/>
  <c r="P109" i="69"/>
  <c r="P102" i="23"/>
  <c r="P99" i="23"/>
  <c r="P100" i="58"/>
  <c r="P105" i="24"/>
  <c r="P106" i="30"/>
  <c r="P105" i="32"/>
  <c r="P101" i="46"/>
  <c r="P101" i="54"/>
  <c r="O23" i="42"/>
  <c r="O21" i="46"/>
  <c r="P100" i="55"/>
  <c r="O26" i="70"/>
  <c r="O24" i="42"/>
  <c r="O17" i="20"/>
  <c r="P102" i="22"/>
  <c r="O17" i="31"/>
  <c r="P102" i="45"/>
  <c r="P101" i="32"/>
  <c r="O20" i="64"/>
  <c r="P100" i="68"/>
  <c r="P104" i="30"/>
  <c r="P104" i="17"/>
  <c r="P103" i="41"/>
  <c r="P106" i="17"/>
  <c r="P108" i="71"/>
  <c r="P103" i="35"/>
  <c r="P96" i="36"/>
  <c r="P101" i="17"/>
  <c r="P99" i="57"/>
  <c r="P102" i="41"/>
  <c r="P102" i="43"/>
  <c r="O20" i="54"/>
  <c r="P101" i="57"/>
  <c r="P102" i="72"/>
  <c r="P101" i="77"/>
  <c r="P100" i="42"/>
  <c r="P102" i="63"/>
  <c r="P105" i="73"/>
  <c r="O28" i="70"/>
  <c r="P99" i="67"/>
  <c r="O17" i="29"/>
  <c r="O17" i="32"/>
  <c r="P100" i="3"/>
  <c r="P101" i="44"/>
  <c r="P99" i="69"/>
  <c r="P104" i="46"/>
  <c r="P104" i="56"/>
  <c r="O17" i="39"/>
  <c r="P103" i="54"/>
  <c r="O18" i="73"/>
  <c r="P102" i="19"/>
  <c r="O19" i="20"/>
  <c r="O19" i="39"/>
  <c r="P100" i="45"/>
  <c r="P99" i="62"/>
  <c r="O17" i="80"/>
  <c r="P101" i="18"/>
  <c r="P101" i="20"/>
  <c r="O18" i="80"/>
  <c r="P99" i="84"/>
  <c r="P102" i="62"/>
  <c r="P103" i="63"/>
  <c r="P103" i="58"/>
  <c r="P103" i="45"/>
  <c r="P102" i="42"/>
  <c r="P102" i="39"/>
  <c r="P108" i="34"/>
  <c r="P99" i="31"/>
  <c r="P108" i="31"/>
  <c r="P100" i="31"/>
  <c r="P100" i="30"/>
  <c r="P107" i="20"/>
  <c r="P100" i="19"/>
  <c r="P101" i="19"/>
  <c r="P105" i="18"/>
  <c r="P102" i="18"/>
  <c r="P103" i="17"/>
  <c r="P103" i="3"/>
  <c r="I12" i="91"/>
  <c r="I13" i="91" s="1"/>
  <c r="I12" i="100"/>
  <c r="I10" i="18"/>
  <c r="D93" i="18" s="1"/>
  <c r="C99" i="18" s="1"/>
  <c r="C100" i="18" s="1"/>
  <c r="C101" i="18" s="1"/>
  <c r="C102" i="18" s="1"/>
  <c r="C103" i="18" s="1"/>
  <c r="C104" i="18" s="1"/>
  <c r="C105" i="18" s="1"/>
  <c r="C106" i="18" s="1"/>
  <c r="C107" i="18" s="1"/>
  <c r="C108" i="18" s="1"/>
  <c r="C109" i="18" s="1"/>
  <c r="C110" i="18" s="1"/>
  <c r="C111" i="18" s="1"/>
  <c r="C112" i="18" s="1"/>
  <c r="C113" i="18" s="1"/>
  <c r="C114" i="18" s="1"/>
  <c r="C115" i="18" s="1"/>
  <c r="C116" i="18" s="1"/>
  <c r="C117" i="18" s="1"/>
  <c r="C118" i="18" s="1"/>
  <c r="C119" i="18" s="1"/>
  <c r="C120" i="18" s="1"/>
  <c r="C121" i="18" s="1"/>
  <c r="C122" i="18" s="1"/>
  <c r="C123" i="18" s="1"/>
  <c r="C124" i="18" s="1"/>
  <c r="C125" i="18" s="1"/>
  <c r="C126" i="18" s="1"/>
  <c r="C127" i="18" s="1"/>
  <c r="C128" i="18" s="1"/>
  <c r="C129" i="18" s="1"/>
  <c r="C130" i="18" s="1"/>
  <c r="C131" i="18" s="1"/>
  <c r="C132" i="18" s="1"/>
  <c r="C133" i="18" s="1"/>
  <c r="C134" i="18" s="1"/>
  <c r="C135" i="18" s="1"/>
  <c r="C136" i="18" s="1"/>
  <c r="C137" i="18" s="1"/>
  <c r="C138" i="18" s="1"/>
  <c r="C139" i="18" s="1"/>
  <c r="C140" i="18" s="1"/>
  <c r="C141" i="18" s="1"/>
  <c r="C142" i="18" s="1"/>
  <c r="C143" i="18" s="1"/>
  <c r="C144" i="18" s="1"/>
  <c r="C145" i="18" s="1"/>
  <c r="C146" i="18" s="1"/>
  <c r="C147" i="18" s="1"/>
  <c r="C148" i="18" s="1"/>
  <c r="C149" i="18" s="1"/>
  <c r="C150" i="18" s="1"/>
  <c r="C151" i="18" s="1"/>
  <c r="C152" i="18" s="1"/>
  <c r="C153" i="18" s="1"/>
  <c r="C154" i="18" s="1"/>
  <c r="I10" i="100"/>
  <c r="O28" i="96"/>
  <c r="O67" i="89"/>
  <c r="O60" i="67"/>
  <c r="P102" i="58"/>
  <c r="O17" i="70"/>
  <c r="P99" i="28"/>
  <c r="P100" i="60"/>
  <c r="P101" i="28"/>
  <c r="O19" i="34"/>
  <c r="P102" i="17"/>
  <c r="P100" i="22"/>
  <c r="P100" i="23"/>
  <c r="P101" i="30"/>
  <c r="P105" i="29"/>
  <c r="P103" i="70"/>
  <c r="P107" i="30"/>
  <c r="P104" i="44"/>
  <c r="P102" i="56"/>
  <c r="O20" i="59"/>
  <c r="O17" i="83"/>
  <c r="O21" i="59"/>
  <c r="O27" i="69"/>
  <c r="P101" i="76"/>
  <c r="P101" i="78"/>
  <c r="P100" i="18"/>
  <c r="P99" i="20"/>
  <c r="O21" i="24"/>
  <c r="P101" i="27"/>
  <c r="O20" i="27"/>
  <c r="O21" i="17"/>
  <c r="O21" i="21"/>
  <c r="O17" i="63"/>
  <c r="O17" i="59"/>
  <c r="P99" i="59"/>
  <c r="O17" i="65"/>
  <c r="P100" i="70"/>
  <c r="P100" i="74"/>
  <c r="O23" i="19"/>
  <c r="O26" i="28"/>
  <c r="O24" i="32"/>
  <c r="P103" i="42"/>
  <c r="P101" i="55"/>
  <c r="P101" i="56"/>
  <c r="P100" i="62"/>
  <c r="O19" i="64"/>
  <c r="O17" i="77"/>
  <c r="P105" i="20"/>
  <c r="P107" i="3"/>
  <c r="P101" i="79"/>
  <c r="P99" i="3"/>
  <c r="O17" i="3"/>
  <c r="P100" i="17"/>
  <c r="P99" i="19"/>
  <c r="O21" i="23"/>
  <c r="O17" i="23"/>
  <c r="P99" i="24"/>
  <c r="P99" i="27"/>
  <c r="O17" i="27"/>
  <c r="P99" i="32"/>
  <c r="P99" i="35"/>
  <c r="R12" i="36"/>
  <c r="T12" i="36" s="1"/>
  <c r="B18" i="26"/>
  <c r="O18" i="39"/>
  <c r="P102" i="27"/>
  <c r="P102" i="29"/>
  <c r="P99" i="41"/>
  <c r="P99" i="43"/>
  <c r="P99" i="53"/>
  <c r="P103" i="18"/>
  <c r="P102" i="69"/>
  <c r="O22" i="41"/>
  <c r="O20" i="55"/>
  <c r="P108" i="32"/>
  <c r="P106" i="73"/>
  <c r="O21" i="60"/>
  <c r="O19" i="76"/>
  <c r="P100" i="76"/>
  <c r="P103" i="59"/>
  <c r="P103" i="61"/>
  <c r="P101" i="75"/>
  <c r="O66" i="67"/>
  <c r="P100" i="24"/>
  <c r="P103" i="27"/>
  <c r="P101" i="31"/>
  <c r="P104" i="23"/>
  <c r="O17" i="64"/>
  <c r="O22" i="70"/>
  <c r="O20" i="73"/>
  <c r="O19" i="73"/>
  <c r="O18" i="72"/>
  <c r="O17" i="17"/>
  <c r="O17" i="22"/>
  <c r="P101" i="23"/>
  <c r="P101" i="24"/>
  <c r="P101" i="29"/>
  <c r="O21" i="34"/>
  <c r="P105" i="27"/>
  <c r="O21" i="71"/>
  <c r="O20" i="74"/>
  <c r="P99" i="17"/>
  <c r="O18" i="17"/>
  <c r="P99" i="18"/>
  <c r="O17" i="19"/>
  <c r="P100" i="21"/>
  <c r="O17" i="21"/>
  <c r="O18" i="22"/>
  <c r="P102" i="24"/>
  <c r="O17" i="24"/>
  <c r="O21" i="28"/>
  <c r="O19" i="28"/>
  <c r="O21" i="31"/>
  <c r="O20" i="21"/>
  <c r="P104" i="28"/>
  <c r="O18" i="29"/>
  <c r="P100" i="35"/>
  <c r="O20" i="35"/>
  <c r="O17" i="35"/>
  <c r="O17" i="43"/>
  <c r="O17" i="46"/>
  <c r="O21" i="20"/>
  <c r="O17" i="62"/>
  <c r="O17" i="61"/>
  <c r="O18" i="58"/>
  <c r="O18" i="56"/>
  <c r="O22" i="3"/>
  <c r="O23" i="23"/>
  <c r="P105" i="30"/>
  <c r="P102" i="44"/>
  <c r="P100" i="54"/>
  <c r="P105" i="21"/>
  <c r="P102" i="66"/>
  <c r="P102" i="68"/>
  <c r="P100" i="81"/>
  <c r="O22" i="27"/>
  <c r="O18" i="27"/>
  <c r="P105" i="28"/>
  <c r="O20" i="30"/>
  <c r="O18" i="30"/>
  <c r="P100" i="34"/>
  <c r="O18" i="35"/>
  <c r="P101" i="39"/>
  <c r="P101" i="42"/>
  <c r="O17" i="45"/>
  <c r="O20" i="34"/>
  <c r="P99" i="42"/>
  <c r="P99" i="55"/>
  <c r="P102" i="32"/>
  <c r="P100" i="43"/>
  <c r="O21" i="3"/>
  <c r="O21" i="18"/>
  <c r="O20" i="39"/>
  <c r="O23" i="29"/>
  <c r="O22" i="23"/>
  <c r="P104" i="24"/>
  <c r="O21" i="44"/>
  <c r="P101" i="45"/>
  <c r="O19" i="57"/>
  <c r="O17" i="67"/>
  <c r="P104" i="73"/>
  <c r="P99" i="78"/>
  <c r="P103" i="69"/>
  <c r="P100" i="63"/>
  <c r="P106" i="23"/>
  <c r="P106" i="24"/>
  <c r="P102" i="60"/>
  <c r="P102" i="64"/>
  <c r="P109" i="27"/>
  <c r="P109" i="29"/>
  <c r="P109" i="70"/>
  <c r="P104" i="72"/>
  <c r="O17" i="34"/>
  <c r="O19" i="43"/>
  <c r="B18" i="33"/>
  <c r="B18" i="25"/>
  <c r="O24" i="27"/>
  <c r="P106" i="29"/>
  <c r="P105" i="42"/>
  <c r="P108" i="70"/>
  <c r="P107" i="18"/>
  <c r="P105" i="45"/>
  <c r="P105" i="74"/>
  <c r="P104" i="18"/>
  <c r="P105" i="23"/>
  <c r="P107" i="28"/>
  <c r="O22" i="42"/>
  <c r="O22" i="43"/>
  <c r="P103" i="44"/>
  <c r="O19" i="62"/>
  <c r="O17" i="75"/>
  <c r="O24" i="22"/>
  <c r="O26" i="29"/>
  <c r="O25" i="34"/>
  <c r="O23" i="39"/>
  <c r="O20" i="63"/>
  <c r="P100" i="66"/>
  <c r="P108" i="27"/>
  <c r="P107" i="31"/>
  <c r="O24" i="39"/>
  <c r="P105" i="43"/>
  <c r="P103" i="55"/>
  <c r="P102" i="61"/>
  <c r="O21" i="62"/>
  <c r="P110" i="28"/>
  <c r="P106" i="42"/>
  <c r="P104" i="58"/>
  <c r="O22" i="61"/>
  <c r="O18" i="87"/>
  <c r="P100" i="57"/>
  <c r="P99" i="64"/>
  <c r="P102" i="70"/>
  <c r="P104" i="70"/>
  <c r="P99" i="76"/>
  <c r="P105" i="69"/>
  <c r="P104" i="19"/>
  <c r="P104" i="20"/>
  <c r="O24" i="31"/>
  <c r="P103" i="39"/>
  <c r="O22" i="44"/>
  <c r="O21" i="45"/>
  <c r="O20" i="56"/>
  <c r="O25" i="69"/>
  <c r="P99" i="80"/>
  <c r="O21" i="58"/>
  <c r="F17" i="13"/>
  <c r="D18" i="13" s="1"/>
  <c r="B18" i="13" s="1"/>
  <c r="O26" i="23"/>
  <c r="P107" i="24"/>
  <c r="O24" i="44"/>
  <c r="P103" i="56"/>
  <c r="O20" i="68"/>
  <c r="P108" i="24"/>
  <c r="P106" i="39"/>
  <c r="P106" i="43"/>
  <c r="P104" i="54"/>
  <c r="P101" i="69"/>
  <c r="P105" i="31"/>
  <c r="P105" i="34"/>
  <c r="O18" i="66"/>
  <c r="P105" i="17"/>
  <c r="O24" i="21"/>
  <c r="P105" i="22"/>
  <c r="P101" i="59"/>
  <c r="O25" i="3"/>
  <c r="O21" i="63"/>
  <c r="P104" i="55"/>
  <c r="O17" i="94"/>
  <c r="F18" i="2"/>
  <c r="O57" i="70"/>
  <c r="O34" i="67"/>
  <c r="O38" i="67"/>
  <c r="O44" i="67"/>
  <c r="O48" i="67"/>
  <c r="O56" i="67"/>
  <c r="O62" i="67"/>
  <c r="O42" i="67"/>
  <c r="O46" i="67"/>
  <c r="F18" i="1"/>
  <c r="O68" i="85"/>
  <c r="O20" i="78"/>
  <c r="O21" i="66"/>
  <c r="O32" i="77"/>
  <c r="O36" i="77"/>
  <c r="O64" i="92"/>
  <c r="O56" i="62"/>
  <c r="O68" i="63"/>
  <c r="O48" i="64"/>
  <c r="O70" i="64"/>
  <c r="O53" i="65"/>
  <c r="O59" i="67"/>
  <c r="O69" i="67"/>
  <c r="O70" i="67"/>
  <c r="O61" i="67"/>
  <c r="P115" i="81"/>
  <c r="P109" i="95"/>
  <c r="P111" i="95"/>
  <c r="P117" i="95"/>
  <c r="P119" i="95"/>
  <c r="P125" i="95"/>
  <c r="P127" i="95"/>
  <c r="O62" i="96"/>
  <c r="O64" i="96"/>
  <c r="O66" i="96"/>
  <c r="O64" i="60"/>
  <c r="O47" i="64"/>
  <c r="O55" i="75"/>
  <c r="O69" i="78"/>
  <c r="O72" i="84"/>
  <c r="F48" i="1"/>
  <c r="F52" i="1" s="1"/>
  <c r="O71" i="25"/>
  <c r="O69" i="25"/>
  <c r="O67" i="25"/>
  <c r="O65" i="25"/>
  <c r="O63" i="25"/>
  <c r="O59" i="25"/>
  <c r="O57" i="25"/>
  <c r="O55" i="25"/>
  <c r="O53" i="25"/>
  <c r="O51" i="25"/>
  <c r="O49" i="25"/>
  <c r="O47" i="25"/>
  <c r="O45" i="25"/>
  <c r="O43" i="25"/>
  <c r="O41" i="25"/>
  <c r="O71" i="26"/>
  <c r="O69" i="26"/>
  <c r="O67" i="26"/>
  <c r="O65" i="26"/>
  <c r="O63" i="26"/>
  <c r="O61" i="26"/>
  <c r="O59" i="26"/>
  <c r="O41" i="26"/>
  <c r="O39" i="26"/>
  <c r="O37" i="26"/>
  <c r="O69" i="28"/>
  <c r="O65" i="28"/>
  <c r="O61" i="28"/>
  <c r="O57" i="28"/>
  <c r="O55" i="28"/>
  <c r="O53" i="28"/>
  <c r="O51" i="28"/>
  <c r="O49" i="28"/>
  <c r="O47" i="28"/>
  <c r="O45" i="28"/>
  <c r="O33" i="28"/>
  <c r="O62" i="29"/>
  <c r="O72" i="35"/>
  <c r="O70" i="35"/>
  <c r="O68" i="35"/>
  <c r="O64" i="35"/>
  <c r="O60" i="35"/>
  <c r="O52" i="35"/>
  <c r="O48" i="35"/>
  <c r="O46" i="35"/>
  <c r="O42" i="35"/>
  <c r="O40" i="35"/>
  <c r="O38" i="35"/>
  <c r="O36" i="35"/>
  <c r="O34" i="35"/>
  <c r="O32" i="35"/>
  <c r="O28" i="35"/>
  <c r="O35" i="72"/>
  <c r="O53" i="72"/>
  <c r="O57" i="72"/>
  <c r="O51" i="81"/>
  <c r="O37" i="82"/>
  <c r="O36" i="17"/>
  <c r="O61" i="27"/>
  <c r="O44" i="24"/>
  <c r="O42" i="24"/>
  <c r="O38" i="24"/>
  <c r="O36" i="24"/>
  <c r="O37" i="25"/>
  <c r="O35" i="25"/>
  <c r="O57" i="26"/>
  <c r="O55" i="26"/>
  <c r="O53" i="26"/>
  <c r="O51" i="26"/>
  <c r="O49" i="26"/>
  <c r="O47" i="26"/>
  <c r="C8" i="1"/>
  <c r="O44" i="17"/>
  <c r="O71" i="20"/>
  <c r="O53" i="21"/>
  <c r="O68" i="33"/>
  <c r="O62" i="33"/>
  <c r="O60" i="33"/>
  <c r="O58" i="33"/>
  <c r="O56" i="33"/>
  <c r="O50" i="33"/>
  <c r="O46" i="33"/>
  <c r="O42" i="33"/>
  <c r="O36" i="33"/>
  <c r="O30" i="33"/>
  <c r="O26" i="33"/>
  <c r="O24" i="33"/>
  <c r="O22" i="33"/>
  <c r="O20" i="33"/>
  <c r="O36" i="59"/>
  <c r="O31" i="64"/>
  <c r="O43" i="64"/>
  <c r="O55" i="64"/>
  <c r="O46" i="69"/>
  <c r="O56" i="69"/>
  <c r="O70" i="69"/>
  <c r="O50" i="72"/>
  <c r="O52" i="72"/>
  <c r="O62" i="72"/>
  <c r="O36" i="81"/>
  <c r="O32" i="82"/>
  <c r="O34" i="82"/>
  <c r="O38" i="82"/>
  <c r="O68" i="82"/>
  <c r="O70" i="82"/>
  <c r="O39" i="88"/>
  <c r="O63" i="88"/>
  <c r="O33" i="90"/>
  <c r="O47" i="90"/>
  <c r="O72" i="95"/>
  <c r="O17" i="25"/>
  <c r="O41" i="74"/>
  <c r="O70" i="13"/>
  <c r="O68" i="13"/>
  <c r="O66" i="13"/>
  <c r="O64" i="13"/>
  <c r="O62" i="13"/>
  <c r="O60" i="13"/>
  <c r="O58" i="13"/>
  <c r="O56" i="13"/>
  <c r="O54" i="13"/>
  <c r="O52" i="13"/>
  <c r="O50" i="13"/>
  <c r="O48" i="13"/>
  <c r="O34" i="13"/>
  <c r="O22" i="13"/>
  <c r="O44" i="23"/>
  <c r="O59" i="59"/>
  <c r="O45" i="60"/>
  <c r="O57" i="61"/>
  <c r="O65" i="79"/>
  <c r="O69" i="79"/>
  <c r="O18" i="74"/>
  <c r="O65" i="67"/>
  <c r="O20" i="66"/>
  <c r="O20" i="96"/>
  <c r="O30" i="96"/>
  <c r="O21" i="94"/>
  <c r="O55" i="94"/>
  <c r="O38" i="87"/>
  <c r="O64" i="87"/>
  <c r="O72" i="87"/>
  <c r="O18" i="83"/>
  <c r="O48" i="83"/>
  <c r="O52" i="83"/>
  <c r="O60" i="83"/>
  <c r="O66" i="83"/>
  <c r="O68" i="83"/>
  <c r="O70" i="83"/>
  <c r="O52" i="82"/>
  <c r="O22" i="80"/>
  <c r="O28" i="80"/>
  <c r="O42" i="80"/>
  <c r="O44" i="80"/>
  <c r="O48" i="80"/>
  <c r="O54" i="80"/>
  <c r="O56" i="80"/>
  <c r="O58" i="80"/>
  <c r="O60" i="80"/>
  <c r="O19" i="79"/>
  <c r="O43" i="79"/>
  <c r="O49" i="79"/>
  <c r="O59" i="79"/>
  <c r="O18" i="77"/>
  <c r="O29" i="77"/>
  <c r="O41" i="77"/>
  <c r="O17" i="76"/>
  <c r="O19" i="75"/>
  <c r="O19" i="74"/>
  <c r="O47" i="74"/>
  <c r="O55" i="74"/>
  <c r="O69" i="74"/>
  <c r="O17" i="74"/>
  <c r="O24" i="74"/>
  <c r="O21" i="73"/>
  <c r="O46" i="73"/>
  <c r="O50" i="73"/>
  <c r="O56" i="73"/>
  <c r="O24" i="73"/>
  <c r="O71" i="72"/>
  <c r="O22" i="71"/>
  <c r="O23" i="70"/>
  <c r="O18" i="70"/>
  <c r="O21" i="69"/>
  <c r="O20" i="69"/>
  <c r="O40" i="69"/>
  <c r="O24" i="69"/>
  <c r="O19" i="65"/>
  <c r="O20" i="65"/>
  <c r="O18" i="64"/>
  <c r="O17" i="60"/>
  <c r="O18" i="61"/>
  <c r="O20" i="61"/>
  <c r="O19" i="59"/>
  <c r="O17" i="58"/>
  <c r="O20" i="58"/>
  <c r="O18" i="57"/>
  <c r="O71" i="57"/>
  <c r="O37" i="57"/>
  <c r="O71" i="56"/>
  <c r="O69" i="56"/>
  <c r="O67" i="56"/>
  <c r="O65" i="56"/>
  <c r="O59" i="56"/>
  <c r="O57" i="56"/>
  <c r="O55" i="56"/>
  <c r="O49" i="56"/>
  <c r="O47" i="56"/>
  <c r="O45" i="56"/>
  <c r="O35" i="56"/>
  <c r="O27" i="56"/>
  <c r="O22" i="55"/>
  <c r="O21" i="54"/>
  <c r="O22" i="54"/>
  <c r="O17" i="54"/>
  <c r="O21" i="53"/>
  <c r="O20" i="53"/>
  <c r="O22" i="46"/>
  <c r="O19" i="46"/>
  <c r="O20" i="45"/>
  <c r="O18" i="45"/>
  <c r="O19" i="45"/>
  <c r="O23" i="43"/>
  <c r="O18" i="43"/>
  <c r="O21" i="42"/>
  <c r="O17" i="41"/>
  <c r="O19" i="41"/>
  <c r="O18" i="41"/>
  <c r="O23" i="34"/>
  <c r="O19" i="32"/>
  <c r="O18" i="31"/>
  <c r="O26" i="31"/>
  <c r="O26" i="30"/>
  <c r="O21" i="30"/>
  <c r="O22" i="28"/>
  <c r="O23" i="28"/>
  <c r="O26" i="27"/>
  <c r="O28" i="27"/>
  <c r="O19" i="24"/>
  <c r="O23" i="24"/>
  <c r="O18" i="24"/>
  <c r="O19" i="23"/>
  <c r="O25" i="22"/>
  <c r="O19" i="22"/>
  <c r="O18" i="21"/>
  <c r="O23" i="21"/>
  <c r="O22" i="21"/>
  <c r="O22" i="20"/>
  <c r="O25" i="19"/>
  <c r="O20" i="19"/>
  <c r="O21" i="19"/>
  <c r="O24" i="19"/>
  <c r="O25" i="18"/>
  <c r="O18" i="18"/>
  <c r="O23" i="18"/>
  <c r="O24" i="18"/>
  <c r="O62" i="17"/>
  <c r="O19" i="17"/>
  <c r="O23" i="17"/>
  <c r="O25" i="17"/>
  <c r="O19" i="3"/>
  <c r="O48" i="17"/>
  <c r="O46" i="17"/>
  <c r="O34" i="17"/>
  <c r="O60" i="18"/>
  <c r="O60" i="25"/>
  <c r="O56" i="25"/>
  <c r="O44" i="25"/>
  <c r="O46" i="26"/>
  <c r="O70" i="31"/>
  <c r="O68" i="31"/>
  <c r="O48" i="31"/>
  <c r="O44" i="31"/>
  <c r="O42" i="31"/>
  <c r="O38" i="31"/>
  <c r="O36" i="31"/>
  <c r="O30" i="31"/>
  <c r="O35" i="74"/>
  <c r="O37" i="74"/>
  <c r="C22" i="1"/>
  <c r="I12" i="96"/>
  <c r="I13" i="96" s="1"/>
  <c r="I10" i="73"/>
  <c r="I12" i="71"/>
  <c r="I13" i="71" s="1"/>
  <c r="I12" i="78"/>
  <c r="I13" i="78" s="1"/>
  <c r="I12" i="72"/>
  <c r="I13" i="72" s="1"/>
  <c r="I12" i="32"/>
  <c r="I13" i="32" s="1"/>
  <c r="I10" i="13"/>
  <c r="D94" i="13" s="1"/>
  <c r="O62" i="34"/>
  <c r="O62" i="44"/>
  <c r="O43" i="70"/>
  <c r="O45" i="70"/>
  <c r="O55" i="70"/>
  <c r="O63" i="70"/>
  <c r="O65" i="70"/>
  <c r="O39" i="74"/>
  <c r="O49" i="74"/>
  <c r="O51" i="74"/>
  <c r="O53" i="74"/>
  <c r="O65" i="74"/>
  <c r="A2" i="1"/>
  <c r="A2" i="2" s="1"/>
  <c r="I12" i="39"/>
  <c r="I13" i="39" s="1"/>
  <c r="I12" i="65"/>
  <c r="I13" i="65" s="1"/>
  <c r="I12" i="84"/>
  <c r="I13" i="84" s="1"/>
  <c r="B20" i="84" s="1"/>
  <c r="I12" i="75"/>
  <c r="I13" i="75" s="1"/>
  <c r="I10" i="33"/>
  <c r="D94" i="33" s="1"/>
  <c r="I12" i="93"/>
  <c r="I13" i="93" s="1"/>
  <c r="C61" i="1"/>
  <c r="C73" i="1"/>
  <c r="I10" i="75"/>
  <c r="D94" i="75" s="1"/>
  <c r="C76" i="1"/>
  <c r="I10" i="46"/>
  <c r="D94" i="46" s="1"/>
  <c r="I12" i="22"/>
  <c r="I12" i="69"/>
  <c r="I13" i="69" s="1"/>
  <c r="I12" i="34"/>
  <c r="I13" i="34" s="1"/>
  <c r="I12" i="60"/>
  <c r="I13" i="60" s="1"/>
  <c r="I12" i="74"/>
  <c r="I13" i="74" s="1"/>
  <c r="O71" i="33"/>
  <c r="O39" i="33"/>
  <c r="O35" i="33"/>
  <c r="O43" i="35"/>
  <c r="O55" i="46"/>
  <c r="P151" i="55"/>
  <c r="P145" i="55"/>
  <c r="P139" i="55"/>
  <c r="P137" i="55"/>
  <c r="P135" i="55"/>
  <c r="P133" i="55"/>
  <c r="P131" i="55"/>
  <c r="P117" i="55"/>
  <c r="P115" i="55"/>
  <c r="P113" i="55"/>
  <c r="P111" i="55"/>
  <c r="P109" i="55"/>
  <c r="P107" i="55"/>
  <c r="O33" i="13"/>
  <c r="O39" i="22"/>
  <c r="O55" i="42"/>
  <c r="O62" i="80"/>
  <c r="O65" i="90"/>
  <c r="O59" i="92"/>
  <c r="O59" i="42"/>
  <c r="O26" i="59"/>
  <c r="O30" i="59"/>
  <c r="O32" i="59"/>
  <c r="O34" i="59"/>
  <c r="O38" i="59"/>
  <c r="O40" i="59"/>
  <c r="O42" i="59"/>
  <c r="O44" i="59"/>
  <c r="O46" i="59"/>
  <c r="O48" i="59"/>
  <c r="O50" i="59"/>
  <c r="O52" i="59"/>
  <c r="O54" i="59"/>
  <c r="O66" i="59"/>
  <c r="O68" i="59"/>
  <c r="O70" i="59"/>
  <c r="O60" i="66"/>
  <c r="O70" i="66"/>
  <c r="O66" i="75"/>
  <c r="O33" i="80"/>
  <c r="O35" i="80"/>
  <c r="O37" i="80"/>
  <c r="O51" i="80"/>
  <c r="O53" i="80"/>
  <c r="O71" i="80"/>
  <c r="O46" i="85"/>
  <c r="O50" i="34"/>
  <c r="O59" i="64"/>
  <c r="O63" i="64"/>
  <c r="O30" i="71"/>
  <c r="O36" i="71"/>
  <c r="O38" i="71"/>
  <c r="O48" i="71"/>
  <c r="O50" i="71"/>
  <c r="O52" i="71"/>
  <c r="O54" i="71"/>
  <c r="O58" i="71"/>
  <c r="O62" i="71"/>
  <c r="O64" i="71"/>
  <c r="O66" i="71"/>
  <c r="O68" i="71"/>
  <c r="O70" i="71"/>
  <c r="O72" i="71"/>
  <c r="O69" i="81"/>
  <c r="O32" i="84"/>
  <c r="O42" i="84"/>
  <c r="O62" i="86"/>
  <c r="O64" i="86"/>
  <c r="O70" i="86"/>
  <c r="C80" i="1"/>
  <c r="C28" i="1"/>
  <c r="C59" i="1"/>
  <c r="I10" i="28"/>
  <c r="D94" i="28" s="1"/>
  <c r="C79" i="1"/>
  <c r="C39" i="1"/>
  <c r="I10" i="17"/>
  <c r="I10" i="56"/>
  <c r="D92" i="56" s="1"/>
  <c r="B105" i="56" s="1"/>
  <c r="I10" i="61"/>
  <c r="I12" i="27"/>
  <c r="I13" i="27" s="1"/>
  <c r="I12" i="35"/>
  <c r="I13" i="35" s="1"/>
  <c r="H21" i="35" s="1"/>
  <c r="I12" i="92"/>
  <c r="I13" i="92" s="1"/>
  <c r="I12" i="31"/>
  <c r="I13" i="31" s="1"/>
  <c r="I12" i="61"/>
  <c r="I13" i="61" s="1"/>
  <c r="I12" i="64"/>
  <c r="I13" i="64" s="1"/>
  <c r="I12" i="58"/>
  <c r="I12" i="25"/>
  <c r="I12" i="28"/>
  <c r="I13" i="28" s="1"/>
  <c r="I12" i="67"/>
  <c r="I13" i="67" s="1"/>
  <c r="I12" i="83"/>
  <c r="I13" i="83" s="1"/>
  <c r="I12" i="18"/>
  <c r="I13" i="18" s="1"/>
  <c r="I12" i="89"/>
  <c r="I13" i="89" s="1"/>
  <c r="I12" i="66"/>
  <c r="I13" i="66" s="1"/>
  <c r="I12" i="20"/>
  <c r="I13" i="20" s="1"/>
  <c r="I12" i="26"/>
  <c r="I13" i="26" s="1"/>
  <c r="I10" i="23"/>
  <c r="D93" i="23" s="1"/>
  <c r="C99" i="23" s="1"/>
  <c r="C100" i="23" s="1"/>
  <c r="C101" i="23" s="1"/>
  <c r="C102" i="23" s="1"/>
  <c r="C103" i="23" s="1"/>
  <c r="C104" i="23" s="1"/>
  <c r="C105" i="23" s="1"/>
  <c r="C106" i="23" s="1"/>
  <c r="C107" i="23" s="1"/>
  <c r="C108" i="23" s="1"/>
  <c r="C109" i="23" s="1"/>
  <c r="C110" i="23" s="1"/>
  <c r="C111" i="23" s="1"/>
  <c r="C112" i="23" s="1"/>
  <c r="C113" i="23" s="1"/>
  <c r="C114" i="23" s="1"/>
  <c r="C115" i="23" s="1"/>
  <c r="C116" i="23" s="1"/>
  <c r="C117" i="23" s="1"/>
  <c r="C118" i="23" s="1"/>
  <c r="C119" i="23" s="1"/>
  <c r="C120" i="23" s="1"/>
  <c r="C121" i="23" s="1"/>
  <c r="C122" i="23" s="1"/>
  <c r="C123" i="23" s="1"/>
  <c r="C124" i="23" s="1"/>
  <c r="C125" i="23" s="1"/>
  <c r="C126" i="23" s="1"/>
  <c r="C127" i="23" s="1"/>
  <c r="C128" i="23" s="1"/>
  <c r="C129" i="23" s="1"/>
  <c r="C130" i="23" s="1"/>
  <c r="C131" i="23" s="1"/>
  <c r="C132" i="23" s="1"/>
  <c r="C133" i="23" s="1"/>
  <c r="C134" i="23" s="1"/>
  <c r="C135" i="23" s="1"/>
  <c r="C136" i="23" s="1"/>
  <c r="C137" i="23" s="1"/>
  <c r="C138" i="23" s="1"/>
  <c r="C139" i="23" s="1"/>
  <c r="C140" i="23" s="1"/>
  <c r="C141" i="23" s="1"/>
  <c r="C142" i="23" s="1"/>
  <c r="C143" i="23" s="1"/>
  <c r="C144" i="23" s="1"/>
  <c r="C145" i="23" s="1"/>
  <c r="C146" i="23" s="1"/>
  <c r="C147" i="23" s="1"/>
  <c r="C148" i="23" s="1"/>
  <c r="C149" i="23" s="1"/>
  <c r="C150" i="23" s="1"/>
  <c r="C151" i="23" s="1"/>
  <c r="C152" i="23" s="1"/>
  <c r="C153" i="23" s="1"/>
  <c r="C154" i="23" s="1"/>
  <c r="I12" i="33"/>
  <c r="I12" i="42"/>
  <c r="I13" i="42" s="1"/>
  <c r="F14" i="1"/>
  <c r="E19" i="1" s="1"/>
  <c r="F19" i="1" s="1"/>
  <c r="I12" i="68"/>
  <c r="I13" i="68" s="1"/>
  <c r="I12" i="99"/>
  <c r="I12" i="98"/>
  <c r="I12" i="97"/>
  <c r="C50" i="1"/>
  <c r="C14" i="1"/>
  <c r="C10" i="1"/>
  <c r="I12" i="95"/>
  <c r="I13" i="95" s="1"/>
  <c r="C62" i="1"/>
  <c r="C55" i="1"/>
  <c r="I10" i="35"/>
  <c r="D93" i="35" s="1"/>
  <c r="C99" i="35" s="1"/>
  <c r="I10" i="20"/>
  <c r="D93" i="20" s="1"/>
  <c r="C99" i="20" s="1"/>
  <c r="C100" i="20" s="1"/>
  <c r="C101" i="20" s="1"/>
  <c r="C102" i="20" s="1"/>
  <c r="C103" i="20" s="1"/>
  <c r="C104" i="20" s="1"/>
  <c r="C105" i="20" s="1"/>
  <c r="C106" i="20" s="1"/>
  <c r="C107" i="20" s="1"/>
  <c r="C108" i="20" s="1"/>
  <c r="C109" i="20" s="1"/>
  <c r="C110" i="20" s="1"/>
  <c r="C111" i="20" s="1"/>
  <c r="C112" i="20" s="1"/>
  <c r="C113" i="20" s="1"/>
  <c r="C114" i="20" s="1"/>
  <c r="C115" i="20" s="1"/>
  <c r="C116" i="20" s="1"/>
  <c r="C117" i="20" s="1"/>
  <c r="C118" i="20" s="1"/>
  <c r="C119" i="20" s="1"/>
  <c r="C120" i="20" s="1"/>
  <c r="C121" i="20" s="1"/>
  <c r="C122" i="20" s="1"/>
  <c r="C123" i="20" s="1"/>
  <c r="C124" i="20" s="1"/>
  <c r="C125" i="20" s="1"/>
  <c r="C126" i="20" s="1"/>
  <c r="C127" i="20" s="1"/>
  <c r="C128" i="20" s="1"/>
  <c r="C129" i="20" s="1"/>
  <c r="C130" i="20" s="1"/>
  <c r="C131" i="20" s="1"/>
  <c r="C132" i="20" s="1"/>
  <c r="C133" i="20" s="1"/>
  <c r="C134" i="20" s="1"/>
  <c r="C135" i="20" s="1"/>
  <c r="C136" i="20" s="1"/>
  <c r="C137" i="20" s="1"/>
  <c r="C138" i="20" s="1"/>
  <c r="C139" i="20" s="1"/>
  <c r="C140" i="20" s="1"/>
  <c r="C141" i="20" s="1"/>
  <c r="C142" i="20" s="1"/>
  <c r="C143" i="20" s="1"/>
  <c r="C144" i="20" s="1"/>
  <c r="C145" i="20" s="1"/>
  <c r="C146" i="20" s="1"/>
  <c r="C147" i="20" s="1"/>
  <c r="C148" i="20" s="1"/>
  <c r="C149" i="20" s="1"/>
  <c r="C150" i="20" s="1"/>
  <c r="C151" i="20" s="1"/>
  <c r="C152" i="20" s="1"/>
  <c r="C153" i="20" s="1"/>
  <c r="C154" i="20" s="1"/>
  <c r="I10" i="85"/>
  <c r="D94" i="85" s="1"/>
  <c r="I12" i="3"/>
  <c r="I13" i="3" s="1"/>
  <c r="I12" i="76"/>
  <c r="I13" i="76" s="1"/>
  <c r="I12" i="85"/>
  <c r="I13" i="85" s="1"/>
  <c r="I12" i="23"/>
  <c r="I13" i="23" s="1"/>
  <c r="I12" i="30"/>
  <c r="I13" i="30" s="1"/>
  <c r="I12" i="21"/>
  <c r="I13" i="21" s="1"/>
  <c r="I12" i="45"/>
  <c r="I13" i="45" s="1"/>
  <c r="I12" i="19"/>
  <c r="I13" i="19" s="1"/>
  <c r="I12" i="79"/>
  <c r="I12" i="17"/>
  <c r="I13" i="17" s="1"/>
  <c r="I12" i="90"/>
  <c r="I13" i="90" s="1"/>
  <c r="I12" i="29"/>
  <c r="I13" i="29" s="1"/>
  <c r="I12" i="43"/>
  <c r="I13" i="43" s="1"/>
  <c r="I10" i="89"/>
  <c r="D94" i="89" s="1"/>
  <c r="I12" i="44"/>
  <c r="I13" i="44" s="1"/>
  <c r="I12" i="87"/>
  <c r="I13" i="87" s="1"/>
  <c r="O56" i="17"/>
  <c r="O54" i="17"/>
  <c r="O52" i="17"/>
  <c r="O42" i="17"/>
  <c r="O40" i="17"/>
  <c r="O62" i="18"/>
  <c r="O56" i="18"/>
  <c r="O52" i="18"/>
  <c r="O50" i="18"/>
  <c r="O46" i="18"/>
  <c r="O29" i="18"/>
  <c r="O65" i="21"/>
  <c r="O43" i="24"/>
  <c r="O41" i="24"/>
  <c r="O39" i="24"/>
  <c r="O37" i="24"/>
  <c r="O31" i="24"/>
  <c r="O70" i="25"/>
  <c r="C82" i="1"/>
  <c r="C77" i="1"/>
  <c r="I12" i="94"/>
  <c r="I13" i="94" s="1"/>
  <c r="I10" i="74"/>
  <c r="I10" i="90"/>
  <c r="D93" i="90" s="1"/>
  <c r="C99" i="90" s="1"/>
  <c r="C100" i="90" s="1"/>
  <c r="C101" i="90" s="1"/>
  <c r="C102" i="90" s="1"/>
  <c r="C103" i="90" s="1"/>
  <c r="C104" i="90" s="1"/>
  <c r="C105" i="90" s="1"/>
  <c r="C106" i="90" s="1"/>
  <c r="C107" i="90" s="1"/>
  <c r="C108" i="90" s="1"/>
  <c r="C109" i="90" s="1"/>
  <c r="C110" i="90" s="1"/>
  <c r="C111" i="90" s="1"/>
  <c r="C112" i="90" s="1"/>
  <c r="C113" i="90" s="1"/>
  <c r="C114" i="90" s="1"/>
  <c r="C115" i="90" s="1"/>
  <c r="C116" i="90" s="1"/>
  <c r="C117" i="90" s="1"/>
  <c r="C118" i="90" s="1"/>
  <c r="C119" i="90" s="1"/>
  <c r="C120" i="90" s="1"/>
  <c r="C121" i="90" s="1"/>
  <c r="C122" i="90" s="1"/>
  <c r="C123" i="90" s="1"/>
  <c r="C124" i="90" s="1"/>
  <c r="C125" i="90" s="1"/>
  <c r="C126" i="90" s="1"/>
  <c r="C127" i="90" s="1"/>
  <c r="C128" i="90" s="1"/>
  <c r="C129" i="90" s="1"/>
  <c r="C130" i="90" s="1"/>
  <c r="C131" i="90" s="1"/>
  <c r="C132" i="90" s="1"/>
  <c r="C133" i="90" s="1"/>
  <c r="C134" i="90" s="1"/>
  <c r="C135" i="90" s="1"/>
  <c r="C136" i="90" s="1"/>
  <c r="C137" i="90" s="1"/>
  <c r="C138" i="90" s="1"/>
  <c r="C139" i="90" s="1"/>
  <c r="C140" i="90" s="1"/>
  <c r="C141" i="90" s="1"/>
  <c r="C142" i="90" s="1"/>
  <c r="C143" i="90" s="1"/>
  <c r="C144" i="90" s="1"/>
  <c r="C145" i="90" s="1"/>
  <c r="C146" i="90" s="1"/>
  <c r="C147" i="90" s="1"/>
  <c r="I10" i="78"/>
  <c r="D93" i="78" s="1"/>
  <c r="C99" i="78" s="1"/>
  <c r="C100" i="78" s="1"/>
  <c r="C101" i="78" s="1"/>
  <c r="C102" i="78" s="1"/>
  <c r="C103" i="78" s="1"/>
  <c r="C104" i="78" s="1"/>
  <c r="C105" i="78" s="1"/>
  <c r="C106" i="78" s="1"/>
  <c r="C107" i="78" s="1"/>
  <c r="C108" i="78" s="1"/>
  <c r="C109" i="78" s="1"/>
  <c r="C110" i="78" s="1"/>
  <c r="C111" i="78" s="1"/>
  <c r="C112" i="78" s="1"/>
  <c r="C113" i="78" s="1"/>
  <c r="C114" i="78" s="1"/>
  <c r="C115" i="78" s="1"/>
  <c r="C116" i="78" s="1"/>
  <c r="C117" i="78" s="1"/>
  <c r="C118" i="78" s="1"/>
  <c r="C119" i="78" s="1"/>
  <c r="C120" i="78" s="1"/>
  <c r="C121" i="78" s="1"/>
  <c r="C122" i="78" s="1"/>
  <c r="C123" i="78" s="1"/>
  <c r="C124" i="78" s="1"/>
  <c r="C125" i="78" s="1"/>
  <c r="C126" i="78" s="1"/>
  <c r="C127" i="78" s="1"/>
  <c r="C128" i="78" s="1"/>
  <c r="C129" i="78" s="1"/>
  <c r="C130" i="78" s="1"/>
  <c r="C131" i="78" s="1"/>
  <c r="C132" i="78" s="1"/>
  <c r="C133" i="78" s="1"/>
  <c r="C134" i="78" s="1"/>
  <c r="C135" i="78" s="1"/>
  <c r="C136" i="78" s="1"/>
  <c r="C137" i="78" s="1"/>
  <c r="C138" i="78" s="1"/>
  <c r="C139" i="78" s="1"/>
  <c r="C140" i="78" s="1"/>
  <c r="C141" i="78" s="1"/>
  <c r="C142" i="78" s="1"/>
  <c r="C143" i="78" s="1"/>
  <c r="C144" i="78" s="1"/>
  <c r="C145" i="78" s="1"/>
  <c r="C146" i="78" s="1"/>
  <c r="C147" i="78" s="1"/>
  <c r="C148" i="78" s="1"/>
  <c r="C149" i="78" s="1"/>
  <c r="C150" i="78" s="1"/>
  <c r="C151" i="78" s="1"/>
  <c r="C152" i="78" s="1"/>
  <c r="C153" i="78" s="1"/>
  <c r="C154" i="78" s="1"/>
  <c r="I12" i="55"/>
  <c r="I13" i="55" s="1"/>
  <c r="I12" i="63"/>
  <c r="I13" i="63" s="1"/>
  <c r="I12" i="81"/>
  <c r="I13" i="81" s="1"/>
  <c r="I12" i="46"/>
  <c r="I13" i="46" s="1"/>
  <c r="I12" i="86"/>
  <c r="I13" i="86" s="1"/>
  <c r="I12" i="82"/>
  <c r="I13" i="82" s="1"/>
  <c r="I12" i="80"/>
  <c r="I13" i="80" s="1"/>
  <c r="I12" i="56"/>
  <c r="I13" i="56" s="1"/>
  <c r="I12" i="53"/>
  <c r="I13" i="53" s="1"/>
  <c r="I12" i="13"/>
  <c r="I12" i="70"/>
  <c r="I13" i="70" s="1"/>
  <c r="I12" i="41"/>
  <c r="I13" i="41" s="1"/>
  <c r="I12" i="73"/>
  <c r="I13" i="73" s="1"/>
  <c r="I12" i="59"/>
  <c r="I13" i="59" s="1"/>
  <c r="I12" i="54"/>
  <c r="I13" i="54" s="1"/>
  <c r="I12" i="24"/>
  <c r="I13" i="24" s="1"/>
  <c r="I12" i="57"/>
  <c r="I13" i="57" s="1"/>
  <c r="O69" i="13"/>
  <c r="O61" i="13"/>
  <c r="O59" i="13"/>
  <c r="O55" i="13"/>
  <c r="O53" i="13"/>
  <c r="O49" i="13"/>
  <c r="O41" i="13"/>
  <c r="O31" i="13"/>
  <c r="O23" i="13"/>
  <c r="O21" i="13"/>
  <c r="O19" i="13"/>
  <c r="O17" i="13"/>
  <c r="O45" i="22"/>
  <c r="O43" i="22"/>
  <c r="O41" i="22"/>
  <c r="O37" i="22"/>
  <c r="O35" i="22"/>
  <c r="O43" i="55"/>
  <c r="O61" i="64"/>
  <c r="O35" i="77"/>
  <c r="O49" i="77"/>
  <c r="O63" i="77"/>
  <c r="O21" i="92"/>
  <c r="O27" i="92"/>
  <c r="O29" i="92"/>
  <c r="O33" i="92"/>
  <c r="O37" i="92"/>
  <c r="O39" i="92"/>
  <c r="O41" i="92"/>
  <c r="O43" i="92"/>
  <c r="O45" i="92"/>
  <c r="O47" i="92"/>
  <c r="O53" i="92"/>
  <c r="O61" i="92"/>
  <c r="O63" i="92"/>
  <c r="O65" i="92"/>
  <c r="O68" i="25"/>
  <c r="O66" i="25"/>
  <c r="O50" i="25"/>
  <c r="O46" i="25"/>
  <c r="O40" i="25"/>
  <c r="O68" i="26"/>
  <c r="O64" i="26"/>
  <c r="O60" i="26"/>
  <c r="O58" i="26"/>
  <c r="O48" i="26"/>
  <c r="O18" i="26"/>
  <c r="O53" i="27"/>
  <c r="O44" i="27"/>
  <c r="O42" i="27"/>
  <c r="O67" i="33"/>
  <c r="O63" i="33"/>
  <c r="O61" i="33"/>
  <c r="O55" i="33"/>
  <c r="O53" i="33"/>
  <c r="O47" i="33"/>
  <c r="O45" i="33"/>
  <c r="O43" i="33"/>
  <c r="O41" i="33"/>
  <c r="O37" i="33"/>
  <c r="O31" i="33"/>
  <c r="O29" i="33"/>
  <c r="O27" i="33"/>
  <c r="O25" i="33"/>
  <c r="O23" i="33"/>
  <c r="O21" i="33"/>
  <c r="O19" i="33"/>
  <c r="O71" i="35"/>
  <c r="O69" i="35"/>
  <c r="O67" i="35"/>
  <c r="O65" i="35"/>
  <c r="O63" i="35"/>
  <c r="O59" i="35"/>
  <c r="O57" i="35"/>
  <c r="O55" i="35"/>
  <c r="O53" i="35"/>
  <c r="O51" i="35"/>
  <c r="O49" i="35"/>
  <c r="O47" i="35"/>
  <c r="O45" i="35"/>
  <c r="O41" i="35"/>
  <c r="O39" i="35"/>
  <c r="O37" i="35"/>
  <c r="O35" i="35"/>
  <c r="O33" i="35"/>
  <c r="O29" i="35"/>
  <c r="O27" i="35"/>
  <c r="O25" i="35"/>
  <c r="O21" i="35"/>
  <c r="O69" i="45"/>
  <c r="O59" i="45"/>
  <c r="O47" i="45"/>
  <c r="O45" i="45"/>
  <c r="O41" i="45"/>
  <c r="O35" i="45"/>
  <c r="O72" i="57"/>
  <c r="O66" i="57"/>
  <c r="O64" i="57"/>
  <c r="O62" i="57"/>
  <c r="O58" i="57"/>
  <c r="O56" i="57"/>
  <c r="O48" i="57"/>
  <c r="O46" i="57"/>
  <c r="O38" i="57"/>
  <c r="O36" i="57"/>
  <c r="O32" i="62"/>
  <c r="O66" i="62"/>
  <c r="O58" i="85"/>
  <c r="O21" i="91"/>
  <c r="O29" i="91"/>
  <c r="O35" i="91"/>
  <c r="O39" i="91"/>
  <c r="O41" i="91"/>
  <c r="O43" i="91"/>
  <c r="O45" i="91"/>
  <c r="O52" i="74"/>
  <c r="O56" i="81"/>
  <c r="O64" i="89"/>
  <c r="O29" i="79"/>
  <c r="O33" i="79"/>
  <c r="O35" i="79"/>
  <c r="O37" i="79"/>
  <c r="O41" i="79"/>
  <c r="O47" i="79"/>
  <c r="O53" i="79"/>
  <c r="O31" i="95"/>
  <c r="O45" i="95"/>
  <c r="O55" i="95"/>
  <c r="O61" i="95"/>
  <c r="O69" i="95"/>
  <c r="O37" i="94"/>
  <c r="O39" i="94"/>
  <c r="O41" i="94"/>
  <c r="O47" i="94"/>
  <c r="O57" i="94"/>
  <c r="O59" i="94"/>
  <c r="O63" i="94"/>
  <c r="O65" i="94"/>
  <c r="O67" i="94"/>
  <c r="O69" i="94"/>
  <c r="O33" i="86"/>
  <c r="O35" i="86"/>
  <c r="O67" i="86"/>
  <c r="O47" i="83"/>
  <c r="O28" i="83"/>
  <c r="O40" i="83"/>
  <c r="O42" i="83"/>
  <c r="O62" i="83"/>
  <c r="O31" i="82"/>
  <c r="O59" i="82"/>
  <c r="O67" i="82"/>
  <c r="O26" i="74"/>
  <c r="O62" i="74"/>
  <c r="O28" i="74"/>
  <c r="O34" i="74"/>
  <c r="O36" i="74"/>
  <c r="O38" i="74"/>
  <c r="O42" i="74"/>
  <c r="O44" i="74"/>
  <c r="O54" i="74"/>
  <c r="O56" i="74"/>
  <c r="O58" i="74"/>
  <c r="O60" i="74"/>
  <c r="O64" i="74"/>
  <c r="O66" i="74"/>
  <c r="O68" i="74"/>
  <c r="O70" i="74"/>
  <c r="O72" i="74"/>
  <c r="O39" i="96"/>
  <c r="O53" i="96"/>
  <c r="O55" i="96"/>
  <c r="O57" i="96"/>
  <c r="O69" i="96"/>
  <c r="O40" i="95"/>
  <c r="O42" i="95"/>
  <c r="O48" i="95"/>
  <c r="O56" i="95"/>
  <c r="O64" i="93"/>
  <c r="O72" i="93"/>
  <c r="O25" i="93"/>
  <c r="O29" i="93"/>
  <c r="O31" i="93"/>
  <c r="O33" i="93"/>
  <c r="O35" i="93"/>
  <c r="O37" i="93"/>
  <c r="O43" i="93"/>
  <c r="O45" i="93"/>
  <c r="O51" i="93"/>
  <c r="O53" i="93"/>
  <c r="O59" i="93"/>
  <c r="O61" i="93"/>
  <c r="O63" i="93"/>
  <c r="O65" i="93"/>
  <c r="O18" i="91"/>
  <c r="O28" i="90"/>
  <c r="O18" i="88"/>
  <c r="O27" i="88"/>
  <c r="O29" i="88"/>
  <c r="O47" i="88"/>
  <c r="O53" i="88"/>
  <c r="O61" i="88"/>
  <c r="O65" i="88"/>
  <c r="O71" i="88"/>
  <c r="O59" i="87"/>
  <c r="O61" i="87"/>
  <c r="O63" i="87"/>
  <c r="O65" i="87"/>
  <c r="O67" i="87"/>
  <c r="O17" i="86"/>
  <c r="O20" i="86"/>
  <c r="O30" i="86"/>
  <c r="O38" i="86"/>
  <c r="O40" i="86"/>
  <c r="O42" i="86"/>
  <c r="O48" i="86"/>
  <c r="O50" i="86"/>
  <c r="O52" i="86"/>
  <c r="O56" i="86"/>
  <c r="O58" i="86"/>
  <c r="O60" i="86"/>
  <c r="O18" i="86"/>
  <c r="O37" i="86"/>
  <c r="O52" i="84"/>
  <c r="O58" i="84"/>
  <c r="O18" i="84"/>
  <c r="O17" i="84"/>
  <c r="O34" i="83"/>
  <c r="O38" i="83"/>
  <c r="O18" i="82"/>
  <c r="O27" i="82"/>
  <c r="O18" i="81"/>
  <c r="O23" i="81"/>
  <c r="O47" i="81"/>
  <c r="O54" i="81"/>
  <c r="O32" i="79"/>
  <c r="O23" i="78"/>
  <c r="O61" i="78"/>
  <c r="O39" i="77"/>
  <c r="O45" i="77"/>
  <c r="O47" i="77"/>
  <c r="O53" i="77"/>
  <c r="O57" i="77"/>
  <c r="O59" i="77"/>
  <c r="O65" i="77"/>
  <c r="O67" i="77"/>
  <c r="O69" i="77"/>
  <c r="O71" i="77"/>
  <c r="O19" i="77"/>
  <c r="O30" i="76"/>
  <c r="O38" i="76"/>
  <c r="O18" i="75"/>
  <c r="O28" i="73"/>
  <c r="O34" i="73"/>
  <c r="O36" i="73"/>
  <c r="O38" i="73"/>
  <c r="O40" i="73"/>
  <c r="O42" i="73"/>
  <c r="O44" i="73"/>
  <c r="O52" i="73"/>
  <c r="O54" i="73"/>
  <c r="O62" i="73"/>
  <c r="O64" i="73"/>
  <c r="O17" i="73"/>
  <c r="O29" i="73"/>
  <c r="O45" i="73"/>
  <c r="O49" i="73"/>
  <c r="O51" i="73"/>
  <c r="O53" i="73"/>
  <c r="O55" i="73"/>
  <c r="O59" i="73"/>
  <c r="O63" i="73"/>
  <c r="O65" i="73"/>
  <c r="O67" i="73"/>
  <c r="O69" i="73"/>
  <c r="O71" i="73"/>
  <c r="O19" i="72"/>
  <c r="O31" i="72"/>
  <c r="O33" i="72"/>
  <c r="O37" i="72"/>
  <c r="O39" i="72"/>
  <c r="O43" i="72"/>
  <c r="O49" i="72"/>
  <c r="O51" i="72"/>
  <c r="O61" i="72"/>
  <c r="O65" i="72"/>
  <c r="O69" i="72"/>
  <c r="O31" i="71"/>
  <c r="O35" i="71"/>
  <c r="O37" i="71"/>
  <c r="O47" i="71"/>
  <c r="O53" i="71"/>
  <c r="O55" i="71"/>
  <c r="O63" i="71"/>
  <c r="O65" i="71"/>
  <c r="O67" i="71"/>
  <c r="O69" i="71"/>
  <c r="O71" i="71"/>
  <c r="O23" i="71"/>
  <c r="O17" i="71"/>
  <c r="O24" i="71"/>
  <c r="O37" i="70"/>
  <c r="O41" i="70"/>
  <c r="O61" i="70"/>
  <c r="O67" i="70"/>
  <c r="O69" i="70"/>
  <c r="O31" i="70"/>
  <c r="O59" i="70"/>
  <c r="O36" i="69"/>
  <c r="O38" i="69"/>
  <c r="O48" i="69"/>
  <c r="O52" i="69"/>
  <c r="O60" i="69"/>
  <c r="O62" i="69"/>
  <c r="O64" i="69"/>
  <c r="O44" i="68"/>
  <c r="O32" i="66"/>
  <c r="O34" i="66"/>
  <c r="O36" i="66"/>
  <c r="O42" i="66"/>
  <c r="O46" i="66"/>
  <c r="O45" i="66"/>
  <c r="O48" i="66"/>
  <c r="O29" i="65"/>
  <c r="O53" i="64"/>
  <c r="O57" i="64"/>
  <c r="O67" i="64"/>
  <c r="O61" i="61"/>
  <c r="O30" i="61"/>
  <c r="O40" i="61"/>
  <c r="O42" i="61"/>
  <c r="O44" i="61"/>
  <c r="O50" i="61"/>
  <c r="O54" i="61"/>
  <c r="O58" i="61"/>
  <c r="O60" i="61"/>
  <c r="O62" i="61"/>
  <c r="O64" i="61"/>
  <c r="O66" i="61"/>
  <c r="O68" i="61"/>
  <c r="O70" i="61"/>
  <c r="O72" i="61"/>
  <c r="O71" i="58"/>
  <c r="O67" i="58"/>
  <c r="O61" i="58"/>
  <c r="O53" i="58"/>
  <c r="O51" i="58"/>
  <c r="O47" i="58"/>
  <c r="O45" i="58"/>
  <c r="O43" i="58"/>
  <c r="O39" i="58"/>
  <c r="O37" i="58"/>
  <c r="O35" i="58"/>
  <c r="O33" i="58"/>
  <c r="O72" i="56"/>
  <c r="O64" i="56"/>
  <c r="O62" i="56"/>
  <c r="O58" i="56"/>
  <c r="O56" i="56"/>
  <c r="O52" i="56"/>
  <c r="O48" i="56"/>
  <c r="O46" i="56"/>
  <c r="O44" i="56"/>
  <c r="O42" i="56"/>
  <c r="O40" i="56"/>
  <c r="O38" i="56"/>
  <c r="O36" i="56"/>
  <c r="O34" i="56"/>
  <c r="O32" i="56"/>
  <c r="O63" i="55"/>
  <c r="O59" i="55"/>
  <c r="O57" i="55"/>
  <c r="O53" i="55"/>
  <c r="O51" i="55"/>
  <c r="O47" i="55"/>
  <c r="O41" i="55"/>
  <c r="O39" i="55"/>
  <c r="O37" i="55"/>
  <c r="O35" i="55"/>
  <c r="O33" i="55"/>
  <c r="O31" i="55"/>
  <c r="O27" i="55"/>
  <c r="O69" i="54"/>
  <c r="O65" i="54"/>
  <c r="O55" i="54"/>
  <c r="O53" i="54"/>
  <c r="O51" i="54"/>
  <c r="O45" i="54"/>
  <c r="O43" i="54"/>
  <c r="O39" i="54"/>
  <c r="O35" i="54"/>
  <c r="O59" i="53"/>
  <c r="O66" i="46"/>
  <c r="O52" i="46"/>
  <c r="O44" i="46"/>
  <c r="O68" i="44"/>
  <c r="O66" i="44"/>
  <c r="O55" i="44"/>
  <c r="O60" i="43"/>
  <c r="O48" i="43"/>
  <c r="O40" i="42"/>
  <c r="O38" i="42"/>
  <c r="O36" i="42"/>
  <c r="O34" i="42"/>
  <c r="O66" i="42"/>
  <c r="O64" i="42"/>
  <c r="O62" i="42"/>
  <c r="O60" i="42"/>
  <c r="O56" i="42"/>
  <c r="O54" i="42"/>
  <c r="O52" i="42"/>
  <c r="O48" i="42"/>
  <c r="O46" i="42"/>
  <c r="O67" i="41"/>
  <c r="O65" i="41"/>
  <c r="O57" i="41"/>
  <c r="O55" i="41"/>
  <c r="O53" i="41"/>
  <c r="O51" i="41"/>
  <c r="O49" i="41"/>
  <c r="O45" i="41"/>
  <c r="O43" i="41"/>
  <c r="O41" i="41"/>
  <c r="O39" i="41"/>
  <c r="O37" i="41"/>
  <c r="O35" i="41"/>
  <c r="O33" i="41"/>
  <c r="O29" i="41"/>
  <c r="O68" i="39"/>
  <c r="O66" i="39"/>
  <c r="O64" i="39"/>
  <c r="O56" i="39"/>
  <c r="O52" i="39"/>
  <c r="O48" i="39"/>
  <c r="O46" i="39"/>
  <c r="O44" i="39"/>
  <c r="O36" i="39"/>
  <c r="O34" i="39"/>
  <c r="O28" i="39"/>
  <c r="O49" i="34"/>
  <c r="O39" i="34"/>
  <c r="O31" i="34"/>
  <c r="O31" i="32"/>
  <c r="O55" i="31"/>
  <c r="O41" i="31"/>
  <c r="O39" i="31"/>
  <c r="O35" i="31"/>
  <c r="O66" i="31"/>
  <c r="O65" i="30"/>
  <c r="O63" i="30"/>
  <c r="O55" i="30"/>
  <c r="O51" i="30"/>
  <c r="O47" i="30"/>
  <c r="O43" i="30"/>
  <c r="O41" i="30"/>
  <c r="O39" i="30"/>
  <c r="O37" i="30"/>
  <c r="O35" i="30"/>
  <c r="O50" i="29"/>
  <c r="O70" i="23"/>
  <c r="O68" i="23"/>
  <c r="O66" i="23"/>
  <c r="O64" i="23"/>
  <c r="O60" i="23"/>
  <c r="O52" i="23"/>
  <c r="O50" i="23"/>
  <c r="O48" i="23"/>
  <c r="O42" i="23"/>
  <c r="O38" i="23"/>
  <c r="O36" i="23"/>
  <c r="O34" i="23"/>
  <c r="O30" i="23"/>
  <c r="O29" i="21"/>
  <c r="O69" i="21"/>
  <c r="O51" i="21"/>
  <c r="O47" i="21"/>
  <c r="O45" i="21"/>
  <c r="O39" i="21"/>
  <c r="O72" i="21"/>
  <c r="O70" i="21"/>
  <c r="O68" i="21"/>
  <c r="O66" i="21"/>
  <c r="O64" i="21"/>
  <c r="O62" i="21"/>
  <c r="O60" i="21"/>
  <c r="O58" i="21"/>
  <c r="O56" i="21"/>
  <c r="O48" i="21"/>
  <c r="O40" i="21"/>
  <c r="O36" i="21"/>
  <c r="O34" i="21"/>
  <c r="O30" i="21"/>
  <c r="O47" i="20"/>
  <c r="O57" i="19"/>
  <c r="O68" i="19"/>
  <c r="O43" i="19"/>
  <c r="O41" i="19"/>
  <c r="O44" i="3"/>
  <c r="O71" i="3"/>
  <c r="O69" i="3"/>
  <c r="O67" i="3"/>
  <c r="O65" i="3"/>
  <c r="O63" i="3"/>
  <c r="O61" i="3"/>
  <c r="O59" i="3"/>
  <c r="O55" i="3"/>
  <c r="O51" i="3"/>
  <c r="O49" i="3"/>
  <c r="O47" i="3"/>
  <c r="O45" i="3"/>
  <c r="O42" i="3"/>
  <c r="O36" i="3"/>
  <c r="O30" i="3"/>
  <c r="O61" i="71"/>
  <c r="O18" i="71"/>
  <c r="O19" i="71"/>
  <c r="O43" i="71"/>
  <c r="O25" i="71"/>
  <c r="O20" i="71"/>
  <c r="O26" i="71"/>
  <c r="O39" i="70"/>
  <c r="O19" i="70"/>
  <c r="O21" i="70"/>
  <c r="O30" i="70"/>
  <c r="O32" i="70"/>
  <c r="O36" i="70"/>
  <c r="O38" i="70"/>
  <c r="O42" i="70"/>
  <c r="O52" i="70"/>
  <c r="O54" i="70"/>
  <c r="O56" i="70"/>
  <c r="O58" i="70"/>
  <c r="O60" i="70"/>
  <c r="O62" i="70"/>
  <c r="O64" i="70"/>
  <c r="O66" i="70"/>
  <c r="O68" i="70"/>
  <c r="O70" i="70"/>
  <c r="O27" i="70"/>
  <c r="O24" i="70"/>
  <c r="O49" i="69"/>
  <c r="O17" i="69"/>
  <c r="O19" i="68"/>
  <c r="O33" i="67"/>
  <c r="O23" i="67"/>
  <c r="O25" i="67"/>
  <c r="O35" i="67"/>
  <c r="O37" i="67"/>
  <c r="O39" i="67"/>
  <c r="O41" i="67"/>
  <c r="O43" i="67"/>
  <c r="O45" i="67"/>
  <c r="O47" i="67"/>
  <c r="O49" i="67"/>
  <c r="O57" i="67"/>
  <c r="O36" i="67"/>
  <c r="O50" i="67"/>
  <c r="O52" i="67"/>
  <c r="O64" i="67"/>
  <c r="O61" i="66"/>
  <c r="O63" i="66"/>
  <c r="O65" i="66"/>
  <c r="O67" i="66"/>
  <c r="O19" i="66"/>
  <c r="O33" i="65"/>
  <c r="O35" i="65"/>
  <c r="O37" i="65"/>
  <c r="O39" i="65"/>
  <c r="O41" i="65"/>
  <c r="O43" i="65"/>
  <c r="O45" i="65"/>
  <c r="O55" i="65"/>
  <c r="O57" i="65"/>
  <c r="O61" i="65"/>
  <c r="O63" i="65"/>
  <c r="O65" i="65"/>
  <c r="O18" i="65"/>
  <c r="O21" i="64"/>
  <c r="O20" i="60"/>
  <c r="O24" i="60"/>
  <c r="O26" i="60"/>
  <c r="O30" i="60"/>
  <c r="O34" i="60"/>
  <c r="O36" i="60"/>
  <c r="O38" i="60"/>
  <c r="O40" i="60"/>
  <c r="O42" i="60"/>
  <c r="O44" i="60"/>
  <c r="O46" i="60"/>
  <c r="O48" i="60"/>
  <c r="O58" i="60"/>
  <c r="O66" i="60"/>
  <c r="O70" i="60"/>
  <c r="O18" i="60"/>
  <c r="O20" i="62"/>
  <c r="O43" i="63"/>
  <c r="O56" i="63"/>
  <c r="O66" i="63"/>
  <c r="O19" i="63"/>
  <c r="O36" i="61"/>
  <c r="O19" i="61"/>
  <c r="O21" i="61"/>
  <c r="O35" i="59"/>
  <c r="O47" i="59"/>
  <c r="O70" i="58"/>
  <c r="O68" i="58"/>
  <c r="O64" i="58"/>
  <c r="O62" i="58"/>
  <c r="O60" i="58"/>
  <c r="O56" i="58"/>
  <c r="O54" i="58"/>
  <c r="O50" i="58"/>
  <c r="O48" i="58"/>
  <c r="O46" i="58"/>
  <c r="O42" i="58"/>
  <c r="O36" i="58"/>
  <c r="O34" i="58"/>
  <c r="O32" i="58"/>
  <c r="O26" i="58"/>
  <c r="O21" i="57"/>
  <c r="O17" i="56"/>
  <c r="O21" i="56"/>
  <c r="O68" i="55"/>
  <c r="O66" i="55"/>
  <c r="O60" i="55"/>
  <c r="O58" i="55"/>
  <c r="O56" i="55"/>
  <c r="O54" i="55"/>
  <c r="O50" i="55"/>
  <c r="O42" i="55"/>
  <c r="O40" i="55"/>
  <c r="O38" i="55"/>
  <c r="O36" i="55"/>
  <c r="O34" i="55"/>
  <c r="O32" i="55"/>
  <c r="O26" i="55"/>
  <c r="O19" i="55"/>
  <c r="O21" i="55"/>
  <c r="O18" i="54"/>
  <c r="O58" i="54"/>
  <c r="O67" i="53"/>
  <c r="O65" i="53"/>
  <c r="O57" i="53"/>
  <c r="O47" i="53"/>
  <c r="O41" i="53"/>
  <c r="O37" i="53"/>
  <c r="O35" i="53"/>
  <c r="O63" i="53"/>
  <c r="O70" i="53"/>
  <c r="O68" i="53"/>
  <c r="O60" i="53"/>
  <c r="O58" i="53"/>
  <c r="O56" i="53"/>
  <c r="O52" i="53"/>
  <c r="O44" i="53"/>
  <c r="O71" i="46"/>
  <c r="O63" i="46"/>
  <c r="O59" i="46"/>
  <c r="O57" i="46"/>
  <c r="O53" i="46"/>
  <c r="O51" i="46"/>
  <c r="O47" i="46"/>
  <c r="O41" i="46"/>
  <c r="O31" i="46"/>
  <c r="O27" i="46"/>
  <c r="O23" i="45"/>
  <c r="O63" i="44"/>
  <c r="O27" i="44"/>
  <c r="O58" i="44"/>
  <c r="O56" i="44"/>
  <c r="O54" i="44"/>
  <c r="O50" i="44"/>
  <c r="O48" i="44"/>
  <c r="O44" i="44"/>
  <c r="O40" i="44"/>
  <c r="O36" i="44"/>
  <c r="O28" i="44"/>
  <c r="O41" i="44"/>
  <c r="O19" i="44"/>
  <c r="O17" i="44"/>
  <c r="O20" i="44"/>
  <c r="O21" i="43"/>
  <c r="O18" i="42"/>
  <c r="O20" i="41"/>
  <c r="O51" i="39"/>
  <c r="O22" i="39"/>
  <c r="O64" i="34"/>
  <c r="O60" i="34"/>
  <c r="O38" i="34"/>
  <c r="O30" i="34"/>
  <c r="O22" i="34"/>
  <c r="O26" i="34"/>
  <c r="O18" i="34"/>
  <c r="O68" i="32"/>
  <c r="O64" i="32"/>
  <c r="O62" i="32"/>
  <c r="O58" i="32"/>
  <c r="O56" i="32"/>
  <c r="O52" i="32"/>
  <c r="O42" i="32"/>
  <c r="O36" i="32"/>
  <c r="O22" i="32"/>
  <c r="O26" i="32"/>
  <c r="O20" i="32"/>
  <c r="O67" i="31"/>
  <c r="O23" i="31"/>
  <c r="O23" i="30"/>
  <c r="O25" i="30"/>
  <c r="O50" i="30"/>
  <c r="O19" i="30"/>
  <c r="O17" i="30"/>
  <c r="O45" i="29"/>
  <c r="O64" i="29"/>
  <c r="O60" i="29"/>
  <c r="O48" i="29"/>
  <c r="O19" i="29"/>
  <c r="O20" i="29"/>
  <c r="O27" i="29"/>
  <c r="O22" i="29"/>
  <c r="O24" i="28"/>
  <c r="O60" i="28"/>
  <c r="O54" i="28"/>
  <c r="O52" i="28"/>
  <c r="O50" i="28"/>
  <c r="O44" i="28"/>
  <c r="O40" i="28"/>
  <c r="O25" i="28"/>
  <c r="O70" i="27"/>
  <c r="O68" i="27"/>
  <c r="O66" i="27"/>
  <c r="O64" i="27"/>
  <c r="O62" i="27"/>
  <c r="O58" i="27"/>
  <c r="O56" i="27"/>
  <c r="O54" i="27"/>
  <c r="O52" i="27"/>
  <c r="O50" i="27"/>
  <c r="O46" i="27"/>
  <c r="O43" i="27"/>
  <c r="O41" i="27"/>
  <c r="O27" i="27"/>
  <c r="O21" i="27"/>
  <c r="O19" i="27"/>
  <c r="O24" i="24"/>
  <c r="O25" i="24"/>
  <c r="O26" i="24"/>
  <c r="O18" i="23"/>
  <c r="O69" i="22"/>
  <c r="O63" i="22"/>
  <c r="O53" i="22"/>
  <c r="O72" i="22"/>
  <c r="O70" i="22"/>
  <c r="O68" i="22"/>
  <c r="O64" i="22"/>
  <c r="O62" i="22"/>
  <c r="O56" i="22"/>
  <c r="O54" i="22"/>
  <c r="O52" i="22"/>
  <c r="O48" i="22"/>
  <c r="O22" i="22"/>
  <c r="O23" i="22"/>
  <c r="O26" i="22"/>
  <c r="I10" i="82"/>
  <c r="D93" i="82" s="1"/>
  <c r="I10" i="99"/>
  <c r="I10" i="98"/>
  <c r="I10" i="97"/>
  <c r="O55" i="21"/>
  <c r="O19" i="21"/>
  <c r="O18" i="20"/>
  <c r="O25" i="20"/>
  <c r="O19" i="19"/>
  <c r="O22" i="19"/>
  <c r="O18" i="19"/>
  <c r="O41" i="18"/>
  <c r="O17" i="18"/>
  <c r="O22" i="18"/>
  <c r="O19" i="18"/>
  <c r="O20" i="18"/>
  <c r="O24" i="17"/>
  <c r="O48" i="3"/>
  <c r="O20" i="3"/>
  <c r="O26" i="3"/>
  <c r="O24" i="3"/>
  <c r="P129" i="55"/>
  <c r="C76" i="2"/>
  <c r="J94" i="90"/>
  <c r="J95" i="90" s="1"/>
  <c r="J94" i="99"/>
  <c r="J94" i="98"/>
  <c r="J94" i="97"/>
  <c r="C82" i="2"/>
  <c r="C10" i="2"/>
  <c r="C55" i="2"/>
  <c r="O65" i="20"/>
  <c r="O59" i="20"/>
  <c r="O57" i="20"/>
  <c r="O51" i="20"/>
  <c r="O49" i="20"/>
  <c r="O40" i="20"/>
  <c r="O36" i="20"/>
  <c r="O34" i="20"/>
  <c r="O55" i="19"/>
  <c r="O44" i="19"/>
  <c r="O42" i="19"/>
  <c r="O40" i="19"/>
  <c r="O28" i="19"/>
  <c r="O60" i="24"/>
  <c r="O54" i="24"/>
  <c r="O52" i="24"/>
  <c r="O50" i="24"/>
  <c r="O50" i="35"/>
  <c r="O71" i="39"/>
  <c r="O63" i="39"/>
  <c r="O55" i="39"/>
  <c r="O53" i="39"/>
  <c r="O49" i="39"/>
  <c r="O47" i="39"/>
  <c r="O41" i="39"/>
  <c r="O27" i="39"/>
  <c r="O69" i="44"/>
  <c r="O59" i="44"/>
  <c r="O57" i="44"/>
  <c r="O51" i="44"/>
  <c r="O49" i="44"/>
  <c r="O35" i="44"/>
  <c r="O29" i="44"/>
  <c r="O47" i="61"/>
  <c r="O30" i="65"/>
  <c r="O34" i="65"/>
  <c r="O52" i="65"/>
  <c r="O56" i="65"/>
  <c r="O72" i="65"/>
  <c r="O23" i="66"/>
  <c r="O39" i="66"/>
  <c r="O43" i="66"/>
  <c r="O47" i="66"/>
  <c r="O51" i="66"/>
  <c r="O43" i="69"/>
  <c r="O45" i="69"/>
  <c r="O71" i="69"/>
  <c r="O29" i="78"/>
  <c r="O31" i="78"/>
  <c r="O47" i="78"/>
  <c r="O48" i="81"/>
  <c r="O72" i="81"/>
  <c r="O22" i="88"/>
  <c r="O48" i="88"/>
  <c r="O50" i="88"/>
  <c r="O68" i="88"/>
  <c r="O45" i="89"/>
  <c r="O63" i="89"/>
  <c r="O69" i="89"/>
  <c r="O71" i="89"/>
  <c r="O31" i="90"/>
  <c r="O49" i="90"/>
  <c r="O51" i="90"/>
  <c r="O53" i="90"/>
  <c r="O57" i="90"/>
  <c r="O61" i="90"/>
  <c r="O69" i="90"/>
  <c r="O20" i="93"/>
  <c r="O56" i="93"/>
  <c r="O29" i="95"/>
  <c r="O53" i="95"/>
  <c r="O71" i="95"/>
  <c r="O71" i="23"/>
  <c r="O69" i="23"/>
  <c r="O67" i="23"/>
  <c r="O65" i="23"/>
  <c r="O63" i="23"/>
  <c r="O61" i="23"/>
  <c r="O59" i="23"/>
  <c r="O57" i="23"/>
  <c r="O55" i="23"/>
  <c r="O53" i="23"/>
  <c r="O51" i="23"/>
  <c r="O49" i="23"/>
  <c r="O47" i="23"/>
  <c r="O43" i="23"/>
  <c r="O41" i="23"/>
  <c r="O37" i="23"/>
  <c r="O61" i="29"/>
  <c r="O59" i="29"/>
  <c r="O57" i="29"/>
  <c r="O49" i="29"/>
  <c r="O47" i="29"/>
  <c r="O39" i="29"/>
  <c r="O37" i="29"/>
  <c r="O31" i="29"/>
  <c r="O45" i="43"/>
  <c r="O43" i="43"/>
  <c r="O37" i="43"/>
  <c r="O27" i="43"/>
  <c r="O46" i="64"/>
  <c r="O50" i="64"/>
  <c r="O52" i="64"/>
  <c r="O58" i="64"/>
  <c r="O60" i="64"/>
  <c r="O62" i="64"/>
  <c r="O68" i="64"/>
  <c r="O24" i="68"/>
  <c r="O30" i="68"/>
  <c r="O32" i="68"/>
  <c r="O34" i="68"/>
  <c r="O40" i="68"/>
  <c r="O54" i="68"/>
  <c r="O56" i="68"/>
  <c r="O66" i="68"/>
  <c r="O70" i="68"/>
  <c r="O43" i="74"/>
  <c r="O45" i="74"/>
  <c r="O59" i="74"/>
  <c r="O61" i="74"/>
  <c r="O63" i="74"/>
  <c r="O67" i="74"/>
  <c r="O71" i="74"/>
  <c r="O29" i="76"/>
  <c r="O28" i="77"/>
  <c r="O42" i="77"/>
  <c r="O44" i="77"/>
  <c r="O23" i="80"/>
  <c r="O31" i="80"/>
  <c r="O45" i="80"/>
  <c r="O36" i="82"/>
  <c r="O48" i="82"/>
  <c r="O66" i="82"/>
  <c r="O22" i="85"/>
  <c r="O30" i="85"/>
  <c r="O34" i="85"/>
  <c r="O42" i="85"/>
  <c r="O44" i="85"/>
  <c r="O48" i="85"/>
  <c r="O50" i="85"/>
  <c r="O56" i="85"/>
  <c r="O60" i="85"/>
  <c r="O62" i="85"/>
  <c r="O36" i="91"/>
  <c r="O54" i="91"/>
  <c r="O28" i="92"/>
  <c r="O34" i="92"/>
  <c r="O36" i="92"/>
  <c r="O42" i="92"/>
  <c r="O44" i="92"/>
  <c r="O54" i="92"/>
  <c r="O56" i="92"/>
  <c r="O68" i="92"/>
  <c r="O72" i="92"/>
  <c r="O40" i="96"/>
  <c r="O58" i="96"/>
  <c r="O45" i="59"/>
  <c r="O51" i="59"/>
  <c r="O53" i="59"/>
  <c r="O55" i="59"/>
  <c r="O57" i="59"/>
  <c r="O61" i="59"/>
  <c r="O63" i="59"/>
  <c r="O67" i="59"/>
  <c r="O71" i="59"/>
  <c r="O25" i="62"/>
  <c r="O37" i="62"/>
  <c r="O39" i="62"/>
  <c r="O43" i="62"/>
  <c r="O49" i="62"/>
  <c r="O51" i="62"/>
  <c r="O53" i="62"/>
  <c r="O55" i="62"/>
  <c r="O59" i="62"/>
  <c r="O61" i="62"/>
  <c r="O65" i="62"/>
  <c r="O71" i="62"/>
  <c r="O53" i="63"/>
  <c r="O42" i="69"/>
  <c r="O54" i="69"/>
  <c r="O64" i="78"/>
  <c r="O43" i="87"/>
  <c r="O45" i="87"/>
  <c r="O57" i="87"/>
  <c r="O69" i="87"/>
  <c r="O44" i="90"/>
  <c r="O50" i="90"/>
  <c r="O52" i="90"/>
  <c r="O56" i="90"/>
  <c r="O48" i="96"/>
  <c r="O68" i="96"/>
  <c r="O37" i="95"/>
  <c r="O47" i="95"/>
  <c r="O57" i="95"/>
  <c r="O65" i="95"/>
  <c r="O28" i="91"/>
  <c r="O30" i="91"/>
  <c r="O48" i="91"/>
  <c r="O52" i="91"/>
  <c r="O58" i="91"/>
  <c r="O60" i="91"/>
  <c r="O27" i="91"/>
  <c r="O47" i="91"/>
  <c r="O49" i="91"/>
  <c r="O61" i="91"/>
  <c r="O67" i="91"/>
  <c r="O69" i="91"/>
  <c r="O21" i="90"/>
  <c r="O35" i="90"/>
  <c r="O37" i="90"/>
  <c r="O39" i="90"/>
  <c r="O54" i="90"/>
  <c r="O31" i="89"/>
  <c r="O57" i="89"/>
  <c r="O61" i="89"/>
  <c r="O20" i="89"/>
  <c r="O22" i="89"/>
  <c r="O26" i="89"/>
  <c r="O28" i="89"/>
  <c r="O30" i="89"/>
  <c r="O34" i="89"/>
  <c r="O36" i="89"/>
  <c r="O38" i="89"/>
  <c r="O40" i="89"/>
  <c r="O42" i="89"/>
  <c r="O44" i="89"/>
  <c r="O50" i="89"/>
  <c r="O52" i="89"/>
  <c r="O56" i="89"/>
  <c r="O58" i="89"/>
  <c r="O64" i="88"/>
  <c r="O37" i="88"/>
  <c r="O69" i="88"/>
  <c r="O22" i="87"/>
  <c r="O26" i="87"/>
  <c r="O30" i="87"/>
  <c r="O34" i="87"/>
  <c r="O42" i="87"/>
  <c r="O46" i="87"/>
  <c r="O54" i="87"/>
  <c r="O58" i="87"/>
  <c r="O60" i="87"/>
  <c r="O68" i="87"/>
  <c r="O20" i="87"/>
  <c r="O28" i="87"/>
  <c r="O32" i="87"/>
  <c r="O40" i="87"/>
  <c r="O48" i="87"/>
  <c r="O52" i="87"/>
  <c r="O56" i="87"/>
  <c r="O62" i="87"/>
  <c r="O66" i="87"/>
  <c r="O70" i="87"/>
  <c r="O43" i="86"/>
  <c r="O69" i="86"/>
  <c r="O71" i="86"/>
  <c r="O45" i="84"/>
  <c r="O22" i="84"/>
  <c r="O28" i="84"/>
  <c r="O36" i="84"/>
  <c r="O54" i="84"/>
  <c r="O56" i="84"/>
  <c r="O23" i="76"/>
  <c r="O33" i="76"/>
  <c r="O35" i="76"/>
  <c r="O39" i="76"/>
  <c r="O41" i="76"/>
  <c r="O43" i="76"/>
  <c r="O45" i="76"/>
  <c r="O47" i="76"/>
  <c r="O49" i="76"/>
  <c r="O51" i="76"/>
  <c r="O53" i="76"/>
  <c r="O55" i="76"/>
  <c r="O57" i="76"/>
  <c r="O59" i="76"/>
  <c r="O61" i="76"/>
  <c r="O63" i="76"/>
  <c r="O65" i="76"/>
  <c r="O67" i="76"/>
  <c r="O69" i="76"/>
  <c r="O71" i="76"/>
  <c r="O22" i="76"/>
  <c r="O28" i="76"/>
  <c r="O32" i="76"/>
  <c r="O34" i="76"/>
  <c r="O36" i="76"/>
  <c r="O46" i="76"/>
  <c r="O56" i="76"/>
  <c r="O68" i="76"/>
  <c r="O23" i="75"/>
  <c r="O30" i="75"/>
  <c r="O32" i="75"/>
  <c r="O40" i="75"/>
  <c r="O52" i="75"/>
  <c r="O58" i="75"/>
  <c r="O60" i="75"/>
  <c r="O62" i="75"/>
  <c r="O64" i="75"/>
  <c r="O68" i="75"/>
  <c r="O25" i="96"/>
  <c r="O27" i="96"/>
  <c r="O37" i="96"/>
  <c r="O41" i="96"/>
  <c r="O43" i="96"/>
  <c r="O49" i="96"/>
  <c r="O51" i="96"/>
  <c r="O71" i="96"/>
  <c r="O49" i="95"/>
  <c r="O51" i="95"/>
  <c r="O59" i="95"/>
  <c r="O63" i="95"/>
  <c r="O67" i="95"/>
  <c r="O17" i="95"/>
  <c r="O26" i="94"/>
  <c r="O44" i="94"/>
  <c r="O28" i="94"/>
  <c r="O32" i="94"/>
  <c r="O38" i="94"/>
  <c r="O42" i="94"/>
  <c r="O48" i="94"/>
  <c r="O52" i="94"/>
  <c r="O72" i="94"/>
  <c r="O30" i="94"/>
  <c r="O46" i="94"/>
  <c r="O50" i="94"/>
  <c r="O68" i="94"/>
  <c r="O70" i="94"/>
  <c r="O50" i="92"/>
  <c r="O70" i="92"/>
  <c r="O31" i="92"/>
  <c r="O35" i="92"/>
  <c r="O49" i="92"/>
  <c r="O51" i="92"/>
  <c r="O55" i="92"/>
  <c r="O57" i="92"/>
  <c r="O69" i="92"/>
  <c r="O18" i="92"/>
  <c r="O26" i="90"/>
  <c r="O42" i="90"/>
  <c r="O48" i="90"/>
  <c r="O35" i="89"/>
  <c r="O53" i="89"/>
  <c r="O18" i="89"/>
  <c r="O32" i="88"/>
  <c r="O34" i="88"/>
  <c r="O66" i="88"/>
  <c r="O39" i="85"/>
  <c r="O45" i="85"/>
  <c r="O63" i="85"/>
  <c r="O69" i="85"/>
  <c r="O19" i="84"/>
  <c r="O23" i="84"/>
  <c r="O31" i="84"/>
  <c r="O47" i="84"/>
  <c r="O53" i="84"/>
  <c r="O23" i="83"/>
  <c r="O31" i="83"/>
  <c r="O61" i="83"/>
  <c r="O41" i="83"/>
  <c r="O69" i="83"/>
  <c r="O19" i="83"/>
  <c r="O35" i="82"/>
  <c r="O41" i="82"/>
  <c r="O43" i="82"/>
  <c r="O45" i="82"/>
  <c r="O53" i="82"/>
  <c r="O55" i="82"/>
  <c r="O57" i="82"/>
  <c r="O71" i="82"/>
  <c r="O20" i="82"/>
  <c r="O22" i="82"/>
  <c r="O19" i="82"/>
  <c r="O32" i="81"/>
  <c r="O46" i="81"/>
  <c r="O58" i="81"/>
  <c r="O36" i="79"/>
  <c r="O46" i="79"/>
  <c r="O60" i="79"/>
  <c r="O22" i="79"/>
  <c r="O24" i="79"/>
  <c r="O30" i="79"/>
  <c r="O34" i="79"/>
  <c r="O38" i="79"/>
  <c r="O48" i="79"/>
  <c r="O50" i="79"/>
  <c r="O54" i="79"/>
  <c r="O56" i="79"/>
  <c r="O64" i="79"/>
  <c r="O66" i="79"/>
  <c r="O68" i="79"/>
  <c r="O51" i="78"/>
  <c r="O55" i="78"/>
  <c r="O65" i="78"/>
  <c r="O22" i="78"/>
  <c r="O24" i="78"/>
  <c r="O34" i="78"/>
  <c r="O40" i="78"/>
  <c r="O44" i="78"/>
  <c r="O48" i="78"/>
  <c r="O50" i="78"/>
  <c r="O54" i="78"/>
  <c r="O56" i="78"/>
  <c r="O58" i="78"/>
  <c r="O60" i="78"/>
  <c r="O62" i="78"/>
  <c r="O68" i="78"/>
  <c r="O72" i="78"/>
  <c r="O22" i="77"/>
  <c r="O34" i="77"/>
  <c r="O50" i="77"/>
  <c r="O60" i="77"/>
  <c r="O24" i="77"/>
  <c r="O48" i="77"/>
  <c r="O54" i="77"/>
  <c r="O30" i="77"/>
  <c r="O38" i="77"/>
  <c r="O40" i="77"/>
  <c r="O46" i="77"/>
  <c r="O52" i="77"/>
  <c r="O56" i="77"/>
  <c r="O62" i="77"/>
  <c r="O72" i="77"/>
  <c r="O22" i="75"/>
  <c r="O28" i="75"/>
  <c r="O38" i="75"/>
  <c r="O70" i="75"/>
  <c r="O47" i="75"/>
  <c r="O35" i="75"/>
  <c r="O39" i="75"/>
  <c r="O43" i="75"/>
  <c r="O45" i="75"/>
  <c r="O49" i="75"/>
  <c r="O65" i="75"/>
  <c r="O71" i="75"/>
  <c r="O47" i="72"/>
  <c r="O59" i="72"/>
  <c r="O67" i="72"/>
  <c r="O41" i="72"/>
  <c r="O45" i="72"/>
  <c r="O55" i="72"/>
  <c r="O63" i="72"/>
  <c r="O26" i="72"/>
  <c r="O36" i="72"/>
  <c r="O38" i="72"/>
  <c r="O42" i="72"/>
  <c r="O44" i="72"/>
  <c r="O48" i="72"/>
  <c r="O54" i="72"/>
  <c r="O60" i="72"/>
  <c r="O64" i="72"/>
  <c r="O66" i="72"/>
  <c r="O68" i="72"/>
  <c r="O70" i="72"/>
  <c r="O51" i="71"/>
  <c r="O41" i="71"/>
  <c r="O59" i="71"/>
  <c r="O31" i="69"/>
  <c r="O39" i="69"/>
  <c r="O51" i="69"/>
  <c r="O57" i="69"/>
  <c r="O59" i="69"/>
  <c r="O63" i="69"/>
  <c r="O67" i="69"/>
  <c r="O36" i="68"/>
  <c r="O38" i="68"/>
  <c r="O42" i="68"/>
  <c r="O46" i="68"/>
  <c r="O48" i="68"/>
  <c r="O50" i="68"/>
  <c r="O64" i="68"/>
  <c r="O68" i="68"/>
  <c r="O33" i="68"/>
  <c r="O35" i="68"/>
  <c r="O49" i="68"/>
  <c r="O55" i="68"/>
  <c r="O61" i="68"/>
  <c r="O71" i="68"/>
  <c r="O52" i="68"/>
  <c r="O58" i="68"/>
  <c r="O60" i="68"/>
  <c r="O23" i="68"/>
  <c r="O25" i="68"/>
  <c r="O37" i="68"/>
  <c r="O43" i="68"/>
  <c r="O59" i="68"/>
  <c r="O65" i="68"/>
  <c r="O69" i="68"/>
  <c r="O63" i="67"/>
  <c r="O67" i="67"/>
  <c r="O71" i="67"/>
  <c r="O25" i="66"/>
  <c r="O31" i="66"/>
  <c r="O35" i="66"/>
  <c r="O24" i="65"/>
  <c r="O32" i="65"/>
  <c r="O58" i="65"/>
  <c r="O62" i="65"/>
  <c r="O64" i="65"/>
  <c r="O68" i="65"/>
  <c r="O36" i="65"/>
  <c r="O44" i="65"/>
  <c r="O70" i="65"/>
  <c r="O51" i="65"/>
  <c r="O59" i="65"/>
  <c r="O32" i="64"/>
  <c r="O66" i="64"/>
  <c r="O30" i="64"/>
  <c r="O42" i="64"/>
  <c r="O64" i="64"/>
  <c r="O72" i="64"/>
  <c r="O24" i="64"/>
  <c r="O25" i="60"/>
  <c r="O31" i="60"/>
  <c r="O33" i="60"/>
  <c r="O35" i="60"/>
  <c r="O37" i="60"/>
  <c r="O39" i="60"/>
  <c r="O41" i="60"/>
  <c r="O49" i="60"/>
  <c r="O53" i="60"/>
  <c r="O57" i="60"/>
  <c r="O59" i="60"/>
  <c r="O61" i="60"/>
  <c r="O65" i="60"/>
  <c r="O41" i="62"/>
  <c r="O63" i="62"/>
  <c r="O67" i="62"/>
  <c r="O69" i="62"/>
  <c r="O22" i="62"/>
  <c r="O35" i="63"/>
  <c r="O23" i="63"/>
  <c r="O25" i="63"/>
  <c r="O33" i="63"/>
  <c r="O37" i="63"/>
  <c r="O39" i="63"/>
  <c r="O41" i="63"/>
  <c r="O45" i="63"/>
  <c r="O47" i="63"/>
  <c r="O49" i="63"/>
  <c r="O59" i="63"/>
  <c r="O61" i="63"/>
  <c r="O67" i="63"/>
  <c r="O71" i="63"/>
  <c r="O26" i="63"/>
  <c r="O30" i="63"/>
  <c r="O34" i="63"/>
  <c r="O36" i="63"/>
  <c r="O52" i="63"/>
  <c r="O72" i="63"/>
  <c r="O35" i="61"/>
  <c r="O39" i="61"/>
  <c r="O41" i="61"/>
  <c r="O43" i="61"/>
  <c r="O45" i="61"/>
  <c r="O55" i="61"/>
  <c r="O59" i="61"/>
  <c r="O63" i="61"/>
  <c r="O65" i="61"/>
  <c r="O69" i="61"/>
  <c r="O31" i="58"/>
  <c r="O69" i="57"/>
  <c r="O49" i="57"/>
  <c r="O47" i="57"/>
  <c r="O39" i="57"/>
  <c r="O27" i="57"/>
  <c r="O25" i="57"/>
  <c r="O26" i="56"/>
  <c r="O24" i="56"/>
  <c r="O63" i="56"/>
  <c r="B25" i="55"/>
  <c r="O60" i="54"/>
  <c r="O56" i="54"/>
  <c r="O54" i="54"/>
  <c r="O52" i="54"/>
  <c r="O48" i="54"/>
  <c r="O42" i="54"/>
  <c r="O36" i="54"/>
  <c r="O32" i="54"/>
  <c r="O33" i="53"/>
  <c r="O27" i="53"/>
  <c r="O25" i="53"/>
  <c r="O72" i="46"/>
  <c r="O70" i="46"/>
  <c r="O68" i="46"/>
  <c r="O60" i="46"/>
  <c r="O58" i="46"/>
  <c r="O50" i="46"/>
  <c r="O48" i="46"/>
  <c r="O46" i="46"/>
  <c r="O40" i="46"/>
  <c r="O38" i="46"/>
  <c r="O36" i="46"/>
  <c r="O34" i="46"/>
  <c r="O52" i="45"/>
  <c r="O46" i="45"/>
  <c r="O28" i="45"/>
  <c r="O24" i="45"/>
  <c r="O71" i="45"/>
  <c r="O62" i="45"/>
  <c r="O60" i="45"/>
  <c r="O58" i="45"/>
  <c r="O56" i="45"/>
  <c r="O54" i="45"/>
  <c r="O48" i="45"/>
  <c r="O44" i="45"/>
  <c r="O38" i="45"/>
  <c r="O36" i="45"/>
  <c r="O34" i="45"/>
  <c r="O32" i="45"/>
  <c r="O64" i="43"/>
  <c r="O54" i="43"/>
  <c r="O44" i="43"/>
  <c r="O42" i="43"/>
  <c r="O40" i="43"/>
  <c r="O38" i="43"/>
  <c r="O36" i="43"/>
  <c r="O34" i="43"/>
  <c r="O28" i="43"/>
  <c r="O65" i="43"/>
  <c r="O59" i="43"/>
  <c r="O55" i="43"/>
  <c r="O51" i="43"/>
  <c r="O41" i="43"/>
  <c r="O39" i="43"/>
  <c r="O35" i="42"/>
  <c r="O29" i="42"/>
  <c r="O37" i="42"/>
  <c r="O27" i="42"/>
  <c r="O71" i="42"/>
  <c r="O69" i="42"/>
  <c r="O67" i="42"/>
  <c r="O65" i="42"/>
  <c r="O63" i="42"/>
  <c r="O61" i="42"/>
  <c r="O57" i="42"/>
  <c r="O53" i="42"/>
  <c r="O51" i="42"/>
  <c r="O45" i="42"/>
  <c r="O58" i="41"/>
  <c r="O56" i="41"/>
  <c r="O52" i="41"/>
  <c r="O72" i="41"/>
  <c r="O62" i="41"/>
  <c r="O50" i="41"/>
  <c r="O42" i="41"/>
  <c r="O36" i="41"/>
  <c r="O28" i="41"/>
  <c r="O65" i="39"/>
  <c r="O61" i="39"/>
  <c r="O45" i="39"/>
  <c r="O43" i="39"/>
  <c r="O57" i="34"/>
  <c r="O55" i="34"/>
  <c r="O53" i="34"/>
  <c r="O51" i="34"/>
  <c r="O47" i="34"/>
  <c r="O45" i="34"/>
  <c r="O41" i="34"/>
  <c r="O37" i="34"/>
  <c r="O35" i="34"/>
  <c r="O29" i="34"/>
  <c r="O27" i="34"/>
  <c r="O71" i="32"/>
  <c r="O69" i="32"/>
  <c r="O65" i="32"/>
  <c r="O63" i="32"/>
  <c r="O61" i="32"/>
  <c r="O55" i="32"/>
  <c r="O51" i="32"/>
  <c r="O49" i="32"/>
  <c r="O47" i="32"/>
  <c r="O45" i="32"/>
  <c r="O43" i="32"/>
  <c r="O29" i="32"/>
  <c r="O69" i="31"/>
  <c r="O59" i="31"/>
  <c r="O57" i="31"/>
  <c r="O53" i="31"/>
  <c r="O51" i="31"/>
  <c r="O47" i="31"/>
  <c r="O43" i="31"/>
  <c r="O27" i="31"/>
  <c r="O70" i="30"/>
  <c r="O66" i="30"/>
  <c r="O64" i="30"/>
  <c r="O62" i="30"/>
  <c r="O60" i="30"/>
  <c r="O58" i="30"/>
  <c r="O56" i="30"/>
  <c r="O54" i="30"/>
  <c r="O52" i="30"/>
  <c r="O48" i="30"/>
  <c r="O42" i="30"/>
  <c r="O40" i="30"/>
  <c r="O38" i="30"/>
  <c r="O32" i="30"/>
  <c r="O30" i="30"/>
  <c r="O71" i="29"/>
  <c r="O67" i="27"/>
  <c r="O65" i="27"/>
  <c r="O63" i="27"/>
  <c r="O59" i="27"/>
  <c r="O57" i="27"/>
  <c r="O55" i="27"/>
  <c r="O51" i="27"/>
  <c r="O49" i="27"/>
  <c r="O47" i="27"/>
  <c r="O45" i="27"/>
  <c r="O40" i="27"/>
  <c r="O38" i="27"/>
  <c r="O36" i="27"/>
  <c r="O30" i="27"/>
  <c r="O51" i="24"/>
  <c r="O47" i="24"/>
  <c r="O70" i="24"/>
  <c r="O64" i="24"/>
  <c r="O58" i="24"/>
  <c r="O56" i="24"/>
  <c r="O71" i="22"/>
  <c r="O61" i="22"/>
  <c r="O67" i="19"/>
  <c r="O65" i="19"/>
  <c r="O38" i="19"/>
  <c r="O45" i="20"/>
  <c r="O68" i="20"/>
  <c r="O58" i="20"/>
  <c r="O56" i="20"/>
  <c r="O63" i="21"/>
  <c r="O61" i="21"/>
  <c r="O43" i="21"/>
  <c r="O41" i="21"/>
  <c r="O37" i="21"/>
  <c r="O66" i="20"/>
  <c r="O64" i="20"/>
  <c r="O62" i="20"/>
  <c r="O60" i="20"/>
  <c r="O43" i="20"/>
  <c r="O39" i="20"/>
  <c r="O29" i="20"/>
  <c r="O72" i="19"/>
  <c r="O60" i="19"/>
  <c r="O48" i="19"/>
  <c r="O37" i="19"/>
  <c r="O35" i="19"/>
  <c r="O67" i="18"/>
  <c r="O57" i="18"/>
  <c r="O55" i="18"/>
  <c r="O42" i="18"/>
  <c r="O28" i="18"/>
  <c r="O46" i="78"/>
  <c r="O52" i="78"/>
  <c r="O66" i="78"/>
  <c r="O70" i="78"/>
  <c r="O33" i="78"/>
  <c r="O59" i="78"/>
  <c r="P149" i="55"/>
  <c r="I10" i="95"/>
  <c r="I10" i="55"/>
  <c r="I10" i="21"/>
  <c r="I10" i="27"/>
  <c r="I10" i="25"/>
  <c r="I10" i="30"/>
  <c r="I10" i="3"/>
  <c r="I10" i="54"/>
  <c r="I10" i="68"/>
  <c r="I10" i="19"/>
  <c r="I10" i="63"/>
  <c r="A4" i="1"/>
  <c r="I10" i="45"/>
  <c r="I10" i="66"/>
  <c r="I10" i="53"/>
  <c r="I10" i="76"/>
  <c r="I10" i="79"/>
  <c r="I10" i="62"/>
  <c r="I10" i="65"/>
  <c r="D93" i="65" s="1"/>
  <c r="C99" i="65" s="1"/>
  <c r="C100" i="65" s="1"/>
  <c r="C101" i="65" s="1"/>
  <c r="C102" i="65" s="1"/>
  <c r="C103" i="65" s="1"/>
  <c r="C104" i="65" s="1"/>
  <c r="C105" i="65" s="1"/>
  <c r="C106" i="65" s="1"/>
  <c r="C107" i="65" s="1"/>
  <c r="C108" i="65" s="1"/>
  <c r="C109" i="65" s="1"/>
  <c r="C110" i="65" s="1"/>
  <c r="C111" i="65" s="1"/>
  <c r="C112" i="65" s="1"/>
  <c r="C113" i="65" s="1"/>
  <c r="C114" i="65" s="1"/>
  <c r="C115" i="65" s="1"/>
  <c r="C116" i="65" s="1"/>
  <c r="C117" i="65" s="1"/>
  <c r="C118" i="65" s="1"/>
  <c r="C119" i="65" s="1"/>
  <c r="C120" i="65" s="1"/>
  <c r="C121" i="65" s="1"/>
  <c r="C122" i="65" s="1"/>
  <c r="C123" i="65" s="1"/>
  <c r="C124" i="65" s="1"/>
  <c r="C125" i="65" s="1"/>
  <c r="C126" i="65" s="1"/>
  <c r="C127" i="65" s="1"/>
  <c r="C128" i="65" s="1"/>
  <c r="C129" i="65" s="1"/>
  <c r="C130" i="65" s="1"/>
  <c r="C131" i="65" s="1"/>
  <c r="C132" i="65" s="1"/>
  <c r="C133" i="65" s="1"/>
  <c r="C134" i="65" s="1"/>
  <c r="C135" i="65" s="1"/>
  <c r="C136" i="65" s="1"/>
  <c r="C137" i="65" s="1"/>
  <c r="C138" i="65" s="1"/>
  <c r="C139" i="65" s="1"/>
  <c r="C140" i="65" s="1"/>
  <c r="C141" i="65" s="1"/>
  <c r="C142" i="65" s="1"/>
  <c r="C143" i="65" s="1"/>
  <c r="C144" i="65" s="1"/>
  <c r="C145" i="65" s="1"/>
  <c r="C146" i="65" s="1"/>
  <c r="C147" i="65" s="1"/>
  <c r="C148" i="65" s="1"/>
  <c r="C149" i="65" s="1"/>
  <c r="C150" i="65" s="1"/>
  <c r="C151" i="65" s="1"/>
  <c r="C152" i="65" s="1"/>
  <c r="C153" i="65" s="1"/>
  <c r="C154" i="65" s="1"/>
  <c r="I10" i="34"/>
  <c r="D93" i="34" s="1"/>
  <c r="C99" i="34" s="1"/>
  <c r="C100" i="34" s="1"/>
  <c r="C101" i="34" s="1"/>
  <c r="C102" i="34" s="1"/>
  <c r="C103" i="34" s="1"/>
  <c r="C104" i="34" s="1"/>
  <c r="C105" i="34" s="1"/>
  <c r="C106" i="34" s="1"/>
  <c r="C107" i="34" s="1"/>
  <c r="C108" i="34" s="1"/>
  <c r="C109" i="34" s="1"/>
  <c r="C110" i="34" s="1"/>
  <c r="C111" i="34" s="1"/>
  <c r="C112" i="34" s="1"/>
  <c r="C113" i="34" s="1"/>
  <c r="C114" i="34" s="1"/>
  <c r="C115" i="34" s="1"/>
  <c r="C116" i="34" s="1"/>
  <c r="C117" i="34" s="1"/>
  <c r="C118" i="34" s="1"/>
  <c r="C119" i="34" s="1"/>
  <c r="C120" i="34" s="1"/>
  <c r="C121" i="34" s="1"/>
  <c r="C122" i="34" s="1"/>
  <c r="C123" i="34" s="1"/>
  <c r="C124" i="34" s="1"/>
  <c r="C125" i="34" s="1"/>
  <c r="C126" i="34" s="1"/>
  <c r="C127" i="34" s="1"/>
  <c r="C128" i="34" s="1"/>
  <c r="C129" i="34" s="1"/>
  <c r="C130" i="34" s="1"/>
  <c r="C131" i="34" s="1"/>
  <c r="C132" i="34" s="1"/>
  <c r="C133" i="34" s="1"/>
  <c r="C134" i="34" s="1"/>
  <c r="C135" i="34" s="1"/>
  <c r="C136" i="34" s="1"/>
  <c r="C137" i="34" s="1"/>
  <c r="C138" i="34" s="1"/>
  <c r="C139" i="34" s="1"/>
  <c r="C140" i="34" s="1"/>
  <c r="C141" i="34" s="1"/>
  <c r="C142" i="34" s="1"/>
  <c r="C143" i="34" s="1"/>
  <c r="C144" i="34" s="1"/>
  <c r="C145" i="34" s="1"/>
  <c r="C146" i="34" s="1"/>
  <c r="C147" i="34" s="1"/>
  <c r="C148" i="34" s="1"/>
  <c r="C149" i="34" s="1"/>
  <c r="C150" i="34" s="1"/>
  <c r="C151" i="34" s="1"/>
  <c r="C152" i="34" s="1"/>
  <c r="C153" i="34" s="1"/>
  <c r="C154" i="34" s="1"/>
  <c r="I10" i="42"/>
  <c r="I10" i="32"/>
  <c r="I10" i="64"/>
  <c r="I10" i="70"/>
  <c r="I10" i="96"/>
  <c r="I10" i="58"/>
  <c r="I10" i="57"/>
  <c r="I10" i="71"/>
  <c r="I10" i="86"/>
  <c r="I10" i="22"/>
  <c r="I10" i="80"/>
  <c r="I10" i="29"/>
  <c r="I10" i="44"/>
  <c r="D92" i="44" s="1"/>
  <c r="B107" i="44" s="1"/>
  <c r="I10" i="31"/>
  <c r="I10" i="26"/>
  <c r="I10" i="60"/>
  <c r="I10" i="39"/>
  <c r="I10" i="43"/>
  <c r="D94" i="43" s="1"/>
  <c r="I10" i="84"/>
  <c r="I10" i="59"/>
  <c r="I10" i="77"/>
  <c r="D94" i="77" s="1"/>
  <c r="I10" i="87"/>
  <c r="D94" i="87" s="1"/>
  <c r="I10" i="24"/>
  <c r="I10" i="93"/>
  <c r="I10" i="94"/>
  <c r="I10" i="88"/>
  <c r="I10" i="72"/>
  <c r="I10" i="81"/>
  <c r="I10" i="91"/>
  <c r="I10" i="69"/>
  <c r="I10" i="67"/>
  <c r="I10" i="41"/>
  <c r="I10" i="92"/>
  <c r="D93" i="92" s="1"/>
  <c r="C99" i="92" s="1"/>
  <c r="C100" i="92" s="1"/>
  <c r="C101" i="92" s="1"/>
  <c r="C102" i="92" s="1"/>
  <c r="C103" i="92" s="1"/>
  <c r="C104" i="92" s="1"/>
  <c r="C105" i="92" s="1"/>
  <c r="C106" i="92" s="1"/>
  <c r="C107" i="92" s="1"/>
  <c r="C108" i="92" s="1"/>
  <c r="C109" i="92" s="1"/>
  <c r="C110" i="92" s="1"/>
  <c r="C111" i="92" s="1"/>
  <c r="C112" i="92" s="1"/>
  <c r="C113" i="92" s="1"/>
  <c r="C114" i="92" s="1"/>
  <c r="C115" i="92" s="1"/>
  <c r="C116" i="92" s="1"/>
  <c r="C117" i="92" s="1"/>
  <c r="C118" i="92" s="1"/>
  <c r="C119" i="92" s="1"/>
  <c r="C120" i="92" s="1"/>
  <c r="C121" i="92" s="1"/>
  <c r="C122" i="92" s="1"/>
  <c r="C123" i="92" s="1"/>
  <c r="C124" i="92" s="1"/>
  <c r="C125" i="92" s="1"/>
  <c r="C126" i="92" s="1"/>
  <c r="C127" i="92" s="1"/>
  <c r="C128" i="92" s="1"/>
  <c r="C129" i="92" s="1"/>
  <c r="C130" i="92" s="1"/>
  <c r="C131" i="92" s="1"/>
  <c r="C132" i="92" s="1"/>
  <c r="C133" i="92" s="1"/>
  <c r="C134" i="92" s="1"/>
  <c r="C135" i="92" s="1"/>
  <c r="C136" i="92" s="1"/>
  <c r="C137" i="92" s="1"/>
  <c r="C138" i="92" s="1"/>
  <c r="C139" i="92" s="1"/>
  <c r="C140" i="92" s="1"/>
  <c r="C141" i="92" s="1"/>
  <c r="C142" i="92" s="1"/>
  <c r="C143" i="92" s="1"/>
  <c r="C144" i="92" s="1"/>
  <c r="C145" i="92" s="1"/>
  <c r="C146" i="92" s="1"/>
  <c r="C147" i="92" s="1"/>
  <c r="C148" i="92" s="1"/>
  <c r="C149" i="92" s="1"/>
  <c r="C150" i="92" s="1"/>
  <c r="C151" i="92" s="1"/>
  <c r="C152" i="92" s="1"/>
  <c r="C153" i="92" s="1"/>
  <c r="C154" i="92" s="1"/>
  <c r="J94" i="46"/>
  <c r="J95" i="46" s="1"/>
  <c r="J94" i="28"/>
  <c r="J95" i="28" s="1"/>
  <c r="P110" i="93"/>
  <c r="P109" i="94"/>
  <c r="P117" i="94"/>
  <c r="P127" i="94"/>
  <c r="P154" i="56"/>
  <c r="P152" i="56"/>
  <c r="P150" i="56"/>
  <c r="P146" i="56"/>
  <c r="P130" i="56"/>
  <c r="P126" i="56"/>
  <c r="P126" i="62"/>
  <c r="C100" i="96"/>
  <c r="C101" i="96" s="1"/>
  <c r="C102" i="96" s="1"/>
  <c r="C103" i="96" s="1"/>
  <c r="C104" i="96" s="1"/>
  <c r="C105" i="96" s="1"/>
  <c r="C106" i="96" s="1"/>
  <c r="C107" i="96" s="1"/>
  <c r="C108" i="96" s="1"/>
  <c r="C109" i="96" s="1"/>
  <c r="C110" i="96" s="1"/>
  <c r="C111" i="96" s="1"/>
  <c r="C112" i="96" s="1"/>
  <c r="C113" i="96" s="1"/>
  <c r="C114" i="96" s="1"/>
  <c r="C115" i="96" s="1"/>
  <c r="C116" i="96" s="1"/>
  <c r="C117" i="96" s="1"/>
  <c r="C118" i="96" s="1"/>
  <c r="C119" i="96" s="1"/>
  <c r="C120" i="96" s="1"/>
  <c r="C121" i="96" s="1"/>
  <c r="C122" i="96" s="1"/>
  <c r="C123" i="96" s="1"/>
  <c r="C124" i="96" s="1"/>
  <c r="C125" i="96" s="1"/>
  <c r="C126" i="96" s="1"/>
  <c r="C127" i="96" s="1"/>
  <c r="C128" i="96" s="1"/>
  <c r="C129" i="96" s="1"/>
  <c r="C130" i="96" s="1"/>
  <c r="C131" i="96" s="1"/>
  <c r="C132" i="96" s="1"/>
  <c r="C133" i="96" s="1"/>
  <c r="C134" i="96" s="1"/>
  <c r="C135" i="96" s="1"/>
  <c r="C136" i="96" s="1"/>
  <c r="C137" i="96" s="1"/>
  <c r="C138" i="96" s="1"/>
  <c r="C139" i="96" s="1"/>
  <c r="C140" i="96" s="1"/>
  <c r="C141" i="96" s="1"/>
  <c r="C142" i="96" s="1"/>
  <c r="C143" i="96" s="1"/>
  <c r="C144" i="96" s="1"/>
  <c r="C145" i="96" s="1"/>
  <c r="C146" i="96" s="1"/>
  <c r="C147" i="96" s="1"/>
  <c r="C148" i="96" s="1"/>
  <c r="C149" i="96" s="1"/>
  <c r="C150" i="96" s="1"/>
  <c r="C151" i="96" s="1"/>
  <c r="C152" i="96" s="1"/>
  <c r="C153" i="96" s="1"/>
  <c r="C154" i="96" s="1"/>
  <c r="P120" i="96"/>
  <c r="C45" i="85"/>
  <c r="C46" i="85" s="1"/>
  <c r="C47" i="85" s="1"/>
  <c r="C48" i="85" s="1"/>
  <c r="C49" i="85" s="1"/>
  <c r="C50" i="85" s="1"/>
  <c r="C51" i="85" s="1"/>
  <c r="C52" i="85" s="1"/>
  <c r="C53" i="85" s="1"/>
  <c r="C54" i="85" s="1"/>
  <c r="C55" i="85" s="1"/>
  <c r="C56" i="85" s="1"/>
  <c r="C57" i="85" s="1"/>
  <c r="C58" i="85" s="1"/>
  <c r="C59" i="85" s="1"/>
  <c r="C60" i="85" s="1"/>
  <c r="C61" i="85" s="1"/>
  <c r="C62" i="85" s="1"/>
  <c r="C63" i="85" s="1"/>
  <c r="C64" i="85" s="1"/>
  <c r="C65" i="85" s="1"/>
  <c r="C66" i="85" s="1"/>
  <c r="C67" i="85" s="1"/>
  <c r="C68" i="85" s="1"/>
  <c r="C69" i="85" s="1"/>
  <c r="C70" i="85" s="1"/>
  <c r="C71" i="85" s="1"/>
  <c r="C72" i="85" s="1"/>
  <c r="O17" i="93"/>
  <c r="O41" i="90"/>
  <c r="O63" i="90"/>
  <c r="O67" i="90"/>
  <c r="O71" i="90"/>
  <c r="O18" i="90"/>
  <c r="O49" i="84"/>
  <c r="O51" i="84"/>
  <c r="O55" i="84"/>
  <c r="O57" i="84"/>
  <c r="O59" i="84"/>
  <c r="O65" i="84"/>
  <c r="O67" i="84"/>
  <c r="O71" i="84"/>
  <c r="O19" i="80"/>
  <c r="O64" i="77"/>
  <c r="O68" i="77"/>
  <c r="O70" i="77"/>
  <c r="O20" i="76"/>
  <c r="O20" i="75"/>
  <c r="O35" i="73"/>
  <c r="O37" i="73"/>
  <c r="O41" i="73"/>
  <c r="O43" i="73"/>
  <c r="O23" i="72"/>
  <c r="O27" i="71"/>
  <c r="O21" i="68"/>
  <c r="O21" i="67"/>
  <c r="O22" i="64"/>
  <c r="O22" i="60"/>
  <c r="O40" i="62"/>
  <c r="O46" i="62"/>
  <c r="O48" i="62"/>
  <c r="O58" i="62"/>
  <c r="O62" i="62"/>
  <c r="O70" i="62"/>
  <c r="I24" i="58"/>
  <c r="O23" i="57"/>
  <c r="O70" i="57"/>
  <c r="O60" i="57"/>
  <c r="O54" i="57"/>
  <c r="O52" i="57"/>
  <c r="O50" i="57"/>
  <c r="O44" i="57"/>
  <c r="O42" i="57"/>
  <c r="O26" i="57"/>
  <c r="O24" i="57"/>
  <c r="I25" i="55"/>
  <c r="O71" i="55"/>
  <c r="O69" i="55"/>
  <c r="O67" i="55"/>
  <c r="O65" i="55"/>
  <c r="O61" i="55"/>
  <c r="O23" i="55"/>
  <c r="O62" i="54"/>
  <c r="O23" i="54"/>
  <c r="O23" i="53"/>
  <c r="O50" i="53"/>
  <c r="O48" i="53"/>
  <c r="O46" i="53"/>
  <c r="O42" i="53"/>
  <c r="O38" i="53"/>
  <c r="O32" i="53"/>
  <c r="O24" i="53"/>
  <c r="O25" i="43"/>
  <c r="O25" i="42"/>
  <c r="B27" i="41"/>
  <c r="O54" i="39"/>
  <c r="O37" i="39"/>
  <c r="O35" i="39"/>
  <c r="O28" i="29"/>
  <c r="O29" i="28"/>
  <c r="O71" i="27"/>
  <c r="O27" i="23"/>
  <c r="O46" i="22"/>
  <c r="O38" i="22"/>
  <c r="O36" i="22"/>
  <c r="O34" i="22"/>
  <c r="O28" i="22"/>
  <c r="O26" i="20"/>
  <c r="O50" i="20"/>
  <c r="O51" i="19"/>
  <c r="O26" i="18"/>
  <c r="O63" i="17"/>
  <c r="O47" i="17"/>
  <c r="O71" i="17"/>
  <c r="O61" i="17"/>
  <c r="O39" i="17"/>
  <c r="O67" i="17"/>
  <c r="O59" i="17"/>
  <c r="O70" i="3"/>
  <c r="O50" i="3"/>
  <c r="O39" i="3"/>
  <c r="O29" i="3"/>
  <c r="O53" i="85"/>
  <c r="O60" i="41"/>
  <c r="O48" i="41"/>
  <c r="O66" i="80"/>
  <c r="O60" i="82"/>
  <c r="O28" i="86"/>
  <c r="O26" i="88"/>
  <c r="O60" i="88"/>
  <c r="O47" i="96"/>
  <c r="O61" i="96"/>
  <c r="O70" i="55"/>
  <c r="O65" i="57"/>
  <c r="O59" i="57"/>
  <c r="O45" i="57"/>
  <c r="O72" i="67"/>
  <c r="O37" i="77"/>
  <c r="O28" i="85"/>
  <c r="O38" i="62"/>
  <c r="O42" i="62"/>
  <c r="O57" i="63"/>
  <c r="O64" i="76"/>
  <c r="O57" i="80"/>
  <c r="O63" i="80"/>
  <c r="O67" i="81"/>
  <c r="O55" i="88"/>
  <c r="O67" i="88"/>
  <c r="O57" i="91"/>
  <c r="B29" i="23"/>
  <c r="B19" i="94"/>
  <c r="B20" i="86"/>
  <c r="I19" i="86"/>
  <c r="C99" i="95"/>
  <c r="I22" i="67"/>
  <c r="O45" i="24"/>
  <c r="O72" i="30"/>
  <c r="O39" i="32"/>
  <c r="O69" i="33"/>
  <c r="O72" i="45"/>
  <c r="O66" i="45"/>
  <c r="O72" i="53"/>
  <c r="O43" i="60"/>
  <c r="O47" i="60"/>
  <c r="O51" i="60"/>
  <c r="O24" i="62"/>
  <c r="O21" i="80"/>
  <c r="O39" i="80"/>
  <c r="O47" i="80"/>
  <c r="O55" i="80"/>
  <c r="O25" i="59"/>
  <c r="O31" i="59"/>
  <c r="O37" i="59"/>
  <c r="O39" i="59"/>
  <c r="O49" i="59"/>
  <c r="O52" i="61"/>
  <c r="O38" i="64"/>
  <c r="O40" i="64"/>
  <c r="O54" i="64"/>
  <c r="O33" i="66"/>
  <c r="O39" i="68"/>
  <c r="O27" i="83"/>
  <c r="O29" i="83"/>
  <c r="O33" i="83"/>
  <c r="O39" i="83"/>
  <c r="O43" i="83"/>
  <c r="O51" i="83"/>
  <c r="O53" i="83"/>
  <c r="O55" i="83"/>
  <c r="O57" i="83"/>
  <c r="O29" i="84"/>
  <c r="O21" i="85"/>
  <c r="O54" i="86"/>
  <c r="I19" i="91"/>
  <c r="O46" i="13"/>
  <c r="O44" i="13"/>
  <c r="O28" i="13"/>
  <c r="O26" i="13"/>
  <c r="O24" i="13"/>
  <c r="O20" i="13"/>
  <c r="O18" i="13"/>
  <c r="O59" i="21"/>
  <c r="O19" i="26"/>
  <c r="O24" i="55"/>
  <c r="O41" i="57"/>
  <c r="O31" i="62"/>
  <c r="O33" i="62"/>
  <c r="O45" i="62"/>
  <c r="O24" i="63"/>
  <c r="O42" i="63"/>
  <c r="O44" i="63"/>
  <c r="O46" i="63"/>
  <c r="O48" i="63"/>
  <c r="O54" i="67"/>
  <c r="O40" i="72"/>
  <c r="O28" i="82"/>
  <c r="O30" i="82"/>
  <c r="O62" i="95"/>
  <c r="O49" i="65"/>
  <c r="O57" i="86"/>
  <c r="B20" i="91"/>
  <c r="B22" i="82"/>
  <c r="O70" i="17"/>
  <c r="O68" i="17"/>
  <c r="O64" i="17"/>
  <c r="O60" i="17"/>
  <c r="O50" i="17"/>
  <c r="O30" i="17"/>
  <c r="O70" i="19"/>
  <c r="O66" i="19"/>
  <c r="O64" i="19"/>
  <c r="O58" i="19"/>
  <c r="O54" i="19"/>
  <c r="O52" i="19"/>
  <c r="O50" i="19"/>
  <c r="O29" i="19"/>
  <c r="O69" i="20"/>
  <c r="O67" i="20"/>
  <c r="O63" i="20"/>
  <c r="O55" i="20"/>
  <c r="O53" i="20"/>
  <c r="O44" i="20"/>
  <c r="O38" i="20"/>
  <c r="O67" i="22"/>
  <c r="O65" i="22"/>
  <c r="O59" i="22"/>
  <c r="O72" i="23"/>
  <c r="O62" i="23"/>
  <c r="O58" i="23"/>
  <c r="O54" i="23"/>
  <c r="O46" i="23"/>
  <c r="O72" i="24"/>
  <c r="O66" i="24"/>
  <c r="O62" i="24"/>
  <c r="O46" i="24"/>
  <c r="O50" i="26"/>
  <c r="O72" i="28"/>
  <c r="O70" i="28"/>
  <c r="O66" i="28"/>
  <c r="O64" i="28"/>
  <c r="O62" i="28"/>
  <c r="O58" i="28"/>
  <c r="O48" i="28"/>
  <c r="O70" i="29"/>
  <c r="O68" i="29"/>
  <c r="O56" i="29"/>
  <c r="O54" i="29"/>
  <c r="O52" i="29"/>
  <c r="O40" i="29"/>
  <c r="O38" i="29"/>
  <c r="O36" i="29"/>
  <c r="O32" i="29"/>
  <c r="O71" i="31"/>
  <c r="O65" i="31"/>
  <c r="O37" i="66"/>
  <c r="O49" i="66"/>
  <c r="O53" i="66"/>
  <c r="O57" i="66"/>
  <c r="O51" i="67"/>
  <c r="O53" i="67"/>
  <c r="O55" i="67"/>
  <c r="O31" i="68"/>
  <c r="O67" i="68"/>
  <c r="P114" i="73"/>
  <c r="O38" i="96"/>
  <c r="O45" i="44"/>
  <c r="O39" i="44"/>
  <c r="O47" i="62"/>
  <c r="O50" i="63"/>
  <c r="O54" i="63"/>
  <c r="O60" i="63"/>
  <c r="O21" i="84"/>
  <c r="B21" i="82"/>
  <c r="I20" i="82"/>
  <c r="O43" i="18"/>
  <c r="O49" i="30"/>
  <c r="O45" i="30"/>
  <c r="O54" i="32"/>
  <c r="O38" i="32"/>
  <c r="O52" i="43"/>
  <c r="O46" i="43"/>
  <c r="O26" i="43"/>
  <c r="O59" i="54"/>
  <c r="O57" i="54"/>
  <c r="O49" i="54"/>
  <c r="O47" i="54"/>
  <c r="O62" i="59"/>
  <c r="O23" i="61"/>
  <c r="O25" i="61"/>
  <c r="O49" i="61"/>
  <c r="O53" i="61"/>
  <c r="O62" i="68"/>
  <c r="O72" i="68"/>
  <c r="O27" i="72"/>
  <c r="O54" i="82"/>
  <c r="O56" i="82"/>
  <c r="O58" i="82"/>
  <c r="I24" i="55"/>
  <c r="O68" i="41"/>
  <c r="O66" i="41"/>
  <c r="O71" i="79"/>
  <c r="O62" i="89"/>
  <c r="O66" i="89"/>
  <c r="O46" i="92"/>
  <c r="I21" i="82"/>
  <c r="O38" i="13"/>
  <c r="O67" i="21"/>
  <c r="O69" i="43"/>
  <c r="O72" i="54"/>
  <c r="O70" i="54"/>
  <c r="O68" i="54"/>
  <c r="O66" i="54"/>
  <c r="O49" i="55"/>
  <c r="O23" i="65"/>
  <c r="O44" i="71"/>
  <c r="O67" i="13"/>
  <c r="O59" i="19"/>
  <c r="O68" i="42"/>
  <c r="O50" i="42"/>
  <c r="O50" i="43"/>
  <c r="O33" i="44"/>
  <c r="O53" i="45"/>
  <c r="O36" i="83"/>
  <c r="O44" i="26"/>
  <c r="O64" i="41"/>
  <c r="O72" i="44"/>
  <c r="O70" i="44"/>
  <c r="O64" i="44"/>
  <c r="O52" i="44"/>
  <c r="O46" i="44"/>
  <c r="O43" i="46"/>
  <c r="O43" i="53"/>
  <c r="O72" i="55"/>
  <c r="O32" i="72"/>
  <c r="O34" i="72"/>
  <c r="O27" i="73"/>
  <c r="O47" i="73"/>
  <c r="O18" i="93"/>
  <c r="O42" i="93"/>
  <c r="O46" i="93"/>
  <c r="O48" i="93"/>
  <c r="O58" i="93"/>
  <c r="O62" i="93"/>
  <c r="O68" i="93"/>
  <c r="O70" i="93"/>
  <c r="O29" i="94"/>
  <c r="O31" i="94"/>
  <c r="O33" i="94"/>
  <c r="O35" i="94"/>
  <c r="O45" i="94"/>
  <c r="O51" i="94"/>
  <c r="O72" i="39"/>
  <c r="O62" i="39"/>
  <c r="O60" i="39"/>
  <c r="O43" i="42"/>
  <c r="O39" i="42"/>
  <c r="O33" i="42"/>
  <c r="O59" i="91"/>
  <c r="O32" i="92"/>
  <c r="O65" i="17"/>
  <c r="O57" i="17"/>
  <c r="O55" i="17"/>
  <c r="O53" i="17"/>
  <c r="O45" i="17"/>
  <c r="O43" i="17"/>
  <c r="O41" i="17"/>
  <c r="O37" i="17"/>
  <c r="O35" i="17"/>
  <c r="O29" i="17"/>
  <c r="O27" i="17"/>
  <c r="O71" i="19"/>
  <c r="O63" i="19"/>
  <c r="O61" i="19"/>
  <c r="O53" i="19"/>
  <c r="O49" i="19"/>
  <c r="O30" i="19"/>
  <c r="O72" i="20"/>
  <c r="O48" i="20"/>
  <c r="O41" i="20"/>
  <c r="O37" i="20"/>
  <c r="O40" i="32"/>
  <c r="O72" i="3"/>
  <c r="O68" i="3"/>
  <c r="O62" i="3"/>
  <c r="O60" i="3"/>
  <c r="O52" i="3"/>
  <c r="O46" i="3"/>
  <c r="O41" i="3"/>
  <c r="O37" i="3"/>
  <c r="O35" i="3"/>
  <c r="O63" i="13"/>
  <c r="O57" i="13"/>
  <c r="O51" i="13"/>
  <c r="O47" i="13"/>
  <c r="O45" i="13"/>
  <c r="O39" i="13"/>
  <c r="O29" i="13"/>
  <c r="O27" i="13"/>
  <c r="O51" i="18"/>
  <c r="O47" i="18"/>
  <c r="O45" i="18"/>
  <c r="O44" i="18"/>
  <c r="O45" i="19"/>
  <c r="O54" i="21"/>
  <c r="O50" i="21"/>
  <c r="O46" i="21"/>
  <c r="O42" i="21"/>
  <c r="O38" i="21"/>
  <c r="O28" i="21"/>
  <c r="O44" i="22"/>
  <c r="O42" i="22"/>
  <c r="O40" i="22"/>
  <c r="O64" i="25"/>
  <c r="O62" i="25"/>
  <c r="O54" i="25"/>
  <c r="O52" i="25"/>
  <c r="O38" i="25"/>
  <c r="O71" i="34"/>
  <c r="O69" i="34"/>
  <c r="O67" i="34"/>
  <c r="O65" i="34"/>
  <c r="O63" i="34"/>
  <c r="O59" i="34"/>
  <c r="O43" i="34"/>
  <c r="O42" i="13"/>
  <c r="O47" i="22"/>
  <c r="O69" i="39"/>
  <c r="O67" i="39"/>
  <c r="O59" i="39"/>
  <c r="O69" i="41"/>
  <c r="O46" i="41"/>
  <c r="O40" i="41"/>
  <c r="O38" i="41"/>
  <c r="O34" i="41"/>
  <c r="O26" i="41"/>
  <c r="O49" i="42"/>
  <c r="O28" i="42"/>
  <c r="O72" i="43"/>
  <c r="O70" i="43"/>
  <c r="O68" i="43"/>
  <c r="O66" i="43"/>
  <c r="O62" i="43"/>
  <c r="O67" i="44"/>
  <c r="O37" i="45"/>
  <c r="O33" i="45"/>
  <c r="O69" i="46"/>
  <c r="O67" i="46"/>
  <c r="O49" i="46"/>
  <c r="O39" i="46"/>
  <c r="O37" i="46"/>
  <c r="O25" i="46"/>
  <c r="O55" i="53"/>
  <c r="O51" i="53"/>
  <c r="O49" i="53"/>
  <c r="O45" i="53"/>
  <c r="O61" i="54"/>
  <c r="O52" i="55"/>
  <c r="O25" i="55"/>
  <c r="O61" i="56"/>
  <c r="O53" i="56"/>
  <c r="O51" i="56"/>
  <c r="O39" i="56"/>
  <c r="O46" i="65"/>
  <c r="O61" i="94"/>
  <c r="O25" i="95"/>
  <c r="O27" i="95"/>
  <c r="O33" i="95"/>
  <c r="O41" i="95"/>
  <c r="O45" i="23"/>
  <c r="O39" i="23"/>
  <c r="O31" i="23"/>
  <c r="O29" i="23"/>
  <c r="O69" i="24"/>
  <c r="O67" i="24"/>
  <c r="O63" i="24"/>
  <c r="O59" i="24"/>
  <c r="O57" i="24"/>
  <c r="O55" i="24"/>
  <c r="O49" i="24"/>
  <c r="O45" i="26"/>
  <c r="O69" i="27"/>
  <c r="O71" i="30"/>
  <c r="O67" i="30"/>
  <c r="O31" i="30"/>
  <c r="O61" i="31"/>
  <c r="O72" i="32"/>
  <c r="O70" i="32"/>
  <c r="O50" i="32"/>
  <c r="O44" i="32"/>
  <c r="O54" i="34"/>
  <c r="O52" i="34"/>
  <c r="O46" i="34"/>
  <c r="O44" i="34"/>
  <c r="O40" i="34"/>
  <c r="O36" i="34"/>
  <c r="O28" i="34"/>
  <c r="O39" i="39"/>
  <c r="O70" i="42"/>
  <c r="O41" i="42"/>
  <c r="O71" i="43"/>
  <c r="O61" i="43"/>
  <c r="O37" i="54"/>
  <c r="O44" i="55"/>
  <c r="O44" i="58"/>
  <c r="O40" i="58"/>
  <c r="O56" i="59"/>
  <c r="O58" i="59"/>
  <c r="O60" i="59"/>
  <c r="O50" i="62"/>
  <c r="O52" i="62"/>
  <c r="O54" i="62"/>
  <c r="O60" i="62"/>
  <c r="O64" i="62"/>
  <c r="O31" i="63"/>
  <c r="O25" i="64"/>
  <c r="O35" i="64"/>
  <c r="O37" i="64"/>
  <c r="O39" i="64"/>
  <c r="O41" i="64"/>
  <c r="O45" i="64"/>
  <c r="O49" i="64"/>
  <c r="O22" i="66"/>
  <c r="O24" i="66"/>
  <c r="O38" i="66"/>
  <c r="O44" i="66"/>
  <c r="O54" i="66"/>
  <c r="O56" i="66"/>
  <c r="O58" i="66"/>
  <c r="O30" i="67"/>
  <c r="O32" i="67"/>
  <c r="O40" i="67"/>
  <c r="O44" i="70"/>
  <c r="O48" i="70"/>
  <c r="O72" i="70"/>
  <c r="O21" i="81"/>
  <c r="O27" i="81"/>
  <c r="O29" i="81"/>
  <c r="O31" i="81"/>
  <c r="O33" i="81"/>
  <c r="O35" i="81"/>
  <c r="O37" i="81"/>
  <c r="O43" i="81"/>
  <c r="O45" i="81"/>
  <c r="O61" i="81"/>
  <c r="O65" i="81"/>
  <c r="O29" i="85"/>
  <c r="O51" i="85"/>
  <c r="O19" i="86"/>
  <c r="O23" i="86"/>
  <c r="O27" i="86"/>
  <c r="O29" i="86"/>
  <c r="O39" i="86"/>
  <c r="O41" i="86"/>
  <c r="O65" i="86"/>
  <c r="O33" i="88"/>
  <c r="O41" i="88"/>
  <c r="O43" i="88"/>
  <c r="O45" i="88"/>
  <c r="O49" i="88"/>
  <c r="O51" i="88"/>
  <c r="O51" i="91"/>
  <c r="O53" i="91"/>
  <c r="O22" i="92"/>
  <c r="O26" i="92"/>
  <c r="O62" i="92"/>
  <c r="O66" i="92"/>
  <c r="O70" i="26"/>
  <c r="O66" i="26"/>
  <c r="O62" i="26"/>
  <c r="O54" i="26"/>
  <c r="O71" i="28"/>
  <c r="O67" i="28"/>
  <c r="O43" i="28"/>
  <c r="O65" i="29"/>
  <c r="O43" i="29"/>
  <c r="O41" i="29"/>
  <c r="O72" i="31"/>
  <c r="O64" i="31"/>
  <c r="O62" i="31"/>
  <c r="O28" i="32"/>
  <c r="O44" i="33"/>
  <c r="O40" i="33"/>
  <c r="O38" i="33"/>
  <c r="O34" i="33"/>
  <c r="O32" i="33"/>
  <c r="O28" i="33"/>
  <c r="O18" i="33"/>
  <c r="O66" i="35"/>
  <c r="O62" i="35"/>
  <c r="O58" i="35"/>
  <c r="O70" i="39"/>
  <c r="O40" i="39"/>
  <c r="O38" i="39"/>
  <c r="O33" i="39"/>
  <c r="O29" i="39"/>
  <c r="O54" i="41"/>
  <c r="O44" i="42"/>
  <c r="O42" i="42"/>
  <c r="O53" i="43"/>
  <c r="O49" i="43"/>
  <c r="O42" i="44"/>
  <c r="O65" i="45"/>
  <c r="O63" i="45"/>
  <c r="O57" i="45"/>
  <c r="O62" i="46"/>
  <c r="O62" i="53"/>
  <c r="O40" i="53"/>
  <c r="O36" i="53"/>
  <c r="O34" i="53"/>
  <c r="O44" i="54"/>
  <c r="O38" i="54"/>
  <c r="O34" i="54"/>
  <c r="O24" i="54"/>
  <c r="O64" i="55"/>
  <c r="O62" i="55"/>
  <c r="O45" i="55"/>
  <c r="O43" i="57"/>
  <c r="O35" i="57"/>
  <c r="O31" i="57"/>
  <c r="O65" i="58"/>
  <c r="O59" i="58"/>
  <c r="O57" i="58"/>
  <c r="O49" i="58"/>
  <c r="O47" i="65"/>
  <c r="O41" i="66"/>
  <c r="O31" i="67"/>
  <c r="O40" i="74"/>
  <c r="O46" i="74"/>
  <c r="O50" i="74"/>
  <c r="O31" i="76"/>
  <c r="O37" i="76"/>
  <c r="O28" i="78"/>
  <c r="O30" i="78"/>
  <c r="O40" i="79"/>
  <c r="O42" i="79"/>
  <c r="O44" i="79"/>
  <c r="O52" i="79"/>
  <c r="O62" i="79"/>
  <c r="O70" i="79"/>
  <c r="O56" i="71"/>
  <c r="O60" i="71"/>
  <c r="O60" i="73"/>
  <c r="O66" i="73"/>
  <c r="O68" i="73"/>
  <c r="O70" i="73"/>
  <c r="O72" i="73"/>
  <c r="O21" i="75"/>
  <c r="O31" i="75"/>
  <c r="O33" i="75"/>
  <c r="O37" i="75"/>
  <c r="O41" i="75"/>
  <c r="O51" i="75"/>
  <c r="O53" i="75"/>
  <c r="O57" i="75"/>
  <c r="O59" i="75"/>
  <c r="O61" i="75"/>
  <c r="O67" i="75"/>
  <c r="O69" i="75"/>
  <c r="O21" i="77"/>
  <c r="O31" i="77"/>
  <c r="O61" i="77"/>
  <c r="O30" i="80"/>
  <c r="O32" i="80"/>
  <c r="O38" i="80"/>
  <c r="O40" i="80"/>
  <c r="O50" i="80"/>
  <c r="O52" i="80"/>
  <c r="O21" i="82"/>
  <c r="O23" i="82"/>
  <c r="O29" i="82"/>
  <c r="O33" i="82"/>
  <c r="O51" i="82"/>
  <c r="O22" i="83"/>
  <c r="O30" i="83"/>
  <c r="O44" i="83"/>
  <c r="O46" i="83"/>
  <c r="O50" i="83"/>
  <c r="O54" i="83"/>
  <c r="O56" i="83"/>
  <c r="O58" i="83"/>
  <c r="O30" i="84"/>
  <c r="O40" i="84"/>
  <c r="O50" i="84"/>
  <c r="O60" i="84"/>
  <c r="O62" i="84"/>
  <c r="O64" i="84"/>
  <c r="O66" i="84"/>
  <c r="O68" i="84"/>
  <c r="O70" i="84"/>
  <c r="O27" i="87"/>
  <c r="O29" i="87"/>
  <c r="O31" i="87"/>
  <c r="O35" i="87"/>
  <c r="O39" i="87"/>
  <c r="O47" i="87"/>
  <c r="O49" i="87"/>
  <c r="O51" i="87"/>
  <c r="O53" i="87"/>
  <c r="O55" i="87"/>
  <c r="O71" i="87"/>
  <c r="O21" i="89"/>
  <c r="O27" i="89"/>
  <c r="O29" i="89"/>
  <c r="O37" i="89"/>
  <c r="O39" i="89"/>
  <c r="O43" i="89"/>
  <c r="O59" i="89"/>
  <c r="O65" i="89"/>
  <c r="O20" i="90"/>
  <c r="O30" i="90"/>
  <c r="O32" i="90"/>
  <c r="O34" i="90"/>
  <c r="O38" i="90"/>
  <c r="O64" i="90"/>
  <c r="O66" i="90"/>
  <c r="O68" i="90"/>
  <c r="O70" i="90"/>
  <c r="O41" i="93"/>
  <c r="O29" i="96"/>
  <c r="O65" i="96"/>
  <c r="O67" i="96"/>
  <c r="O25" i="74"/>
  <c r="O29" i="74"/>
  <c r="O33" i="74"/>
  <c r="O46" i="75"/>
  <c r="O21" i="78"/>
  <c r="O35" i="78"/>
  <c r="O37" i="78"/>
  <c r="O39" i="78"/>
  <c r="O43" i="78"/>
  <c r="O45" i="78"/>
  <c r="O49" i="78"/>
  <c r="O53" i="78"/>
  <c r="O57" i="78"/>
  <c r="O63" i="78"/>
  <c r="O31" i="79"/>
  <c r="O39" i="79"/>
  <c r="O55" i="79"/>
  <c r="O57" i="79"/>
  <c r="O63" i="79"/>
  <c r="O67" i="79"/>
  <c r="O27" i="80"/>
  <c r="O41" i="80"/>
  <c r="O20" i="81"/>
  <c r="O42" i="81"/>
  <c r="O44" i="81"/>
  <c r="O52" i="81"/>
  <c r="O60" i="81"/>
  <c r="O66" i="81"/>
  <c r="O45" i="83"/>
  <c r="O63" i="83"/>
  <c r="O33" i="84"/>
  <c r="O69" i="84"/>
  <c r="O36" i="85"/>
  <c r="O52" i="85"/>
  <c r="O66" i="85"/>
  <c r="O44" i="86"/>
  <c r="O66" i="86"/>
  <c r="O68" i="86"/>
  <c r="O28" i="88"/>
  <c r="O30" i="88"/>
  <c r="O36" i="88"/>
  <c r="O38" i="88"/>
  <c r="O42" i="88"/>
  <c r="O44" i="88"/>
  <c r="O46" i="88"/>
  <c r="O52" i="88"/>
  <c r="O54" i="88"/>
  <c r="O46" i="89"/>
  <c r="O20" i="91"/>
  <c r="O26" i="91"/>
  <c r="O32" i="91"/>
  <c r="O34" i="91"/>
  <c r="O38" i="91"/>
  <c r="O42" i="91"/>
  <c r="O44" i="91"/>
  <c r="O46" i="91"/>
  <c r="O50" i="91"/>
  <c r="O64" i="91"/>
  <c r="O66" i="91"/>
  <c r="O68" i="91"/>
  <c r="O67" i="93"/>
  <c r="O69" i="93"/>
  <c r="O71" i="93"/>
  <c r="O20" i="94"/>
  <c r="O22" i="94"/>
  <c r="O34" i="94"/>
  <c r="O36" i="94"/>
  <c r="O40" i="94"/>
  <c r="O56" i="94"/>
  <c r="O58" i="94"/>
  <c r="O60" i="94"/>
  <c r="O66" i="94"/>
  <c r="O60" i="95"/>
  <c r="O64" i="95"/>
  <c r="O66" i="95"/>
  <c r="O46" i="96"/>
  <c r="O60" i="96"/>
  <c r="I30" i="28"/>
  <c r="B28" i="18"/>
  <c r="I27" i="18"/>
  <c r="I25" i="58"/>
  <c r="C99" i="93"/>
  <c r="C100" i="93" s="1"/>
  <c r="C101" i="93" s="1"/>
  <c r="C102" i="93" s="1"/>
  <c r="C103" i="93" s="1"/>
  <c r="C104" i="93" s="1"/>
  <c r="C105" i="93" s="1"/>
  <c r="C106" i="93" s="1"/>
  <c r="C107" i="93" s="1"/>
  <c r="C108" i="93" s="1"/>
  <c r="C109" i="93" s="1"/>
  <c r="C110" i="93" s="1"/>
  <c r="C111" i="93" s="1"/>
  <c r="C112" i="93" s="1"/>
  <c r="C113" i="93" s="1"/>
  <c r="C114" i="93" s="1"/>
  <c r="C115" i="93" s="1"/>
  <c r="C116" i="93" s="1"/>
  <c r="C117" i="93" s="1"/>
  <c r="C118" i="93" s="1"/>
  <c r="C119" i="93" s="1"/>
  <c r="C120" i="93" s="1"/>
  <c r="C121" i="93" s="1"/>
  <c r="C122" i="93" s="1"/>
  <c r="C123" i="93" s="1"/>
  <c r="C124" i="93" s="1"/>
  <c r="C125" i="93" s="1"/>
  <c r="C126" i="93" s="1"/>
  <c r="C127" i="93" s="1"/>
  <c r="C128" i="93" s="1"/>
  <c r="C129" i="93" s="1"/>
  <c r="C130" i="93" s="1"/>
  <c r="C131" i="93" s="1"/>
  <c r="C132" i="93" s="1"/>
  <c r="C133" i="93" s="1"/>
  <c r="C134" i="93" s="1"/>
  <c r="C135" i="93" s="1"/>
  <c r="C136" i="93" s="1"/>
  <c r="C137" i="93" s="1"/>
  <c r="C138" i="93" s="1"/>
  <c r="C139" i="93" s="1"/>
  <c r="C140" i="93" s="1"/>
  <c r="C141" i="93" s="1"/>
  <c r="C142" i="93" s="1"/>
  <c r="C143" i="93" s="1"/>
  <c r="C144" i="93" s="1"/>
  <c r="C145" i="93" s="1"/>
  <c r="C146" i="93" s="1"/>
  <c r="C147" i="93" s="1"/>
  <c r="C148" i="93" s="1"/>
  <c r="C149" i="93" s="1"/>
  <c r="C150" i="93" s="1"/>
  <c r="C151" i="93" s="1"/>
  <c r="C152" i="93" s="1"/>
  <c r="C153" i="93" s="1"/>
  <c r="C154" i="93" s="1"/>
  <c r="O71" i="13"/>
  <c r="O71" i="18"/>
  <c r="O69" i="18"/>
  <c r="O61" i="18"/>
  <c r="O53" i="18"/>
  <c r="O48" i="18"/>
  <c r="O40" i="18"/>
  <c r="O38" i="18"/>
  <c r="O36" i="18"/>
  <c r="O34" i="18"/>
  <c r="O30" i="20"/>
  <c r="O28" i="20"/>
  <c r="O57" i="22"/>
  <c r="O51" i="22"/>
  <c r="O49" i="22"/>
  <c r="O30" i="22"/>
  <c r="O35" i="23"/>
  <c r="O48" i="25"/>
  <c r="O36" i="25"/>
  <c r="O43" i="26"/>
  <c r="O48" i="27"/>
  <c r="O39" i="27"/>
  <c r="O37" i="27"/>
  <c r="O31" i="27"/>
  <c r="O29" i="27"/>
  <c r="O41" i="28"/>
  <c r="O37" i="28"/>
  <c r="O69" i="29"/>
  <c r="O63" i="29"/>
  <c r="O55" i="29"/>
  <c r="O61" i="30"/>
  <c r="O59" i="30"/>
  <c r="O53" i="30"/>
  <c r="O63" i="31"/>
  <c r="O49" i="31"/>
  <c r="O45" i="31"/>
  <c r="O37" i="31"/>
  <c r="O31" i="31"/>
  <c r="O29" i="31"/>
  <c r="O67" i="32"/>
  <c r="O37" i="32"/>
  <c r="O59" i="33"/>
  <c r="O51" i="33"/>
  <c r="O42" i="34"/>
  <c r="O63" i="41"/>
  <c r="O61" i="41"/>
  <c r="O57" i="3"/>
  <c r="O53" i="3"/>
  <c r="O43" i="3"/>
  <c r="O32" i="13"/>
  <c r="O30" i="13"/>
  <c r="O25" i="13"/>
  <c r="O46" i="19"/>
  <c r="O39" i="19"/>
  <c r="O71" i="21"/>
  <c r="O42" i="25"/>
  <c r="O66" i="32"/>
  <c r="O60" i="32"/>
  <c r="O48" i="32"/>
  <c r="O46" i="32"/>
  <c r="O65" i="33"/>
  <c r="O50" i="39"/>
  <c r="O70" i="41"/>
  <c r="O59" i="41"/>
  <c r="O38" i="3"/>
  <c r="O58" i="17"/>
  <c r="O72" i="18"/>
  <c r="O66" i="18"/>
  <c r="O64" i="18"/>
  <c r="O58" i="18"/>
  <c r="O54" i="18"/>
  <c r="O49" i="18"/>
  <c r="O39" i="18"/>
  <c r="O27" i="18"/>
  <c r="O56" i="19"/>
  <c r="O70" i="20"/>
  <c r="O35" i="20"/>
  <c r="O66" i="22"/>
  <c r="O60" i="22"/>
  <c r="O58" i="22"/>
  <c r="O50" i="22"/>
  <c r="O29" i="22"/>
  <c r="O48" i="24"/>
  <c r="O61" i="25"/>
  <c r="O39" i="25"/>
  <c r="O56" i="26"/>
  <c r="O42" i="26"/>
  <c r="O40" i="26"/>
  <c r="O38" i="26"/>
  <c r="O36" i="26"/>
  <c r="O68" i="28"/>
  <c r="O46" i="28"/>
  <c r="O38" i="28"/>
  <c r="O32" i="28"/>
  <c r="O30" i="28"/>
  <c r="O66" i="29"/>
  <c r="O46" i="29"/>
  <c r="O68" i="30"/>
  <c r="O60" i="31"/>
  <c r="O58" i="31"/>
  <c r="O56" i="31"/>
  <c r="O52" i="31"/>
  <c r="O50" i="31"/>
  <c r="O40" i="31"/>
  <c r="O72" i="33"/>
  <c r="O70" i="33"/>
  <c r="O66" i="33"/>
  <c r="O64" i="33"/>
  <c r="O54" i="33"/>
  <c r="O48" i="33"/>
  <c r="O33" i="33"/>
  <c r="O72" i="34"/>
  <c r="O70" i="34"/>
  <c r="O68" i="34"/>
  <c r="O66" i="34"/>
  <c r="O58" i="34"/>
  <c r="O56" i="34"/>
  <c r="O56" i="35"/>
  <c r="O57" i="39"/>
  <c r="F17" i="1"/>
  <c r="O66" i="3"/>
  <c r="O58" i="3"/>
  <c r="O56" i="3"/>
  <c r="O43" i="13"/>
  <c r="O37" i="13"/>
  <c r="O35" i="13"/>
  <c r="O36" i="19"/>
  <c r="O34" i="19"/>
  <c r="O65" i="24"/>
  <c r="O72" i="27"/>
  <c r="O58" i="29"/>
  <c r="O46" i="30"/>
  <c r="O44" i="30"/>
  <c r="O57" i="32"/>
  <c r="O53" i="32"/>
  <c r="O41" i="32"/>
  <c r="O30" i="32"/>
  <c r="O61" i="35"/>
  <c r="O44" i="35"/>
  <c r="O30" i="35"/>
  <c r="O24" i="35"/>
  <c r="O22" i="35"/>
  <c r="O44" i="41"/>
  <c r="O67" i="43"/>
  <c r="O47" i="43"/>
  <c r="O35" i="43"/>
  <c r="O33" i="43"/>
  <c r="O29" i="43"/>
  <c r="O71" i="53"/>
  <c r="O69" i="53"/>
  <c r="O61" i="53"/>
  <c r="O31" i="53"/>
  <c r="O50" i="56"/>
  <c r="O32" i="60"/>
  <c r="O55" i="60"/>
  <c r="O63" i="60"/>
  <c r="O67" i="60"/>
  <c r="O69" i="60"/>
  <c r="O71" i="60"/>
  <c r="P130" i="60"/>
  <c r="O33" i="61"/>
  <c r="O37" i="61"/>
  <c r="O51" i="61"/>
  <c r="O44" i="62"/>
  <c r="O32" i="63"/>
  <c r="O38" i="63"/>
  <c r="O40" i="63"/>
  <c r="O42" i="65"/>
  <c r="O58" i="67"/>
  <c r="O68" i="67"/>
  <c r="O41" i="68"/>
  <c r="O45" i="68"/>
  <c r="O47" i="68"/>
  <c r="O51" i="68"/>
  <c r="O53" i="68"/>
  <c r="O57" i="68"/>
  <c r="O46" i="71"/>
  <c r="O61" i="73"/>
  <c r="O27" i="74"/>
  <c r="O48" i="74"/>
  <c r="O34" i="75"/>
  <c r="O36" i="75"/>
  <c r="O42" i="75"/>
  <c r="O48" i="75"/>
  <c r="O50" i="75"/>
  <c r="O54" i="75"/>
  <c r="O56" i="75"/>
  <c r="O72" i="75"/>
  <c r="P108" i="75"/>
  <c r="O70" i="76"/>
  <c r="O72" i="76"/>
  <c r="P104" i="76"/>
  <c r="P116" i="76"/>
  <c r="O43" i="77"/>
  <c r="O51" i="77"/>
  <c r="O55" i="77"/>
  <c r="O36" i="78"/>
  <c r="O42" i="78"/>
  <c r="O28" i="79"/>
  <c r="O45" i="79"/>
  <c r="O51" i="79"/>
  <c r="O70" i="45"/>
  <c r="O61" i="45"/>
  <c r="O51" i="45"/>
  <c r="O49" i="45"/>
  <c r="O43" i="45"/>
  <c r="O39" i="45"/>
  <c r="O26" i="45"/>
  <c r="O64" i="46"/>
  <c r="O56" i="46"/>
  <c r="O54" i="46"/>
  <c r="O42" i="46"/>
  <c r="O26" i="46"/>
  <c r="O26" i="54"/>
  <c r="O55" i="55"/>
  <c r="O48" i="55"/>
  <c r="O46" i="55"/>
  <c r="O41" i="56"/>
  <c r="O67" i="57"/>
  <c r="O63" i="57"/>
  <c r="O61" i="57"/>
  <c r="O57" i="57"/>
  <c r="O55" i="57"/>
  <c r="O53" i="57"/>
  <c r="O51" i="57"/>
  <c r="O40" i="57"/>
  <c r="O34" i="57"/>
  <c r="O32" i="57"/>
  <c r="O41" i="58"/>
  <c r="O27" i="58"/>
  <c r="O64" i="59"/>
  <c r="O72" i="59"/>
  <c r="O67" i="61"/>
  <c r="O71" i="61"/>
  <c r="P128" i="61"/>
  <c r="P130" i="61"/>
  <c r="O68" i="62"/>
  <c r="O72" i="62"/>
  <c r="O63" i="63"/>
  <c r="O65" i="63"/>
  <c r="O51" i="64"/>
  <c r="O65" i="64"/>
  <c r="O69" i="64"/>
  <c r="O71" i="64"/>
  <c r="O67" i="65"/>
  <c r="O69" i="65"/>
  <c r="O30" i="66"/>
  <c r="O50" i="66"/>
  <c r="O52" i="66"/>
  <c r="O59" i="66"/>
  <c r="O71" i="66"/>
  <c r="O22" i="68"/>
  <c r="O63" i="68"/>
  <c r="O47" i="69"/>
  <c r="O55" i="69"/>
  <c r="O61" i="69"/>
  <c r="O69" i="69"/>
  <c r="O49" i="70"/>
  <c r="O51" i="70"/>
  <c r="O53" i="70"/>
  <c r="O39" i="71"/>
  <c r="O46" i="72"/>
  <c r="O58" i="73"/>
  <c r="P115" i="74"/>
  <c r="P119" i="74"/>
  <c r="P121" i="74"/>
  <c r="P123" i="74"/>
  <c r="P125" i="74"/>
  <c r="P127" i="74"/>
  <c r="P120" i="77"/>
  <c r="O41" i="78"/>
  <c r="O61" i="79"/>
  <c r="O72" i="79"/>
  <c r="O47" i="42"/>
  <c r="O66" i="53"/>
  <c r="O64" i="53"/>
  <c r="O53" i="53"/>
  <c r="O41" i="54"/>
  <c r="O33" i="54"/>
  <c r="O31" i="54"/>
  <c r="O27" i="54"/>
  <c r="O25" i="54"/>
  <c r="O70" i="56"/>
  <c r="O66" i="56"/>
  <c r="O54" i="56"/>
  <c r="O37" i="56"/>
  <c r="O31" i="56"/>
  <c r="O25" i="56"/>
  <c r="O41" i="59"/>
  <c r="O23" i="60"/>
  <c r="O52" i="60"/>
  <c r="O54" i="60"/>
  <c r="O60" i="60"/>
  <c r="O62" i="60"/>
  <c r="O68" i="60"/>
  <c r="O72" i="60"/>
  <c r="O26" i="61"/>
  <c r="O32" i="61"/>
  <c r="O38" i="61"/>
  <c r="O46" i="61"/>
  <c r="O26" i="64"/>
  <c r="O36" i="64"/>
  <c r="O25" i="65"/>
  <c r="O31" i="65"/>
  <c r="O29" i="67"/>
  <c r="O40" i="70"/>
  <c r="O71" i="70"/>
  <c r="O45" i="71"/>
  <c r="O49" i="71"/>
  <c r="O56" i="72"/>
  <c r="O58" i="72"/>
  <c r="O72" i="72"/>
  <c r="O39" i="73"/>
  <c r="O58" i="42"/>
  <c r="O58" i="43"/>
  <c r="O56" i="43"/>
  <c r="O65" i="44"/>
  <c r="O61" i="44"/>
  <c r="O53" i="44"/>
  <c r="O47" i="44"/>
  <c r="O38" i="44"/>
  <c r="O34" i="44"/>
  <c r="O67" i="45"/>
  <c r="O50" i="45"/>
  <c r="O42" i="45"/>
  <c r="O40" i="45"/>
  <c r="O27" i="45"/>
  <c r="O61" i="46"/>
  <c r="O45" i="46"/>
  <c r="O33" i="46"/>
  <c r="O54" i="53"/>
  <c r="O39" i="53"/>
  <c r="O63" i="54"/>
  <c r="O50" i="54"/>
  <c r="O46" i="54"/>
  <c r="O38" i="58"/>
  <c r="O30" i="58"/>
  <c r="O24" i="58"/>
  <c r="O65" i="59"/>
  <c r="O56" i="61"/>
  <c r="O30" i="62"/>
  <c r="O34" i="62"/>
  <c r="O57" i="62"/>
  <c r="O51" i="63"/>
  <c r="O55" i="63"/>
  <c r="O62" i="63"/>
  <c r="O64" i="63"/>
  <c r="O44" i="64"/>
  <c r="O48" i="65"/>
  <c r="O50" i="65"/>
  <c r="O66" i="65"/>
  <c r="O29" i="66"/>
  <c r="O40" i="66"/>
  <c r="O62" i="66"/>
  <c r="O64" i="66"/>
  <c r="O68" i="66"/>
  <c r="O30" i="69"/>
  <c r="O32" i="69"/>
  <c r="O44" i="69"/>
  <c r="O50" i="69"/>
  <c r="O58" i="69"/>
  <c r="O66" i="69"/>
  <c r="O68" i="69"/>
  <c r="O72" i="69"/>
  <c r="O40" i="71"/>
  <c r="O57" i="71"/>
  <c r="O26" i="73"/>
  <c r="O40" i="76"/>
  <c r="O42" i="76"/>
  <c r="O44" i="76"/>
  <c r="O50" i="76"/>
  <c r="O52" i="76"/>
  <c r="O54" i="76"/>
  <c r="O58" i="76"/>
  <c r="O60" i="76"/>
  <c r="O62" i="76"/>
  <c r="O33" i="77"/>
  <c r="O58" i="79"/>
  <c r="P117" i="79"/>
  <c r="P121" i="79"/>
  <c r="O49" i="81"/>
  <c r="O62" i="81"/>
  <c r="O39" i="82"/>
  <c r="O49" i="82"/>
  <c r="O62" i="82"/>
  <c r="O64" i="82"/>
  <c r="O35" i="83"/>
  <c r="O59" i="83"/>
  <c r="O46" i="84"/>
  <c r="O32" i="85"/>
  <c r="O40" i="85"/>
  <c r="O55" i="85"/>
  <c r="O57" i="85"/>
  <c r="O59" i="85"/>
  <c r="O65" i="85"/>
  <c r="O67" i="85"/>
  <c r="O71" i="85"/>
  <c r="P125" i="85"/>
  <c r="O45" i="86"/>
  <c r="O47" i="86"/>
  <c r="O49" i="86"/>
  <c r="O55" i="86"/>
  <c r="O59" i="86"/>
  <c r="O61" i="86"/>
  <c r="O63" i="86"/>
  <c r="O36" i="87"/>
  <c r="O44" i="87"/>
  <c r="O50" i="87"/>
  <c r="O33" i="89"/>
  <c r="O41" i="89"/>
  <c r="O22" i="90"/>
  <c r="O55" i="91"/>
  <c r="O20" i="92"/>
  <c r="O70" i="96"/>
  <c r="O36" i="80"/>
  <c r="O43" i="80"/>
  <c r="O49" i="80"/>
  <c r="O64" i="80"/>
  <c r="O68" i="80"/>
  <c r="O70" i="80"/>
  <c r="O72" i="80"/>
  <c r="O22" i="81"/>
  <c r="O28" i="81"/>
  <c r="O30" i="81"/>
  <c r="O34" i="81"/>
  <c r="O38" i="81"/>
  <c r="O40" i="81"/>
  <c r="O53" i="81"/>
  <c r="O55" i="81"/>
  <c r="O57" i="81"/>
  <c r="O59" i="81"/>
  <c r="O70" i="81"/>
  <c r="O65" i="83"/>
  <c r="O67" i="83"/>
  <c r="O71" i="83"/>
  <c r="O23" i="85"/>
  <c r="O27" i="85"/>
  <c r="O32" i="86"/>
  <c r="O34" i="86"/>
  <c r="O58" i="88"/>
  <c r="O62" i="88"/>
  <c r="O70" i="88"/>
  <c r="O47" i="89"/>
  <c r="O51" i="89"/>
  <c r="O68" i="89"/>
  <c r="O70" i="89"/>
  <c r="O72" i="89"/>
  <c r="O40" i="90"/>
  <c r="O58" i="90"/>
  <c r="O60" i="90"/>
  <c r="P118" i="90"/>
  <c r="O31" i="91"/>
  <c r="O33" i="91"/>
  <c r="O37" i="91"/>
  <c r="O63" i="91"/>
  <c r="O65" i="91"/>
  <c r="O19" i="93"/>
  <c r="O21" i="93"/>
  <c r="O27" i="93"/>
  <c r="O39" i="93"/>
  <c r="O47" i="93"/>
  <c r="O50" i="93"/>
  <c r="O52" i="93"/>
  <c r="O54" i="93"/>
  <c r="O60" i="93"/>
  <c r="O19" i="95"/>
  <c r="O21" i="95"/>
  <c r="O28" i="95"/>
  <c r="O32" i="95"/>
  <c r="O34" i="95"/>
  <c r="O36" i="95"/>
  <c r="O38" i="95"/>
  <c r="O44" i="95"/>
  <c r="O46" i="95"/>
  <c r="O54" i="95"/>
  <c r="O58" i="95"/>
  <c r="O19" i="96"/>
  <c r="O21" i="96"/>
  <c r="O45" i="96"/>
  <c r="O59" i="96"/>
  <c r="O63" i="96"/>
  <c r="O50" i="81"/>
  <c r="O63" i="81"/>
  <c r="O40" i="82"/>
  <c r="O42" i="82"/>
  <c r="O46" i="82"/>
  <c r="O61" i="82"/>
  <c r="O63" i="82"/>
  <c r="O65" i="82"/>
  <c r="O69" i="82"/>
  <c r="P113" i="82"/>
  <c r="O32" i="83"/>
  <c r="O35" i="84"/>
  <c r="O37" i="84"/>
  <c r="O41" i="84"/>
  <c r="O43" i="84"/>
  <c r="O33" i="85"/>
  <c r="O35" i="85"/>
  <c r="O37" i="85"/>
  <c r="O41" i="85"/>
  <c r="O49" i="85"/>
  <c r="O54" i="85"/>
  <c r="O64" i="85"/>
  <c r="O70" i="85"/>
  <c r="O72" i="85"/>
  <c r="O19" i="87"/>
  <c r="O41" i="87"/>
  <c r="O27" i="90"/>
  <c r="O62" i="91"/>
  <c r="O38" i="92"/>
  <c r="O40" i="92"/>
  <c r="O67" i="92"/>
  <c r="O71" i="92"/>
  <c r="O39" i="95"/>
  <c r="O46" i="80"/>
  <c r="O59" i="80"/>
  <c r="O61" i="80"/>
  <c r="O65" i="80"/>
  <c r="O67" i="80"/>
  <c r="O69" i="80"/>
  <c r="O39" i="81"/>
  <c r="O41" i="81"/>
  <c r="O71" i="81"/>
  <c r="O21" i="83"/>
  <c r="O49" i="83"/>
  <c r="O64" i="83"/>
  <c r="O72" i="83"/>
  <c r="O38" i="84"/>
  <c r="O31" i="86"/>
  <c r="O20" i="88"/>
  <c r="O57" i="88"/>
  <c r="O59" i="88"/>
  <c r="O48" i="89"/>
  <c r="O54" i="89"/>
  <c r="P115" i="89"/>
  <c r="O45" i="90"/>
  <c r="O55" i="90"/>
  <c r="O59" i="90"/>
  <c r="O70" i="91"/>
  <c r="O72" i="91"/>
  <c r="P108" i="91"/>
  <c r="P110" i="91"/>
  <c r="P118" i="91"/>
  <c r="P122" i="91"/>
  <c r="P124" i="91"/>
  <c r="P128" i="91"/>
  <c r="O48" i="92"/>
  <c r="O52" i="92"/>
  <c r="O58" i="92"/>
  <c r="O60" i="92"/>
  <c r="O26" i="93"/>
  <c r="O28" i="93"/>
  <c r="O30" i="93"/>
  <c r="O34" i="93"/>
  <c r="O36" i="93"/>
  <c r="O40" i="93"/>
  <c r="O49" i="93"/>
  <c r="O55" i="93"/>
  <c r="O66" i="93"/>
  <c r="O64" i="94"/>
  <c r="O18" i="95"/>
  <c r="O26" i="95"/>
  <c r="O35" i="95"/>
  <c r="O26" i="96"/>
  <c r="O34" i="96"/>
  <c r="O42" i="96"/>
  <c r="O50" i="96"/>
  <c r="O54" i="96"/>
  <c r="C99" i="94"/>
  <c r="C100" i="94" s="1"/>
  <c r="C101" i="94" s="1"/>
  <c r="C102" i="94" s="1"/>
  <c r="C103" i="94" s="1"/>
  <c r="C104" i="94" s="1"/>
  <c r="C105" i="94" s="1"/>
  <c r="C106" i="94" s="1"/>
  <c r="C107" i="94" s="1"/>
  <c r="C108" i="94" s="1"/>
  <c r="C109" i="94" s="1"/>
  <c r="C110" i="94" s="1"/>
  <c r="C111" i="94" s="1"/>
  <c r="C112" i="94" s="1"/>
  <c r="C113" i="94" s="1"/>
  <c r="C114" i="94" s="1"/>
  <c r="C115" i="94" s="1"/>
  <c r="C116" i="94" s="1"/>
  <c r="C117" i="94" s="1"/>
  <c r="C118" i="94" s="1"/>
  <c r="C119" i="94" s="1"/>
  <c r="C120" i="94" s="1"/>
  <c r="C121" i="94" s="1"/>
  <c r="C122" i="94" s="1"/>
  <c r="C123" i="94" s="1"/>
  <c r="C124" i="94" s="1"/>
  <c r="C125" i="94" s="1"/>
  <c r="C126" i="94" s="1"/>
  <c r="C127" i="94" s="1"/>
  <c r="C128" i="94" s="1"/>
  <c r="C129" i="94" s="1"/>
  <c r="C130" i="94" s="1"/>
  <c r="C131" i="94" s="1"/>
  <c r="C132" i="94" s="1"/>
  <c r="C133" i="94" s="1"/>
  <c r="C134" i="94" s="1"/>
  <c r="C135" i="94" s="1"/>
  <c r="C136" i="94" s="1"/>
  <c r="C137" i="94" s="1"/>
  <c r="C138" i="94" s="1"/>
  <c r="C139" i="94" s="1"/>
  <c r="C140" i="94" s="1"/>
  <c r="C141" i="94" s="1"/>
  <c r="C142" i="94" s="1"/>
  <c r="C143" i="94" s="1"/>
  <c r="C144" i="94" s="1"/>
  <c r="C145" i="94" s="1"/>
  <c r="C146" i="94" s="1"/>
  <c r="C147" i="94" s="1"/>
  <c r="C148" i="94" s="1"/>
  <c r="C149" i="94" s="1"/>
  <c r="C150" i="94" s="1"/>
  <c r="C151" i="94" s="1"/>
  <c r="C152" i="94" s="1"/>
  <c r="C153" i="94" s="1"/>
  <c r="C154" i="94" s="1"/>
  <c r="O72" i="13"/>
  <c r="O40" i="13"/>
  <c r="O64" i="3"/>
  <c r="O54" i="3"/>
  <c r="O65" i="13"/>
  <c r="O61" i="20"/>
  <c r="O42" i="20"/>
  <c r="O27" i="20"/>
  <c r="O57" i="21"/>
  <c r="O49" i="21"/>
  <c r="O35" i="21"/>
  <c r="O27" i="21"/>
  <c r="O40" i="23"/>
  <c r="O58" i="25"/>
  <c r="O72" i="26"/>
  <c r="O60" i="27"/>
  <c r="O39" i="28"/>
  <c r="O67" i="29"/>
  <c r="O44" i="29"/>
  <c r="O42" i="29"/>
  <c r="O69" i="30"/>
  <c r="O71" i="41"/>
  <c r="O72" i="42"/>
  <c r="O57" i="43"/>
  <c r="O60" i="44"/>
  <c r="O68" i="45"/>
  <c r="O55" i="45"/>
  <c r="O65" i="46"/>
  <c r="O64" i="54"/>
  <c r="O34" i="64"/>
  <c r="O72" i="17"/>
  <c r="O66" i="17"/>
  <c r="O51" i="17"/>
  <c r="O49" i="17"/>
  <c r="O70" i="18"/>
  <c r="O68" i="18"/>
  <c r="O37" i="18"/>
  <c r="O47" i="19"/>
  <c r="O68" i="24"/>
  <c r="O61" i="24"/>
  <c r="O40" i="24"/>
  <c r="O30" i="24"/>
  <c r="O56" i="28"/>
  <c r="O72" i="29"/>
  <c r="O36" i="30"/>
  <c r="O57" i="33"/>
  <c r="O49" i="33"/>
  <c r="O54" i="35"/>
  <c r="O31" i="35"/>
  <c r="O23" i="35"/>
  <c r="O58" i="39"/>
  <c r="O47" i="41"/>
  <c r="O43" i="44"/>
  <c r="O64" i="45"/>
  <c r="O32" i="46"/>
  <c r="O71" i="54"/>
  <c r="O40" i="54"/>
  <c r="O43" i="56"/>
  <c r="O68" i="57"/>
  <c r="O66" i="58"/>
  <c r="O58" i="58"/>
  <c r="O52" i="58"/>
  <c r="O25" i="58"/>
  <c r="O56" i="60"/>
  <c r="O36" i="13"/>
  <c r="O54" i="20"/>
  <c r="O52" i="20"/>
  <c r="O46" i="20"/>
  <c r="O52" i="21"/>
  <c r="O44" i="21"/>
  <c r="O53" i="24"/>
  <c r="O34" i="25"/>
  <c r="O52" i="26"/>
  <c r="O35" i="26"/>
  <c r="O42" i="28"/>
  <c r="O53" i="29"/>
  <c r="O51" i="29"/>
  <c r="O30" i="29"/>
  <c r="O57" i="30"/>
  <c r="O54" i="31"/>
  <c r="O59" i="32"/>
  <c r="O35" i="32"/>
  <c r="O48" i="34"/>
  <c r="O42" i="39"/>
  <c r="O63" i="43"/>
  <c r="O26" i="53"/>
  <c r="O68" i="56"/>
  <c r="O60" i="56"/>
  <c r="O33" i="56"/>
  <c r="O33" i="57"/>
  <c r="O69" i="17"/>
  <c r="O65" i="18"/>
  <c r="O63" i="18"/>
  <c r="O30" i="18"/>
  <c r="O69" i="19"/>
  <c r="O55" i="22"/>
  <c r="O56" i="23"/>
  <c r="O71" i="24"/>
  <c r="O35" i="24"/>
  <c r="O72" i="25"/>
  <c r="O32" i="27"/>
  <c r="O59" i="28"/>
  <c r="O46" i="31"/>
  <c r="O52" i="33"/>
  <c r="O17" i="33"/>
  <c r="O26" i="35"/>
  <c r="O71" i="44"/>
  <c r="O37" i="44"/>
  <c r="O35" i="46"/>
  <c r="O69" i="58"/>
  <c r="O63" i="58"/>
  <c r="O55" i="58"/>
  <c r="O40" i="65"/>
  <c r="O54" i="65"/>
  <c r="O71" i="65"/>
  <c r="O66" i="66"/>
  <c r="O72" i="66"/>
  <c r="O29" i="75"/>
  <c r="O34" i="80"/>
  <c r="O27" i="84"/>
  <c r="O39" i="84"/>
  <c r="O63" i="84"/>
  <c r="O51" i="86"/>
  <c r="O53" i="86"/>
  <c r="O21" i="87"/>
  <c r="O36" i="90"/>
  <c r="O43" i="90"/>
  <c r="O57" i="74"/>
  <c r="O32" i="78"/>
  <c r="O38" i="78"/>
  <c r="O48" i="84"/>
  <c r="O61" i="85"/>
  <c r="O72" i="86"/>
  <c r="O32" i="93"/>
  <c r="O38" i="93"/>
  <c r="O57" i="93"/>
  <c r="O54" i="94"/>
  <c r="O20" i="95"/>
  <c r="O68" i="95"/>
  <c r="O70" i="95"/>
  <c r="O31" i="96"/>
  <c r="O35" i="96"/>
  <c r="O52" i="96"/>
  <c r="O69" i="66"/>
  <c r="O29" i="68"/>
  <c r="O24" i="75"/>
  <c r="O63" i="75"/>
  <c r="O23" i="77"/>
  <c r="O67" i="78"/>
  <c r="O31" i="85"/>
  <c r="O38" i="85"/>
  <c r="O37" i="87"/>
  <c r="O72" i="88"/>
  <c r="O46" i="90"/>
  <c r="O27" i="94"/>
  <c r="O43" i="94"/>
  <c r="O21" i="88"/>
  <c r="O40" i="88"/>
  <c r="O56" i="88"/>
  <c r="O55" i="89"/>
  <c r="O30" i="92"/>
  <c r="O44" i="93"/>
  <c r="O53" i="94"/>
  <c r="O62" i="94"/>
  <c r="O71" i="94"/>
  <c r="O30" i="95"/>
  <c r="O50" i="95"/>
  <c r="O52" i="95"/>
  <c r="O32" i="96"/>
  <c r="O36" i="96"/>
  <c r="O72" i="96"/>
  <c r="P116" i="23"/>
  <c r="P143" i="25"/>
  <c r="P133" i="27"/>
  <c r="P146" i="28"/>
  <c r="P149" i="29"/>
  <c r="P125" i="29"/>
  <c r="P127" i="31"/>
  <c r="P113" i="31"/>
  <c r="P151" i="35"/>
  <c r="P147" i="35"/>
  <c r="P141" i="35"/>
  <c r="P122" i="39"/>
  <c r="P121" i="41"/>
  <c r="P153" i="57"/>
  <c r="P149" i="57"/>
  <c r="P139" i="57"/>
  <c r="P153" i="58"/>
  <c r="P149" i="58"/>
  <c r="P143" i="58"/>
  <c r="P133" i="58"/>
  <c r="P131" i="58"/>
  <c r="P121" i="58"/>
  <c r="P119" i="58"/>
  <c r="P105" i="58"/>
  <c r="P104" i="63"/>
  <c r="P110" i="63"/>
  <c r="P114" i="63"/>
  <c r="P116" i="63"/>
  <c r="P118" i="63"/>
  <c r="P120" i="63"/>
  <c r="P122" i="63"/>
  <c r="P124" i="63"/>
  <c r="P110" i="66"/>
  <c r="P112" i="66"/>
  <c r="P114" i="66"/>
  <c r="P120" i="66"/>
  <c r="P122" i="66"/>
  <c r="P124" i="66"/>
  <c r="P126" i="66"/>
  <c r="P110" i="68"/>
  <c r="P115" i="69"/>
  <c r="P122" i="70"/>
  <c r="P117" i="71"/>
  <c r="P129" i="71"/>
  <c r="P106" i="75"/>
  <c r="P110" i="75"/>
  <c r="P112" i="75"/>
  <c r="P114" i="75"/>
  <c r="P118" i="75"/>
  <c r="P124" i="75"/>
  <c r="P126" i="75"/>
  <c r="P128" i="75"/>
  <c r="P130" i="75"/>
  <c r="P104" i="77"/>
  <c r="P110" i="77"/>
  <c r="P114" i="77"/>
  <c r="P118" i="77"/>
  <c r="P124" i="77"/>
  <c r="P102" i="78"/>
  <c r="P110" i="78"/>
  <c r="P114" i="78"/>
  <c r="P116" i="78"/>
  <c r="P118" i="78"/>
  <c r="P120" i="78"/>
  <c r="P119" i="79"/>
  <c r="P123" i="79"/>
  <c r="P125" i="79"/>
  <c r="P127" i="79"/>
  <c r="P129" i="79"/>
  <c r="P103" i="80"/>
  <c r="P113" i="80"/>
  <c r="P115" i="80"/>
  <c r="P117" i="80"/>
  <c r="P119" i="80"/>
  <c r="P121" i="80"/>
  <c r="P125" i="80"/>
  <c r="P127" i="80"/>
  <c r="P129" i="80"/>
  <c r="P101" i="81"/>
  <c r="P103" i="81"/>
  <c r="P113" i="81"/>
  <c r="P117" i="81"/>
  <c r="P119" i="81"/>
  <c r="P121" i="81"/>
  <c r="P123" i="81"/>
  <c r="P125" i="81"/>
  <c r="P105" i="82"/>
  <c r="P107" i="82"/>
  <c r="P109" i="82"/>
  <c r="P115" i="82"/>
  <c r="P117" i="82"/>
  <c r="P121" i="82"/>
  <c r="P123" i="82"/>
  <c r="P129" i="82"/>
  <c r="P102" i="83"/>
  <c r="P108" i="83"/>
  <c r="P124" i="83"/>
  <c r="P102" i="84"/>
  <c r="P118" i="84"/>
  <c r="P120" i="84"/>
  <c r="P122" i="84"/>
  <c r="P124" i="84"/>
  <c r="P126" i="84"/>
  <c r="P130" i="84"/>
  <c r="P100" i="86"/>
  <c r="P112" i="86"/>
  <c r="P121" i="87"/>
  <c r="P125" i="87"/>
  <c r="P105" i="88"/>
  <c r="P113" i="88"/>
  <c r="P125" i="88"/>
  <c r="P130" i="92"/>
  <c r="P100" i="93"/>
  <c r="P104" i="93"/>
  <c r="P106" i="93"/>
  <c r="P108" i="93"/>
  <c r="P112" i="93"/>
  <c r="P114" i="93"/>
  <c r="P124" i="93"/>
  <c r="P130" i="93"/>
  <c r="P114" i="64"/>
  <c r="P106" i="76"/>
  <c r="P116" i="39"/>
  <c r="P112" i="39"/>
  <c r="P147" i="41"/>
  <c r="P137" i="41"/>
  <c r="P135" i="41"/>
  <c r="P125" i="46"/>
  <c r="P108" i="68"/>
  <c r="P112" i="68"/>
  <c r="P114" i="68"/>
  <c r="P116" i="68"/>
  <c r="P118" i="68"/>
  <c r="P122" i="68"/>
  <c r="P110" i="70"/>
  <c r="P112" i="70"/>
  <c r="P114" i="70"/>
  <c r="P124" i="70"/>
  <c r="P126" i="70"/>
  <c r="P128" i="70"/>
  <c r="P119" i="71"/>
  <c r="P121" i="71"/>
  <c r="P123" i="71"/>
  <c r="P125" i="71"/>
  <c r="P112" i="77"/>
  <c r="P114" i="86"/>
  <c r="P116" i="86"/>
  <c r="P119" i="61"/>
  <c r="P121" i="61"/>
  <c r="P123" i="61"/>
  <c r="P125" i="61"/>
  <c r="P113" i="19"/>
  <c r="P142" i="23"/>
  <c r="P126" i="23"/>
  <c r="P147" i="25"/>
  <c r="P145" i="25"/>
  <c r="P139" i="25"/>
  <c r="P137" i="25"/>
  <c r="P131" i="25"/>
  <c r="P127" i="25"/>
  <c r="P125" i="25"/>
  <c r="P123" i="25"/>
  <c r="P121" i="25"/>
  <c r="P117" i="25"/>
  <c r="P153" i="27"/>
  <c r="P149" i="27"/>
  <c r="P145" i="27"/>
  <c r="J92" i="29"/>
  <c r="J92" i="26"/>
  <c r="N87" i="26" s="1"/>
  <c r="J92" i="84"/>
  <c r="J92" i="96"/>
  <c r="M87" i="96" s="1"/>
  <c r="J92" i="59"/>
  <c r="L86" i="59" s="1"/>
  <c r="J92" i="45"/>
  <c r="M87" i="45" s="1"/>
  <c r="J92" i="55"/>
  <c r="M87" i="55" s="1"/>
  <c r="J92" i="20"/>
  <c r="N87" i="20" s="1"/>
  <c r="J92" i="57"/>
  <c r="M87" i="57" s="1"/>
  <c r="J92" i="41"/>
  <c r="M87" i="41" s="1"/>
  <c r="J92" i="54"/>
  <c r="N87" i="54" s="1"/>
  <c r="J92" i="71"/>
  <c r="N87" i="71" s="1"/>
  <c r="J92" i="68"/>
  <c r="N87" i="68" s="1"/>
  <c r="J92" i="81"/>
  <c r="M87" i="81" s="1"/>
  <c r="J92" i="83"/>
  <c r="N87" i="83" s="1"/>
  <c r="M19" i="2"/>
  <c r="J92" i="35"/>
  <c r="L86" i="35" s="1"/>
  <c r="J92" i="19"/>
  <c r="M87" i="19" s="1"/>
  <c r="P107" i="80"/>
  <c r="M87" i="80"/>
  <c r="J92" i="63"/>
  <c r="N87" i="63" s="1"/>
  <c r="J92" i="53"/>
  <c r="N87" i="53" s="1"/>
  <c r="J92" i="22"/>
  <c r="J92" i="44"/>
  <c r="N87" i="44" s="1"/>
  <c r="J92" i="82"/>
  <c r="M87" i="82" s="1"/>
  <c r="J92" i="85"/>
  <c r="L86" i="85" s="1"/>
  <c r="J92" i="62"/>
  <c r="L86" i="62" s="1"/>
  <c r="J92" i="56"/>
  <c r="M87" i="56" s="1"/>
  <c r="J92" i="77"/>
  <c r="J92" i="32"/>
  <c r="M87" i="32" s="1"/>
  <c r="J92" i="89"/>
  <c r="N87" i="89" s="1"/>
  <c r="P109" i="64"/>
  <c r="P113" i="64"/>
  <c r="P117" i="64"/>
  <c r="P119" i="64"/>
  <c r="P123" i="64"/>
  <c r="P125" i="64"/>
  <c r="P129" i="64"/>
  <c r="P141" i="27"/>
  <c r="P135" i="27"/>
  <c r="P123" i="27"/>
  <c r="P117" i="27"/>
  <c r="P115" i="27"/>
  <c r="P111" i="27"/>
  <c r="P152" i="28"/>
  <c r="P150" i="28"/>
  <c r="P142" i="28"/>
  <c r="P140" i="28"/>
  <c r="P138" i="28"/>
  <c r="P126" i="28"/>
  <c r="P153" i="29"/>
  <c r="P133" i="29"/>
  <c r="P131" i="29"/>
  <c r="P121" i="29"/>
  <c r="P119" i="29"/>
  <c r="P117" i="29"/>
  <c r="P115" i="29"/>
  <c r="P111" i="29"/>
  <c r="P151" i="31"/>
  <c r="P149" i="31"/>
  <c r="P143" i="31"/>
  <c r="P141" i="31"/>
  <c r="P137" i="31"/>
  <c r="P129" i="31"/>
  <c r="P125" i="31"/>
  <c r="P123" i="31"/>
  <c r="P121" i="31"/>
  <c r="P119" i="31"/>
  <c r="P117" i="31"/>
  <c r="P154" i="32"/>
  <c r="P116" i="32"/>
  <c r="P114" i="32"/>
  <c r="P127" i="61"/>
  <c r="P129" i="61"/>
  <c r="P109" i="62"/>
  <c r="P111" i="62"/>
  <c r="P113" i="62"/>
  <c r="P115" i="62"/>
  <c r="P117" i="62"/>
  <c r="P119" i="62"/>
  <c r="P121" i="62"/>
  <c r="P127" i="62"/>
  <c r="P127" i="42"/>
  <c r="P121" i="54"/>
  <c r="P143" i="41"/>
  <c r="P131" i="41"/>
  <c r="P117" i="41"/>
  <c r="F48" i="2"/>
  <c r="F52" i="2" s="1"/>
  <c r="P105" i="65"/>
  <c r="P107" i="65"/>
  <c r="P109" i="65"/>
  <c r="P111" i="65"/>
  <c r="P119" i="65"/>
  <c r="P121" i="65"/>
  <c r="P123" i="65"/>
  <c r="P125" i="65"/>
  <c r="P127" i="65"/>
  <c r="P129" i="65"/>
  <c r="P125" i="67"/>
  <c r="P127" i="67"/>
  <c r="P106" i="74"/>
  <c r="P108" i="74"/>
  <c r="P118" i="74"/>
  <c r="P128" i="74"/>
  <c r="P100" i="94"/>
  <c r="P102" i="94"/>
  <c r="P114" i="94"/>
  <c r="P116" i="94"/>
  <c r="P118" i="94"/>
  <c r="P120" i="94"/>
  <c r="P124" i="94"/>
  <c r="P130" i="94"/>
  <c r="P112" i="95"/>
  <c r="P116" i="95"/>
  <c r="P118" i="95"/>
  <c r="P124" i="95"/>
  <c r="P128" i="95"/>
  <c r="P130" i="95"/>
  <c r="P99" i="96"/>
  <c r="P101" i="96"/>
  <c r="P103" i="96"/>
  <c r="P107" i="96"/>
  <c r="P123" i="96"/>
  <c r="P152" i="3"/>
  <c r="P146" i="3"/>
  <c r="P144" i="3"/>
  <c r="P142" i="3"/>
  <c r="P140" i="3"/>
  <c r="P130" i="3"/>
  <c r="P128" i="3"/>
  <c r="P116" i="3"/>
  <c r="P110" i="3"/>
  <c r="P129" i="13"/>
  <c r="P127" i="13"/>
  <c r="P125" i="13"/>
  <c r="P123" i="13"/>
  <c r="P121" i="13"/>
  <c r="P99" i="13"/>
  <c r="P149" i="18"/>
  <c r="P135" i="18"/>
  <c r="P133" i="18"/>
  <c r="P131" i="18"/>
  <c r="P129" i="18"/>
  <c r="P127" i="18"/>
  <c r="P125" i="18"/>
  <c r="P119" i="18"/>
  <c r="P109" i="18"/>
  <c r="P129" i="24"/>
  <c r="P123" i="24"/>
  <c r="P117" i="24"/>
  <c r="P148" i="26"/>
  <c r="P146" i="26"/>
  <c r="P122" i="26"/>
  <c r="P154" i="30"/>
  <c r="P132" i="30"/>
  <c r="P130" i="30"/>
  <c r="P116" i="30"/>
  <c r="P153" i="33"/>
  <c r="P139" i="33"/>
  <c r="P137" i="33"/>
  <c r="P121" i="33"/>
  <c r="P113" i="33"/>
  <c r="P111" i="33"/>
  <c r="P101" i="33"/>
  <c r="P99" i="33"/>
  <c r="P149" i="34"/>
  <c r="P145" i="34"/>
  <c r="P143" i="34"/>
  <c r="P139" i="34"/>
  <c r="P131" i="34"/>
  <c r="P109" i="3"/>
  <c r="P104" i="13"/>
  <c r="P147" i="21"/>
  <c r="P135" i="21"/>
  <c r="P129" i="21"/>
  <c r="P136" i="24"/>
  <c r="P134" i="24"/>
  <c r="P132" i="24"/>
  <c r="P118" i="24"/>
  <c r="P116" i="24"/>
  <c r="P139" i="26"/>
  <c r="P137" i="26"/>
  <c r="P133" i="26"/>
  <c r="P131" i="26"/>
  <c r="P129" i="26"/>
  <c r="P127" i="26"/>
  <c r="P135" i="35"/>
  <c r="P101" i="35"/>
  <c r="P153" i="41"/>
  <c r="P149" i="41"/>
  <c r="P141" i="41"/>
  <c r="P139" i="41"/>
  <c r="P133" i="41"/>
  <c r="P125" i="41"/>
  <c r="P119" i="41"/>
  <c r="P153" i="46"/>
  <c r="P111" i="46"/>
  <c r="P151" i="57"/>
  <c r="P151" i="58"/>
  <c r="P141" i="58"/>
  <c r="P137" i="58"/>
  <c r="P125" i="58"/>
  <c r="P123" i="58"/>
  <c r="P113" i="58"/>
  <c r="P122" i="59"/>
  <c r="P130" i="59"/>
  <c r="P128" i="63"/>
  <c r="P130" i="63"/>
  <c r="P129" i="34"/>
  <c r="P119" i="34"/>
  <c r="P148" i="42"/>
  <c r="P122" i="42"/>
  <c r="P152" i="43"/>
  <c r="P150" i="43"/>
  <c r="P146" i="43"/>
  <c r="P140" i="43"/>
  <c r="P136" i="43"/>
  <c r="P130" i="43"/>
  <c r="P128" i="43"/>
  <c r="P126" i="43"/>
  <c r="P124" i="43"/>
  <c r="P122" i="43"/>
  <c r="P120" i="43"/>
  <c r="P118" i="43"/>
  <c r="P116" i="43"/>
  <c r="P114" i="43"/>
  <c r="P112" i="43"/>
  <c r="P108" i="43"/>
  <c r="P145" i="44"/>
  <c r="P143" i="44"/>
  <c r="P137" i="44"/>
  <c r="P133" i="44"/>
  <c r="P127" i="44"/>
  <c r="P125" i="44"/>
  <c r="P123" i="44"/>
  <c r="P121" i="44"/>
  <c r="P119" i="44"/>
  <c r="P107" i="44"/>
  <c r="P143" i="45"/>
  <c r="P141" i="45"/>
  <c r="P139" i="45"/>
  <c r="P137" i="45"/>
  <c r="P135" i="45"/>
  <c r="P133" i="45"/>
  <c r="P131" i="45"/>
  <c r="P129" i="45"/>
  <c r="P127" i="45"/>
  <c r="P125" i="45"/>
  <c r="P123" i="45"/>
  <c r="P121" i="45"/>
  <c r="P119" i="45"/>
  <c r="P117" i="45"/>
  <c r="P115" i="45"/>
  <c r="P113" i="45"/>
  <c r="P111" i="45"/>
  <c r="P107" i="45"/>
  <c r="P118" i="54"/>
  <c r="P116" i="54"/>
  <c r="P114" i="54"/>
  <c r="P112" i="54"/>
  <c r="P110" i="54"/>
  <c r="P106" i="54"/>
  <c r="P154" i="55"/>
  <c r="P126" i="55"/>
  <c r="P124" i="55"/>
  <c r="P122" i="55"/>
  <c r="P120" i="55"/>
  <c r="P118" i="55"/>
  <c r="P116" i="55"/>
  <c r="P114" i="55"/>
  <c r="P112" i="55"/>
  <c r="P110" i="55"/>
  <c r="P106" i="55"/>
  <c r="P145" i="56"/>
  <c r="P133" i="56"/>
  <c r="P129" i="56"/>
  <c r="P121" i="56"/>
  <c r="P105" i="60"/>
  <c r="P113" i="60"/>
  <c r="P105" i="61"/>
  <c r="P109" i="61"/>
  <c r="P111" i="61"/>
  <c r="P113" i="61"/>
  <c r="P115" i="61"/>
  <c r="P103" i="67"/>
  <c r="P106" i="95"/>
  <c r="P120" i="95"/>
  <c r="P111" i="96"/>
  <c r="P126" i="3"/>
  <c r="P117" i="18"/>
  <c r="P138" i="21"/>
  <c r="P114" i="21"/>
  <c r="P128" i="22"/>
  <c r="P113" i="23"/>
  <c r="P151" i="24"/>
  <c r="P149" i="24"/>
  <c r="P139" i="24"/>
  <c r="P137" i="24"/>
  <c r="P135" i="24"/>
  <c r="P154" i="25"/>
  <c r="P152" i="25"/>
  <c r="P100" i="25"/>
  <c r="P154" i="27"/>
  <c r="P152" i="27"/>
  <c r="P150" i="27"/>
  <c r="P148" i="27"/>
  <c r="P146" i="27"/>
  <c r="P144" i="27"/>
  <c r="P142" i="27"/>
  <c r="P126" i="27"/>
  <c r="P124" i="27"/>
  <c r="P143" i="57"/>
  <c r="P137" i="57"/>
  <c r="P135" i="57"/>
  <c r="P133" i="57"/>
  <c r="P131" i="57"/>
  <c r="P127" i="57"/>
  <c r="P117" i="57"/>
  <c r="P113" i="57"/>
  <c r="P107" i="57"/>
  <c r="P105" i="57"/>
  <c r="P107" i="58"/>
  <c r="P120" i="27"/>
  <c r="P116" i="27"/>
  <c r="P145" i="28"/>
  <c r="P143" i="28"/>
  <c r="P137" i="28"/>
  <c r="P135" i="28"/>
  <c r="P133" i="28"/>
  <c r="P125" i="28"/>
  <c r="P123" i="28"/>
  <c r="P121" i="28"/>
  <c r="P119" i="28"/>
  <c r="P117" i="28"/>
  <c r="P115" i="28"/>
  <c r="P113" i="28"/>
  <c r="P154" i="29"/>
  <c r="P144" i="29"/>
  <c r="P140" i="29"/>
  <c r="P130" i="29"/>
  <c r="P128" i="29"/>
  <c r="P126" i="29"/>
  <c r="P124" i="29"/>
  <c r="P120" i="29"/>
  <c r="P116" i="29"/>
  <c r="P114" i="29"/>
  <c r="P112" i="29"/>
  <c r="P150" i="31"/>
  <c r="P148" i="31"/>
  <c r="P146" i="31"/>
  <c r="P142" i="31"/>
  <c r="P140" i="31"/>
  <c r="P138" i="31"/>
  <c r="P137" i="32"/>
  <c r="P127" i="32"/>
  <c r="P119" i="32"/>
  <c r="P119" i="33"/>
  <c r="P152" i="35"/>
  <c r="P140" i="35"/>
  <c r="P138" i="35"/>
  <c r="P120" i="35"/>
  <c r="P118" i="35"/>
  <c r="P153" i="39"/>
  <c r="P151" i="39"/>
  <c r="P149" i="39"/>
  <c r="P147" i="39"/>
  <c r="P145" i="39"/>
  <c r="P143" i="39"/>
  <c r="P141" i="39"/>
  <c r="P139" i="39"/>
  <c r="P137" i="39"/>
  <c r="P131" i="39"/>
  <c r="P129" i="39"/>
  <c r="P123" i="39"/>
  <c r="P119" i="39"/>
  <c r="P115" i="39"/>
  <c r="P113" i="39"/>
  <c r="P111" i="39"/>
  <c r="P109" i="39"/>
  <c r="P152" i="41"/>
  <c r="P150" i="41"/>
  <c r="P146" i="41"/>
  <c r="P144" i="41"/>
  <c r="P140" i="41"/>
  <c r="P136" i="41"/>
  <c r="P134" i="41"/>
  <c r="P132" i="41"/>
  <c r="P130" i="41"/>
  <c r="P128" i="41"/>
  <c r="P126" i="41"/>
  <c r="P124" i="41"/>
  <c r="P122" i="41"/>
  <c r="P120" i="41"/>
  <c r="P118" i="41"/>
  <c r="P116" i="41"/>
  <c r="P108" i="41"/>
  <c r="P141" i="44"/>
  <c r="P154" i="46"/>
  <c r="P152" i="46"/>
  <c r="P150" i="46"/>
  <c r="P146" i="46"/>
  <c r="P142" i="46"/>
  <c r="P134" i="46"/>
  <c r="P126" i="46"/>
  <c r="P122" i="46"/>
  <c r="P116" i="46"/>
  <c r="P147" i="53"/>
  <c r="P145" i="53"/>
  <c r="P141" i="53"/>
  <c r="P135" i="53"/>
  <c r="P133" i="53"/>
  <c r="P129" i="53"/>
  <c r="P127" i="53"/>
  <c r="P121" i="53"/>
  <c r="P119" i="53"/>
  <c r="P117" i="53"/>
  <c r="P111" i="53"/>
  <c r="P107" i="53"/>
  <c r="P149" i="56"/>
  <c r="P147" i="56"/>
  <c r="P137" i="56"/>
  <c r="P154" i="57"/>
  <c r="P122" i="57"/>
  <c r="P110" i="57"/>
  <c r="P128" i="58"/>
  <c r="P118" i="58"/>
  <c r="P112" i="58"/>
  <c r="P106" i="58"/>
  <c r="P109" i="59"/>
  <c r="P117" i="59"/>
  <c r="P123" i="59"/>
  <c r="P129" i="59"/>
  <c r="P123" i="62"/>
  <c r="P113" i="66"/>
  <c r="P121" i="66"/>
  <c r="P115" i="68"/>
  <c r="P117" i="68"/>
  <c r="P112" i="69"/>
  <c r="P114" i="69"/>
  <c r="P116" i="69"/>
  <c r="P118" i="69"/>
  <c r="P120" i="69"/>
  <c r="P128" i="69"/>
  <c r="P111" i="70"/>
  <c r="P115" i="70"/>
  <c r="P117" i="70"/>
  <c r="P121" i="70"/>
  <c r="P123" i="70"/>
  <c r="P125" i="70"/>
  <c r="P114" i="71"/>
  <c r="P122" i="71"/>
  <c r="P124" i="71"/>
  <c r="P130" i="71"/>
  <c r="P113" i="72"/>
  <c r="P119" i="72"/>
  <c r="P121" i="72"/>
  <c r="P127" i="72"/>
  <c r="P129" i="72"/>
  <c r="P107" i="73"/>
  <c r="P109" i="73"/>
  <c r="P111" i="73"/>
  <c r="P113" i="73"/>
  <c r="P117" i="73"/>
  <c r="P125" i="73"/>
  <c r="P107" i="75"/>
  <c r="P117" i="75"/>
  <c r="P119" i="75"/>
  <c r="P121" i="75"/>
  <c r="P129" i="75"/>
  <c r="P103" i="76"/>
  <c r="P113" i="76"/>
  <c r="P119" i="76"/>
  <c r="P123" i="76"/>
  <c r="P129" i="76"/>
  <c r="P129" i="77"/>
  <c r="P107" i="78"/>
  <c r="P125" i="78"/>
  <c r="P129" i="78"/>
  <c r="P102" i="79"/>
  <c r="P104" i="79"/>
  <c r="P112" i="79"/>
  <c r="P118" i="79"/>
  <c r="P120" i="79"/>
  <c r="P102" i="80"/>
  <c r="P106" i="80"/>
  <c r="P108" i="80"/>
  <c r="P110" i="80"/>
  <c r="P120" i="80"/>
  <c r="P124" i="80"/>
  <c r="P128" i="80"/>
  <c r="P130" i="80"/>
  <c r="P102" i="81"/>
  <c r="P114" i="81"/>
  <c r="P118" i="81"/>
  <c r="P120" i="82"/>
  <c r="P128" i="82"/>
  <c r="P130" i="82"/>
  <c r="P101" i="83"/>
  <c r="P103" i="83"/>
  <c r="P105" i="83"/>
  <c r="P113" i="83"/>
  <c r="P121" i="83"/>
  <c r="P123" i="83"/>
  <c r="P125" i="83"/>
  <c r="P127" i="83"/>
  <c r="P111" i="84"/>
  <c r="P113" i="84"/>
  <c r="P121" i="84"/>
  <c r="P125" i="84"/>
  <c r="P127" i="84"/>
  <c r="P129" i="84"/>
  <c r="P102" i="85"/>
  <c r="P114" i="85"/>
  <c r="P116" i="85"/>
  <c r="P120" i="85"/>
  <c r="P126" i="85"/>
  <c r="P128" i="85"/>
  <c r="P113" i="86"/>
  <c r="P117" i="86"/>
  <c r="P127" i="86"/>
  <c r="P104" i="87"/>
  <c r="P106" i="87"/>
  <c r="P100" i="88"/>
  <c r="P104" i="88"/>
  <c r="P108" i="88"/>
  <c r="P110" i="88"/>
  <c r="P112" i="88"/>
  <c r="P118" i="88"/>
  <c r="P120" i="88"/>
  <c r="P126" i="88"/>
  <c r="P128" i="88"/>
  <c r="P100" i="89"/>
  <c r="P104" i="89"/>
  <c r="P106" i="89"/>
  <c r="P110" i="89"/>
  <c r="P112" i="89"/>
  <c r="P114" i="89"/>
  <c r="P116" i="89"/>
  <c r="P120" i="89"/>
  <c r="P124" i="89"/>
  <c r="P101" i="90"/>
  <c r="P107" i="90"/>
  <c r="P111" i="90"/>
  <c r="P113" i="90"/>
  <c r="P115" i="90"/>
  <c r="P117" i="90"/>
  <c r="P119" i="90"/>
  <c r="P121" i="90"/>
  <c r="P125" i="90"/>
  <c r="P127" i="90"/>
  <c r="P129" i="90"/>
  <c r="P107" i="91"/>
  <c r="P109" i="91"/>
  <c r="P111" i="91"/>
  <c r="P127" i="91"/>
  <c r="P129" i="91"/>
  <c r="P117" i="92"/>
  <c r="P125" i="92"/>
  <c r="P99" i="93"/>
  <c r="P101" i="93"/>
  <c r="P105" i="93"/>
  <c r="P109" i="93"/>
  <c r="P111" i="93"/>
  <c r="P113" i="93"/>
  <c r="P121" i="93"/>
  <c r="P125" i="93"/>
  <c r="P154" i="17"/>
  <c r="P144" i="17"/>
  <c r="P142" i="17"/>
  <c r="P124" i="17"/>
  <c r="P120" i="17"/>
  <c r="P118" i="17"/>
  <c r="P153" i="19"/>
  <c r="P151" i="19"/>
  <c r="P149" i="19"/>
  <c r="P147" i="19"/>
  <c r="P143" i="19"/>
  <c r="P141" i="19"/>
  <c r="P139" i="19"/>
  <c r="P137" i="19"/>
  <c r="P119" i="19"/>
  <c r="P148" i="20"/>
  <c r="P142" i="20"/>
  <c r="P136" i="20"/>
  <c r="P132" i="20"/>
  <c r="P117" i="22"/>
  <c r="P152" i="23"/>
  <c r="P150" i="23"/>
  <c r="P146" i="23"/>
  <c r="P104" i="66"/>
  <c r="P104" i="78"/>
  <c r="P145" i="3"/>
  <c r="P143" i="3"/>
  <c r="P137" i="3"/>
  <c r="P122" i="18"/>
  <c r="P127" i="21"/>
  <c r="P125" i="21"/>
  <c r="P121" i="21"/>
  <c r="P150" i="24"/>
  <c r="P110" i="24"/>
  <c r="P147" i="30"/>
  <c r="P145" i="30"/>
  <c r="P125" i="30"/>
  <c r="P123" i="30"/>
  <c r="P121" i="30"/>
  <c r="P102" i="33"/>
  <c r="P152" i="34"/>
  <c r="P144" i="34"/>
  <c r="P132" i="34"/>
  <c r="P130" i="34"/>
  <c r="P126" i="34"/>
  <c r="P124" i="34"/>
  <c r="P122" i="34"/>
  <c r="P110" i="34"/>
  <c r="P151" i="43"/>
  <c r="P149" i="43"/>
  <c r="P147" i="43"/>
  <c r="P145" i="43"/>
  <c r="P141" i="43"/>
  <c r="P123" i="43"/>
  <c r="P121" i="43"/>
  <c r="P119" i="43"/>
  <c r="P115" i="43"/>
  <c r="P113" i="43"/>
  <c r="P111" i="43"/>
  <c r="P107" i="43"/>
  <c r="P154" i="44"/>
  <c r="P152" i="44"/>
  <c r="P150" i="44"/>
  <c r="P142" i="44"/>
  <c r="P140" i="44"/>
  <c r="P136" i="44"/>
  <c r="P132" i="44"/>
  <c r="P112" i="44"/>
  <c r="P112" i="45"/>
  <c r="P119" i="54"/>
  <c r="P108" i="60"/>
  <c r="P104" i="61"/>
  <c r="P112" i="78"/>
  <c r="P122" i="78"/>
  <c r="P124" i="78"/>
  <c r="P105" i="80"/>
  <c r="P140" i="23"/>
  <c r="P138" i="23"/>
  <c r="P136" i="23"/>
  <c r="P134" i="23"/>
  <c r="P141" i="25"/>
  <c r="P143" i="27"/>
  <c r="P147" i="29"/>
  <c r="P145" i="29"/>
  <c r="P137" i="29"/>
  <c r="P135" i="29"/>
  <c r="P123" i="29"/>
  <c r="P152" i="32"/>
  <c r="P144" i="32"/>
  <c r="P142" i="32"/>
  <c r="P136" i="32"/>
  <c r="P134" i="32"/>
  <c r="P132" i="32"/>
  <c r="P130" i="32"/>
  <c r="P128" i="32"/>
  <c r="P123" i="46"/>
  <c r="P119" i="46"/>
  <c r="P117" i="46"/>
  <c r="P115" i="46"/>
  <c r="P113" i="46"/>
  <c r="P109" i="46"/>
  <c r="P107" i="46"/>
  <c r="P105" i="46"/>
  <c r="P130" i="68"/>
  <c r="P108" i="78"/>
  <c r="J94" i="44"/>
  <c r="J95" i="44" s="1"/>
  <c r="P151" i="42"/>
  <c r="P149" i="42"/>
  <c r="P147" i="42"/>
  <c r="P145" i="42"/>
  <c r="P143" i="42"/>
  <c r="P141" i="42"/>
  <c r="P139" i="42"/>
  <c r="P137" i="42"/>
  <c r="P135" i="42"/>
  <c r="P133" i="42"/>
  <c r="P131" i="42"/>
  <c r="P125" i="42"/>
  <c r="P119" i="42"/>
  <c r="P115" i="42"/>
  <c r="P113" i="42"/>
  <c r="P111" i="42"/>
  <c r="P109" i="42"/>
  <c r="P107" i="42"/>
  <c r="P152" i="45"/>
  <c r="P146" i="45"/>
  <c r="P142" i="45"/>
  <c r="P140" i="45"/>
  <c r="P138" i="45"/>
  <c r="P136" i="45"/>
  <c r="P134" i="45"/>
  <c r="P132" i="45"/>
  <c r="P130" i="45"/>
  <c r="P128" i="45"/>
  <c r="P126" i="45"/>
  <c r="P124" i="45"/>
  <c r="P122" i="45"/>
  <c r="P120" i="45"/>
  <c r="P118" i="45"/>
  <c r="P116" i="45"/>
  <c r="P114" i="45"/>
  <c r="P110" i="45"/>
  <c r="P108" i="45"/>
  <c r="P106" i="45"/>
  <c r="P153" i="54"/>
  <c r="P143" i="54"/>
  <c r="P141" i="54"/>
  <c r="P135" i="54"/>
  <c r="P133" i="54"/>
  <c r="P123" i="54"/>
  <c r="P109" i="54"/>
  <c r="P107" i="54"/>
  <c r="P105" i="54"/>
  <c r="J94" i="95"/>
  <c r="J95" i="95" s="1"/>
  <c r="J94" i="53"/>
  <c r="J95" i="53" s="1"/>
  <c r="P114" i="17"/>
  <c r="P149" i="25"/>
  <c r="P133" i="25"/>
  <c r="P131" i="31"/>
  <c r="P149" i="35"/>
  <c r="P143" i="35"/>
  <c r="J94" i="63"/>
  <c r="J95" i="63" s="1"/>
  <c r="J94" i="23"/>
  <c r="J95" i="23" s="1"/>
  <c r="J94" i="93"/>
  <c r="J95" i="93" s="1"/>
  <c r="J94" i="64"/>
  <c r="J95" i="64" s="1"/>
  <c r="J94" i="83"/>
  <c r="J95" i="83" s="1"/>
  <c r="J94" i="45"/>
  <c r="J95" i="45" s="1"/>
  <c r="J94" i="78"/>
  <c r="J95" i="78" s="1"/>
  <c r="J94" i="66"/>
  <c r="J95" i="66" s="1"/>
  <c r="J94" i="32"/>
  <c r="J95" i="32" s="1"/>
  <c r="J94" i="13"/>
  <c r="J95" i="13" s="1"/>
  <c r="J94" i="19"/>
  <c r="J95" i="19" s="1"/>
  <c r="J94" i="35"/>
  <c r="J95" i="35" s="1"/>
  <c r="J94" i="60"/>
  <c r="J95" i="60" s="1"/>
  <c r="J94" i="75"/>
  <c r="J95" i="75" s="1"/>
  <c r="P138" i="17"/>
  <c r="P145" i="46"/>
  <c r="P139" i="46"/>
  <c r="P137" i="46"/>
  <c r="P135" i="46"/>
  <c r="P131" i="46"/>
  <c r="J94" i="96"/>
  <c r="J95" i="96" s="1"/>
  <c r="J94" i="72"/>
  <c r="J95" i="72" s="1"/>
  <c r="J94" i="85"/>
  <c r="J94" i="69"/>
  <c r="J95" i="69" s="1"/>
  <c r="J94" i="94"/>
  <c r="J95" i="94" s="1"/>
  <c r="J94" i="26"/>
  <c r="J95" i="26" s="1"/>
  <c r="J94" i="67"/>
  <c r="J95" i="67" s="1"/>
  <c r="J94" i="41"/>
  <c r="J95" i="41" s="1"/>
  <c r="J94" i="76"/>
  <c r="J95" i="76" s="1"/>
  <c r="J94" i="27"/>
  <c r="J95" i="27" s="1"/>
  <c r="J94" i="62"/>
  <c r="J95" i="62" s="1"/>
  <c r="J94" i="17"/>
  <c r="J95" i="17" s="1"/>
  <c r="J94" i="87"/>
  <c r="J95" i="87" s="1"/>
  <c r="P138" i="3"/>
  <c r="P136" i="3"/>
  <c r="P134" i="3"/>
  <c r="P132" i="3"/>
  <c r="P118" i="3"/>
  <c r="P108" i="3"/>
  <c r="P151" i="18"/>
  <c r="C62" i="2"/>
  <c r="F17" i="2"/>
  <c r="P147" i="17"/>
  <c r="P117" i="17"/>
  <c r="P136" i="19"/>
  <c r="P116" i="19"/>
  <c r="P153" i="20"/>
  <c r="P134" i="22"/>
  <c r="J92" i="87"/>
  <c r="M87" i="87" s="1"/>
  <c r="J92" i="34"/>
  <c r="N87" i="34" s="1"/>
  <c r="J92" i="78"/>
  <c r="N87" i="78" s="1"/>
  <c r="J92" i="25"/>
  <c r="M87" i="25" s="1"/>
  <c r="J92" i="31"/>
  <c r="L86" i="31" s="1"/>
  <c r="J92" i="75"/>
  <c r="N87" i="75" s="1"/>
  <c r="J92" i="64"/>
  <c r="L86" i="64" s="1"/>
  <c r="J92" i="27"/>
  <c r="M87" i="27" s="1"/>
  <c r="J92" i="76"/>
  <c r="M87" i="76" s="1"/>
  <c r="J92" i="28"/>
  <c r="M87" i="28" s="1"/>
  <c r="J92" i="95"/>
  <c r="M87" i="95" s="1"/>
  <c r="J92" i="66"/>
  <c r="L86" i="66" s="1"/>
  <c r="J92" i="86"/>
  <c r="M87" i="86" s="1"/>
  <c r="J92" i="93"/>
  <c r="M87" i="93" s="1"/>
  <c r="J92" i="65"/>
  <c r="L86" i="65" s="1"/>
  <c r="J92" i="70"/>
  <c r="N87" i="70" s="1"/>
  <c r="J92" i="94"/>
  <c r="M87" i="94" s="1"/>
  <c r="J92" i="43"/>
  <c r="M87" i="43" s="1"/>
  <c r="J92" i="69"/>
  <c r="N87" i="69" s="1"/>
  <c r="C79" i="2"/>
  <c r="C22" i="2"/>
  <c r="C59" i="2"/>
  <c r="C80" i="2"/>
  <c r="F14" i="2"/>
  <c r="E19" i="2" s="1"/>
  <c r="F19" i="2" s="1"/>
  <c r="P109" i="81"/>
  <c r="P127" i="81"/>
  <c r="C73" i="2"/>
  <c r="C14" i="2"/>
  <c r="C61" i="2"/>
  <c r="C39" i="2"/>
  <c r="P153" i="17"/>
  <c r="P151" i="17"/>
  <c r="P133" i="17"/>
  <c r="P115" i="17"/>
  <c r="P134" i="19"/>
  <c r="P112" i="19"/>
  <c r="P149" i="20"/>
  <c r="P154" i="22"/>
  <c r="P136" i="22"/>
  <c r="P126" i="22"/>
  <c r="P118" i="22"/>
  <c r="P110" i="22"/>
  <c r="N87" i="18"/>
  <c r="J92" i="61"/>
  <c r="N87" i="61" s="1"/>
  <c r="J92" i="79"/>
  <c r="L86" i="79" s="1"/>
  <c r="J92" i="23"/>
  <c r="M87" i="23" s="1"/>
  <c r="J92" i="46"/>
  <c r="M87" i="46" s="1"/>
  <c r="J92" i="67"/>
  <c r="L86" i="67" s="1"/>
  <c r="J92" i="58"/>
  <c r="M87" i="58" s="1"/>
  <c r="J92" i="60"/>
  <c r="L86" i="60" s="1"/>
  <c r="J92" i="33"/>
  <c r="L86" i="33" s="1"/>
  <c r="J92" i="88"/>
  <c r="M87" i="88" s="1"/>
  <c r="J92" i="3"/>
  <c r="M87" i="3" s="1"/>
  <c r="J92" i="17"/>
  <c r="L86" i="17" s="1"/>
  <c r="J92" i="21"/>
  <c r="N87" i="21" s="1"/>
  <c r="J92" i="90"/>
  <c r="M87" i="90" s="1"/>
  <c r="J92" i="74"/>
  <c r="J92" i="39"/>
  <c r="L86" i="39" s="1"/>
  <c r="J92" i="24"/>
  <c r="C28" i="2"/>
  <c r="C50" i="2"/>
  <c r="C56" i="2"/>
  <c r="C77" i="2"/>
  <c r="P116" i="60"/>
  <c r="P118" i="60"/>
  <c r="P120" i="60"/>
  <c r="P122" i="60"/>
  <c r="P128" i="60"/>
  <c r="P106" i="61"/>
  <c r="P108" i="61"/>
  <c r="P114" i="61"/>
  <c r="P116" i="61"/>
  <c r="P118" i="61"/>
  <c r="P122" i="61"/>
  <c r="P108" i="62"/>
  <c r="P110" i="62"/>
  <c r="P112" i="62"/>
  <c r="P114" i="62"/>
  <c r="P116" i="62"/>
  <c r="P120" i="62"/>
  <c r="P122" i="62"/>
  <c r="P124" i="62"/>
  <c r="P128" i="62"/>
  <c r="P112" i="64"/>
  <c r="P116" i="64"/>
  <c r="P104" i="65"/>
  <c r="P120" i="65"/>
  <c r="P122" i="65"/>
  <c r="P104" i="67"/>
  <c r="P114" i="67"/>
  <c r="P116" i="67"/>
  <c r="P120" i="67"/>
  <c r="P122" i="67"/>
  <c r="P124" i="67"/>
  <c r="P110" i="72"/>
  <c r="P116" i="72"/>
  <c r="P120" i="72"/>
  <c r="P124" i="72"/>
  <c r="P126" i="72"/>
  <c r="P108" i="73"/>
  <c r="P112" i="73"/>
  <c r="P116" i="73"/>
  <c r="P118" i="73"/>
  <c r="P120" i="73"/>
  <c r="P122" i="73"/>
  <c r="P124" i="73"/>
  <c r="P128" i="73"/>
  <c r="P102" i="76"/>
  <c r="P108" i="76"/>
  <c r="P110" i="76"/>
  <c r="P112" i="76"/>
  <c r="P114" i="76"/>
  <c r="P122" i="76"/>
  <c r="P124" i="76"/>
  <c r="P126" i="76"/>
  <c r="P128" i="76"/>
  <c r="P130" i="76"/>
  <c r="P103" i="85"/>
  <c r="P107" i="85"/>
  <c r="P113" i="85"/>
  <c r="P127" i="85"/>
  <c r="P129" i="85"/>
  <c r="P107" i="89"/>
  <c r="P109" i="89"/>
  <c r="P111" i="89"/>
  <c r="P113" i="89"/>
  <c r="P117" i="89"/>
  <c r="P127" i="89"/>
  <c r="P100" i="90"/>
  <c r="P108" i="90"/>
  <c r="P110" i="90"/>
  <c r="P122" i="90"/>
  <c r="P128" i="90"/>
  <c r="P112" i="96"/>
  <c r="P114" i="96"/>
  <c r="P122" i="96"/>
  <c r="P128" i="96"/>
  <c r="P115" i="79"/>
  <c r="P129" i="88"/>
  <c r="P154" i="28"/>
  <c r="P154" i="53"/>
  <c r="P152" i="53"/>
  <c r="P150" i="53"/>
  <c r="P148" i="53"/>
  <c r="P146" i="53"/>
  <c r="P144" i="53"/>
  <c r="P140" i="53"/>
  <c r="P138" i="53"/>
  <c r="P134" i="53"/>
  <c r="P132" i="53"/>
  <c r="P130" i="53"/>
  <c r="P128" i="53"/>
  <c r="P126" i="53"/>
  <c r="P124" i="53"/>
  <c r="P121" i="59"/>
  <c r="P105" i="68"/>
  <c r="P119" i="70"/>
  <c r="P126" i="71"/>
  <c r="P102" i="88"/>
  <c r="P147" i="3"/>
  <c r="P123" i="3"/>
  <c r="P126" i="13"/>
  <c r="P110" i="13"/>
  <c r="P102" i="13"/>
  <c r="P154" i="18"/>
  <c r="P146" i="18"/>
  <c r="P132" i="18"/>
  <c r="P137" i="21"/>
  <c r="P123" i="21"/>
  <c r="P119" i="21"/>
  <c r="P111" i="23"/>
  <c r="P134" i="25"/>
  <c r="P110" i="71"/>
  <c r="P120" i="71"/>
  <c r="P109" i="75"/>
  <c r="P116" i="81"/>
  <c r="P123" i="84"/>
  <c r="P111" i="86"/>
  <c r="P116" i="87"/>
  <c r="P113" i="92"/>
  <c r="N87" i="42"/>
  <c r="L86" i="42"/>
  <c r="M87" i="42"/>
  <c r="N87" i="30"/>
  <c r="M87" i="30"/>
  <c r="L86" i="30"/>
  <c r="M87" i="13"/>
  <c r="N87" i="13"/>
  <c r="P117" i="3"/>
  <c r="P128" i="13"/>
  <c r="P124" i="13"/>
  <c r="P116" i="13"/>
  <c r="P136" i="18"/>
  <c r="P130" i="18"/>
  <c r="P114" i="18"/>
  <c r="P133" i="21"/>
  <c r="P117" i="21"/>
  <c r="P132" i="25"/>
  <c r="P126" i="25"/>
  <c r="P126" i="80"/>
  <c r="P133" i="35"/>
  <c r="P129" i="35"/>
  <c r="P123" i="35"/>
  <c r="P121" i="35"/>
  <c r="P115" i="35"/>
  <c r="P113" i="35"/>
  <c r="P111" i="35"/>
  <c r="P109" i="35"/>
  <c r="P107" i="35"/>
  <c r="P105" i="35"/>
  <c r="P145" i="17"/>
  <c r="P125" i="17"/>
  <c r="P154" i="19"/>
  <c r="P150" i="19"/>
  <c r="P142" i="19"/>
  <c r="P115" i="20"/>
  <c r="P113" i="20"/>
  <c r="P122" i="53"/>
  <c r="M87" i="72"/>
  <c r="L86" i="72"/>
  <c r="L86" i="91"/>
  <c r="N87" i="91"/>
  <c r="L86" i="92"/>
  <c r="N87" i="92"/>
  <c r="P153" i="53"/>
  <c r="P151" i="53"/>
  <c r="P149" i="53"/>
  <c r="P143" i="53"/>
  <c r="P139" i="53"/>
  <c r="P137" i="53"/>
  <c r="P131" i="53"/>
  <c r="P125" i="53"/>
  <c r="P123" i="53"/>
  <c r="P115" i="53"/>
  <c r="P113" i="53"/>
  <c r="P109" i="53"/>
  <c r="P105" i="53"/>
  <c r="P154" i="58"/>
  <c r="P152" i="58"/>
  <c r="P150" i="58"/>
  <c r="P148" i="58"/>
  <c r="P146" i="58"/>
  <c r="P144" i="58"/>
  <c r="P142" i="58"/>
  <c r="P140" i="58"/>
  <c r="P138" i="58"/>
  <c r="P132" i="58"/>
  <c r="P126" i="58"/>
  <c r="P122" i="58"/>
  <c r="P120" i="58"/>
  <c r="P114" i="58"/>
  <c r="P109" i="63"/>
  <c r="P111" i="63"/>
  <c r="P115" i="63"/>
  <c r="P117" i="63"/>
  <c r="P119" i="63"/>
  <c r="P125" i="63"/>
  <c r="P129" i="63"/>
  <c r="P114" i="24"/>
  <c r="P118" i="71"/>
  <c r="P128" i="81"/>
  <c r="P121" i="86"/>
  <c r="P129" i="92"/>
  <c r="P117" i="13"/>
  <c r="P113" i="13"/>
  <c r="P111" i="13"/>
  <c r="P109" i="13"/>
  <c r="P153" i="18"/>
  <c r="P147" i="18"/>
  <c r="P137" i="18"/>
  <c r="P123" i="18"/>
  <c r="P135" i="26"/>
  <c r="P151" i="54"/>
  <c r="P149" i="54"/>
  <c r="P147" i="54"/>
  <c r="P145" i="54"/>
  <c r="P139" i="54"/>
  <c r="P137" i="54"/>
  <c r="P131" i="54"/>
  <c r="P129" i="54"/>
  <c r="P127" i="54"/>
  <c r="P125" i="54"/>
  <c r="P117" i="54"/>
  <c r="P115" i="54"/>
  <c r="P113" i="54"/>
  <c r="P111" i="54"/>
  <c r="P110" i="60"/>
  <c r="P112" i="60"/>
  <c r="P124" i="60"/>
  <c r="P126" i="60"/>
  <c r="P120" i="76"/>
  <c r="P129" i="94"/>
  <c r="P130" i="96"/>
  <c r="P141" i="3"/>
  <c r="P139" i="3"/>
  <c r="P131" i="3"/>
  <c r="P129" i="3"/>
  <c r="P127" i="3"/>
  <c r="P125" i="3"/>
  <c r="P121" i="3"/>
  <c r="P115" i="3"/>
  <c r="P125" i="23"/>
  <c r="P123" i="23"/>
  <c r="P119" i="23"/>
  <c r="P117" i="23"/>
  <c r="P115" i="23"/>
  <c r="P150" i="25"/>
  <c r="P142" i="25"/>
  <c r="P140" i="25"/>
  <c r="P138" i="25"/>
  <c r="P136" i="25"/>
  <c r="P130" i="25"/>
  <c r="P128" i="25"/>
  <c r="P122" i="25"/>
  <c r="P120" i="25"/>
  <c r="P118" i="25"/>
  <c r="P116" i="25"/>
  <c r="P136" i="30"/>
  <c r="P134" i="30"/>
  <c r="P128" i="30"/>
  <c r="P126" i="30"/>
  <c r="P124" i="30"/>
  <c r="P122" i="30"/>
  <c r="P120" i="30"/>
  <c r="P118" i="30"/>
  <c r="P114" i="30"/>
  <c r="P151" i="45"/>
  <c r="P142" i="53"/>
  <c r="P136" i="53"/>
  <c r="P153" i="56"/>
  <c r="P151" i="56"/>
  <c r="P143" i="56"/>
  <c r="P141" i="56"/>
  <c r="P139" i="56"/>
  <c r="P135" i="56"/>
  <c r="P131" i="56"/>
  <c r="P127" i="56"/>
  <c r="P125" i="56"/>
  <c r="P123" i="56"/>
  <c r="P119" i="56"/>
  <c r="P117" i="56"/>
  <c r="P115" i="56"/>
  <c r="P113" i="56"/>
  <c r="P111" i="56"/>
  <c r="P109" i="56"/>
  <c r="P107" i="56"/>
  <c r="P145" i="57"/>
  <c r="P141" i="57"/>
  <c r="P129" i="58"/>
  <c r="P111" i="72"/>
  <c r="P115" i="73"/>
  <c r="P127" i="73"/>
  <c r="P129" i="73"/>
  <c r="P108" i="94"/>
  <c r="P122" i="94"/>
  <c r="P129" i="96"/>
  <c r="I19" i="90"/>
  <c r="I22" i="66"/>
  <c r="I21" i="75"/>
  <c r="I28" i="31"/>
  <c r="O22" i="74"/>
  <c r="B19" i="92"/>
  <c r="B22" i="35"/>
  <c r="E22" i="35"/>
  <c r="F22" i="35" s="1"/>
  <c r="P151" i="3"/>
  <c r="O40" i="3"/>
  <c r="O27" i="3"/>
  <c r="O38" i="17"/>
  <c r="O59" i="18"/>
  <c r="O62" i="19"/>
  <c r="P99" i="21"/>
  <c r="O34" i="3"/>
  <c r="O35" i="18"/>
  <c r="O27" i="19"/>
  <c r="P100" i="20"/>
  <c r="P147" i="20"/>
  <c r="P145" i="20"/>
  <c r="P141" i="20"/>
  <c r="P137" i="20"/>
  <c r="P130" i="20"/>
  <c r="P128" i="20"/>
  <c r="P126" i="20"/>
  <c r="P114" i="20"/>
  <c r="P154" i="21"/>
  <c r="P152" i="21"/>
  <c r="P150" i="21"/>
  <c r="P146" i="21"/>
  <c r="P142" i="21"/>
  <c r="P140" i="21"/>
  <c r="P136" i="21"/>
  <c r="P134" i="21"/>
  <c r="P132" i="21"/>
  <c r="P118" i="21"/>
  <c r="P116" i="21"/>
  <c r="P110" i="21"/>
  <c r="P108" i="21"/>
  <c r="P153" i="22"/>
  <c r="P151" i="22"/>
  <c r="P149" i="22"/>
  <c r="P145" i="22"/>
  <c r="P143" i="22"/>
  <c r="P139" i="22"/>
  <c r="P129" i="22"/>
  <c r="P119" i="22"/>
  <c r="P113" i="22"/>
  <c r="P154" i="23"/>
  <c r="P129" i="27"/>
  <c r="P121" i="27"/>
  <c r="P103" i="32"/>
  <c r="O21" i="32"/>
  <c r="P103" i="28"/>
  <c r="O18" i="44"/>
  <c r="O72" i="58"/>
  <c r="O17" i="28"/>
  <c r="O61" i="34"/>
  <c r="P99" i="46"/>
  <c r="O67" i="54"/>
  <c r="P152" i="17"/>
  <c r="P132" i="17"/>
  <c r="P130" i="17"/>
  <c r="P128" i="17"/>
  <c r="P138" i="19"/>
  <c r="P110" i="19"/>
  <c r="P152" i="20"/>
  <c r="P150" i="20"/>
  <c r="P146" i="20"/>
  <c r="P144" i="20"/>
  <c r="P153" i="21"/>
  <c r="P149" i="21"/>
  <c r="P109" i="21"/>
  <c r="P153" i="23"/>
  <c r="P151" i="23"/>
  <c r="P143" i="23"/>
  <c r="P141" i="23"/>
  <c r="P130" i="23"/>
  <c r="P128" i="23"/>
  <c r="P118" i="23"/>
  <c r="P114" i="23"/>
  <c r="P138" i="27"/>
  <c r="P132" i="27"/>
  <c r="P128" i="27"/>
  <c r="P118" i="27"/>
  <c r="P112" i="27"/>
  <c r="O63" i="28"/>
  <c r="O18" i="28"/>
  <c r="P99" i="39"/>
  <c r="P99" i="44"/>
  <c r="P153" i="28"/>
  <c r="P151" i="28"/>
  <c r="P147" i="28"/>
  <c r="P139" i="28"/>
  <c r="P129" i="28"/>
  <c r="P151" i="30"/>
  <c r="P149" i="30"/>
  <c r="P143" i="30"/>
  <c r="P137" i="30"/>
  <c r="P133" i="30"/>
  <c r="P131" i="30"/>
  <c r="P129" i="30"/>
  <c r="P127" i="30"/>
  <c r="P117" i="30"/>
  <c r="P115" i="30"/>
  <c r="P111" i="30"/>
  <c r="P153" i="31"/>
  <c r="P147" i="31"/>
  <c r="P145" i="31"/>
  <c r="P139" i="31"/>
  <c r="P135" i="31"/>
  <c r="P133" i="31"/>
  <c r="P124" i="31"/>
  <c r="P122" i="31"/>
  <c r="P114" i="31"/>
  <c r="P141" i="32"/>
  <c r="P139" i="32"/>
  <c r="P135" i="32"/>
  <c r="P129" i="32"/>
  <c r="P121" i="32"/>
  <c r="P149" i="33"/>
  <c r="P145" i="33"/>
  <c r="P143" i="33"/>
  <c r="P141" i="33"/>
  <c r="P135" i="33"/>
  <c r="P133" i="33"/>
  <c r="P131" i="33"/>
  <c r="P129" i="33"/>
  <c r="P125" i="33"/>
  <c r="P123" i="33"/>
  <c r="P115" i="33"/>
  <c r="P109" i="33"/>
  <c r="P107" i="33"/>
  <c r="P105" i="33"/>
  <c r="P103" i="33"/>
  <c r="P141" i="34"/>
  <c r="P137" i="34"/>
  <c r="P135" i="34"/>
  <c r="P133" i="34"/>
  <c r="P127" i="34"/>
  <c r="P125" i="34"/>
  <c r="P117" i="34"/>
  <c r="P154" i="35"/>
  <c r="P142" i="35"/>
  <c r="P132" i="35"/>
  <c r="P128" i="35"/>
  <c r="P126" i="35"/>
  <c r="P124" i="35"/>
  <c r="P116" i="35"/>
  <c r="P114" i="35"/>
  <c r="P112" i="35"/>
  <c r="P108" i="35"/>
  <c r="P106" i="35"/>
  <c r="P104" i="35"/>
  <c r="P144" i="39"/>
  <c r="P130" i="39"/>
  <c r="P151" i="41"/>
  <c r="P145" i="41"/>
  <c r="P129" i="41"/>
  <c r="P127" i="41"/>
  <c r="P123" i="41"/>
  <c r="P115" i="41"/>
  <c r="P154" i="42"/>
  <c r="P116" i="42"/>
  <c r="P153" i="43"/>
  <c r="P129" i="43"/>
  <c r="P109" i="43"/>
  <c r="P131" i="44"/>
  <c r="P129" i="44"/>
  <c r="P117" i="44"/>
  <c r="P113" i="44"/>
  <c r="P111" i="44"/>
  <c r="P109" i="44"/>
  <c r="P154" i="45"/>
  <c r="P149" i="45"/>
  <c r="P147" i="45"/>
  <c r="P139" i="58"/>
  <c r="P135" i="58"/>
  <c r="O23" i="59"/>
  <c r="O43" i="59"/>
  <c r="O69" i="59"/>
  <c r="O50" i="60"/>
  <c r="O34" i="61"/>
  <c r="O26" i="62"/>
  <c r="O35" i="62"/>
  <c r="O69" i="63"/>
  <c r="O33" i="64"/>
  <c r="O56" i="64"/>
  <c r="O24" i="30"/>
  <c r="O20" i="22"/>
  <c r="P148" i="28"/>
  <c r="P144" i="28"/>
  <c r="P132" i="28"/>
  <c r="P148" i="29"/>
  <c r="P154" i="31"/>
  <c r="P144" i="31"/>
  <c r="P104" i="33"/>
  <c r="P138" i="34"/>
  <c r="P136" i="34"/>
  <c r="P134" i="34"/>
  <c r="P116" i="34"/>
  <c r="P133" i="39"/>
  <c r="P117" i="39"/>
  <c r="P107" i="39"/>
  <c r="P130" i="46"/>
  <c r="P112" i="46"/>
  <c r="P146" i="55"/>
  <c r="P140" i="55"/>
  <c r="P134" i="55"/>
  <c r="P132" i="55"/>
  <c r="P130" i="55"/>
  <c r="P128" i="55"/>
  <c r="P142" i="56"/>
  <c r="P136" i="56"/>
  <c r="O33" i="59"/>
  <c r="O31" i="61"/>
  <c r="O48" i="61"/>
  <c r="O36" i="62"/>
  <c r="O58" i="63"/>
  <c r="O70" i="63"/>
  <c r="O22" i="24"/>
  <c r="P104" i="62"/>
  <c r="P106" i="62"/>
  <c r="P118" i="62"/>
  <c r="O38" i="65"/>
  <c r="O60" i="65"/>
  <c r="O55" i="66"/>
  <c r="O21" i="41"/>
  <c r="P100" i="53"/>
  <c r="O19" i="54"/>
  <c r="O19" i="56"/>
  <c r="P100" i="56"/>
  <c r="O19" i="58"/>
  <c r="O18" i="59"/>
  <c r="O18" i="63"/>
  <c r="P99" i="63"/>
  <c r="O17" i="68"/>
  <c r="O53" i="69"/>
  <c r="O47" i="70"/>
  <c r="O25" i="72"/>
  <c r="O48" i="73"/>
  <c r="O24" i="76"/>
  <c r="O66" i="76"/>
  <c r="O66" i="77"/>
  <c r="O19" i="69"/>
  <c r="P104" i="3"/>
  <c r="O23" i="20"/>
  <c r="O24" i="23"/>
  <c r="P106" i="27"/>
  <c r="O20" i="57"/>
  <c r="O22" i="45"/>
  <c r="O21" i="79"/>
  <c r="O22" i="69"/>
  <c r="P104" i="21"/>
  <c r="P104" i="22"/>
  <c r="O20" i="46"/>
  <c r="P100" i="59"/>
  <c r="P100" i="61"/>
  <c r="O19" i="60"/>
  <c r="P104" i="59"/>
  <c r="P106" i="59"/>
  <c r="P108" i="59"/>
  <c r="P112" i="59"/>
  <c r="P114" i="59"/>
  <c r="P128" i="59"/>
  <c r="P115" i="60"/>
  <c r="P117" i="60"/>
  <c r="P119" i="60"/>
  <c r="P121" i="60"/>
  <c r="O18" i="62"/>
  <c r="P99" i="60"/>
  <c r="O17" i="66"/>
  <c r="O37" i="69"/>
  <c r="O41" i="69"/>
  <c r="O65" i="69"/>
  <c r="O46" i="70"/>
  <c r="O50" i="70"/>
  <c r="O42" i="71"/>
  <c r="O33" i="73"/>
  <c r="O57" i="73"/>
  <c r="O44" i="75"/>
  <c r="O48" i="76"/>
  <c r="O58" i="77"/>
  <c r="O71" i="78"/>
  <c r="O18" i="67"/>
  <c r="P102" i="57"/>
  <c r="P129" i="66"/>
  <c r="P113" i="71"/>
  <c r="P115" i="71"/>
  <c r="O20" i="72"/>
  <c r="O22" i="73"/>
  <c r="O29" i="80"/>
  <c r="O64" i="81"/>
  <c r="O44" i="82"/>
  <c r="O50" i="82"/>
  <c r="O37" i="83"/>
  <c r="O34" i="84"/>
  <c r="O44" i="84"/>
  <c r="O61" i="84"/>
  <c r="P105" i="19"/>
  <c r="O25" i="23"/>
  <c r="P104" i="41"/>
  <c r="P125" i="75"/>
  <c r="P127" i="75"/>
  <c r="P104" i="43"/>
  <c r="P127" i="68"/>
  <c r="P127" i="76"/>
  <c r="O68" i="81"/>
  <c r="O47" i="82"/>
  <c r="O72" i="82"/>
  <c r="O24" i="20"/>
  <c r="P108" i="28"/>
  <c r="O25" i="31"/>
  <c r="O23" i="41"/>
  <c r="P102" i="55"/>
  <c r="P101" i="63"/>
  <c r="P125" i="82"/>
  <c r="P115" i="83"/>
  <c r="P101" i="60"/>
  <c r="O21" i="72"/>
  <c r="O23" i="73"/>
  <c r="O22" i="86"/>
  <c r="O18" i="78"/>
  <c r="P120" i="81"/>
  <c r="P124" i="81"/>
  <c r="P126" i="81"/>
  <c r="P106" i="82"/>
  <c r="P108" i="82"/>
  <c r="P112" i="82"/>
  <c r="P122" i="82"/>
  <c r="P106" i="83"/>
  <c r="P116" i="83"/>
  <c r="P118" i="83"/>
  <c r="P126" i="83"/>
  <c r="P114" i="84"/>
  <c r="P116" i="84"/>
  <c r="O18" i="76"/>
  <c r="O43" i="85"/>
  <c r="O47" i="85"/>
  <c r="O36" i="86"/>
  <c r="O46" i="86"/>
  <c r="O33" i="87"/>
  <c r="O31" i="88"/>
  <c r="O35" i="88"/>
  <c r="O49" i="89"/>
  <c r="O60" i="89"/>
  <c r="P106" i="21"/>
  <c r="P111" i="85"/>
  <c r="P119" i="85"/>
  <c r="P123" i="85"/>
  <c r="P109" i="28"/>
  <c r="P125" i="86"/>
  <c r="P129" i="86"/>
  <c r="P106" i="19"/>
  <c r="O29" i="90"/>
  <c r="O62" i="90"/>
  <c r="O22" i="91"/>
  <c r="O40" i="91"/>
  <c r="P106" i="20"/>
  <c r="P108" i="30"/>
  <c r="O22" i="58"/>
  <c r="P101" i="66"/>
  <c r="P101" i="68"/>
  <c r="P103" i="72"/>
  <c r="O49" i="94"/>
  <c r="O19" i="85"/>
  <c r="P108" i="85"/>
  <c r="P126" i="86"/>
  <c r="P130" i="86"/>
  <c r="P101" i="87"/>
  <c r="P107" i="87"/>
  <c r="P109" i="87"/>
  <c r="P111" i="87"/>
  <c r="P113" i="87"/>
  <c r="P115" i="87"/>
  <c r="P117" i="87"/>
  <c r="P129" i="87"/>
  <c r="O32" i="89"/>
  <c r="O72" i="90"/>
  <c r="O56" i="91"/>
  <c r="O71" i="91"/>
  <c r="P112" i="92"/>
  <c r="P105" i="41"/>
  <c r="O22" i="56"/>
  <c r="O22" i="72"/>
  <c r="P103" i="86"/>
  <c r="P115" i="86"/>
  <c r="P121" i="91"/>
  <c r="O28" i="28"/>
  <c r="O27" i="30"/>
  <c r="P107" i="32"/>
  <c r="O24" i="41"/>
  <c r="P104" i="74"/>
  <c r="P128" i="89"/>
  <c r="P109" i="90"/>
  <c r="P102" i="92"/>
  <c r="P104" i="92"/>
  <c r="P108" i="92"/>
  <c r="P110" i="92"/>
  <c r="O23" i="74"/>
  <c r="O26" i="17"/>
  <c r="O28" i="30"/>
  <c r="P101" i="89"/>
  <c r="P119" i="89"/>
  <c r="P121" i="89"/>
  <c r="P123" i="89"/>
  <c r="P104" i="90"/>
  <c r="O19" i="78"/>
  <c r="O43" i="95"/>
  <c r="O56" i="96"/>
  <c r="P128" i="93"/>
  <c r="O33" i="96"/>
  <c r="O44" i="96"/>
  <c r="P107" i="19"/>
  <c r="O27" i="24"/>
  <c r="P109" i="30"/>
  <c r="O25" i="39"/>
  <c r="O23" i="46"/>
  <c r="O23" i="58"/>
  <c r="O22" i="63"/>
  <c r="O20" i="79"/>
  <c r="O19" i="81"/>
  <c r="P111" i="94"/>
  <c r="P119" i="94"/>
  <c r="O26" i="21"/>
  <c r="O27" i="32"/>
  <c r="O25" i="44"/>
  <c r="O23" i="56"/>
  <c r="O21" i="65"/>
  <c r="O28" i="69"/>
  <c r="O25" i="73"/>
  <c r="O20" i="77"/>
  <c r="E104" i="35"/>
  <c r="F104" i="35" s="1"/>
  <c r="B105" i="35" s="1"/>
  <c r="P112" i="20"/>
  <c r="P147" i="33"/>
  <c r="P154" i="39"/>
  <c r="P152" i="39"/>
  <c r="P150" i="39"/>
  <c r="P148" i="39"/>
  <c r="P142" i="39"/>
  <c r="P140" i="39"/>
  <c r="P138" i="39"/>
  <c r="P136" i="39"/>
  <c r="P134" i="39"/>
  <c r="P128" i="39"/>
  <c r="P126" i="39"/>
  <c r="P124" i="39"/>
  <c r="P120" i="39"/>
  <c r="P118" i="39"/>
  <c r="P114" i="39"/>
  <c r="P108" i="39"/>
  <c r="P136" i="17"/>
  <c r="P151" i="21"/>
  <c r="P135" i="25"/>
  <c r="P132" i="29"/>
  <c r="P100" i="13"/>
  <c r="P144" i="18"/>
  <c r="P142" i="18"/>
  <c r="P140" i="18"/>
  <c r="P128" i="18"/>
  <c r="P124" i="18"/>
  <c r="P120" i="18"/>
  <c r="P132" i="19"/>
  <c r="P122" i="19"/>
  <c r="P120" i="19"/>
  <c r="P118" i="19"/>
  <c r="P121" i="20"/>
  <c r="P119" i="20"/>
  <c r="P117" i="20"/>
  <c r="P131" i="23"/>
  <c r="P129" i="23"/>
  <c r="P127" i="23"/>
  <c r="P124" i="23"/>
  <c r="P122" i="23"/>
  <c r="P153" i="24"/>
  <c r="P147" i="24"/>
  <c r="P145" i="24"/>
  <c r="P154" i="26"/>
  <c r="P152" i="26"/>
  <c r="P144" i="26"/>
  <c r="P142" i="26"/>
  <c r="P136" i="26"/>
  <c r="P134" i="26"/>
  <c r="P132" i="26"/>
  <c r="P130" i="26"/>
  <c r="P128" i="26"/>
  <c r="P120" i="26"/>
  <c r="P118" i="26"/>
  <c r="P126" i="42"/>
  <c r="P112" i="42"/>
  <c r="P149" i="44"/>
  <c r="P147" i="44"/>
  <c r="P139" i="44"/>
  <c r="P115" i="44"/>
  <c r="P149" i="46"/>
  <c r="P147" i="46"/>
  <c r="P129" i="57"/>
  <c r="P130" i="58"/>
  <c r="P124" i="58"/>
  <c r="P143" i="29"/>
  <c r="P148" i="30"/>
  <c r="P124" i="32"/>
  <c r="P122" i="32"/>
  <c r="P110" i="32"/>
  <c r="P139" i="43"/>
  <c r="P137" i="43"/>
  <c r="P133" i="43"/>
  <c r="P131" i="43"/>
  <c r="P117" i="43"/>
  <c r="P119" i="55"/>
  <c r="P105" i="55"/>
  <c r="P101" i="13"/>
  <c r="P135" i="17"/>
  <c r="P109" i="17"/>
  <c r="P129" i="19"/>
  <c r="P125" i="19"/>
  <c r="P123" i="19"/>
  <c r="P121" i="19"/>
  <c r="P109" i="19"/>
  <c r="P122" i="20"/>
  <c r="P118" i="20"/>
  <c r="P116" i="20"/>
  <c r="P124" i="21"/>
  <c r="P112" i="21"/>
  <c r="P148" i="22"/>
  <c r="P146" i="22"/>
  <c r="P144" i="22"/>
  <c r="P140" i="22"/>
  <c r="P138" i="22"/>
  <c r="P132" i="22"/>
  <c r="P122" i="22"/>
  <c r="P116" i="22"/>
  <c r="P132" i="23"/>
  <c r="P152" i="24"/>
  <c r="P148" i="24"/>
  <c r="P142" i="24"/>
  <c r="P126" i="24"/>
  <c r="P122" i="24"/>
  <c r="P120" i="24"/>
  <c r="P149" i="26"/>
  <c r="P147" i="26"/>
  <c r="P145" i="26"/>
  <c r="P143" i="26"/>
  <c r="P141" i="26"/>
  <c r="P125" i="26"/>
  <c r="P123" i="26"/>
  <c r="P121" i="26"/>
  <c r="P119" i="26"/>
  <c r="P117" i="26"/>
  <c r="P132" i="31"/>
  <c r="P116" i="31"/>
  <c r="P110" i="31"/>
  <c r="P145" i="32"/>
  <c r="P143" i="32"/>
  <c r="P131" i="32"/>
  <c r="P123" i="32"/>
  <c r="P154" i="33"/>
  <c r="P152" i="33"/>
  <c r="P146" i="33"/>
  <c r="P144" i="33"/>
  <c r="P142" i="33"/>
  <c r="P140" i="33"/>
  <c r="P138" i="33"/>
  <c r="P136" i="33"/>
  <c r="P134" i="33"/>
  <c r="P132" i="33"/>
  <c r="P130" i="33"/>
  <c r="P128" i="33"/>
  <c r="P120" i="33"/>
  <c r="P118" i="33"/>
  <c r="P116" i="33"/>
  <c r="P112" i="33"/>
  <c r="P108" i="33"/>
  <c r="P146" i="35"/>
  <c r="P134" i="35"/>
  <c r="P121" i="39"/>
  <c r="P128" i="42"/>
  <c r="P134" i="43"/>
  <c r="P132" i="43"/>
  <c r="P138" i="44"/>
  <c r="P134" i="44"/>
  <c r="P130" i="44"/>
  <c r="P128" i="44"/>
  <c r="P126" i="44"/>
  <c r="P124" i="44"/>
  <c r="P118" i="44"/>
  <c r="P116" i="44"/>
  <c r="P153" i="45"/>
  <c r="P150" i="45"/>
  <c r="P148" i="45"/>
  <c r="P106" i="56"/>
  <c r="P111" i="64"/>
  <c r="P130" i="66"/>
  <c r="P113" i="67"/>
  <c r="P121" i="69"/>
  <c r="P123" i="69"/>
  <c r="P115" i="72"/>
  <c r="P102" i="77"/>
  <c r="P130" i="77"/>
  <c r="P110" i="79"/>
  <c r="P116" i="79"/>
  <c r="P122" i="79"/>
  <c r="P124" i="79"/>
  <c r="P126" i="79"/>
  <c r="P128" i="79"/>
  <c r="P104" i="84"/>
  <c r="P106" i="84"/>
  <c r="P108" i="84"/>
  <c r="P112" i="84"/>
  <c r="P124" i="85"/>
  <c r="P124" i="86"/>
  <c r="P116" i="88"/>
  <c r="P130" i="88"/>
  <c r="P100" i="91"/>
  <c r="P102" i="91"/>
  <c r="P126" i="91"/>
  <c r="P130" i="91"/>
  <c r="P122" i="92"/>
  <c r="P126" i="92"/>
  <c r="P112" i="94"/>
  <c r="P128" i="94"/>
  <c r="P115" i="96"/>
  <c r="P117" i="96"/>
  <c r="P119" i="96"/>
  <c r="P120" i="53"/>
  <c r="P118" i="53"/>
  <c r="P116" i="53"/>
  <c r="P114" i="53"/>
  <c r="P112" i="53"/>
  <c r="P110" i="53"/>
  <c r="P106" i="53"/>
  <c r="P152" i="54"/>
  <c r="P150" i="54"/>
  <c r="P148" i="54"/>
  <c r="P146" i="54"/>
  <c r="P144" i="54"/>
  <c r="P142" i="54"/>
  <c r="P140" i="54"/>
  <c r="P138" i="54"/>
  <c r="P136" i="54"/>
  <c r="P134" i="54"/>
  <c r="P132" i="54"/>
  <c r="P130" i="54"/>
  <c r="P128" i="54"/>
  <c r="P126" i="54"/>
  <c r="P124" i="54"/>
  <c r="P124" i="56"/>
  <c r="P122" i="56"/>
  <c r="P114" i="56"/>
  <c r="P105" i="56"/>
  <c r="P152" i="57"/>
  <c r="P150" i="57"/>
  <c r="P148" i="57"/>
  <c r="P146" i="57"/>
  <c r="P140" i="57"/>
  <c r="P136" i="57"/>
  <c r="P132" i="57"/>
  <c r="P126" i="57"/>
  <c r="P124" i="57"/>
  <c r="P120" i="57"/>
  <c r="P147" i="58"/>
  <c r="F88" i="2"/>
  <c r="F89" i="2" s="1"/>
  <c r="F91" i="2" s="1"/>
  <c r="F92" i="2" s="1"/>
  <c r="F93" i="2" s="1"/>
  <c r="P116" i="59"/>
  <c r="P120" i="59"/>
  <c r="P124" i="59"/>
  <c r="P105" i="62"/>
  <c r="P129" i="62"/>
  <c r="P116" i="70"/>
  <c r="P118" i="70"/>
  <c r="P120" i="70"/>
  <c r="P130" i="70"/>
  <c r="P116" i="74"/>
  <c r="P120" i="74"/>
  <c r="P122" i="74"/>
  <c r="P124" i="74"/>
  <c r="P130" i="74"/>
  <c r="P104" i="75"/>
  <c r="P123" i="78"/>
  <c r="P127" i="78"/>
  <c r="P128" i="84"/>
  <c r="P108" i="87"/>
  <c r="P110" i="87"/>
  <c r="P112" i="87"/>
  <c r="P114" i="87"/>
  <c r="P118" i="87"/>
  <c r="P124" i="87"/>
  <c r="P128" i="87"/>
  <c r="P130" i="87"/>
  <c r="P129" i="89"/>
  <c r="P112" i="90"/>
  <c r="P114" i="90"/>
  <c r="P126" i="90"/>
  <c r="P101" i="92"/>
  <c r="P107" i="93"/>
  <c r="P117" i="93"/>
  <c r="P103" i="95"/>
  <c r="P121" i="95"/>
  <c r="P123" i="95"/>
  <c r="P100" i="96"/>
  <c r="P106" i="96"/>
  <c r="P108" i="96"/>
  <c r="P110" i="96"/>
  <c r="P105" i="59"/>
  <c r="P113" i="59"/>
  <c r="P115" i="59"/>
  <c r="P126" i="63"/>
  <c r="P106" i="64"/>
  <c r="P118" i="64"/>
  <c r="P120" i="64"/>
  <c r="P122" i="64"/>
  <c r="P124" i="64"/>
  <c r="P126" i="64"/>
  <c r="P128" i="64"/>
  <c r="P115" i="65"/>
  <c r="P117" i="65"/>
  <c r="P119" i="66"/>
  <c r="P125" i="66"/>
  <c r="P108" i="67"/>
  <c r="P110" i="67"/>
  <c r="P126" i="67"/>
  <c r="P128" i="67"/>
  <c r="P107" i="68"/>
  <c r="P122" i="69"/>
  <c r="P124" i="69"/>
  <c r="P126" i="69"/>
  <c r="P126" i="73"/>
  <c r="P130" i="73"/>
  <c r="P107" i="74"/>
  <c r="P109" i="74"/>
  <c r="P111" i="74"/>
  <c r="P113" i="74"/>
  <c r="P113" i="75"/>
  <c r="P128" i="78"/>
  <c r="P103" i="79"/>
  <c r="P107" i="79"/>
  <c r="P109" i="79"/>
  <c r="P129" i="81"/>
  <c r="P119" i="83"/>
  <c r="P105" i="84"/>
  <c r="P107" i="84"/>
  <c r="P109" i="84"/>
  <c r="P117" i="84"/>
  <c r="P118" i="86"/>
  <c r="P101" i="88"/>
  <c r="P107" i="88"/>
  <c r="P109" i="88"/>
  <c r="P111" i="88"/>
  <c r="P115" i="88"/>
  <c r="P127" i="88"/>
  <c r="P102" i="89"/>
  <c r="P118" i="89"/>
  <c r="P101" i="91"/>
  <c r="P115" i="92"/>
  <c r="P123" i="92"/>
  <c r="P118" i="93"/>
  <c r="P120" i="93"/>
  <c r="P122" i="93"/>
  <c r="P126" i="93"/>
  <c r="P99" i="94"/>
  <c r="P101" i="94"/>
  <c r="P107" i="94"/>
  <c r="P115" i="94"/>
  <c r="P123" i="94"/>
  <c r="P100" i="95"/>
  <c r="P110" i="95"/>
  <c r="P122" i="95"/>
  <c r="P126" i="95"/>
  <c r="L86" i="13"/>
  <c r="L86" i="73"/>
  <c r="N87" i="73"/>
  <c r="N87" i="80"/>
  <c r="M87" i="92"/>
  <c r="L86" i="18"/>
  <c r="J94" i="58"/>
  <c r="J94" i="56"/>
  <c r="J95" i="56" s="1"/>
  <c r="J94" i="91"/>
  <c r="J94" i="61"/>
  <c r="J95" i="61" s="1"/>
  <c r="J94" i="24"/>
  <c r="J95" i="24" s="1"/>
  <c r="J94" i="42"/>
  <c r="J95" i="42" s="1"/>
  <c r="J94" i="73"/>
  <c r="J95" i="73" s="1"/>
  <c r="J94" i="82"/>
  <c r="J95" i="82" s="1"/>
  <c r="J94" i="89"/>
  <c r="J95" i="89" s="1"/>
  <c r="J94" i="84"/>
  <c r="J95" i="84" s="1"/>
  <c r="J94" i="3"/>
  <c r="J95" i="3" s="1"/>
  <c r="J94" i="79"/>
  <c r="J95" i="79" s="1"/>
  <c r="J94" i="34"/>
  <c r="J95" i="34" s="1"/>
  <c r="J94" i="80"/>
  <c r="J95" i="80" s="1"/>
  <c r="J94" i="77"/>
  <c r="J95" i="77" s="1"/>
  <c r="J94" i="21"/>
  <c r="J95" i="21" s="1"/>
  <c r="J94" i="55"/>
  <c r="J95" i="55" s="1"/>
  <c r="J94" i="59"/>
  <c r="J94" i="39"/>
  <c r="J94" i="30"/>
  <c r="J94" i="92"/>
  <c r="J94" i="70"/>
  <c r="J95" i="70" s="1"/>
  <c r="J94" i="74"/>
  <c r="J95" i="74" s="1"/>
  <c r="J94" i="31"/>
  <c r="J95" i="31" s="1"/>
  <c r="J94" i="22"/>
  <c r="J94" i="57"/>
  <c r="J95" i="57" s="1"/>
  <c r="J94" i="88"/>
  <c r="J95" i="88" s="1"/>
  <c r="J94" i="18"/>
  <c r="J94" i="25"/>
  <c r="J95" i="25" s="1"/>
  <c r="J94" i="54"/>
  <c r="J95" i="54" s="1"/>
  <c r="J94" i="43"/>
  <c r="J95" i="43" s="1"/>
  <c r="J94" i="33"/>
  <c r="J95" i="33" s="1"/>
  <c r="J94" i="86"/>
  <c r="J95" i="86" s="1"/>
  <c r="J94" i="68"/>
  <c r="J95" i="68" s="1"/>
  <c r="J94" i="65"/>
  <c r="J94" i="20"/>
  <c r="J95" i="20" s="1"/>
  <c r="J94" i="29"/>
  <c r="J94" i="81"/>
  <c r="J95" i="81" s="1"/>
  <c r="J94" i="71"/>
  <c r="J95" i="71" s="1"/>
  <c r="P153" i="3"/>
  <c r="P124" i="3"/>
  <c r="P119" i="13"/>
  <c r="P107" i="13"/>
  <c r="P105" i="13"/>
  <c r="P103" i="13"/>
  <c r="P149" i="17"/>
  <c r="P140" i="17"/>
  <c r="P126" i="17"/>
  <c r="P126" i="18"/>
  <c r="P118" i="18"/>
  <c r="P116" i="18"/>
  <c r="P148" i="19"/>
  <c r="P130" i="19"/>
  <c r="P127" i="19"/>
  <c r="P115" i="19"/>
  <c r="P140" i="20"/>
  <c r="P130" i="21"/>
  <c r="P128" i="21"/>
  <c r="P126" i="21"/>
  <c r="P122" i="21"/>
  <c r="P120" i="21"/>
  <c r="P133" i="23"/>
  <c r="P138" i="26"/>
  <c r="P124" i="26"/>
  <c r="P130" i="28"/>
  <c r="P128" i="28"/>
  <c r="P124" i="28"/>
  <c r="P118" i="28"/>
  <c r="P116" i="28"/>
  <c r="P144" i="30"/>
  <c r="P140" i="30"/>
  <c r="P146" i="44"/>
  <c r="P114" i="44"/>
  <c r="P129" i="46"/>
  <c r="P144" i="23"/>
  <c r="P136" i="31"/>
  <c r="P126" i="32"/>
  <c r="P144" i="35"/>
  <c r="P121" i="46"/>
  <c r="P154" i="3"/>
  <c r="P148" i="3"/>
  <c r="P122" i="13"/>
  <c r="P120" i="13"/>
  <c r="P118" i="13"/>
  <c r="P108" i="13"/>
  <c r="P150" i="17"/>
  <c r="P146" i="17"/>
  <c r="P143" i="17"/>
  <c r="P127" i="17"/>
  <c r="P122" i="17"/>
  <c r="P150" i="18"/>
  <c r="P148" i="18"/>
  <c r="P115" i="18"/>
  <c r="P133" i="19"/>
  <c r="P124" i="19"/>
  <c r="P114" i="19"/>
  <c r="P143" i="20"/>
  <c r="P133" i="20"/>
  <c r="P125" i="20"/>
  <c r="P137" i="23"/>
  <c r="P120" i="23"/>
  <c r="P146" i="24"/>
  <c r="P137" i="27"/>
  <c r="P150" i="29"/>
  <c r="P146" i="29"/>
  <c r="P139" i="29"/>
  <c r="P127" i="29"/>
  <c r="P128" i="31"/>
  <c r="P118" i="31"/>
  <c r="P146" i="32"/>
  <c r="P106" i="33"/>
  <c r="P146" i="39"/>
  <c r="P132" i="39"/>
  <c r="P113" i="41"/>
  <c r="P109" i="41"/>
  <c r="P152" i="42"/>
  <c r="P150" i="42"/>
  <c r="P146" i="42"/>
  <c r="P144" i="42"/>
  <c r="P142" i="42"/>
  <c r="P140" i="42"/>
  <c r="P138" i="42"/>
  <c r="P136" i="42"/>
  <c r="P134" i="42"/>
  <c r="P132" i="42"/>
  <c r="P154" i="43"/>
  <c r="P148" i="43"/>
  <c r="P144" i="43"/>
  <c r="P142" i="43"/>
  <c r="P138" i="43"/>
  <c r="P140" i="46"/>
  <c r="P136" i="46"/>
  <c r="P132" i="46"/>
  <c r="P120" i="46"/>
  <c r="P128" i="66"/>
  <c r="P107" i="67"/>
  <c r="P123" i="68"/>
  <c r="P112" i="72"/>
  <c r="P116" i="75"/>
  <c r="P120" i="75"/>
  <c r="P122" i="75"/>
  <c r="P103" i="78"/>
  <c r="P117" i="78"/>
  <c r="P118" i="92"/>
  <c r="P109" i="20"/>
  <c r="P145" i="21"/>
  <c r="P139" i="21"/>
  <c r="P152" i="22"/>
  <c r="P150" i="22"/>
  <c r="P142" i="22"/>
  <c r="P130" i="22"/>
  <c r="P124" i="22"/>
  <c r="P144" i="24"/>
  <c r="P138" i="24"/>
  <c r="P130" i="24"/>
  <c r="P134" i="27"/>
  <c r="P142" i="29"/>
  <c r="P138" i="29"/>
  <c r="P134" i="29"/>
  <c r="P153" i="30"/>
  <c r="P140" i="32"/>
  <c r="P138" i="32"/>
  <c r="P117" i="32"/>
  <c r="P115" i="32"/>
  <c r="P113" i="32"/>
  <c r="P100" i="33"/>
  <c r="P150" i="34"/>
  <c r="P142" i="34"/>
  <c r="P140" i="34"/>
  <c r="P127" i="39"/>
  <c r="P125" i="39"/>
  <c r="P148" i="41"/>
  <c r="P142" i="41"/>
  <c r="P114" i="41"/>
  <c r="P129" i="42"/>
  <c r="P124" i="42"/>
  <c r="P120" i="42"/>
  <c r="P118" i="42"/>
  <c r="P143" i="46"/>
  <c r="P141" i="46"/>
  <c r="P120" i="54"/>
  <c r="P112" i="65"/>
  <c r="P114" i="65"/>
  <c r="P124" i="65"/>
  <c r="P126" i="65"/>
  <c r="P130" i="65"/>
  <c r="P111" i="69"/>
  <c r="P117" i="69"/>
  <c r="P119" i="69"/>
  <c r="P111" i="75"/>
  <c r="P113" i="77"/>
  <c r="P115" i="77"/>
  <c r="P117" i="77"/>
  <c r="P123" i="77"/>
  <c r="P125" i="77"/>
  <c r="P127" i="77"/>
  <c r="P118" i="80"/>
  <c r="P113" i="95"/>
  <c r="P110" i="20"/>
  <c r="P108" i="20"/>
  <c r="P147" i="22"/>
  <c r="P141" i="22"/>
  <c r="P135" i="22"/>
  <c r="P133" i="22"/>
  <c r="P127" i="22"/>
  <c r="P125" i="22"/>
  <c r="P123" i="22"/>
  <c r="P149" i="23"/>
  <c r="P147" i="23"/>
  <c r="P135" i="23"/>
  <c r="P154" i="24"/>
  <c r="P141" i="24"/>
  <c r="P133" i="24"/>
  <c r="P131" i="24"/>
  <c r="P119" i="24"/>
  <c r="P111" i="24"/>
  <c r="P153" i="25"/>
  <c r="P151" i="25"/>
  <c r="P99" i="25"/>
  <c r="P153" i="26"/>
  <c r="P147" i="27"/>
  <c r="P134" i="28"/>
  <c r="P141" i="29"/>
  <c r="P122" i="29"/>
  <c r="P152" i="30"/>
  <c r="P141" i="30"/>
  <c r="P119" i="30"/>
  <c r="P134" i="31"/>
  <c r="P111" i="31"/>
  <c r="P149" i="32"/>
  <c r="P120" i="32"/>
  <c r="P148" i="35"/>
  <c r="P131" i="35"/>
  <c r="P123" i="42"/>
  <c r="P143" i="43"/>
  <c r="P127" i="43"/>
  <c r="P148" i="44"/>
  <c r="P151" i="46"/>
  <c r="P144" i="46"/>
  <c r="P110" i="46"/>
  <c r="P106" i="46"/>
  <c r="P142" i="55"/>
  <c r="P136" i="55"/>
  <c r="P148" i="56"/>
  <c r="P134" i="56"/>
  <c r="P128" i="56"/>
  <c r="P109" i="57"/>
  <c r="P134" i="58"/>
  <c r="P127" i="58"/>
  <c r="P117" i="58"/>
  <c r="P115" i="58"/>
  <c r="P126" i="59"/>
  <c r="P117" i="66"/>
  <c r="P126" i="68"/>
  <c r="P119" i="73"/>
  <c r="P121" i="73"/>
  <c r="P123" i="73"/>
  <c r="P126" i="78"/>
  <c r="P123" i="80"/>
  <c r="P153" i="55"/>
  <c r="P127" i="55"/>
  <c r="P121" i="55"/>
  <c r="P134" i="57"/>
  <c r="P114" i="57"/>
  <c r="P112" i="57"/>
  <c r="P119" i="59"/>
  <c r="P111" i="60"/>
  <c r="P110" i="61"/>
  <c r="P112" i="61"/>
  <c r="P120" i="61"/>
  <c r="P124" i="61"/>
  <c r="P126" i="61"/>
  <c r="P106" i="63"/>
  <c r="P108" i="63"/>
  <c r="P112" i="63"/>
  <c r="P121" i="64"/>
  <c r="P129" i="67"/>
  <c r="P109" i="68"/>
  <c r="P111" i="68"/>
  <c r="P119" i="68"/>
  <c r="P121" i="68"/>
  <c r="P125" i="69"/>
  <c r="P127" i="69"/>
  <c r="P129" i="69"/>
  <c r="P129" i="70"/>
  <c r="P116" i="71"/>
  <c r="P105" i="72"/>
  <c r="P122" i="72"/>
  <c r="P109" i="76"/>
  <c r="P117" i="76"/>
  <c r="P121" i="76"/>
  <c r="P125" i="76"/>
  <c r="P116" i="77"/>
  <c r="P122" i="77"/>
  <c r="P128" i="77"/>
  <c r="P106" i="78"/>
  <c r="P109" i="78"/>
  <c r="P111" i="78"/>
  <c r="P113" i="78"/>
  <c r="P115" i="78"/>
  <c r="P119" i="78"/>
  <c r="P112" i="80"/>
  <c r="P116" i="80"/>
  <c r="P122" i="80"/>
  <c r="P111" i="81"/>
  <c r="P116" i="82"/>
  <c r="P126" i="82"/>
  <c r="P120" i="83"/>
  <c r="P128" i="83"/>
  <c r="P130" i="83"/>
  <c r="P119" i="84"/>
  <c r="P101" i="85"/>
  <c r="P105" i="85"/>
  <c r="P101" i="86"/>
  <c r="P109" i="86"/>
  <c r="P106" i="88"/>
  <c r="P105" i="89"/>
  <c r="P123" i="90"/>
  <c r="P119" i="91"/>
  <c r="P107" i="92"/>
  <c r="P116" i="92"/>
  <c r="P120" i="92"/>
  <c r="P116" i="93"/>
  <c r="P113" i="94"/>
  <c r="P125" i="96"/>
  <c r="P127" i="96"/>
  <c r="P152" i="55"/>
  <c r="P147" i="57"/>
  <c r="P123" i="57"/>
  <c r="P119" i="57"/>
  <c r="P110" i="59"/>
  <c r="P127" i="59"/>
  <c r="P114" i="60"/>
  <c r="P104" i="64"/>
  <c r="P108" i="64"/>
  <c r="P113" i="65"/>
  <c r="P123" i="66"/>
  <c r="P127" i="66"/>
  <c r="P130" i="69"/>
  <c r="P117" i="72"/>
  <c r="P106" i="79"/>
  <c r="P109" i="80"/>
  <c r="P111" i="80"/>
  <c r="P114" i="88"/>
  <c r="P106" i="91"/>
  <c r="P112" i="91"/>
  <c r="P120" i="91"/>
  <c r="P119" i="93"/>
  <c r="P108" i="81"/>
  <c r="P111" i="83"/>
  <c r="P106" i="85"/>
  <c r="P118" i="85"/>
  <c r="P130" i="85"/>
  <c r="P110" i="86"/>
  <c r="P122" i="88"/>
  <c r="P124" i="88"/>
  <c r="P108" i="89"/>
  <c r="P126" i="89"/>
  <c r="P105" i="90"/>
  <c r="P125" i="94"/>
  <c r="P107" i="95"/>
  <c r="P104" i="96"/>
  <c r="B102" i="35"/>
  <c r="G101" i="35"/>
  <c r="B103" i="35"/>
  <c r="G102" i="35"/>
  <c r="P110" i="18"/>
  <c r="P148" i="21"/>
  <c r="P148" i="25"/>
  <c r="P140" i="26"/>
  <c r="P150" i="3"/>
  <c r="P119" i="3"/>
  <c r="P114" i="13"/>
  <c r="P112" i="13"/>
  <c r="P148" i="17"/>
  <c r="P137" i="17"/>
  <c r="P131" i="17"/>
  <c r="P129" i="17"/>
  <c r="P119" i="17"/>
  <c r="P143" i="18"/>
  <c r="P141" i="18"/>
  <c r="P139" i="18"/>
  <c r="P145" i="19"/>
  <c r="P140" i="19"/>
  <c r="P154" i="20"/>
  <c r="P129" i="20"/>
  <c r="P127" i="20"/>
  <c r="P124" i="20"/>
  <c r="P120" i="20"/>
  <c r="P139" i="23"/>
  <c r="P110" i="23"/>
  <c r="P127" i="24"/>
  <c r="P125" i="24"/>
  <c r="P124" i="25"/>
  <c r="P126" i="26"/>
  <c r="P127" i="60"/>
  <c r="P115" i="64"/>
  <c r="P111" i="66"/>
  <c r="P135" i="3"/>
  <c r="P138" i="18"/>
  <c r="P143" i="24"/>
  <c r="P128" i="24"/>
  <c r="P121" i="24"/>
  <c r="P119" i="25"/>
  <c r="P150" i="26"/>
  <c r="P133" i="3"/>
  <c r="P122" i="3"/>
  <c r="P130" i="13"/>
  <c r="P115" i="13"/>
  <c r="P141" i="17"/>
  <c r="P139" i="17"/>
  <c r="P134" i="17"/>
  <c r="P123" i="17"/>
  <c r="P121" i="17"/>
  <c r="P116" i="17"/>
  <c r="P110" i="17"/>
  <c r="P152" i="18"/>
  <c r="P145" i="18"/>
  <c r="P134" i="18"/>
  <c r="P121" i="18"/>
  <c r="P152" i="19"/>
  <c r="P146" i="19"/>
  <c r="P144" i="19"/>
  <c r="P135" i="19"/>
  <c r="P128" i="19"/>
  <c r="P126" i="19"/>
  <c r="P117" i="19"/>
  <c r="P151" i="20"/>
  <c r="P135" i="20"/>
  <c r="P123" i="20"/>
  <c r="P121" i="22"/>
  <c r="P115" i="22"/>
  <c r="P109" i="22"/>
  <c r="P121" i="23"/>
  <c r="P124" i="24"/>
  <c r="P113" i="24"/>
  <c r="P146" i="25"/>
  <c r="P144" i="25"/>
  <c r="P151" i="26"/>
  <c r="P129" i="29"/>
  <c r="P144" i="56"/>
  <c r="P105" i="63"/>
  <c r="P151" i="27"/>
  <c r="P131" i="27"/>
  <c r="P127" i="27"/>
  <c r="P125" i="27"/>
  <c r="P149" i="28"/>
  <c r="P136" i="28"/>
  <c r="P112" i="28"/>
  <c r="P118" i="29"/>
  <c r="P142" i="30"/>
  <c r="P152" i="31"/>
  <c r="P126" i="31"/>
  <c r="P150" i="32"/>
  <c r="P148" i="32"/>
  <c r="P118" i="32"/>
  <c r="P117" i="33"/>
  <c r="P154" i="34"/>
  <c r="P148" i="34"/>
  <c r="P146" i="34"/>
  <c r="P153" i="35"/>
  <c r="P136" i="35"/>
  <c r="P127" i="35"/>
  <c r="P125" i="35"/>
  <c r="P138" i="41"/>
  <c r="P112" i="41"/>
  <c r="P153" i="42"/>
  <c r="P121" i="42"/>
  <c r="P117" i="42"/>
  <c r="P145" i="45"/>
  <c r="P133" i="46"/>
  <c r="P147" i="55"/>
  <c r="P138" i="55"/>
  <c r="P132" i="56"/>
  <c r="P142" i="57"/>
  <c r="P130" i="57"/>
  <c r="P115" i="57"/>
  <c r="P106" i="57"/>
  <c r="P104" i="60"/>
  <c r="P106" i="60"/>
  <c r="P123" i="60"/>
  <c r="P125" i="60"/>
  <c r="P108" i="65"/>
  <c r="P105" i="66"/>
  <c r="P118" i="66"/>
  <c r="P111" i="67"/>
  <c r="P115" i="67"/>
  <c r="P117" i="67"/>
  <c r="P123" i="67"/>
  <c r="P118" i="72"/>
  <c r="P114" i="82"/>
  <c r="P112" i="83"/>
  <c r="P117" i="85"/>
  <c r="P119" i="88"/>
  <c r="P125" i="89"/>
  <c r="P105" i="91"/>
  <c r="P123" i="91"/>
  <c r="P135" i="43"/>
  <c r="P127" i="46"/>
  <c r="P116" i="56"/>
  <c r="P145" i="58"/>
  <c r="P104" i="95"/>
  <c r="P139" i="27"/>
  <c r="P130" i="27"/>
  <c r="P122" i="27"/>
  <c r="P114" i="27"/>
  <c r="P141" i="28"/>
  <c r="P120" i="28"/>
  <c r="P151" i="29"/>
  <c r="P136" i="29"/>
  <c r="P146" i="30"/>
  <c r="P138" i="30"/>
  <c r="P112" i="30"/>
  <c r="P130" i="31"/>
  <c r="P115" i="31"/>
  <c r="P153" i="32"/>
  <c r="P151" i="32"/>
  <c r="P147" i="32"/>
  <c r="P133" i="32"/>
  <c r="P122" i="33"/>
  <c r="P114" i="33"/>
  <c r="P110" i="33"/>
  <c r="P153" i="34"/>
  <c r="P151" i="34"/>
  <c r="P147" i="34"/>
  <c r="P128" i="34"/>
  <c r="P150" i="35"/>
  <c r="P145" i="35"/>
  <c r="P139" i="35"/>
  <c r="P137" i="35"/>
  <c r="P117" i="35"/>
  <c r="P102" i="35"/>
  <c r="P107" i="41"/>
  <c r="P130" i="42"/>
  <c r="P114" i="42"/>
  <c r="P125" i="43"/>
  <c r="P122" i="44"/>
  <c r="P120" i="44"/>
  <c r="P144" i="45"/>
  <c r="P148" i="46"/>
  <c r="P138" i="46"/>
  <c r="P124" i="46"/>
  <c r="P122" i="54"/>
  <c r="P150" i="55"/>
  <c r="P143" i="55"/>
  <c r="P141" i="55"/>
  <c r="P125" i="55"/>
  <c r="P138" i="56"/>
  <c r="P112" i="56"/>
  <c r="P110" i="56"/>
  <c r="P138" i="57"/>
  <c r="P125" i="57"/>
  <c r="P121" i="57"/>
  <c r="P116" i="57"/>
  <c r="P111" i="57"/>
  <c r="P118" i="59"/>
  <c r="P125" i="59"/>
  <c r="P109" i="60"/>
  <c r="P121" i="63"/>
  <c r="P123" i="63"/>
  <c r="P127" i="63"/>
  <c r="P105" i="64"/>
  <c r="P110" i="64"/>
  <c r="P116" i="65"/>
  <c r="P118" i="65"/>
  <c r="P116" i="66"/>
  <c r="P105" i="67"/>
  <c r="P109" i="67"/>
  <c r="P112" i="67"/>
  <c r="P120" i="68"/>
  <c r="P107" i="83"/>
  <c r="P129" i="83"/>
  <c r="P102" i="86"/>
  <c r="P108" i="86"/>
  <c r="P120" i="90"/>
  <c r="P106" i="92"/>
  <c r="P119" i="67"/>
  <c r="P121" i="67"/>
  <c r="P113" i="68"/>
  <c r="P125" i="68"/>
  <c r="P128" i="68"/>
  <c r="P128" i="71"/>
  <c r="P106" i="72"/>
  <c r="P109" i="72"/>
  <c r="P123" i="72"/>
  <c r="P128" i="72"/>
  <c r="P110" i="73"/>
  <c r="P118" i="76"/>
  <c r="P121" i="78"/>
  <c r="P130" i="78"/>
  <c r="P108" i="79"/>
  <c r="P113" i="79"/>
  <c r="P130" i="81"/>
  <c r="P102" i="82"/>
  <c r="P110" i="82"/>
  <c r="P119" i="82"/>
  <c r="P109" i="83"/>
  <c r="P114" i="83"/>
  <c r="P109" i="85"/>
  <c r="P115" i="85"/>
  <c r="P128" i="86"/>
  <c r="P100" i="87"/>
  <c r="P102" i="87"/>
  <c r="P119" i="87"/>
  <c r="P123" i="87"/>
  <c r="P117" i="88"/>
  <c r="P121" i="88"/>
  <c r="P123" i="88"/>
  <c r="P130" i="89"/>
  <c r="P116" i="90"/>
  <c r="P124" i="90"/>
  <c r="P116" i="91"/>
  <c r="P109" i="92"/>
  <c r="P119" i="92"/>
  <c r="P127" i="92"/>
  <c r="P103" i="93"/>
  <c r="P115" i="93"/>
  <c r="P115" i="95"/>
  <c r="P105" i="96"/>
  <c r="P124" i="96"/>
  <c r="P126" i="77"/>
  <c r="P122" i="83"/>
  <c r="P121" i="85"/>
  <c r="P123" i="86"/>
  <c r="P109" i="96"/>
  <c r="P121" i="96"/>
  <c r="P118" i="67"/>
  <c r="P104" i="68"/>
  <c r="P129" i="68"/>
  <c r="P127" i="70"/>
  <c r="P111" i="71"/>
  <c r="P127" i="71"/>
  <c r="P107" i="72"/>
  <c r="P114" i="72"/>
  <c r="P125" i="72"/>
  <c r="P112" i="74"/>
  <c r="P126" i="74"/>
  <c r="P107" i="76"/>
  <c r="P111" i="76"/>
  <c r="P115" i="76"/>
  <c r="P103" i="77"/>
  <c r="P109" i="77"/>
  <c r="P119" i="77"/>
  <c r="P111" i="79"/>
  <c r="P114" i="79"/>
  <c r="P101" i="80"/>
  <c r="P114" i="80"/>
  <c r="P110" i="81"/>
  <c r="P112" i="81"/>
  <c r="P122" i="81"/>
  <c r="P103" i="82"/>
  <c r="P118" i="82"/>
  <c r="P117" i="83"/>
  <c r="P101" i="84"/>
  <c r="P110" i="84"/>
  <c r="P115" i="84"/>
  <c r="P112" i="85"/>
  <c r="P122" i="85"/>
  <c r="P120" i="86"/>
  <c r="P122" i="86"/>
  <c r="P105" i="87"/>
  <c r="P120" i="87"/>
  <c r="P122" i="87"/>
  <c r="P126" i="87"/>
  <c r="P106" i="90"/>
  <c r="P104" i="91"/>
  <c r="P115" i="91"/>
  <c r="P105" i="92"/>
  <c r="P124" i="92"/>
  <c r="P128" i="92"/>
  <c r="P123" i="93"/>
  <c r="P127" i="93"/>
  <c r="P129" i="93"/>
  <c r="P110" i="94"/>
  <c r="P121" i="94"/>
  <c r="P114" i="95"/>
  <c r="P118" i="96"/>
  <c r="P106" i="13"/>
  <c r="P149" i="3"/>
  <c r="P120" i="3"/>
  <c r="P114" i="3"/>
  <c r="P131" i="19"/>
  <c r="P138" i="20"/>
  <c r="P143" i="21"/>
  <c r="P141" i="21"/>
  <c r="P137" i="22"/>
  <c r="P120" i="22"/>
  <c r="P145" i="23"/>
  <c r="P136" i="27"/>
  <c r="P131" i="28"/>
  <c r="P122" i="28"/>
  <c r="P139" i="30"/>
  <c r="P151" i="33"/>
  <c r="P127" i="33"/>
  <c r="P120" i="34"/>
  <c r="P118" i="34"/>
  <c r="P111" i="34"/>
  <c r="P122" i="35"/>
  <c r="P154" i="41"/>
  <c r="P144" i="55"/>
  <c r="P111" i="59"/>
  <c r="P125" i="62"/>
  <c r="P131" i="20"/>
  <c r="P131" i="22"/>
  <c r="P118" i="46"/>
  <c r="P114" i="46"/>
  <c r="P115" i="66"/>
  <c r="P130" i="67"/>
  <c r="P139" i="20"/>
  <c r="P134" i="20"/>
  <c r="P144" i="21"/>
  <c r="P131" i="21"/>
  <c r="P115" i="21"/>
  <c r="P113" i="21"/>
  <c r="P114" i="22"/>
  <c r="P112" i="22"/>
  <c r="P148" i="23"/>
  <c r="P140" i="24"/>
  <c r="P115" i="24"/>
  <c r="P129" i="25"/>
  <c r="P140" i="27"/>
  <c r="P119" i="27"/>
  <c r="P127" i="28"/>
  <c r="P152" i="29"/>
  <c r="P150" i="30"/>
  <c r="P135" i="30"/>
  <c r="P120" i="31"/>
  <c r="P125" i="32"/>
  <c r="P111" i="32"/>
  <c r="P150" i="33"/>
  <c r="P148" i="33"/>
  <c r="P126" i="33"/>
  <c r="P124" i="33"/>
  <c r="P123" i="34"/>
  <c r="P121" i="34"/>
  <c r="P130" i="35"/>
  <c r="P119" i="35"/>
  <c r="P110" i="35"/>
  <c r="P135" i="39"/>
  <c r="P111" i="41"/>
  <c r="P108" i="42"/>
  <c r="P153" i="44"/>
  <c r="P151" i="44"/>
  <c r="P144" i="44"/>
  <c r="P135" i="44"/>
  <c r="P108" i="44"/>
  <c r="P128" i="46"/>
  <c r="P154" i="54"/>
  <c r="P148" i="55"/>
  <c r="P123" i="55"/>
  <c r="P116" i="58"/>
  <c r="P117" i="61"/>
  <c r="P115" i="75"/>
  <c r="P114" i="91"/>
  <c r="P114" i="92"/>
  <c r="P121" i="92"/>
  <c r="P101" i="95"/>
  <c r="P108" i="95"/>
  <c r="P129" i="95"/>
  <c r="P129" i="60"/>
  <c r="P130" i="64"/>
  <c r="P110" i="65"/>
  <c r="P128" i="65"/>
  <c r="P124" i="68"/>
  <c r="P117" i="74"/>
  <c r="P123" i="75"/>
  <c r="P127" i="82"/>
  <c r="P140" i="56"/>
  <c r="P120" i="56"/>
  <c r="P118" i="56"/>
  <c r="P144" i="57"/>
  <c r="P128" i="57"/>
  <c r="P118" i="57"/>
  <c r="P136" i="58"/>
  <c r="P130" i="62"/>
  <c r="P113" i="63"/>
  <c r="P127" i="64"/>
  <c r="P130" i="72"/>
  <c r="P114" i="74"/>
  <c r="P129" i="74"/>
  <c r="P103" i="75"/>
  <c r="P111" i="77"/>
  <c r="P130" i="79"/>
  <c r="P111" i="82"/>
  <c r="P110" i="83"/>
  <c r="P119" i="86"/>
  <c r="P127" i="87"/>
  <c r="P130" i="90"/>
  <c r="P125" i="91"/>
  <c r="P111" i="92"/>
  <c r="P116" i="96"/>
  <c r="P126" i="96"/>
  <c r="P121" i="77"/>
  <c r="P124" i="82"/>
  <c r="P110" i="85"/>
  <c r="P122" i="89"/>
  <c r="P102" i="90"/>
  <c r="P113" i="91"/>
  <c r="P117" i="91"/>
  <c r="P100" i="92"/>
  <c r="P126" i="94"/>
  <c r="P105" i="95"/>
  <c r="P113" i="96"/>
  <c r="C74" i="36"/>
  <c r="C38" i="36"/>
  <c r="D56" i="36"/>
  <c r="C24" i="36"/>
  <c r="D52" i="36"/>
  <c r="C64" i="36"/>
  <c r="C82" i="36"/>
  <c r="C27" i="36"/>
  <c r="C73" i="36"/>
  <c r="C50" i="36"/>
  <c r="D86" i="36"/>
  <c r="C61" i="36"/>
  <c r="C88" i="36"/>
  <c r="D49" i="36"/>
  <c r="C39" i="36"/>
  <c r="D88" i="36"/>
  <c r="D42" i="36"/>
  <c r="C56" i="36"/>
  <c r="C62" i="36"/>
  <c r="C46" i="36"/>
  <c r="D32" i="36"/>
  <c r="C29" i="36"/>
  <c r="C57" i="36"/>
  <c r="D70" i="36"/>
  <c r="D64" i="36"/>
  <c r="D74" i="36"/>
  <c r="D75" i="36"/>
  <c r="C69" i="36"/>
  <c r="D65" i="36"/>
  <c r="C63" i="36"/>
  <c r="D67" i="36"/>
  <c r="D76" i="36"/>
  <c r="D81" i="36"/>
  <c r="C47" i="36"/>
  <c r="D78" i="36"/>
  <c r="C35" i="36"/>
  <c r="C45" i="36"/>
  <c r="C87" i="36"/>
  <c r="D93" i="36"/>
  <c r="C22" i="36"/>
  <c r="D21" i="36"/>
  <c r="D85" i="36"/>
  <c r="C23" i="36"/>
  <c r="D94" i="36"/>
  <c r="C31" i="36"/>
  <c r="C72" i="36"/>
  <c r="D63" i="36"/>
  <c r="D54" i="36"/>
  <c r="C21" i="36"/>
  <c r="D62" i="36"/>
  <c r="D80" i="36"/>
  <c r="C84" i="36"/>
  <c r="D25" i="36"/>
  <c r="D68" i="36"/>
  <c r="D77" i="36"/>
  <c r="C30" i="36"/>
  <c r="D90" i="36"/>
  <c r="D50" i="36"/>
  <c r="C44" i="36"/>
  <c r="C34" i="36"/>
  <c r="C85" i="36"/>
  <c r="D89" i="36"/>
  <c r="C66" i="36"/>
  <c r="D22" i="36"/>
  <c r="C37" i="36"/>
  <c r="D18" i="36"/>
  <c r="D36" i="36"/>
  <c r="C52" i="36"/>
  <c r="C90" i="36"/>
  <c r="C83" i="36"/>
  <c r="D69" i="36"/>
  <c r="C67" i="36"/>
  <c r="D79" i="36"/>
  <c r="D39" i="36"/>
  <c r="D57" i="36"/>
  <c r="C89" i="36"/>
  <c r="D19" i="36"/>
  <c r="D59" i="36"/>
  <c r="C86" i="36"/>
  <c r="D48" i="36"/>
  <c r="D45" i="36"/>
  <c r="C80" i="36"/>
  <c r="D43" i="36"/>
  <c r="C79" i="36"/>
  <c r="C65" i="36"/>
  <c r="C93" i="36"/>
  <c r="D41" i="36"/>
  <c r="C48" i="36"/>
  <c r="D40" i="36"/>
  <c r="C91" i="36"/>
  <c r="C43" i="36"/>
  <c r="D87" i="36"/>
  <c r="D91" i="36"/>
  <c r="D28" i="36"/>
  <c r="D55" i="36"/>
  <c r="C25" i="36"/>
  <c r="D26" i="36"/>
  <c r="D37" i="36"/>
  <c r="D30" i="36"/>
  <c r="C75" i="36"/>
  <c r="C92" i="36"/>
  <c r="C41" i="36"/>
  <c r="C68" i="36"/>
  <c r="D33" i="36"/>
  <c r="D29" i="36"/>
  <c r="C70" i="36"/>
  <c r="D44" i="36"/>
  <c r="C20" i="36"/>
  <c r="C18" i="36"/>
  <c r="C28" i="36"/>
  <c r="C59" i="36"/>
  <c r="D24" i="36"/>
  <c r="D60" i="36"/>
  <c r="C53" i="36"/>
  <c r="C32" i="36"/>
  <c r="D83" i="36"/>
  <c r="C76" i="36"/>
  <c r="D53" i="36"/>
  <c r="C78" i="36"/>
  <c r="C94" i="36"/>
  <c r="C49" i="36"/>
  <c r="D34" i="36"/>
  <c r="C81" i="36"/>
  <c r="C55" i="36"/>
  <c r="C54" i="36"/>
  <c r="D20" i="36"/>
  <c r="C42" i="36"/>
  <c r="D38" i="36"/>
  <c r="D35" i="36"/>
  <c r="C40" i="36"/>
  <c r="C58" i="36"/>
  <c r="D46" i="36"/>
  <c r="D82" i="36"/>
  <c r="D31" i="36"/>
  <c r="C51" i="36"/>
  <c r="C71" i="36"/>
  <c r="D27" i="36"/>
  <c r="D51" i="36"/>
  <c r="D58" i="36"/>
  <c r="C26" i="36"/>
  <c r="C33" i="36"/>
  <c r="D84" i="36"/>
  <c r="C36" i="36"/>
  <c r="D72" i="36"/>
  <c r="D61" i="36"/>
  <c r="D73" i="36"/>
  <c r="C77" i="36"/>
  <c r="C60" i="36"/>
  <c r="C19" i="36"/>
  <c r="D92" i="36"/>
  <c r="D71" i="36"/>
  <c r="D47" i="36"/>
  <c r="D66" i="36"/>
  <c r="D23" i="36"/>
  <c r="I13" i="58" l="1"/>
  <c r="I13" i="22"/>
  <c r="D94" i="101"/>
  <c r="D93" i="101"/>
  <c r="C99" i="101" s="1"/>
  <c r="D99" i="101" s="1"/>
  <c r="D95" i="101"/>
  <c r="J96" i="101" s="1"/>
  <c r="D95" i="102"/>
  <c r="D94" i="102"/>
  <c r="D93" i="102"/>
  <c r="D92" i="102"/>
  <c r="O87" i="73"/>
  <c r="O87" i="91"/>
  <c r="O87" i="72"/>
  <c r="D94" i="83"/>
  <c r="L86" i="41"/>
  <c r="L86" i="26"/>
  <c r="M87" i="85"/>
  <c r="D94" i="56"/>
  <c r="N87" i="19"/>
  <c r="O87" i="19" s="1"/>
  <c r="L86" i="19"/>
  <c r="N87" i="41"/>
  <c r="O87" i="41" s="1"/>
  <c r="M87" i="26"/>
  <c r="O87" i="26" s="1"/>
  <c r="N87" i="85"/>
  <c r="L86" i="45"/>
  <c r="I13" i="101"/>
  <c r="N87" i="32"/>
  <c r="O87" i="32" s="1"/>
  <c r="J95" i="101"/>
  <c r="L86" i="81"/>
  <c r="D93" i="26"/>
  <c r="C99" i="26" s="1"/>
  <c r="O87" i="18"/>
  <c r="L86" i="53"/>
  <c r="N87" i="81"/>
  <c r="O87" i="81" s="1"/>
  <c r="D94" i="18"/>
  <c r="L86" i="32"/>
  <c r="M87" i="53"/>
  <c r="O87" i="53" s="1"/>
  <c r="D93" i="13"/>
  <c r="C99" i="13" s="1"/>
  <c r="D92" i="13"/>
  <c r="J96" i="13" s="1"/>
  <c r="E99" i="13" s="1"/>
  <c r="D95" i="99"/>
  <c r="J96" i="99" s="1"/>
  <c r="D95" i="100"/>
  <c r="N87" i="58"/>
  <c r="O87" i="58" s="1"/>
  <c r="N87" i="45"/>
  <c r="O87" i="45" s="1"/>
  <c r="E18" i="13"/>
  <c r="F18" i="13" s="1"/>
  <c r="D19" i="13" s="1"/>
  <c r="B19" i="13" s="1"/>
  <c r="I13" i="100"/>
  <c r="D94" i="100"/>
  <c r="D93" i="100"/>
  <c r="J96" i="100"/>
  <c r="N17" i="26"/>
  <c r="B19" i="33"/>
  <c r="M87" i="78"/>
  <c r="O87" i="78" s="1"/>
  <c r="M87" i="21"/>
  <c r="O87" i="21" s="1"/>
  <c r="N87" i="31"/>
  <c r="L86" i="76"/>
  <c r="L17" i="26"/>
  <c r="N87" i="74"/>
  <c r="N87" i="76"/>
  <c r="O87" i="76" s="1"/>
  <c r="M87" i="31"/>
  <c r="L86" i="86"/>
  <c r="D94" i="78"/>
  <c r="F20" i="1"/>
  <c r="E25" i="1" s="1"/>
  <c r="E26" i="1" s="1"/>
  <c r="D94" i="82"/>
  <c r="D93" i="89"/>
  <c r="C99" i="89" s="1"/>
  <c r="C100" i="89" s="1"/>
  <c r="C101" i="89" s="1"/>
  <c r="C102" i="89" s="1"/>
  <c r="C103" i="89" s="1"/>
  <c r="C104" i="89" s="1"/>
  <c r="C105" i="89" s="1"/>
  <c r="C106" i="89" s="1"/>
  <c r="C107" i="89" s="1"/>
  <c r="C108" i="89" s="1"/>
  <c r="C109" i="89" s="1"/>
  <c r="C110" i="89" s="1"/>
  <c r="C111" i="89" s="1"/>
  <c r="C112" i="89" s="1"/>
  <c r="C113" i="89" s="1"/>
  <c r="C114" i="89" s="1"/>
  <c r="C115" i="89" s="1"/>
  <c r="C116" i="89" s="1"/>
  <c r="C117" i="89" s="1"/>
  <c r="C118" i="89" s="1"/>
  <c r="C119" i="89" s="1"/>
  <c r="C120" i="89" s="1"/>
  <c r="C121" i="89" s="1"/>
  <c r="C122" i="89" s="1"/>
  <c r="C123" i="89" s="1"/>
  <c r="C124" i="89" s="1"/>
  <c r="C125" i="89" s="1"/>
  <c r="C126" i="89" s="1"/>
  <c r="C127" i="89" s="1"/>
  <c r="C128" i="89" s="1"/>
  <c r="C129" i="89" s="1"/>
  <c r="C130" i="89" s="1"/>
  <c r="C131" i="89" s="1"/>
  <c r="C132" i="89" s="1"/>
  <c r="C133" i="89" s="1"/>
  <c r="C134" i="89" s="1"/>
  <c r="C135" i="89" s="1"/>
  <c r="C136" i="89" s="1"/>
  <c r="C137" i="89" s="1"/>
  <c r="C138" i="89" s="1"/>
  <c r="C139" i="89" s="1"/>
  <c r="C140" i="89" s="1"/>
  <c r="C141" i="89" s="1"/>
  <c r="C142" i="89" s="1"/>
  <c r="C143" i="89" s="1"/>
  <c r="C144" i="89" s="1"/>
  <c r="C145" i="89" s="1"/>
  <c r="C146" i="89" s="1"/>
  <c r="C147" i="89" s="1"/>
  <c r="C148" i="89" s="1"/>
  <c r="C149" i="89" s="1"/>
  <c r="C150" i="89" s="1"/>
  <c r="C151" i="89" s="1"/>
  <c r="C152" i="89" s="1"/>
  <c r="C153" i="89" s="1"/>
  <c r="C154" i="89" s="1"/>
  <c r="D94" i="20"/>
  <c r="D94" i="92"/>
  <c r="D93" i="75"/>
  <c r="C99" i="75" s="1"/>
  <c r="C100" i="75" s="1"/>
  <c r="C101" i="75" s="1"/>
  <c r="C102" i="75" s="1"/>
  <c r="C103" i="75" s="1"/>
  <c r="C104" i="75" s="1"/>
  <c r="C105" i="75" s="1"/>
  <c r="C106" i="75" s="1"/>
  <c r="C107" i="75" s="1"/>
  <c r="C108" i="75" s="1"/>
  <c r="C109" i="75" s="1"/>
  <c r="C110" i="75" s="1"/>
  <c r="C111" i="75" s="1"/>
  <c r="C112" i="75" s="1"/>
  <c r="C113" i="75" s="1"/>
  <c r="C114" i="75" s="1"/>
  <c r="C115" i="75" s="1"/>
  <c r="C116" i="75" s="1"/>
  <c r="C117" i="75" s="1"/>
  <c r="C118" i="75" s="1"/>
  <c r="C119" i="75" s="1"/>
  <c r="C120" i="75" s="1"/>
  <c r="C121" i="75" s="1"/>
  <c r="C122" i="75" s="1"/>
  <c r="C123" i="75" s="1"/>
  <c r="C124" i="75" s="1"/>
  <c r="C125" i="75" s="1"/>
  <c r="C126" i="75" s="1"/>
  <c r="C127" i="75" s="1"/>
  <c r="C128" i="75" s="1"/>
  <c r="C129" i="75" s="1"/>
  <c r="C130" i="75" s="1"/>
  <c r="C131" i="75" s="1"/>
  <c r="C132" i="75" s="1"/>
  <c r="C133" i="75" s="1"/>
  <c r="C134" i="75" s="1"/>
  <c r="C135" i="75" s="1"/>
  <c r="C136" i="75" s="1"/>
  <c r="C137" i="75" s="1"/>
  <c r="C138" i="75" s="1"/>
  <c r="C139" i="75" s="1"/>
  <c r="C140" i="75" s="1"/>
  <c r="C141" i="75" s="1"/>
  <c r="C142" i="75" s="1"/>
  <c r="C143" i="75" s="1"/>
  <c r="C144" i="75" s="1"/>
  <c r="C145" i="75" s="1"/>
  <c r="C146" i="75" s="1"/>
  <c r="C147" i="75" s="1"/>
  <c r="C148" i="75" s="1"/>
  <c r="C149" i="75" s="1"/>
  <c r="C150" i="75" s="1"/>
  <c r="C151" i="75" s="1"/>
  <c r="C152" i="75" s="1"/>
  <c r="C153" i="75" s="1"/>
  <c r="C154" i="75" s="1"/>
  <c r="D92" i="33"/>
  <c r="J96" i="33" s="1"/>
  <c r="E99" i="33" s="1"/>
  <c r="I13" i="79"/>
  <c r="D93" i="28"/>
  <c r="C99" i="28" s="1"/>
  <c r="C100" i="28" s="1"/>
  <c r="C101" i="28" s="1"/>
  <c r="C102" i="28" s="1"/>
  <c r="C103" i="28" s="1"/>
  <c r="C104" i="28" s="1"/>
  <c r="C105" i="28" s="1"/>
  <c r="C106" i="28" s="1"/>
  <c r="C107" i="28" s="1"/>
  <c r="C108" i="28" s="1"/>
  <c r="C109" i="28" s="1"/>
  <c r="C110" i="28" s="1"/>
  <c r="C111" i="28" s="1"/>
  <c r="C112" i="28" s="1"/>
  <c r="C113" i="28" s="1"/>
  <c r="C114" i="28" s="1"/>
  <c r="C115" i="28" s="1"/>
  <c r="C116" i="28" s="1"/>
  <c r="C117" i="28" s="1"/>
  <c r="C118" i="28" s="1"/>
  <c r="C119" i="28" s="1"/>
  <c r="C120" i="28" s="1"/>
  <c r="C121" i="28" s="1"/>
  <c r="C122" i="28" s="1"/>
  <c r="C123" i="28" s="1"/>
  <c r="C124" i="28" s="1"/>
  <c r="C125" i="28" s="1"/>
  <c r="C126" i="28" s="1"/>
  <c r="C127" i="28" s="1"/>
  <c r="C128" i="28" s="1"/>
  <c r="C129" i="28" s="1"/>
  <c r="C130" i="28" s="1"/>
  <c r="C131" i="28" s="1"/>
  <c r="C132" i="28" s="1"/>
  <c r="C133" i="28" s="1"/>
  <c r="C134" i="28" s="1"/>
  <c r="C135" i="28" s="1"/>
  <c r="C136" i="28" s="1"/>
  <c r="C137" i="28" s="1"/>
  <c r="C138" i="28" s="1"/>
  <c r="C139" i="28" s="1"/>
  <c r="C140" i="28" s="1"/>
  <c r="C141" i="28" s="1"/>
  <c r="C142" i="28" s="1"/>
  <c r="C143" i="28" s="1"/>
  <c r="C144" i="28" s="1"/>
  <c r="C145" i="28" s="1"/>
  <c r="C146" i="28" s="1"/>
  <c r="C147" i="28" s="1"/>
  <c r="C148" i="28" s="1"/>
  <c r="C149" i="28" s="1"/>
  <c r="C150" i="28" s="1"/>
  <c r="C151" i="28" s="1"/>
  <c r="C152" i="28" s="1"/>
  <c r="C153" i="28" s="1"/>
  <c r="C154" i="28" s="1"/>
  <c r="D93" i="33"/>
  <c r="C99" i="33" s="1"/>
  <c r="C100" i="33" s="1"/>
  <c r="C101" i="33" s="1"/>
  <c r="C102" i="33" s="1"/>
  <c r="C103" i="33" s="1"/>
  <c r="C104" i="33" s="1"/>
  <c r="C105" i="33" s="1"/>
  <c r="C106" i="33" s="1"/>
  <c r="C107" i="33" s="1"/>
  <c r="C108" i="33" s="1"/>
  <c r="C109" i="33" s="1"/>
  <c r="C110" i="33" s="1"/>
  <c r="C111" i="33" s="1"/>
  <c r="C112" i="33" s="1"/>
  <c r="C113" i="33" s="1"/>
  <c r="C114" i="33" s="1"/>
  <c r="C115" i="33" s="1"/>
  <c r="C116" i="33" s="1"/>
  <c r="C117" i="33" s="1"/>
  <c r="C118" i="33" s="1"/>
  <c r="C119" i="33" s="1"/>
  <c r="C120" i="33" s="1"/>
  <c r="C121" i="33" s="1"/>
  <c r="C122" i="33" s="1"/>
  <c r="C123" i="33" s="1"/>
  <c r="C124" i="33" s="1"/>
  <c r="C125" i="33" s="1"/>
  <c r="C126" i="33" s="1"/>
  <c r="C127" i="33" s="1"/>
  <c r="C128" i="33" s="1"/>
  <c r="C129" i="33" s="1"/>
  <c r="C130" i="33" s="1"/>
  <c r="C131" i="33" s="1"/>
  <c r="C132" i="33" s="1"/>
  <c r="C133" i="33" s="1"/>
  <c r="C134" i="33" s="1"/>
  <c r="C135" i="33" s="1"/>
  <c r="C136" i="33" s="1"/>
  <c r="C137" i="33" s="1"/>
  <c r="C138" i="33" s="1"/>
  <c r="C139" i="33" s="1"/>
  <c r="C140" i="33" s="1"/>
  <c r="C141" i="33" s="1"/>
  <c r="C142" i="33" s="1"/>
  <c r="C143" i="33" s="1"/>
  <c r="C144" i="33" s="1"/>
  <c r="C145" i="33" s="1"/>
  <c r="C146" i="33" s="1"/>
  <c r="C147" i="33" s="1"/>
  <c r="C148" i="33" s="1"/>
  <c r="C149" i="33" s="1"/>
  <c r="C150" i="33" s="1"/>
  <c r="C151" i="33" s="1"/>
  <c r="C152" i="33" s="1"/>
  <c r="C153" i="33" s="1"/>
  <c r="C154" i="33" s="1"/>
  <c r="D94" i="90"/>
  <c r="C148" i="90"/>
  <c r="C149" i="90" s="1"/>
  <c r="C150" i="90" s="1"/>
  <c r="C151" i="90" s="1"/>
  <c r="C152" i="90" s="1"/>
  <c r="C153" i="90" s="1"/>
  <c r="C154" i="90" s="1"/>
  <c r="C100" i="35"/>
  <c r="C101" i="35" s="1"/>
  <c r="C102" i="35" s="1"/>
  <c r="C103" i="35" s="1"/>
  <c r="C104" i="35" s="1"/>
  <c r="C105" i="35" s="1"/>
  <c r="C106" i="35" s="1"/>
  <c r="C107" i="35" s="1"/>
  <c r="C108" i="35" s="1"/>
  <c r="C109" i="35" s="1"/>
  <c r="C110" i="35" s="1"/>
  <c r="C111" i="35" s="1"/>
  <c r="C112" i="35" s="1"/>
  <c r="C113" i="35" s="1"/>
  <c r="C114" i="35" s="1"/>
  <c r="C115" i="35" s="1"/>
  <c r="C116" i="35" s="1"/>
  <c r="C117" i="35" s="1"/>
  <c r="C118" i="35" s="1"/>
  <c r="C119" i="35" s="1"/>
  <c r="C120" i="35" s="1"/>
  <c r="C121" i="35" s="1"/>
  <c r="C122" i="35" s="1"/>
  <c r="C123" i="35" s="1"/>
  <c r="C124" i="35" s="1"/>
  <c r="C125" i="35" s="1"/>
  <c r="C126" i="35" s="1"/>
  <c r="C127" i="35" s="1"/>
  <c r="C128" i="35" s="1"/>
  <c r="C129" i="35" s="1"/>
  <c r="C130" i="35" s="1"/>
  <c r="C131" i="35" s="1"/>
  <c r="C132" i="35" s="1"/>
  <c r="C133" i="35" s="1"/>
  <c r="C134" i="35" s="1"/>
  <c r="C135" i="35" s="1"/>
  <c r="C136" i="35" s="1"/>
  <c r="C137" i="35" s="1"/>
  <c r="C138" i="35" s="1"/>
  <c r="C139" i="35" s="1"/>
  <c r="C140" i="35" s="1"/>
  <c r="C141" i="35" s="1"/>
  <c r="C142" i="35" s="1"/>
  <c r="C143" i="35" s="1"/>
  <c r="C144" i="35" s="1"/>
  <c r="C145" i="35" s="1"/>
  <c r="C146" i="35" s="1"/>
  <c r="C147" i="35" s="1"/>
  <c r="C148" i="35" s="1"/>
  <c r="C149" i="35" s="1"/>
  <c r="C150" i="35" s="1"/>
  <c r="C151" i="35" s="1"/>
  <c r="C152" i="35" s="1"/>
  <c r="C153" i="35" s="1"/>
  <c r="C154" i="35" s="1"/>
  <c r="D92" i="43"/>
  <c r="B107" i="43" s="1"/>
  <c r="D93" i="56"/>
  <c r="C99" i="56" s="1"/>
  <c r="C100" i="56" s="1"/>
  <c r="C101" i="56" s="1"/>
  <c r="C102" i="56" s="1"/>
  <c r="C103" i="56" s="1"/>
  <c r="C104" i="56" s="1"/>
  <c r="C105" i="56" s="1"/>
  <c r="C106" i="56" s="1"/>
  <c r="C107" i="56" s="1"/>
  <c r="C108" i="56" s="1"/>
  <c r="C109" i="56" s="1"/>
  <c r="C110" i="56" s="1"/>
  <c r="C111" i="56" s="1"/>
  <c r="C112" i="56" s="1"/>
  <c r="C113" i="56" s="1"/>
  <c r="C114" i="56" s="1"/>
  <c r="C115" i="56" s="1"/>
  <c r="C116" i="56" s="1"/>
  <c r="C117" i="56" s="1"/>
  <c r="C118" i="56" s="1"/>
  <c r="C119" i="56" s="1"/>
  <c r="C120" i="56" s="1"/>
  <c r="C121" i="56" s="1"/>
  <c r="C122" i="56" s="1"/>
  <c r="C123" i="56" s="1"/>
  <c r="C124" i="56" s="1"/>
  <c r="C125" i="56" s="1"/>
  <c r="C126" i="56" s="1"/>
  <c r="C127" i="56" s="1"/>
  <c r="C128" i="56" s="1"/>
  <c r="C129" i="56" s="1"/>
  <c r="C130" i="56" s="1"/>
  <c r="C131" i="56" s="1"/>
  <c r="C132" i="56" s="1"/>
  <c r="C133" i="56" s="1"/>
  <c r="C134" i="56" s="1"/>
  <c r="C135" i="56" s="1"/>
  <c r="C136" i="56" s="1"/>
  <c r="C137" i="56" s="1"/>
  <c r="C138" i="56" s="1"/>
  <c r="C139" i="56" s="1"/>
  <c r="C140" i="56" s="1"/>
  <c r="C141" i="56" s="1"/>
  <c r="C142" i="56" s="1"/>
  <c r="C143" i="56" s="1"/>
  <c r="C144" i="56" s="1"/>
  <c r="C145" i="56" s="1"/>
  <c r="C146" i="56" s="1"/>
  <c r="C147" i="56" s="1"/>
  <c r="C148" i="56" s="1"/>
  <c r="C149" i="56" s="1"/>
  <c r="C150" i="56" s="1"/>
  <c r="C151" i="56" s="1"/>
  <c r="C152" i="56" s="1"/>
  <c r="C153" i="56" s="1"/>
  <c r="C154" i="56" s="1"/>
  <c r="D94" i="35"/>
  <c r="D93" i="43"/>
  <c r="D94" i="23"/>
  <c r="D93" i="87"/>
  <c r="C99" i="87" s="1"/>
  <c r="C100" i="87" s="1"/>
  <c r="C101" i="87" s="1"/>
  <c r="C102" i="87" s="1"/>
  <c r="C103" i="87" s="1"/>
  <c r="C104" i="87" s="1"/>
  <c r="C105" i="87" s="1"/>
  <c r="C106" i="87" s="1"/>
  <c r="C107" i="87" s="1"/>
  <c r="C108" i="87" s="1"/>
  <c r="C109" i="87" s="1"/>
  <c r="C110" i="87" s="1"/>
  <c r="C111" i="87" s="1"/>
  <c r="C112" i="87" s="1"/>
  <c r="C113" i="87" s="1"/>
  <c r="C114" i="87" s="1"/>
  <c r="C115" i="87" s="1"/>
  <c r="C116" i="87" s="1"/>
  <c r="C117" i="87" s="1"/>
  <c r="C118" i="87" s="1"/>
  <c r="C119" i="87" s="1"/>
  <c r="C120" i="87" s="1"/>
  <c r="C121" i="87" s="1"/>
  <c r="C122" i="87" s="1"/>
  <c r="C123" i="87" s="1"/>
  <c r="C124" i="87" s="1"/>
  <c r="C125" i="87" s="1"/>
  <c r="C126" i="87" s="1"/>
  <c r="C127" i="87" s="1"/>
  <c r="C128" i="87" s="1"/>
  <c r="C129" i="87" s="1"/>
  <c r="C130" i="87" s="1"/>
  <c r="C131" i="87" s="1"/>
  <c r="C132" i="87" s="1"/>
  <c r="C133" i="87" s="1"/>
  <c r="C134" i="87" s="1"/>
  <c r="C135" i="87" s="1"/>
  <c r="C136" i="87" s="1"/>
  <c r="C137" i="87" s="1"/>
  <c r="C138" i="87" s="1"/>
  <c r="C139" i="87" s="1"/>
  <c r="C140" i="87" s="1"/>
  <c r="C141" i="87" s="1"/>
  <c r="C142" i="87" s="1"/>
  <c r="C143" i="87" s="1"/>
  <c r="C144" i="87" s="1"/>
  <c r="C145" i="87" s="1"/>
  <c r="C146" i="87" s="1"/>
  <c r="C147" i="87" s="1"/>
  <c r="C148" i="87" s="1"/>
  <c r="C149" i="87" s="1"/>
  <c r="C150" i="87" s="1"/>
  <c r="C151" i="87" s="1"/>
  <c r="C152" i="87" s="1"/>
  <c r="C153" i="87" s="1"/>
  <c r="C154" i="87" s="1"/>
  <c r="D93" i="46"/>
  <c r="C99" i="46" s="1"/>
  <c r="C100" i="46" s="1"/>
  <c r="C101" i="46" s="1"/>
  <c r="C102" i="46" s="1"/>
  <c r="C103" i="46" s="1"/>
  <c r="C104" i="46" s="1"/>
  <c r="C105" i="46" s="1"/>
  <c r="C106" i="46" s="1"/>
  <c r="C107" i="46" s="1"/>
  <c r="C108" i="46" s="1"/>
  <c r="C109" i="46" s="1"/>
  <c r="C110" i="46" s="1"/>
  <c r="C111" i="46" s="1"/>
  <c r="C112" i="46" s="1"/>
  <c r="C113" i="46" s="1"/>
  <c r="C114" i="46" s="1"/>
  <c r="C115" i="46" s="1"/>
  <c r="C116" i="46" s="1"/>
  <c r="C117" i="46" s="1"/>
  <c r="C118" i="46" s="1"/>
  <c r="C119" i="46" s="1"/>
  <c r="C120" i="46" s="1"/>
  <c r="C121" i="46" s="1"/>
  <c r="C122" i="46" s="1"/>
  <c r="C123" i="46" s="1"/>
  <c r="C124" i="46" s="1"/>
  <c r="C125" i="46" s="1"/>
  <c r="C126" i="46" s="1"/>
  <c r="C127" i="46" s="1"/>
  <c r="C128" i="46" s="1"/>
  <c r="C129" i="46" s="1"/>
  <c r="C130" i="46" s="1"/>
  <c r="C131" i="46" s="1"/>
  <c r="C132" i="46" s="1"/>
  <c r="C133" i="46" s="1"/>
  <c r="C134" i="46" s="1"/>
  <c r="C135" i="46" s="1"/>
  <c r="C136" i="46" s="1"/>
  <c r="C137" i="46" s="1"/>
  <c r="C138" i="46" s="1"/>
  <c r="C139" i="46" s="1"/>
  <c r="C140" i="46" s="1"/>
  <c r="C141" i="46" s="1"/>
  <c r="C142" i="46" s="1"/>
  <c r="C143" i="46" s="1"/>
  <c r="C144" i="46" s="1"/>
  <c r="C145" i="46" s="1"/>
  <c r="C146" i="46" s="1"/>
  <c r="C147" i="46" s="1"/>
  <c r="C148" i="46" s="1"/>
  <c r="C149" i="46" s="1"/>
  <c r="C150" i="46" s="1"/>
  <c r="C151" i="46" s="1"/>
  <c r="C152" i="46" s="1"/>
  <c r="C153" i="46" s="1"/>
  <c r="C154" i="46" s="1"/>
  <c r="D93" i="85"/>
  <c r="C99" i="85" s="1"/>
  <c r="C100" i="85" s="1"/>
  <c r="C101" i="85" s="1"/>
  <c r="C102" i="85" s="1"/>
  <c r="C103" i="85" s="1"/>
  <c r="C104" i="85" s="1"/>
  <c r="C105" i="85" s="1"/>
  <c r="C106" i="85" s="1"/>
  <c r="C107" i="85" s="1"/>
  <c r="C108" i="85" s="1"/>
  <c r="C109" i="85" s="1"/>
  <c r="C110" i="85" s="1"/>
  <c r="C111" i="85" s="1"/>
  <c r="C112" i="85" s="1"/>
  <c r="C113" i="85" s="1"/>
  <c r="C114" i="85" s="1"/>
  <c r="C115" i="85" s="1"/>
  <c r="C116" i="85" s="1"/>
  <c r="C117" i="85" s="1"/>
  <c r="C118" i="85" s="1"/>
  <c r="C119" i="85" s="1"/>
  <c r="C120" i="85" s="1"/>
  <c r="C121" i="85" s="1"/>
  <c r="C122" i="85" s="1"/>
  <c r="C123" i="85" s="1"/>
  <c r="C124" i="85" s="1"/>
  <c r="C125" i="85" s="1"/>
  <c r="C126" i="85" s="1"/>
  <c r="C127" i="85" s="1"/>
  <c r="C128" i="85" s="1"/>
  <c r="C129" i="85" s="1"/>
  <c r="C130" i="85" s="1"/>
  <c r="C131" i="85" s="1"/>
  <c r="C132" i="85" s="1"/>
  <c r="C133" i="85" s="1"/>
  <c r="C134" i="85" s="1"/>
  <c r="C135" i="85" s="1"/>
  <c r="C136" i="85" s="1"/>
  <c r="C137" i="85" s="1"/>
  <c r="C138" i="85" s="1"/>
  <c r="C139" i="85" s="1"/>
  <c r="C140" i="85" s="1"/>
  <c r="C141" i="85" s="1"/>
  <c r="C142" i="85" s="1"/>
  <c r="C143" i="85" s="1"/>
  <c r="C144" i="85" s="1"/>
  <c r="C145" i="85" s="1"/>
  <c r="C146" i="85" s="1"/>
  <c r="C147" i="85" s="1"/>
  <c r="C148" i="85" s="1"/>
  <c r="C149" i="85" s="1"/>
  <c r="C150" i="85" s="1"/>
  <c r="C151" i="85" s="1"/>
  <c r="C152" i="85" s="1"/>
  <c r="C153" i="85" s="1"/>
  <c r="C154" i="85" s="1"/>
  <c r="C99" i="82"/>
  <c r="C100" i="82" s="1"/>
  <c r="C101" i="82" s="1"/>
  <c r="C102" i="82" s="1"/>
  <c r="C103" i="82" s="1"/>
  <c r="C104" i="82" s="1"/>
  <c r="C105" i="82" s="1"/>
  <c r="C106" i="82" s="1"/>
  <c r="C107" i="82" s="1"/>
  <c r="C108" i="82" s="1"/>
  <c r="C109" i="82" s="1"/>
  <c r="C110" i="82" s="1"/>
  <c r="C111" i="82" s="1"/>
  <c r="C112" i="82" s="1"/>
  <c r="C113" i="82" s="1"/>
  <c r="C114" i="82" s="1"/>
  <c r="C115" i="82" s="1"/>
  <c r="C116" i="82" s="1"/>
  <c r="C117" i="82" s="1"/>
  <c r="C118" i="82" s="1"/>
  <c r="C119" i="82" s="1"/>
  <c r="C120" i="82" s="1"/>
  <c r="C121" i="82" s="1"/>
  <c r="C122" i="82" s="1"/>
  <c r="C123" i="82" s="1"/>
  <c r="C124" i="82" s="1"/>
  <c r="C125" i="82" s="1"/>
  <c r="C126" i="82" s="1"/>
  <c r="C127" i="82" s="1"/>
  <c r="C128" i="82" s="1"/>
  <c r="C129" i="82" s="1"/>
  <c r="C130" i="82" s="1"/>
  <c r="C131" i="82" s="1"/>
  <c r="C132" i="82" s="1"/>
  <c r="C133" i="82" s="1"/>
  <c r="C134" i="82" s="1"/>
  <c r="C135" i="82" s="1"/>
  <c r="C136" i="82" s="1"/>
  <c r="C137" i="82" s="1"/>
  <c r="C138" i="82" s="1"/>
  <c r="C139" i="82" s="1"/>
  <c r="C140" i="82" s="1"/>
  <c r="C141" i="82" s="1"/>
  <c r="C142" i="82" s="1"/>
  <c r="C143" i="82" s="1"/>
  <c r="C144" i="82" s="1"/>
  <c r="C145" i="82" s="1"/>
  <c r="C146" i="82" s="1"/>
  <c r="C147" i="82" s="1"/>
  <c r="C148" i="82" s="1"/>
  <c r="C149" i="82" s="1"/>
  <c r="C150" i="82" s="1"/>
  <c r="C151" i="82" s="1"/>
  <c r="C152" i="82" s="1"/>
  <c r="C153" i="82" s="1"/>
  <c r="C154" i="82" s="1"/>
  <c r="I13" i="33"/>
  <c r="D94" i="17"/>
  <c r="D93" i="17"/>
  <c r="C99" i="17" s="1"/>
  <c r="C100" i="17" s="1"/>
  <c r="C101" i="17" s="1"/>
  <c r="C102" i="17" s="1"/>
  <c r="C103" i="17" s="1"/>
  <c r="C104" i="17" s="1"/>
  <c r="C105" i="17" s="1"/>
  <c r="C106" i="17" s="1"/>
  <c r="C107" i="17" s="1"/>
  <c r="C108" i="17" s="1"/>
  <c r="C109" i="17" s="1"/>
  <c r="C110" i="17" s="1"/>
  <c r="C111" i="17" s="1"/>
  <c r="C112" i="17" s="1"/>
  <c r="C113" i="17" s="1"/>
  <c r="C114" i="17" s="1"/>
  <c r="C115" i="17" s="1"/>
  <c r="C116" i="17" s="1"/>
  <c r="C117" i="17" s="1"/>
  <c r="C118" i="17" s="1"/>
  <c r="C119" i="17" s="1"/>
  <c r="C120" i="17" s="1"/>
  <c r="C121" i="17" s="1"/>
  <c r="C122" i="17" s="1"/>
  <c r="C123" i="17" s="1"/>
  <c r="C124" i="17" s="1"/>
  <c r="C125" i="17" s="1"/>
  <c r="C126" i="17" s="1"/>
  <c r="C127" i="17" s="1"/>
  <c r="C128" i="17" s="1"/>
  <c r="C129" i="17" s="1"/>
  <c r="C130" i="17" s="1"/>
  <c r="C131" i="17" s="1"/>
  <c r="C132" i="17" s="1"/>
  <c r="C133" i="17" s="1"/>
  <c r="C134" i="17" s="1"/>
  <c r="C135" i="17" s="1"/>
  <c r="C136" i="17" s="1"/>
  <c r="C137" i="17" s="1"/>
  <c r="C138" i="17" s="1"/>
  <c r="C139" i="17" s="1"/>
  <c r="C140" i="17" s="1"/>
  <c r="C141" i="17" s="1"/>
  <c r="C142" i="17" s="1"/>
  <c r="C143" i="17" s="1"/>
  <c r="C144" i="17" s="1"/>
  <c r="C145" i="17" s="1"/>
  <c r="C146" i="17" s="1"/>
  <c r="C147" i="17" s="1"/>
  <c r="C148" i="17" s="1"/>
  <c r="C149" i="17" s="1"/>
  <c r="C150" i="17" s="1"/>
  <c r="C151" i="17" s="1"/>
  <c r="C152" i="17" s="1"/>
  <c r="C153" i="17" s="1"/>
  <c r="C154" i="17" s="1"/>
  <c r="G17" i="13"/>
  <c r="I13" i="13"/>
  <c r="I13" i="98"/>
  <c r="I13" i="99"/>
  <c r="D93" i="77"/>
  <c r="C99" i="77" s="1"/>
  <c r="C100" i="77" s="1"/>
  <c r="C101" i="77" s="1"/>
  <c r="C102" i="77" s="1"/>
  <c r="C103" i="77" s="1"/>
  <c r="C104" i="77" s="1"/>
  <c r="C105" i="77" s="1"/>
  <c r="C106" i="77" s="1"/>
  <c r="C107" i="77" s="1"/>
  <c r="C108" i="77" s="1"/>
  <c r="C109" i="77" s="1"/>
  <c r="C110" i="77" s="1"/>
  <c r="C111" i="77" s="1"/>
  <c r="C112" i="77" s="1"/>
  <c r="C113" i="77" s="1"/>
  <c r="C114" i="77" s="1"/>
  <c r="C115" i="77" s="1"/>
  <c r="C116" i="77" s="1"/>
  <c r="C117" i="77" s="1"/>
  <c r="C118" i="77" s="1"/>
  <c r="C119" i="77" s="1"/>
  <c r="C120" i="77" s="1"/>
  <c r="C121" i="77" s="1"/>
  <c r="C122" i="77" s="1"/>
  <c r="C123" i="77" s="1"/>
  <c r="C124" i="77" s="1"/>
  <c r="C125" i="77" s="1"/>
  <c r="C126" i="77" s="1"/>
  <c r="C127" i="77" s="1"/>
  <c r="C128" i="77" s="1"/>
  <c r="C129" i="77" s="1"/>
  <c r="C130" i="77" s="1"/>
  <c r="C131" i="77" s="1"/>
  <c r="C132" i="77" s="1"/>
  <c r="C133" i="77" s="1"/>
  <c r="C134" i="77" s="1"/>
  <c r="C135" i="77" s="1"/>
  <c r="C136" i="77" s="1"/>
  <c r="C137" i="77" s="1"/>
  <c r="C138" i="77" s="1"/>
  <c r="C139" i="77" s="1"/>
  <c r="C140" i="77" s="1"/>
  <c r="C141" i="77" s="1"/>
  <c r="C142" i="77" s="1"/>
  <c r="C143" i="77" s="1"/>
  <c r="C144" i="77" s="1"/>
  <c r="C145" i="77" s="1"/>
  <c r="C146" i="77" s="1"/>
  <c r="C147" i="77" s="1"/>
  <c r="C148" i="77" s="1"/>
  <c r="C149" i="77" s="1"/>
  <c r="C150" i="77" s="1"/>
  <c r="C151" i="77" s="1"/>
  <c r="C152" i="77" s="1"/>
  <c r="C153" i="77" s="1"/>
  <c r="C154" i="77" s="1"/>
  <c r="G21" i="35"/>
  <c r="I21" i="35" s="1"/>
  <c r="I13" i="97"/>
  <c r="I13" i="25"/>
  <c r="N87" i="59"/>
  <c r="L86" i="71"/>
  <c r="M87" i="60"/>
  <c r="L86" i="58"/>
  <c r="F20" i="2"/>
  <c r="E25" i="2" s="1"/>
  <c r="E26" i="2" s="1"/>
  <c r="L86" i="63"/>
  <c r="J95" i="97"/>
  <c r="J95" i="98"/>
  <c r="J95" i="99"/>
  <c r="B21" i="86"/>
  <c r="B21" i="90"/>
  <c r="B21" i="88"/>
  <c r="B30" i="31"/>
  <c r="B29" i="31"/>
  <c r="N87" i="64"/>
  <c r="O87" i="80"/>
  <c r="M87" i="71"/>
  <c r="O87" i="71" s="1"/>
  <c r="M87" i="34"/>
  <c r="O87" i="34" s="1"/>
  <c r="L86" i="56"/>
  <c r="N87" i="56"/>
  <c r="O87" i="56" s="1"/>
  <c r="N87" i="23"/>
  <c r="O87" i="23" s="1"/>
  <c r="L86" i="20"/>
  <c r="N87" i="86"/>
  <c r="O87" i="86" s="1"/>
  <c r="M87" i="54"/>
  <c r="O87" i="54" s="1"/>
  <c r="L86" i="23"/>
  <c r="M87" i="75"/>
  <c r="O87" i="75" s="1"/>
  <c r="M87" i="20"/>
  <c r="O87" i="20" s="1"/>
  <c r="N87" i="33"/>
  <c r="D95" i="82"/>
  <c r="J96" i="82" s="1"/>
  <c r="D95" i="98"/>
  <c r="J96" i="98" s="1"/>
  <c r="D95" i="97"/>
  <c r="J96" i="97" s="1"/>
  <c r="N87" i="67"/>
  <c r="M87" i="69"/>
  <c r="O87" i="69" s="1"/>
  <c r="L86" i="78"/>
  <c r="M87" i="59"/>
  <c r="M87" i="63"/>
  <c r="O87" i="63" s="1"/>
  <c r="L86" i="21"/>
  <c r="L86" i="61"/>
  <c r="L86" i="57"/>
  <c r="L86" i="82"/>
  <c r="N87" i="82"/>
  <c r="O87" i="82" s="1"/>
  <c r="M87" i="64"/>
  <c r="N87" i="57"/>
  <c r="O87" i="57" s="1"/>
  <c r="N87" i="65"/>
  <c r="M87" i="65"/>
  <c r="D94" i="67"/>
  <c r="D93" i="67"/>
  <c r="C99" i="67" s="1"/>
  <c r="C100" i="67" s="1"/>
  <c r="C101" i="67" s="1"/>
  <c r="C102" i="67" s="1"/>
  <c r="C103" i="67" s="1"/>
  <c r="C104" i="67" s="1"/>
  <c r="C105" i="67" s="1"/>
  <c r="C106" i="67" s="1"/>
  <c r="C107" i="67" s="1"/>
  <c r="C108" i="67" s="1"/>
  <c r="C109" i="67" s="1"/>
  <c r="C110" i="67" s="1"/>
  <c r="C111" i="67" s="1"/>
  <c r="C112" i="67" s="1"/>
  <c r="C113" i="67" s="1"/>
  <c r="C114" i="67" s="1"/>
  <c r="C115" i="67" s="1"/>
  <c r="C116" i="67" s="1"/>
  <c r="C117" i="67" s="1"/>
  <c r="C118" i="67" s="1"/>
  <c r="C119" i="67" s="1"/>
  <c r="C120" i="67" s="1"/>
  <c r="C121" i="67" s="1"/>
  <c r="C122" i="67" s="1"/>
  <c r="C123" i="67" s="1"/>
  <c r="C124" i="67" s="1"/>
  <c r="C125" i="67" s="1"/>
  <c r="C126" i="67" s="1"/>
  <c r="C127" i="67" s="1"/>
  <c r="C128" i="67" s="1"/>
  <c r="C129" i="67" s="1"/>
  <c r="C130" i="67" s="1"/>
  <c r="C131" i="67" s="1"/>
  <c r="C132" i="67" s="1"/>
  <c r="C133" i="67" s="1"/>
  <c r="C134" i="67" s="1"/>
  <c r="C135" i="67" s="1"/>
  <c r="C136" i="67" s="1"/>
  <c r="C137" i="67" s="1"/>
  <c r="C138" i="67" s="1"/>
  <c r="C139" i="67" s="1"/>
  <c r="C140" i="67" s="1"/>
  <c r="C141" i="67" s="1"/>
  <c r="C142" i="67" s="1"/>
  <c r="C143" i="67" s="1"/>
  <c r="C144" i="67" s="1"/>
  <c r="C145" i="67" s="1"/>
  <c r="C146" i="67" s="1"/>
  <c r="C147" i="67" s="1"/>
  <c r="C148" i="67" s="1"/>
  <c r="C149" i="67" s="1"/>
  <c r="C150" i="67" s="1"/>
  <c r="C151" i="67" s="1"/>
  <c r="C152" i="67" s="1"/>
  <c r="C153" i="67" s="1"/>
  <c r="C154" i="67" s="1"/>
  <c r="D92" i="31"/>
  <c r="B109" i="31" s="1"/>
  <c r="D94" i="31"/>
  <c r="D93" i="22"/>
  <c r="C99" i="22" s="1"/>
  <c r="C100" i="22" s="1"/>
  <c r="C101" i="22" s="1"/>
  <c r="C102" i="22" s="1"/>
  <c r="C103" i="22" s="1"/>
  <c r="C104" i="22" s="1"/>
  <c r="C105" i="22" s="1"/>
  <c r="C106" i="22" s="1"/>
  <c r="C107" i="22" s="1"/>
  <c r="C108" i="22" s="1"/>
  <c r="C109" i="22" s="1"/>
  <c r="C110" i="22" s="1"/>
  <c r="C111" i="22" s="1"/>
  <c r="C112" i="22" s="1"/>
  <c r="C113" i="22" s="1"/>
  <c r="C114" i="22" s="1"/>
  <c r="C115" i="22" s="1"/>
  <c r="C116" i="22" s="1"/>
  <c r="C117" i="22" s="1"/>
  <c r="C118" i="22" s="1"/>
  <c r="C119" i="22" s="1"/>
  <c r="C120" i="22" s="1"/>
  <c r="C121" i="22" s="1"/>
  <c r="C122" i="22" s="1"/>
  <c r="C123" i="22" s="1"/>
  <c r="C124" i="22" s="1"/>
  <c r="C125" i="22" s="1"/>
  <c r="C126" i="22" s="1"/>
  <c r="C127" i="22" s="1"/>
  <c r="C128" i="22" s="1"/>
  <c r="C129" i="22" s="1"/>
  <c r="C130" i="22" s="1"/>
  <c r="C131" i="22" s="1"/>
  <c r="C132" i="22" s="1"/>
  <c r="C133" i="22" s="1"/>
  <c r="C134" i="22" s="1"/>
  <c r="C135" i="22" s="1"/>
  <c r="C136" i="22" s="1"/>
  <c r="C137" i="22" s="1"/>
  <c r="C138" i="22" s="1"/>
  <c r="C139" i="22" s="1"/>
  <c r="C140" i="22" s="1"/>
  <c r="C141" i="22" s="1"/>
  <c r="C142" i="22" s="1"/>
  <c r="C143" i="22" s="1"/>
  <c r="C144" i="22" s="1"/>
  <c r="C145" i="22" s="1"/>
  <c r="C146" i="22" s="1"/>
  <c r="C147" i="22" s="1"/>
  <c r="C148" i="22" s="1"/>
  <c r="C149" i="22" s="1"/>
  <c r="C150" i="22" s="1"/>
  <c r="C151" i="22" s="1"/>
  <c r="C152" i="22" s="1"/>
  <c r="C153" i="22" s="1"/>
  <c r="C154" i="22" s="1"/>
  <c r="D94" i="22"/>
  <c r="D94" i="58"/>
  <c r="C99" i="58"/>
  <c r="C100" i="58" s="1"/>
  <c r="C101" i="58" s="1"/>
  <c r="C102" i="58" s="1"/>
  <c r="C103" i="58" s="1"/>
  <c r="C104" i="58" s="1"/>
  <c r="C105" i="58" s="1"/>
  <c r="C106" i="58" s="1"/>
  <c r="C107" i="58" s="1"/>
  <c r="C108" i="58" s="1"/>
  <c r="C109" i="58" s="1"/>
  <c r="C110" i="58" s="1"/>
  <c r="C111" i="58" s="1"/>
  <c r="C112" i="58" s="1"/>
  <c r="C113" i="58" s="1"/>
  <c r="C114" i="58" s="1"/>
  <c r="C115" i="58" s="1"/>
  <c r="C116" i="58" s="1"/>
  <c r="C117" i="58" s="1"/>
  <c r="C118" i="58" s="1"/>
  <c r="C119" i="58" s="1"/>
  <c r="C120" i="58" s="1"/>
  <c r="C121" i="58" s="1"/>
  <c r="C122" i="58" s="1"/>
  <c r="C123" i="58" s="1"/>
  <c r="C124" i="58" s="1"/>
  <c r="C125" i="58" s="1"/>
  <c r="C126" i="58" s="1"/>
  <c r="C127" i="58" s="1"/>
  <c r="C128" i="58" s="1"/>
  <c r="C129" i="58" s="1"/>
  <c r="C130" i="58" s="1"/>
  <c r="C131" i="58" s="1"/>
  <c r="C132" i="58" s="1"/>
  <c r="C133" i="58" s="1"/>
  <c r="C134" i="58" s="1"/>
  <c r="C135" i="58" s="1"/>
  <c r="C136" i="58" s="1"/>
  <c r="C137" i="58" s="1"/>
  <c r="C138" i="58" s="1"/>
  <c r="C139" i="58" s="1"/>
  <c r="C140" i="58" s="1"/>
  <c r="C141" i="58" s="1"/>
  <c r="C142" i="58" s="1"/>
  <c r="C143" i="58" s="1"/>
  <c r="C144" i="58" s="1"/>
  <c r="C145" i="58" s="1"/>
  <c r="C146" i="58" s="1"/>
  <c r="C147" i="58" s="1"/>
  <c r="C148" i="58" s="1"/>
  <c r="C149" i="58" s="1"/>
  <c r="C150" i="58" s="1"/>
  <c r="C151" i="58" s="1"/>
  <c r="C152" i="58" s="1"/>
  <c r="C153" i="58" s="1"/>
  <c r="C154" i="58" s="1"/>
  <c r="D93" i="32"/>
  <c r="C99" i="32" s="1"/>
  <c r="C100" i="32" s="1"/>
  <c r="C101" i="32" s="1"/>
  <c r="C102" i="32" s="1"/>
  <c r="C103" i="32" s="1"/>
  <c r="C104" i="32" s="1"/>
  <c r="C105" i="32" s="1"/>
  <c r="C106" i="32" s="1"/>
  <c r="C107" i="32" s="1"/>
  <c r="C108" i="32" s="1"/>
  <c r="C109" i="32" s="1"/>
  <c r="C110" i="32" s="1"/>
  <c r="C111" i="32" s="1"/>
  <c r="C112" i="32" s="1"/>
  <c r="C113" i="32" s="1"/>
  <c r="C114" i="32" s="1"/>
  <c r="C115" i="32" s="1"/>
  <c r="C116" i="32" s="1"/>
  <c r="C117" i="32" s="1"/>
  <c r="C118" i="32" s="1"/>
  <c r="C119" i="32" s="1"/>
  <c r="C120" i="32" s="1"/>
  <c r="C121" i="32" s="1"/>
  <c r="C122" i="32" s="1"/>
  <c r="C123" i="32" s="1"/>
  <c r="C124" i="32" s="1"/>
  <c r="C125" i="32" s="1"/>
  <c r="C126" i="32" s="1"/>
  <c r="C127" i="32" s="1"/>
  <c r="C128" i="32" s="1"/>
  <c r="C129" i="32" s="1"/>
  <c r="C130" i="32" s="1"/>
  <c r="C131" i="32" s="1"/>
  <c r="C132" i="32" s="1"/>
  <c r="C133" i="32" s="1"/>
  <c r="C134" i="32" s="1"/>
  <c r="C135" i="32" s="1"/>
  <c r="C136" i="32" s="1"/>
  <c r="C137" i="32" s="1"/>
  <c r="C138" i="32" s="1"/>
  <c r="C139" i="32" s="1"/>
  <c r="C140" i="32" s="1"/>
  <c r="C141" i="32" s="1"/>
  <c r="C142" i="32" s="1"/>
  <c r="C143" i="32" s="1"/>
  <c r="C144" i="32" s="1"/>
  <c r="C145" i="32" s="1"/>
  <c r="C146" i="32" s="1"/>
  <c r="C147" i="32" s="1"/>
  <c r="C148" i="32" s="1"/>
  <c r="C149" i="32" s="1"/>
  <c r="C150" i="32" s="1"/>
  <c r="C151" i="32" s="1"/>
  <c r="C152" i="32" s="1"/>
  <c r="C153" i="32" s="1"/>
  <c r="C154" i="32" s="1"/>
  <c r="D94" i="32"/>
  <c r="D94" i="66"/>
  <c r="D93" i="66"/>
  <c r="C99" i="66" s="1"/>
  <c r="C100" i="66" s="1"/>
  <c r="C101" i="66" s="1"/>
  <c r="C102" i="66" s="1"/>
  <c r="C103" i="66" s="1"/>
  <c r="C104" i="66" s="1"/>
  <c r="C105" i="66" s="1"/>
  <c r="C106" i="66" s="1"/>
  <c r="C107" i="66" s="1"/>
  <c r="C108" i="66" s="1"/>
  <c r="C109" i="66" s="1"/>
  <c r="C110" i="66" s="1"/>
  <c r="C111" i="66" s="1"/>
  <c r="C112" i="66" s="1"/>
  <c r="C113" i="66" s="1"/>
  <c r="C114" i="66" s="1"/>
  <c r="C115" i="66" s="1"/>
  <c r="C116" i="66" s="1"/>
  <c r="C117" i="66" s="1"/>
  <c r="C118" i="66" s="1"/>
  <c r="C119" i="66" s="1"/>
  <c r="C120" i="66" s="1"/>
  <c r="C121" i="66" s="1"/>
  <c r="C122" i="66" s="1"/>
  <c r="C123" i="66" s="1"/>
  <c r="C124" i="66" s="1"/>
  <c r="C125" i="66" s="1"/>
  <c r="C126" i="66" s="1"/>
  <c r="C127" i="66" s="1"/>
  <c r="C128" i="66" s="1"/>
  <c r="C129" i="66" s="1"/>
  <c r="C130" i="66" s="1"/>
  <c r="C131" i="66" s="1"/>
  <c r="C132" i="66" s="1"/>
  <c r="C133" i="66" s="1"/>
  <c r="C134" i="66" s="1"/>
  <c r="C135" i="66" s="1"/>
  <c r="C136" i="66" s="1"/>
  <c r="C137" i="66" s="1"/>
  <c r="C138" i="66" s="1"/>
  <c r="C139" i="66" s="1"/>
  <c r="C140" i="66" s="1"/>
  <c r="C141" i="66" s="1"/>
  <c r="C142" i="66" s="1"/>
  <c r="C143" i="66" s="1"/>
  <c r="C144" i="66" s="1"/>
  <c r="C145" i="66" s="1"/>
  <c r="C146" i="66" s="1"/>
  <c r="C147" i="66" s="1"/>
  <c r="C148" i="66" s="1"/>
  <c r="C149" i="66" s="1"/>
  <c r="C150" i="66" s="1"/>
  <c r="C151" i="66" s="1"/>
  <c r="C152" i="66" s="1"/>
  <c r="C153" i="66" s="1"/>
  <c r="C154" i="66" s="1"/>
  <c r="D93" i="19"/>
  <c r="D94" i="19"/>
  <c r="D93" i="3"/>
  <c r="D94" i="3"/>
  <c r="D93" i="21"/>
  <c r="D94" i="21"/>
  <c r="D93" i="41"/>
  <c r="C99" i="41" s="1"/>
  <c r="C100" i="41" s="1"/>
  <c r="C101" i="41" s="1"/>
  <c r="C102" i="41" s="1"/>
  <c r="C103" i="41" s="1"/>
  <c r="C104" i="41" s="1"/>
  <c r="C105" i="41" s="1"/>
  <c r="C106" i="41" s="1"/>
  <c r="C107" i="41" s="1"/>
  <c r="C108" i="41" s="1"/>
  <c r="C109" i="41" s="1"/>
  <c r="C110" i="41" s="1"/>
  <c r="C111" i="41" s="1"/>
  <c r="C112" i="41" s="1"/>
  <c r="C113" i="41" s="1"/>
  <c r="C114" i="41" s="1"/>
  <c r="C115" i="41" s="1"/>
  <c r="C116" i="41" s="1"/>
  <c r="C117" i="41" s="1"/>
  <c r="C118" i="41" s="1"/>
  <c r="C119" i="41" s="1"/>
  <c r="C120" i="41" s="1"/>
  <c r="C121" i="41" s="1"/>
  <c r="C122" i="41" s="1"/>
  <c r="C123" i="41" s="1"/>
  <c r="C124" i="41" s="1"/>
  <c r="C125" i="41" s="1"/>
  <c r="C126" i="41" s="1"/>
  <c r="C127" i="41" s="1"/>
  <c r="C128" i="41" s="1"/>
  <c r="C129" i="41" s="1"/>
  <c r="C130" i="41" s="1"/>
  <c r="C131" i="41" s="1"/>
  <c r="C132" i="41" s="1"/>
  <c r="C133" i="41" s="1"/>
  <c r="C134" i="41" s="1"/>
  <c r="C135" i="41" s="1"/>
  <c r="C136" i="41" s="1"/>
  <c r="C137" i="41" s="1"/>
  <c r="C138" i="41" s="1"/>
  <c r="C139" i="41" s="1"/>
  <c r="C140" i="41" s="1"/>
  <c r="C141" i="41" s="1"/>
  <c r="C142" i="41" s="1"/>
  <c r="C143" i="41" s="1"/>
  <c r="C144" i="41" s="1"/>
  <c r="C145" i="41" s="1"/>
  <c r="C146" i="41" s="1"/>
  <c r="C147" i="41" s="1"/>
  <c r="C148" i="41" s="1"/>
  <c r="C149" i="41" s="1"/>
  <c r="C150" i="41" s="1"/>
  <c r="C151" i="41" s="1"/>
  <c r="C152" i="41" s="1"/>
  <c r="C153" i="41" s="1"/>
  <c r="C154" i="41" s="1"/>
  <c r="D94" i="41"/>
  <c r="D92" i="41"/>
  <c r="B107" i="41" s="1"/>
  <c r="D94" i="81"/>
  <c r="D93" i="81"/>
  <c r="D94" i="84"/>
  <c r="D93" i="84"/>
  <c r="C99" i="84" s="1"/>
  <c r="C100" i="84" s="1"/>
  <c r="C101" i="84" s="1"/>
  <c r="C102" i="84" s="1"/>
  <c r="C103" i="84" s="1"/>
  <c r="C104" i="84" s="1"/>
  <c r="C105" i="84" s="1"/>
  <c r="C106" i="84" s="1"/>
  <c r="C107" i="84" s="1"/>
  <c r="C108" i="84" s="1"/>
  <c r="C109" i="84" s="1"/>
  <c r="C110" i="84" s="1"/>
  <c r="C111" i="84" s="1"/>
  <c r="C112" i="84" s="1"/>
  <c r="C113" i="84" s="1"/>
  <c r="C114" i="84" s="1"/>
  <c r="C115" i="84" s="1"/>
  <c r="C116" i="84" s="1"/>
  <c r="C117" i="84" s="1"/>
  <c r="C118" i="84" s="1"/>
  <c r="C119" i="84" s="1"/>
  <c r="C120" i="84" s="1"/>
  <c r="C121" i="84" s="1"/>
  <c r="C122" i="84" s="1"/>
  <c r="C123" i="84" s="1"/>
  <c r="C124" i="84" s="1"/>
  <c r="C125" i="84" s="1"/>
  <c r="C126" i="84" s="1"/>
  <c r="C127" i="84" s="1"/>
  <c r="C128" i="84" s="1"/>
  <c r="C129" i="84" s="1"/>
  <c r="C130" i="84" s="1"/>
  <c r="C131" i="84" s="1"/>
  <c r="C132" i="84" s="1"/>
  <c r="C133" i="84" s="1"/>
  <c r="C134" i="84" s="1"/>
  <c r="C135" i="84" s="1"/>
  <c r="C136" i="84" s="1"/>
  <c r="C137" i="84" s="1"/>
  <c r="C138" i="84" s="1"/>
  <c r="C139" i="84" s="1"/>
  <c r="C140" i="84" s="1"/>
  <c r="C141" i="84" s="1"/>
  <c r="C142" i="84" s="1"/>
  <c r="C143" i="84" s="1"/>
  <c r="C144" i="84" s="1"/>
  <c r="C145" i="84" s="1"/>
  <c r="C146" i="84" s="1"/>
  <c r="C147" i="84" s="1"/>
  <c r="C148" i="84" s="1"/>
  <c r="C149" i="84" s="1"/>
  <c r="C150" i="84" s="1"/>
  <c r="C151" i="84" s="1"/>
  <c r="C152" i="84" s="1"/>
  <c r="C153" i="84" s="1"/>
  <c r="C154" i="84" s="1"/>
  <c r="D94" i="57"/>
  <c r="D93" i="57"/>
  <c r="C99" i="57" s="1"/>
  <c r="C100" i="57" s="1"/>
  <c r="C101" i="57" s="1"/>
  <c r="C102" i="57" s="1"/>
  <c r="C103" i="57" s="1"/>
  <c r="C104" i="57" s="1"/>
  <c r="C105" i="57" s="1"/>
  <c r="C106" i="57" s="1"/>
  <c r="C107" i="57" s="1"/>
  <c r="C108" i="57" s="1"/>
  <c r="C109" i="57" s="1"/>
  <c r="C110" i="57" s="1"/>
  <c r="C111" i="57" s="1"/>
  <c r="C112" i="57" s="1"/>
  <c r="C113" i="57" s="1"/>
  <c r="C114" i="57" s="1"/>
  <c r="C115" i="57" s="1"/>
  <c r="C116" i="57" s="1"/>
  <c r="C117" i="57" s="1"/>
  <c r="C118" i="57" s="1"/>
  <c r="C119" i="57" s="1"/>
  <c r="C120" i="57" s="1"/>
  <c r="C121" i="57" s="1"/>
  <c r="C122" i="57" s="1"/>
  <c r="C123" i="57" s="1"/>
  <c r="C124" i="57" s="1"/>
  <c r="C125" i="57" s="1"/>
  <c r="C126" i="57" s="1"/>
  <c r="C127" i="57" s="1"/>
  <c r="C128" i="57" s="1"/>
  <c r="C129" i="57" s="1"/>
  <c r="C130" i="57" s="1"/>
  <c r="C131" i="57" s="1"/>
  <c r="C132" i="57" s="1"/>
  <c r="C133" i="57" s="1"/>
  <c r="C134" i="57" s="1"/>
  <c r="C135" i="57" s="1"/>
  <c r="C136" i="57" s="1"/>
  <c r="C137" i="57" s="1"/>
  <c r="C138" i="57" s="1"/>
  <c r="C139" i="57" s="1"/>
  <c r="C140" i="57" s="1"/>
  <c r="C141" i="57" s="1"/>
  <c r="C142" i="57" s="1"/>
  <c r="C143" i="57" s="1"/>
  <c r="C144" i="57" s="1"/>
  <c r="C145" i="57" s="1"/>
  <c r="C146" i="57" s="1"/>
  <c r="C147" i="57" s="1"/>
  <c r="C148" i="57" s="1"/>
  <c r="C149" i="57" s="1"/>
  <c r="C150" i="57" s="1"/>
  <c r="C151" i="57" s="1"/>
  <c r="C152" i="57" s="1"/>
  <c r="C153" i="57" s="1"/>
  <c r="C154" i="57" s="1"/>
  <c r="D94" i="27"/>
  <c r="D93" i="27"/>
  <c r="D93" i="31"/>
  <c r="C99" i="31" s="1"/>
  <c r="C100" i="31" s="1"/>
  <c r="C101" i="31" s="1"/>
  <c r="C102" i="31" s="1"/>
  <c r="C103" i="31" s="1"/>
  <c r="C104" i="31" s="1"/>
  <c r="C105" i="31" s="1"/>
  <c r="C106" i="31" s="1"/>
  <c r="C107" i="31" s="1"/>
  <c r="C108" i="31" s="1"/>
  <c r="C109" i="31" s="1"/>
  <c r="C110" i="31" s="1"/>
  <c r="C111" i="31" s="1"/>
  <c r="C112" i="31" s="1"/>
  <c r="C113" i="31" s="1"/>
  <c r="C114" i="31" s="1"/>
  <c r="C115" i="31" s="1"/>
  <c r="C116" i="31" s="1"/>
  <c r="C117" i="31" s="1"/>
  <c r="C118" i="31" s="1"/>
  <c r="C119" i="31" s="1"/>
  <c r="C120" i="31" s="1"/>
  <c r="C121" i="31" s="1"/>
  <c r="C122" i="31" s="1"/>
  <c r="C123" i="31" s="1"/>
  <c r="C124" i="31" s="1"/>
  <c r="C125" i="31" s="1"/>
  <c r="C126" i="31" s="1"/>
  <c r="C127" i="31" s="1"/>
  <c r="C128" i="31" s="1"/>
  <c r="C129" i="31" s="1"/>
  <c r="C130" i="31" s="1"/>
  <c r="C131" i="31" s="1"/>
  <c r="C132" i="31" s="1"/>
  <c r="C133" i="31" s="1"/>
  <c r="C134" i="31" s="1"/>
  <c r="C135" i="31" s="1"/>
  <c r="C136" i="31" s="1"/>
  <c r="C137" i="31" s="1"/>
  <c r="C138" i="31" s="1"/>
  <c r="C139" i="31" s="1"/>
  <c r="C140" i="31" s="1"/>
  <c r="C141" i="31" s="1"/>
  <c r="C142" i="31" s="1"/>
  <c r="C143" i="31" s="1"/>
  <c r="C144" i="31" s="1"/>
  <c r="C145" i="31" s="1"/>
  <c r="C146" i="31" s="1"/>
  <c r="C147" i="31" s="1"/>
  <c r="C148" i="31" s="1"/>
  <c r="C149" i="31" s="1"/>
  <c r="C150" i="31" s="1"/>
  <c r="C151" i="31" s="1"/>
  <c r="C152" i="31" s="1"/>
  <c r="C153" i="31" s="1"/>
  <c r="C154" i="31" s="1"/>
  <c r="D93" i="88"/>
  <c r="C99" i="88" s="1"/>
  <c r="C100" i="88" s="1"/>
  <c r="C101" i="88" s="1"/>
  <c r="C102" i="88" s="1"/>
  <c r="C103" i="88" s="1"/>
  <c r="C104" i="88" s="1"/>
  <c r="C105" i="88" s="1"/>
  <c r="C106" i="88" s="1"/>
  <c r="C107" i="88" s="1"/>
  <c r="C108" i="88" s="1"/>
  <c r="C109" i="88" s="1"/>
  <c r="C110" i="88" s="1"/>
  <c r="C111" i="88" s="1"/>
  <c r="C112" i="88" s="1"/>
  <c r="C113" i="88" s="1"/>
  <c r="C114" i="88" s="1"/>
  <c r="C115" i="88" s="1"/>
  <c r="C116" i="88" s="1"/>
  <c r="C117" i="88" s="1"/>
  <c r="C118" i="88" s="1"/>
  <c r="C119" i="88" s="1"/>
  <c r="C120" i="88" s="1"/>
  <c r="C121" i="88" s="1"/>
  <c r="C122" i="88" s="1"/>
  <c r="C123" i="88" s="1"/>
  <c r="C124" i="88" s="1"/>
  <c r="C125" i="88" s="1"/>
  <c r="C126" i="88" s="1"/>
  <c r="C127" i="88" s="1"/>
  <c r="C128" i="88" s="1"/>
  <c r="C129" i="88" s="1"/>
  <c r="C130" i="88" s="1"/>
  <c r="C131" i="88" s="1"/>
  <c r="C132" i="88" s="1"/>
  <c r="C133" i="88" s="1"/>
  <c r="C134" i="88" s="1"/>
  <c r="C135" i="88" s="1"/>
  <c r="C136" i="88" s="1"/>
  <c r="C137" i="88" s="1"/>
  <c r="C138" i="88" s="1"/>
  <c r="C139" i="88" s="1"/>
  <c r="C140" i="88" s="1"/>
  <c r="C141" i="88" s="1"/>
  <c r="C142" i="88" s="1"/>
  <c r="C143" i="88" s="1"/>
  <c r="C144" i="88" s="1"/>
  <c r="C145" i="88" s="1"/>
  <c r="C146" i="88" s="1"/>
  <c r="C147" i="88" s="1"/>
  <c r="C148" i="88" s="1"/>
  <c r="C149" i="88" s="1"/>
  <c r="C150" i="88" s="1"/>
  <c r="C151" i="88" s="1"/>
  <c r="C152" i="88" s="1"/>
  <c r="C153" i="88" s="1"/>
  <c r="C154" i="88" s="1"/>
  <c r="D94" i="88"/>
  <c r="D94" i="39"/>
  <c r="D93" i="39"/>
  <c r="C99" i="39" s="1"/>
  <c r="C100" i="39" s="1"/>
  <c r="C101" i="39" s="1"/>
  <c r="C102" i="39" s="1"/>
  <c r="C103" i="39" s="1"/>
  <c r="C104" i="39" s="1"/>
  <c r="C105" i="39" s="1"/>
  <c r="C106" i="39" s="1"/>
  <c r="C107" i="39" s="1"/>
  <c r="C108" i="39" s="1"/>
  <c r="C109" i="39" s="1"/>
  <c r="C110" i="39" s="1"/>
  <c r="C111" i="39" s="1"/>
  <c r="C112" i="39" s="1"/>
  <c r="C113" i="39" s="1"/>
  <c r="C114" i="39" s="1"/>
  <c r="C115" i="39" s="1"/>
  <c r="C116" i="39" s="1"/>
  <c r="C117" i="39" s="1"/>
  <c r="C118" i="39" s="1"/>
  <c r="C119" i="39" s="1"/>
  <c r="C120" i="39" s="1"/>
  <c r="C121" i="39" s="1"/>
  <c r="C122" i="39" s="1"/>
  <c r="C123" i="39" s="1"/>
  <c r="C124" i="39" s="1"/>
  <c r="C125" i="39" s="1"/>
  <c r="C126" i="39" s="1"/>
  <c r="C127" i="39" s="1"/>
  <c r="C128" i="39" s="1"/>
  <c r="C129" i="39" s="1"/>
  <c r="C130" i="39" s="1"/>
  <c r="C131" i="39" s="1"/>
  <c r="C132" i="39" s="1"/>
  <c r="C133" i="39" s="1"/>
  <c r="C134" i="39" s="1"/>
  <c r="C135" i="39" s="1"/>
  <c r="C136" i="39" s="1"/>
  <c r="C137" i="39" s="1"/>
  <c r="C138" i="39" s="1"/>
  <c r="C139" i="39" s="1"/>
  <c r="C140" i="39" s="1"/>
  <c r="C141" i="39" s="1"/>
  <c r="C142" i="39" s="1"/>
  <c r="C143" i="39" s="1"/>
  <c r="C144" i="39" s="1"/>
  <c r="C145" i="39" s="1"/>
  <c r="C146" i="39" s="1"/>
  <c r="C147" i="39" s="1"/>
  <c r="C148" i="39" s="1"/>
  <c r="C149" i="39" s="1"/>
  <c r="C150" i="39" s="1"/>
  <c r="C151" i="39" s="1"/>
  <c r="C152" i="39" s="1"/>
  <c r="C153" i="39" s="1"/>
  <c r="C154" i="39" s="1"/>
  <c r="D94" i="44"/>
  <c r="D93" i="44"/>
  <c r="C99" i="44" s="1"/>
  <c r="C100" i="44" s="1"/>
  <c r="C101" i="44" s="1"/>
  <c r="C102" i="44" s="1"/>
  <c r="C103" i="44" s="1"/>
  <c r="C104" i="44" s="1"/>
  <c r="C105" i="44" s="1"/>
  <c r="C106" i="44" s="1"/>
  <c r="C107" i="44" s="1"/>
  <c r="C108" i="44" s="1"/>
  <c r="C109" i="44" s="1"/>
  <c r="C110" i="44" s="1"/>
  <c r="C111" i="44" s="1"/>
  <c r="C112" i="44" s="1"/>
  <c r="C113" i="44" s="1"/>
  <c r="C114" i="44" s="1"/>
  <c r="C115" i="44" s="1"/>
  <c r="C116" i="44" s="1"/>
  <c r="C117" i="44" s="1"/>
  <c r="C118" i="44" s="1"/>
  <c r="C119" i="44" s="1"/>
  <c r="C120" i="44" s="1"/>
  <c r="C121" i="44" s="1"/>
  <c r="C122" i="44" s="1"/>
  <c r="C123" i="44" s="1"/>
  <c r="C124" i="44" s="1"/>
  <c r="C125" i="44" s="1"/>
  <c r="C126" i="44" s="1"/>
  <c r="C127" i="44" s="1"/>
  <c r="C128" i="44" s="1"/>
  <c r="C129" i="44" s="1"/>
  <c r="C130" i="44" s="1"/>
  <c r="C131" i="44" s="1"/>
  <c r="C132" i="44" s="1"/>
  <c r="C133" i="44" s="1"/>
  <c r="C134" i="44" s="1"/>
  <c r="C135" i="44" s="1"/>
  <c r="C136" i="44" s="1"/>
  <c r="C137" i="44" s="1"/>
  <c r="C138" i="44" s="1"/>
  <c r="C139" i="44" s="1"/>
  <c r="C140" i="44" s="1"/>
  <c r="C141" i="44" s="1"/>
  <c r="C142" i="44" s="1"/>
  <c r="C143" i="44" s="1"/>
  <c r="C144" i="44" s="1"/>
  <c r="C145" i="44" s="1"/>
  <c r="C146" i="44" s="1"/>
  <c r="C147" i="44" s="1"/>
  <c r="C148" i="44" s="1"/>
  <c r="C149" i="44" s="1"/>
  <c r="C150" i="44" s="1"/>
  <c r="C151" i="44" s="1"/>
  <c r="C152" i="44" s="1"/>
  <c r="C153" i="44" s="1"/>
  <c r="C154" i="44" s="1"/>
  <c r="D94" i="42"/>
  <c r="D92" i="42"/>
  <c r="B107" i="42" s="1"/>
  <c r="D93" i="42"/>
  <c r="C99" i="42" s="1"/>
  <c r="C100" i="42" s="1"/>
  <c r="C101" i="42" s="1"/>
  <c r="C102" i="42" s="1"/>
  <c r="C103" i="42" s="1"/>
  <c r="C104" i="42" s="1"/>
  <c r="C105" i="42" s="1"/>
  <c r="C106" i="42" s="1"/>
  <c r="C107" i="42" s="1"/>
  <c r="C108" i="42" s="1"/>
  <c r="C109" i="42" s="1"/>
  <c r="C110" i="42" s="1"/>
  <c r="C111" i="42" s="1"/>
  <c r="C112" i="42" s="1"/>
  <c r="C113" i="42" s="1"/>
  <c r="C114" i="42" s="1"/>
  <c r="C115" i="42" s="1"/>
  <c r="C116" i="42" s="1"/>
  <c r="C117" i="42" s="1"/>
  <c r="C118" i="42" s="1"/>
  <c r="C119" i="42" s="1"/>
  <c r="C120" i="42" s="1"/>
  <c r="C121" i="42" s="1"/>
  <c r="C122" i="42" s="1"/>
  <c r="C123" i="42" s="1"/>
  <c r="C124" i="42" s="1"/>
  <c r="C125" i="42" s="1"/>
  <c r="C126" i="42" s="1"/>
  <c r="C127" i="42" s="1"/>
  <c r="C128" i="42" s="1"/>
  <c r="C129" i="42" s="1"/>
  <c r="C130" i="42" s="1"/>
  <c r="C131" i="42" s="1"/>
  <c r="C132" i="42" s="1"/>
  <c r="C133" i="42" s="1"/>
  <c r="C134" i="42" s="1"/>
  <c r="C135" i="42" s="1"/>
  <c r="C136" i="42" s="1"/>
  <c r="C137" i="42" s="1"/>
  <c r="C138" i="42" s="1"/>
  <c r="C139" i="42" s="1"/>
  <c r="C140" i="42" s="1"/>
  <c r="C141" i="42" s="1"/>
  <c r="C142" i="42" s="1"/>
  <c r="C143" i="42" s="1"/>
  <c r="C144" i="42" s="1"/>
  <c r="C145" i="42" s="1"/>
  <c r="C146" i="42" s="1"/>
  <c r="C147" i="42" s="1"/>
  <c r="C148" i="42" s="1"/>
  <c r="C149" i="42" s="1"/>
  <c r="C150" i="42" s="1"/>
  <c r="C151" i="42" s="1"/>
  <c r="C152" i="42" s="1"/>
  <c r="C153" i="42" s="1"/>
  <c r="C154" i="42" s="1"/>
  <c r="D93" i="79"/>
  <c r="C99" i="79" s="1"/>
  <c r="C100" i="79" s="1"/>
  <c r="C101" i="79" s="1"/>
  <c r="C102" i="79" s="1"/>
  <c r="C103" i="79" s="1"/>
  <c r="C104" i="79" s="1"/>
  <c r="C105" i="79" s="1"/>
  <c r="C106" i="79" s="1"/>
  <c r="C107" i="79" s="1"/>
  <c r="C108" i="79" s="1"/>
  <c r="C109" i="79" s="1"/>
  <c r="C110" i="79" s="1"/>
  <c r="C111" i="79" s="1"/>
  <c r="C112" i="79" s="1"/>
  <c r="C113" i="79" s="1"/>
  <c r="C114" i="79" s="1"/>
  <c r="C115" i="79" s="1"/>
  <c r="C116" i="79" s="1"/>
  <c r="C117" i="79" s="1"/>
  <c r="C118" i="79" s="1"/>
  <c r="C119" i="79" s="1"/>
  <c r="C120" i="79" s="1"/>
  <c r="C121" i="79" s="1"/>
  <c r="C122" i="79" s="1"/>
  <c r="C123" i="79" s="1"/>
  <c r="C124" i="79" s="1"/>
  <c r="C125" i="79" s="1"/>
  <c r="C126" i="79" s="1"/>
  <c r="C127" i="79" s="1"/>
  <c r="C128" i="79" s="1"/>
  <c r="C129" i="79" s="1"/>
  <c r="C130" i="79" s="1"/>
  <c r="C131" i="79" s="1"/>
  <c r="C132" i="79" s="1"/>
  <c r="C133" i="79" s="1"/>
  <c r="C134" i="79" s="1"/>
  <c r="C135" i="79" s="1"/>
  <c r="C136" i="79" s="1"/>
  <c r="C137" i="79" s="1"/>
  <c r="C138" i="79" s="1"/>
  <c r="C139" i="79" s="1"/>
  <c r="C140" i="79" s="1"/>
  <c r="C141" i="79" s="1"/>
  <c r="C142" i="79" s="1"/>
  <c r="C143" i="79" s="1"/>
  <c r="C144" i="79" s="1"/>
  <c r="C145" i="79" s="1"/>
  <c r="C146" i="79" s="1"/>
  <c r="C147" i="79" s="1"/>
  <c r="C148" i="79" s="1"/>
  <c r="C149" i="79" s="1"/>
  <c r="C150" i="79" s="1"/>
  <c r="C151" i="79" s="1"/>
  <c r="C152" i="79" s="1"/>
  <c r="C153" i="79" s="1"/>
  <c r="C154" i="79" s="1"/>
  <c r="D94" i="79"/>
  <c r="D93" i="45"/>
  <c r="D94" i="45"/>
  <c r="D92" i="45"/>
  <c r="B106" i="45" s="1"/>
  <c r="D93" i="68"/>
  <c r="C99" i="68" s="1"/>
  <c r="C100" i="68" s="1"/>
  <c r="C101" i="68" s="1"/>
  <c r="C102" i="68" s="1"/>
  <c r="C103" i="68" s="1"/>
  <c r="C104" i="68" s="1"/>
  <c r="C105" i="68" s="1"/>
  <c r="C106" i="68" s="1"/>
  <c r="C107" i="68" s="1"/>
  <c r="C108" i="68" s="1"/>
  <c r="C109" i="68" s="1"/>
  <c r="C110" i="68" s="1"/>
  <c r="C111" i="68" s="1"/>
  <c r="C112" i="68" s="1"/>
  <c r="C113" i="68" s="1"/>
  <c r="C114" i="68" s="1"/>
  <c r="C115" i="68" s="1"/>
  <c r="C116" i="68" s="1"/>
  <c r="C117" i="68" s="1"/>
  <c r="C118" i="68" s="1"/>
  <c r="C119" i="68" s="1"/>
  <c r="C120" i="68" s="1"/>
  <c r="C121" i="68" s="1"/>
  <c r="C122" i="68" s="1"/>
  <c r="C123" i="68" s="1"/>
  <c r="C124" i="68" s="1"/>
  <c r="C125" i="68" s="1"/>
  <c r="C126" i="68" s="1"/>
  <c r="C127" i="68" s="1"/>
  <c r="C128" i="68" s="1"/>
  <c r="C129" i="68" s="1"/>
  <c r="C130" i="68" s="1"/>
  <c r="C131" i="68" s="1"/>
  <c r="C132" i="68" s="1"/>
  <c r="C133" i="68" s="1"/>
  <c r="C134" i="68" s="1"/>
  <c r="C135" i="68" s="1"/>
  <c r="C136" i="68" s="1"/>
  <c r="C137" i="68" s="1"/>
  <c r="C138" i="68" s="1"/>
  <c r="C139" i="68" s="1"/>
  <c r="C140" i="68" s="1"/>
  <c r="C141" i="68" s="1"/>
  <c r="C142" i="68" s="1"/>
  <c r="C143" i="68" s="1"/>
  <c r="C144" i="68" s="1"/>
  <c r="C145" i="68" s="1"/>
  <c r="C146" i="68" s="1"/>
  <c r="C147" i="68" s="1"/>
  <c r="C148" i="68" s="1"/>
  <c r="C149" i="68" s="1"/>
  <c r="C150" i="68" s="1"/>
  <c r="C151" i="68" s="1"/>
  <c r="C152" i="68" s="1"/>
  <c r="C153" i="68" s="1"/>
  <c r="C154" i="68" s="1"/>
  <c r="D94" i="68"/>
  <c r="D93" i="30"/>
  <c r="C99" i="30" s="1"/>
  <c r="C100" i="30" s="1"/>
  <c r="C101" i="30" s="1"/>
  <c r="C102" i="30" s="1"/>
  <c r="C103" i="30" s="1"/>
  <c r="C104" i="30" s="1"/>
  <c r="C105" i="30" s="1"/>
  <c r="C106" i="30" s="1"/>
  <c r="C107" i="30" s="1"/>
  <c r="C108" i="30" s="1"/>
  <c r="C109" i="30" s="1"/>
  <c r="C110" i="30" s="1"/>
  <c r="C111" i="30" s="1"/>
  <c r="C112" i="30" s="1"/>
  <c r="C113" i="30" s="1"/>
  <c r="C114" i="30" s="1"/>
  <c r="C115" i="30" s="1"/>
  <c r="C116" i="30" s="1"/>
  <c r="C117" i="30" s="1"/>
  <c r="C118" i="30" s="1"/>
  <c r="C119" i="30" s="1"/>
  <c r="C120" i="30" s="1"/>
  <c r="C121" i="30" s="1"/>
  <c r="C122" i="30" s="1"/>
  <c r="C123" i="30" s="1"/>
  <c r="C124" i="30" s="1"/>
  <c r="C125" i="30" s="1"/>
  <c r="C126" i="30" s="1"/>
  <c r="C127" i="30" s="1"/>
  <c r="C128" i="30" s="1"/>
  <c r="C129" i="30" s="1"/>
  <c r="C130" i="30" s="1"/>
  <c r="C131" i="30" s="1"/>
  <c r="C132" i="30" s="1"/>
  <c r="C133" i="30" s="1"/>
  <c r="C134" i="30" s="1"/>
  <c r="C135" i="30" s="1"/>
  <c r="C136" i="30" s="1"/>
  <c r="C137" i="30" s="1"/>
  <c r="C138" i="30" s="1"/>
  <c r="C139" i="30" s="1"/>
  <c r="C140" i="30" s="1"/>
  <c r="C141" i="30" s="1"/>
  <c r="C142" i="30" s="1"/>
  <c r="C143" i="30" s="1"/>
  <c r="C144" i="30" s="1"/>
  <c r="C145" i="30" s="1"/>
  <c r="C146" i="30" s="1"/>
  <c r="C147" i="30" s="1"/>
  <c r="C148" i="30" s="1"/>
  <c r="C149" i="30" s="1"/>
  <c r="C150" i="30" s="1"/>
  <c r="C151" i="30" s="1"/>
  <c r="C152" i="30" s="1"/>
  <c r="C153" i="30" s="1"/>
  <c r="C154" i="30" s="1"/>
  <c r="D92" i="30"/>
  <c r="D94" i="30"/>
  <c r="D93" i="55"/>
  <c r="C99" i="55" s="1"/>
  <c r="C100" i="55" s="1"/>
  <c r="C101" i="55" s="1"/>
  <c r="C102" i="55" s="1"/>
  <c r="C103" i="55" s="1"/>
  <c r="C104" i="55" s="1"/>
  <c r="C105" i="55" s="1"/>
  <c r="C106" i="55" s="1"/>
  <c r="C107" i="55" s="1"/>
  <c r="C108" i="55" s="1"/>
  <c r="C109" i="55" s="1"/>
  <c r="C110" i="55" s="1"/>
  <c r="C111" i="55" s="1"/>
  <c r="C112" i="55" s="1"/>
  <c r="C113" i="55" s="1"/>
  <c r="C114" i="55" s="1"/>
  <c r="C115" i="55" s="1"/>
  <c r="C116" i="55" s="1"/>
  <c r="C117" i="55" s="1"/>
  <c r="C118" i="55" s="1"/>
  <c r="C119" i="55" s="1"/>
  <c r="C120" i="55" s="1"/>
  <c r="C121" i="55" s="1"/>
  <c r="C122" i="55" s="1"/>
  <c r="C123" i="55" s="1"/>
  <c r="C124" i="55" s="1"/>
  <c r="C125" i="55" s="1"/>
  <c r="C126" i="55" s="1"/>
  <c r="C127" i="55" s="1"/>
  <c r="C128" i="55" s="1"/>
  <c r="C129" i="55" s="1"/>
  <c r="C130" i="55" s="1"/>
  <c r="C131" i="55" s="1"/>
  <c r="C132" i="55" s="1"/>
  <c r="C133" i="55" s="1"/>
  <c r="C134" i="55" s="1"/>
  <c r="C135" i="55" s="1"/>
  <c r="C136" i="55" s="1"/>
  <c r="C137" i="55" s="1"/>
  <c r="C138" i="55" s="1"/>
  <c r="C139" i="55" s="1"/>
  <c r="C140" i="55" s="1"/>
  <c r="C141" i="55" s="1"/>
  <c r="C142" i="55" s="1"/>
  <c r="C143" i="55" s="1"/>
  <c r="C144" i="55" s="1"/>
  <c r="C145" i="55" s="1"/>
  <c r="C146" i="55" s="1"/>
  <c r="C147" i="55" s="1"/>
  <c r="C148" i="55" s="1"/>
  <c r="C149" i="55" s="1"/>
  <c r="C150" i="55" s="1"/>
  <c r="C151" i="55" s="1"/>
  <c r="C152" i="55" s="1"/>
  <c r="C153" i="55" s="1"/>
  <c r="C154" i="55" s="1"/>
  <c r="D94" i="55"/>
  <c r="D94" i="24"/>
  <c r="D93" i="24"/>
  <c r="C99" i="24" s="1"/>
  <c r="C100" i="24" s="1"/>
  <c r="C101" i="24" s="1"/>
  <c r="C102" i="24" s="1"/>
  <c r="C103" i="24" s="1"/>
  <c r="C104" i="24" s="1"/>
  <c r="C105" i="24" s="1"/>
  <c r="C106" i="24" s="1"/>
  <c r="C107" i="24" s="1"/>
  <c r="C108" i="24" s="1"/>
  <c r="C109" i="24" s="1"/>
  <c r="C110" i="24" s="1"/>
  <c r="C111" i="24" s="1"/>
  <c r="C112" i="24" s="1"/>
  <c r="C113" i="24" s="1"/>
  <c r="C114" i="24" s="1"/>
  <c r="C115" i="24" s="1"/>
  <c r="C116" i="24" s="1"/>
  <c r="C117" i="24" s="1"/>
  <c r="C118" i="24" s="1"/>
  <c r="C119" i="24" s="1"/>
  <c r="C120" i="24" s="1"/>
  <c r="C121" i="24" s="1"/>
  <c r="C122" i="24" s="1"/>
  <c r="C123" i="24" s="1"/>
  <c r="C124" i="24" s="1"/>
  <c r="C125" i="24" s="1"/>
  <c r="C126" i="24" s="1"/>
  <c r="C127" i="24" s="1"/>
  <c r="C128" i="24" s="1"/>
  <c r="C129" i="24" s="1"/>
  <c r="C130" i="24" s="1"/>
  <c r="C131" i="24" s="1"/>
  <c r="C132" i="24" s="1"/>
  <c r="C133" i="24" s="1"/>
  <c r="C134" i="24" s="1"/>
  <c r="C135" i="24" s="1"/>
  <c r="C136" i="24" s="1"/>
  <c r="C137" i="24" s="1"/>
  <c r="C138" i="24" s="1"/>
  <c r="C139" i="24" s="1"/>
  <c r="C140" i="24" s="1"/>
  <c r="C141" i="24" s="1"/>
  <c r="C142" i="24" s="1"/>
  <c r="C143" i="24" s="1"/>
  <c r="C144" i="24" s="1"/>
  <c r="C145" i="24" s="1"/>
  <c r="C146" i="24" s="1"/>
  <c r="C147" i="24" s="1"/>
  <c r="C148" i="24" s="1"/>
  <c r="C149" i="24" s="1"/>
  <c r="C150" i="24" s="1"/>
  <c r="C151" i="24" s="1"/>
  <c r="C152" i="24" s="1"/>
  <c r="C153" i="24" s="1"/>
  <c r="C154" i="24" s="1"/>
  <c r="D92" i="26"/>
  <c r="J96" i="26" s="1"/>
  <c r="D94" i="26"/>
  <c r="D94" i="80"/>
  <c r="D93" i="80"/>
  <c r="C99" i="80" s="1"/>
  <c r="C100" i="80" s="1"/>
  <c r="C101" i="80" s="1"/>
  <c r="C102" i="80" s="1"/>
  <c r="C103" i="80" s="1"/>
  <c r="C104" i="80" s="1"/>
  <c r="C105" i="80" s="1"/>
  <c r="C106" i="80" s="1"/>
  <c r="C107" i="80" s="1"/>
  <c r="C108" i="80" s="1"/>
  <c r="C109" i="80" s="1"/>
  <c r="C110" i="80" s="1"/>
  <c r="C111" i="80" s="1"/>
  <c r="C112" i="80" s="1"/>
  <c r="C113" i="80" s="1"/>
  <c r="C114" i="80" s="1"/>
  <c r="C115" i="80" s="1"/>
  <c r="C116" i="80" s="1"/>
  <c r="C117" i="80" s="1"/>
  <c r="C118" i="80" s="1"/>
  <c r="C119" i="80" s="1"/>
  <c r="C120" i="80" s="1"/>
  <c r="C121" i="80" s="1"/>
  <c r="C122" i="80" s="1"/>
  <c r="C123" i="80" s="1"/>
  <c r="C124" i="80" s="1"/>
  <c r="C125" i="80" s="1"/>
  <c r="C126" i="80" s="1"/>
  <c r="C127" i="80" s="1"/>
  <c r="C128" i="80" s="1"/>
  <c r="C129" i="80" s="1"/>
  <c r="C130" i="80" s="1"/>
  <c r="C131" i="80" s="1"/>
  <c r="C132" i="80" s="1"/>
  <c r="C133" i="80" s="1"/>
  <c r="C134" i="80" s="1"/>
  <c r="C135" i="80" s="1"/>
  <c r="C136" i="80" s="1"/>
  <c r="C137" i="80" s="1"/>
  <c r="C138" i="80" s="1"/>
  <c r="C139" i="80" s="1"/>
  <c r="C140" i="80" s="1"/>
  <c r="C141" i="80" s="1"/>
  <c r="C142" i="80" s="1"/>
  <c r="C143" i="80" s="1"/>
  <c r="C144" i="80" s="1"/>
  <c r="C145" i="80" s="1"/>
  <c r="C146" i="80" s="1"/>
  <c r="C147" i="80" s="1"/>
  <c r="C148" i="80" s="1"/>
  <c r="C149" i="80" s="1"/>
  <c r="C150" i="80" s="1"/>
  <c r="C151" i="80" s="1"/>
  <c r="C152" i="80" s="1"/>
  <c r="C153" i="80" s="1"/>
  <c r="C154" i="80" s="1"/>
  <c r="D93" i="64"/>
  <c r="D94" i="64"/>
  <c r="D94" i="65"/>
  <c r="D92" i="65"/>
  <c r="B103" i="65" s="1"/>
  <c r="D93" i="53"/>
  <c r="C99" i="53" s="1"/>
  <c r="C100" i="53" s="1"/>
  <c r="C101" i="53" s="1"/>
  <c r="C102" i="53" s="1"/>
  <c r="C103" i="53" s="1"/>
  <c r="C104" i="53" s="1"/>
  <c r="C105" i="53" s="1"/>
  <c r="C106" i="53" s="1"/>
  <c r="C107" i="53" s="1"/>
  <c r="C108" i="53" s="1"/>
  <c r="C109" i="53" s="1"/>
  <c r="C110" i="53" s="1"/>
  <c r="C111" i="53" s="1"/>
  <c r="C112" i="53" s="1"/>
  <c r="C113" i="53" s="1"/>
  <c r="C114" i="53" s="1"/>
  <c r="C115" i="53" s="1"/>
  <c r="C116" i="53" s="1"/>
  <c r="C117" i="53" s="1"/>
  <c r="C118" i="53" s="1"/>
  <c r="C119" i="53" s="1"/>
  <c r="C120" i="53" s="1"/>
  <c r="C121" i="53" s="1"/>
  <c r="C122" i="53" s="1"/>
  <c r="C123" i="53" s="1"/>
  <c r="C124" i="53" s="1"/>
  <c r="C125" i="53" s="1"/>
  <c r="C126" i="53" s="1"/>
  <c r="C127" i="53" s="1"/>
  <c r="C128" i="53" s="1"/>
  <c r="C129" i="53" s="1"/>
  <c r="C130" i="53" s="1"/>
  <c r="C131" i="53" s="1"/>
  <c r="C132" i="53" s="1"/>
  <c r="C133" i="53" s="1"/>
  <c r="C134" i="53" s="1"/>
  <c r="C135" i="53" s="1"/>
  <c r="C136" i="53" s="1"/>
  <c r="C137" i="53" s="1"/>
  <c r="C138" i="53" s="1"/>
  <c r="C139" i="53" s="1"/>
  <c r="C140" i="53" s="1"/>
  <c r="C141" i="53" s="1"/>
  <c r="C142" i="53" s="1"/>
  <c r="C143" i="53" s="1"/>
  <c r="C144" i="53" s="1"/>
  <c r="C145" i="53" s="1"/>
  <c r="C146" i="53" s="1"/>
  <c r="C147" i="53" s="1"/>
  <c r="C148" i="53" s="1"/>
  <c r="C149" i="53" s="1"/>
  <c r="C150" i="53" s="1"/>
  <c r="C151" i="53" s="1"/>
  <c r="C152" i="53" s="1"/>
  <c r="C153" i="53" s="1"/>
  <c r="C154" i="53" s="1"/>
  <c r="D92" i="53"/>
  <c r="B105" i="53" s="1"/>
  <c r="D94" i="53"/>
  <c r="D93" i="91"/>
  <c r="D94" i="91"/>
  <c r="D94" i="29"/>
  <c r="D93" i="29"/>
  <c r="D94" i="34"/>
  <c r="D93" i="76"/>
  <c r="C99" i="76" s="1"/>
  <c r="C100" i="76" s="1"/>
  <c r="C101" i="76" s="1"/>
  <c r="C102" i="76" s="1"/>
  <c r="C103" i="76" s="1"/>
  <c r="C104" i="76" s="1"/>
  <c r="C105" i="76" s="1"/>
  <c r="C106" i="76" s="1"/>
  <c r="C107" i="76" s="1"/>
  <c r="C108" i="76" s="1"/>
  <c r="C109" i="76" s="1"/>
  <c r="C110" i="76" s="1"/>
  <c r="C111" i="76" s="1"/>
  <c r="C112" i="76" s="1"/>
  <c r="C113" i="76" s="1"/>
  <c r="C114" i="76" s="1"/>
  <c r="C115" i="76" s="1"/>
  <c r="C116" i="76" s="1"/>
  <c r="C117" i="76" s="1"/>
  <c r="C118" i="76" s="1"/>
  <c r="C119" i="76" s="1"/>
  <c r="C120" i="76" s="1"/>
  <c r="C121" i="76" s="1"/>
  <c r="C122" i="76" s="1"/>
  <c r="C123" i="76" s="1"/>
  <c r="C124" i="76" s="1"/>
  <c r="C125" i="76" s="1"/>
  <c r="C126" i="76" s="1"/>
  <c r="C127" i="76" s="1"/>
  <c r="C128" i="76" s="1"/>
  <c r="C129" i="76" s="1"/>
  <c r="C130" i="76" s="1"/>
  <c r="C131" i="76" s="1"/>
  <c r="C132" i="76" s="1"/>
  <c r="C133" i="76" s="1"/>
  <c r="C134" i="76" s="1"/>
  <c r="C135" i="76" s="1"/>
  <c r="C136" i="76" s="1"/>
  <c r="C137" i="76" s="1"/>
  <c r="C138" i="76" s="1"/>
  <c r="C139" i="76" s="1"/>
  <c r="C140" i="76" s="1"/>
  <c r="C141" i="76" s="1"/>
  <c r="C142" i="76" s="1"/>
  <c r="C143" i="76" s="1"/>
  <c r="C144" i="76" s="1"/>
  <c r="C145" i="76" s="1"/>
  <c r="C146" i="76" s="1"/>
  <c r="C147" i="76" s="1"/>
  <c r="C148" i="76" s="1"/>
  <c r="C149" i="76" s="1"/>
  <c r="C150" i="76" s="1"/>
  <c r="C151" i="76" s="1"/>
  <c r="C152" i="76" s="1"/>
  <c r="C153" i="76" s="1"/>
  <c r="C154" i="76" s="1"/>
  <c r="D94" i="76"/>
  <c r="D92" i="54"/>
  <c r="B105" i="54" s="1"/>
  <c r="D93" i="54"/>
  <c r="D94" i="54"/>
  <c r="D93" i="25"/>
  <c r="D92" i="25"/>
  <c r="J96" i="25" s="1"/>
  <c r="D94" i="25"/>
  <c r="J95" i="85"/>
  <c r="K94" i="85"/>
  <c r="N87" i="27"/>
  <c r="O87" i="27" s="1"/>
  <c r="L86" i="55"/>
  <c r="N87" i="55"/>
  <c r="O87" i="55" s="1"/>
  <c r="L86" i="83"/>
  <c r="L86" i="54"/>
  <c r="M87" i="83"/>
  <c r="O87" i="83" s="1"/>
  <c r="C100" i="95"/>
  <c r="C101" i="95" s="1"/>
  <c r="C102" i="95" s="1"/>
  <c r="C103" i="95" s="1"/>
  <c r="C104" i="95" s="1"/>
  <c r="C105" i="95" s="1"/>
  <c r="C106" i="95" s="1"/>
  <c r="C107" i="95" s="1"/>
  <c r="C108" i="95" s="1"/>
  <c r="C109" i="95" s="1"/>
  <c r="C110" i="95" s="1"/>
  <c r="C111" i="95" s="1"/>
  <c r="C112" i="95" s="1"/>
  <c r="C113" i="95" s="1"/>
  <c r="C114" i="95" s="1"/>
  <c r="C115" i="95" s="1"/>
  <c r="C116" i="95" s="1"/>
  <c r="C117" i="95" s="1"/>
  <c r="C118" i="95" s="1"/>
  <c r="C119" i="95" s="1"/>
  <c r="C120" i="95" s="1"/>
  <c r="C121" i="95" s="1"/>
  <c r="C122" i="95" s="1"/>
  <c r="C123" i="95" s="1"/>
  <c r="C124" i="95" s="1"/>
  <c r="C125" i="95" s="1"/>
  <c r="C126" i="95" s="1"/>
  <c r="C127" i="95" s="1"/>
  <c r="C128" i="95" s="1"/>
  <c r="C129" i="95" s="1"/>
  <c r="C130" i="95" s="1"/>
  <c r="C131" i="95" s="1"/>
  <c r="C132" i="95" s="1"/>
  <c r="C133" i="95" s="1"/>
  <c r="C134" i="95" s="1"/>
  <c r="C135" i="95" s="1"/>
  <c r="C136" i="95" s="1"/>
  <c r="C137" i="95" s="1"/>
  <c r="C138" i="95" s="1"/>
  <c r="C139" i="95" s="1"/>
  <c r="C140" i="95" s="1"/>
  <c r="C141" i="95" s="1"/>
  <c r="C142" i="95" s="1"/>
  <c r="C143" i="95" s="1"/>
  <c r="C144" i="95" s="1"/>
  <c r="C145" i="95" s="1"/>
  <c r="C146" i="95" s="1"/>
  <c r="C147" i="95" s="1"/>
  <c r="C148" i="95" s="1"/>
  <c r="C149" i="95" s="1"/>
  <c r="C150" i="95" s="1"/>
  <c r="C151" i="95" s="1"/>
  <c r="C152" i="95" s="1"/>
  <c r="C153" i="95" s="1"/>
  <c r="C154" i="95" s="1"/>
  <c r="I20" i="90"/>
  <c r="I18" i="94"/>
  <c r="I20" i="80"/>
  <c r="O87" i="42"/>
  <c r="I28" i="24"/>
  <c r="I19" i="88"/>
  <c r="B21" i="80"/>
  <c r="I18" i="93"/>
  <c r="I28" i="34"/>
  <c r="B26" i="55"/>
  <c r="B26" i="58"/>
  <c r="I28" i="23"/>
  <c r="B23" i="65"/>
  <c r="I24" i="53"/>
  <c r="I23" i="66"/>
  <c r="I29" i="23"/>
  <c r="B22" i="75"/>
  <c r="I22" i="65"/>
  <c r="I18" i="96"/>
  <c r="I27" i="22"/>
  <c r="B26" i="45"/>
  <c r="I29" i="69"/>
  <c r="I25" i="45"/>
  <c r="B24" i="64"/>
  <c r="B29" i="34"/>
  <c r="B29" i="71"/>
  <c r="B26" i="74"/>
  <c r="I21" i="77"/>
  <c r="B30" i="69"/>
  <c r="I26" i="41"/>
  <c r="B31" i="28"/>
  <c r="I23" i="64"/>
  <c r="E105" i="35"/>
  <c r="F105" i="35" s="1"/>
  <c r="G105" i="35" s="1"/>
  <c r="G104" i="35"/>
  <c r="I104" i="35" s="1"/>
  <c r="D95" i="87"/>
  <c r="J96" i="87" s="1"/>
  <c r="D95" i="28"/>
  <c r="J96" i="28" s="1"/>
  <c r="L86" i="44"/>
  <c r="M87" i="44"/>
  <c r="O87" i="44" s="1"/>
  <c r="L86" i="96"/>
  <c r="N87" i="96"/>
  <c r="O87" i="96" s="1"/>
  <c r="M87" i="66"/>
  <c r="L86" i="88"/>
  <c r="L86" i="89"/>
  <c r="M87" i="89"/>
  <c r="O87" i="89" s="1"/>
  <c r="N87" i="62"/>
  <c r="M87" i="62"/>
  <c r="N87" i="22"/>
  <c r="M87" i="22"/>
  <c r="L86" i="22"/>
  <c r="N87" i="84"/>
  <c r="L86" i="84"/>
  <c r="M87" i="84"/>
  <c r="M87" i="79"/>
  <c r="L86" i="27"/>
  <c r="M87" i="67"/>
  <c r="N87" i="88"/>
  <c r="O87" i="88" s="1"/>
  <c r="M87" i="61"/>
  <c r="O87" i="61" s="1"/>
  <c r="L86" i="69"/>
  <c r="N87" i="66"/>
  <c r="N87" i="79"/>
  <c r="M87" i="33"/>
  <c r="L86" i="77"/>
  <c r="N87" i="77"/>
  <c r="M87" i="77"/>
  <c r="L86" i="68"/>
  <c r="M87" i="68"/>
  <c r="O87" i="68" s="1"/>
  <c r="N87" i="29"/>
  <c r="M87" i="29"/>
  <c r="L86" i="29"/>
  <c r="D95" i="67"/>
  <c r="J96" i="67" s="1"/>
  <c r="D95" i="3"/>
  <c r="J96" i="3" s="1"/>
  <c r="D95" i="44"/>
  <c r="J96" i="44" s="1"/>
  <c r="M87" i="39"/>
  <c r="N87" i="39"/>
  <c r="L86" i="75"/>
  <c r="N87" i="93"/>
  <c r="O87" i="93" s="1"/>
  <c r="L86" i="74"/>
  <c r="M87" i="74"/>
  <c r="N87" i="3"/>
  <c r="O87" i="3" s="1"/>
  <c r="L86" i="3"/>
  <c r="L86" i="94"/>
  <c r="N87" i="94"/>
  <c r="O87" i="94" s="1"/>
  <c r="N87" i="87"/>
  <c r="O87" i="87" s="1"/>
  <c r="L86" i="87"/>
  <c r="N87" i="43"/>
  <c r="O87" i="43" s="1"/>
  <c r="L86" i="43"/>
  <c r="N87" i="28"/>
  <c r="O87" i="28" s="1"/>
  <c r="L86" i="28"/>
  <c r="L86" i="34"/>
  <c r="L86" i="93"/>
  <c r="N87" i="60"/>
  <c r="O87" i="30"/>
  <c r="L86" i="46"/>
  <c r="N87" i="90"/>
  <c r="O87" i="90" s="1"/>
  <c r="L86" i="90"/>
  <c r="L86" i="70"/>
  <c r="M87" i="70"/>
  <c r="O87" i="70" s="1"/>
  <c r="L86" i="25"/>
  <c r="N87" i="25"/>
  <c r="O87" i="25" s="1"/>
  <c r="O87" i="13"/>
  <c r="N87" i="46"/>
  <c r="O87" i="46" s="1"/>
  <c r="M87" i="24"/>
  <c r="N87" i="24"/>
  <c r="L86" i="24"/>
  <c r="N87" i="95"/>
  <c r="O87" i="95" s="1"/>
  <c r="L86" i="95"/>
  <c r="O87" i="92"/>
  <c r="G22" i="35"/>
  <c r="B23" i="35"/>
  <c r="E23" i="35"/>
  <c r="F23" i="35" s="1"/>
  <c r="H22" i="35"/>
  <c r="I28" i="32"/>
  <c r="I25" i="74"/>
  <c r="I19" i="87"/>
  <c r="B20" i="87"/>
  <c r="I26" i="42"/>
  <c r="D95" i="17"/>
  <c r="J96" i="17" s="1"/>
  <c r="D95" i="74"/>
  <c r="J96" i="74" s="1"/>
  <c r="D95" i="96"/>
  <c r="J96" i="96" s="1"/>
  <c r="D95" i="53"/>
  <c r="D95" i="25"/>
  <c r="D95" i="83"/>
  <c r="J96" i="83" s="1"/>
  <c r="D95" i="29"/>
  <c r="J96" i="29" s="1"/>
  <c r="D95" i="22"/>
  <c r="J96" i="22" s="1"/>
  <c r="D95" i="60"/>
  <c r="J96" i="60" s="1"/>
  <c r="D95" i="45"/>
  <c r="D95" i="88"/>
  <c r="J96" i="88" s="1"/>
  <c r="D95" i="77"/>
  <c r="J96" i="77" s="1"/>
  <c r="D95" i="54"/>
  <c r="D95" i="30"/>
  <c r="D95" i="31"/>
  <c r="D95" i="19"/>
  <c r="J96" i="19" s="1"/>
  <c r="D95" i="81"/>
  <c r="J96" i="81" s="1"/>
  <c r="D95" i="33"/>
  <c r="D95" i="20"/>
  <c r="J96" i="20" s="1"/>
  <c r="D95" i="35"/>
  <c r="D95" i="27"/>
  <c r="J96" i="27" s="1"/>
  <c r="D95" i="70"/>
  <c r="J96" i="70" s="1"/>
  <c r="D95" i="65"/>
  <c r="D95" i="61"/>
  <c r="J96" i="61" s="1"/>
  <c r="D95" i="75"/>
  <c r="J96" i="75" s="1"/>
  <c r="D95" i="34"/>
  <c r="J96" i="34" s="1"/>
  <c r="D95" i="62"/>
  <c r="J96" i="62" s="1"/>
  <c r="D95" i="85"/>
  <c r="J96" i="85" s="1"/>
  <c r="D95" i="84"/>
  <c r="J96" i="84" s="1"/>
  <c r="D95" i="89"/>
  <c r="J96" i="89" s="1"/>
  <c r="D95" i="66"/>
  <c r="J96" i="66" s="1"/>
  <c r="D95" i="42"/>
  <c r="D95" i="46"/>
  <c r="J96" i="46" s="1"/>
  <c r="D95" i="86"/>
  <c r="J96" i="86" s="1"/>
  <c r="D95" i="39"/>
  <c r="J96" i="39" s="1"/>
  <c r="D95" i="64"/>
  <c r="J96" i="64" s="1"/>
  <c r="D95" i="24"/>
  <c r="J96" i="24" s="1"/>
  <c r="D95" i="23"/>
  <c r="J96" i="23" s="1"/>
  <c r="D95" i="80"/>
  <c r="J96" i="80" s="1"/>
  <c r="D95" i="21"/>
  <c r="J96" i="21" s="1"/>
  <c r="D95" i="43"/>
  <c r="D95" i="71"/>
  <c r="J96" i="71" s="1"/>
  <c r="D95" i="69"/>
  <c r="J96" i="69" s="1"/>
  <c r="D95" i="59"/>
  <c r="J96" i="59" s="1"/>
  <c r="D95" i="95"/>
  <c r="J96" i="95" s="1"/>
  <c r="D95" i="57"/>
  <c r="J96" i="57" s="1"/>
  <c r="D95" i="68"/>
  <c r="J96" i="68" s="1"/>
  <c r="D95" i="32"/>
  <c r="J96" i="32" s="1"/>
  <c r="D95" i="26"/>
  <c r="D95" i="94"/>
  <c r="J96" i="94" s="1"/>
  <c r="D95" i="90"/>
  <c r="J96" i="90" s="1"/>
  <c r="D95" i="58"/>
  <c r="J96" i="58" s="1"/>
  <c r="D95" i="79"/>
  <c r="J96" i="79" s="1"/>
  <c r="D95" i="41"/>
  <c r="D95" i="72"/>
  <c r="J96" i="72" s="1"/>
  <c r="D95" i="78"/>
  <c r="J96" i="78" s="1"/>
  <c r="D95" i="91"/>
  <c r="J96" i="91" s="1"/>
  <c r="D95" i="18"/>
  <c r="J96" i="18" s="1"/>
  <c r="D95" i="76"/>
  <c r="J96" i="76" s="1"/>
  <c r="D95" i="92"/>
  <c r="J96" i="92" s="1"/>
  <c r="D95" i="55"/>
  <c r="J96" i="55" s="1"/>
  <c r="D95" i="73"/>
  <c r="J96" i="73" s="1"/>
  <c r="D95" i="13"/>
  <c r="D95" i="63"/>
  <c r="J96" i="63" s="1"/>
  <c r="D95" i="93"/>
  <c r="J96" i="93" s="1"/>
  <c r="D95" i="56"/>
  <c r="J96" i="56" s="1"/>
  <c r="B106" i="56" s="1"/>
  <c r="J95" i="29"/>
  <c r="J95" i="22"/>
  <c r="J95" i="92"/>
  <c r="J95" i="58"/>
  <c r="J95" i="18"/>
  <c r="J95" i="30"/>
  <c r="J95" i="65"/>
  <c r="J95" i="39"/>
  <c r="J95" i="91"/>
  <c r="J95" i="59"/>
  <c r="I102" i="35"/>
  <c r="H102" i="35"/>
  <c r="H101" i="35"/>
  <c r="I101" i="35"/>
  <c r="E99" i="101" l="1"/>
  <c r="F99" i="101" s="1"/>
  <c r="C100" i="101"/>
  <c r="C101" i="101" s="1"/>
  <c r="C102" i="101" s="1"/>
  <c r="C103" i="101" s="1"/>
  <c r="C104" i="101" s="1"/>
  <c r="C105" i="101" s="1"/>
  <c r="C106" i="101" s="1"/>
  <c r="C107" i="101" s="1"/>
  <c r="C108" i="101" s="1"/>
  <c r="C109" i="101" s="1"/>
  <c r="C110" i="101" s="1"/>
  <c r="C111" i="101" s="1"/>
  <c r="C112" i="101" s="1"/>
  <c r="C113" i="101" s="1"/>
  <c r="C114" i="101" s="1"/>
  <c r="C115" i="101" s="1"/>
  <c r="C116" i="101" s="1"/>
  <c r="C117" i="101" s="1"/>
  <c r="C118" i="101" s="1"/>
  <c r="C119" i="101" s="1"/>
  <c r="C120" i="101" s="1"/>
  <c r="C121" i="101" s="1"/>
  <c r="C122" i="101" s="1"/>
  <c r="C123" i="101" s="1"/>
  <c r="C124" i="101" s="1"/>
  <c r="C125" i="101" s="1"/>
  <c r="C126" i="101" s="1"/>
  <c r="J96" i="102"/>
  <c r="E99" i="102" s="1"/>
  <c r="C99" i="102"/>
  <c r="O87" i="85"/>
  <c r="E99" i="26"/>
  <c r="F99" i="26" s="1"/>
  <c r="E99" i="25"/>
  <c r="D99" i="26"/>
  <c r="F99" i="13"/>
  <c r="D100" i="13" s="1"/>
  <c r="E100" i="13" s="1"/>
  <c r="B19" i="25"/>
  <c r="C100" i="13"/>
  <c r="C101" i="13" s="1"/>
  <c r="C102" i="13" s="1"/>
  <c r="C103" i="13" s="1"/>
  <c r="C104" i="13" s="1"/>
  <c r="C105" i="13" s="1"/>
  <c r="C106" i="13" s="1"/>
  <c r="C107" i="13" s="1"/>
  <c r="C108" i="13" s="1"/>
  <c r="C109" i="13" s="1"/>
  <c r="C110" i="13" s="1"/>
  <c r="C111" i="13" s="1"/>
  <c r="C112" i="13" s="1"/>
  <c r="C113" i="13" s="1"/>
  <c r="C114" i="13" s="1"/>
  <c r="C115" i="13" s="1"/>
  <c r="C116" i="13" s="1"/>
  <c r="C117" i="13" s="1"/>
  <c r="C118" i="13" s="1"/>
  <c r="C119" i="13" s="1"/>
  <c r="C120" i="13" s="1"/>
  <c r="C121" i="13" s="1"/>
  <c r="C122" i="13" s="1"/>
  <c r="C123" i="13" s="1"/>
  <c r="C124" i="13" s="1"/>
  <c r="C125" i="13" s="1"/>
  <c r="C126" i="13" s="1"/>
  <c r="C127" i="13" s="1"/>
  <c r="C128" i="13" s="1"/>
  <c r="C129" i="13" s="1"/>
  <c r="C130" i="13" s="1"/>
  <c r="C131" i="13" s="1"/>
  <c r="C132" i="13" s="1"/>
  <c r="C133" i="13" s="1"/>
  <c r="C134" i="13" s="1"/>
  <c r="C135" i="13" s="1"/>
  <c r="C136" i="13" s="1"/>
  <c r="C137" i="13" s="1"/>
  <c r="C138" i="13" s="1"/>
  <c r="C139" i="13" s="1"/>
  <c r="C140" i="13" s="1"/>
  <c r="C141" i="13" s="1"/>
  <c r="C142" i="13" s="1"/>
  <c r="C143" i="13" s="1"/>
  <c r="C144" i="13" s="1"/>
  <c r="C145" i="13" s="1"/>
  <c r="C146" i="13" s="1"/>
  <c r="C147" i="13" s="1"/>
  <c r="C148" i="13" s="1"/>
  <c r="C149" i="13" s="1"/>
  <c r="C150" i="13" s="1"/>
  <c r="C151" i="13" s="1"/>
  <c r="C152" i="13" s="1"/>
  <c r="C153" i="13" s="1"/>
  <c r="C154" i="13" s="1"/>
  <c r="D99" i="13"/>
  <c r="G18" i="13"/>
  <c r="E19" i="13"/>
  <c r="F19" i="13" s="1"/>
  <c r="G19" i="13" s="1"/>
  <c r="O17" i="26"/>
  <c r="E99" i="100"/>
  <c r="C99" i="100"/>
  <c r="D99" i="100" s="1"/>
  <c r="E32" i="1"/>
  <c r="O87" i="31"/>
  <c r="E32" i="2"/>
  <c r="O87" i="74"/>
  <c r="J96" i="53"/>
  <c r="J96" i="43"/>
  <c r="J96" i="45"/>
  <c r="J96" i="65"/>
  <c r="J96" i="31"/>
  <c r="O87" i="60"/>
  <c r="C99" i="43"/>
  <c r="C100" i="43" s="1"/>
  <c r="C101" i="43" s="1"/>
  <c r="C102" i="43" s="1"/>
  <c r="C103" i="43" s="1"/>
  <c r="C104" i="43" s="1"/>
  <c r="C105" i="43" s="1"/>
  <c r="C106" i="43" s="1"/>
  <c r="C107" i="43" s="1"/>
  <c r="C108" i="43" s="1"/>
  <c r="C109" i="43" s="1"/>
  <c r="C110" i="43" s="1"/>
  <c r="C111" i="43" s="1"/>
  <c r="C112" i="43" s="1"/>
  <c r="C113" i="43" s="1"/>
  <c r="C114" i="43" s="1"/>
  <c r="C115" i="43" s="1"/>
  <c r="C116" i="43" s="1"/>
  <c r="C117" i="43" s="1"/>
  <c r="C118" i="43" s="1"/>
  <c r="C119" i="43" s="1"/>
  <c r="C120" i="43" s="1"/>
  <c r="C121" i="43" s="1"/>
  <c r="C122" i="43" s="1"/>
  <c r="C123" i="43" s="1"/>
  <c r="C124" i="43" s="1"/>
  <c r="C125" i="43" s="1"/>
  <c r="C126" i="43" s="1"/>
  <c r="C127" i="43" s="1"/>
  <c r="C128" i="43" s="1"/>
  <c r="C129" i="43" s="1"/>
  <c r="C130" i="43" s="1"/>
  <c r="C131" i="43" s="1"/>
  <c r="C132" i="43" s="1"/>
  <c r="C133" i="43" s="1"/>
  <c r="C134" i="43" s="1"/>
  <c r="C135" i="43" s="1"/>
  <c r="C136" i="43" s="1"/>
  <c r="C137" i="43" s="1"/>
  <c r="C138" i="43" s="1"/>
  <c r="C139" i="43" s="1"/>
  <c r="C140" i="43" s="1"/>
  <c r="C141" i="43" s="1"/>
  <c r="C142" i="43" s="1"/>
  <c r="C143" i="43" s="1"/>
  <c r="C144" i="43" s="1"/>
  <c r="C145" i="43" s="1"/>
  <c r="C146" i="43" s="1"/>
  <c r="C147" i="43" s="1"/>
  <c r="C148" i="43" s="1"/>
  <c r="C149" i="43" s="1"/>
  <c r="C150" i="43" s="1"/>
  <c r="C151" i="43" s="1"/>
  <c r="C152" i="43" s="1"/>
  <c r="C153" i="43" s="1"/>
  <c r="C154" i="43" s="1"/>
  <c r="I17" i="25"/>
  <c r="I18" i="25"/>
  <c r="H17" i="13"/>
  <c r="I17" i="13" s="1"/>
  <c r="H18" i="13"/>
  <c r="J96" i="54"/>
  <c r="J96" i="42"/>
  <c r="I17" i="33"/>
  <c r="O87" i="64"/>
  <c r="O87" i="59"/>
  <c r="B100" i="98"/>
  <c r="B100" i="99"/>
  <c r="J99" i="98"/>
  <c r="B110" i="30"/>
  <c r="B100" i="97"/>
  <c r="O87" i="33"/>
  <c r="I29" i="31"/>
  <c r="I20" i="86"/>
  <c r="I20" i="88"/>
  <c r="O87" i="67"/>
  <c r="I23" i="67"/>
  <c r="I28" i="18"/>
  <c r="O87" i="66"/>
  <c r="O87" i="65"/>
  <c r="B100" i="95"/>
  <c r="C99" i="54"/>
  <c r="C100" i="54" s="1"/>
  <c r="C101" i="54" s="1"/>
  <c r="C102" i="54" s="1"/>
  <c r="C103" i="54" s="1"/>
  <c r="C104" i="54" s="1"/>
  <c r="C105" i="54" s="1"/>
  <c r="C106" i="54" s="1"/>
  <c r="C107" i="54" s="1"/>
  <c r="C108" i="54" s="1"/>
  <c r="C109" i="54" s="1"/>
  <c r="C110" i="54" s="1"/>
  <c r="C111" i="54" s="1"/>
  <c r="C112" i="54" s="1"/>
  <c r="C113" i="54" s="1"/>
  <c r="C114" i="54" s="1"/>
  <c r="C115" i="54" s="1"/>
  <c r="C116" i="54" s="1"/>
  <c r="C117" i="54" s="1"/>
  <c r="C118" i="54" s="1"/>
  <c r="C119" i="54" s="1"/>
  <c r="C120" i="54" s="1"/>
  <c r="C121" i="54" s="1"/>
  <c r="C122" i="54" s="1"/>
  <c r="C123" i="54" s="1"/>
  <c r="C124" i="54" s="1"/>
  <c r="C125" i="54" s="1"/>
  <c r="C126" i="54" s="1"/>
  <c r="C127" i="54" s="1"/>
  <c r="C128" i="54" s="1"/>
  <c r="C129" i="54" s="1"/>
  <c r="C130" i="54" s="1"/>
  <c r="C131" i="54" s="1"/>
  <c r="C132" i="54" s="1"/>
  <c r="C133" i="54" s="1"/>
  <c r="C134" i="54" s="1"/>
  <c r="C135" i="54" s="1"/>
  <c r="C136" i="54" s="1"/>
  <c r="C137" i="54" s="1"/>
  <c r="C138" i="54" s="1"/>
  <c r="C139" i="54" s="1"/>
  <c r="C140" i="54" s="1"/>
  <c r="C141" i="54" s="1"/>
  <c r="C142" i="54" s="1"/>
  <c r="C143" i="54" s="1"/>
  <c r="C144" i="54" s="1"/>
  <c r="C145" i="54" s="1"/>
  <c r="C146" i="54" s="1"/>
  <c r="C147" i="54" s="1"/>
  <c r="C148" i="54" s="1"/>
  <c r="C149" i="54" s="1"/>
  <c r="C150" i="54" s="1"/>
  <c r="C151" i="54" s="1"/>
  <c r="C152" i="54" s="1"/>
  <c r="C153" i="54" s="1"/>
  <c r="C154" i="54" s="1"/>
  <c r="C99" i="29"/>
  <c r="J96" i="41"/>
  <c r="J96" i="30"/>
  <c r="C99" i="25"/>
  <c r="D99" i="25" s="1"/>
  <c r="C99" i="91"/>
  <c r="C100" i="91" s="1"/>
  <c r="C101" i="91" s="1"/>
  <c r="C102" i="91" s="1"/>
  <c r="C103" i="91" s="1"/>
  <c r="C104" i="91" s="1"/>
  <c r="C105" i="91" s="1"/>
  <c r="C106" i="91" s="1"/>
  <c r="C107" i="91" s="1"/>
  <c r="C108" i="91" s="1"/>
  <c r="C109" i="91" s="1"/>
  <c r="C110" i="91" s="1"/>
  <c r="C111" i="91" s="1"/>
  <c r="C112" i="91" s="1"/>
  <c r="C113" i="91" s="1"/>
  <c r="C114" i="91" s="1"/>
  <c r="C115" i="91" s="1"/>
  <c r="C116" i="91" s="1"/>
  <c r="C117" i="91" s="1"/>
  <c r="C118" i="91" s="1"/>
  <c r="C119" i="91" s="1"/>
  <c r="C120" i="91" s="1"/>
  <c r="C121" i="91" s="1"/>
  <c r="C122" i="91" s="1"/>
  <c r="C123" i="91" s="1"/>
  <c r="C124" i="91" s="1"/>
  <c r="C125" i="91" s="1"/>
  <c r="C126" i="91" s="1"/>
  <c r="C127" i="91" s="1"/>
  <c r="C128" i="91" s="1"/>
  <c r="C129" i="91" s="1"/>
  <c r="C130" i="91" s="1"/>
  <c r="C131" i="91" s="1"/>
  <c r="C132" i="91" s="1"/>
  <c r="C133" i="91" s="1"/>
  <c r="C134" i="91" s="1"/>
  <c r="C135" i="91" s="1"/>
  <c r="C136" i="91" s="1"/>
  <c r="C137" i="91" s="1"/>
  <c r="C138" i="91" s="1"/>
  <c r="C139" i="91" s="1"/>
  <c r="C140" i="91" s="1"/>
  <c r="C141" i="91" s="1"/>
  <c r="C142" i="91" s="1"/>
  <c r="C143" i="91" s="1"/>
  <c r="C144" i="91" s="1"/>
  <c r="C145" i="91" s="1"/>
  <c r="C146" i="91" s="1"/>
  <c r="C147" i="91" s="1"/>
  <c r="C148" i="91" s="1"/>
  <c r="C149" i="91" s="1"/>
  <c r="C150" i="91" s="1"/>
  <c r="C151" i="91" s="1"/>
  <c r="C152" i="91" s="1"/>
  <c r="C153" i="91" s="1"/>
  <c r="C154" i="91" s="1"/>
  <c r="C99" i="27"/>
  <c r="C100" i="27" s="1"/>
  <c r="C101" i="27" s="1"/>
  <c r="C102" i="27" s="1"/>
  <c r="C103" i="27" s="1"/>
  <c r="C104" i="27" s="1"/>
  <c r="C105" i="27" s="1"/>
  <c r="C106" i="27" s="1"/>
  <c r="C107" i="27" s="1"/>
  <c r="C108" i="27" s="1"/>
  <c r="C109" i="27" s="1"/>
  <c r="C110" i="27" s="1"/>
  <c r="C111" i="27" s="1"/>
  <c r="C112" i="27" s="1"/>
  <c r="C113" i="27" s="1"/>
  <c r="C114" i="27" s="1"/>
  <c r="C115" i="27" s="1"/>
  <c r="C116" i="27" s="1"/>
  <c r="C117" i="27" s="1"/>
  <c r="C118" i="27" s="1"/>
  <c r="C119" i="27" s="1"/>
  <c r="C120" i="27" s="1"/>
  <c r="C121" i="27" s="1"/>
  <c r="C122" i="27" s="1"/>
  <c r="C123" i="27" s="1"/>
  <c r="C124" i="27" s="1"/>
  <c r="C125" i="27" s="1"/>
  <c r="C126" i="27" s="1"/>
  <c r="C127" i="27" s="1"/>
  <c r="C128" i="27" s="1"/>
  <c r="C129" i="27" s="1"/>
  <c r="C130" i="27" s="1"/>
  <c r="C131" i="27" s="1"/>
  <c r="C132" i="27" s="1"/>
  <c r="C133" i="27" s="1"/>
  <c r="C134" i="27" s="1"/>
  <c r="C135" i="27" s="1"/>
  <c r="C136" i="27" s="1"/>
  <c r="C137" i="27" s="1"/>
  <c r="C138" i="27" s="1"/>
  <c r="C139" i="27" s="1"/>
  <c r="C140" i="27" s="1"/>
  <c r="C141" i="27" s="1"/>
  <c r="C142" i="27" s="1"/>
  <c r="C143" i="27" s="1"/>
  <c r="C144" i="27" s="1"/>
  <c r="C145" i="27" s="1"/>
  <c r="C146" i="27" s="1"/>
  <c r="C147" i="27" s="1"/>
  <c r="C148" i="27" s="1"/>
  <c r="C149" i="27" s="1"/>
  <c r="C150" i="27" s="1"/>
  <c r="C151" i="27" s="1"/>
  <c r="C152" i="27" s="1"/>
  <c r="C153" i="27" s="1"/>
  <c r="C154" i="27" s="1"/>
  <c r="C99" i="45"/>
  <c r="C100" i="45" s="1"/>
  <c r="C101" i="45" s="1"/>
  <c r="C102" i="45" s="1"/>
  <c r="C103" i="45" s="1"/>
  <c r="C104" i="45" s="1"/>
  <c r="C105" i="45" s="1"/>
  <c r="C106" i="45" s="1"/>
  <c r="C107" i="45" s="1"/>
  <c r="C108" i="45" s="1"/>
  <c r="C109" i="45" s="1"/>
  <c r="C110" i="45" s="1"/>
  <c r="C111" i="45" s="1"/>
  <c r="C112" i="45" s="1"/>
  <c r="C113" i="45" s="1"/>
  <c r="C114" i="45" s="1"/>
  <c r="C115" i="45" s="1"/>
  <c r="C116" i="45" s="1"/>
  <c r="C117" i="45" s="1"/>
  <c r="C118" i="45" s="1"/>
  <c r="C119" i="45" s="1"/>
  <c r="C120" i="45" s="1"/>
  <c r="C121" i="45" s="1"/>
  <c r="C122" i="45" s="1"/>
  <c r="C123" i="45" s="1"/>
  <c r="C124" i="45" s="1"/>
  <c r="C125" i="45" s="1"/>
  <c r="C126" i="45" s="1"/>
  <c r="C127" i="45" s="1"/>
  <c r="C128" i="45" s="1"/>
  <c r="C129" i="45" s="1"/>
  <c r="C130" i="45" s="1"/>
  <c r="C131" i="45" s="1"/>
  <c r="C132" i="45" s="1"/>
  <c r="C133" i="45" s="1"/>
  <c r="C134" i="45" s="1"/>
  <c r="C135" i="45" s="1"/>
  <c r="C136" i="45" s="1"/>
  <c r="C137" i="45" s="1"/>
  <c r="C138" i="45" s="1"/>
  <c r="C139" i="45" s="1"/>
  <c r="C140" i="45" s="1"/>
  <c r="C141" i="45" s="1"/>
  <c r="C142" i="45" s="1"/>
  <c r="C143" i="45" s="1"/>
  <c r="C144" i="45" s="1"/>
  <c r="C145" i="45" s="1"/>
  <c r="C146" i="45" s="1"/>
  <c r="C147" i="45" s="1"/>
  <c r="C148" i="45" s="1"/>
  <c r="C149" i="45" s="1"/>
  <c r="C150" i="45" s="1"/>
  <c r="C151" i="45" s="1"/>
  <c r="C152" i="45" s="1"/>
  <c r="C153" i="45" s="1"/>
  <c r="C154" i="45" s="1"/>
  <c r="C99" i="81"/>
  <c r="C100" i="81" s="1"/>
  <c r="C101" i="81" s="1"/>
  <c r="C102" i="81" s="1"/>
  <c r="C103" i="81" s="1"/>
  <c r="C104" i="81" s="1"/>
  <c r="C105" i="81" s="1"/>
  <c r="C106" i="81" s="1"/>
  <c r="C107" i="81" s="1"/>
  <c r="C108" i="81" s="1"/>
  <c r="C109" i="81" s="1"/>
  <c r="C110" i="81" s="1"/>
  <c r="C111" i="81" s="1"/>
  <c r="C112" i="81" s="1"/>
  <c r="C113" i="81" s="1"/>
  <c r="C114" i="81" s="1"/>
  <c r="C115" i="81" s="1"/>
  <c r="C116" i="81" s="1"/>
  <c r="C117" i="81" s="1"/>
  <c r="C118" i="81" s="1"/>
  <c r="C119" i="81" s="1"/>
  <c r="C120" i="81" s="1"/>
  <c r="C121" i="81" s="1"/>
  <c r="C122" i="81" s="1"/>
  <c r="C123" i="81" s="1"/>
  <c r="C124" i="81" s="1"/>
  <c r="C125" i="81" s="1"/>
  <c r="C126" i="81" s="1"/>
  <c r="C127" i="81" s="1"/>
  <c r="C128" i="81" s="1"/>
  <c r="C129" i="81" s="1"/>
  <c r="C130" i="81" s="1"/>
  <c r="C131" i="81" s="1"/>
  <c r="C132" i="81" s="1"/>
  <c r="C133" i="81" s="1"/>
  <c r="C134" i="81" s="1"/>
  <c r="C135" i="81" s="1"/>
  <c r="C136" i="81" s="1"/>
  <c r="C137" i="81" s="1"/>
  <c r="C138" i="81" s="1"/>
  <c r="C139" i="81" s="1"/>
  <c r="C140" i="81" s="1"/>
  <c r="C141" i="81" s="1"/>
  <c r="C142" i="81" s="1"/>
  <c r="C143" i="81" s="1"/>
  <c r="C144" i="81" s="1"/>
  <c r="C145" i="81" s="1"/>
  <c r="C146" i="81" s="1"/>
  <c r="C147" i="81" s="1"/>
  <c r="C148" i="81" s="1"/>
  <c r="C149" i="81" s="1"/>
  <c r="C150" i="81" s="1"/>
  <c r="C151" i="81" s="1"/>
  <c r="C152" i="81" s="1"/>
  <c r="C153" i="81" s="1"/>
  <c r="C154" i="81" s="1"/>
  <c r="C99" i="3"/>
  <c r="C100" i="3" s="1"/>
  <c r="C101" i="3" s="1"/>
  <c r="C102" i="3" s="1"/>
  <c r="C103" i="3" s="1"/>
  <c r="C104" i="3" s="1"/>
  <c r="C105" i="3" s="1"/>
  <c r="C106" i="3" s="1"/>
  <c r="C107" i="3" s="1"/>
  <c r="C108" i="3" s="1"/>
  <c r="C109" i="3" s="1"/>
  <c r="C110" i="3" s="1"/>
  <c r="C111" i="3" s="1"/>
  <c r="C112" i="3" s="1"/>
  <c r="C113" i="3" s="1"/>
  <c r="C114" i="3" s="1"/>
  <c r="C115" i="3" s="1"/>
  <c r="C116" i="3" s="1"/>
  <c r="C117" i="3" s="1"/>
  <c r="C118" i="3" s="1"/>
  <c r="C119" i="3" s="1"/>
  <c r="C120" i="3" s="1"/>
  <c r="C121" i="3" s="1"/>
  <c r="C122" i="3" s="1"/>
  <c r="C123" i="3" s="1"/>
  <c r="C124" i="3" s="1"/>
  <c r="C125" i="3" s="1"/>
  <c r="C126" i="3" s="1"/>
  <c r="C127" i="3" s="1"/>
  <c r="C128" i="3" s="1"/>
  <c r="C129" i="3" s="1"/>
  <c r="C130" i="3" s="1"/>
  <c r="C131" i="3" s="1"/>
  <c r="C132" i="3" s="1"/>
  <c r="C133" i="3" s="1"/>
  <c r="C134" i="3" s="1"/>
  <c r="C135" i="3" s="1"/>
  <c r="C136" i="3" s="1"/>
  <c r="C137" i="3" s="1"/>
  <c r="C138" i="3" s="1"/>
  <c r="C139" i="3" s="1"/>
  <c r="C140" i="3" s="1"/>
  <c r="C141" i="3" s="1"/>
  <c r="C142" i="3" s="1"/>
  <c r="C143" i="3" s="1"/>
  <c r="C144" i="3" s="1"/>
  <c r="C145" i="3" s="1"/>
  <c r="C146" i="3" s="1"/>
  <c r="C147" i="3" s="1"/>
  <c r="C148" i="3" s="1"/>
  <c r="C149" i="3" s="1"/>
  <c r="C150" i="3" s="1"/>
  <c r="C151" i="3" s="1"/>
  <c r="C152" i="3" s="1"/>
  <c r="C153" i="3" s="1"/>
  <c r="C154" i="3" s="1"/>
  <c r="F99" i="33"/>
  <c r="C99" i="64"/>
  <c r="C100" i="64" s="1"/>
  <c r="C101" i="64" s="1"/>
  <c r="C102" i="64" s="1"/>
  <c r="C103" i="64" s="1"/>
  <c r="C104" i="64" s="1"/>
  <c r="C105" i="64" s="1"/>
  <c r="C106" i="64" s="1"/>
  <c r="C107" i="64" s="1"/>
  <c r="C108" i="64" s="1"/>
  <c r="C109" i="64" s="1"/>
  <c r="C110" i="64" s="1"/>
  <c r="C111" i="64" s="1"/>
  <c r="C112" i="64" s="1"/>
  <c r="C113" i="64" s="1"/>
  <c r="C114" i="64" s="1"/>
  <c r="C115" i="64" s="1"/>
  <c r="C116" i="64" s="1"/>
  <c r="C117" i="64" s="1"/>
  <c r="C118" i="64" s="1"/>
  <c r="C119" i="64" s="1"/>
  <c r="C120" i="64" s="1"/>
  <c r="C121" i="64" s="1"/>
  <c r="C122" i="64" s="1"/>
  <c r="C123" i="64" s="1"/>
  <c r="C124" i="64" s="1"/>
  <c r="C125" i="64" s="1"/>
  <c r="C126" i="64" s="1"/>
  <c r="C127" i="64" s="1"/>
  <c r="C128" i="64" s="1"/>
  <c r="C129" i="64" s="1"/>
  <c r="C130" i="64" s="1"/>
  <c r="C131" i="64" s="1"/>
  <c r="C132" i="64" s="1"/>
  <c r="C133" i="64" s="1"/>
  <c r="C134" i="64" s="1"/>
  <c r="C135" i="64" s="1"/>
  <c r="C136" i="64" s="1"/>
  <c r="C137" i="64" s="1"/>
  <c r="C138" i="64" s="1"/>
  <c r="C139" i="64" s="1"/>
  <c r="C140" i="64" s="1"/>
  <c r="C141" i="64" s="1"/>
  <c r="C142" i="64" s="1"/>
  <c r="C143" i="64" s="1"/>
  <c r="C144" i="64" s="1"/>
  <c r="C145" i="64" s="1"/>
  <c r="C146" i="64" s="1"/>
  <c r="C147" i="64" s="1"/>
  <c r="C148" i="64" s="1"/>
  <c r="C149" i="64" s="1"/>
  <c r="C150" i="64" s="1"/>
  <c r="C151" i="64" s="1"/>
  <c r="C152" i="64" s="1"/>
  <c r="C153" i="64" s="1"/>
  <c r="C154" i="64" s="1"/>
  <c r="C99" i="21"/>
  <c r="C100" i="21" s="1"/>
  <c r="C101" i="21" s="1"/>
  <c r="C102" i="21" s="1"/>
  <c r="C103" i="21" s="1"/>
  <c r="C104" i="21" s="1"/>
  <c r="C105" i="21" s="1"/>
  <c r="C106" i="21" s="1"/>
  <c r="C107" i="21" s="1"/>
  <c r="C108" i="21" s="1"/>
  <c r="C109" i="21" s="1"/>
  <c r="C110" i="21" s="1"/>
  <c r="C111" i="21" s="1"/>
  <c r="C112" i="21" s="1"/>
  <c r="C113" i="21" s="1"/>
  <c r="C114" i="21" s="1"/>
  <c r="C115" i="21" s="1"/>
  <c r="C116" i="21" s="1"/>
  <c r="C117" i="21" s="1"/>
  <c r="C118" i="21" s="1"/>
  <c r="C119" i="21" s="1"/>
  <c r="C120" i="21" s="1"/>
  <c r="C121" i="21" s="1"/>
  <c r="C122" i="21" s="1"/>
  <c r="C123" i="21" s="1"/>
  <c r="C124" i="21" s="1"/>
  <c r="C125" i="21" s="1"/>
  <c r="C126" i="21" s="1"/>
  <c r="C127" i="21" s="1"/>
  <c r="C128" i="21" s="1"/>
  <c r="C129" i="21" s="1"/>
  <c r="C130" i="21" s="1"/>
  <c r="C131" i="21" s="1"/>
  <c r="C132" i="21" s="1"/>
  <c r="C133" i="21" s="1"/>
  <c r="C134" i="21" s="1"/>
  <c r="C135" i="21" s="1"/>
  <c r="C136" i="21" s="1"/>
  <c r="C137" i="21" s="1"/>
  <c r="C138" i="21" s="1"/>
  <c r="C139" i="21" s="1"/>
  <c r="C140" i="21" s="1"/>
  <c r="C141" i="21" s="1"/>
  <c r="C142" i="21" s="1"/>
  <c r="C143" i="21" s="1"/>
  <c r="C144" i="21" s="1"/>
  <c r="C145" i="21" s="1"/>
  <c r="C146" i="21" s="1"/>
  <c r="C147" i="21" s="1"/>
  <c r="C148" i="21" s="1"/>
  <c r="C149" i="21" s="1"/>
  <c r="C150" i="21" s="1"/>
  <c r="C151" i="21" s="1"/>
  <c r="C152" i="21" s="1"/>
  <c r="C153" i="21" s="1"/>
  <c r="C154" i="21" s="1"/>
  <c r="C99" i="19"/>
  <c r="C100" i="19" s="1"/>
  <c r="C101" i="19" s="1"/>
  <c r="C102" i="19" s="1"/>
  <c r="C103" i="19" s="1"/>
  <c r="C104" i="19" s="1"/>
  <c r="C105" i="19" s="1"/>
  <c r="C106" i="19" s="1"/>
  <c r="C107" i="19" s="1"/>
  <c r="C108" i="19" s="1"/>
  <c r="C109" i="19" s="1"/>
  <c r="C110" i="19" s="1"/>
  <c r="C111" i="19" s="1"/>
  <c r="C112" i="19" s="1"/>
  <c r="C113" i="19" s="1"/>
  <c r="C114" i="19" s="1"/>
  <c r="C115" i="19" s="1"/>
  <c r="C116" i="19" s="1"/>
  <c r="C117" i="19" s="1"/>
  <c r="C118" i="19" s="1"/>
  <c r="C119" i="19" s="1"/>
  <c r="C120" i="19" s="1"/>
  <c r="C121" i="19" s="1"/>
  <c r="C122" i="19" s="1"/>
  <c r="C123" i="19" s="1"/>
  <c r="C124" i="19" s="1"/>
  <c r="C125" i="19" s="1"/>
  <c r="C126" i="19" s="1"/>
  <c r="C127" i="19" s="1"/>
  <c r="C128" i="19" s="1"/>
  <c r="C129" i="19" s="1"/>
  <c r="C130" i="19" s="1"/>
  <c r="C131" i="19" s="1"/>
  <c r="C132" i="19" s="1"/>
  <c r="C133" i="19" s="1"/>
  <c r="C134" i="19" s="1"/>
  <c r="C135" i="19" s="1"/>
  <c r="C136" i="19" s="1"/>
  <c r="C137" i="19" s="1"/>
  <c r="C138" i="19" s="1"/>
  <c r="C139" i="19" s="1"/>
  <c r="C140" i="19" s="1"/>
  <c r="C141" i="19" s="1"/>
  <c r="C142" i="19" s="1"/>
  <c r="C143" i="19" s="1"/>
  <c r="C144" i="19" s="1"/>
  <c r="C145" i="19" s="1"/>
  <c r="C146" i="19" s="1"/>
  <c r="C147" i="19" s="1"/>
  <c r="C148" i="19" s="1"/>
  <c r="C149" i="19" s="1"/>
  <c r="C150" i="19" s="1"/>
  <c r="C151" i="19" s="1"/>
  <c r="C152" i="19" s="1"/>
  <c r="C153" i="19" s="1"/>
  <c r="C154" i="19" s="1"/>
  <c r="E106" i="35"/>
  <c r="F106" i="35" s="1"/>
  <c r="G106" i="35" s="1"/>
  <c r="B106" i="35"/>
  <c r="H104" i="35"/>
  <c r="J104" i="35" s="1"/>
  <c r="B100" i="96"/>
  <c r="I21" i="78"/>
  <c r="I28" i="71"/>
  <c r="B24" i="67"/>
  <c r="B25" i="46"/>
  <c r="I24" i="46"/>
  <c r="B29" i="24"/>
  <c r="I27" i="19"/>
  <c r="O87" i="39"/>
  <c r="I21" i="76"/>
  <c r="I21" i="80"/>
  <c r="C100" i="26"/>
  <c r="C101" i="26" s="1"/>
  <c r="C102" i="26" s="1"/>
  <c r="C103" i="26" s="1"/>
  <c r="C104" i="26" s="1"/>
  <c r="C105" i="26" s="1"/>
  <c r="C106" i="26" s="1"/>
  <c r="C107" i="26" s="1"/>
  <c r="C108" i="26" s="1"/>
  <c r="C109" i="26" s="1"/>
  <c r="C110" i="26" s="1"/>
  <c r="C111" i="26" s="1"/>
  <c r="C112" i="26" s="1"/>
  <c r="C113" i="26" s="1"/>
  <c r="C114" i="26" s="1"/>
  <c r="C115" i="26" s="1"/>
  <c r="C116" i="26" s="1"/>
  <c r="C117" i="26" s="1"/>
  <c r="C118" i="26" s="1"/>
  <c r="C119" i="26" s="1"/>
  <c r="C120" i="26" s="1"/>
  <c r="C121" i="26" s="1"/>
  <c r="C122" i="26" s="1"/>
  <c r="C123" i="26" s="1"/>
  <c r="C124" i="26" s="1"/>
  <c r="C125" i="26" s="1"/>
  <c r="C126" i="26" s="1"/>
  <c r="C127" i="26" s="1"/>
  <c r="C128" i="26" s="1"/>
  <c r="C129" i="26" s="1"/>
  <c r="C130" i="26" s="1"/>
  <c r="C131" i="26" s="1"/>
  <c r="C132" i="26" s="1"/>
  <c r="C133" i="26" s="1"/>
  <c r="C134" i="26" s="1"/>
  <c r="C135" i="26" s="1"/>
  <c r="C136" i="26" s="1"/>
  <c r="C137" i="26" s="1"/>
  <c r="C138" i="26" s="1"/>
  <c r="C139" i="26" s="1"/>
  <c r="C140" i="26" s="1"/>
  <c r="C141" i="26" s="1"/>
  <c r="C142" i="26" s="1"/>
  <c r="C143" i="26" s="1"/>
  <c r="C144" i="26" s="1"/>
  <c r="C145" i="26" s="1"/>
  <c r="C146" i="26" s="1"/>
  <c r="C147" i="26" s="1"/>
  <c r="C148" i="26" s="1"/>
  <c r="C149" i="26" s="1"/>
  <c r="C150" i="26" s="1"/>
  <c r="C151" i="26" s="1"/>
  <c r="C152" i="26" s="1"/>
  <c r="C153" i="26" s="1"/>
  <c r="C154" i="26" s="1"/>
  <c r="B19" i="93"/>
  <c r="D99" i="33"/>
  <c r="B21" i="91"/>
  <c r="B24" i="66"/>
  <c r="I23" i="61"/>
  <c r="I20" i="85"/>
  <c r="B21" i="84"/>
  <c r="B25" i="53"/>
  <c r="I27" i="17"/>
  <c r="I27" i="21"/>
  <c r="I20" i="81"/>
  <c r="I18" i="95"/>
  <c r="I20" i="91"/>
  <c r="I22" i="75"/>
  <c r="B27" i="42"/>
  <c r="B30" i="23"/>
  <c r="I20" i="84"/>
  <c r="I22" i="68"/>
  <c r="I27" i="41"/>
  <c r="I24" i="72"/>
  <c r="I23" i="65"/>
  <c r="I24" i="57"/>
  <c r="B28" i="22"/>
  <c r="B21" i="81"/>
  <c r="B19" i="95"/>
  <c r="B30" i="27"/>
  <c r="I26" i="44"/>
  <c r="I26" i="39"/>
  <c r="B22" i="76"/>
  <c r="B19" i="96"/>
  <c r="I29" i="27"/>
  <c r="B27" i="44"/>
  <c r="B25" i="72"/>
  <c r="I24" i="54"/>
  <c r="B27" i="39"/>
  <c r="B24" i="61"/>
  <c r="B21" i="85"/>
  <c r="I26" i="73"/>
  <c r="I29" i="29"/>
  <c r="O87" i="79"/>
  <c r="B27" i="73"/>
  <c r="B22" i="79"/>
  <c r="I23" i="63"/>
  <c r="I29" i="71"/>
  <c r="B28" i="17"/>
  <c r="B20" i="89"/>
  <c r="B30" i="70"/>
  <c r="B25" i="54"/>
  <c r="B24" i="63"/>
  <c r="I26" i="43"/>
  <c r="B28" i="21"/>
  <c r="I26" i="74"/>
  <c r="B30" i="29"/>
  <c r="B20" i="92"/>
  <c r="I29" i="70"/>
  <c r="B22" i="78"/>
  <c r="B19" i="26"/>
  <c r="B29" i="32"/>
  <c r="B28" i="3"/>
  <c r="B23" i="68"/>
  <c r="O87" i="22"/>
  <c r="I31" i="28"/>
  <c r="B22" i="77"/>
  <c r="B28" i="19"/>
  <c r="I19" i="92"/>
  <c r="I19" i="89"/>
  <c r="I26" i="45"/>
  <c r="I21" i="79"/>
  <c r="B27" i="43"/>
  <c r="B25" i="57"/>
  <c r="B28" i="41"/>
  <c r="O87" i="62"/>
  <c r="O87" i="29"/>
  <c r="O87" i="77"/>
  <c r="O87" i="84"/>
  <c r="O87" i="24"/>
  <c r="F53" i="1"/>
  <c r="E30" i="1"/>
  <c r="B24" i="59"/>
  <c r="B29" i="18"/>
  <c r="B106" i="57"/>
  <c r="I23" i="59"/>
  <c r="I22" i="35"/>
  <c r="B110" i="71"/>
  <c r="B109" i="18"/>
  <c r="E24" i="35"/>
  <c r="F24" i="35" s="1"/>
  <c r="H23" i="35"/>
  <c r="G23" i="35"/>
  <c r="B24" i="35"/>
  <c r="J102" i="35"/>
  <c r="J101" i="35"/>
  <c r="F53" i="2"/>
  <c r="E30" i="2"/>
  <c r="H105" i="35"/>
  <c r="I105" i="35"/>
  <c r="C127" i="101" l="1"/>
  <c r="C128" i="101" s="1"/>
  <c r="C129" i="101" s="1"/>
  <c r="C130" i="101" s="1"/>
  <c r="C131" i="101" s="1"/>
  <c r="C132" i="101" s="1"/>
  <c r="C133" i="101" s="1"/>
  <c r="C134" i="101" s="1"/>
  <c r="C135" i="101" s="1"/>
  <c r="C136" i="101" s="1"/>
  <c r="C137" i="101" s="1"/>
  <c r="C138" i="101" s="1"/>
  <c r="C139" i="101" s="1"/>
  <c r="C140" i="101" s="1"/>
  <c r="C141" i="101" s="1"/>
  <c r="C142" i="101" s="1"/>
  <c r="C143" i="101" s="1"/>
  <c r="C144" i="101" s="1"/>
  <c r="C145" i="101" s="1"/>
  <c r="C146" i="101" s="1"/>
  <c r="C147" i="101" s="1"/>
  <c r="C148" i="101" s="1"/>
  <c r="C149" i="101" s="1"/>
  <c r="C150" i="101" s="1"/>
  <c r="C151" i="101" s="1"/>
  <c r="C152" i="101" s="1"/>
  <c r="C153" i="101" s="1"/>
  <c r="C154" i="101" s="1"/>
  <c r="F99" i="102"/>
  <c r="D100" i="102" s="1"/>
  <c r="E100" i="102" s="1"/>
  <c r="C100" i="102"/>
  <c r="C101" i="102" s="1"/>
  <c r="C102" i="102" s="1"/>
  <c r="C103" i="102" s="1"/>
  <c r="C104" i="102" s="1"/>
  <c r="C105" i="102" s="1"/>
  <c r="C106" i="102" s="1"/>
  <c r="C107" i="102" s="1"/>
  <c r="C108" i="102" s="1"/>
  <c r="C109" i="102" s="1"/>
  <c r="C110" i="102" s="1"/>
  <c r="C111" i="102" s="1"/>
  <c r="C112" i="102" s="1"/>
  <c r="C113" i="102" s="1"/>
  <c r="C114" i="102" s="1"/>
  <c r="C115" i="102" s="1"/>
  <c r="C116" i="102" s="1"/>
  <c r="C117" i="102" s="1"/>
  <c r="C118" i="102" s="1"/>
  <c r="C119" i="102" s="1"/>
  <c r="C120" i="102" s="1"/>
  <c r="C121" i="102" s="1"/>
  <c r="C122" i="102" s="1"/>
  <c r="C123" i="102" s="1"/>
  <c r="C124" i="102" s="1"/>
  <c r="C125" i="102" s="1"/>
  <c r="C126" i="102" s="1"/>
  <c r="D99" i="102"/>
  <c r="I18" i="13"/>
  <c r="D100" i="101"/>
  <c r="E100" i="101" s="1"/>
  <c r="G99" i="101"/>
  <c r="G99" i="13"/>
  <c r="I99" i="13" s="1"/>
  <c r="F99" i="25"/>
  <c r="C100" i="100"/>
  <c r="C101" i="100" s="1"/>
  <c r="C102" i="100" s="1"/>
  <c r="C103" i="100" s="1"/>
  <c r="C104" i="100" s="1"/>
  <c r="C105" i="100" s="1"/>
  <c r="C106" i="100" s="1"/>
  <c r="C107" i="100" s="1"/>
  <c r="C108" i="100" s="1"/>
  <c r="C109" i="100" s="1"/>
  <c r="C110" i="100" s="1"/>
  <c r="C111" i="100" s="1"/>
  <c r="C112" i="100" s="1"/>
  <c r="C113" i="100" s="1"/>
  <c r="C114" i="100" s="1"/>
  <c r="C115" i="100" s="1"/>
  <c r="C116" i="100" s="1"/>
  <c r="C117" i="100" s="1"/>
  <c r="C118" i="100" s="1"/>
  <c r="C119" i="100" s="1"/>
  <c r="C120" i="100" s="1"/>
  <c r="C121" i="100" s="1"/>
  <c r="C122" i="100" s="1"/>
  <c r="C123" i="100" s="1"/>
  <c r="C124" i="100" s="1"/>
  <c r="C125" i="100" s="1"/>
  <c r="C126" i="100" s="1"/>
  <c r="D100" i="26"/>
  <c r="B100" i="26" s="1"/>
  <c r="G99" i="26"/>
  <c r="I18" i="33"/>
  <c r="H19" i="13"/>
  <c r="I19" i="13" s="1"/>
  <c r="D20" i="13"/>
  <c r="E20" i="13" s="1"/>
  <c r="E33" i="1"/>
  <c r="E37" i="1" s="1"/>
  <c r="F54" i="1" s="1"/>
  <c r="F55" i="1" s="1"/>
  <c r="F99" i="100"/>
  <c r="E33" i="2"/>
  <c r="E37" i="2" s="1"/>
  <c r="F54" i="2" s="1"/>
  <c r="F55" i="2" s="1"/>
  <c r="B22" i="90"/>
  <c r="B22" i="88"/>
  <c r="C100" i="25"/>
  <c r="C101" i="25" s="1"/>
  <c r="C102" i="25" s="1"/>
  <c r="C103" i="25" s="1"/>
  <c r="C104" i="25" s="1"/>
  <c r="C105" i="25" s="1"/>
  <c r="C106" i="25" s="1"/>
  <c r="C107" i="25" s="1"/>
  <c r="C108" i="25" s="1"/>
  <c r="C109" i="25" s="1"/>
  <c r="C110" i="25" s="1"/>
  <c r="C111" i="25" s="1"/>
  <c r="C112" i="25" s="1"/>
  <c r="C113" i="25" s="1"/>
  <c r="C114" i="25" s="1"/>
  <c r="C115" i="25" s="1"/>
  <c r="C116" i="25" s="1"/>
  <c r="C117" i="25" s="1"/>
  <c r="C118" i="25" s="1"/>
  <c r="C119" i="25" s="1"/>
  <c r="C120" i="25" s="1"/>
  <c r="C121" i="25" s="1"/>
  <c r="C122" i="25" s="1"/>
  <c r="C123" i="25" s="1"/>
  <c r="C124" i="25" s="1"/>
  <c r="C125" i="25" s="1"/>
  <c r="C126" i="25" s="1"/>
  <c r="C127" i="25" s="1"/>
  <c r="C128" i="25" s="1"/>
  <c r="C129" i="25" s="1"/>
  <c r="C130" i="25" s="1"/>
  <c r="C131" i="25" s="1"/>
  <c r="C132" i="25" s="1"/>
  <c r="C133" i="25" s="1"/>
  <c r="C134" i="25" s="1"/>
  <c r="C135" i="25" s="1"/>
  <c r="C136" i="25" s="1"/>
  <c r="C137" i="25" s="1"/>
  <c r="C138" i="25" s="1"/>
  <c r="C139" i="25" s="1"/>
  <c r="C140" i="25" s="1"/>
  <c r="C141" i="25" s="1"/>
  <c r="C142" i="25" s="1"/>
  <c r="C143" i="25" s="1"/>
  <c r="C144" i="25" s="1"/>
  <c r="C145" i="25" s="1"/>
  <c r="C146" i="25" s="1"/>
  <c r="C147" i="25" s="1"/>
  <c r="C148" i="25" s="1"/>
  <c r="C149" i="25" s="1"/>
  <c r="C150" i="25" s="1"/>
  <c r="C151" i="25" s="1"/>
  <c r="C152" i="25" s="1"/>
  <c r="C153" i="25" s="1"/>
  <c r="C154" i="25" s="1"/>
  <c r="I19" i="25"/>
  <c r="I19" i="97"/>
  <c r="I30" i="31"/>
  <c r="I27" i="73"/>
  <c r="G99" i="33"/>
  <c r="H99" i="33" s="1"/>
  <c r="J99" i="97"/>
  <c r="C100" i="29"/>
  <c r="C101" i="29" s="1"/>
  <c r="C102" i="29" s="1"/>
  <c r="C103" i="29" s="1"/>
  <c r="C104" i="29" s="1"/>
  <c r="C105" i="29" s="1"/>
  <c r="C106" i="29" s="1"/>
  <c r="C107" i="29" s="1"/>
  <c r="C108" i="29" s="1"/>
  <c r="C109" i="29" s="1"/>
  <c r="C110" i="29" s="1"/>
  <c r="C111" i="29" s="1"/>
  <c r="C112" i="29" s="1"/>
  <c r="C113" i="29" s="1"/>
  <c r="C114" i="29" s="1"/>
  <c r="C115" i="29" s="1"/>
  <c r="C116" i="29" s="1"/>
  <c r="C117" i="29" s="1"/>
  <c r="C118" i="29" s="1"/>
  <c r="C119" i="29" s="1"/>
  <c r="C120" i="29" s="1"/>
  <c r="C121" i="29" s="1"/>
  <c r="C122" i="29" s="1"/>
  <c r="C123" i="29" s="1"/>
  <c r="C124" i="29" s="1"/>
  <c r="C125" i="29" s="1"/>
  <c r="C126" i="29" s="1"/>
  <c r="C127" i="29" s="1"/>
  <c r="C128" i="29" s="1"/>
  <c r="C129" i="29" s="1"/>
  <c r="C130" i="29" s="1"/>
  <c r="C131" i="29" s="1"/>
  <c r="C132" i="29" s="1"/>
  <c r="C133" i="29" s="1"/>
  <c r="C134" i="29" s="1"/>
  <c r="C135" i="29" s="1"/>
  <c r="C136" i="29" s="1"/>
  <c r="C137" i="29" s="1"/>
  <c r="C138" i="29" s="1"/>
  <c r="C139" i="29" s="1"/>
  <c r="C140" i="29" s="1"/>
  <c r="C141" i="29" s="1"/>
  <c r="C142" i="29" s="1"/>
  <c r="C143" i="29" s="1"/>
  <c r="C144" i="29" s="1"/>
  <c r="C145" i="29" s="1"/>
  <c r="C146" i="29" s="1"/>
  <c r="C147" i="29" s="1"/>
  <c r="C148" i="29" s="1"/>
  <c r="C149" i="29" s="1"/>
  <c r="C150" i="29" s="1"/>
  <c r="C151" i="29" s="1"/>
  <c r="C152" i="29" s="1"/>
  <c r="C153" i="29" s="1"/>
  <c r="C154" i="29" s="1"/>
  <c r="B107" i="35"/>
  <c r="I21" i="86"/>
  <c r="D100" i="33"/>
  <c r="E100" i="33" s="1"/>
  <c r="E107" i="35"/>
  <c r="F107" i="35" s="1"/>
  <c r="G107" i="35" s="1"/>
  <c r="J99" i="96"/>
  <c r="I19" i="94"/>
  <c r="I25" i="46"/>
  <c r="I29" i="24"/>
  <c r="I26" i="55"/>
  <c r="I23" i="35"/>
  <c r="I22" i="76"/>
  <c r="B22" i="80"/>
  <c r="I25" i="53"/>
  <c r="I22" i="82"/>
  <c r="I21" i="84"/>
  <c r="B20" i="94"/>
  <c r="I19" i="93"/>
  <c r="B22" i="86"/>
  <c r="B23" i="82"/>
  <c r="B27" i="55"/>
  <c r="B100" i="93"/>
  <c r="I27" i="43"/>
  <c r="I30" i="69"/>
  <c r="I26" i="58"/>
  <c r="B24" i="65"/>
  <c r="I30" i="29"/>
  <c r="I27" i="42"/>
  <c r="I29" i="34"/>
  <c r="I22" i="77"/>
  <c r="B23" i="75"/>
  <c r="B27" i="58"/>
  <c r="I24" i="56"/>
  <c r="I24" i="61"/>
  <c r="I19" i="95"/>
  <c r="I27" i="39"/>
  <c r="I27" i="44"/>
  <c r="I28" i="22"/>
  <c r="I25" i="72"/>
  <c r="I19" i="96"/>
  <c r="I23" i="60"/>
  <c r="B30" i="71"/>
  <c r="B21" i="83"/>
  <c r="I24" i="64"/>
  <c r="I28" i="19"/>
  <c r="B32" i="28"/>
  <c r="B30" i="30"/>
  <c r="B31" i="31"/>
  <c r="I20" i="89"/>
  <c r="B31" i="69"/>
  <c r="I23" i="68"/>
  <c r="B27" i="74"/>
  <c r="B27" i="45"/>
  <c r="I20" i="83"/>
  <c r="B25" i="64"/>
  <c r="I29" i="32"/>
  <c r="B20" i="33"/>
  <c r="B24" i="60"/>
  <c r="I25" i="57"/>
  <c r="B30" i="34"/>
  <c r="I29" i="30"/>
  <c r="I22" i="78"/>
  <c r="I20" i="92"/>
  <c r="I25" i="54"/>
  <c r="I30" i="70"/>
  <c r="B25" i="56"/>
  <c r="I28" i="17"/>
  <c r="I22" i="79"/>
  <c r="I19" i="33"/>
  <c r="B100" i="94"/>
  <c r="J105" i="57"/>
  <c r="J105" i="56"/>
  <c r="B105" i="59"/>
  <c r="B107" i="56"/>
  <c r="I23" i="62"/>
  <c r="B25" i="35"/>
  <c r="G24" i="35"/>
  <c r="H24" i="35"/>
  <c r="E25" i="35"/>
  <c r="F25" i="35" s="1"/>
  <c r="I20" i="87"/>
  <c r="B21" i="87"/>
  <c r="B24" i="62"/>
  <c r="B110" i="23"/>
  <c r="I27" i="20"/>
  <c r="B28" i="20"/>
  <c r="B109" i="22"/>
  <c r="B102" i="81"/>
  <c r="B101" i="89"/>
  <c r="B108" i="41"/>
  <c r="B106" i="58"/>
  <c r="B107" i="45"/>
  <c r="B108" i="73"/>
  <c r="B101" i="92"/>
  <c r="B101" i="91"/>
  <c r="B104" i="65"/>
  <c r="B111" i="30"/>
  <c r="B103" i="79"/>
  <c r="J109" i="23"/>
  <c r="B103" i="76"/>
  <c r="B109" i="17"/>
  <c r="B106" i="55"/>
  <c r="H106" i="35"/>
  <c r="I106" i="35"/>
  <c r="F100" i="13"/>
  <c r="B100" i="13"/>
  <c r="J105" i="35"/>
  <c r="B102" i="80"/>
  <c r="B103" i="75"/>
  <c r="B102" i="83"/>
  <c r="B108" i="42"/>
  <c r="B103" i="77"/>
  <c r="B110" i="24"/>
  <c r="B106" i="54"/>
  <c r="B109" i="21"/>
  <c r="C127" i="100" l="1"/>
  <c r="C128" i="100" s="1"/>
  <c r="C129" i="100" s="1"/>
  <c r="C130" i="100" s="1"/>
  <c r="C131" i="100" s="1"/>
  <c r="C132" i="100" s="1"/>
  <c r="C133" i="100" s="1"/>
  <c r="C134" i="100" s="1"/>
  <c r="C135" i="100" s="1"/>
  <c r="C136" i="100" s="1"/>
  <c r="C137" i="100" s="1"/>
  <c r="C138" i="100" s="1"/>
  <c r="C139" i="100" s="1"/>
  <c r="C140" i="100" s="1"/>
  <c r="C141" i="100" s="1"/>
  <c r="C142" i="100" s="1"/>
  <c r="C143" i="100" s="1"/>
  <c r="C144" i="100" s="1"/>
  <c r="C145" i="100" s="1"/>
  <c r="C146" i="100" s="1"/>
  <c r="C147" i="100" s="1"/>
  <c r="C148" i="100" s="1"/>
  <c r="C149" i="100" s="1"/>
  <c r="C150" i="100" s="1"/>
  <c r="C151" i="100" s="1"/>
  <c r="C152" i="100" s="1"/>
  <c r="C153" i="100" s="1"/>
  <c r="C154" i="100" s="1"/>
  <c r="G99" i="102"/>
  <c r="H99" i="102" s="1"/>
  <c r="C127" i="102"/>
  <c r="C128" i="102" s="1"/>
  <c r="C129" i="102" s="1"/>
  <c r="C130" i="102" s="1"/>
  <c r="C131" i="102" s="1"/>
  <c r="C132" i="102" s="1"/>
  <c r="C133" i="102" s="1"/>
  <c r="C134" i="102" s="1"/>
  <c r="C135" i="102" s="1"/>
  <c r="C136" i="102" s="1"/>
  <c r="C137" i="102" s="1"/>
  <c r="C138" i="102" s="1"/>
  <c r="C139" i="102" s="1"/>
  <c r="C140" i="102" s="1"/>
  <c r="C141" i="102" s="1"/>
  <c r="C142" i="102" s="1"/>
  <c r="C143" i="102" s="1"/>
  <c r="C144" i="102" s="1"/>
  <c r="C145" i="102" s="1"/>
  <c r="C146" i="102" s="1"/>
  <c r="C147" i="102" s="1"/>
  <c r="C148" i="102" s="1"/>
  <c r="C149" i="102" s="1"/>
  <c r="C150" i="102" s="1"/>
  <c r="C151" i="102" s="1"/>
  <c r="C152" i="102" s="1"/>
  <c r="C153" i="102" s="1"/>
  <c r="C154" i="102" s="1"/>
  <c r="F100" i="102"/>
  <c r="B100" i="102"/>
  <c r="F20" i="13"/>
  <c r="G20" i="13" s="1"/>
  <c r="B20" i="13"/>
  <c r="H99" i="13"/>
  <c r="J99" i="13" s="1"/>
  <c r="E100" i="26"/>
  <c r="F100" i="26" s="1"/>
  <c r="D101" i="26" s="1"/>
  <c r="E101" i="26" s="1"/>
  <c r="H99" i="101"/>
  <c r="I99" i="101"/>
  <c r="N88" i="101" s="1"/>
  <c r="N89" i="101" s="1"/>
  <c r="B100" i="101"/>
  <c r="F100" i="101"/>
  <c r="G99" i="25"/>
  <c r="D100" i="25"/>
  <c r="E100" i="25" s="1"/>
  <c r="H99" i="26"/>
  <c r="M99" i="26" s="1"/>
  <c r="I99" i="26"/>
  <c r="O99" i="26" s="1"/>
  <c r="D100" i="100"/>
  <c r="B100" i="100" s="1"/>
  <c r="G99" i="100"/>
  <c r="I21" i="90"/>
  <c r="I19" i="99"/>
  <c r="B23" i="90"/>
  <c r="I99" i="33"/>
  <c r="J99" i="33" s="1"/>
  <c r="I19" i="98"/>
  <c r="B20" i="97"/>
  <c r="B20" i="25"/>
  <c r="B20" i="98"/>
  <c r="B20" i="99"/>
  <c r="I30" i="23"/>
  <c r="I24" i="67"/>
  <c r="I28" i="41"/>
  <c r="I24" i="66"/>
  <c r="I21" i="91"/>
  <c r="I21" i="88"/>
  <c r="B21" i="94"/>
  <c r="B100" i="33"/>
  <c r="J100" i="99"/>
  <c r="J99" i="99"/>
  <c r="B108" i="35"/>
  <c r="E108" i="35"/>
  <c r="F108" i="35" s="1"/>
  <c r="B109" i="35" s="1"/>
  <c r="F76" i="1"/>
  <c r="F77" i="1" s="1"/>
  <c r="F62" i="1"/>
  <c r="F65" i="1" s="1"/>
  <c r="F67" i="1" s="1"/>
  <c r="F69" i="1" s="1"/>
  <c r="F70" i="1" s="1"/>
  <c r="F71" i="1" s="1"/>
  <c r="F56" i="1" s="1"/>
  <c r="F57" i="1" s="1"/>
  <c r="F59" i="1" s="1"/>
  <c r="F79" i="1" s="1"/>
  <c r="I21" i="85"/>
  <c r="I28" i="21"/>
  <c r="B101" i="95"/>
  <c r="B101" i="97"/>
  <c r="J99" i="95"/>
  <c r="F100" i="33"/>
  <c r="G100" i="33" s="1"/>
  <c r="J109" i="71"/>
  <c r="B111" i="71"/>
  <c r="B110" i="18"/>
  <c r="K95" i="85"/>
  <c r="J99" i="93"/>
  <c r="B25" i="67"/>
  <c r="B26" i="46"/>
  <c r="I30" i="27"/>
  <c r="B30" i="24"/>
  <c r="B20" i="93"/>
  <c r="B31" i="23"/>
  <c r="B28" i="42"/>
  <c r="I20" i="33"/>
  <c r="B25" i="66"/>
  <c r="B22" i="84"/>
  <c r="B22" i="91"/>
  <c r="B26" i="53"/>
  <c r="I21" i="83"/>
  <c r="B20" i="96"/>
  <c r="B23" i="76"/>
  <c r="I28" i="20"/>
  <c r="B29" i="22"/>
  <c r="B22" i="85"/>
  <c r="B22" i="81"/>
  <c r="B25" i="61"/>
  <c r="I27" i="74"/>
  <c r="B20" i="95"/>
  <c r="B28" i="39"/>
  <c r="B31" i="27"/>
  <c r="I21" i="81"/>
  <c r="B28" i="44"/>
  <c r="B26" i="72"/>
  <c r="I24" i="35"/>
  <c r="B26" i="57"/>
  <c r="B31" i="70"/>
  <c r="B28" i="43"/>
  <c r="B21" i="92"/>
  <c r="B20" i="26"/>
  <c r="B29" i="19"/>
  <c r="B23" i="79"/>
  <c r="B29" i="21"/>
  <c r="B28" i="73"/>
  <c r="B21" i="89"/>
  <c r="B30" i="32"/>
  <c r="B26" i="54"/>
  <c r="B23" i="78"/>
  <c r="B23" i="77"/>
  <c r="B25" i="63"/>
  <c r="B24" i="68"/>
  <c r="B29" i="17"/>
  <c r="I25" i="56"/>
  <c r="B31" i="29"/>
  <c r="I24" i="60"/>
  <c r="B29" i="41"/>
  <c r="B29" i="3"/>
  <c r="I24" i="63"/>
  <c r="I30" i="30"/>
  <c r="J99" i="94"/>
  <c r="B111" i="23"/>
  <c r="B101" i="93"/>
  <c r="J108" i="18"/>
  <c r="J104" i="59"/>
  <c r="I24" i="59"/>
  <c r="I29" i="18"/>
  <c r="E26" i="35"/>
  <c r="F26" i="35" s="1"/>
  <c r="H25" i="35"/>
  <c r="B26" i="35"/>
  <c r="G25" i="35"/>
  <c r="I24" i="62"/>
  <c r="B30" i="18"/>
  <c r="B25" i="59"/>
  <c r="B101" i="86"/>
  <c r="B104" i="66"/>
  <c r="B109" i="19"/>
  <c r="B109" i="34"/>
  <c r="B105" i="64"/>
  <c r="J100" i="89"/>
  <c r="B104" i="68"/>
  <c r="B110" i="32"/>
  <c r="B109" i="20"/>
  <c r="B111" i="29"/>
  <c r="B105" i="63"/>
  <c r="B106" i="46"/>
  <c r="B103" i="78"/>
  <c r="B101" i="90"/>
  <c r="B105" i="61"/>
  <c r="B105" i="60"/>
  <c r="B107" i="74"/>
  <c r="B110" i="31"/>
  <c r="B106" i="53"/>
  <c r="B105" i="62"/>
  <c r="B111" i="70"/>
  <c r="B101" i="84"/>
  <c r="B106" i="72"/>
  <c r="B108" i="39"/>
  <c r="B102" i="85"/>
  <c r="B108" i="43"/>
  <c r="B111" i="27"/>
  <c r="B101" i="88"/>
  <c r="B105" i="34"/>
  <c r="B111" i="69"/>
  <c r="B106" i="59"/>
  <c r="F62" i="2"/>
  <c r="F65" i="2" s="1"/>
  <c r="F67" i="2" s="1"/>
  <c r="F69" i="2" s="1"/>
  <c r="B107" i="57"/>
  <c r="J108" i="21"/>
  <c r="G100" i="13"/>
  <c r="D101" i="13"/>
  <c r="E101" i="13" s="1"/>
  <c r="B101" i="96"/>
  <c r="J107" i="42"/>
  <c r="B104" i="67"/>
  <c r="J105" i="54"/>
  <c r="I107" i="35"/>
  <c r="H107" i="35"/>
  <c r="J105" i="55"/>
  <c r="J102" i="77"/>
  <c r="B102" i="82"/>
  <c r="J108" i="17"/>
  <c r="B108" i="44"/>
  <c r="J102" i="75"/>
  <c r="J101" i="80"/>
  <c r="B112" i="28"/>
  <c r="J101" i="83"/>
  <c r="B101" i="87"/>
  <c r="J109" i="24"/>
  <c r="J102" i="76"/>
  <c r="B109" i="3"/>
  <c r="J106" i="35"/>
  <c r="I99" i="102" l="1"/>
  <c r="J99" i="102" s="1"/>
  <c r="D101" i="102"/>
  <c r="E101" i="102" s="1"/>
  <c r="G100" i="102"/>
  <c r="D21" i="13"/>
  <c r="E21" i="13" s="1"/>
  <c r="H20" i="13"/>
  <c r="I20" i="13" s="1"/>
  <c r="G100" i="26"/>
  <c r="H100" i="26" s="1"/>
  <c r="J99" i="101"/>
  <c r="G100" i="101"/>
  <c r="D101" i="101"/>
  <c r="F100" i="25"/>
  <c r="B100" i="25"/>
  <c r="I99" i="25"/>
  <c r="H99" i="25"/>
  <c r="F101" i="26"/>
  <c r="B101" i="26"/>
  <c r="E100" i="100"/>
  <c r="F100" i="100" s="1"/>
  <c r="D101" i="100" s="1"/>
  <c r="H99" i="100"/>
  <c r="I99" i="100"/>
  <c r="N88" i="100" s="1"/>
  <c r="N89" i="100" s="1"/>
  <c r="I27" i="58"/>
  <c r="I31" i="31"/>
  <c r="B23" i="88"/>
  <c r="I27" i="55"/>
  <c r="B101" i="98"/>
  <c r="I22" i="88"/>
  <c r="J99" i="26"/>
  <c r="P99" i="26"/>
  <c r="D101" i="33"/>
  <c r="E101" i="33" s="1"/>
  <c r="F101" i="33" s="1"/>
  <c r="I22" i="90"/>
  <c r="F80" i="1"/>
  <c r="F82" i="1" s="1"/>
  <c r="I30" i="71"/>
  <c r="I21" i="87"/>
  <c r="I30" i="34"/>
  <c r="I24" i="65"/>
  <c r="I32" i="28"/>
  <c r="B101" i="99"/>
  <c r="I20" i="94"/>
  <c r="I23" i="75"/>
  <c r="E109" i="35"/>
  <c r="F109" i="35" s="1"/>
  <c r="B110" i="35" s="1"/>
  <c r="G108" i="35"/>
  <c r="H108" i="35" s="1"/>
  <c r="B105" i="65"/>
  <c r="J100" i="98"/>
  <c r="B103" i="81"/>
  <c r="J100" i="97"/>
  <c r="J106" i="56"/>
  <c r="B108" i="56"/>
  <c r="I22" i="86"/>
  <c r="I22" i="80"/>
  <c r="B24" i="82"/>
  <c r="B23" i="80"/>
  <c r="B23" i="86"/>
  <c r="I23" i="82"/>
  <c r="B28" i="58"/>
  <c r="B24" i="75"/>
  <c r="B25" i="65"/>
  <c r="B28" i="55"/>
  <c r="I23" i="79"/>
  <c r="I25" i="64"/>
  <c r="I25" i="35"/>
  <c r="B31" i="34"/>
  <c r="B31" i="30"/>
  <c r="B22" i="83"/>
  <c r="I31" i="69"/>
  <c r="B32" i="31"/>
  <c r="B31" i="71"/>
  <c r="B25" i="60"/>
  <c r="I29" i="17"/>
  <c r="B28" i="45"/>
  <c r="B28" i="74"/>
  <c r="B26" i="56"/>
  <c r="B33" i="28"/>
  <c r="B26" i="64"/>
  <c r="B21" i="33"/>
  <c r="B32" i="69"/>
  <c r="I27" i="45"/>
  <c r="B101" i="94"/>
  <c r="B109" i="41"/>
  <c r="J105" i="59"/>
  <c r="J107" i="35"/>
  <c r="B109" i="73"/>
  <c r="B25" i="62"/>
  <c r="B27" i="35"/>
  <c r="H26" i="35"/>
  <c r="E27" i="35"/>
  <c r="F27" i="35" s="1"/>
  <c r="G26" i="35"/>
  <c r="B29" i="20"/>
  <c r="J110" i="23"/>
  <c r="B22" i="87"/>
  <c r="J105" i="58"/>
  <c r="J104" i="61"/>
  <c r="J102" i="78"/>
  <c r="J108" i="20"/>
  <c r="J101" i="81"/>
  <c r="J103" i="65"/>
  <c r="J110" i="30"/>
  <c r="J103" i="68"/>
  <c r="J109" i="31"/>
  <c r="J106" i="74"/>
  <c r="J108" i="19"/>
  <c r="J103" i="66"/>
  <c r="B108" i="45"/>
  <c r="J105" i="46"/>
  <c r="J100" i="92"/>
  <c r="J108" i="22"/>
  <c r="B102" i="89"/>
  <c r="J110" i="69"/>
  <c r="J107" i="41"/>
  <c r="J107" i="73"/>
  <c r="J109" i="32"/>
  <c r="J105" i="53"/>
  <c r="J104" i="64"/>
  <c r="J104" i="60"/>
  <c r="J104" i="62"/>
  <c r="J100" i="88"/>
  <c r="L104" i="34"/>
  <c r="M104" i="34" s="1"/>
  <c r="J110" i="70"/>
  <c r="J104" i="63"/>
  <c r="B106" i="62"/>
  <c r="J105" i="72"/>
  <c r="J106" i="45"/>
  <c r="J107" i="43"/>
  <c r="B102" i="91"/>
  <c r="J100" i="84"/>
  <c r="J102" i="79"/>
  <c r="J100" i="86"/>
  <c r="J110" i="27"/>
  <c r="J110" i="29"/>
  <c r="J107" i="39"/>
  <c r="J100" i="91"/>
  <c r="J101" i="85"/>
  <c r="J100" i="90"/>
  <c r="J109" i="18"/>
  <c r="F70" i="2"/>
  <c r="F71" i="2" s="1"/>
  <c r="F56" i="2" s="1"/>
  <c r="F57" i="2" s="1"/>
  <c r="B109" i="42"/>
  <c r="B111" i="24"/>
  <c r="B110" i="21"/>
  <c r="B107" i="54"/>
  <c r="B104" i="75"/>
  <c r="H100" i="33"/>
  <c r="I100" i="33"/>
  <c r="I100" i="13"/>
  <c r="H100" i="13"/>
  <c r="B107" i="55"/>
  <c r="J108" i="3"/>
  <c r="B104" i="77"/>
  <c r="J111" i="28"/>
  <c r="J103" i="67"/>
  <c r="J100" i="96"/>
  <c r="J107" i="44"/>
  <c r="B103" i="80"/>
  <c r="B104" i="76"/>
  <c r="J100" i="87"/>
  <c r="B110" i="17"/>
  <c r="J101" i="82"/>
  <c r="F101" i="13"/>
  <c r="B101" i="13"/>
  <c r="B103" i="83"/>
  <c r="B101" i="102" l="1"/>
  <c r="F101" i="102"/>
  <c r="H100" i="102"/>
  <c r="I100" i="102"/>
  <c r="F21" i="13"/>
  <c r="H21" i="13" s="1"/>
  <c r="B21" i="13"/>
  <c r="I100" i="26"/>
  <c r="J100" i="26" s="1"/>
  <c r="E101" i="101"/>
  <c r="F101" i="101" s="1"/>
  <c r="B101" i="101"/>
  <c r="H100" i="101"/>
  <c r="I100" i="101"/>
  <c r="G100" i="100"/>
  <c r="I100" i="100" s="1"/>
  <c r="J99" i="25"/>
  <c r="D102" i="26"/>
  <c r="E102" i="26" s="1"/>
  <c r="G101" i="26"/>
  <c r="G100" i="25"/>
  <c r="D101" i="25"/>
  <c r="E101" i="25" s="1"/>
  <c r="J99" i="100"/>
  <c r="E101" i="100"/>
  <c r="F101" i="100" s="1"/>
  <c r="B101" i="100"/>
  <c r="B24" i="90"/>
  <c r="I23" i="90"/>
  <c r="I30" i="18"/>
  <c r="I22" i="91"/>
  <c r="I29" i="41"/>
  <c r="I25" i="66"/>
  <c r="B101" i="33"/>
  <c r="I29" i="22"/>
  <c r="I20" i="25"/>
  <c r="I20" i="98"/>
  <c r="I26" i="46"/>
  <c r="I20" i="99"/>
  <c r="B21" i="98"/>
  <c r="B21" i="97"/>
  <c r="I20" i="97"/>
  <c r="B21" i="25"/>
  <c r="B21" i="99"/>
  <c r="I28" i="44"/>
  <c r="I24" i="68"/>
  <c r="I23" i="77"/>
  <c r="I29" i="21"/>
  <c r="I21" i="89"/>
  <c r="I23" i="76"/>
  <c r="I28" i="39"/>
  <c r="I25" i="59"/>
  <c r="I30" i="24"/>
  <c r="I26" i="53"/>
  <c r="I29" i="19"/>
  <c r="I30" i="32"/>
  <c r="I25" i="61"/>
  <c r="I26" i="57"/>
  <c r="I26" i="54"/>
  <c r="I31" i="70"/>
  <c r="I23" i="78"/>
  <c r="I31" i="29"/>
  <c r="I28" i="42"/>
  <c r="G109" i="35"/>
  <c r="H109" i="35" s="1"/>
  <c r="E110" i="35"/>
  <c r="F110" i="35" s="1"/>
  <c r="G110" i="35" s="1"/>
  <c r="I20" i="96"/>
  <c r="I20" i="95"/>
  <c r="I21" i="94"/>
  <c r="I20" i="93"/>
  <c r="I21" i="92"/>
  <c r="I22" i="85"/>
  <c r="I22" i="81"/>
  <c r="I108" i="35"/>
  <c r="J108" i="35" s="1"/>
  <c r="J100" i="93"/>
  <c r="J106" i="57"/>
  <c r="B106" i="65"/>
  <c r="J100" i="95"/>
  <c r="B111" i="18"/>
  <c r="B112" i="23"/>
  <c r="B102" i="97"/>
  <c r="B102" i="98"/>
  <c r="J110" i="71"/>
  <c r="B102" i="95"/>
  <c r="J107" i="56"/>
  <c r="B26" i="67"/>
  <c r="I25" i="67"/>
  <c r="I25" i="63"/>
  <c r="B27" i="46"/>
  <c r="B31" i="24"/>
  <c r="I31" i="27"/>
  <c r="B22" i="94"/>
  <c r="B21" i="93"/>
  <c r="J100" i="94"/>
  <c r="B32" i="23"/>
  <c r="B23" i="91"/>
  <c r="B27" i="53"/>
  <c r="B26" i="66"/>
  <c r="I22" i="84"/>
  <c r="B29" i="42"/>
  <c r="B23" i="84"/>
  <c r="I26" i="72"/>
  <c r="I31" i="23"/>
  <c r="B21" i="96"/>
  <c r="B21" i="95"/>
  <c r="B23" i="81"/>
  <c r="B26" i="61"/>
  <c r="B24" i="76"/>
  <c r="B27" i="72"/>
  <c r="B29" i="39"/>
  <c r="B32" i="27"/>
  <c r="B29" i="44"/>
  <c r="B23" i="85"/>
  <c r="B30" i="22"/>
  <c r="I21" i="33"/>
  <c r="B24" i="79"/>
  <c r="B30" i="17"/>
  <c r="B22" i="33"/>
  <c r="B24" i="77"/>
  <c r="B22" i="92"/>
  <c r="B21" i="26"/>
  <c r="B29" i="73"/>
  <c r="B32" i="29"/>
  <c r="B27" i="57"/>
  <c r="B30" i="21"/>
  <c r="B31" i="32"/>
  <c r="B24" i="78"/>
  <c r="B29" i="43"/>
  <c r="B26" i="63"/>
  <c r="B30" i="3"/>
  <c r="B30" i="19"/>
  <c r="B27" i="54"/>
  <c r="B32" i="70"/>
  <c r="B22" i="89"/>
  <c r="I26" i="35"/>
  <c r="I28" i="73"/>
  <c r="B25" i="68"/>
  <c r="I28" i="43"/>
  <c r="B30" i="41"/>
  <c r="B102" i="94"/>
  <c r="B110" i="22"/>
  <c r="J101" i="89"/>
  <c r="J102" i="81"/>
  <c r="B102" i="93"/>
  <c r="B26" i="59"/>
  <c r="B31" i="18"/>
  <c r="E28" i="35"/>
  <c r="F28" i="35" s="1"/>
  <c r="B28" i="35"/>
  <c r="G27" i="35"/>
  <c r="H27" i="35"/>
  <c r="B108" i="74"/>
  <c r="B102" i="92"/>
  <c r="B105" i="68"/>
  <c r="B109" i="43"/>
  <c r="J104" i="34"/>
  <c r="N104" i="34"/>
  <c r="O104" i="34" s="1"/>
  <c r="P104" i="34" s="1"/>
  <c r="B105" i="66"/>
  <c r="B106" i="61"/>
  <c r="B111" i="32"/>
  <c r="B112" i="70"/>
  <c r="B110" i="19"/>
  <c r="B102" i="88"/>
  <c r="B106" i="64"/>
  <c r="B112" i="30"/>
  <c r="B102" i="90"/>
  <c r="B104" i="79"/>
  <c r="B109" i="39"/>
  <c r="B110" i="20"/>
  <c r="B104" i="78"/>
  <c r="B111" i="31"/>
  <c r="B102" i="84"/>
  <c r="B106" i="60"/>
  <c r="B112" i="69"/>
  <c r="B112" i="29"/>
  <c r="B107" i="46"/>
  <c r="B102" i="86"/>
  <c r="B107" i="58"/>
  <c r="B106" i="63"/>
  <c r="B107" i="53"/>
  <c r="B110" i="34"/>
  <c r="B112" i="27"/>
  <c r="J104" i="65"/>
  <c r="B107" i="72"/>
  <c r="B103" i="85"/>
  <c r="F59" i="2"/>
  <c r="F79" i="2" s="1"/>
  <c r="F80" i="2" s="1"/>
  <c r="F82" i="2" s="1"/>
  <c r="F76" i="2"/>
  <c r="F77" i="2" s="1"/>
  <c r="B107" i="59"/>
  <c r="B112" i="71"/>
  <c r="B108" i="57"/>
  <c r="D102" i="33"/>
  <c r="E102" i="33" s="1"/>
  <c r="G101" i="33"/>
  <c r="B102" i="87"/>
  <c r="B105" i="67"/>
  <c r="B103" i="82"/>
  <c r="J109" i="17"/>
  <c r="J110" i="24"/>
  <c r="J106" i="54"/>
  <c r="J102" i="80"/>
  <c r="J103" i="75"/>
  <c r="B109" i="44"/>
  <c r="J106" i="55"/>
  <c r="J100" i="33"/>
  <c r="J103" i="77"/>
  <c r="B113" i="28"/>
  <c r="J103" i="76"/>
  <c r="G101" i="13"/>
  <c r="D102" i="13"/>
  <c r="E102" i="13" s="1"/>
  <c r="J109" i="21"/>
  <c r="J108" i="42"/>
  <c r="B110" i="3"/>
  <c r="J100" i="13"/>
  <c r="J102" i="83"/>
  <c r="B102" i="96"/>
  <c r="J100" i="102" l="1"/>
  <c r="D102" i="102"/>
  <c r="G101" i="102"/>
  <c r="E102" i="102"/>
  <c r="I109" i="35"/>
  <c r="J109" i="35" s="1"/>
  <c r="D22" i="13"/>
  <c r="E22" i="13" s="1"/>
  <c r="G21" i="13"/>
  <c r="I21" i="13" s="1"/>
  <c r="B102" i="26"/>
  <c r="J100" i="101"/>
  <c r="D102" i="101"/>
  <c r="E102" i="101" s="1"/>
  <c r="G101" i="101"/>
  <c r="B111" i="35"/>
  <c r="E111" i="35"/>
  <c r="F111" i="35" s="1"/>
  <c r="G111" i="35" s="1"/>
  <c r="H100" i="100"/>
  <c r="J100" i="100" s="1"/>
  <c r="F101" i="25"/>
  <c r="B101" i="25"/>
  <c r="I100" i="25"/>
  <c r="H100" i="25"/>
  <c r="H101" i="26"/>
  <c r="I101" i="26"/>
  <c r="F102" i="26"/>
  <c r="G101" i="100"/>
  <c r="D102" i="100"/>
  <c r="B24" i="88"/>
  <c r="I24" i="82"/>
  <c r="I32" i="31"/>
  <c r="I23" i="88"/>
  <c r="I28" i="55"/>
  <c r="I31" i="71"/>
  <c r="I32" i="69"/>
  <c r="I23" i="80"/>
  <c r="I28" i="45"/>
  <c r="I25" i="65"/>
  <c r="I31" i="34"/>
  <c r="I24" i="75"/>
  <c r="B22" i="97"/>
  <c r="I25" i="60"/>
  <c r="I31" i="30"/>
  <c r="I25" i="62"/>
  <c r="B102" i="99"/>
  <c r="I22" i="83"/>
  <c r="I28" i="74"/>
  <c r="J101" i="91"/>
  <c r="J107" i="45"/>
  <c r="J108" i="41"/>
  <c r="B110" i="73"/>
  <c r="J108" i="73"/>
  <c r="J101" i="95"/>
  <c r="J101" i="98"/>
  <c r="J101" i="97"/>
  <c r="D103" i="98"/>
  <c r="E103" i="98"/>
  <c r="D103" i="97"/>
  <c r="E103" i="97" s="1"/>
  <c r="J109" i="22"/>
  <c r="B24" i="80"/>
  <c r="I23" i="86"/>
  <c r="B25" i="82"/>
  <c r="B24" i="86"/>
  <c r="B25" i="75"/>
  <c r="I30" i="17"/>
  <c r="B26" i="65"/>
  <c r="B29" i="58"/>
  <c r="I28" i="58"/>
  <c r="B29" i="55"/>
  <c r="I26" i="64"/>
  <c r="B32" i="30"/>
  <c r="I33" i="28"/>
  <c r="B22" i="26"/>
  <c r="B34" i="28"/>
  <c r="B32" i="34"/>
  <c r="I27" i="35"/>
  <c r="B26" i="60"/>
  <c r="B27" i="56"/>
  <c r="B27" i="64"/>
  <c r="B33" i="69"/>
  <c r="B29" i="74"/>
  <c r="B23" i="83"/>
  <c r="B33" i="31"/>
  <c r="I26" i="56"/>
  <c r="B32" i="71"/>
  <c r="B29" i="45"/>
  <c r="J101" i="93"/>
  <c r="J106" i="53"/>
  <c r="J103" i="78"/>
  <c r="J109" i="20"/>
  <c r="J103" i="79"/>
  <c r="J109" i="19"/>
  <c r="J110" i="31"/>
  <c r="J107" i="57"/>
  <c r="J106" i="72"/>
  <c r="J111" i="29"/>
  <c r="J101" i="84"/>
  <c r="J105" i="61"/>
  <c r="J106" i="46"/>
  <c r="J111" i="27"/>
  <c r="J105" i="62"/>
  <c r="J104" i="66"/>
  <c r="B23" i="87"/>
  <c r="J105" i="64"/>
  <c r="J111" i="69"/>
  <c r="J105" i="60"/>
  <c r="J101" i="88"/>
  <c r="J110" i="32"/>
  <c r="H28" i="35"/>
  <c r="E29" i="35"/>
  <c r="F29" i="35" s="1"/>
  <c r="G28" i="35"/>
  <c r="B29" i="35"/>
  <c r="J101" i="90"/>
  <c r="J107" i="74"/>
  <c r="I22" i="87"/>
  <c r="B26" i="62"/>
  <c r="J108" i="39"/>
  <c r="J111" i="30"/>
  <c r="I29" i="20"/>
  <c r="B30" i="20"/>
  <c r="B107" i="62"/>
  <c r="J104" i="68"/>
  <c r="J102" i="85"/>
  <c r="J111" i="70"/>
  <c r="J101" i="92"/>
  <c r="J109" i="34"/>
  <c r="B103" i="89"/>
  <c r="J105" i="63"/>
  <c r="B103" i="91"/>
  <c r="B111" i="22"/>
  <c r="J106" i="58"/>
  <c r="B109" i="45"/>
  <c r="J108" i="43"/>
  <c r="J101" i="86"/>
  <c r="J111" i="71"/>
  <c r="J110" i="18"/>
  <c r="J106" i="59"/>
  <c r="J111" i="23"/>
  <c r="B110" i="42"/>
  <c r="B105" i="77"/>
  <c r="B104" i="83"/>
  <c r="J101" i="87"/>
  <c r="B108" i="54"/>
  <c r="B105" i="76"/>
  <c r="B102" i="13"/>
  <c r="F102" i="13"/>
  <c r="J104" i="67"/>
  <c r="J112" i="28"/>
  <c r="H101" i="13"/>
  <c r="I101" i="13"/>
  <c r="J102" i="82"/>
  <c r="J109" i="3"/>
  <c r="J101" i="96"/>
  <c r="B111" i="21"/>
  <c r="B108" i="55"/>
  <c r="B102" i="33"/>
  <c r="F102" i="33"/>
  <c r="I101" i="33"/>
  <c r="H101" i="33"/>
  <c r="B112" i="24"/>
  <c r="B111" i="17"/>
  <c r="B104" i="80"/>
  <c r="I110" i="35"/>
  <c r="H110" i="35"/>
  <c r="B105" i="75"/>
  <c r="J108" i="44"/>
  <c r="H101" i="102" l="1"/>
  <c r="I101" i="102"/>
  <c r="F102" i="102"/>
  <c r="B102" i="102"/>
  <c r="F22" i="13"/>
  <c r="H22" i="13" s="1"/>
  <c r="B22" i="13"/>
  <c r="B112" i="35"/>
  <c r="E112" i="35"/>
  <c r="F112" i="35" s="1"/>
  <c r="B113" i="35" s="1"/>
  <c r="J101" i="26"/>
  <c r="H101" i="101"/>
  <c r="I101" i="101"/>
  <c r="F102" i="101"/>
  <c r="B102" i="101"/>
  <c r="D103" i="26"/>
  <c r="E103" i="26" s="1"/>
  <c r="G102" i="26"/>
  <c r="J100" i="25"/>
  <c r="D102" i="25"/>
  <c r="E102" i="25" s="1"/>
  <c r="G101" i="25"/>
  <c r="E102" i="100"/>
  <c r="F102" i="100" s="1"/>
  <c r="B102" i="100"/>
  <c r="H101" i="100"/>
  <c r="I101" i="100"/>
  <c r="B25" i="90"/>
  <c r="I30" i="41"/>
  <c r="I26" i="66"/>
  <c r="I32" i="23"/>
  <c r="I26" i="67"/>
  <c r="I23" i="91"/>
  <c r="B26" i="68"/>
  <c r="I21" i="96"/>
  <c r="I30" i="22"/>
  <c r="I21" i="93"/>
  <c r="I27" i="54"/>
  <c r="I22" i="92"/>
  <c r="I29" i="39"/>
  <c r="I29" i="44"/>
  <c r="I22" i="94"/>
  <c r="I32" i="29"/>
  <c r="I29" i="43"/>
  <c r="I22" i="89"/>
  <c r="I27" i="46"/>
  <c r="I30" i="21"/>
  <c r="I32" i="70"/>
  <c r="I30" i="3"/>
  <c r="I24" i="78"/>
  <c r="I26" i="61"/>
  <c r="I29" i="73"/>
  <c r="I27" i="53"/>
  <c r="I23" i="84"/>
  <c r="I27" i="72"/>
  <c r="I32" i="27"/>
  <c r="I31" i="24"/>
  <c r="I24" i="77"/>
  <c r="I21" i="95"/>
  <c r="I23" i="85"/>
  <c r="I24" i="76"/>
  <c r="I23" i="81"/>
  <c r="I25" i="68"/>
  <c r="E110" i="56"/>
  <c r="B109" i="56"/>
  <c r="J105" i="65"/>
  <c r="I21" i="25"/>
  <c r="B22" i="99"/>
  <c r="I21" i="97"/>
  <c r="B22" i="25"/>
  <c r="I21" i="98"/>
  <c r="B22" i="98"/>
  <c r="I21" i="99"/>
  <c r="E103" i="99"/>
  <c r="D103" i="99"/>
  <c r="J101" i="99"/>
  <c r="I24" i="79"/>
  <c r="B104" i="81"/>
  <c r="B103" i="94"/>
  <c r="J102" i="94"/>
  <c r="J109" i="41"/>
  <c r="F103" i="98"/>
  <c r="B103" i="98"/>
  <c r="F103" i="97"/>
  <c r="B103" i="97"/>
  <c r="B103" i="95"/>
  <c r="B110" i="41"/>
  <c r="J101" i="94"/>
  <c r="B27" i="67"/>
  <c r="B28" i="46"/>
  <c r="B32" i="24"/>
  <c r="B23" i="94"/>
  <c r="B22" i="93"/>
  <c r="B28" i="53"/>
  <c r="B24" i="84"/>
  <c r="B24" i="91"/>
  <c r="B33" i="23"/>
  <c r="B27" i="66"/>
  <c r="I22" i="33"/>
  <c r="I29" i="42"/>
  <c r="B30" i="42"/>
  <c r="B27" i="61"/>
  <c r="B24" i="85"/>
  <c r="B30" i="39"/>
  <c r="B33" i="27"/>
  <c r="B31" i="22"/>
  <c r="B30" i="44"/>
  <c r="B22" i="95"/>
  <c r="B25" i="76"/>
  <c r="B22" i="96"/>
  <c r="B24" i="81"/>
  <c r="B28" i="72"/>
  <c r="I26" i="63"/>
  <c r="I31" i="32"/>
  <c r="B30" i="73"/>
  <c r="B23" i="92"/>
  <c r="B25" i="77"/>
  <c r="B25" i="78"/>
  <c r="B31" i="19"/>
  <c r="B32" i="32"/>
  <c r="B28" i="54"/>
  <c r="B31" i="41"/>
  <c r="I27" i="57"/>
  <c r="B31" i="3"/>
  <c r="B23" i="33"/>
  <c r="B27" i="63"/>
  <c r="B33" i="29"/>
  <c r="I30" i="19"/>
  <c r="B23" i="89"/>
  <c r="B31" i="21"/>
  <c r="B25" i="79"/>
  <c r="B28" i="57"/>
  <c r="B30" i="43"/>
  <c r="B33" i="70"/>
  <c r="B103" i="93"/>
  <c r="D104" i="93"/>
  <c r="E104" i="93" s="1"/>
  <c r="J106" i="62"/>
  <c r="J110" i="22"/>
  <c r="J109" i="73"/>
  <c r="J103" i="81"/>
  <c r="B27" i="59"/>
  <c r="I26" i="59"/>
  <c r="I31" i="18"/>
  <c r="B30" i="35"/>
  <c r="G29" i="35"/>
  <c r="E30" i="35"/>
  <c r="F30" i="35" s="1"/>
  <c r="H29" i="35"/>
  <c r="B32" i="18"/>
  <c r="I28" i="35"/>
  <c r="B113" i="30"/>
  <c r="B108" i="58"/>
  <c r="B111" i="34"/>
  <c r="B106" i="66"/>
  <c r="B112" i="32"/>
  <c r="B113" i="69"/>
  <c r="B108" i="53"/>
  <c r="B106" i="68"/>
  <c r="B104" i="85"/>
  <c r="J102" i="89"/>
  <c r="B107" i="65"/>
  <c r="B103" i="86"/>
  <c r="B105" i="78"/>
  <c r="B107" i="61"/>
  <c r="B105" i="79"/>
  <c r="B111" i="20"/>
  <c r="B108" i="72"/>
  <c r="J108" i="45"/>
  <c r="B112" i="31"/>
  <c r="B103" i="88"/>
  <c r="B113" i="29"/>
  <c r="B113" i="27"/>
  <c r="B111" i="19"/>
  <c r="B103" i="90"/>
  <c r="B110" i="39"/>
  <c r="B103" i="84"/>
  <c r="B107" i="63"/>
  <c r="B109" i="74"/>
  <c r="B107" i="60"/>
  <c r="J102" i="91"/>
  <c r="B113" i="70"/>
  <c r="B107" i="64"/>
  <c r="B103" i="92"/>
  <c r="B110" i="43"/>
  <c r="B108" i="46"/>
  <c r="B108" i="59"/>
  <c r="J108" i="56"/>
  <c r="B113" i="23"/>
  <c r="B112" i="18"/>
  <c r="J110" i="35"/>
  <c r="B113" i="71"/>
  <c r="B109" i="57"/>
  <c r="B103" i="87"/>
  <c r="B110" i="44"/>
  <c r="J104" i="77"/>
  <c r="J107" i="54"/>
  <c r="J107" i="55"/>
  <c r="G102" i="13"/>
  <c r="D103" i="13"/>
  <c r="E103" i="13" s="1"/>
  <c r="B111" i="3"/>
  <c r="D103" i="33"/>
  <c r="G102" i="33"/>
  <c r="B106" i="67"/>
  <c r="J102" i="93"/>
  <c r="J104" i="75"/>
  <c r="H111" i="35"/>
  <c r="I111" i="35"/>
  <c r="B103" i="96"/>
  <c r="B104" i="82"/>
  <c r="J111" i="24"/>
  <c r="B114" i="28"/>
  <c r="J104" i="76"/>
  <c r="J101" i="33"/>
  <c r="J103" i="83"/>
  <c r="J110" i="17"/>
  <c r="J101" i="13"/>
  <c r="J110" i="21"/>
  <c r="J103" i="80"/>
  <c r="J109" i="42"/>
  <c r="B103" i="26" l="1"/>
  <c r="D103" i="102"/>
  <c r="G102" i="102"/>
  <c r="E103" i="102"/>
  <c r="J101" i="102"/>
  <c r="G22" i="13"/>
  <c r="I22" i="13" s="1"/>
  <c r="D23" i="13"/>
  <c r="E23" i="13" s="1"/>
  <c r="E113" i="35"/>
  <c r="F113" i="35" s="1"/>
  <c r="G113" i="35" s="1"/>
  <c r="G112" i="35"/>
  <c r="H112" i="35" s="1"/>
  <c r="J101" i="101"/>
  <c r="G102" i="101"/>
  <c r="D103" i="101"/>
  <c r="E103" i="101" s="1"/>
  <c r="I101" i="25"/>
  <c r="H101" i="25"/>
  <c r="F102" i="25"/>
  <c r="B102" i="25"/>
  <c r="H102" i="26"/>
  <c r="I102" i="26"/>
  <c r="F103" i="26"/>
  <c r="J101" i="100"/>
  <c r="I33" i="31"/>
  <c r="I25" i="82"/>
  <c r="I29" i="55"/>
  <c r="I24" i="90"/>
  <c r="D103" i="100"/>
  <c r="G102" i="100"/>
  <c r="I34" i="28"/>
  <c r="I23" i="87"/>
  <c r="I29" i="45"/>
  <c r="I25" i="75"/>
  <c r="I33" i="69"/>
  <c r="I26" i="65"/>
  <c r="D110" i="56"/>
  <c r="F110" i="56" s="1"/>
  <c r="I23" i="83"/>
  <c r="I26" i="60"/>
  <c r="I29" i="74"/>
  <c r="I22" i="97"/>
  <c r="B23" i="97"/>
  <c r="B103" i="99"/>
  <c r="F103" i="99"/>
  <c r="B105" i="81"/>
  <c r="J102" i="97"/>
  <c r="B104" i="94"/>
  <c r="B29" i="72"/>
  <c r="I32" i="30"/>
  <c r="J102" i="98"/>
  <c r="D104" i="97"/>
  <c r="G103" i="97"/>
  <c r="E104" i="97"/>
  <c r="D104" i="98"/>
  <c r="G103" i="98"/>
  <c r="E104" i="98"/>
  <c r="J102" i="95"/>
  <c r="D104" i="95"/>
  <c r="B104" i="95" s="1"/>
  <c r="E104" i="95"/>
  <c r="I24" i="80"/>
  <c r="B26" i="82"/>
  <c r="B25" i="86"/>
  <c r="B25" i="80"/>
  <c r="I24" i="86"/>
  <c r="B27" i="65"/>
  <c r="B26" i="75"/>
  <c r="B30" i="55"/>
  <c r="I26" i="68"/>
  <c r="B31" i="39"/>
  <c r="I29" i="35"/>
  <c r="B33" i="34"/>
  <c r="B34" i="31"/>
  <c r="B27" i="60"/>
  <c r="B30" i="45"/>
  <c r="B28" i="64"/>
  <c r="B24" i="83"/>
  <c r="I32" i="34"/>
  <c r="B30" i="74"/>
  <c r="I27" i="56"/>
  <c r="B27" i="68"/>
  <c r="B28" i="56"/>
  <c r="B33" i="71"/>
  <c r="B33" i="30"/>
  <c r="I27" i="64"/>
  <c r="B34" i="69"/>
  <c r="B35" i="28"/>
  <c r="B23" i="26"/>
  <c r="I32" i="71"/>
  <c r="J110" i="19"/>
  <c r="J109" i="43"/>
  <c r="J107" i="72"/>
  <c r="J106" i="64"/>
  <c r="J106" i="61"/>
  <c r="J102" i="84"/>
  <c r="J102" i="90"/>
  <c r="J105" i="68"/>
  <c r="J112" i="69"/>
  <c r="J112" i="23"/>
  <c r="J112" i="70"/>
  <c r="J106" i="60"/>
  <c r="B27" i="62"/>
  <c r="I30" i="20"/>
  <c r="J112" i="27"/>
  <c r="J107" i="58"/>
  <c r="J107" i="46"/>
  <c r="J107" i="53"/>
  <c r="G30" i="35"/>
  <c r="B31" i="35"/>
  <c r="H30" i="35"/>
  <c r="E31" i="35"/>
  <c r="F31" i="35" s="1"/>
  <c r="I26" i="62"/>
  <c r="B31" i="20"/>
  <c r="J102" i="86"/>
  <c r="J112" i="29"/>
  <c r="B24" i="87"/>
  <c r="J108" i="74"/>
  <c r="J104" i="79"/>
  <c r="J102" i="92"/>
  <c r="B108" i="62"/>
  <c r="J111" i="31"/>
  <c r="J110" i="20"/>
  <c r="J104" i="78"/>
  <c r="D108" i="65"/>
  <c r="E108" i="65"/>
  <c r="J103" i="85"/>
  <c r="J110" i="34"/>
  <c r="J102" i="88"/>
  <c r="J105" i="66"/>
  <c r="B110" i="45"/>
  <c r="B111" i="41"/>
  <c r="J106" i="63"/>
  <c r="J109" i="39"/>
  <c r="B104" i="91"/>
  <c r="B111" i="73"/>
  <c r="B104" i="89"/>
  <c r="J111" i="32"/>
  <c r="J112" i="30"/>
  <c r="B112" i="22"/>
  <c r="J108" i="57"/>
  <c r="D109" i="59"/>
  <c r="E109" i="59"/>
  <c r="J107" i="59"/>
  <c r="D114" i="23"/>
  <c r="E114" i="23"/>
  <c r="J111" i="35"/>
  <c r="D114" i="71"/>
  <c r="E114" i="71"/>
  <c r="E110" i="57"/>
  <c r="D110" i="57"/>
  <c r="J112" i="71"/>
  <c r="B106" i="75"/>
  <c r="B103" i="33"/>
  <c r="J113" i="28"/>
  <c r="J103" i="82"/>
  <c r="B111" i="42"/>
  <c r="B109" i="55"/>
  <c r="J102" i="96"/>
  <c r="B106" i="76"/>
  <c r="B112" i="21"/>
  <c r="J105" i="67"/>
  <c r="I102" i="13"/>
  <c r="H102" i="13"/>
  <c r="D104" i="96"/>
  <c r="B104" i="93"/>
  <c r="F104" i="93"/>
  <c r="I102" i="33"/>
  <c r="H102" i="33"/>
  <c r="J109" i="44"/>
  <c r="B113" i="24"/>
  <c r="B105" i="80"/>
  <c r="J110" i="3"/>
  <c r="B109" i="54"/>
  <c r="J102" i="87"/>
  <c r="E103" i="33"/>
  <c r="F103" i="33" s="1"/>
  <c r="B106" i="77"/>
  <c r="B105" i="83"/>
  <c r="F103" i="13"/>
  <c r="B103" i="13"/>
  <c r="H102" i="102" l="1"/>
  <c r="I102" i="102"/>
  <c r="B103" i="102"/>
  <c r="F103" i="102"/>
  <c r="I112" i="35"/>
  <c r="J112" i="35" s="1"/>
  <c r="B114" i="35"/>
  <c r="E114" i="35"/>
  <c r="F114" i="35" s="1"/>
  <c r="B115" i="35" s="1"/>
  <c r="F23" i="13"/>
  <c r="H23" i="13" s="1"/>
  <c r="B23" i="13"/>
  <c r="B103" i="101"/>
  <c r="F103" i="101"/>
  <c r="J101" i="25"/>
  <c r="H102" i="101"/>
  <c r="I102" i="101"/>
  <c r="J102" i="26"/>
  <c r="G103" i="26"/>
  <c r="D104" i="26"/>
  <c r="B104" i="26" s="1"/>
  <c r="G102" i="25"/>
  <c r="D103" i="25"/>
  <c r="E103" i="25" s="1"/>
  <c r="B25" i="88"/>
  <c r="I24" i="91"/>
  <c r="I22" i="98"/>
  <c r="I22" i="99"/>
  <c r="I31" i="41"/>
  <c r="I24" i="88"/>
  <c r="I27" i="67"/>
  <c r="H102" i="100"/>
  <c r="I102" i="100"/>
  <c r="E103" i="100"/>
  <c r="F103" i="100" s="1"/>
  <c r="B103" i="100"/>
  <c r="I25" i="78"/>
  <c r="I24" i="81"/>
  <c r="I27" i="63"/>
  <c r="I22" i="96"/>
  <c r="I31" i="22"/>
  <c r="I27" i="59"/>
  <c r="I23" i="92"/>
  <c r="I25" i="79"/>
  <c r="I22" i="95"/>
  <c r="I28" i="54"/>
  <c r="I33" i="27"/>
  <c r="I24" i="84"/>
  <c r="I28" i="53"/>
  <c r="I22" i="93"/>
  <c r="I32" i="24"/>
  <c r="B110" i="56"/>
  <c r="I25" i="77"/>
  <c r="I23" i="89"/>
  <c r="I27" i="61"/>
  <c r="I28" i="46"/>
  <c r="I31" i="19"/>
  <c r="I31" i="3"/>
  <c r="I24" i="85"/>
  <c r="I30" i="73"/>
  <c r="I30" i="39"/>
  <c r="I25" i="76"/>
  <c r="I30" i="44"/>
  <c r="I28" i="72"/>
  <c r="J111" i="18"/>
  <c r="J106" i="65"/>
  <c r="J109" i="56"/>
  <c r="B31" i="43"/>
  <c r="I30" i="43"/>
  <c r="I22" i="25"/>
  <c r="B23" i="99"/>
  <c r="B23" i="98"/>
  <c r="B23" i="25"/>
  <c r="I31" i="17"/>
  <c r="J102" i="99"/>
  <c r="E104" i="99"/>
  <c r="D104" i="99"/>
  <c r="G103" i="99"/>
  <c r="I34" i="69"/>
  <c r="I30" i="42"/>
  <c r="I31" i="21"/>
  <c r="H103" i="98"/>
  <c r="I103" i="98"/>
  <c r="B104" i="98"/>
  <c r="F104" i="98"/>
  <c r="I103" i="97"/>
  <c r="H103" i="97"/>
  <c r="F104" i="97"/>
  <c r="B104" i="97"/>
  <c r="F104" i="95"/>
  <c r="J103" i="93"/>
  <c r="B28" i="67"/>
  <c r="B29" i="46"/>
  <c r="B32" i="43"/>
  <c r="B33" i="24"/>
  <c r="B24" i="94"/>
  <c r="B23" i="93"/>
  <c r="I23" i="94"/>
  <c r="B25" i="91"/>
  <c r="I27" i="66"/>
  <c r="I33" i="23"/>
  <c r="B29" i="53"/>
  <c r="B34" i="23"/>
  <c r="B31" i="42"/>
  <c r="B25" i="84"/>
  <c r="B28" i="66"/>
  <c r="B34" i="27"/>
  <c r="B32" i="22"/>
  <c r="B25" i="85"/>
  <c r="B23" i="95"/>
  <c r="B23" i="96"/>
  <c r="B28" i="61"/>
  <c r="B25" i="81"/>
  <c r="B31" i="44"/>
  <c r="I31" i="39"/>
  <c r="B26" i="76"/>
  <c r="I23" i="33"/>
  <c r="B32" i="41"/>
  <c r="B32" i="17"/>
  <c r="B34" i="29"/>
  <c r="B32" i="19"/>
  <c r="B29" i="57"/>
  <c r="B33" i="32"/>
  <c r="B34" i="70"/>
  <c r="B26" i="77"/>
  <c r="B24" i="92"/>
  <c r="B26" i="78"/>
  <c r="I28" i="57"/>
  <c r="B29" i="54"/>
  <c r="B32" i="21"/>
  <c r="B31" i="73"/>
  <c r="I32" i="32"/>
  <c r="B28" i="63"/>
  <c r="B24" i="89"/>
  <c r="B32" i="3"/>
  <c r="B26" i="79"/>
  <c r="I33" i="70"/>
  <c r="I33" i="29"/>
  <c r="B24" i="33"/>
  <c r="B113" i="17"/>
  <c r="J103" i="89"/>
  <c r="J104" i="81"/>
  <c r="E32" i="35"/>
  <c r="F32" i="35" s="1"/>
  <c r="G31" i="35"/>
  <c r="H31" i="35"/>
  <c r="B32" i="35"/>
  <c r="B28" i="59"/>
  <c r="I30" i="35"/>
  <c r="B33" i="18"/>
  <c r="I32" i="18"/>
  <c r="J107" i="62"/>
  <c r="J103" i="91"/>
  <c r="B112" i="34"/>
  <c r="B113" i="31"/>
  <c r="B105" i="85"/>
  <c r="B112" i="19"/>
  <c r="B108" i="64"/>
  <c r="F108" i="65"/>
  <c r="B108" i="65"/>
  <c r="B104" i="90"/>
  <c r="B104" i="86"/>
  <c r="B111" i="43"/>
  <c r="D113" i="22"/>
  <c r="E113" i="22"/>
  <c r="B104" i="88"/>
  <c r="B114" i="27"/>
  <c r="B114" i="30"/>
  <c r="B108" i="61"/>
  <c r="D111" i="45"/>
  <c r="E111" i="45"/>
  <c r="B111" i="39"/>
  <c r="B109" i="53"/>
  <c r="B109" i="72"/>
  <c r="J109" i="45"/>
  <c r="M88" i="58"/>
  <c r="M89" i="58" s="1"/>
  <c r="N88" i="58"/>
  <c r="J111" i="22"/>
  <c r="D109" i="62"/>
  <c r="E109" i="62"/>
  <c r="B106" i="78"/>
  <c r="B108" i="63"/>
  <c r="J110" i="41"/>
  <c r="D112" i="73"/>
  <c r="E112" i="73"/>
  <c r="D105" i="91"/>
  <c r="E105" i="91"/>
  <c r="B113" i="32"/>
  <c r="E112" i="41"/>
  <c r="D112" i="41"/>
  <c r="B114" i="70"/>
  <c r="B107" i="66"/>
  <c r="B112" i="20"/>
  <c r="B110" i="74"/>
  <c r="B104" i="84"/>
  <c r="B109" i="46"/>
  <c r="B114" i="69"/>
  <c r="E105" i="89"/>
  <c r="D105" i="89"/>
  <c r="B107" i="68"/>
  <c r="B106" i="79"/>
  <c r="B114" i="29"/>
  <c r="J110" i="73"/>
  <c r="B104" i="92"/>
  <c r="B109" i="58"/>
  <c r="B108" i="60"/>
  <c r="B114" i="23"/>
  <c r="F114" i="23"/>
  <c r="F109" i="59"/>
  <c r="B109" i="59"/>
  <c r="E111" i="56"/>
  <c r="G110" i="56"/>
  <c r="D111" i="56"/>
  <c r="B113" i="18"/>
  <c r="F114" i="71"/>
  <c r="B114" i="71"/>
  <c r="F110" i="57"/>
  <c r="B110" i="57"/>
  <c r="D107" i="75"/>
  <c r="E107" i="75"/>
  <c r="J105" i="76"/>
  <c r="B111" i="44"/>
  <c r="G114" i="35"/>
  <c r="B104" i="96"/>
  <c r="D106" i="80"/>
  <c r="E106" i="80"/>
  <c r="J110" i="42"/>
  <c r="J112" i="24"/>
  <c r="J102" i="33"/>
  <c r="G103" i="13"/>
  <c r="D104" i="13"/>
  <c r="E106" i="83"/>
  <c r="D106" i="83"/>
  <c r="B107" i="67"/>
  <c r="E104" i="96"/>
  <c r="F104" i="96" s="1"/>
  <c r="B115" i="28"/>
  <c r="J102" i="13"/>
  <c r="J104" i="80"/>
  <c r="D110" i="55"/>
  <c r="E110" i="55"/>
  <c r="D114" i="24"/>
  <c r="E114" i="24"/>
  <c r="J111" i="17"/>
  <c r="E107" i="76"/>
  <c r="D107" i="76"/>
  <c r="J105" i="75"/>
  <c r="G103" i="33"/>
  <c r="D104" i="33"/>
  <c r="E104" i="33" s="1"/>
  <c r="J111" i="21"/>
  <c r="J108" i="54"/>
  <c r="B104" i="87"/>
  <c r="D110" i="54"/>
  <c r="E110" i="54"/>
  <c r="J105" i="77"/>
  <c r="I113" i="35"/>
  <c r="H113" i="35"/>
  <c r="G104" i="93"/>
  <c r="D105" i="93"/>
  <c r="E105" i="93" s="1"/>
  <c r="J104" i="83"/>
  <c r="J108" i="55"/>
  <c r="E113" i="21"/>
  <c r="D113" i="21"/>
  <c r="B112" i="3"/>
  <c r="B105" i="82"/>
  <c r="D112" i="42"/>
  <c r="E112" i="42"/>
  <c r="E115" i="35" l="1"/>
  <c r="F115" i="35" s="1"/>
  <c r="B116" i="35" s="1"/>
  <c r="D104" i="102"/>
  <c r="E104" i="102" s="1"/>
  <c r="G103" i="102"/>
  <c r="J102" i="102"/>
  <c r="D24" i="13"/>
  <c r="E24" i="13" s="1"/>
  <c r="G23" i="13"/>
  <c r="I23" i="13" s="1"/>
  <c r="E104" i="26"/>
  <c r="F104" i="26" s="1"/>
  <c r="D104" i="101"/>
  <c r="E104" i="101" s="1"/>
  <c r="G103" i="101"/>
  <c r="J102" i="101"/>
  <c r="F103" i="25"/>
  <c r="B103" i="25"/>
  <c r="I102" i="25"/>
  <c r="H102" i="25"/>
  <c r="I103" i="26"/>
  <c r="H103" i="26"/>
  <c r="J102" i="100"/>
  <c r="I27" i="68"/>
  <c r="I33" i="71"/>
  <c r="I28" i="64"/>
  <c r="I27" i="65"/>
  <c r="G103" i="100"/>
  <c r="D104" i="100"/>
  <c r="B104" i="100" s="1"/>
  <c r="I33" i="30"/>
  <c r="I24" i="83"/>
  <c r="I27" i="60"/>
  <c r="I28" i="56"/>
  <c r="I31" i="20"/>
  <c r="N89" i="58"/>
  <c r="O88" i="58"/>
  <c r="O89" i="58" s="1"/>
  <c r="B30" i="72"/>
  <c r="I25" i="80"/>
  <c r="I103" i="99"/>
  <c r="H103" i="99"/>
  <c r="B104" i="99"/>
  <c r="F104" i="99"/>
  <c r="B31" i="74"/>
  <c r="I30" i="74"/>
  <c r="I31" i="43"/>
  <c r="J103" i="95"/>
  <c r="J103" i="98"/>
  <c r="D105" i="97"/>
  <c r="G104" i="97"/>
  <c r="E105" i="97"/>
  <c r="J103" i="97"/>
  <c r="D105" i="98"/>
  <c r="G104" i="98"/>
  <c r="E105" i="98"/>
  <c r="G104" i="95"/>
  <c r="D105" i="95"/>
  <c r="B105" i="95" s="1"/>
  <c r="E105" i="95"/>
  <c r="I26" i="75"/>
  <c r="B26" i="86"/>
  <c r="B26" i="80"/>
  <c r="I25" i="86"/>
  <c r="B27" i="75"/>
  <c r="B24" i="95"/>
  <c r="B28" i="65"/>
  <c r="B32" i="42"/>
  <c r="B32" i="39"/>
  <c r="I33" i="34"/>
  <c r="I30" i="45"/>
  <c r="B35" i="69"/>
  <c r="B31" i="45"/>
  <c r="B28" i="68"/>
  <c r="B36" i="28"/>
  <c r="B29" i="64"/>
  <c r="I35" i="28"/>
  <c r="B34" i="71"/>
  <c r="B29" i="56"/>
  <c r="B24" i="26"/>
  <c r="B33" i="3"/>
  <c r="I31" i="35"/>
  <c r="B34" i="30"/>
  <c r="B28" i="60"/>
  <c r="B25" i="83"/>
  <c r="B34" i="34"/>
  <c r="J111" i="20"/>
  <c r="J106" i="66"/>
  <c r="J113" i="70"/>
  <c r="J113" i="23"/>
  <c r="J103" i="90"/>
  <c r="J104" i="85"/>
  <c r="I27" i="62"/>
  <c r="I24" i="87"/>
  <c r="B32" i="20"/>
  <c r="B28" i="62"/>
  <c r="B25" i="87"/>
  <c r="J108" i="53"/>
  <c r="J103" i="86"/>
  <c r="J107" i="64"/>
  <c r="J110" i="39"/>
  <c r="E33" i="35"/>
  <c r="F33" i="35" s="1"/>
  <c r="B33" i="35"/>
  <c r="H32" i="35"/>
  <c r="G32" i="35"/>
  <c r="J113" i="71"/>
  <c r="J107" i="65"/>
  <c r="J111" i="19"/>
  <c r="J112" i="31"/>
  <c r="J103" i="92"/>
  <c r="J113" i="29"/>
  <c r="J108" i="72"/>
  <c r="J112" i="32"/>
  <c r="J108" i="46"/>
  <c r="J109" i="74"/>
  <c r="E107" i="79"/>
  <c r="D107" i="79"/>
  <c r="J107" i="61"/>
  <c r="D105" i="84"/>
  <c r="E105" i="84"/>
  <c r="E113" i="20"/>
  <c r="D113" i="20"/>
  <c r="D114" i="32"/>
  <c r="E114" i="32"/>
  <c r="E110" i="72"/>
  <c r="D110" i="72"/>
  <c r="D110" i="53"/>
  <c r="E110" i="53"/>
  <c r="E109" i="61"/>
  <c r="D109" i="61"/>
  <c r="E115" i="30"/>
  <c r="D115" i="30"/>
  <c r="E112" i="43"/>
  <c r="D112" i="43"/>
  <c r="D105" i="90"/>
  <c r="E105" i="90"/>
  <c r="B106" i="81"/>
  <c r="E115" i="69"/>
  <c r="D115" i="69"/>
  <c r="D110" i="46"/>
  <c r="E110" i="46"/>
  <c r="J106" i="68"/>
  <c r="E109" i="63"/>
  <c r="D109" i="63"/>
  <c r="E107" i="78"/>
  <c r="D107" i="78"/>
  <c r="B109" i="62"/>
  <c r="F109" i="62"/>
  <c r="J107" i="63"/>
  <c r="E106" i="85"/>
  <c r="D106" i="85"/>
  <c r="J113" i="30"/>
  <c r="J103" i="88"/>
  <c r="J113" i="69"/>
  <c r="D109" i="60"/>
  <c r="E109" i="60"/>
  <c r="D105" i="92"/>
  <c r="E105" i="92"/>
  <c r="D115" i="29"/>
  <c r="E115" i="29"/>
  <c r="D108" i="68"/>
  <c r="E108" i="68"/>
  <c r="B112" i="41"/>
  <c r="F112" i="41"/>
  <c r="F105" i="91"/>
  <c r="B105" i="91"/>
  <c r="F112" i="73"/>
  <c r="B112" i="73"/>
  <c r="F111" i="45"/>
  <c r="B111" i="45"/>
  <c r="D115" i="27"/>
  <c r="E115" i="27"/>
  <c r="F105" i="89"/>
  <c r="B105" i="89"/>
  <c r="J111" i="34"/>
  <c r="J110" i="43"/>
  <c r="J105" i="78"/>
  <c r="E115" i="70"/>
  <c r="D115" i="70"/>
  <c r="J103" i="84"/>
  <c r="J108" i="58"/>
  <c r="J105" i="79"/>
  <c r="D112" i="39"/>
  <c r="E112" i="39"/>
  <c r="D105" i="88"/>
  <c r="E105" i="88"/>
  <c r="F113" i="22"/>
  <c r="B113" i="22"/>
  <c r="J107" i="60"/>
  <c r="D109" i="65"/>
  <c r="E109" i="65"/>
  <c r="G108" i="65"/>
  <c r="D109" i="64"/>
  <c r="E109" i="64"/>
  <c r="D113" i="19"/>
  <c r="E113" i="19"/>
  <c r="J113" i="27"/>
  <c r="D114" i="31"/>
  <c r="E114" i="31"/>
  <c r="B111" i="56"/>
  <c r="F111" i="56"/>
  <c r="G109" i="59"/>
  <c r="E110" i="59"/>
  <c r="D110" i="59"/>
  <c r="D114" i="18"/>
  <c r="E114" i="18"/>
  <c r="H110" i="56"/>
  <c r="I110" i="56"/>
  <c r="J112" i="17"/>
  <c r="J108" i="59"/>
  <c r="J112" i="18"/>
  <c r="E115" i="23"/>
  <c r="D115" i="23"/>
  <c r="G114" i="23"/>
  <c r="D111" i="57"/>
  <c r="G110" i="57"/>
  <c r="E111" i="57"/>
  <c r="E115" i="71"/>
  <c r="G114" i="71"/>
  <c r="D115" i="71"/>
  <c r="J109" i="57"/>
  <c r="G104" i="96"/>
  <c r="D105" i="96"/>
  <c r="J103" i="96"/>
  <c r="J104" i="82"/>
  <c r="B104" i="13"/>
  <c r="B106" i="80"/>
  <c r="F106" i="80"/>
  <c r="D112" i="44"/>
  <c r="E112" i="44"/>
  <c r="B107" i="76"/>
  <c r="F107" i="76"/>
  <c r="J106" i="67"/>
  <c r="D106" i="82"/>
  <c r="E106" i="82"/>
  <c r="B107" i="77"/>
  <c r="F105" i="93"/>
  <c r="B105" i="93"/>
  <c r="J113" i="35"/>
  <c r="B104" i="33"/>
  <c r="F104" i="33"/>
  <c r="F114" i="24"/>
  <c r="B114" i="24"/>
  <c r="D116" i="28"/>
  <c r="E116" i="28"/>
  <c r="J110" i="44"/>
  <c r="F106" i="83"/>
  <c r="B106" i="83"/>
  <c r="H103" i="13"/>
  <c r="I103" i="13"/>
  <c r="J103" i="87"/>
  <c r="H114" i="35"/>
  <c r="I114" i="35"/>
  <c r="B107" i="75"/>
  <c r="F107" i="75"/>
  <c r="B112" i="42"/>
  <c r="F112" i="42"/>
  <c r="D108" i="67"/>
  <c r="E108" i="67"/>
  <c r="F113" i="21"/>
  <c r="B113" i="21"/>
  <c r="H104" i="93"/>
  <c r="I104" i="93"/>
  <c r="B110" i="54"/>
  <c r="F110" i="54"/>
  <c r="D105" i="87"/>
  <c r="E105" i="87"/>
  <c r="H103" i="33"/>
  <c r="I103" i="33"/>
  <c r="B110" i="55"/>
  <c r="F110" i="55"/>
  <c r="E104" i="13"/>
  <c r="F104" i="13" s="1"/>
  <c r="J114" i="28"/>
  <c r="J111" i="3"/>
  <c r="B24" i="13" l="1"/>
  <c r="F24" i="13"/>
  <c r="G24" i="13" s="1"/>
  <c r="E116" i="35"/>
  <c r="F116" i="35" s="1"/>
  <c r="G115" i="35"/>
  <c r="H103" i="102"/>
  <c r="I103" i="102"/>
  <c r="F104" i="102"/>
  <c r="B104" i="102"/>
  <c r="J103" i="26"/>
  <c r="H103" i="101"/>
  <c r="I103" i="101"/>
  <c r="F104" i="101"/>
  <c r="B104" i="101"/>
  <c r="D105" i="26"/>
  <c r="E105" i="26" s="1"/>
  <c r="F105" i="26" s="1"/>
  <c r="G104" i="26"/>
  <c r="J102" i="25"/>
  <c r="G103" i="25"/>
  <c r="D104" i="25"/>
  <c r="B104" i="25" s="1"/>
  <c r="E104" i="100"/>
  <c r="F104" i="100" s="1"/>
  <c r="G104" i="100" s="1"/>
  <c r="I26" i="77"/>
  <c r="I28" i="61"/>
  <c r="I34" i="29"/>
  <c r="I26" i="78"/>
  <c r="I23" i="93"/>
  <c r="I24" i="89"/>
  <c r="I29" i="46"/>
  <c r="I26" i="79"/>
  <c r="I34" i="70"/>
  <c r="I24" i="94"/>
  <c r="I32" i="19"/>
  <c r="I29" i="54"/>
  <c r="I32" i="21"/>
  <c r="I28" i="59"/>
  <c r="I31" i="44"/>
  <c r="I23" i="96"/>
  <c r="I29" i="72"/>
  <c r="I33" i="24"/>
  <c r="I31" i="74"/>
  <c r="I25" i="84"/>
  <c r="I25" i="85"/>
  <c r="I29" i="57"/>
  <c r="I32" i="22"/>
  <c r="I28" i="63"/>
  <c r="I29" i="53"/>
  <c r="I25" i="81"/>
  <c r="H103" i="100"/>
  <c r="I103" i="100"/>
  <c r="J103" i="94"/>
  <c r="I32" i="3"/>
  <c r="I31" i="42"/>
  <c r="I23" i="25"/>
  <c r="B24" i="25"/>
  <c r="J103" i="99"/>
  <c r="D105" i="99"/>
  <c r="G104" i="99"/>
  <c r="E105" i="99"/>
  <c r="I32" i="17"/>
  <c r="B33" i="19"/>
  <c r="H104" i="98"/>
  <c r="M88" i="98" s="1"/>
  <c r="M89" i="98" s="1"/>
  <c r="I104" i="98"/>
  <c r="N88" i="98" s="1"/>
  <c r="F105" i="98"/>
  <c r="B105" i="98"/>
  <c r="I104" i="97"/>
  <c r="N88" i="97" s="1"/>
  <c r="H104" i="97"/>
  <c r="M88" i="97" s="1"/>
  <c r="M89" i="97" s="1"/>
  <c r="F105" i="95"/>
  <c r="E106" i="95" s="1"/>
  <c r="F105" i="97"/>
  <c r="B105" i="97"/>
  <c r="I104" i="95"/>
  <c r="H104" i="95"/>
  <c r="D114" i="17"/>
  <c r="B114" i="17" s="1"/>
  <c r="E114" i="17"/>
  <c r="I23" i="95"/>
  <c r="B30" i="46"/>
  <c r="B34" i="24"/>
  <c r="I34" i="27"/>
  <c r="B24" i="93"/>
  <c r="B25" i="94"/>
  <c r="B105" i="94"/>
  <c r="B30" i="53"/>
  <c r="B26" i="84"/>
  <c r="I24" i="33"/>
  <c r="B35" i="27"/>
  <c r="B27" i="76"/>
  <c r="B33" i="22"/>
  <c r="B32" i="44"/>
  <c r="B26" i="81"/>
  <c r="B24" i="96"/>
  <c r="B29" i="61"/>
  <c r="I26" i="76"/>
  <c r="B26" i="85"/>
  <c r="I33" i="32"/>
  <c r="B25" i="92"/>
  <c r="B30" i="57"/>
  <c r="B35" i="70"/>
  <c r="B30" i="54"/>
  <c r="I31" i="73"/>
  <c r="B29" i="63"/>
  <c r="B33" i="21"/>
  <c r="B27" i="78"/>
  <c r="I24" i="92"/>
  <c r="B32" i="73"/>
  <c r="B27" i="77"/>
  <c r="B25" i="89"/>
  <c r="B33" i="17"/>
  <c r="B27" i="79"/>
  <c r="B32" i="74"/>
  <c r="B35" i="29"/>
  <c r="B34" i="32"/>
  <c r="B25" i="33"/>
  <c r="J108" i="62"/>
  <c r="J110" i="56"/>
  <c r="J112" i="22"/>
  <c r="D25" i="13"/>
  <c r="I32" i="35"/>
  <c r="B29" i="59"/>
  <c r="J105" i="81"/>
  <c r="J111" i="73"/>
  <c r="H33" i="35"/>
  <c r="G33" i="35"/>
  <c r="E34" i="35"/>
  <c r="F34" i="35" s="1"/>
  <c r="B34" i="35"/>
  <c r="B109" i="64"/>
  <c r="F109" i="64"/>
  <c r="F109" i="65"/>
  <c r="B109" i="65"/>
  <c r="J111" i="41"/>
  <c r="E106" i="89"/>
  <c r="D106" i="89"/>
  <c r="G105" i="89"/>
  <c r="G111" i="45"/>
  <c r="E112" i="45"/>
  <c r="D112" i="45"/>
  <c r="D106" i="91"/>
  <c r="G105" i="91"/>
  <c r="E106" i="91"/>
  <c r="F105" i="92"/>
  <c r="B105" i="92"/>
  <c r="F109" i="63"/>
  <c r="B109" i="63"/>
  <c r="B115" i="69"/>
  <c r="F115" i="69"/>
  <c r="J104" i="89"/>
  <c r="F105" i="88"/>
  <c r="B105" i="88"/>
  <c r="F112" i="39"/>
  <c r="B112" i="39"/>
  <c r="F115" i="70"/>
  <c r="B115" i="70"/>
  <c r="B113" i="34"/>
  <c r="B105" i="86"/>
  <c r="D113" i="41"/>
  <c r="E113" i="41"/>
  <c r="G112" i="41"/>
  <c r="B108" i="66"/>
  <c r="F115" i="29"/>
  <c r="B115" i="29"/>
  <c r="F107" i="78"/>
  <c r="B107" i="78"/>
  <c r="B105" i="90"/>
  <c r="F105" i="90"/>
  <c r="F109" i="61"/>
  <c r="B109" i="61"/>
  <c r="B110" i="72"/>
  <c r="F110" i="72"/>
  <c r="B113" i="20"/>
  <c r="F113" i="20"/>
  <c r="F105" i="84"/>
  <c r="B105" i="84"/>
  <c r="F114" i="31"/>
  <c r="B114" i="31"/>
  <c r="F113" i="19"/>
  <c r="B113" i="19"/>
  <c r="I108" i="65"/>
  <c r="H108" i="65"/>
  <c r="J104" i="91"/>
  <c r="B115" i="27"/>
  <c r="F115" i="27"/>
  <c r="G112" i="73"/>
  <c r="D113" i="73"/>
  <c r="E113" i="73"/>
  <c r="F108" i="68"/>
  <c r="B108" i="68"/>
  <c r="F112" i="43"/>
  <c r="B112" i="43"/>
  <c r="F115" i="30"/>
  <c r="B115" i="30"/>
  <c r="E114" i="22"/>
  <c r="D114" i="22"/>
  <c r="G113" i="22"/>
  <c r="B110" i="58"/>
  <c r="B109" i="60"/>
  <c r="F109" i="60"/>
  <c r="B106" i="85"/>
  <c r="F106" i="85"/>
  <c r="G109" i="62"/>
  <c r="D110" i="62"/>
  <c r="E110" i="62"/>
  <c r="B111" i="74"/>
  <c r="B110" i="46"/>
  <c r="F110" i="46"/>
  <c r="J110" i="45"/>
  <c r="B110" i="53"/>
  <c r="F110" i="53"/>
  <c r="F114" i="32"/>
  <c r="B114" i="32"/>
  <c r="F107" i="79"/>
  <c r="B107" i="79"/>
  <c r="E112" i="56"/>
  <c r="D112" i="56"/>
  <c r="G111" i="56"/>
  <c r="H114" i="23"/>
  <c r="I114" i="23"/>
  <c r="F114" i="18"/>
  <c r="B114" i="18"/>
  <c r="F115" i="23"/>
  <c r="B115" i="23"/>
  <c r="F110" i="59"/>
  <c r="B110" i="59"/>
  <c r="I109" i="59"/>
  <c r="H109" i="59"/>
  <c r="J114" i="35"/>
  <c r="H114" i="71"/>
  <c r="I114" i="71"/>
  <c r="H110" i="57"/>
  <c r="I110" i="57"/>
  <c r="F111" i="57"/>
  <c r="B111" i="57"/>
  <c r="B115" i="71"/>
  <c r="F115" i="71"/>
  <c r="J105" i="83"/>
  <c r="G110" i="55"/>
  <c r="E111" i="55"/>
  <c r="D111" i="55"/>
  <c r="J103" i="13"/>
  <c r="J106" i="77"/>
  <c r="J112" i="21"/>
  <c r="F106" i="82"/>
  <c r="B106" i="82"/>
  <c r="I115" i="35"/>
  <c r="N88" i="35" s="1"/>
  <c r="H115" i="35"/>
  <c r="M88" i="35" s="1"/>
  <c r="M89" i="35" s="1"/>
  <c r="B105" i="87"/>
  <c r="F105" i="87"/>
  <c r="D105" i="13"/>
  <c r="E105" i="13" s="1"/>
  <c r="G104" i="13"/>
  <c r="B105" i="96"/>
  <c r="E113" i="42"/>
  <c r="G112" i="42"/>
  <c r="D113" i="42"/>
  <c r="J109" i="55"/>
  <c r="D105" i="33"/>
  <c r="E105" i="33" s="1"/>
  <c r="G104" i="33"/>
  <c r="E108" i="76"/>
  <c r="G107" i="76"/>
  <c r="D108" i="76"/>
  <c r="B112" i="44"/>
  <c r="F112" i="44"/>
  <c r="G106" i="80"/>
  <c r="E107" i="80"/>
  <c r="D107" i="80"/>
  <c r="J106" i="76"/>
  <c r="J109" i="54"/>
  <c r="E105" i="96"/>
  <c r="F105" i="96" s="1"/>
  <c r="J111" i="42"/>
  <c r="D108" i="75"/>
  <c r="G107" i="75"/>
  <c r="E108" i="75"/>
  <c r="F116" i="28"/>
  <c r="B116" i="28"/>
  <c r="J113" i="24"/>
  <c r="D115" i="24"/>
  <c r="G114" i="24"/>
  <c r="E115" i="24"/>
  <c r="J105" i="80"/>
  <c r="J106" i="75"/>
  <c r="J103" i="33"/>
  <c r="D111" i="54"/>
  <c r="G110" i="54"/>
  <c r="E111" i="54"/>
  <c r="J104" i="93"/>
  <c r="B113" i="3"/>
  <c r="D114" i="21"/>
  <c r="G113" i="21"/>
  <c r="E114" i="21"/>
  <c r="B108" i="67"/>
  <c r="F108" i="67"/>
  <c r="E107" i="83"/>
  <c r="G106" i="83"/>
  <c r="D107" i="83"/>
  <c r="G105" i="93"/>
  <c r="D106" i="93"/>
  <c r="E106" i="93" s="1"/>
  <c r="E117" i="35"/>
  <c r="F117" i="35" s="1"/>
  <c r="B117" i="35"/>
  <c r="G116" i="35"/>
  <c r="I104" i="96"/>
  <c r="H104" i="96"/>
  <c r="H24" i="13" l="1"/>
  <c r="I24" i="13" s="1"/>
  <c r="O88" i="35"/>
  <c r="O89" i="35" s="1"/>
  <c r="N89" i="35"/>
  <c r="N89" i="97"/>
  <c r="O88" i="97"/>
  <c r="O89" i="97" s="1"/>
  <c r="O88" i="98"/>
  <c r="O89" i="98" s="1"/>
  <c r="N89" i="98"/>
  <c r="D105" i="102"/>
  <c r="E105" i="102" s="1"/>
  <c r="G104" i="102"/>
  <c r="J103" i="102"/>
  <c r="D105" i="100"/>
  <c r="B105" i="100" s="1"/>
  <c r="B105" i="26"/>
  <c r="J103" i="101"/>
  <c r="G104" i="101"/>
  <c r="D105" i="101"/>
  <c r="E105" i="101" s="1"/>
  <c r="E104" i="25"/>
  <c r="F104" i="25" s="1"/>
  <c r="G104" i="25" s="1"/>
  <c r="H103" i="25"/>
  <c r="I103" i="25"/>
  <c r="D106" i="26"/>
  <c r="E106" i="26" s="1"/>
  <c r="G105" i="26"/>
  <c r="H104" i="26"/>
  <c r="I104" i="26"/>
  <c r="I28" i="62"/>
  <c r="I32" i="20"/>
  <c r="I28" i="60"/>
  <c r="I29" i="56"/>
  <c r="I25" i="83"/>
  <c r="J103" i="100"/>
  <c r="H104" i="100"/>
  <c r="M88" i="100" s="1"/>
  <c r="I104" i="100"/>
  <c r="F114" i="17"/>
  <c r="D115" i="17" s="1"/>
  <c r="I24" i="25"/>
  <c r="H104" i="99"/>
  <c r="M88" i="99" s="1"/>
  <c r="M89" i="99" s="1"/>
  <c r="I104" i="99"/>
  <c r="N88" i="99" s="1"/>
  <c r="F105" i="99"/>
  <c r="B105" i="99"/>
  <c r="J104" i="95"/>
  <c r="J104" i="98"/>
  <c r="D106" i="97"/>
  <c r="E106" i="97" s="1"/>
  <c r="G105" i="97"/>
  <c r="J104" i="97"/>
  <c r="D106" i="95"/>
  <c r="B106" i="95" s="1"/>
  <c r="G105" i="95"/>
  <c r="D106" i="98"/>
  <c r="G105" i="98"/>
  <c r="E106" i="98"/>
  <c r="J104" i="94"/>
  <c r="B26" i="83"/>
  <c r="B29" i="60"/>
  <c r="B25" i="26"/>
  <c r="B35" i="30"/>
  <c r="B30" i="56"/>
  <c r="I34" i="30"/>
  <c r="J106" i="78"/>
  <c r="J114" i="69"/>
  <c r="J104" i="92"/>
  <c r="J104" i="88"/>
  <c r="J109" i="53"/>
  <c r="J114" i="30"/>
  <c r="J105" i="85"/>
  <c r="J113" i="31"/>
  <c r="J104" i="84"/>
  <c r="J111" i="39"/>
  <c r="J107" i="66"/>
  <c r="J108" i="60"/>
  <c r="J112" i="34"/>
  <c r="J108" i="63"/>
  <c r="J114" i="27"/>
  <c r="J104" i="90"/>
  <c r="E35" i="35"/>
  <c r="F35" i="35" s="1"/>
  <c r="B35" i="35"/>
  <c r="G34" i="35"/>
  <c r="H34" i="35"/>
  <c r="B33" i="20"/>
  <c r="B29" i="62"/>
  <c r="B25" i="13"/>
  <c r="J114" i="23"/>
  <c r="J104" i="86"/>
  <c r="J110" i="74"/>
  <c r="J107" i="68"/>
  <c r="I33" i="35"/>
  <c r="E25" i="13"/>
  <c r="F25" i="13" s="1"/>
  <c r="D111" i="53"/>
  <c r="E111" i="53"/>
  <c r="G110" i="53"/>
  <c r="D107" i="85"/>
  <c r="E107" i="85"/>
  <c r="G106" i="85"/>
  <c r="I113" i="22"/>
  <c r="H113" i="22"/>
  <c r="D116" i="30"/>
  <c r="G115" i="30"/>
  <c r="E116" i="30"/>
  <c r="F113" i="73"/>
  <c r="B113" i="73"/>
  <c r="D114" i="19"/>
  <c r="E114" i="19"/>
  <c r="G113" i="19"/>
  <c r="G105" i="84"/>
  <c r="E106" i="84"/>
  <c r="D106" i="84"/>
  <c r="F113" i="41"/>
  <c r="B113" i="41"/>
  <c r="G112" i="39"/>
  <c r="E113" i="39"/>
  <c r="D113" i="39"/>
  <c r="D116" i="69"/>
  <c r="G115" i="69"/>
  <c r="E116" i="69"/>
  <c r="D108" i="79"/>
  <c r="E108" i="79"/>
  <c r="G107" i="79"/>
  <c r="F114" i="22"/>
  <c r="B114" i="22"/>
  <c r="I112" i="73"/>
  <c r="H112" i="73"/>
  <c r="E114" i="20"/>
  <c r="D114" i="20"/>
  <c r="G113" i="20"/>
  <c r="G110" i="72"/>
  <c r="D111" i="72"/>
  <c r="E111" i="72"/>
  <c r="E106" i="90"/>
  <c r="G105" i="90"/>
  <c r="D106" i="90"/>
  <c r="B107" i="81"/>
  <c r="E110" i="63"/>
  <c r="D110" i="63"/>
  <c r="G109" i="63"/>
  <c r="J114" i="29"/>
  <c r="H105" i="91"/>
  <c r="I105" i="91"/>
  <c r="H111" i="45"/>
  <c r="I111" i="45"/>
  <c r="G109" i="65"/>
  <c r="E110" i="65"/>
  <c r="D110" i="65"/>
  <c r="J113" i="18"/>
  <c r="J109" i="59"/>
  <c r="D112" i="74"/>
  <c r="E112" i="74"/>
  <c r="B110" i="62"/>
  <c r="F110" i="62"/>
  <c r="D110" i="60"/>
  <c r="E110" i="60"/>
  <c r="G109" i="60"/>
  <c r="J114" i="70"/>
  <c r="D113" i="43"/>
  <c r="E113" i="43"/>
  <c r="G112" i="43"/>
  <c r="D109" i="68"/>
  <c r="E109" i="68"/>
  <c r="G108" i="68"/>
  <c r="E116" i="27"/>
  <c r="G115" i="27"/>
  <c r="D116" i="27"/>
  <c r="J108" i="65"/>
  <c r="G114" i="31"/>
  <c r="D115" i="31"/>
  <c r="E115" i="31"/>
  <c r="E110" i="61"/>
  <c r="D110" i="61"/>
  <c r="G109" i="61"/>
  <c r="I112" i="41"/>
  <c r="H112" i="41"/>
  <c r="D116" i="70"/>
  <c r="E116" i="70"/>
  <c r="G115" i="70"/>
  <c r="G105" i="88"/>
  <c r="E106" i="88"/>
  <c r="D106" i="88"/>
  <c r="J112" i="19"/>
  <c r="J106" i="79"/>
  <c r="J112" i="20"/>
  <c r="J108" i="61"/>
  <c r="F106" i="91"/>
  <c r="B106" i="91"/>
  <c r="H105" i="89"/>
  <c r="I105" i="89"/>
  <c r="E110" i="64"/>
  <c r="D110" i="64"/>
  <c r="G109" i="64"/>
  <c r="G114" i="32"/>
  <c r="D115" i="32"/>
  <c r="E115" i="32"/>
  <c r="G110" i="46"/>
  <c r="E111" i="46"/>
  <c r="D111" i="46"/>
  <c r="H109" i="62"/>
  <c r="I109" i="62"/>
  <c r="J113" i="32"/>
  <c r="J109" i="46"/>
  <c r="G107" i="78"/>
  <c r="D108" i="78"/>
  <c r="E108" i="78"/>
  <c r="D116" i="29"/>
  <c r="G115" i="29"/>
  <c r="E116" i="29"/>
  <c r="J109" i="58"/>
  <c r="J108" i="64"/>
  <c r="J109" i="72"/>
  <c r="J111" i="43"/>
  <c r="E106" i="92"/>
  <c r="D106" i="92"/>
  <c r="G105" i="92"/>
  <c r="B112" i="45"/>
  <c r="F112" i="45"/>
  <c r="F106" i="89"/>
  <c r="B106" i="89"/>
  <c r="D111" i="59"/>
  <c r="E111" i="59"/>
  <c r="G110" i="59"/>
  <c r="F112" i="56"/>
  <c r="B112" i="56"/>
  <c r="E116" i="23"/>
  <c r="G115" i="23"/>
  <c r="D116" i="23"/>
  <c r="G114" i="18"/>
  <c r="E115" i="18"/>
  <c r="D115" i="18"/>
  <c r="J114" i="71"/>
  <c r="H111" i="56"/>
  <c r="M88" i="56" s="1"/>
  <c r="M89" i="56" s="1"/>
  <c r="I111" i="56"/>
  <c r="N88" i="56" s="1"/>
  <c r="D112" i="57"/>
  <c r="G111" i="57"/>
  <c r="E112" i="57"/>
  <c r="D116" i="71"/>
  <c r="G115" i="71"/>
  <c r="E116" i="71"/>
  <c r="J110" i="57"/>
  <c r="J111" i="44"/>
  <c r="I114" i="24"/>
  <c r="H114" i="24"/>
  <c r="G112" i="44"/>
  <c r="D113" i="44"/>
  <c r="E113" i="44"/>
  <c r="J104" i="96"/>
  <c r="G117" i="35"/>
  <c r="E118" i="35"/>
  <c r="F118" i="35" s="1"/>
  <c r="B118" i="35"/>
  <c r="D109" i="67"/>
  <c r="G108" i="67"/>
  <c r="E109" i="67"/>
  <c r="H104" i="33"/>
  <c r="I104" i="33"/>
  <c r="D107" i="82"/>
  <c r="G106" i="82"/>
  <c r="E107" i="82"/>
  <c r="I113" i="21"/>
  <c r="H113" i="21"/>
  <c r="B111" i="54"/>
  <c r="F111" i="54"/>
  <c r="D117" i="28"/>
  <c r="G116" i="28"/>
  <c r="E117" i="28"/>
  <c r="B107" i="80"/>
  <c r="F107" i="80"/>
  <c r="F108" i="76"/>
  <c r="B108" i="76"/>
  <c r="B113" i="42"/>
  <c r="F113" i="42"/>
  <c r="H104" i="13"/>
  <c r="I104" i="13"/>
  <c r="D106" i="87"/>
  <c r="G105" i="87"/>
  <c r="E106" i="87"/>
  <c r="B111" i="55"/>
  <c r="F111" i="55"/>
  <c r="I105" i="93"/>
  <c r="N88" i="93" s="1"/>
  <c r="H105" i="93"/>
  <c r="M88" i="93" s="1"/>
  <c r="M89" i="93" s="1"/>
  <c r="D114" i="3"/>
  <c r="E114" i="3"/>
  <c r="F108" i="75"/>
  <c r="B108" i="75"/>
  <c r="I106" i="80"/>
  <c r="H106" i="80"/>
  <c r="J112" i="3"/>
  <c r="J104" i="87"/>
  <c r="G105" i="96"/>
  <c r="D106" i="96"/>
  <c r="H110" i="55"/>
  <c r="I110" i="55"/>
  <c r="B107" i="83"/>
  <c r="F107" i="83"/>
  <c r="H110" i="54"/>
  <c r="I110" i="54"/>
  <c r="F115" i="24"/>
  <c r="B115" i="24"/>
  <c r="H106" i="83"/>
  <c r="I106" i="83"/>
  <c r="H116" i="35"/>
  <c r="I116" i="35"/>
  <c r="J105" i="82"/>
  <c r="F106" i="93"/>
  <c r="B106" i="93"/>
  <c r="J115" i="28"/>
  <c r="F114" i="21"/>
  <c r="B114" i="21"/>
  <c r="J113" i="17"/>
  <c r="B108" i="77"/>
  <c r="H107" i="75"/>
  <c r="I107" i="75"/>
  <c r="H107" i="76"/>
  <c r="I107" i="76"/>
  <c r="F105" i="33"/>
  <c r="B105" i="33"/>
  <c r="H112" i="42"/>
  <c r="I112" i="42"/>
  <c r="F105" i="13"/>
  <c r="B105" i="13"/>
  <c r="J115" i="35"/>
  <c r="J107" i="67"/>
  <c r="O88" i="99" l="1"/>
  <c r="O89" i="99" s="1"/>
  <c r="N89" i="99"/>
  <c r="O88" i="93"/>
  <c r="O89" i="93" s="1"/>
  <c r="N89" i="93"/>
  <c r="N89" i="56"/>
  <c r="O88" i="56"/>
  <c r="O89" i="56" s="1"/>
  <c r="H104" i="102"/>
  <c r="I104" i="102"/>
  <c r="B105" i="102"/>
  <c r="F105" i="102"/>
  <c r="E105" i="100"/>
  <c r="F105" i="100" s="1"/>
  <c r="D106" i="100" s="1"/>
  <c r="J103" i="25"/>
  <c r="J104" i="26"/>
  <c r="B105" i="101"/>
  <c r="F105" i="101"/>
  <c r="H104" i="101"/>
  <c r="I104" i="101"/>
  <c r="J104" i="100"/>
  <c r="D105" i="25"/>
  <c r="B105" i="25" s="1"/>
  <c r="F106" i="26"/>
  <c r="H105" i="26"/>
  <c r="I105" i="26"/>
  <c r="H104" i="25"/>
  <c r="I104" i="25"/>
  <c r="M89" i="100"/>
  <c r="O88" i="100"/>
  <c r="O89" i="100" s="1"/>
  <c r="E115" i="17"/>
  <c r="F115" i="17" s="1"/>
  <c r="G114" i="17"/>
  <c r="I114" i="17" s="1"/>
  <c r="N88" i="17" s="1"/>
  <c r="B26" i="25"/>
  <c r="B25" i="25"/>
  <c r="E106" i="99"/>
  <c r="D106" i="99"/>
  <c r="G105" i="99"/>
  <c r="J104" i="99"/>
  <c r="F106" i="95"/>
  <c r="D107" i="95" s="1"/>
  <c r="E107" i="95" s="1"/>
  <c r="H105" i="98"/>
  <c r="I105" i="98"/>
  <c r="B106" i="98"/>
  <c r="F106" i="98"/>
  <c r="H105" i="95"/>
  <c r="M88" i="95" s="1"/>
  <c r="M89" i="95" s="1"/>
  <c r="I105" i="95"/>
  <c r="N88" i="95" s="1"/>
  <c r="I105" i="97"/>
  <c r="H105" i="97"/>
  <c r="B106" i="26"/>
  <c r="F106" i="97"/>
  <c r="B106" i="97"/>
  <c r="I25" i="33"/>
  <c r="B106" i="94"/>
  <c r="B26" i="33"/>
  <c r="I34" i="35"/>
  <c r="J112" i="41"/>
  <c r="D26" i="13"/>
  <c r="E26" i="13" s="1"/>
  <c r="G25" i="13"/>
  <c r="H25" i="13"/>
  <c r="J104" i="13"/>
  <c r="J105" i="91"/>
  <c r="G35" i="35"/>
  <c r="N5" i="35" s="1"/>
  <c r="E36" i="35"/>
  <c r="F36" i="35" s="1"/>
  <c r="B36" i="35"/>
  <c r="H35" i="35"/>
  <c r="N6" i="35" s="1"/>
  <c r="J112" i="73"/>
  <c r="B106" i="86"/>
  <c r="I115" i="29"/>
  <c r="H115" i="29"/>
  <c r="H107" i="78"/>
  <c r="I107" i="78"/>
  <c r="F110" i="64"/>
  <c r="B110" i="64"/>
  <c r="H105" i="88"/>
  <c r="I105" i="88"/>
  <c r="B114" i="34"/>
  <c r="B116" i="27"/>
  <c r="F116" i="27"/>
  <c r="B113" i="43"/>
  <c r="F113" i="43"/>
  <c r="B110" i="60"/>
  <c r="F110" i="60"/>
  <c r="F110" i="65"/>
  <c r="B110" i="65"/>
  <c r="H109" i="63"/>
  <c r="I109" i="63"/>
  <c r="B114" i="20"/>
  <c r="F114" i="20"/>
  <c r="I113" i="19"/>
  <c r="H113" i="19"/>
  <c r="E114" i="73"/>
  <c r="D114" i="73"/>
  <c r="G113" i="73"/>
  <c r="B107" i="85"/>
  <c r="F107" i="85"/>
  <c r="H105" i="92"/>
  <c r="I105" i="92"/>
  <c r="F116" i="29"/>
  <c r="B116" i="29"/>
  <c r="F111" i="46"/>
  <c r="B111" i="46"/>
  <c r="B115" i="32"/>
  <c r="F115" i="32"/>
  <c r="D107" i="91"/>
  <c r="G106" i="91"/>
  <c r="E107" i="91"/>
  <c r="I115" i="70"/>
  <c r="H115" i="70"/>
  <c r="H109" i="61"/>
  <c r="I109" i="61"/>
  <c r="F115" i="31"/>
  <c r="B115" i="31"/>
  <c r="H115" i="27"/>
  <c r="I115" i="27"/>
  <c r="F109" i="68"/>
  <c r="B109" i="68"/>
  <c r="G110" i="62"/>
  <c r="E111" i="62"/>
  <c r="D111" i="62"/>
  <c r="B112" i="74"/>
  <c r="F112" i="74"/>
  <c r="B110" i="63"/>
  <c r="F110" i="63"/>
  <c r="B106" i="90"/>
  <c r="F106" i="90"/>
  <c r="F111" i="72"/>
  <c r="B111" i="72"/>
  <c r="G114" i="22"/>
  <c r="D115" i="22"/>
  <c r="E115" i="22"/>
  <c r="I107" i="79"/>
  <c r="H107" i="79"/>
  <c r="H115" i="69"/>
  <c r="I115" i="69"/>
  <c r="I112" i="39"/>
  <c r="H112" i="39"/>
  <c r="B109" i="66"/>
  <c r="B106" i="84"/>
  <c r="F106" i="84"/>
  <c r="J113" i="22"/>
  <c r="I110" i="53"/>
  <c r="H110" i="53"/>
  <c r="J107" i="76"/>
  <c r="E107" i="89"/>
  <c r="G106" i="89"/>
  <c r="D107" i="89"/>
  <c r="F106" i="92"/>
  <c r="B106" i="92"/>
  <c r="I114" i="32"/>
  <c r="H114" i="32"/>
  <c r="J105" i="89"/>
  <c r="F106" i="88"/>
  <c r="B106" i="88"/>
  <c r="B110" i="61"/>
  <c r="F110" i="61"/>
  <c r="I114" i="31"/>
  <c r="H114" i="31"/>
  <c r="H112" i="43"/>
  <c r="I112" i="43"/>
  <c r="I109" i="60"/>
  <c r="H109" i="60"/>
  <c r="I109" i="65"/>
  <c r="N88" i="65" s="1"/>
  <c r="H109" i="65"/>
  <c r="M88" i="65" s="1"/>
  <c r="M89" i="65" s="1"/>
  <c r="I105" i="90"/>
  <c r="H105" i="90"/>
  <c r="H110" i="72"/>
  <c r="I110" i="72"/>
  <c r="F116" i="69"/>
  <c r="B116" i="69"/>
  <c r="B114" i="19"/>
  <c r="F114" i="19"/>
  <c r="I115" i="30"/>
  <c r="H115" i="30"/>
  <c r="H106" i="85"/>
  <c r="I106" i="85"/>
  <c r="J110" i="55"/>
  <c r="D113" i="45"/>
  <c r="E113" i="45"/>
  <c r="G112" i="45"/>
  <c r="F108" i="78"/>
  <c r="B108" i="78"/>
  <c r="J109" i="62"/>
  <c r="I110" i="46"/>
  <c r="H110" i="46"/>
  <c r="H109" i="64"/>
  <c r="I109" i="64"/>
  <c r="F116" i="70"/>
  <c r="B116" i="70"/>
  <c r="H108" i="68"/>
  <c r="I108" i="68"/>
  <c r="J111" i="45"/>
  <c r="E108" i="81"/>
  <c r="D108" i="81"/>
  <c r="I113" i="20"/>
  <c r="H113" i="20"/>
  <c r="B111" i="58"/>
  <c r="B108" i="79"/>
  <c r="F108" i="79"/>
  <c r="F113" i="39"/>
  <c r="B113" i="39"/>
  <c r="D114" i="41"/>
  <c r="G113" i="41"/>
  <c r="E114" i="41"/>
  <c r="J106" i="81"/>
  <c r="I105" i="84"/>
  <c r="H105" i="84"/>
  <c r="F116" i="30"/>
  <c r="B116" i="30"/>
  <c r="B111" i="53"/>
  <c r="F111" i="53"/>
  <c r="G112" i="56"/>
  <c r="E113" i="56"/>
  <c r="D113" i="56"/>
  <c r="H114" i="18"/>
  <c r="M88" i="18" s="1"/>
  <c r="M89" i="18" s="1"/>
  <c r="I114" i="18"/>
  <c r="N88" i="18" s="1"/>
  <c r="I115" i="23"/>
  <c r="N88" i="23" s="1"/>
  <c r="H115" i="23"/>
  <c r="M88" i="23" s="1"/>
  <c r="M89" i="23" s="1"/>
  <c r="H110" i="59"/>
  <c r="M88" i="59" s="1"/>
  <c r="M89" i="59" s="1"/>
  <c r="I110" i="59"/>
  <c r="N88" i="59" s="1"/>
  <c r="B116" i="23"/>
  <c r="F116" i="23"/>
  <c r="J107" i="75"/>
  <c r="J116" i="35"/>
  <c r="J110" i="54"/>
  <c r="J104" i="33"/>
  <c r="J111" i="56"/>
  <c r="B115" i="18"/>
  <c r="F115" i="18"/>
  <c r="F111" i="59"/>
  <c r="B111" i="59"/>
  <c r="F116" i="71"/>
  <c r="B116" i="71"/>
  <c r="H111" i="57"/>
  <c r="M88" i="57" s="1"/>
  <c r="M89" i="57" s="1"/>
  <c r="I111" i="57"/>
  <c r="N88" i="57" s="1"/>
  <c r="J112" i="42"/>
  <c r="B112" i="57"/>
  <c r="F112" i="57"/>
  <c r="I115" i="71"/>
  <c r="N88" i="71" s="1"/>
  <c r="H115" i="71"/>
  <c r="M88" i="71" s="1"/>
  <c r="M89" i="71" s="1"/>
  <c r="J106" i="80"/>
  <c r="J105" i="93"/>
  <c r="J113" i="21"/>
  <c r="E119" i="35"/>
  <c r="F119" i="35" s="1"/>
  <c r="B119" i="35"/>
  <c r="G118" i="35"/>
  <c r="J114" i="24"/>
  <c r="G105" i="13"/>
  <c r="D106" i="13"/>
  <c r="E106" i="13" s="1"/>
  <c r="E108" i="83"/>
  <c r="G107" i="83"/>
  <c r="D108" i="83"/>
  <c r="B114" i="3"/>
  <c r="F114" i="3"/>
  <c r="D109" i="76"/>
  <c r="G108" i="76"/>
  <c r="E109" i="76"/>
  <c r="I108" i="67"/>
  <c r="H108" i="67"/>
  <c r="E109" i="77"/>
  <c r="D109" i="77"/>
  <c r="F109" i="67"/>
  <c r="B109" i="67"/>
  <c r="E115" i="21"/>
  <c r="G114" i="21"/>
  <c r="D115" i="21"/>
  <c r="H105" i="96"/>
  <c r="M88" i="96" s="1"/>
  <c r="M89" i="96" s="1"/>
  <c r="I105" i="96"/>
  <c r="N88" i="96" s="1"/>
  <c r="D109" i="75"/>
  <c r="G108" i="75"/>
  <c r="E109" i="75"/>
  <c r="I105" i="87"/>
  <c r="H105" i="87"/>
  <c r="D112" i="54"/>
  <c r="G111" i="54"/>
  <c r="E112" i="54"/>
  <c r="F107" i="82"/>
  <c r="B107" i="82"/>
  <c r="J107" i="77"/>
  <c r="H117" i="35"/>
  <c r="I117" i="35"/>
  <c r="B113" i="44"/>
  <c r="F113" i="44"/>
  <c r="B106" i="96"/>
  <c r="F117" i="28"/>
  <c r="B117" i="28"/>
  <c r="D116" i="24"/>
  <c r="E116" i="24"/>
  <c r="G115" i="24"/>
  <c r="E106" i="96"/>
  <c r="F106" i="96" s="1"/>
  <c r="D112" i="55"/>
  <c r="G111" i="55"/>
  <c r="E112" i="55"/>
  <c r="G113" i="42"/>
  <c r="D114" i="42"/>
  <c r="E114" i="42"/>
  <c r="I106" i="82"/>
  <c r="H106" i="82"/>
  <c r="G105" i="33"/>
  <c r="D106" i="33"/>
  <c r="E106" i="33" s="1"/>
  <c r="D107" i="93"/>
  <c r="E107" i="93" s="1"/>
  <c r="G106" i="93"/>
  <c r="J106" i="83"/>
  <c r="B115" i="17"/>
  <c r="F106" i="87"/>
  <c r="B106" i="87"/>
  <c r="E108" i="80"/>
  <c r="G107" i="80"/>
  <c r="D108" i="80"/>
  <c r="H116" i="28"/>
  <c r="I116" i="28"/>
  <c r="I112" i="44"/>
  <c r="H112" i="44"/>
  <c r="E37" i="36"/>
  <c r="N7" i="35" l="1"/>
  <c r="O88" i="23"/>
  <c r="O89" i="23" s="1"/>
  <c r="N89" i="23"/>
  <c r="O88" i="71"/>
  <c r="O89" i="71" s="1"/>
  <c r="N89" i="71"/>
  <c r="O88" i="57"/>
  <c r="O89" i="57" s="1"/>
  <c r="N89" i="57"/>
  <c r="N89" i="65"/>
  <c r="O88" i="65"/>
  <c r="O89" i="65" s="1"/>
  <c r="N89" i="96"/>
  <c r="O88" i="96"/>
  <c r="O89" i="96" s="1"/>
  <c r="O88" i="59"/>
  <c r="O89" i="59" s="1"/>
  <c r="N89" i="59"/>
  <c r="O88" i="95"/>
  <c r="O89" i="95" s="1"/>
  <c r="N89" i="95"/>
  <c r="N89" i="18"/>
  <c r="O88" i="18"/>
  <c r="O89" i="18" s="1"/>
  <c r="D106" i="102"/>
  <c r="G105" i="102"/>
  <c r="E106" i="102"/>
  <c r="J104" i="102"/>
  <c r="G105" i="100"/>
  <c r="I105" i="100" s="1"/>
  <c r="J104" i="101"/>
  <c r="J104" i="25"/>
  <c r="D106" i="101"/>
  <c r="G105" i="101"/>
  <c r="E105" i="25"/>
  <c r="F105" i="25" s="1"/>
  <c r="D106" i="25" s="1"/>
  <c r="B106" i="25" s="1"/>
  <c r="G106" i="26"/>
  <c r="D107" i="26"/>
  <c r="E107" i="26" s="1"/>
  <c r="H114" i="17"/>
  <c r="E106" i="100"/>
  <c r="F106" i="100" s="1"/>
  <c r="B106" i="100"/>
  <c r="B107" i="95"/>
  <c r="I25" i="25"/>
  <c r="I35" i="35"/>
  <c r="H105" i="99"/>
  <c r="I105" i="99"/>
  <c r="B106" i="99"/>
  <c r="F106" i="99"/>
  <c r="J105" i="95"/>
  <c r="J105" i="98"/>
  <c r="F107" i="95"/>
  <c r="G107" i="95" s="1"/>
  <c r="G106" i="95"/>
  <c r="G106" i="98"/>
  <c r="D107" i="98"/>
  <c r="E107" i="98"/>
  <c r="G106" i="97"/>
  <c r="D107" i="97"/>
  <c r="E107" i="97"/>
  <c r="J105" i="97"/>
  <c r="J105" i="26"/>
  <c r="J105" i="94"/>
  <c r="D107" i="94"/>
  <c r="B27" i="33"/>
  <c r="B26" i="26"/>
  <c r="J115" i="27"/>
  <c r="J109" i="61"/>
  <c r="J105" i="88"/>
  <c r="J107" i="78"/>
  <c r="J106" i="85"/>
  <c r="J110" i="72"/>
  <c r="J112" i="43"/>
  <c r="J115" i="69"/>
  <c r="J105" i="84"/>
  <c r="J105" i="86"/>
  <c r="J110" i="58"/>
  <c r="J113" i="20"/>
  <c r="J110" i="46"/>
  <c r="J110" i="53"/>
  <c r="J113" i="34"/>
  <c r="J109" i="63"/>
  <c r="J111" i="74"/>
  <c r="J114" i="32"/>
  <c r="H36" i="35"/>
  <c r="E37" i="35"/>
  <c r="F37" i="35" s="1"/>
  <c r="B37" i="35"/>
  <c r="G36" i="35"/>
  <c r="B26" i="13"/>
  <c r="F26" i="13"/>
  <c r="J116" i="28"/>
  <c r="J105" i="92"/>
  <c r="I25" i="13"/>
  <c r="E112" i="58"/>
  <c r="D112" i="58"/>
  <c r="E107" i="92"/>
  <c r="D107" i="92"/>
  <c r="G106" i="92"/>
  <c r="E107" i="84"/>
  <c r="D107" i="84"/>
  <c r="G106" i="84"/>
  <c r="D112" i="46"/>
  <c r="G111" i="46"/>
  <c r="E112" i="46"/>
  <c r="E112" i="53"/>
  <c r="G111" i="53"/>
  <c r="D112" i="53"/>
  <c r="I113" i="41"/>
  <c r="N88" i="41" s="1"/>
  <c r="H113" i="41"/>
  <c r="M88" i="41" s="1"/>
  <c r="M89" i="41" s="1"/>
  <c r="E109" i="79"/>
  <c r="G108" i="79"/>
  <c r="D109" i="79"/>
  <c r="N88" i="81"/>
  <c r="M88" i="81"/>
  <c r="M89" i="81" s="1"/>
  <c r="D109" i="78"/>
  <c r="E109" i="78"/>
  <c r="G108" i="78"/>
  <c r="J115" i="30"/>
  <c r="D117" i="69"/>
  <c r="G116" i="69"/>
  <c r="E117" i="69"/>
  <c r="J105" i="90"/>
  <c r="J109" i="60"/>
  <c r="J114" i="31"/>
  <c r="B107" i="89"/>
  <c r="F107" i="89"/>
  <c r="J112" i="39"/>
  <c r="J107" i="79"/>
  <c r="D111" i="63"/>
  <c r="G110" i="63"/>
  <c r="E111" i="63"/>
  <c r="B111" i="62"/>
  <c r="F111" i="62"/>
  <c r="G109" i="68"/>
  <c r="D110" i="68"/>
  <c r="E110" i="68"/>
  <c r="E116" i="31"/>
  <c r="G115" i="31"/>
  <c r="D116" i="31"/>
  <c r="J115" i="70"/>
  <c r="D116" i="32"/>
  <c r="G115" i="32"/>
  <c r="E116" i="32"/>
  <c r="H113" i="73"/>
  <c r="M88" i="73" s="1"/>
  <c r="M89" i="73" s="1"/>
  <c r="I113" i="73"/>
  <c r="N88" i="73" s="1"/>
  <c r="J113" i="19"/>
  <c r="G110" i="64"/>
  <c r="D111" i="64"/>
  <c r="E111" i="64"/>
  <c r="J115" i="29"/>
  <c r="G113" i="43"/>
  <c r="D114" i="43"/>
  <c r="E114" i="43"/>
  <c r="B114" i="41"/>
  <c r="F114" i="41"/>
  <c r="D117" i="70"/>
  <c r="E117" i="70"/>
  <c r="G116" i="70"/>
  <c r="I112" i="45"/>
  <c r="N88" i="45" s="1"/>
  <c r="H112" i="45"/>
  <c r="M88" i="45" s="1"/>
  <c r="M89" i="45" s="1"/>
  <c r="D115" i="19"/>
  <c r="E115" i="19"/>
  <c r="G114" i="19"/>
  <c r="D111" i="61"/>
  <c r="G110" i="61"/>
  <c r="E111" i="61"/>
  <c r="H106" i="89"/>
  <c r="M88" i="89" s="1"/>
  <c r="M89" i="89" s="1"/>
  <c r="I106" i="89"/>
  <c r="N88" i="89" s="1"/>
  <c r="D110" i="66"/>
  <c r="E110" i="66"/>
  <c r="D112" i="72"/>
  <c r="E112" i="72"/>
  <c r="G111" i="72"/>
  <c r="G116" i="29"/>
  <c r="E117" i="29"/>
  <c r="D117" i="29"/>
  <c r="F114" i="73"/>
  <c r="B114" i="73"/>
  <c r="E115" i="20"/>
  <c r="G114" i="20"/>
  <c r="D115" i="20"/>
  <c r="E111" i="60"/>
  <c r="D111" i="60"/>
  <c r="G110" i="60"/>
  <c r="G116" i="27"/>
  <c r="E117" i="27"/>
  <c r="D117" i="27"/>
  <c r="E117" i="30"/>
  <c r="D117" i="30"/>
  <c r="G116" i="30"/>
  <c r="D114" i="39"/>
  <c r="E114" i="39"/>
  <c r="G113" i="39"/>
  <c r="F113" i="45"/>
  <c r="B113" i="45"/>
  <c r="I114" i="22"/>
  <c r="N88" i="22" s="1"/>
  <c r="H114" i="22"/>
  <c r="M88" i="22" s="1"/>
  <c r="M89" i="22" s="1"/>
  <c r="B107" i="91"/>
  <c r="F107" i="91"/>
  <c r="J117" i="35"/>
  <c r="J110" i="59"/>
  <c r="J114" i="18"/>
  <c r="F108" i="81"/>
  <c r="B108" i="81"/>
  <c r="J108" i="68"/>
  <c r="J109" i="64"/>
  <c r="J109" i="65"/>
  <c r="D107" i="88"/>
  <c r="G106" i="88"/>
  <c r="E107" i="88"/>
  <c r="B115" i="22"/>
  <c r="F115" i="22"/>
  <c r="E107" i="90"/>
  <c r="G106" i="90"/>
  <c r="D107" i="90"/>
  <c r="E113" i="74"/>
  <c r="G112" i="74"/>
  <c r="D113" i="74"/>
  <c r="H110" i="62"/>
  <c r="M88" i="62" s="1"/>
  <c r="M89" i="62" s="1"/>
  <c r="I110" i="62"/>
  <c r="N88" i="62" s="1"/>
  <c r="H106" i="91"/>
  <c r="M88" i="91" s="1"/>
  <c r="M89" i="91" s="1"/>
  <c r="I106" i="91"/>
  <c r="N88" i="91" s="1"/>
  <c r="E108" i="85"/>
  <c r="D108" i="85"/>
  <c r="G107" i="85"/>
  <c r="J108" i="66"/>
  <c r="G110" i="65"/>
  <c r="E111" i="65"/>
  <c r="D111" i="65"/>
  <c r="D117" i="23"/>
  <c r="E117" i="23"/>
  <c r="G116" i="23"/>
  <c r="J105" i="87"/>
  <c r="J115" i="71"/>
  <c r="G115" i="18"/>
  <c r="D116" i="18"/>
  <c r="E116" i="18"/>
  <c r="J115" i="23"/>
  <c r="B113" i="56"/>
  <c r="F113" i="56"/>
  <c r="E112" i="59"/>
  <c r="G111" i="59"/>
  <c r="D112" i="59"/>
  <c r="H112" i="56"/>
  <c r="I112" i="56"/>
  <c r="J106" i="82"/>
  <c r="D117" i="71"/>
  <c r="G116" i="71"/>
  <c r="E117" i="71"/>
  <c r="D113" i="57"/>
  <c r="E113" i="57"/>
  <c r="G112" i="57"/>
  <c r="J113" i="3"/>
  <c r="J111" i="57"/>
  <c r="D107" i="96"/>
  <c r="G106" i="96"/>
  <c r="B114" i="42"/>
  <c r="F114" i="42"/>
  <c r="B116" i="24"/>
  <c r="F116" i="24"/>
  <c r="H114" i="21"/>
  <c r="M88" i="21" s="1"/>
  <c r="M89" i="21" s="1"/>
  <c r="I114" i="21"/>
  <c r="N88" i="21" s="1"/>
  <c r="B109" i="76"/>
  <c r="F109" i="76"/>
  <c r="I107" i="83"/>
  <c r="N88" i="83" s="1"/>
  <c r="H107" i="83"/>
  <c r="M88" i="83" s="1"/>
  <c r="M89" i="83" s="1"/>
  <c r="I106" i="93"/>
  <c r="H106" i="93"/>
  <c r="H111" i="55"/>
  <c r="M88" i="55" s="1"/>
  <c r="M89" i="55" s="1"/>
  <c r="I111" i="55"/>
  <c r="N88" i="55" s="1"/>
  <c r="D110" i="67"/>
  <c r="G109" i="67"/>
  <c r="E110" i="67"/>
  <c r="B109" i="77"/>
  <c r="F109" i="77"/>
  <c r="F106" i="13"/>
  <c r="B106" i="13"/>
  <c r="B108" i="80"/>
  <c r="F108" i="80"/>
  <c r="B112" i="55"/>
  <c r="F112" i="55"/>
  <c r="I115" i="24"/>
  <c r="N88" i="24" s="1"/>
  <c r="H115" i="24"/>
  <c r="M88" i="24" s="1"/>
  <c r="M89" i="24" s="1"/>
  <c r="G117" i="28"/>
  <c r="D118" i="28"/>
  <c r="E118" i="28"/>
  <c r="D114" i="44"/>
  <c r="G113" i="44"/>
  <c r="E114" i="44"/>
  <c r="F112" i="54"/>
  <c r="B112" i="54"/>
  <c r="B109" i="75"/>
  <c r="F109" i="75"/>
  <c r="N88" i="77"/>
  <c r="M88" i="77"/>
  <c r="M89" i="77" s="1"/>
  <c r="H105" i="13"/>
  <c r="I105" i="13"/>
  <c r="H118" i="35"/>
  <c r="I118" i="35"/>
  <c r="E120" i="35"/>
  <c r="F120" i="35" s="1"/>
  <c r="B120" i="35"/>
  <c r="G119" i="35"/>
  <c r="J112" i="44"/>
  <c r="E116" i="17"/>
  <c r="G115" i="17"/>
  <c r="D116" i="17"/>
  <c r="H105" i="33"/>
  <c r="I105" i="33"/>
  <c r="I113" i="42"/>
  <c r="N88" i="42" s="1"/>
  <c r="H113" i="42"/>
  <c r="M88" i="42" s="1"/>
  <c r="M89" i="42" s="1"/>
  <c r="H111" i="54"/>
  <c r="M88" i="54" s="1"/>
  <c r="M89" i="54" s="1"/>
  <c r="I111" i="54"/>
  <c r="N88" i="54" s="1"/>
  <c r="I108" i="75"/>
  <c r="N88" i="75" s="1"/>
  <c r="H108" i="75"/>
  <c r="M88" i="75" s="1"/>
  <c r="M89" i="75" s="1"/>
  <c r="G114" i="3"/>
  <c r="D115" i="3"/>
  <c r="E115" i="3"/>
  <c r="I107" i="80"/>
  <c r="N88" i="80" s="1"/>
  <c r="H107" i="80"/>
  <c r="M88" i="80" s="1"/>
  <c r="M89" i="80" s="1"/>
  <c r="D107" i="87"/>
  <c r="G106" i="87"/>
  <c r="E107" i="87"/>
  <c r="B107" i="93"/>
  <c r="F107" i="93"/>
  <c r="B106" i="33"/>
  <c r="F106" i="33"/>
  <c r="G107" i="82"/>
  <c r="D108" i="82"/>
  <c r="E108" i="82"/>
  <c r="J105" i="96"/>
  <c r="F115" i="21"/>
  <c r="B115" i="21"/>
  <c r="J108" i="67"/>
  <c r="H108" i="76"/>
  <c r="M88" i="76" s="1"/>
  <c r="M89" i="76" s="1"/>
  <c r="I108" i="76"/>
  <c r="N88" i="76" s="1"/>
  <c r="B108" i="83"/>
  <c r="F108" i="83"/>
  <c r="F37" i="36"/>
  <c r="G37" i="36" l="1"/>
  <c r="N89" i="80"/>
  <c r="O88" i="80"/>
  <c r="O89" i="80" s="1"/>
  <c r="O88" i="77"/>
  <c r="O89" i="77" s="1"/>
  <c r="N89" i="77"/>
  <c r="N89" i="55"/>
  <c r="O88" i="55"/>
  <c r="O89" i="55" s="1"/>
  <c r="N89" i="21"/>
  <c r="O88" i="21"/>
  <c r="O89" i="21" s="1"/>
  <c r="N89" i="22"/>
  <c r="O88" i="22"/>
  <c r="O89" i="22" s="1"/>
  <c r="N89" i="42"/>
  <c r="O88" i="42"/>
  <c r="O89" i="42" s="1"/>
  <c r="N89" i="24"/>
  <c r="O88" i="24"/>
  <c r="O89" i="24" s="1"/>
  <c r="O88" i="73"/>
  <c r="O89" i="73" s="1"/>
  <c r="N89" i="73"/>
  <c r="N89" i="81"/>
  <c r="O88" i="81"/>
  <c r="O89" i="81" s="1"/>
  <c r="N89" i="41"/>
  <c r="O88" i="41"/>
  <c r="O89" i="41" s="1"/>
  <c r="N89" i="91"/>
  <c r="O88" i="91"/>
  <c r="O89" i="91" s="1"/>
  <c r="N89" i="75"/>
  <c r="O88" i="75"/>
  <c r="O89" i="75" s="1"/>
  <c r="N89" i="83"/>
  <c r="O88" i="83"/>
  <c r="O89" i="83" s="1"/>
  <c r="N89" i="89"/>
  <c r="O88" i="89"/>
  <c r="O89" i="89" s="1"/>
  <c r="N89" i="54"/>
  <c r="O88" i="54"/>
  <c r="O89" i="54" s="1"/>
  <c r="N89" i="45"/>
  <c r="O88" i="45"/>
  <c r="O89" i="45" s="1"/>
  <c r="O88" i="62"/>
  <c r="O89" i="62" s="1"/>
  <c r="N89" i="62"/>
  <c r="N89" i="76"/>
  <c r="O88" i="76"/>
  <c r="O89" i="76" s="1"/>
  <c r="J114" i="17"/>
  <c r="M88" i="17"/>
  <c r="O88" i="17" s="1"/>
  <c r="H105" i="100"/>
  <c r="J105" i="100" s="1"/>
  <c r="H105" i="102"/>
  <c r="I105" i="102"/>
  <c r="F106" i="102"/>
  <c r="B106" i="102"/>
  <c r="H105" i="101"/>
  <c r="M88" i="101" s="1"/>
  <c r="I105" i="101"/>
  <c r="E106" i="101"/>
  <c r="F106" i="101" s="1"/>
  <c r="B106" i="101"/>
  <c r="G105" i="25"/>
  <c r="H105" i="25" s="1"/>
  <c r="E106" i="25"/>
  <c r="F106" i="25" s="1"/>
  <c r="F107" i="26"/>
  <c r="I106" i="26"/>
  <c r="H106" i="26"/>
  <c r="G106" i="100"/>
  <c r="D107" i="100"/>
  <c r="E107" i="100" s="1"/>
  <c r="I26" i="25"/>
  <c r="J105" i="99"/>
  <c r="D107" i="99"/>
  <c r="G106" i="99"/>
  <c r="E107" i="99"/>
  <c r="D108" i="95"/>
  <c r="E108" i="95" s="1"/>
  <c r="H106" i="95"/>
  <c r="I106" i="95"/>
  <c r="B107" i="26"/>
  <c r="I106" i="97"/>
  <c r="H106" i="97"/>
  <c r="F107" i="98"/>
  <c r="B107" i="98"/>
  <c r="F107" i="97"/>
  <c r="B107" i="97"/>
  <c r="H106" i="98"/>
  <c r="I106" i="98"/>
  <c r="N88" i="94"/>
  <c r="M88" i="94"/>
  <c r="M89" i="94" s="1"/>
  <c r="E107" i="94"/>
  <c r="F107" i="94" s="1"/>
  <c r="B107" i="94"/>
  <c r="I26" i="33"/>
  <c r="J118" i="35"/>
  <c r="J114" i="22"/>
  <c r="J107" i="81"/>
  <c r="J113" i="73"/>
  <c r="J112" i="45"/>
  <c r="D27" i="13"/>
  <c r="E38" i="35"/>
  <c r="F38" i="35" s="1"/>
  <c r="H37" i="35"/>
  <c r="G37" i="35"/>
  <c r="B38" i="35"/>
  <c r="G26" i="13"/>
  <c r="I36" i="35"/>
  <c r="H26" i="13"/>
  <c r="B107" i="86"/>
  <c r="H110" i="65"/>
  <c r="I110" i="65"/>
  <c r="F107" i="90"/>
  <c r="B107" i="90"/>
  <c r="D109" i="81"/>
  <c r="G108" i="81"/>
  <c r="E109" i="81"/>
  <c r="D114" i="45"/>
  <c r="E114" i="45"/>
  <c r="G113" i="45"/>
  <c r="H116" i="30"/>
  <c r="M88" i="30" s="1"/>
  <c r="M89" i="30" s="1"/>
  <c r="I116" i="30"/>
  <c r="N88" i="30" s="1"/>
  <c r="H116" i="29"/>
  <c r="M88" i="29" s="1"/>
  <c r="M89" i="29" s="1"/>
  <c r="I116" i="29"/>
  <c r="N88" i="29" s="1"/>
  <c r="H114" i="19"/>
  <c r="M88" i="19" s="1"/>
  <c r="M89" i="19" s="1"/>
  <c r="I114" i="19"/>
  <c r="N88" i="19" s="1"/>
  <c r="G114" i="41"/>
  <c r="D115" i="41"/>
  <c r="E115" i="41"/>
  <c r="H113" i="43"/>
  <c r="M88" i="43" s="1"/>
  <c r="M89" i="43" s="1"/>
  <c r="I113" i="43"/>
  <c r="N88" i="43" s="1"/>
  <c r="H110" i="64"/>
  <c r="M88" i="64" s="1"/>
  <c r="M89" i="64" s="1"/>
  <c r="I110" i="64"/>
  <c r="N88" i="64" s="1"/>
  <c r="B116" i="31"/>
  <c r="F116" i="31"/>
  <c r="B110" i="68"/>
  <c r="F110" i="68"/>
  <c r="B117" i="69"/>
  <c r="F117" i="69"/>
  <c r="B109" i="78"/>
  <c r="F109" i="78"/>
  <c r="I108" i="79"/>
  <c r="N88" i="79" s="1"/>
  <c r="H108" i="79"/>
  <c r="M88" i="79" s="1"/>
  <c r="M89" i="79" s="1"/>
  <c r="B112" i="53"/>
  <c r="F112" i="53"/>
  <c r="F107" i="84"/>
  <c r="B107" i="84"/>
  <c r="J112" i="56"/>
  <c r="J106" i="91"/>
  <c r="B113" i="74"/>
  <c r="F113" i="74"/>
  <c r="H106" i="90"/>
  <c r="M88" i="90" s="1"/>
  <c r="M89" i="90" s="1"/>
  <c r="I106" i="90"/>
  <c r="N88" i="90" s="1"/>
  <c r="I113" i="39"/>
  <c r="N88" i="39" s="1"/>
  <c r="H113" i="39"/>
  <c r="M88" i="39" s="1"/>
  <c r="M89" i="39" s="1"/>
  <c r="B117" i="30"/>
  <c r="F117" i="30"/>
  <c r="I116" i="27"/>
  <c r="N88" i="27" s="1"/>
  <c r="H116" i="27"/>
  <c r="M88" i="27" s="1"/>
  <c r="M89" i="27" s="1"/>
  <c r="F115" i="20"/>
  <c r="B115" i="20"/>
  <c r="E115" i="73"/>
  <c r="G114" i="73"/>
  <c r="D115" i="73"/>
  <c r="H111" i="72"/>
  <c r="M88" i="72" s="1"/>
  <c r="M89" i="72" s="1"/>
  <c r="I111" i="72"/>
  <c r="N88" i="72" s="1"/>
  <c r="N88" i="66"/>
  <c r="M88" i="66"/>
  <c r="M89" i="66" s="1"/>
  <c r="H116" i="70"/>
  <c r="M88" i="70" s="1"/>
  <c r="M89" i="70" s="1"/>
  <c r="I116" i="70"/>
  <c r="N88" i="70" s="1"/>
  <c r="I115" i="32"/>
  <c r="N88" i="32" s="1"/>
  <c r="H115" i="32"/>
  <c r="M88" i="32" s="1"/>
  <c r="M89" i="32" s="1"/>
  <c r="H115" i="31"/>
  <c r="M88" i="31" s="1"/>
  <c r="M89" i="31" s="1"/>
  <c r="I115" i="31"/>
  <c r="N88" i="31" s="1"/>
  <c r="H109" i="68"/>
  <c r="M88" i="68" s="1"/>
  <c r="M89" i="68" s="1"/>
  <c r="I109" i="68"/>
  <c r="N88" i="68" s="1"/>
  <c r="H110" i="63"/>
  <c r="M88" i="63" s="1"/>
  <c r="M89" i="63" s="1"/>
  <c r="I110" i="63"/>
  <c r="N88" i="63" s="1"/>
  <c r="E108" i="89"/>
  <c r="D108" i="89"/>
  <c r="G107" i="89"/>
  <c r="I111" i="53"/>
  <c r="N88" i="53" s="1"/>
  <c r="H111" i="53"/>
  <c r="M88" i="53" s="1"/>
  <c r="M89" i="53" s="1"/>
  <c r="I111" i="46"/>
  <c r="N88" i="46" s="1"/>
  <c r="H111" i="46"/>
  <c r="M88" i="46" s="1"/>
  <c r="M89" i="46" s="1"/>
  <c r="J114" i="21"/>
  <c r="F111" i="65"/>
  <c r="B111" i="65"/>
  <c r="I107" i="85"/>
  <c r="N88" i="85" s="1"/>
  <c r="H107" i="85"/>
  <c r="M88" i="85" s="1"/>
  <c r="M89" i="85" s="1"/>
  <c r="I112" i="74"/>
  <c r="H112" i="74"/>
  <c r="H106" i="88"/>
  <c r="M88" i="88" s="1"/>
  <c r="M89" i="88" s="1"/>
  <c r="I106" i="88"/>
  <c r="N88" i="88" s="1"/>
  <c r="B115" i="34"/>
  <c r="I110" i="60"/>
  <c r="N88" i="60" s="1"/>
  <c r="H110" i="60"/>
  <c r="M88" i="60" s="1"/>
  <c r="M89" i="60" s="1"/>
  <c r="I114" i="20"/>
  <c r="N88" i="20" s="1"/>
  <c r="H114" i="20"/>
  <c r="M88" i="20" s="1"/>
  <c r="M89" i="20" s="1"/>
  <c r="B117" i="29"/>
  <c r="F117" i="29"/>
  <c r="F110" i="66"/>
  <c r="B110" i="66"/>
  <c r="I110" i="61"/>
  <c r="N88" i="61" s="1"/>
  <c r="H110" i="61"/>
  <c r="M88" i="61" s="1"/>
  <c r="M89" i="61" s="1"/>
  <c r="B115" i="19"/>
  <c r="F115" i="19"/>
  <c r="B116" i="32"/>
  <c r="F116" i="32"/>
  <c r="D112" i="62"/>
  <c r="G111" i="62"/>
  <c r="E112" i="62"/>
  <c r="B111" i="63"/>
  <c r="F111" i="63"/>
  <c r="I108" i="78"/>
  <c r="N88" i="78" s="1"/>
  <c r="H108" i="78"/>
  <c r="M88" i="78" s="1"/>
  <c r="M89" i="78" s="1"/>
  <c r="F112" i="46"/>
  <c r="B112" i="46"/>
  <c r="I106" i="92"/>
  <c r="N88" i="92" s="1"/>
  <c r="H106" i="92"/>
  <c r="M88" i="92" s="1"/>
  <c r="M89" i="92" s="1"/>
  <c r="F112" i="58"/>
  <c r="B112" i="58"/>
  <c r="F108" i="85"/>
  <c r="B108" i="85"/>
  <c r="J110" i="62"/>
  <c r="D116" i="22"/>
  <c r="G115" i="22"/>
  <c r="E116" i="22"/>
  <c r="F107" i="88"/>
  <c r="B107" i="88"/>
  <c r="D108" i="91"/>
  <c r="G107" i="91"/>
  <c r="E108" i="91"/>
  <c r="B114" i="39"/>
  <c r="F114" i="39"/>
  <c r="F117" i="27"/>
  <c r="B117" i="27"/>
  <c r="B111" i="60"/>
  <c r="F111" i="60"/>
  <c r="F112" i="72"/>
  <c r="B112" i="72"/>
  <c r="J106" i="89"/>
  <c r="B111" i="61"/>
  <c r="F111" i="61"/>
  <c r="F117" i="70"/>
  <c r="B117" i="70"/>
  <c r="F114" i="43"/>
  <c r="B114" i="43"/>
  <c r="F111" i="64"/>
  <c r="B111" i="64"/>
  <c r="I116" i="69"/>
  <c r="N88" i="69" s="1"/>
  <c r="H116" i="69"/>
  <c r="M88" i="69" s="1"/>
  <c r="M89" i="69" s="1"/>
  <c r="B109" i="79"/>
  <c r="F109" i="79"/>
  <c r="J113" i="41"/>
  <c r="I106" i="84"/>
  <c r="N88" i="84" s="1"/>
  <c r="H106" i="84"/>
  <c r="M88" i="84" s="1"/>
  <c r="M89" i="84" s="1"/>
  <c r="F107" i="92"/>
  <c r="B107" i="92"/>
  <c r="B117" i="23"/>
  <c r="F117" i="23"/>
  <c r="F112" i="59"/>
  <c r="B112" i="59"/>
  <c r="B116" i="18"/>
  <c r="F116" i="18"/>
  <c r="H111" i="59"/>
  <c r="I111" i="59"/>
  <c r="I115" i="18"/>
  <c r="H115" i="18"/>
  <c r="H116" i="23"/>
  <c r="I116" i="23"/>
  <c r="J106" i="93"/>
  <c r="E114" i="56"/>
  <c r="G113" i="56"/>
  <c r="D114" i="56"/>
  <c r="F113" i="57"/>
  <c r="B113" i="57"/>
  <c r="J113" i="42"/>
  <c r="J105" i="33"/>
  <c r="I116" i="71"/>
  <c r="H116" i="71"/>
  <c r="J105" i="13"/>
  <c r="I112" i="57"/>
  <c r="H112" i="57"/>
  <c r="F117" i="71"/>
  <c r="B117" i="71"/>
  <c r="E113" i="54"/>
  <c r="G112" i="54"/>
  <c r="D113" i="54"/>
  <c r="I117" i="28"/>
  <c r="N88" i="28" s="1"/>
  <c r="H117" i="28"/>
  <c r="M88" i="28" s="1"/>
  <c r="M89" i="28" s="1"/>
  <c r="E109" i="83"/>
  <c r="G108" i="83"/>
  <c r="D109" i="83"/>
  <c r="G115" i="21"/>
  <c r="E116" i="21"/>
  <c r="D116" i="21"/>
  <c r="F108" i="82"/>
  <c r="B108" i="82"/>
  <c r="G106" i="33"/>
  <c r="D107" i="33"/>
  <c r="E107" i="33" s="1"/>
  <c r="G107" i="93"/>
  <c r="D108" i="93"/>
  <c r="E108" i="93" s="1"/>
  <c r="J107" i="80"/>
  <c r="F116" i="17"/>
  <c r="B116" i="17"/>
  <c r="E121" i="35"/>
  <c r="F121" i="35" s="1"/>
  <c r="B121" i="35"/>
  <c r="G120" i="35"/>
  <c r="J108" i="77"/>
  <c r="F110" i="67"/>
  <c r="B110" i="67"/>
  <c r="I106" i="96"/>
  <c r="H106" i="96"/>
  <c r="I114" i="3"/>
  <c r="N88" i="3" s="1"/>
  <c r="H114" i="3"/>
  <c r="M88" i="3" s="1"/>
  <c r="M89" i="3" s="1"/>
  <c r="H109" i="67"/>
  <c r="M88" i="67" s="1"/>
  <c r="M89" i="67" s="1"/>
  <c r="I109" i="67"/>
  <c r="N88" i="67" s="1"/>
  <c r="E115" i="42"/>
  <c r="G114" i="42"/>
  <c r="D115" i="42"/>
  <c r="I107" i="82"/>
  <c r="N88" i="82" s="1"/>
  <c r="H107" i="82"/>
  <c r="M88" i="82" s="1"/>
  <c r="M89" i="82" s="1"/>
  <c r="I106" i="87"/>
  <c r="N88" i="87" s="1"/>
  <c r="H106" i="87"/>
  <c r="M88" i="87" s="1"/>
  <c r="M89" i="87" s="1"/>
  <c r="J108" i="75"/>
  <c r="I115" i="17"/>
  <c r="H115" i="17"/>
  <c r="I107" i="95"/>
  <c r="H107" i="95"/>
  <c r="H113" i="44"/>
  <c r="M88" i="44" s="1"/>
  <c r="M89" i="44" s="1"/>
  <c r="I113" i="44"/>
  <c r="N88" i="44" s="1"/>
  <c r="J115" i="24"/>
  <c r="E113" i="55"/>
  <c r="G112" i="55"/>
  <c r="D113" i="55"/>
  <c r="E109" i="80"/>
  <c r="G108" i="80"/>
  <c r="D109" i="80"/>
  <c r="G109" i="77"/>
  <c r="E110" i="77"/>
  <c r="D110" i="77"/>
  <c r="J107" i="83"/>
  <c r="D117" i="24"/>
  <c r="E117" i="24"/>
  <c r="G116" i="24"/>
  <c r="B107" i="96"/>
  <c r="J108" i="76"/>
  <c r="F107" i="87"/>
  <c r="B107" i="87"/>
  <c r="F115" i="3"/>
  <c r="B115" i="3"/>
  <c r="J111" i="54"/>
  <c r="I119" i="35"/>
  <c r="H119" i="35"/>
  <c r="D110" i="75"/>
  <c r="G109" i="75"/>
  <c r="E110" i="75"/>
  <c r="B114" i="44"/>
  <c r="F114" i="44"/>
  <c r="B118" i="28"/>
  <c r="F118" i="28"/>
  <c r="G106" i="13"/>
  <c r="D107" i="13"/>
  <c r="J111" i="55"/>
  <c r="D110" i="76"/>
  <c r="E110" i="76"/>
  <c r="G109" i="76"/>
  <c r="E107" i="96"/>
  <c r="F107" i="96" s="1"/>
  <c r="N89" i="85" l="1"/>
  <c r="O88" i="85"/>
  <c r="O89" i="85" s="1"/>
  <c r="N89" i="69"/>
  <c r="O88" i="69"/>
  <c r="O89" i="69" s="1"/>
  <c r="N89" i="46"/>
  <c r="O88" i="46"/>
  <c r="O89" i="46" s="1"/>
  <c r="O88" i="68"/>
  <c r="O89" i="68" s="1"/>
  <c r="N89" i="68"/>
  <c r="O88" i="92"/>
  <c r="O89" i="92" s="1"/>
  <c r="N89" i="92"/>
  <c r="O88" i="53"/>
  <c r="O89" i="53" s="1"/>
  <c r="N89" i="53"/>
  <c r="N89" i="31"/>
  <c r="O88" i="31"/>
  <c r="O89" i="31" s="1"/>
  <c r="N89" i="72"/>
  <c r="O88" i="72"/>
  <c r="O89" i="72" s="1"/>
  <c r="N89" i="27"/>
  <c r="O88" i="27"/>
  <c r="O89" i="27" s="1"/>
  <c r="O88" i="79"/>
  <c r="O89" i="79" s="1"/>
  <c r="N89" i="79"/>
  <c r="N89" i="19"/>
  <c r="O88" i="19"/>
  <c r="O89" i="19" s="1"/>
  <c r="N89" i="82"/>
  <c r="O88" i="82"/>
  <c r="O89" i="82" s="1"/>
  <c r="N89" i="60"/>
  <c r="O88" i="60"/>
  <c r="O89" i="60" s="1"/>
  <c r="O88" i="84"/>
  <c r="O89" i="84" s="1"/>
  <c r="N89" i="84"/>
  <c r="N89" i="64"/>
  <c r="O88" i="64"/>
  <c r="O89" i="64" s="1"/>
  <c r="O88" i="88"/>
  <c r="O89" i="88" s="1"/>
  <c r="N89" i="88"/>
  <c r="N89" i="29"/>
  <c r="O88" i="29"/>
  <c r="O89" i="29" s="1"/>
  <c r="N89" i="28"/>
  <c r="O88" i="28"/>
  <c r="O89" i="28" s="1"/>
  <c r="N89" i="61"/>
  <c r="O88" i="61"/>
  <c r="O89" i="61" s="1"/>
  <c r="N89" i="66"/>
  <c r="O88" i="66"/>
  <c r="O89" i="66" s="1"/>
  <c r="O88" i="43"/>
  <c r="O89" i="43" s="1"/>
  <c r="N89" i="43"/>
  <c r="N89" i="67"/>
  <c r="O88" i="67"/>
  <c r="O89" i="67" s="1"/>
  <c r="N89" i="32"/>
  <c r="O88" i="32"/>
  <c r="O89" i="32" s="1"/>
  <c r="N89" i="78"/>
  <c r="O88" i="78"/>
  <c r="O89" i="78" s="1"/>
  <c r="O88" i="63"/>
  <c r="O89" i="63" s="1"/>
  <c r="N89" i="63"/>
  <c r="O88" i="70"/>
  <c r="O89" i="70" s="1"/>
  <c r="N89" i="70"/>
  <c r="O88" i="39"/>
  <c r="O89" i="39" s="1"/>
  <c r="N89" i="39"/>
  <c r="N89" i="30"/>
  <c r="O88" i="30"/>
  <c r="O89" i="30" s="1"/>
  <c r="N89" i="44"/>
  <c r="O88" i="44"/>
  <c r="O89" i="44" s="1"/>
  <c r="O88" i="87"/>
  <c r="O89" i="87" s="1"/>
  <c r="N89" i="87"/>
  <c r="O88" i="20"/>
  <c r="O89" i="20" s="1"/>
  <c r="N89" i="20"/>
  <c r="N89" i="90"/>
  <c r="O88" i="90"/>
  <c r="O89" i="90" s="1"/>
  <c r="N89" i="94"/>
  <c r="O88" i="94"/>
  <c r="O89" i="94" s="1"/>
  <c r="O88" i="3"/>
  <c r="O89" i="3" s="1"/>
  <c r="N89" i="3"/>
  <c r="D107" i="102"/>
  <c r="E107" i="102" s="1"/>
  <c r="G106" i="102"/>
  <c r="J105" i="102"/>
  <c r="J105" i="101"/>
  <c r="M89" i="101"/>
  <c r="O88" i="101"/>
  <c r="O89" i="101" s="1"/>
  <c r="G106" i="101"/>
  <c r="D107" i="101"/>
  <c r="B107" i="101" s="1"/>
  <c r="I105" i="25"/>
  <c r="J105" i="25" s="1"/>
  <c r="G106" i="25"/>
  <c r="D107" i="25"/>
  <c r="E107" i="25" s="1"/>
  <c r="G107" i="26"/>
  <c r="D108" i="26"/>
  <c r="E108" i="26" s="1"/>
  <c r="F107" i="100"/>
  <c r="B107" i="100"/>
  <c r="H106" i="100"/>
  <c r="I106" i="100"/>
  <c r="B108" i="95"/>
  <c r="F108" i="95"/>
  <c r="G108" i="95" s="1"/>
  <c r="B27" i="25"/>
  <c r="I26" i="13"/>
  <c r="H106" i="99"/>
  <c r="I106" i="99"/>
  <c r="F107" i="99"/>
  <c r="B107" i="99"/>
  <c r="J106" i="95"/>
  <c r="J106" i="98"/>
  <c r="J106" i="26"/>
  <c r="J106" i="97"/>
  <c r="G107" i="97"/>
  <c r="D108" i="97"/>
  <c r="E108" i="97"/>
  <c r="D108" i="98"/>
  <c r="G107" i="98"/>
  <c r="E108" i="98"/>
  <c r="G107" i="94"/>
  <c r="D108" i="94"/>
  <c r="J106" i="94"/>
  <c r="I27" i="33"/>
  <c r="B28" i="33"/>
  <c r="B27" i="26"/>
  <c r="J116" i="29"/>
  <c r="J111" i="58"/>
  <c r="J110" i="61"/>
  <c r="J106" i="90"/>
  <c r="I37" i="35"/>
  <c r="B27" i="13"/>
  <c r="J108" i="79"/>
  <c r="B39" i="35"/>
  <c r="H38" i="35"/>
  <c r="E39" i="35"/>
  <c r="F39" i="35" s="1"/>
  <c r="G38" i="35"/>
  <c r="E27" i="13"/>
  <c r="F27" i="13" s="1"/>
  <c r="J111" i="59"/>
  <c r="J106" i="88"/>
  <c r="J109" i="68"/>
  <c r="J110" i="64"/>
  <c r="J114" i="34"/>
  <c r="E108" i="92"/>
  <c r="G107" i="92"/>
  <c r="D108" i="92"/>
  <c r="G109" i="79"/>
  <c r="D110" i="79"/>
  <c r="E110" i="79"/>
  <c r="B116" i="22"/>
  <c r="F116" i="22"/>
  <c r="J106" i="86"/>
  <c r="G112" i="58"/>
  <c r="D113" i="58"/>
  <c r="E113" i="58"/>
  <c r="D113" i="46"/>
  <c r="G112" i="46"/>
  <c r="E113" i="46"/>
  <c r="D117" i="32"/>
  <c r="G116" i="32"/>
  <c r="E117" i="32"/>
  <c r="E118" i="29"/>
  <c r="G117" i="29"/>
  <c r="D118" i="29"/>
  <c r="I107" i="89"/>
  <c r="H107" i="89"/>
  <c r="G117" i="30"/>
  <c r="E118" i="30"/>
  <c r="D118" i="30"/>
  <c r="G107" i="84"/>
  <c r="E108" i="84"/>
  <c r="D108" i="84"/>
  <c r="J114" i="19"/>
  <c r="J116" i="30"/>
  <c r="B114" i="45"/>
  <c r="F114" i="45"/>
  <c r="H108" i="81"/>
  <c r="I108" i="81"/>
  <c r="J110" i="65"/>
  <c r="G111" i="64"/>
  <c r="D112" i="64"/>
  <c r="E112" i="64"/>
  <c r="D118" i="70"/>
  <c r="G117" i="70"/>
  <c r="E118" i="70"/>
  <c r="D108" i="88"/>
  <c r="E108" i="88"/>
  <c r="G107" i="88"/>
  <c r="J110" i="60"/>
  <c r="J107" i="85"/>
  <c r="J111" i="46"/>
  <c r="F108" i="89"/>
  <c r="B108" i="89"/>
  <c r="B115" i="73"/>
  <c r="F115" i="73"/>
  <c r="G115" i="20"/>
  <c r="D116" i="20"/>
  <c r="E116" i="20"/>
  <c r="E113" i="53"/>
  <c r="D113" i="53"/>
  <c r="G112" i="53"/>
  <c r="D110" i="78"/>
  <c r="G109" i="78"/>
  <c r="E110" i="78"/>
  <c r="G110" i="68"/>
  <c r="D111" i="68"/>
  <c r="E111" i="68"/>
  <c r="B109" i="81"/>
  <c r="F109" i="81"/>
  <c r="J106" i="84"/>
  <c r="D112" i="61"/>
  <c r="G111" i="61"/>
  <c r="E112" i="61"/>
  <c r="D113" i="72"/>
  <c r="E113" i="72"/>
  <c r="G112" i="72"/>
  <c r="G117" i="27"/>
  <c r="D118" i="27"/>
  <c r="E118" i="27"/>
  <c r="H107" i="91"/>
  <c r="I107" i="91"/>
  <c r="J106" i="92"/>
  <c r="J108" i="78"/>
  <c r="H111" i="62"/>
  <c r="I111" i="62"/>
  <c r="D116" i="19"/>
  <c r="E116" i="19"/>
  <c r="G115" i="19"/>
  <c r="J115" i="32"/>
  <c r="J109" i="66"/>
  <c r="H114" i="73"/>
  <c r="I114" i="73"/>
  <c r="E114" i="74"/>
  <c r="D114" i="74"/>
  <c r="G113" i="74"/>
  <c r="F115" i="41"/>
  <c r="B115" i="41"/>
  <c r="I113" i="45"/>
  <c r="H113" i="45"/>
  <c r="J116" i="69"/>
  <c r="E115" i="43"/>
  <c r="D115" i="43"/>
  <c r="G114" i="43"/>
  <c r="E112" i="60"/>
  <c r="D112" i="60"/>
  <c r="G111" i="60"/>
  <c r="E115" i="39"/>
  <c r="G114" i="39"/>
  <c r="D115" i="39"/>
  <c r="B108" i="91"/>
  <c r="F108" i="91"/>
  <c r="H115" i="22"/>
  <c r="I115" i="22"/>
  <c r="E109" i="85"/>
  <c r="D109" i="85"/>
  <c r="G108" i="85"/>
  <c r="D112" i="63"/>
  <c r="E112" i="63"/>
  <c r="G111" i="63"/>
  <c r="F112" i="62"/>
  <c r="B112" i="62"/>
  <c r="E111" i="66"/>
  <c r="D111" i="66"/>
  <c r="G110" i="66"/>
  <c r="J114" i="20"/>
  <c r="D116" i="34"/>
  <c r="E116" i="34"/>
  <c r="J112" i="74"/>
  <c r="E112" i="65"/>
  <c r="D112" i="65"/>
  <c r="G111" i="65"/>
  <c r="J111" i="53"/>
  <c r="J110" i="63"/>
  <c r="J115" i="31"/>
  <c r="J116" i="70"/>
  <c r="J111" i="72"/>
  <c r="J116" i="27"/>
  <c r="J113" i="39"/>
  <c r="E118" i="69"/>
  <c r="D118" i="69"/>
  <c r="G117" i="69"/>
  <c r="E117" i="31"/>
  <c r="G116" i="31"/>
  <c r="D117" i="31"/>
  <c r="J113" i="43"/>
  <c r="I114" i="41"/>
  <c r="H114" i="41"/>
  <c r="D108" i="90"/>
  <c r="E108" i="90"/>
  <c r="G107" i="90"/>
  <c r="D108" i="86"/>
  <c r="E108" i="86"/>
  <c r="E118" i="23"/>
  <c r="G117" i="23"/>
  <c r="D118" i="23"/>
  <c r="J106" i="87"/>
  <c r="J107" i="82"/>
  <c r="F114" i="56"/>
  <c r="B114" i="56"/>
  <c r="J115" i="18"/>
  <c r="D113" i="59"/>
  <c r="G112" i="59"/>
  <c r="E113" i="59"/>
  <c r="I113" i="56"/>
  <c r="H113" i="56"/>
  <c r="J116" i="23"/>
  <c r="E117" i="18"/>
  <c r="G116" i="18"/>
  <c r="D117" i="18"/>
  <c r="J107" i="95"/>
  <c r="J117" i="28"/>
  <c r="J112" i="57"/>
  <c r="J116" i="71"/>
  <c r="G113" i="57"/>
  <c r="E114" i="57"/>
  <c r="D114" i="57"/>
  <c r="J115" i="17"/>
  <c r="E118" i="71"/>
  <c r="D118" i="71"/>
  <c r="G117" i="71"/>
  <c r="G107" i="96"/>
  <c r="D108" i="96"/>
  <c r="I112" i="55"/>
  <c r="H112" i="55"/>
  <c r="B110" i="75"/>
  <c r="F110" i="75"/>
  <c r="H116" i="24"/>
  <c r="I116" i="24"/>
  <c r="B115" i="42"/>
  <c r="F115" i="42"/>
  <c r="D117" i="17"/>
  <c r="G116" i="17"/>
  <c r="E117" i="17"/>
  <c r="F116" i="21"/>
  <c r="B116" i="21"/>
  <c r="H108" i="83"/>
  <c r="I108" i="83"/>
  <c r="B113" i="54"/>
  <c r="F113" i="54"/>
  <c r="I109" i="76"/>
  <c r="H109" i="76"/>
  <c r="I106" i="13"/>
  <c r="H106" i="13"/>
  <c r="J119" i="35"/>
  <c r="F110" i="77"/>
  <c r="B110" i="77"/>
  <c r="H108" i="80"/>
  <c r="I108" i="80"/>
  <c r="I114" i="42"/>
  <c r="H114" i="42"/>
  <c r="J114" i="3"/>
  <c r="J106" i="96"/>
  <c r="I120" i="35"/>
  <c r="H120" i="35"/>
  <c r="F108" i="93"/>
  <c r="B108" i="93"/>
  <c r="H106" i="33"/>
  <c r="I106" i="33"/>
  <c r="H112" i="54"/>
  <c r="I112" i="54"/>
  <c r="B107" i="13"/>
  <c r="G114" i="44"/>
  <c r="D115" i="44"/>
  <c r="E115" i="44"/>
  <c r="B109" i="80"/>
  <c r="F109" i="80"/>
  <c r="D119" i="28"/>
  <c r="G118" i="28"/>
  <c r="E119" i="28"/>
  <c r="H107" i="93"/>
  <c r="I107" i="93"/>
  <c r="H115" i="21"/>
  <c r="I115" i="21"/>
  <c r="F117" i="24"/>
  <c r="B117" i="24"/>
  <c r="B110" i="76"/>
  <c r="F110" i="76"/>
  <c r="E107" i="13"/>
  <c r="F107" i="13" s="1"/>
  <c r="I109" i="75"/>
  <c r="H109" i="75"/>
  <c r="D116" i="3"/>
  <c r="G115" i="3"/>
  <c r="E116" i="3"/>
  <c r="G107" i="87"/>
  <c r="D108" i="87"/>
  <c r="E108" i="87"/>
  <c r="H109" i="77"/>
  <c r="I109" i="77"/>
  <c r="F113" i="55"/>
  <c r="B113" i="55"/>
  <c r="J113" i="44"/>
  <c r="J109" i="67"/>
  <c r="G110" i="67"/>
  <c r="D111" i="67"/>
  <c r="E111" i="67"/>
  <c r="E122" i="35"/>
  <c r="F122" i="35" s="1"/>
  <c r="B122" i="35"/>
  <c r="G121" i="35"/>
  <c r="F107" i="33"/>
  <c r="B107" i="33"/>
  <c r="G108" i="82"/>
  <c r="D109" i="82"/>
  <c r="E109" i="82"/>
  <c r="F109" i="83"/>
  <c r="B109" i="83"/>
  <c r="H106" i="102" l="1"/>
  <c r="I106" i="102"/>
  <c r="B107" i="102"/>
  <c r="F107" i="102"/>
  <c r="E107" i="101"/>
  <c r="F107" i="101" s="1"/>
  <c r="D108" i="101" s="1"/>
  <c r="B107" i="25"/>
  <c r="H106" i="101"/>
  <c r="I106" i="101"/>
  <c r="F108" i="26"/>
  <c r="I107" i="26"/>
  <c r="H107" i="26"/>
  <c r="B108" i="26"/>
  <c r="F107" i="25"/>
  <c r="I106" i="25"/>
  <c r="H106" i="25"/>
  <c r="J106" i="100"/>
  <c r="D108" i="100"/>
  <c r="G107" i="100"/>
  <c r="D109" i="95"/>
  <c r="E109" i="95" s="1"/>
  <c r="J106" i="99"/>
  <c r="G107" i="99"/>
  <c r="E108" i="99"/>
  <c r="D108" i="99"/>
  <c r="B108" i="97"/>
  <c r="F108" i="97"/>
  <c r="H107" i="98"/>
  <c r="I107" i="98"/>
  <c r="I107" i="97"/>
  <c r="H107" i="97"/>
  <c r="B108" i="98"/>
  <c r="F108" i="98"/>
  <c r="I107" i="94"/>
  <c r="H107" i="94"/>
  <c r="B108" i="94"/>
  <c r="E108" i="94"/>
  <c r="F108" i="94" s="1"/>
  <c r="J108" i="81"/>
  <c r="J114" i="73"/>
  <c r="D28" i="13"/>
  <c r="E28" i="13" s="1"/>
  <c r="H27" i="13"/>
  <c r="N6" i="13" s="1"/>
  <c r="G27" i="13"/>
  <c r="N5" i="13" s="1"/>
  <c r="H39" i="35"/>
  <c r="E40" i="35"/>
  <c r="F40" i="35" s="1"/>
  <c r="G39" i="35"/>
  <c r="B40" i="35"/>
  <c r="I38" i="35"/>
  <c r="J107" i="91"/>
  <c r="N88" i="86"/>
  <c r="M88" i="86"/>
  <c r="M89" i="86" s="1"/>
  <c r="B108" i="90"/>
  <c r="F108" i="90"/>
  <c r="B117" i="31"/>
  <c r="F117" i="31"/>
  <c r="B118" i="69"/>
  <c r="F118" i="69"/>
  <c r="F112" i="63"/>
  <c r="B112" i="63"/>
  <c r="J115" i="22"/>
  <c r="F115" i="39"/>
  <c r="B115" i="39"/>
  <c r="F112" i="60"/>
  <c r="B112" i="60"/>
  <c r="J111" i="62"/>
  <c r="F112" i="61"/>
  <c r="B112" i="61"/>
  <c r="I109" i="78"/>
  <c r="H109" i="78"/>
  <c r="E116" i="73"/>
  <c r="D116" i="73"/>
  <c r="G115" i="73"/>
  <c r="B118" i="70"/>
  <c r="F118" i="70"/>
  <c r="I117" i="30"/>
  <c r="H117" i="30"/>
  <c r="I117" i="29"/>
  <c r="H117" i="29"/>
  <c r="B117" i="32"/>
  <c r="F117" i="32"/>
  <c r="E117" i="22"/>
  <c r="G116" i="22"/>
  <c r="D117" i="22"/>
  <c r="H109" i="79"/>
  <c r="I109" i="79"/>
  <c r="B108" i="86"/>
  <c r="F108" i="86"/>
  <c r="H116" i="31"/>
  <c r="I116" i="31"/>
  <c r="H111" i="65"/>
  <c r="I111" i="65"/>
  <c r="M88" i="34"/>
  <c r="M89" i="34" s="1"/>
  <c r="N88" i="34"/>
  <c r="H110" i="66"/>
  <c r="I110" i="66"/>
  <c r="D113" i="62"/>
  <c r="G112" i="62"/>
  <c r="E113" i="62"/>
  <c r="I108" i="85"/>
  <c r="H108" i="85"/>
  <c r="H114" i="39"/>
  <c r="I114" i="39"/>
  <c r="G115" i="41"/>
  <c r="E116" i="41"/>
  <c r="D116" i="41"/>
  <c r="H115" i="19"/>
  <c r="I115" i="19"/>
  <c r="B118" i="27"/>
  <c r="F118" i="27"/>
  <c r="B113" i="72"/>
  <c r="F113" i="72"/>
  <c r="B111" i="68"/>
  <c r="F111" i="68"/>
  <c r="F110" i="78"/>
  <c r="B110" i="78"/>
  <c r="F108" i="88"/>
  <c r="B108" i="88"/>
  <c r="I107" i="84"/>
  <c r="H107" i="84"/>
  <c r="F113" i="58"/>
  <c r="B113" i="58"/>
  <c r="F108" i="92"/>
  <c r="B108" i="92"/>
  <c r="I107" i="90"/>
  <c r="H107" i="90"/>
  <c r="J114" i="41"/>
  <c r="F112" i="65"/>
  <c r="B112" i="65"/>
  <c r="B111" i="66"/>
  <c r="F111" i="66"/>
  <c r="I111" i="63"/>
  <c r="H111" i="63"/>
  <c r="B109" i="85"/>
  <c r="F109" i="85"/>
  <c r="E109" i="91"/>
  <c r="G108" i="91"/>
  <c r="D109" i="91"/>
  <c r="I114" i="43"/>
  <c r="H114" i="43"/>
  <c r="H113" i="74"/>
  <c r="M88" i="74" s="1"/>
  <c r="M89" i="74" s="1"/>
  <c r="I113" i="74"/>
  <c r="N88" i="74" s="1"/>
  <c r="H117" i="27"/>
  <c r="I117" i="27"/>
  <c r="E110" i="81"/>
  <c r="G109" i="81"/>
  <c r="D110" i="81"/>
  <c r="I110" i="68"/>
  <c r="H110" i="68"/>
  <c r="H112" i="53"/>
  <c r="I112" i="53"/>
  <c r="B116" i="20"/>
  <c r="F116" i="20"/>
  <c r="B112" i="64"/>
  <c r="F112" i="64"/>
  <c r="F118" i="30"/>
  <c r="B118" i="30"/>
  <c r="J107" i="89"/>
  <c r="H112" i="46"/>
  <c r="I112" i="46"/>
  <c r="I112" i="58"/>
  <c r="H112" i="58"/>
  <c r="I107" i="92"/>
  <c r="H107" i="92"/>
  <c r="J120" i="35"/>
  <c r="H117" i="69"/>
  <c r="I117" i="69"/>
  <c r="F116" i="34"/>
  <c r="B116" i="34"/>
  <c r="I111" i="60"/>
  <c r="H111" i="60"/>
  <c r="F115" i="43"/>
  <c r="B115" i="43"/>
  <c r="J113" i="45"/>
  <c r="B114" i="74"/>
  <c r="F114" i="74"/>
  <c r="B116" i="19"/>
  <c r="F116" i="19"/>
  <c r="I112" i="72"/>
  <c r="H112" i="72"/>
  <c r="H111" i="61"/>
  <c r="I111" i="61"/>
  <c r="B113" i="53"/>
  <c r="F113" i="53"/>
  <c r="I115" i="20"/>
  <c r="H115" i="20"/>
  <c r="D109" i="89"/>
  <c r="G108" i="89"/>
  <c r="E109" i="89"/>
  <c r="H107" i="88"/>
  <c r="I107" i="88"/>
  <c r="I117" i="70"/>
  <c r="H117" i="70"/>
  <c r="I111" i="64"/>
  <c r="H111" i="64"/>
  <c r="G114" i="45"/>
  <c r="D115" i="45"/>
  <c r="E115" i="45"/>
  <c r="F108" i="84"/>
  <c r="B108" i="84"/>
  <c r="B118" i="29"/>
  <c r="F118" i="29"/>
  <c r="H116" i="32"/>
  <c r="I116" i="32"/>
  <c r="B113" i="46"/>
  <c r="F113" i="46"/>
  <c r="B110" i="79"/>
  <c r="F110" i="79"/>
  <c r="F113" i="59"/>
  <c r="B113" i="59"/>
  <c r="H117" i="23"/>
  <c r="I117" i="23"/>
  <c r="H116" i="18"/>
  <c r="I116" i="18"/>
  <c r="J109" i="75"/>
  <c r="J113" i="56"/>
  <c r="J107" i="93"/>
  <c r="F117" i="18"/>
  <c r="B117" i="18"/>
  <c r="I112" i="59"/>
  <c r="H112" i="59"/>
  <c r="D115" i="56"/>
  <c r="E115" i="56"/>
  <c r="G114" i="56"/>
  <c r="F118" i="23"/>
  <c r="B118" i="23"/>
  <c r="B118" i="71"/>
  <c r="F118" i="71"/>
  <c r="F114" i="57"/>
  <c r="B114" i="57"/>
  <c r="J112" i="55"/>
  <c r="J109" i="77"/>
  <c r="I113" i="57"/>
  <c r="H113" i="57"/>
  <c r="J114" i="42"/>
  <c r="J108" i="80"/>
  <c r="J108" i="83"/>
  <c r="H117" i="71"/>
  <c r="I117" i="71"/>
  <c r="G107" i="13"/>
  <c r="D108" i="13"/>
  <c r="E108" i="13" s="1"/>
  <c r="H108" i="82"/>
  <c r="I108" i="82"/>
  <c r="G109" i="83"/>
  <c r="E110" i="83"/>
  <c r="D110" i="83"/>
  <c r="G122" i="35"/>
  <c r="E123" i="35"/>
  <c r="F123" i="35" s="1"/>
  <c r="B123" i="35"/>
  <c r="I110" i="67"/>
  <c r="H110" i="67"/>
  <c r="I107" i="87"/>
  <c r="H107" i="87"/>
  <c r="J115" i="21"/>
  <c r="H118" i="28"/>
  <c r="I118" i="28"/>
  <c r="J106" i="13"/>
  <c r="I116" i="17"/>
  <c r="H116" i="17"/>
  <c r="E116" i="42"/>
  <c r="G115" i="42"/>
  <c r="D116" i="42"/>
  <c r="D111" i="75"/>
  <c r="G110" i="75"/>
  <c r="E111" i="75"/>
  <c r="G107" i="33"/>
  <c r="D108" i="33"/>
  <c r="D111" i="76"/>
  <c r="E111" i="76"/>
  <c r="G110" i="76"/>
  <c r="E118" i="24"/>
  <c r="G117" i="24"/>
  <c r="D118" i="24"/>
  <c r="F119" i="28"/>
  <c r="B119" i="28"/>
  <c r="G109" i="80"/>
  <c r="D110" i="80"/>
  <c r="E110" i="80"/>
  <c r="D109" i="93"/>
  <c r="E109" i="93" s="1"/>
  <c r="G108" i="93"/>
  <c r="F117" i="17"/>
  <c r="B117" i="17"/>
  <c r="B108" i="96"/>
  <c r="B109" i="82"/>
  <c r="F109" i="82"/>
  <c r="H121" i="35"/>
  <c r="I121" i="35"/>
  <c r="D114" i="55"/>
  <c r="G113" i="55"/>
  <c r="E114" i="55"/>
  <c r="H115" i="3"/>
  <c r="I115" i="3"/>
  <c r="F115" i="44"/>
  <c r="J112" i="54"/>
  <c r="J106" i="33"/>
  <c r="G110" i="77"/>
  <c r="E111" i="77"/>
  <c r="D111" i="77"/>
  <c r="J109" i="76"/>
  <c r="E117" i="21"/>
  <c r="G116" i="21"/>
  <c r="D117" i="21"/>
  <c r="J116" i="24"/>
  <c r="E108" i="96"/>
  <c r="F108" i="96" s="1"/>
  <c r="F111" i="67"/>
  <c r="B111" i="67"/>
  <c r="F108" i="87"/>
  <c r="B108" i="87"/>
  <c r="B116" i="3"/>
  <c r="F116" i="3"/>
  <c r="H114" i="44"/>
  <c r="I114" i="44"/>
  <c r="I108" i="95"/>
  <c r="H108" i="95"/>
  <c r="E114" i="54"/>
  <c r="G113" i="54"/>
  <c r="D114" i="54"/>
  <c r="I107" i="96"/>
  <c r="H107" i="96"/>
  <c r="N7" i="13" l="1"/>
  <c r="N89" i="74"/>
  <c r="O88" i="74"/>
  <c r="O89" i="74" s="1"/>
  <c r="N89" i="34"/>
  <c r="O88" i="34"/>
  <c r="O89" i="34" s="1"/>
  <c r="N89" i="86"/>
  <c r="O88" i="86"/>
  <c r="O89" i="86" s="1"/>
  <c r="J106" i="102"/>
  <c r="D108" i="102"/>
  <c r="E108" i="102" s="1"/>
  <c r="G107" i="102"/>
  <c r="J106" i="25"/>
  <c r="F109" i="95"/>
  <c r="D110" i="95" s="1"/>
  <c r="E110" i="95" s="1"/>
  <c r="B109" i="95"/>
  <c r="G107" i="101"/>
  <c r="H107" i="101" s="1"/>
  <c r="J106" i="101"/>
  <c r="E108" i="101"/>
  <c r="F108" i="101" s="1"/>
  <c r="B108" i="101"/>
  <c r="G107" i="25"/>
  <c r="D108" i="25"/>
  <c r="E108" i="25" s="1"/>
  <c r="F108" i="25" s="1"/>
  <c r="G108" i="26"/>
  <c r="D109" i="26"/>
  <c r="E109" i="26" s="1"/>
  <c r="F109" i="26" s="1"/>
  <c r="H107" i="100"/>
  <c r="I107" i="100"/>
  <c r="E108" i="100"/>
  <c r="F108" i="100" s="1"/>
  <c r="B108" i="100"/>
  <c r="B28" i="25"/>
  <c r="I27" i="25"/>
  <c r="F108" i="99"/>
  <c r="B108" i="99"/>
  <c r="H107" i="99"/>
  <c r="I107" i="99"/>
  <c r="J107" i="26"/>
  <c r="J107" i="98"/>
  <c r="J107" i="97"/>
  <c r="D109" i="98"/>
  <c r="G108" i="98"/>
  <c r="E109" i="98"/>
  <c r="G108" i="97"/>
  <c r="D109" i="97"/>
  <c r="E109" i="97"/>
  <c r="D109" i="94"/>
  <c r="G108" i="94"/>
  <c r="J107" i="94"/>
  <c r="I27" i="13"/>
  <c r="I28" i="33"/>
  <c r="I39" i="35"/>
  <c r="B28" i="26"/>
  <c r="B29" i="33"/>
  <c r="J112" i="46"/>
  <c r="J117" i="27"/>
  <c r="J115" i="19"/>
  <c r="J110" i="66"/>
  <c r="J113" i="74"/>
  <c r="J115" i="34"/>
  <c r="J111" i="65"/>
  <c r="J110" i="68"/>
  <c r="J111" i="63"/>
  <c r="J121" i="35"/>
  <c r="J111" i="61"/>
  <c r="J107" i="88"/>
  <c r="J116" i="31"/>
  <c r="J109" i="79"/>
  <c r="J112" i="59"/>
  <c r="J117" i="70"/>
  <c r="J117" i="69"/>
  <c r="J112" i="53"/>
  <c r="J112" i="72"/>
  <c r="J107" i="92"/>
  <c r="J107" i="84"/>
  <c r="F28" i="13"/>
  <c r="B28" i="13"/>
  <c r="J107" i="96"/>
  <c r="J117" i="29"/>
  <c r="E41" i="35"/>
  <c r="F41" i="35" s="1"/>
  <c r="H40" i="35"/>
  <c r="B41" i="35"/>
  <c r="G40" i="35"/>
  <c r="J116" i="18"/>
  <c r="B115" i="45"/>
  <c r="F115" i="45"/>
  <c r="J115" i="20"/>
  <c r="J112" i="58"/>
  <c r="E117" i="20"/>
  <c r="G116" i="20"/>
  <c r="D117" i="20"/>
  <c r="I108" i="91"/>
  <c r="H108" i="91"/>
  <c r="J107" i="90"/>
  <c r="E114" i="58"/>
  <c r="G113" i="58"/>
  <c r="D114" i="58"/>
  <c r="D109" i="88"/>
  <c r="G108" i="88"/>
  <c r="E109" i="88"/>
  <c r="J114" i="39"/>
  <c r="I116" i="22"/>
  <c r="H116" i="22"/>
  <c r="E119" i="70"/>
  <c r="G118" i="70"/>
  <c r="D119" i="70"/>
  <c r="E113" i="61"/>
  <c r="D113" i="61"/>
  <c r="G112" i="61"/>
  <c r="E116" i="39"/>
  <c r="D116" i="39"/>
  <c r="G115" i="39"/>
  <c r="E119" i="69"/>
  <c r="G118" i="69"/>
  <c r="D119" i="69"/>
  <c r="E109" i="90"/>
  <c r="D109" i="90"/>
  <c r="G108" i="90"/>
  <c r="D111" i="79"/>
  <c r="E111" i="79"/>
  <c r="G110" i="79"/>
  <c r="J116" i="32"/>
  <c r="H114" i="45"/>
  <c r="I114" i="45"/>
  <c r="H108" i="89"/>
  <c r="I108" i="89"/>
  <c r="D114" i="53"/>
  <c r="E114" i="53"/>
  <c r="G113" i="53"/>
  <c r="E115" i="74"/>
  <c r="D115" i="74"/>
  <c r="G114" i="74"/>
  <c r="E116" i="43"/>
  <c r="G115" i="43"/>
  <c r="D116" i="43"/>
  <c r="E117" i="34"/>
  <c r="G116" i="34"/>
  <c r="D117" i="34"/>
  <c r="G118" i="30"/>
  <c r="E119" i="30"/>
  <c r="D119" i="30"/>
  <c r="E113" i="65"/>
  <c r="D113" i="65"/>
  <c r="G112" i="65"/>
  <c r="E114" i="72"/>
  <c r="D114" i="72"/>
  <c r="G113" i="72"/>
  <c r="B116" i="41"/>
  <c r="F116" i="41"/>
  <c r="H112" i="62"/>
  <c r="I112" i="62"/>
  <c r="D109" i="84"/>
  <c r="G108" i="84"/>
  <c r="E109" i="84"/>
  <c r="F109" i="89"/>
  <c r="B109" i="89"/>
  <c r="G112" i="64"/>
  <c r="D113" i="64"/>
  <c r="E113" i="64"/>
  <c r="F110" i="81"/>
  <c r="B110" i="81"/>
  <c r="J114" i="43"/>
  <c r="D110" i="85"/>
  <c r="G109" i="85"/>
  <c r="E110" i="85"/>
  <c r="D112" i="66"/>
  <c r="G111" i="66"/>
  <c r="E112" i="66"/>
  <c r="G108" i="92"/>
  <c r="D109" i="92"/>
  <c r="E109" i="92"/>
  <c r="E111" i="78"/>
  <c r="D111" i="78"/>
  <c r="G110" i="78"/>
  <c r="B113" i="62"/>
  <c r="F113" i="62"/>
  <c r="G117" i="32"/>
  <c r="E118" i="32"/>
  <c r="D118" i="32"/>
  <c r="H115" i="73"/>
  <c r="I115" i="73"/>
  <c r="J109" i="78"/>
  <c r="D113" i="60"/>
  <c r="G112" i="60"/>
  <c r="E113" i="60"/>
  <c r="D118" i="31"/>
  <c r="E118" i="31"/>
  <c r="G117" i="31"/>
  <c r="E114" i="46"/>
  <c r="G113" i="46"/>
  <c r="D114" i="46"/>
  <c r="G118" i="29"/>
  <c r="E119" i="29"/>
  <c r="D119" i="29"/>
  <c r="J111" i="64"/>
  <c r="D117" i="19"/>
  <c r="E117" i="19"/>
  <c r="G116" i="19"/>
  <c r="J111" i="60"/>
  <c r="I109" i="81"/>
  <c r="H109" i="81"/>
  <c r="F109" i="91"/>
  <c r="B109" i="91"/>
  <c r="D112" i="68"/>
  <c r="E112" i="68"/>
  <c r="G111" i="68"/>
  <c r="D119" i="27"/>
  <c r="E119" i="27"/>
  <c r="G118" i="27"/>
  <c r="I115" i="41"/>
  <c r="H115" i="41"/>
  <c r="J108" i="85"/>
  <c r="D109" i="86"/>
  <c r="E109" i="86"/>
  <c r="G108" i="86"/>
  <c r="B117" i="22"/>
  <c r="F117" i="22"/>
  <c r="J117" i="30"/>
  <c r="F116" i="73"/>
  <c r="B116" i="73"/>
  <c r="E113" i="63"/>
  <c r="G112" i="63"/>
  <c r="D113" i="63"/>
  <c r="J107" i="86"/>
  <c r="J114" i="44"/>
  <c r="J117" i="71"/>
  <c r="E118" i="18"/>
  <c r="D118" i="18"/>
  <c r="G117" i="18"/>
  <c r="J117" i="23"/>
  <c r="J116" i="17"/>
  <c r="J113" i="57"/>
  <c r="E119" i="23"/>
  <c r="G118" i="23"/>
  <c r="D119" i="23"/>
  <c r="F115" i="56"/>
  <c r="B115" i="56"/>
  <c r="J108" i="95"/>
  <c r="H114" i="56"/>
  <c r="I114" i="56"/>
  <c r="E114" i="59"/>
  <c r="D114" i="59"/>
  <c r="G113" i="59"/>
  <c r="D115" i="57"/>
  <c r="E115" i="57"/>
  <c r="G114" i="57"/>
  <c r="J118" i="28"/>
  <c r="J107" i="87"/>
  <c r="E119" i="71"/>
  <c r="G118" i="71"/>
  <c r="D119" i="71"/>
  <c r="J110" i="67"/>
  <c r="J108" i="82"/>
  <c r="G108" i="96"/>
  <c r="D109" i="96"/>
  <c r="D117" i="3"/>
  <c r="G116" i="3"/>
  <c r="E117" i="3"/>
  <c r="I113" i="54"/>
  <c r="H113" i="54"/>
  <c r="G111" i="67"/>
  <c r="D112" i="67"/>
  <c r="E112" i="67"/>
  <c r="H116" i="21"/>
  <c r="I116" i="21"/>
  <c r="J115" i="3"/>
  <c r="F114" i="55"/>
  <c r="B114" i="55"/>
  <c r="D110" i="82"/>
  <c r="G109" i="82"/>
  <c r="E110" i="82"/>
  <c r="H108" i="93"/>
  <c r="I108" i="93"/>
  <c r="B110" i="80"/>
  <c r="F110" i="80"/>
  <c r="F118" i="24"/>
  <c r="B118" i="24"/>
  <c r="I107" i="33"/>
  <c r="H107" i="33"/>
  <c r="B111" i="75"/>
  <c r="F111" i="75"/>
  <c r="F110" i="83"/>
  <c r="B110" i="83"/>
  <c r="D109" i="87"/>
  <c r="G108" i="87"/>
  <c r="E109" i="87"/>
  <c r="I110" i="77"/>
  <c r="H110" i="77"/>
  <c r="I109" i="80"/>
  <c r="H109" i="80"/>
  <c r="H117" i="24"/>
  <c r="I117" i="24"/>
  <c r="B111" i="76"/>
  <c r="F111" i="76"/>
  <c r="B116" i="42"/>
  <c r="F116" i="42"/>
  <c r="H115" i="42"/>
  <c r="I115" i="42"/>
  <c r="B124" i="35"/>
  <c r="E124" i="35"/>
  <c r="F124" i="35" s="1"/>
  <c r="G123" i="35"/>
  <c r="H109" i="83"/>
  <c r="I109" i="83"/>
  <c r="F108" i="13"/>
  <c r="B108" i="13"/>
  <c r="G115" i="44"/>
  <c r="D116" i="44"/>
  <c r="E116" i="44"/>
  <c r="B109" i="93"/>
  <c r="F109" i="93"/>
  <c r="B108" i="33"/>
  <c r="F114" i="54"/>
  <c r="B114" i="54"/>
  <c r="B117" i="21"/>
  <c r="F117" i="21"/>
  <c r="F111" i="77"/>
  <c r="B111" i="77"/>
  <c r="G109" i="95"/>
  <c r="H113" i="55"/>
  <c r="I113" i="55"/>
  <c r="G117" i="17"/>
  <c r="D118" i="17"/>
  <c r="E118" i="17"/>
  <c r="G119" i="28"/>
  <c r="D120" i="28"/>
  <c r="E120" i="28"/>
  <c r="H110" i="76"/>
  <c r="I110" i="76"/>
  <c r="E108" i="33"/>
  <c r="F108" i="33" s="1"/>
  <c r="H110" i="75"/>
  <c r="I110" i="75"/>
  <c r="H122" i="35"/>
  <c r="I122" i="35"/>
  <c r="I107" i="13"/>
  <c r="N88" i="13" s="1"/>
  <c r="H107" i="13"/>
  <c r="M88" i="13" s="1"/>
  <c r="M89" i="13" s="1"/>
  <c r="O88" i="13" l="1"/>
  <c r="O89" i="13" s="1"/>
  <c r="N89" i="13"/>
  <c r="H107" i="102"/>
  <c r="M88" i="102" s="1"/>
  <c r="I107" i="102"/>
  <c r="N88" i="102" s="1"/>
  <c r="O88" i="102" s="1"/>
  <c r="F108" i="102"/>
  <c r="B108" i="102"/>
  <c r="I107" i="101"/>
  <c r="J107" i="101" s="1"/>
  <c r="G108" i="101"/>
  <c r="D109" i="101"/>
  <c r="B109" i="26"/>
  <c r="B108" i="25"/>
  <c r="G109" i="26"/>
  <c r="D110" i="26"/>
  <c r="E110" i="26" s="1"/>
  <c r="H108" i="26"/>
  <c r="I108" i="26"/>
  <c r="G108" i="25"/>
  <c r="D109" i="25"/>
  <c r="E109" i="25" s="1"/>
  <c r="H107" i="25"/>
  <c r="I107" i="25"/>
  <c r="J107" i="100"/>
  <c r="G108" i="100"/>
  <c r="D109" i="100"/>
  <c r="B29" i="25"/>
  <c r="J107" i="99"/>
  <c r="D109" i="99"/>
  <c r="G108" i="99"/>
  <c r="E109" i="99"/>
  <c r="H108" i="98"/>
  <c r="I108" i="98"/>
  <c r="F109" i="97"/>
  <c r="B109" i="97"/>
  <c r="F109" i="98"/>
  <c r="B109" i="98"/>
  <c r="I108" i="97"/>
  <c r="H108" i="97"/>
  <c r="E109" i="94"/>
  <c r="F109" i="94" s="1"/>
  <c r="B109" i="94"/>
  <c r="H108" i="94"/>
  <c r="I108" i="94"/>
  <c r="J112" i="62"/>
  <c r="J115" i="73"/>
  <c r="D29" i="13"/>
  <c r="J108" i="93"/>
  <c r="H28" i="13"/>
  <c r="J114" i="56"/>
  <c r="I40" i="35"/>
  <c r="G28" i="13"/>
  <c r="E42" i="35"/>
  <c r="F42" i="35" s="1"/>
  <c r="H41" i="35"/>
  <c r="B42" i="35"/>
  <c r="G41" i="35"/>
  <c r="D118" i="22"/>
  <c r="G117" i="22"/>
  <c r="E118" i="22"/>
  <c r="F109" i="86"/>
  <c r="B109" i="86"/>
  <c r="I118" i="27"/>
  <c r="H118" i="27"/>
  <c r="B118" i="32"/>
  <c r="F118" i="32"/>
  <c r="I111" i="66"/>
  <c r="H111" i="66"/>
  <c r="B110" i="85"/>
  <c r="F110" i="85"/>
  <c r="D110" i="89"/>
  <c r="G109" i="89"/>
  <c r="E110" i="89"/>
  <c r="I113" i="72"/>
  <c r="H113" i="72"/>
  <c r="B113" i="65"/>
  <c r="F113" i="65"/>
  <c r="H118" i="30"/>
  <c r="I118" i="30"/>
  <c r="F116" i="43"/>
  <c r="B116" i="43"/>
  <c r="B115" i="74"/>
  <c r="F115" i="74"/>
  <c r="F114" i="53"/>
  <c r="B114" i="53"/>
  <c r="F111" i="79"/>
  <c r="B111" i="79"/>
  <c r="B119" i="69"/>
  <c r="F119" i="69"/>
  <c r="B116" i="39"/>
  <c r="F116" i="39"/>
  <c r="H108" i="88"/>
  <c r="I108" i="88"/>
  <c r="F117" i="20"/>
  <c r="B117" i="20"/>
  <c r="F112" i="68"/>
  <c r="B112" i="68"/>
  <c r="J109" i="81"/>
  <c r="B117" i="19"/>
  <c r="F117" i="19"/>
  <c r="H118" i="29"/>
  <c r="I118" i="29"/>
  <c r="H117" i="31"/>
  <c r="I117" i="31"/>
  <c r="I112" i="60"/>
  <c r="H112" i="60"/>
  <c r="H110" i="78"/>
  <c r="I110" i="78"/>
  <c r="B109" i="92"/>
  <c r="F109" i="92"/>
  <c r="B112" i="66"/>
  <c r="F112" i="66"/>
  <c r="B113" i="64"/>
  <c r="F113" i="64"/>
  <c r="B114" i="72"/>
  <c r="F114" i="72"/>
  <c r="B117" i="34"/>
  <c r="F117" i="34"/>
  <c r="I115" i="43"/>
  <c r="H115" i="43"/>
  <c r="J108" i="89"/>
  <c r="H108" i="90"/>
  <c r="I108" i="90"/>
  <c r="H118" i="69"/>
  <c r="I118" i="69"/>
  <c r="F119" i="70"/>
  <c r="B119" i="70"/>
  <c r="J116" i="22"/>
  <c r="F109" i="88"/>
  <c r="B109" i="88"/>
  <c r="H116" i="20"/>
  <c r="I116" i="20"/>
  <c r="E116" i="45"/>
  <c r="G115" i="45"/>
  <c r="D116" i="45"/>
  <c r="F113" i="63"/>
  <c r="B113" i="63"/>
  <c r="G116" i="73"/>
  <c r="E117" i="73"/>
  <c r="D117" i="73"/>
  <c r="I108" i="86"/>
  <c r="H108" i="86"/>
  <c r="F119" i="27"/>
  <c r="B119" i="27"/>
  <c r="F114" i="46"/>
  <c r="B114" i="46"/>
  <c r="F113" i="60"/>
  <c r="B113" i="60"/>
  <c r="I117" i="32"/>
  <c r="H117" i="32"/>
  <c r="B111" i="78"/>
  <c r="F111" i="78"/>
  <c r="H108" i="92"/>
  <c r="I108" i="92"/>
  <c r="I112" i="64"/>
  <c r="H112" i="64"/>
  <c r="H108" i="84"/>
  <c r="I108" i="84"/>
  <c r="G116" i="41"/>
  <c r="E117" i="41"/>
  <c r="D117" i="41"/>
  <c r="F119" i="30"/>
  <c r="B119" i="30"/>
  <c r="H116" i="34"/>
  <c r="I116" i="34"/>
  <c r="I113" i="53"/>
  <c r="H113" i="53"/>
  <c r="H110" i="79"/>
  <c r="I110" i="79"/>
  <c r="F109" i="90"/>
  <c r="B109" i="90"/>
  <c r="H112" i="61"/>
  <c r="I112" i="61"/>
  <c r="I118" i="70"/>
  <c r="H118" i="70"/>
  <c r="F114" i="58"/>
  <c r="B114" i="58"/>
  <c r="J109" i="80"/>
  <c r="I112" i="63"/>
  <c r="H112" i="63"/>
  <c r="J115" i="41"/>
  <c r="I111" i="68"/>
  <c r="H111" i="68"/>
  <c r="E110" i="91"/>
  <c r="G109" i="91"/>
  <c r="D110" i="91"/>
  <c r="H116" i="19"/>
  <c r="I116" i="19"/>
  <c r="B119" i="29"/>
  <c r="F119" i="29"/>
  <c r="H113" i="46"/>
  <c r="I113" i="46"/>
  <c r="F118" i="31"/>
  <c r="B118" i="31"/>
  <c r="D114" i="62"/>
  <c r="E114" i="62"/>
  <c r="G113" i="62"/>
  <c r="I109" i="85"/>
  <c r="H109" i="85"/>
  <c r="G110" i="81"/>
  <c r="E111" i="81"/>
  <c r="D111" i="81"/>
  <c r="F109" i="84"/>
  <c r="B109" i="84"/>
  <c r="H112" i="65"/>
  <c r="I112" i="65"/>
  <c r="I114" i="74"/>
  <c r="H114" i="74"/>
  <c r="J114" i="45"/>
  <c r="I115" i="39"/>
  <c r="H115" i="39"/>
  <c r="B113" i="61"/>
  <c r="F113" i="61"/>
  <c r="I113" i="58"/>
  <c r="H113" i="58"/>
  <c r="J108" i="91"/>
  <c r="J117" i="24"/>
  <c r="H113" i="59"/>
  <c r="I113" i="59"/>
  <c r="F119" i="23"/>
  <c r="B119" i="23"/>
  <c r="B114" i="59"/>
  <c r="F114" i="59"/>
  <c r="G115" i="56"/>
  <c r="E116" i="56"/>
  <c r="D116" i="56"/>
  <c r="H118" i="23"/>
  <c r="I118" i="23"/>
  <c r="I117" i="18"/>
  <c r="H117" i="18"/>
  <c r="F118" i="18"/>
  <c r="B118" i="18"/>
  <c r="J107" i="13"/>
  <c r="J122" i="35"/>
  <c r="J113" i="55"/>
  <c r="J110" i="77"/>
  <c r="B119" i="71"/>
  <c r="F119" i="71"/>
  <c r="H114" i="57"/>
  <c r="I114" i="57"/>
  <c r="J116" i="21"/>
  <c r="J113" i="54"/>
  <c r="H118" i="71"/>
  <c r="I118" i="71"/>
  <c r="B115" i="57"/>
  <c r="F115" i="57"/>
  <c r="G108" i="33"/>
  <c r="D109" i="33"/>
  <c r="E109" i="33" s="1"/>
  <c r="G108" i="13"/>
  <c r="D109" i="13"/>
  <c r="F109" i="87"/>
  <c r="B109" i="87"/>
  <c r="G118" i="24"/>
  <c r="E119" i="24"/>
  <c r="D119" i="24"/>
  <c r="F110" i="82"/>
  <c r="B110" i="82"/>
  <c r="G114" i="54"/>
  <c r="D115" i="54"/>
  <c r="E115" i="54"/>
  <c r="H115" i="44"/>
  <c r="I115" i="44"/>
  <c r="F120" i="28"/>
  <c r="B120" i="28"/>
  <c r="B118" i="17"/>
  <c r="F118" i="17"/>
  <c r="B110" i="95"/>
  <c r="F110" i="95"/>
  <c r="D112" i="77"/>
  <c r="E112" i="77"/>
  <c r="G111" i="77"/>
  <c r="D118" i="21"/>
  <c r="E118" i="21"/>
  <c r="G117" i="21"/>
  <c r="H123" i="35"/>
  <c r="I123" i="35"/>
  <c r="B112" i="67"/>
  <c r="F112" i="67"/>
  <c r="H116" i="3"/>
  <c r="I116" i="3"/>
  <c r="B109" i="96"/>
  <c r="I119" i="28"/>
  <c r="H119" i="28"/>
  <c r="H117" i="17"/>
  <c r="I117" i="17"/>
  <c r="I109" i="95"/>
  <c r="H109" i="95"/>
  <c r="G109" i="93"/>
  <c r="D110" i="93"/>
  <c r="E125" i="35"/>
  <c r="F125" i="35" s="1"/>
  <c r="B125" i="35"/>
  <c r="G124" i="35"/>
  <c r="J115" i="42"/>
  <c r="J107" i="33"/>
  <c r="E115" i="55"/>
  <c r="D115" i="55"/>
  <c r="G114" i="55"/>
  <c r="H111" i="67"/>
  <c r="I111" i="67"/>
  <c r="B117" i="3"/>
  <c r="F117" i="3"/>
  <c r="I108" i="96"/>
  <c r="H108" i="96"/>
  <c r="J110" i="75"/>
  <c r="J110" i="76"/>
  <c r="B116" i="44"/>
  <c r="F116" i="44"/>
  <c r="J109" i="83"/>
  <c r="E117" i="42"/>
  <c r="D117" i="42"/>
  <c r="G116" i="42"/>
  <c r="G111" i="76"/>
  <c r="D112" i="76"/>
  <c r="E112" i="76"/>
  <c r="I108" i="87"/>
  <c r="H108" i="87"/>
  <c r="E111" i="83"/>
  <c r="D111" i="83"/>
  <c r="G110" i="83"/>
  <c r="G111" i="75"/>
  <c r="D112" i="75"/>
  <c r="E112" i="75"/>
  <c r="D111" i="80"/>
  <c r="G110" i="80"/>
  <c r="E111" i="80"/>
  <c r="H109" i="82"/>
  <c r="I109" i="82"/>
  <c r="E109" i="96"/>
  <c r="F109" i="96" s="1"/>
  <c r="J107" i="102" l="1"/>
  <c r="D109" i="102"/>
  <c r="E109" i="102" s="1"/>
  <c r="G108" i="102"/>
  <c r="J107" i="25"/>
  <c r="E109" i="101"/>
  <c r="F109" i="101" s="1"/>
  <c r="B109" i="101"/>
  <c r="H108" i="101"/>
  <c r="I108" i="101"/>
  <c r="F109" i="25"/>
  <c r="H108" i="25"/>
  <c r="I108" i="25"/>
  <c r="F110" i="26"/>
  <c r="H109" i="26"/>
  <c r="I109" i="26"/>
  <c r="E109" i="100"/>
  <c r="F109" i="100" s="1"/>
  <c r="B109" i="100"/>
  <c r="H108" i="100"/>
  <c r="I108" i="100"/>
  <c r="I28" i="25"/>
  <c r="B109" i="25"/>
  <c r="I108" i="99"/>
  <c r="H108" i="99"/>
  <c r="F109" i="99"/>
  <c r="B109" i="99"/>
  <c r="J108" i="26"/>
  <c r="J108" i="98"/>
  <c r="J108" i="97"/>
  <c r="D110" i="98"/>
  <c r="G109" i="98"/>
  <c r="E110" i="98"/>
  <c r="D110" i="97"/>
  <c r="G109" i="97"/>
  <c r="E110" i="97"/>
  <c r="J108" i="94"/>
  <c r="D110" i="94"/>
  <c r="G109" i="94"/>
  <c r="I29" i="33"/>
  <c r="B29" i="26"/>
  <c r="B30" i="33"/>
  <c r="J112" i="61"/>
  <c r="J110" i="79"/>
  <c r="J116" i="34"/>
  <c r="J118" i="69"/>
  <c r="J117" i="32"/>
  <c r="J108" i="86"/>
  <c r="J108" i="90"/>
  <c r="J112" i="60"/>
  <c r="J108" i="87"/>
  <c r="J112" i="63"/>
  <c r="J118" i="27"/>
  <c r="J118" i="30"/>
  <c r="I41" i="35"/>
  <c r="B29" i="13"/>
  <c r="J113" i="58"/>
  <c r="J115" i="39"/>
  <c r="J112" i="65"/>
  <c r="J109" i="85"/>
  <c r="B43" i="35"/>
  <c r="E43" i="35"/>
  <c r="F43" i="35" s="1"/>
  <c r="G42" i="35"/>
  <c r="H42" i="35"/>
  <c r="J113" i="59"/>
  <c r="J113" i="46"/>
  <c r="J116" i="19"/>
  <c r="J110" i="78"/>
  <c r="J117" i="31"/>
  <c r="I28" i="13"/>
  <c r="E29" i="13"/>
  <c r="F29" i="13" s="1"/>
  <c r="H110" i="81"/>
  <c r="I110" i="81"/>
  <c r="I116" i="41"/>
  <c r="H116" i="41"/>
  <c r="J112" i="64"/>
  <c r="D114" i="60"/>
  <c r="G113" i="60"/>
  <c r="E114" i="60"/>
  <c r="D120" i="27"/>
  <c r="E120" i="27"/>
  <c r="G119" i="27"/>
  <c r="B116" i="45"/>
  <c r="F116" i="45"/>
  <c r="J115" i="43"/>
  <c r="G116" i="39"/>
  <c r="D117" i="39"/>
  <c r="E117" i="39"/>
  <c r="D116" i="74"/>
  <c r="G115" i="74"/>
  <c r="E116" i="74"/>
  <c r="B110" i="89"/>
  <c r="F110" i="89"/>
  <c r="J111" i="66"/>
  <c r="D110" i="86"/>
  <c r="G109" i="86"/>
  <c r="E110" i="86"/>
  <c r="J114" i="74"/>
  <c r="E110" i="84"/>
  <c r="D110" i="84"/>
  <c r="G109" i="84"/>
  <c r="B114" i="62"/>
  <c r="F114" i="62"/>
  <c r="E120" i="29"/>
  <c r="D120" i="29"/>
  <c r="G119" i="29"/>
  <c r="B110" i="91"/>
  <c r="F110" i="91"/>
  <c r="J111" i="68"/>
  <c r="J118" i="70"/>
  <c r="E110" i="90"/>
  <c r="D110" i="90"/>
  <c r="G109" i="90"/>
  <c r="J113" i="53"/>
  <c r="E120" i="30"/>
  <c r="G119" i="30"/>
  <c r="D120" i="30"/>
  <c r="J108" i="84"/>
  <c r="J108" i="92"/>
  <c r="I116" i="73"/>
  <c r="H116" i="73"/>
  <c r="H115" i="45"/>
  <c r="I115" i="45"/>
  <c r="E120" i="70"/>
  <c r="D120" i="70"/>
  <c r="G119" i="70"/>
  <c r="D118" i="34"/>
  <c r="G117" i="34"/>
  <c r="E118" i="34"/>
  <c r="G113" i="64"/>
  <c r="E114" i="64"/>
  <c r="D114" i="64"/>
  <c r="E110" i="92"/>
  <c r="G109" i="92"/>
  <c r="D110" i="92"/>
  <c r="J118" i="29"/>
  <c r="G117" i="20"/>
  <c r="E118" i="20"/>
  <c r="D118" i="20"/>
  <c r="D112" i="79"/>
  <c r="E112" i="79"/>
  <c r="G111" i="79"/>
  <c r="J113" i="72"/>
  <c r="G110" i="85"/>
  <c r="E111" i="85"/>
  <c r="D111" i="85"/>
  <c r="D119" i="32"/>
  <c r="G118" i="32"/>
  <c r="E119" i="32"/>
  <c r="F111" i="81"/>
  <c r="B111" i="81"/>
  <c r="D119" i="31"/>
  <c r="E119" i="31"/>
  <c r="G118" i="31"/>
  <c r="H109" i="91"/>
  <c r="I109" i="91"/>
  <c r="F117" i="41"/>
  <c r="B117" i="41"/>
  <c r="E115" i="46"/>
  <c r="D115" i="46"/>
  <c r="G114" i="46"/>
  <c r="G109" i="88"/>
  <c r="E110" i="88"/>
  <c r="D110" i="88"/>
  <c r="J108" i="88"/>
  <c r="D120" i="69"/>
  <c r="E120" i="69"/>
  <c r="G119" i="69"/>
  <c r="G113" i="65"/>
  <c r="E114" i="65"/>
  <c r="D114" i="65"/>
  <c r="I117" i="22"/>
  <c r="H117" i="22"/>
  <c r="E114" i="61"/>
  <c r="G113" i="61"/>
  <c r="D114" i="61"/>
  <c r="H113" i="62"/>
  <c r="I113" i="62"/>
  <c r="E115" i="58"/>
  <c r="G114" i="58"/>
  <c r="D115" i="58"/>
  <c r="D112" i="78"/>
  <c r="G111" i="78"/>
  <c r="E112" i="78"/>
  <c r="B117" i="73"/>
  <c r="F117" i="73"/>
  <c r="G113" i="63"/>
  <c r="E114" i="63"/>
  <c r="D114" i="63"/>
  <c r="J116" i="20"/>
  <c r="E115" i="72"/>
  <c r="G114" i="72"/>
  <c r="D115" i="72"/>
  <c r="D113" i="66"/>
  <c r="G112" i="66"/>
  <c r="E113" i="66"/>
  <c r="D118" i="19"/>
  <c r="E118" i="19"/>
  <c r="G117" i="19"/>
  <c r="G112" i="68"/>
  <c r="D113" i="68"/>
  <c r="E113" i="68"/>
  <c r="G114" i="53"/>
  <c r="E115" i="53"/>
  <c r="D115" i="53"/>
  <c r="D117" i="43"/>
  <c r="G116" i="43"/>
  <c r="E117" i="43"/>
  <c r="I109" i="89"/>
  <c r="H109" i="89"/>
  <c r="B118" i="22"/>
  <c r="F118" i="22"/>
  <c r="J118" i="71"/>
  <c r="D115" i="59"/>
  <c r="E115" i="59"/>
  <c r="G114" i="59"/>
  <c r="G118" i="18"/>
  <c r="D119" i="18"/>
  <c r="E119" i="18"/>
  <c r="F116" i="56"/>
  <c r="B116" i="56"/>
  <c r="G119" i="23"/>
  <c r="E120" i="23"/>
  <c r="D120" i="23"/>
  <c r="J117" i="18"/>
  <c r="J109" i="95"/>
  <c r="J118" i="23"/>
  <c r="I115" i="56"/>
  <c r="H115" i="56"/>
  <c r="J115" i="44"/>
  <c r="D116" i="57"/>
  <c r="E116" i="57"/>
  <c r="G115" i="57"/>
  <c r="J108" i="96"/>
  <c r="J114" i="57"/>
  <c r="G119" i="71"/>
  <c r="D120" i="71"/>
  <c r="E120" i="71"/>
  <c r="G109" i="96"/>
  <c r="D110" i="96"/>
  <c r="E110" i="96" s="1"/>
  <c r="F112" i="76"/>
  <c r="B112" i="76"/>
  <c r="D117" i="44"/>
  <c r="G116" i="44"/>
  <c r="E117" i="44"/>
  <c r="B115" i="55"/>
  <c r="F115" i="55"/>
  <c r="B110" i="93"/>
  <c r="B112" i="77"/>
  <c r="F112" i="77"/>
  <c r="H114" i="54"/>
  <c r="I114" i="54"/>
  <c r="B119" i="24"/>
  <c r="F119" i="24"/>
  <c r="B109" i="13"/>
  <c r="B112" i="75"/>
  <c r="F112" i="75"/>
  <c r="I110" i="80"/>
  <c r="H110" i="80"/>
  <c r="H111" i="75"/>
  <c r="I111" i="75"/>
  <c r="H111" i="76"/>
  <c r="I111" i="76"/>
  <c r="D118" i="3"/>
  <c r="G117" i="3"/>
  <c r="E118" i="3"/>
  <c r="I124" i="35"/>
  <c r="H124" i="35"/>
  <c r="I109" i="93"/>
  <c r="H109" i="93"/>
  <c r="J119" i="28"/>
  <c r="B118" i="21"/>
  <c r="F118" i="21"/>
  <c r="G110" i="95"/>
  <c r="D111" i="95"/>
  <c r="E111" i="95" s="1"/>
  <c r="D121" i="28"/>
  <c r="G120" i="28"/>
  <c r="E121" i="28"/>
  <c r="H108" i="13"/>
  <c r="I108" i="13"/>
  <c r="B109" i="33"/>
  <c r="F109" i="33"/>
  <c r="J109" i="82"/>
  <c r="B111" i="80"/>
  <c r="F111" i="80"/>
  <c r="H110" i="83"/>
  <c r="I110" i="83"/>
  <c r="I116" i="42"/>
  <c r="H116" i="42"/>
  <c r="J117" i="17"/>
  <c r="J116" i="3"/>
  <c r="D113" i="67"/>
  <c r="G112" i="67"/>
  <c r="E113" i="67"/>
  <c r="J123" i="35"/>
  <c r="I111" i="77"/>
  <c r="H111" i="77"/>
  <c r="E119" i="17"/>
  <c r="D119" i="17"/>
  <c r="G118" i="17"/>
  <c r="I118" i="24"/>
  <c r="H118" i="24"/>
  <c r="G109" i="87"/>
  <c r="D110" i="87"/>
  <c r="E110" i="87"/>
  <c r="H108" i="33"/>
  <c r="I108" i="33"/>
  <c r="F111" i="83"/>
  <c r="B111" i="83"/>
  <c r="B117" i="42"/>
  <c r="F117" i="42"/>
  <c r="J111" i="67"/>
  <c r="I114" i="55"/>
  <c r="H114" i="55"/>
  <c r="B126" i="35"/>
  <c r="E126" i="35"/>
  <c r="F126" i="35" s="1"/>
  <c r="G125" i="35"/>
  <c r="E110" i="93"/>
  <c r="F110" i="93" s="1"/>
  <c r="H117" i="21"/>
  <c r="I117" i="21"/>
  <c r="B115" i="54"/>
  <c r="F115" i="54"/>
  <c r="D111" i="82"/>
  <c r="G110" i="82"/>
  <c r="E111" i="82"/>
  <c r="E109" i="13"/>
  <c r="F109" i="13" s="1"/>
  <c r="H108" i="102" l="1"/>
  <c r="I108" i="102"/>
  <c r="B109" i="102"/>
  <c r="F109" i="102"/>
  <c r="J108" i="101"/>
  <c r="D110" i="101"/>
  <c r="G109" i="101"/>
  <c r="J108" i="100"/>
  <c r="D111" i="26"/>
  <c r="G110" i="26"/>
  <c r="G109" i="25"/>
  <c r="D110" i="25"/>
  <c r="D110" i="100"/>
  <c r="G109" i="100"/>
  <c r="I29" i="25"/>
  <c r="J108" i="25"/>
  <c r="D110" i="99"/>
  <c r="G109" i="99"/>
  <c r="E110" i="99"/>
  <c r="J108" i="99"/>
  <c r="B110" i="26"/>
  <c r="J109" i="26"/>
  <c r="H109" i="98"/>
  <c r="I109" i="98"/>
  <c r="I109" i="97"/>
  <c r="H109" i="97"/>
  <c r="F110" i="98"/>
  <c r="B110" i="98"/>
  <c r="F110" i="97"/>
  <c r="B110" i="97"/>
  <c r="I109" i="94"/>
  <c r="H109" i="94"/>
  <c r="E110" i="94"/>
  <c r="F110" i="94" s="1"/>
  <c r="B110" i="94"/>
  <c r="I42" i="35"/>
  <c r="J117" i="22"/>
  <c r="J109" i="91"/>
  <c r="J116" i="73"/>
  <c r="D30" i="13"/>
  <c r="E30" i="13" s="1"/>
  <c r="H29" i="13"/>
  <c r="G29" i="13"/>
  <c r="J111" i="75"/>
  <c r="J113" i="62"/>
  <c r="J110" i="81"/>
  <c r="G43" i="35"/>
  <c r="E44" i="35"/>
  <c r="F44" i="35" s="1"/>
  <c r="H43" i="35"/>
  <c r="B44" i="35"/>
  <c r="G118" i="22"/>
  <c r="D119" i="22"/>
  <c r="E119" i="22"/>
  <c r="I112" i="68"/>
  <c r="H112" i="68"/>
  <c r="I114" i="72"/>
  <c r="H114" i="72"/>
  <c r="H114" i="58"/>
  <c r="I114" i="58"/>
  <c r="F120" i="69"/>
  <c r="B120" i="69"/>
  <c r="I109" i="88"/>
  <c r="H109" i="88"/>
  <c r="H118" i="31"/>
  <c r="I118" i="31"/>
  <c r="D112" i="81"/>
  <c r="G111" i="81"/>
  <c r="E112" i="81"/>
  <c r="F111" i="85"/>
  <c r="B111" i="85"/>
  <c r="H111" i="79"/>
  <c r="I111" i="79"/>
  <c r="I109" i="92"/>
  <c r="H109" i="92"/>
  <c r="H113" i="64"/>
  <c r="I113" i="64"/>
  <c r="H119" i="70"/>
  <c r="I119" i="70"/>
  <c r="H119" i="29"/>
  <c r="I119" i="29"/>
  <c r="B117" i="39"/>
  <c r="F117" i="39"/>
  <c r="J114" i="54"/>
  <c r="I116" i="43"/>
  <c r="H116" i="43"/>
  <c r="I114" i="53"/>
  <c r="H114" i="53"/>
  <c r="H117" i="19"/>
  <c r="I117" i="19"/>
  <c r="I112" i="66"/>
  <c r="H112" i="66"/>
  <c r="I113" i="63"/>
  <c r="H113" i="63"/>
  <c r="H111" i="78"/>
  <c r="I111" i="78"/>
  <c r="I113" i="65"/>
  <c r="H113" i="65"/>
  <c r="H114" i="46"/>
  <c r="I114" i="46"/>
  <c r="G117" i="41"/>
  <c r="E118" i="41"/>
  <c r="D118" i="41"/>
  <c r="H117" i="20"/>
  <c r="I117" i="20"/>
  <c r="F120" i="70"/>
  <c r="B120" i="70"/>
  <c r="B120" i="30"/>
  <c r="F120" i="30"/>
  <c r="H109" i="90"/>
  <c r="I109" i="90"/>
  <c r="B120" i="29"/>
  <c r="F120" i="29"/>
  <c r="I109" i="84"/>
  <c r="H109" i="84"/>
  <c r="I115" i="74"/>
  <c r="H115" i="74"/>
  <c r="I116" i="39"/>
  <c r="H116" i="39"/>
  <c r="H119" i="27"/>
  <c r="I119" i="27"/>
  <c r="I113" i="60"/>
  <c r="H113" i="60"/>
  <c r="J116" i="41"/>
  <c r="B117" i="43"/>
  <c r="F117" i="43"/>
  <c r="F113" i="66"/>
  <c r="B113" i="66"/>
  <c r="E118" i="73"/>
  <c r="D118" i="73"/>
  <c r="G117" i="73"/>
  <c r="F112" i="78"/>
  <c r="B112" i="78"/>
  <c r="B114" i="61"/>
  <c r="F114" i="61"/>
  <c r="I119" i="69"/>
  <c r="H119" i="69"/>
  <c r="B110" i="88"/>
  <c r="F110" i="88"/>
  <c r="B115" i="46"/>
  <c r="F115" i="46"/>
  <c r="F119" i="31"/>
  <c r="B119" i="31"/>
  <c r="H118" i="32"/>
  <c r="I118" i="32"/>
  <c r="I110" i="85"/>
  <c r="H110" i="85"/>
  <c r="B112" i="79"/>
  <c r="F112" i="79"/>
  <c r="B114" i="64"/>
  <c r="F114" i="64"/>
  <c r="I117" i="34"/>
  <c r="H117" i="34"/>
  <c r="I119" i="30"/>
  <c r="H119" i="30"/>
  <c r="F110" i="90"/>
  <c r="B110" i="90"/>
  <c r="G110" i="91"/>
  <c r="E111" i="91"/>
  <c r="D111" i="91"/>
  <c r="B110" i="84"/>
  <c r="F110" i="84"/>
  <c r="I109" i="86"/>
  <c r="H109" i="86"/>
  <c r="D111" i="89"/>
  <c r="G110" i="89"/>
  <c r="E111" i="89"/>
  <c r="F116" i="74"/>
  <c r="B116" i="74"/>
  <c r="F114" i="60"/>
  <c r="B114" i="60"/>
  <c r="J109" i="89"/>
  <c r="B115" i="53"/>
  <c r="F115" i="53"/>
  <c r="F113" i="68"/>
  <c r="B113" i="68"/>
  <c r="F118" i="19"/>
  <c r="B118" i="19"/>
  <c r="F115" i="72"/>
  <c r="B115" i="72"/>
  <c r="F114" i="63"/>
  <c r="B114" i="63"/>
  <c r="F115" i="58"/>
  <c r="B115" i="58"/>
  <c r="H113" i="61"/>
  <c r="I113" i="61"/>
  <c r="B114" i="65"/>
  <c r="F114" i="65"/>
  <c r="B119" i="32"/>
  <c r="F119" i="32"/>
  <c r="B118" i="20"/>
  <c r="F118" i="20"/>
  <c r="B110" i="92"/>
  <c r="F110" i="92"/>
  <c r="B118" i="34"/>
  <c r="F118" i="34"/>
  <c r="J115" i="45"/>
  <c r="D115" i="62"/>
  <c r="G114" i="62"/>
  <c r="E115" i="62"/>
  <c r="B110" i="86"/>
  <c r="F110" i="86"/>
  <c r="E117" i="45"/>
  <c r="G116" i="45"/>
  <c r="D117" i="45"/>
  <c r="B120" i="27"/>
  <c r="F120" i="27"/>
  <c r="J110" i="83"/>
  <c r="J115" i="56"/>
  <c r="H119" i="23"/>
  <c r="I119" i="23"/>
  <c r="F119" i="18"/>
  <c r="B119" i="18"/>
  <c r="H114" i="59"/>
  <c r="I114" i="59"/>
  <c r="I118" i="18"/>
  <c r="H118" i="18"/>
  <c r="J117" i="21"/>
  <c r="B120" i="23"/>
  <c r="F120" i="23"/>
  <c r="D117" i="56"/>
  <c r="E117" i="56"/>
  <c r="G116" i="56"/>
  <c r="F115" i="59"/>
  <c r="B115" i="59"/>
  <c r="B120" i="71"/>
  <c r="F120" i="71"/>
  <c r="I115" i="57"/>
  <c r="H115" i="57"/>
  <c r="J111" i="76"/>
  <c r="I119" i="71"/>
  <c r="H119" i="71"/>
  <c r="B116" i="57"/>
  <c r="F116" i="57"/>
  <c r="J111" i="77"/>
  <c r="J116" i="42"/>
  <c r="G109" i="13"/>
  <c r="D110" i="13"/>
  <c r="G110" i="93"/>
  <c r="D111" i="93"/>
  <c r="E111" i="93" s="1"/>
  <c r="I110" i="82"/>
  <c r="H110" i="82"/>
  <c r="E116" i="54"/>
  <c r="G115" i="54"/>
  <c r="D116" i="54"/>
  <c r="B127" i="35"/>
  <c r="G126" i="35"/>
  <c r="E127" i="35"/>
  <c r="F127" i="35" s="1"/>
  <c r="F110" i="87"/>
  <c r="B110" i="87"/>
  <c r="F113" i="67"/>
  <c r="B113" i="67"/>
  <c r="I110" i="95"/>
  <c r="H110" i="95"/>
  <c r="J109" i="93"/>
  <c r="J124" i="35"/>
  <c r="H117" i="3"/>
  <c r="I117" i="3"/>
  <c r="E113" i="77"/>
  <c r="D113" i="77"/>
  <c r="G112" i="77"/>
  <c r="D113" i="76"/>
  <c r="G112" i="76"/>
  <c r="E113" i="76"/>
  <c r="J114" i="55"/>
  <c r="J108" i="33"/>
  <c r="I109" i="87"/>
  <c r="H109" i="87"/>
  <c r="D110" i="33"/>
  <c r="E110" i="33" s="1"/>
  <c r="G109" i="33"/>
  <c r="I120" i="28"/>
  <c r="H120" i="28"/>
  <c r="B118" i="3"/>
  <c r="F118" i="3"/>
  <c r="J110" i="80"/>
  <c r="E113" i="75"/>
  <c r="D113" i="75"/>
  <c r="G112" i="75"/>
  <c r="H116" i="44"/>
  <c r="I116" i="44"/>
  <c r="E112" i="83"/>
  <c r="D112" i="83"/>
  <c r="G111" i="83"/>
  <c r="I118" i="17"/>
  <c r="H118" i="17"/>
  <c r="G111" i="80"/>
  <c r="E112" i="80"/>
  <c r="D112" i="80"/>
  <c r="F121" i="28"/>
  <c r="B121" i="28"/>
  <c r="E119" i="21"/>
  <c r="G118" i="21"/>
  <c r="D119" i="21"/>
  <c r="G119" i="24"/>
  <c r="E120" i="24"/>
  <c r="D120" i="24"/>
  <c r="B117" i="44"/>
  <c r="F117" i="44"/>
  <c r="F110" i="96"/>
  <c r="B110" i="96"/>
  <c r="B111" i="82"/>
  <c r="F111" i="82"/>
  <c r="I125" i="35"/>
  <c r="H125" i="35"/>
  <c r="E118" i="42"/>
  <c r="G117" i="42"/>
  <c r="D118" i="42"/>
  <c r="J118" i="24"/>
  <c r="F119" i="17"/>
  <c r="B119" i="17"/>
  <c r="H112" i="67"/>
  <c r="I112" i="67"/>
  <c r="J108" i="13"/>
  <c r="B111" i="95"/>
  <c r="F111" i="95"/>
  <c r="D116" i="55"/>
  <c r="G115" i="55"/>
  <c r="E116" i="55"/>
  <c r="I109" i="96"/>
  <c r="H109" i="96"/>
  <c r="D110" i="102" l="1"/>
  <c r="E110" i="102" s="1"/>
  <c r="G109" i="102"/>
  <c r="J108" i="102"/>
  <c r="H109" i="101"/>
  <c r="I109" i="101"/>
  <c r="E110" i="101"/>
  <c r="F110" i="101" s="1"/>
  <c r="B110" i="101"/>
  <c r="E110" i="25"/>
  <c r="F110" i="25" s="1"/>
  <c r="H109" i="25"/>
  <c r="I109" i="25"/>
  <c r="H110" i="26"/>
  <c r="I110" i="26"/>
  <c r="E111" i="26"/>
  <c r="F111" i="26" s="1"/>
  <c r="H109" i="100"/>
  <c r="I109" i="100"/>
  <c r="E110" i="100"/>
  <c r="F110" i="100" s="1"/>
  <c r="B110" i="100"/>
  <c r="B30" i="25"/>
  <c r="B110" i="25"/>
  <c r="H109" i="99"/>
  <c r="I109" i="99"/>
  <c r="F110" i="99"/>
  <c r="B110" i="99"/>
  <c r="D111" i="97"/>
  <c r="G110" i="97"/>
  <c r="E111" i="97"/>
  <c r="J109" i="97"/>
  <c r="B111" i="26"/>
  <c r="J109" i="98"/>
  <c r="D111" i="98"/>
  <c r="G110" i="98"/>
  <c r="E111" i="98"/>
  <c r="D111" i="94"/>
  <c r="G110" i="94"/>
  <c r="J109" i="94"/>
  <c r="B30" i="26"/>
  <c r="I30" i="33"/>
  <c r="B31" i="33"/>
  <c r="J114" i="72"/>
  <c r="J117" i="3"/>
  <c r="J119" i="71"/>
  <c r="J116" i="44"/>
  <c r="J115" i="57"/>
  <c r="J114" i="59"/>
  <c r="J119" i="23"/>
  <c r="J109" i="90"/>
  <c r="J112" i="66"/>
  <c r="J114" i="53"/>
  <c r="J119" i="70"/>
  <c r="J109" i="88"/>
  <c r="J112" i="68"/>
  <c r="I43" i="35"/>
  <c r="J113" i="61"/>
  <c r="J117" i="19"/>
  <c r="J118" i="31"/>
  <c r="G44" i="35"/>
  <c r="B45" i="35"/>
  <c r="H44" i="35"/>
  <c r="E45" i="35"/>
  <c r="F45" i="35" s="1"/>
  <c r="I29" i="13"/>
  <c r="J118" i="32"/>
  <c r="J119" i="27"/>
  <c r="J117" i="20"/>
  <c r="J119" i="29"/>
  <c r="J113" i="64"/>
  <c r="J111" i="79"/>
  <c r="B30" i="13"/>
  <c r="F30" i="13"/>
  <c r="G120" i="27"/>
  <c r="D121" i="27"/>
  <c r="E121" i="27"/>
  <c r="H114" i="62"/>
  <c r="I114" i="62"/>
  <c r="E115" i="63"/>
  <c r="G114" i="63"/>
  <c r="D115" i="63"/>
  <c r="E119" i="19"/>
  <c r="G118" i="19"/>
  <c r="D119" i="19"/>
  <c r="B111" i="89"/>
  <c r="F111" i="89"/>
  <c r="E113" i="79"/>
  <c r="G112" i="79"/>
  <c r="D113" i="79"/>
  <c r="D116" i="46"/>
  <c r="G115" i="46"/>
  <c r="E116" i="46"/>
  <c r="I117" i="73"/>
  <c r="H117" i="73"/>
  <c r="E114" i="66"/>
  <c r="D114" i="66"/>
  <c r="G113" i="66"/>
  <c r="F118" i="41"/>
  <c r="B118" i="41"/>
  <c r="E118" i="39"/>
  <c r="G117" i="39"/>
  <c r="D118" i="39"/>
  <c r="B112" i="81"/>
  <c r="F112" i="81"/>
  <c r="J109" i="87"/>
  <c r="D111" i="86"/>
  <c r="E111" i="86"/>
  <c r="G110" i="86"/>
  <c r="B115" i="62"/>
  <c r="F115" i="62"/>
  <c r="D111" i="92"/>
  <c r="E111" i="92"/>
  <c r="G110" i="92"/>
  <c r="G119" i="32"/>
  <c r="D120" i="32"/>
  <c r="E120" i="32"/>
  <c r="E117" i="74"/>
  <c r="G116" i="74"/>
  <c r="D117" i="74"/>
  <c r="B111" i="91"/>
  <c r="F111" i="91"/>
  <c r="D111" i="90"/>
  <c r="E111" i="90"/>
  <c r="G110" i="90"/>
  <c r="J117" i="34"/>
  <c r="J119" i="69"/>
  <c r="F118" i="73"/>
  <c r="B118" i="73"/>
  <c r="E118" i="43"/>
  <c r="D118" i="43"/>
  <c r="G117" i="43"/>
  <c r="J113" i="60"/>
  <c r="J116" i="39"/>
  <c r="J109" i="84"/>
  <c r="G120" i="70"/>
  <c r="E121" i="70"/>
  <c r="D121" i="70"/>
  <c r="J109" i="92"/>
  <c r="D112" i="85"/>
  <c r="G111" i="85"/>
  <c r="E112" i="85"/>
  <c r="F117" i="45"/>
  <c r="B117" i="45"/>
  <c r="E116" i="58"/>
  <c r="G115" i="58"/>
  <c r="D116" i="58"/>
  <c r="G115" i="72"/>
  <c r="E116" i="72"/>
  <c r="D116" i="72"/>
  <c r="E114" i="68"/>
  <c r="D114" i="68"/>
  <c r="G113" i="68"/>
  <c r="J109" i="86"/>
  <c r="D115" i="64"/>
  <c r="E115" i="64"/>
  <c r="G114" i="64"/>
  <c r="G110" i="88"/>
  <c r="D111" i="88"/>
  <c r="E111" i="88"/>
  <c r="G114" i="61"/>
  <c r="D115" i="61"/>
  <c r="E115" i="61"/>
  <c r="G120" i="29"/>
  <c r="E121" i="29"/>
  <c r="D121" i="29"/>
  <c r="D121" i="30"/>
  <c r="E121" i="30"/>
  <c r="G120" i="30"/>
  <c r="I117" i="41"/>
  <c r="H117" i="41"/>
  <c r="J113" i="65"/>
  <c r="J113" i="63"/>
  <c r="J116" i="43"/>
  <c r="D121" i="69"/>
  <c r="G120" i="69"/>
  <c r="E121" i="69"/>
  <c r="F119" i="22"/>
  <c r="B119" i="22"/>
  <c r="J110" i="95"/>
  <c r="H116" i="45"/>
  <c r="I116" i="45"/>
  <c r="G118" i="34"/>
  <c r="E119" i="34"/>
  <c r="D119" i="34"/>
  <c r="D119" i="20"/>
  <c r="E119" i="20"/>
  <c r="G118" i="20"/>
  <c r="G114" i="65"/>
  <c r="E115" i="65"/>
  <c r="D115" i="65"/>
  <c r="D116" i="53"/>
  <c r="E116" i="53"/>
  <c r="G115" i="53"/>
  <c r="D115" i="60"/>
  <c r="E115" i="60"/>
  <c r="G114" i="60"/>
  <c r="H110" i="89"/>
  <c r="I110" i="89"/>
  <c r="G110" i="84"/>
  <c r="D111" i="84"/>
  <c r="E111" i="84"/>
  <c r="I110" i="91"/>
  <c r="H110" i="91"/>
  <c r="J119" i="30"/>
  <c r="J110" i="85"/>
  <c r="G119" i="31"/>
  <c r="E120" i="31"/>
  <c r="D120" i="31"/>
  <c r="D113" i="78"/>
  <c r="G112" i="78"/>
  <c r="E113" i="78"/>
  <c r="J115" i="74"/>
  <c r="J114" i="46"/>
  <c r="J111" i="78"/>
  <c r="H111" i="81"/>
  <c r="I111" i="81"/>
  <c r="J114" i="58"/>
  <c r="I118" i="22"/>
  <c r="H118" i="22"/>
  <c r="G119" i="18"/>
  <c r="D120" i="18"/>
  <c r="E120" i="18"/>
  <c r="F117" i="56"/>
  <c r="B117" i="56"/>
  <c r="G115" i="59"/>
  <c r="E116" i="59"/>
  <c r="D116" i="59"/>
  <c r="D121" i="23"/>
  <c r="G120" i="23"/>
  <c r="E121" i="23"/>
  <c r="J118" i="18"/>
  <c r="I116" i="56"/>
  <c r="H116" i="56"/>
  <c r="J110" i="82"/>
  <c r="G120" i="71"/>
  <c r="D121" i="71"/>
  <c r="E121" i="71"/>
  <c r="J109" i="96"/>
  <c r="G116" i="57"/>
  <c r="D117" i="57"/>
  <c r="E117" i="57"/>
  <c r="F112" i="83"/>
  <c r="B112" i="83"/>
  <c r="H112" i="75"/>
  <c r="I112" i="75"/>
  <c r="F113" i="77"/>
  <c r="B113" i="77"/>
  <c r="D111" i="87"/>
  <c r="G110" i="87"/>
  <c r="E111" i="87"/>
  <c r="B128" i="35"/>
  <c r="E128" i="35"/>
  <c r="F128" i="35" s="1"/>
  <c r="G127" i="35"/>
  <c r="B116" i="54"/>
  <c r="F116" i="54"/>
  <c r="B110" i="13"/>
  <c r="F116" i="55"/>
  <c r="B116" i="55"/>
  <c r="G111" i="95"/>
  <c r="D112" i="95"/>
  <c r="E112" i="95" s="1"/>
  <c r="B118" i="42"/>
  <c r="F118" i="42"/>
  <c r="D120" i="17"/>
  <c r="E120" i="17"/>
  <c r="G119" i="17"/>
  <c r="H117" i="42"/>
  <c r="I117" i="42"/>
  <c r="J125" i="35"/>
  <c r="D111" i="96"/>
  <c r="E111" i="96" s="1"/>
  <c r="G110" i="96"/>
  <c r="F112" i="80"/>
  <c r="B112" i="80"/>
  <c r="J118" i="17"/>
  <c r="B113" i="75"/>
  <c r="F113" i="75"/>
  <c r="D119" i="3"/>
  <c r="G118" i="3"/>
  <c r="E119" i="3"/>
  <c r="B110" i="33"/>
  <c r="F110" i="33"/>
  <c r="I112" i="76"/>
  <c r="H112" i="76"/>
  <c r="G113" i="67"/>
  <c r="D114" i="67"/>
  <c r="E114" i="67"/>
  <c r="H126" i="35"/>
  <c r="I126" i="35"/>
  <c r="H115" i="54"/>
  <c r="I115" i="54"/>
  <c r="I109" i="13"/>
  <c r="H109" i="13"/>
  <c r="H119" i="24"/>
  <c r="I119" i="24"/>
  <c r="J112" i="67"/>
  <c r="D118" i="44"/>
  <c r="G117" i="44"/>
  <c r="E118" i="44"/>
  <c r="B120" i="24"/>
  <c r="F120" i="24"/>
  <c r="B119" i="21"/>
  <c r="F119" i="21"/>
  <c r="G121" i="28"/>
  <c r="D122" i="28"/>
  <c r="E122" i="28"/>
  <c r="J120" i="28"/>
  <c r="B113" i="76"/>
  <c r="F113" i="76"/>
  <c r="B111" i="93"/>
  <c r="F111" i="93"/>
  <c r="E110" i="13"/>
  <c r="F110" i="13" s="1"/>
  <c r="I115" i="55"/>
  <c r="H115" i="55"/>
  <c r="D112" i="82"/>
  <c r="G111" i="82"/>
  <c r="E112" i="82"/>
  <c r="H118" i="21"/>
  <c r="I118" i="21"/>
  <c r="I111" i="80"/>
  <c r="H111" i="80"/>
  <c r="H111" i="83"/>
  <c r="I111" i="83"/>
  <c r="I109" i="33"/>
  <c r="H109" i="33"/>
  <c r="I112" i="77"/>
  <c r="H112" i="77"/>
  <c r="I110" i="93"/>
  <c r="H110" i="93"/>
  <c r="H109" i="102" l="1"/>
  <c r="I109" i="102"/>
  <c r="F110" i="102"/>
  <c r="B110" i="102"/>
  <c r="J109" i="101"/>
  <c r="D111" i="101"/>
  <c r="G110" i="101"/>
  <c r="D112" i="26"/>
  <c r="E112" i="26" s="1"/>
  <c r="G111" i="26"/>
  <c r="D111" i="25"/>
  <c r="E111" i="25" s="1"/>
  <c r="G110" i="25"/>
  <c r="J109" i="100"/>
  <c r="D111" i="100"/>
  <c r="G110" i="100"/>
  <c r="B32" i="33"/>
  <c r="J109" i="99"/>
  <c r="J109" i="25"/>
  <c r="G110" i="99"/>
  <c r="E111" i="99"/>
  <c r="D111" i="99"/>
  <c r="H110" i="98"/>
  <c r="I110" i="98"/>
  <c r="F111" i="98"/>
  <c r="B111" i="98"/>
  <c r="H110" i="97"/>
  <c r="I110" i="97"/>
  <c r="J110" i="26"/>
  <c r="F111" i="97"/>
  <c r="B111" i="97"/>
  <c r="I110" i="94"/>
  <c r="H110" i="94"/>
  <c r="E111" i="94"/>
  <c r="F111" i="94" s="1"/>
  <c r="B111" i="94"/>
  <c r="I44" i="35"/>
  <c r="D31" i="13"/>
  <c r="E31" i="13" s="1"/>
  <c r="H30" i="13"/>
  <c r="J118" i="22"/>
  <c r="J110" i="91"/>
  <c r="J110" i="89"/>
  <c r="G30" i="13"/>
  <c r="B46" i="35"/>
  <c r="G45" i="35"/>
  <c r="H45" i="35"/>
  <c r="E46" i="35"/>
  <c r="F46" i="35" s="1"/>
  <c r="I110" i="84"/>
  <c r="H110" i="84"/>
  <c r="F116" i="53"/>
  <c r="B116" i="53"/>
  <c r="I118" i="20"/>
  <c r="H118" i="20"/>
  <c r="H120" i="69"/>
  <c r="I120" i="69"/>
  <c r="H120" i="29"/>
  <c r="I120" i="29"/>
  <c r="F114" i="68"/>
  <c r="B114" i="68"/>
  <c r="I115" i="72"/>
  <c r="H115" i="72"/>
  <c r="B112" i="85"/>
  <c r="F112" i="85"/>
  <c r="H120" i="70"/>
  <c r="I120" i="70"/>
  <c r="I117" i="43"/>
  <c r="H117" i="43"/>
  <c r="G118" i="73"/>
  <c r="E119" i="73"/>
  <c r="D119" i="73"/>
  <c r="B117" i="74"/>
  <c r="F117" i="74"/>
  <c r="F120" i="32"/>
  <c r="B120" i="32"/>
  <c r="B111" i="92"/>
  <c r="F111" i="92"/>
  <c r="B113" i="79"/>
  <c r="F113" i="79"/>
  <c r="F115" i="63"/>
  <c r="B115" i="63"/>
  <c r="I112" i="78"/>
  <c r="H112" i="78"/>
  <c r="H119" i="31"/>
  <c r="I119" i="31"/>
  <c r="F115" i="60"/>
  <c r="B115" i="60"/>
  <c r="F115" i="65"/>
  <c r="B115" i="65"/>
  <c r="I118" i="34"/>
  <c r="H118" i="34"/>
  <c r="B121" i="69"/>
  <c r="F121" i="69"/>
  <c r="F121" i="30"/>
  <c r="B121" i="30"/>
  <c r="F111" i="88"/>
  <c r="B111" i="88"/>
  <c r="F115" i="64"/>
  <c r="B115" i="64"/>
  <c r="F116" i="58"/>
  <c r="B116" i="58"/>
  <c r="D118" i="45"/>
  <c r="G117" i="45"/>
  <c r="E118" i="45"/>
  <c r="F118" i="43"/>
  <c r="B118" i="43"/>
  <c r="F111" i="90"/>
  <c r="B111" i="90"/>
  <c r="I116" i="74"/>
  <c r="H116" i="74"/>
  <c r="H119" i="32"/>
  <c r="I119" i="32"/>
  <c r="D116" i="62"/>
  <c r="E116" i="62"/>
  <c r="G115" i="62"/>
  <c r="F111" i="86"/>
  <c r="B111" i="86"/>
  <c r="F118" i="39"/>
  <c r="B118" i="39"/>
  <c r="E119" i="41"/>
  <c r="G118" i="41"/>
  <c r="D119" i="41"/>
  <c r="H112" i="79"/>
  <c r="I112" i="79"/>
  <c r="B119" i="19"/>
  <c r="F119" i="19"/>
  <c r="H114" i="63"/>
  <c r="I114" i="63"/>
  <c r="B113" i="78"/>
  <c r="F113" i="78"/>
  <c r="H115" i="53"/>
  <c r="I115" i="53"/>
  <c r="F119" i="20"/>
  <c r="B119" i="20"/>
  <c r="J116" i="45"/>
  <c r="E120" i="22"/>
  <c r="G119" i="22"/>
  <c r="D120" i="22"/>
  <c r="J117" i="41"/>
  <c r="F121" i="29"/>
  <c r="B121" i="29"/>
  <c r="B115" i="61"/>
  <c r="F115" i="61"/>
  <c r="I110" i="88"/>
  <c r="H110" i="88"/>
  <c r="F116" i="72"/>
  <c r="B116" i="72"/>
  <c r="I115" i="58"/>
  <c r="H115" i="58"/>
  <c r="F121" i="70"/>
  <c r="B121" i="70"/>
  <c r="D112" i="91"/>
  <c r="G111" i="91"/>
  <c r="E112" i="91"/>
  <c r="I110" i="92"/>
  <c r="H110" i="92"/>
  <c r="I117" i="39"/>
  <c r="H117" i="39"/>
  <c r="I113" i="66"/>
  <c r="H113" i="66"/>
  <c r="J117" i="73"/>
  <c r="I115" i="46"/>
  <c r="H115" i="46"/>
  <c r="I118" i="19"/>
  <c r="H118" i="19"/>
  <c r="B121" i="27"/>
  <c r="F121" i="27"/>
  <c r="J115" i="54"/>
  <c r="J126" i="35"/>
  <c r="J111" i="81"/>
  <c r="B120" i="31"/>
  <c r="F120" i="31"/>
  <c r="B111" i="84"/>
  <c r="F111" i="84"/>
  <c r="H114" i="60"/>
  <c r="I114" i="60"/>
  <c r="H114" i="65"/>
  <c r="I114" i="65"/>
  <c r="B119" i="34"/>
  <c r="F119" i="34"/>
  <c r="I120" i="30"/>
  <c r="H120" i="30"/>
  <c r="I114" i="61"/>
  <c r="H114" i="61"/>
  <c r="H114" i="64"/>
  <c r="I114" i="64"/>
  <c r="I113" i="68"/>
  <c r="H113" i="68"/>
  <c r="H111" i="85"/>
  <c r="I111" i="85"/>
  <c r="I110" i="90"/>
  <c r="H110" i="90"/>
  <c r="I110" i="86"/>
  <c r="H110" i="86"/>
  <c r="D113" i="81"/>
  <c r="E113" i="81"/>
  <c r="G112" i="81"/>
  <c r="F114" i="66"/>
  <c r="B114" i="66"/>
  <c r="B116" i="46"/>
  <c r="F116" i="46"/>
  <c r="D112" i="89"/>
  <c r="G111" i="89"/>
  <c r="E112" i="89"/>
  <c r="J114" i="62"/>
  <c r="I120" i="27"/>
  <c r="H120" i="27"/>
  <c r="B121" i="23"/>
  <c r="F121" i="23"/>
  <c r="B116" i="59"/>
  <c r="F116" i="59"/>
  <c r="J116" i="56"/>
  <c r="B120" i="18"/>
  <c r="F120" i="18"/>
  <c r="I120" i="23"/>
  <c r="H120" i="23"/>
  <c r="I115" i="59"/>
  <c r="H115" i="59"/>
  <c r="D118" i="56"/>
  <c r="E118" i="56"/>
  <c r="G117" i="56"/>
  <c r="H119" i="18"/>
  <c r="I119" i="18"/>
  <c r="J111" i="83"/>
  <c r="J117" i="42"/>
  <c r="B117" i="57"/>
  <c r="F117" i="57"/>
  <c r="H116" i="57"/>
  <c r="I116" i="57"/>
  <c r="B121" i="71"/>
  <c r="F121" i="71"/>
  <c r="J109" i="33"/>
  <c r="J111" i="80"/>
  <c r="J119" i="24"/>
  <c r="H120" i="71"/>
  <c r="I120" i="71"/>
  <c r="G110" i="13"/>
  <c r="D111" i="13"/>
  <c r="E111" i="13" s="1"/>
  <c r="F112" i="82"/>
  <c r="B112" i="82"/>
  <c r="J110" i="93"/>
  <c r="J112" i="77"/>
  <c r="J118" i="21"/>
  <c r="J115" i="55"/>
  <c r="I121" i="28"/>
  <c r="H121" i="28"/>
  <c r="I117" i="44"/>
  <c r="H117" i="44"/>
  <c r="I118" i="3"/>
  <c r="H118" i="3"/>
  <c r="D113" i="80"/>
  <c r="G112" i="80"/>
  <c r="E113" i="80"/>
  <c r="D119" i="42"/>
  <c r="G118" i="42"/>
  <c r="E119" i="42"/>
  <c r="H111" i="95"/>
  <c r="I111" i="95"/>
  <c r="H111" i="82"/>
  <c r="I111" i="82"/>
  <c r="E114" i="76"/>
  <c r="D114" i="76"/>
  <c r="G113" i="76"/>
  <c r="D120" i="21"/>
  <c r="E120" i="21"/>
  <c r="G119" i="21"/>
  <c r="F118" i="44"/>
  <c r="B118" i="44"/>
  <c r="B114" i="67"/>
  <c r="F114" i="67"/>
  <c r="B119" i="3"/>
  <c r="F119" i="3"/>
  <c r="F111" i="96"/>
  <c r="B111" i="96"/>
  <c r="I119" i="17"/>
  <c r="H119" i="17"/>
  <c r="G116" i="54"/>
  <c r="E117" i="54"/>
  <c r="D117" i="54"/>
  <c r="I127" i="35"/>
  <c r="H127" i="35"/>
  <c r="H110" i="87"/>
  <c r="I110" i="87"/>
  <c r="G113" i="77"/>
  <c r="D114" i="77"/>
  <c r="E114" i="77"/>
  <c r="J112" i="75"/>
  <c r="G112" i="83"/>
  <c r="D113" i="83"/>
  <c r="E113" i="83"/>
  <c r="D112" i="93"/>
  <c r="E112" i="93" s="1"/>
  <c r="G111" i="93"/>
  <c r="E121" i="24"/>
  <c r="D121" i="24"/>
  <c r="G120" i="24"/>
  <c r="J109" i="13"/>
  <c r="H113" i="67"/>
  <c r="I113" i="67"/>
  <c r="G113" i="75"/>
  <c r="D114" i="75"/>
  <c r="E114" i="75"/>
  <c r="G116" i="55"/>
  <c r="E117" i="55"/>
  <c r="D117" i="55"/>
  <c r="G128" i="35"/>
  <c r="B129" i="35"/>
  <c r="E129" i="35"/>
  <c r="F129" i="35" s="1"/>
  <c r="F111" i="87"/>
  <c r="B111" i="87"/>
  <c r="B122" i="28"/>
  <c r="F122" i="28"/>
  <c r="J112" i="76"/>
  <c r="G110" i="33"/>
  <c r="D111" i="33"/>
  <c r="E111" i="33" s="1"/>
  <c r="I110" i="96"/>
  <c r="H110" i="96"/>
  <c r="F120" i="17"/>
  <c r="B120" i="17"/>
  <c r="F112" i="95"/>
  <c r="B112" i="95"/>
  <c r="D111" i="102" l="1"/>
  <c r="E111" i="102" s="1"/>
  <c r="G110" i="102"/>
  <c r="J109" i="102"/>
  <c r="H110" i="101"/>
  <c r="I110" i="101"/>
  <c r="E111" i="101"/>
  <c r="F111" i="101" s="1"/>
  <c r="B111" i="101"/>
  <c r="H110" i="25"/>
  <c r="I110" i="25"/>
  <c r="F111" i="25"/>
  <c r="I111" i="26"/>
  <c r="H111" i="26"/>
  <c r="F112" i="26"/>
  <c r="H110" i="100"/>
  <c r="I110" i="100"/>
  <c r="E111" i="100"/>
  <c r="F111" i="100" s="1"/>
  <c r="B111" i="100"/>
  <c r="D33" i="33"/>
  <c r="B33" i="33" s="1"/>
  <c r="B31" i="25"/>
  <c r="I30" i="25"/>
  <c r="I32" i="33"/>
  <c r="B111" i="25"/>
  <c r="F111" i="99"/>
  <c r="B111" i="99"/>
  <c r="H110" i="99"/>
  <c r="I110" i="99"/>
  <c r="J110" i="97"/>
  <c r="J110" i="98"/>
  <c r="B112" i="26"/>
  <c r="D112" i="98"/>
  <c r="G111" i="98"/>
  <c r="E112" i="98"/>
  <c r="D112" i="97"/>
  <c r="G111" i="97"/>
  <c r="E112" i="97"/>
  <c r="I31" i="33"/>
  <c r="D112" i="94"/>
  <c r="G111" i="94"/>
  <c r="J110" i="94"/>
  <c r="I45" i="35"/>
  <c r="B32" i="26"/>
  <c r="B31" i="26"/>
  <c r="J114" i="60"/>
  <c r="J115" i="46"/>
  <c r="J119" i="31"/>
  <c r="J118" i="34"/>
  <c r="J115" i="53"/>
  <c r="J114" i="63"/>
  <c r="J112" i="78"/>
  <c r="J110" i="96"/>
  <c r="J111" i="85"/>
  <c r="J114" i="64"/>
  <c r="J114" i="65"/>
  <c r="J120" i="70"/>
  <c r="J120" i="29"/>
  <c r="I30" i="13"/>
  <c r="E47" i="35"/>
  <c r="F47" i="35" s="1"/>
  <c r="G46" i="35"/>
  <c r="B47" i="35"/>
  <c r="H46" i="35"/>
  <c r="J112" i="79"/>
  <c r="J119" i="32"/>
  <c r="J120" i="69"/>
  <c r="B31" i="13"/>
  <c r="F31" i="13"/>
  <c r="H31" i="13" s="1"/>
  <c r="J111" i="95"/>
  <c r="J119" i="18"/>
  <c r="H111" i="89"/>
  <c r="I111" i="89"/>
  <c r="E115" i="66"/>
  <c r="G114" i="66"/>
  <c r="D115" i="66"/>
  <c r="G111" i="84"/>
  <c r="D112" i="84"/>
  <c r="E112" i="84"/>
  <c r="G121" i="70"/>
  <c r="D122" i="70"/>
  <c r="E122" i="70"/>
  <c r="D117" i="72"/>
  <c r="E117" i="72"/>
  <c r="G116" i="72"/>
  <c r="F120" i="22"/>
  <c r="B120" i="22"/>
  <c r="G113" i="78"/>
  <c r="E114" i="78"/>
  <c r="D114" i="78"/>
  <c r="D120" i="19"/>
  <c r="G119" i="19"/>
  <c r="E120" i="19"/>
  <c r="B119" i="41"/>
  <c r="F119" i="41"/>
  <c r="G118" i="39"/>
  <c r="E119" i="39"/>
  <c r="D119" i="39"/>
  <c r="B118" i="45"/>
  <c r="F118" i="45"/>
  <c r="E116" i="64"/>
  <c r="D116" i="64"/>
  <c r="G115" i="64"/>
  <c r="G121" i="30"/>
  <c r="E122" i="30"/>
  <c r="D122" i="30"/>
  <c r="D116" i="60"/>
  <c r="E116" i="60"/>
  <c r="G115" i="60"/>
  <c r="G112" i="85"/>
  <c r="D113" i="85"/>
  <c r="E113" i="85"/>
  <c r="J115" i="59"/>
  <c r="J120" i="27"/>
  <c r="B112" i="89"/>
  <c r="F112" i="89"/>
  <c r="H112" i="81"/>
  <c r="I112" i="81"/>
  <c r="J110" i="86"/>
  <c r="J120" i="30"/>
  <c r="J117" i="39"/>
  <c r="H111" i="91"/>
  <c r="I111" i="91"/>
  <c r="I119" i="22"/>
  <c r="H119" i="22"/>
  <c r="D120" i="20"/>
  <c r="G119" i="20"/>
  <c r="E120" i="20"/>
  <c r="I118" i="41"/>
  <c r="H118" i="41"/>
  <c r="B116" i="62"/>
  <c r="F116" i="62"/>
  <c r="J116" i="74"/>
  <c r="E119" i="43"/>
  <c r="G118" i="43"/>
  <c r="D119" i="43"/>
  <c r="G121" i="69"/>
  <c r="E122" i="69"/>
  <c r="D122" i="69"/>
  <c r="B119" i="73"/>
  <c r="F119" i="73"/>
  <c r="J117" i="43"/>
  <c r="D115" i="68"/>
  <c r="G114" i="68"/>
  <c r="E115" i="68"/>
  <c r="E117" i="53"/>
  <c r="D117" i="53"/>
  <c r="G116" i="53"/>
  <c r="J118" i="3"/>
  <c r="G116" i="46"/>
  <c r="D117" i="46"/>
  <c r="E117" i="46"/>
  <c r="G119" i="34"/>
  <c r="E120" i="34"/>
  <c r="D120" i="34"/>
  <c r="D121" i="31"/>
  <c r="E121" i="31"/>
  <c r="G120" i="31"/>
  <c r="J118" i="19"/>
  <c r="B112" i="91"/>
  <c r="F112" i="91"/>
  <c r="J115" i="58"/>
  <c r="J110" i="88"/>
  <c r="E122" i="29"/>
  <c r="G121" i="29"/>
  <c r="D122" i="29"/>
  <c r="D112" i="86"/>
  <c r="G111" i="86"/>
  <c r="E112" i="86"/>
  <c r="G116" i="58"/>
  <c r="D117" i="58"/>
  <c r="E117" i="58"/>
  <c r="E112" i="88"/>
  <c r="G111" i="88"/>
  <c r="D112" i="88"/>
  <c r="E116" i="65"/>
  <c r="D116" i="65"/>
  <c r="G115" i="65"/>
  <c r="E116" i="63"/>
  <c r="G115" i="63"/>
  <c r="D116" i="63"/>
  <c r="G120" i="32"/>
  <c r="E121" i="32"/>
  <c r="D121" i="32"/>
  <c r="J120" i="23"/>
  <c r="B113" i="81"/>
  <c r="F113" i="81"/>
  <c r="J110" i="90"/>
  <c r="J113" i="68"/>
  <c r="J114" i="61"/>
  <c r="D122" i="27"/>
  <c r="G121" i="27"/>
  <c r="E122" i="27"/>
  <c r="J113" i="66"/>
  <c r="J110" i="92"/>
  <c r="D116" i="61"/>
  <c r="E116" i="61"/>
  <c r="G115" i="61"/>
  <c r="I115" i="62"/>
  <c r="H115" i="62"/>
  <c r="D112" i="90"/>
  <c r="G111" i="90"/>
  <c r="E112" i="90"/>
  <c r="H117" i="45"/>
  <c r="I117" i="45"/>
  <c r="E114" i="79"/>
  <c r="D114" i="79"/>
  <c r="G113" i="79"/>
  <c r="E112" i="92"/>
  <c r="D112" i="92"/>
  <c r="G111" i="92"/>
  <c r="E118" i="74"/>
  <c r="D118" i="74"/>
  <c r="G117" i="74"/>
  <c r="I118" i="73"/>
  <c r="H118" i="73"/>
  <c r="J115" i="72"/>
  <c r="J118" i="20"/>
  <c r="J110" i="84"/>
  <c r="J117" i="44"/>
  <c r="F118" i="56"/>
  <c r="B118" i="56"/>
  <c r="G120" i="18"/>
  <c r="D121" i="18"/>
  <c r="E121" i="18"/>
  <c r="E117" i="59"/>
  <c r="G116" i="59"/>
  <c r="D117" i="59"/>
  <c r="I117" i="56"/>
  <c r="H117" i="56"/>
  <c r="G121" i="23"/>
  <c r="D122" i="23"/>
  <c r="E122" i="23"/>
  <c r="J121" i="28"/>
  <c r="E122" i="71"/>
  <c r="G121" i="71"/>
  <c r="D122" i="71"/>
  <c r="J116" i="57"/>
  <c r="J120" i="71"/>
  <c r="G117" i="57"/>
  <c r="E118" i="57"/>
  <c r="D118" i="57"/>
  <c r="D113" i="95"/>
  <c r="G112" i="95"/>
  <c r="D112" i="87"/>
  <c r="G111" i="87"/>
  <c r="E112" i="87"/>
  <c r="F117" i="55"/>
  <c r="B117" i="55"/>
  <c r="H113" i="75"/>
  <c r="I113" i="75"/>
  <c r="F113" i="83"/>
  <c r="B113" i="83"/>
  <c r="J127" i="35"/>
  <c r="D120" i="3"/>
  <c r="G119" i="3"/>
  <c r="E120" i="3"/>
  <c r="D119" i="44"/>
  <c r="G118" i="44"/>
  <c r="E119" i="44"/>
  <c r="B120" i="21"/>
  <c r="F120" i="21"/>
  <c r="I112" i="80"/>
  <c r="H112" i="80"/>
  <c r="F111" i="33"/>
  <c r="B111" i="33"/>
  <c r="B130" i="35"/>
  <c r="E130" i="35"/>
  <c r="F130" i="35" s="1"/>
  <c r="G129" i="35"/>
  <c r="J113" i="67"/>
  <c r="I111" i="93"/>
  <c r="H111" i="93"/>
  <c r="I112" i="83"/>
  <c r="H112" i="83"/>
  <c r="B114" i="77"/>
  <c r="F114" i="77"/>
  <c r="J110" i="87"/>
  <c r="F117" i="54"/>
  <c r="B117" i="54"/>
  <c r="G111" i="96"/>
  <c r="D112" i="96"/>
  <c r="E112" i="96" s="1"/>
  <c r="G114" i="67"/>
  <c r="D115" i="67"/>
  <c r="E115" i="67"/>
  <c r="H118" i="42"/>
  <c r="I118" i="42"/>
  <c r="B113" i="80"/>
  <c r="F113" i="80"/>
  <c r="E121" i="17"/>
  <c r="D121" i="17"/>
  <c r="G120" i="17"/>
  <c r="H110" i="33"/>
  <c r="I110" i="33"/>
  <c r="D123" i="28"/>
  <c r="G122" i="28"/>
  <c r="E123" i="28"/>
  <c r="I116" i="55"/>
  <c r="H116" i="55"/>
  <c r="I120" i="24"/>
  <c r="H120" i="24"/>
  <c r="H113" i="77"/>
  <c r="I113" i="77"/>
  <c r="H119" i="21"/>
  <c r="I119" i="21"/>
  <c r="H113" i="76"/>
  <c r="I113" i="76"/>
  <c r="F119" i="42"/>
  <c r="B119" i="42"/>
  <c r="F111" i="13"/>
  <c r="B111" i="13"/>
  <c r="I128" i="35"/>
  <c r="H128" i="35"/>
  <c r="F114" i="75"/>
  <c r="B114" i="75"/>
  <c r="B121" i="24"/>
  <c r="F121" i="24"/>
  <c r="F112" i="93"/>
  <c r="B112" i="93"/>
  <c r="I116" i="54"/>
  <c r="H116" i="54"/>
  <c r="J119" i="17"/>
  <c r="F114" i="76"/>
  <c r="B114" i="76"/>
  <c r="J111" i="82"/>
  <c r="D113" i="82"/>
  <c r="G112" i="82"/>
  <c r="E113" i="82"/>
  <c r="I110" i="13"/>
  <c r="H110" i="13"/>
  <c r="H110" i="102" l="1"/>
  <c r="I110" i="102"/>
  <c r="B111" i="102"/>
  <c r="F111" i="102"/>
  <c r="D112" i="101"/>
  <c r="E112" i="101" s="1"/>
  <c r="G111" i="101"/>
  <c r="J110" i="101"/>
  <c r="D113" i="26"/>
  <c r="E113" i="26" s="1"/>
  <c r="F113" i="26" s="1"/>
  <c r="G112" i="26"/>
  <c r="G111" i="25"/>
  <c r="D112" i="25"/>
  <c r="E112" i="25" s="1"/>
  <c r="F112" i="25" s="1"/>
  <c r="E33" i="33"/>
  <c r="F33" i="33" s="1"/>
  <c r="G33" i="33" s="1"/>
  <c r="J110" i="100"/>
  <c r="D112" i="100"/>
  <c r="E112" i="100" s="1"/>
  <c r="G111" i="100"/>
  <c r="J110" i="25"/>
  <c r="J110" i="99"/>
  <c r="E112" i="99"/>
  <c r="D112" i="99"/>
  <c r="G111" i="99"/>
  <c r="H111" i="98"/>
  <c r="I111" i="98"/>
  <c r="H111" i="97"/>
  <c r="I111" i="97"/>
  <c r="F112" i="98"/>
  <c r="B112" i="98"/>
  <c r="J111" i="26"/>
  <c r="B112" i="97"/>
  <c r="F112" i="97"/>
  <c r="I111" i="94"/>
  <c r="H111" i="94"/>
  <c r="E112" i="94"/>
  <c r="F112" i="94" s="1"/>
  <c r="B112" i="94"/>
  <c r="G31" i="13"/>
  <c r="I31" i="13" s="1"/>
  <c r="I46" i="35"/>
  <c r="J111" i="89"/>
  <c r="J117" i="56"/>
  <c r="J117" i="45"/>
  <c r="H47" i="35"/>
  <c r="G47" i="35"/>
  <c r="E48" i="35"/>
  <c r="F48" i="35" s="1"/>
  <c r="B48" i="35"/>
  <c r="J116" i="54"/>
  <c r="J110" i="33"/>
  <c r="J112" i="81"/>
  <c r="D32" i="13"/>
  <c r="H113" i="79"/>
  <c r="I113" i="79"/>
  <c r="F116" i="61"/>
  <c r="B116" i="61"/>
  <c r="H121" i="27"/>
  <c r="I121" i="27"/>
  <c r="B121" i="32"/>
  <c r="F121" i="32"/>
  <c r="F116" i="63"/>
  <c r="B116" i="63"/>
  <c r="B116" i="65"/>
  <c r="F116" i="65"/>
  <c r="H121" i="29"/>
  <c r="I121" i="29"/>
  <c r="E113" i="91"/>
  <c r="D113" i="91"/>
  <c r="G112" i="91"/>
  <c r="I119" i="34"/>
  <c r="H119" i="34"/>
  <c r="G119" i="73"/>
  <c r="D120" i="73"/>
  <c r="E120" i="73"/>
  <c r="I121" i="69"/>
  <c r="H121" i="69"/>
  <c r="J118" i="41"/>
  <c r="I115" i="60"/>
  <c r="H115" i="60"/>
  <c r="I116" i="72"/>
  <c r="H116" i="72"/>
  <c r="B122" i="70"/>
  <c r="F122" i="70"/>
  <c r="H111" i="84"/>
  <c r="I111" i="84"/>
  <c r="J118" i="73"/>
  <c r="I111" i="92"/>
  <c r="H111" i="92"/>
  <c r="F114" i="79"/>
  <c r="B114" i="79"/>
  <c r="J115" i="62"/>
  <c r="B122" i="27"/>
  <c r="F122" i="27"/>
  <c r="D114" i="81"/>
  <c r="E114" i="81"/>
  <c r="G113" i="81"/>
  <c r="H115" i="63"/>
  <c r="I115" i="63"/>
  <c r="I111" i="86"/>
  <c r="H111" i="86"/>
  <c r="F121" i="31"/>
  <c r="B121" i="31"/>
  <c r="H116" i="53"/>
  <c r="I116" i="53"/>
  <c r="I114" i="68"/>
  <c r="H114" i="68"/>
  <c r="B119" i="43"/>
  <c r="F119" i="43"/>
  <c r="G116" i="62"/>
  <c r="D117" i="62"/>
  <c r="E117" i="62"/>
  <c r="J119" i="22"/>
  <c r="E113" i="89"/>
  <c r="D113" i="89"/>
  <c r="G112" i="89"/>
  <c r="H121" i="30"/>
  <c r="I121" i="30"/>
  <c r="G118" i="45"/>
  <c r="D119" i="45"/>
  <c r="E119" i="45"/>
  <c r="H118" i="39"/>
  <c r="I118" i="39"/>
  <c r="H119" i="19"/>
  <c r="I119" i="19"/>
  <c r="I113" i="78"/>
  <c r="H113" i="78"/>
  <c r="H121" i="70"/>
  <c r="I121" i="70"/>
  <c r="B115" i="66"/>
  <c r="F115" i="66"/>
  <c r="I117" i="74"/>
  <c r="H117" i="74"/>
  <c r="F112" i="92"/>
  <c r="B112" i="92"/>
  <c r="I111" i="90"/>
  <c r="H111" i="90"/>
  <c r="I115" i="61"/>
  <c r="H115" i="61"/>
  <c r="I120" i="32"/>
  <c r="H120" i="32"/>
  <c r="B112" i="88"/>
  <c r="F112" i="88"/>
  <c r="B117" i="58"/>
  <c r="F117" i="58"/>
  <c r="B112" i="86"/>
  <c r="F112" i="86"/>
  <c r="B120" i="34"/>
  <c r="F120" i="34"/>
  <c r="F117" i="46"/>
  <c r="B117" i="46"/>
  <c r="B117" i="53"/>
  <c r="F117" i="53"/>
  <c r="F115" i="68"/>
  <c r="B115" i="68"/>
  <c r="F122" i="69"/>
  <c r="B122" i="69"/>
  <c r="H118" i="43"/>
  <c r="I118" i="43"/>
  <c r="I119" i="20"/>
  <c r="H119" i="20"/>
  <c r="J111" i="91"/>
  <c r="B113" i="85"/>
  <c r="F113" i="85"/>
  <c r="B116" i="60"/>
  <c r="F116" i="60"/>
  <c r="H115" i="64"/>
  <c r="I115" i="64"/>
  <c r="G119" i="41"/>
  <c r="D120" i="41"/>
  <c r="E120" i="41"/>
  <c r="B120" i="19"/>
  <c r="F120" i="19"/>
  <c r="B117" i="72"/>
  <c r="F117" i="72"/>
  <c r="H114" i="66"/>
  <c r="I114" i="66"/>
  <c r="J112" i="80"/>
  <c r="F118" i="74"/>
  <c r="B118" i="74"/>
  <c r="F112" i="90"/>
  <c r="B112" i="90"/>
  <c r="I115" i="65"/>
  <c r="H115" i="65"/>
  <c r="I111" i="88"/>
  <c r="H111" i="88"/>
  <c r="I116" i="58"/>
  <c r="H116" i="58"/>
  <c r="B122" i="29"/>
  <c r="F122" i="29"/>
  <c r="H120" i="31"/>
  <c r="I120" i="31"/>
  <c r="H116" i="46"/>
  <c r="I116" i="46"/>
  <c r="F120" i="20"/>
  <c r="B120" i="20"/>
  <c r="H112" i="85"/>
  <c r="I112" i="85"/>
  <c r="F122" i="30"/>
  <c r="B122" i="30"/>
  <c r="B116" i="64"/>
  <c r="F116" i="64"/>
  <c r="F119" i="39"/>
  <c r="B119" i="39"/>
  <c r="F114" i="78"/>
  <c r="B114" i="78"/>
  <c r="D121" i="22"/>
  <c r="E121" i="22"/>
  <c r="G120" i="22"/>
  <c r="F112" i="84"/>
  <c r="B112" i="84"/>
  <c r="J111" i="93"/>
  <c r="F117" i="59"/>
  <c r="B117" i="59"/>
  <c r="B121" i="18"/>
  <c r="F121" i="18"/>
  <c r="G118" i="56"/>
  <c r="D119" i="56"/>
  <c r="E119" i="56"/>
  <c r="H116" i="59"/>
  <c r="I116" i="59"/>
  <c r="H120" i="18"/>
  <c r="I120" i="18"/>
  <c r="J113" i="77"/>
  <c r="J118" i="42"/>
  <c r="F122" i="23"/>
  <c r="B122" i="23"/>
  <c r="H121" i="23"/>
  <c r="I121" i="23"/>
  <c r="I117" i="57"/>
  <c r="H117" i="57"/>
  <c r="B122" i="71"/>
  <c r="F122" i="71"/>
  <c r="H121" i="71"/>
  <c r="I121" i="71"/>
  <c r="J120" i="24"/>
  <c r="F118" i="57"/>
  <c r="B118" i="57"/>
  <c r="D115" i="76"/>
  <c r="G114" i="76"/>
  <c r="E115" i="76"/>
  <c r="F123" i="28"/>
  <c r="B123" i="28"/>
  <c r="B121" i="17"/>
  <c r="F121" i="17"/>
  <c r="I111" i="96"/>
  <c r="H111" i="96"/>
  <c r="E115" i="77"/>
  <c r="G114" i="77"/>
  <c r="D115" i="77"/>
  <c r="E121" i="21"/>
  <c r="G120" i="21"/>
  <c r="D121" i="21"/>
  <c r="F119" i="44"/>
  <c r="B119" i="44"/>
  <c r="D118" i="55"/>
  <c r="E118" i="55"/>
  <c r="G117" i="55"/>
  <c r="B113" i="95"/>
  <c r="J110" i="13"/>
  <c r="I112" i="82"/>
  <c r="H112" i="82"/>
  <c r="J128" i="35"/>
  <c r="E114" i="80"/>
  <c r="G113" i="80"/>
  <c r="D114" i="80"/>
  <c r="B115" i="67"/>
  <c r="F115" i="67"/>
  <c r="J112" i="83"/>
  <c r="E113" i="95"/>
  <c r="F113" i="95" s="1"/>
  <c r="F113" i="82"/>
  <c r="B113" i="82"/>
  <c r="D113" i="93"/>
  <c r="E113" i="93" s="1"/>
  <c r="G112" i="93"/>
  <c r="D122" i="24"/>
  <c r="G121" i="24"/>
  <c r="E122" i="24"/>
  <c r="J113" i="76"/>
  <c r="J119" i="21"/>
  <c r="J116" i="55"/>
  <c r="H114" i="67"/>
  <c r="I114" i="67"/>
  <c r="D118" i="54"/>
  <c r="G117" i="54"/>
  <c r="E118" i="54"/>
  <c r="I129" i="35"/>
  <c r="H129" i="35"/>
  <c r="H119" i="3"/>
  <c r="I119" i="3"/>
  <c r="D114" i="83"/>
  <c r="G113" i="83"/>
  <c r="E114" i="83"/>
  <c r="J113" i="75"/>
  <c r="H111" i="87"/>
  <c r="I111" i="87"/>
  <c r="G114" i="75"/>
  <c r="D115" i="75"/>
  <c r="E115" i="75"/>
  <c r="G111" i="13"/>
  <c r="D112" i="13"/>
  <c r="D120" i="42"/>
  <c r="G119" i="42"/>
  <c r="E120" i="42"/>
  <c r="I122" i="28"/>
  <c r="H122" i="28"/>
  <c r="I120" i="17"/>
  <c r="H120" i="17"/>
  <c r="F112" i="96"/>
  <c r="B112" i="96"/>
  <c r="G130" i="35"/>
  <c r="E131" i="35"/>
  <c r="F131" i="35" s="1"/>
  <c r="B131" i="35"/>
  <c r="D112" i="33"/>
  <c r="E112" i="33" s="1"/>
  <c r="G111" i="33"/>
  <c r="H118" i="44"/>
  <c r="I118" i="44"/>
  <c r="F120" i="3"/>
  <c r="B120" i="3"/>
  <c r="B112" i="87"/>
  <c r="F112" i="87"/>
  <c r="H112" i="95"/>
  <c r="I112" i="95"/>
  <c r="J110" i="102" l="1"/>
  <c r="D112" i="102"/>
  <c r="E112" i="102" s="1"/>
  <c r="G111" i="102"/>
  <c r="D34" i="33"/>
  <c r="B34" i="33" s="1"/>
  <c r="H111" i="101"/>
  <c r="I111" i="101"/>
  <c r="F112" i="101"/>
  <c r="B112" i="101"/>
  <c r="H33" i="33"/>
  <c r="G112" i="25"/>
  <c r="D113" i="25"/>
  <c r="E113" i="25" s="1"/>
  <c r="H111" i="25"/>
  <c r="I111" i="25"/>
  <c r="D114" i="26"/>
  <c r="E114" i="26" s="1"/>
  <c r="G113" i="26"/>
  <c r="I112" i="26"/>
  <c r="H112" i="26"/>
  <c r="H111" i="100"/>
  <c r="I111" i="100"/>
  <c r="B112" i="100"/>
  <c r="F112" i="100"/>
  <c r="I31" i="25"/>
  <c r="B32" i="25"/>
  <c r="B112" i="25"/>
  <c r="I111" i="99"/>
  <c r="H111" i="99"/>
  <c r="F112" i="99"/>
  <c r="B112" i="99"/>
  <c r="J111" i="97"/>
  <c r="J111" i="98"/>
  <c r="D113" i="97"/>
  <c r="E113" i="97" s="1"/>
  <c r="G112" i="97"/>
  <c r="B113" i="26"/>
  <c r="G112" i="98"/>
  <c r="D113" i="98"/>
  <c r="E113" i="98"/>
  <c r="D113" i="94"/>
  <c r="G112" i="94"/>
  <c r="J111" i="94"/>
  <c r="J121" i="23"/>
  <c r="J121" i="30"/>
  <c r="J120" i="32"/>
  <c r="J111" i="90"/>
  <c r="J129" i="35"/>
  <c r="J119" i="20"/>
  <c r="J117" i="74"/>
  <c r="J118" i="43"/>
  <c r="J118" i="39"/>
  <c r="J115" i="63"/>
  <c r="J121" i="29"/>
  <c r="J121" i="27"/>
  <c r="J113" i="79"/>
  <c r="J121" i="69"/>
  <c r="B32" i="13"/>
  <c r="E49" i="35"/>
  <c r="F49" i="35" s="1"/>
  <c r="B49" i="35"/>
  <c r="H48" i="35"/>
  <c r="G48" i="35"/>
  <c r="J111" i="88"/>
  <c r="J116" i="53"/>
  <c r="J116" i="72"/>
  <c r="I47" i="35"/>
  <c r="J120" i="31"/>
  <c r="J115" i="64"/>
  <c r="E32" i="13"/>
  <c r="F32" i="13" s="1"/>
  <c r="J112" i="82"/>
  <c r="G113" i="85"/>
  <c r="E114" i="85"/>
  <c r="D114" i="85"/>
  <c r="D123" i="69"/>
  <c r="G122" i="69"/>
  <c r="E123" i="69"/>
  <c r="E116" i="66"/>
  <c r="D116" i="66"/>
  <c r="G115" i="66"/>
  <c r="I118" i="45"/>
  <c r="H118" i="45"/>
  <c r="F113" i="89"/>
  <c r="B113" i="89"/>
  <c r="F117" i="62"/>
  <c r="B117" i="62"/>
  <c r="B114" i="81"/>
  <c r="F114" i="81"/>
  <c r="I119" i="73"/>
  <c r="H119" i="73"/>
  <c r="F113" i="91"/>
  <c r="B113" i="91"/>
  <c r="D117" i="65"/>
  <c r="G116" i="65"/>
  <c r="E117" i="65"/>
  <c r="G121" i="32"/>
  <c r="E122" i="32"/>
  <c r="D122" i="32"/>
  <c r="B121" i="22"/>
  <c r="F121" i="22"/>
  <c r="G119" i="39"/>
  <c r="D120" i="39"/>
  <c r="E120" i="39"/>
  <c r="G122" i="30"/>
  <c r="E123" i="30"/>
  <c r="D123" i="30"/>
  <c r="E121" i="20"/>
  <c r="D121" i="20"/>
  <c r="G120" i="20"/>
  <c r="J116" i="58"/>
  <c r="J115" i="65"/>
  <c r="D119" i="74"/>
  <c r="G118" i="74"/>
  <c r="E119" i="74"/>
  <c r="E118" i="72"/>
  <c r="D118" i="72"/>
  <c r="G117" i="72"/>
  <c r="D113" i="86"/>
  <c r="E113" i="86"/>
  <c r="G112" i="86"/>
  <c r="D113" i="88"/>
  <c r="G112" i="88"/>
  <c r="E113" i="88"/>
  <c r="J113" i="78"/>
  <c r="H116" i="62"/>
  <c r="I116" i="62"/>
  <c r="J114" i="68"/>
  <c r="G121" i="31"/>
  <c r="E122" i="31"/>
  <c r="D122" i="31"/>
  <c r="E123" i="27"/>
  <c r="D123" i="27"/>
  <c r="G122" i="27"/>
  <c r="E115" i="79"/>
  <c r="D115" i="79"/>
  <c r="G114" i="79"/>
  <c r="E123" i="70"/>
  <c r="G122" i="70"/>
  <c r="D123" i="70"/>
  <c r="G116" i="61"/>
  <c r="D117" i="61"/>
  <c r="E117" i="61"/>
  <c r="E113" i="84"/>
  <c r="D113" i="84"/>
  <c r="G112" i="84"/>
  <c r="D117" i="64"/>
  <c r="G116" i="64"/>
  <c r="E117" i="64"/>
  <c r="J112" i="85"/>
  <c r="J116" i="46"/>
  <c r="E123" i="29"/>
  <c r="G122" i="29"/>
  <c r="D123" i="29"/>
  <c r="B120" i="41"/>
  <c r="F120" i="41"/>
  <c r="G116" i="60"/>
  <c r="D117" i="60"/>
  <c r="E117" i="60"/>
  <c r="G115" i="68"/>
  <c r="E116" i="68"/>
  <c r="D116" i="68"/>
  <c r="G117" i="46"/>
  <c r="E118" i="46"/>
  <c r="D118" i="46"/>
  <c r="J115" i="61"/>
  <c r="D113" i="92"/>
  <c r="E113" i="92"/>
  <c r="G112" i="92"/>
  <c r="J121" i="70"/>
  <c r="J119" i="19"/>
  <c r="D120" i="43"/>
  <c r="E120" i="43"/>
  <c r="G119" i="43"/>
  <c r="H113" i="81"/>
  <c r="I113" i="81"/>
  <c r="J115" i="60"/>
  <c r="J119" i="34"/>
  <c r="I120" i="22"/>
  <c r="H120" i="22"/>
  <c r="D115" i="78"/>
  <c r="E115" i="78"/>
  <c r="G114" i="78"/>
  <c r="D113" i="90"/>
  <c r="G112" i="90"/>
  <c r="E113" i="90"/>
  <c r="J114" i="66"/>
  <c r="G120" i="19"/>
  <c r="D121" i="19"/>
  <c r="E121" i="19"/>
  <c r="I119" i="41"/>
  <c r="H119" i="41"/>
  <c r="E118" i="53"/>
  <c r="G117" i="53"/>
  <c r="D118" i="53"/>
  <c r="G120" i="34"/>
  <c r="D121" i="34"/>
  <c r="E121" i="34"/>
  <c r="E118" i="58"/>
  <c r="D118" i="58"/>
  <c r="G117" i="58"/>
  <c r="B119" i="45"/>
  <c r="F119" i="45"/>
  <c r="H112" i="89"/>
  <c r="I112" i="89"/>
  <c r="J111" i="86"/>
  <c r="J111" i="92"/>
  <c r="J111" i="84"/>
  <c r="B120" i="73"/>
  <c r="F120" i="73"/>
  <c r="I112" i="91"/>
  <c r="H112" i="91"/>
  <c r="G116" i="63"/>
  <c r="E117" i="63"/>
  <c r="D117" i="63"/>
  <c r="J112" i="95"/>
  <c r="J116" i="59"/>
  <c r="I118" i="56"/>
  <c r="H118" i="56"/>
  <c r="D118" i="59"/>
  <c r="E118" i="59"/>
  <c r="G117" i="59"/>
  <c r="G122" i="23"/>
  <c r="E123" i="23"/>
  <c r="D123" i="23"/>
  <c r="D122" i="18"/>
  <c r="G121" i="18"/>
  <c r="E122" i="18"/>
  <c r="J114" i="67"/>
  <c r="J120" i="18"/>
  <c r="F119" i="56"/>
  <c r="B119" i="56"/>
  <c r="G118" i="57"/>
  <c r="E119" i="57"/>
  <c r="D119" i="57"/>
  <c r="J121" i="71"/>
  <c r="G122" i="71"/>
  <c r="E123" i="71"/>
  <c r="D123" i="71"/>
  <c r="J117" i="57"/>
  <c r="G113" i="95"/>
  <c r="D114" i="95"/>
  <c r="E114" i="95" s="1"/>
  <c r="J118" i="44"/>
  <c r="H130" i="35"/>
  <c r="I130" i="35"/>
  <c r="G112" i="96"/>
  <c r="D113" i="96"/>
  <c r="E113" i="96" s="1"/>
  <c r="J120" i="17"/>
  <c r="B120" i="42"/>
  <c r="F120" i="42"/>
  <c r="B115" i="75"/>
  <c r="F115" i="75"/>
  <c r="H113" i="83"/>
  <c r="I113" i="83"/>
  <c r="H121" i="24"/>
  <c r="I121" i="24"/>
  <c r="F113" i="93"/>
  <c r="B113" i="93"/>
  <c r="B114" i="80"/>
  <c r="F114" i="80"/>
  <c r="F118" i="55"/>
  <c r="B118" i="55"/>
  <c r="G119" i="44"/>
  <c r="D120" i="44"/>
  <c r="E120" i="44"/>
  <c r="I114" i="76"/>
  <c r="H114" i="76"/>
  <c r="B112" i="13"/>
  <c r="H114" i="75"/>
  <c r="I114" i="75"/>
  <c r="F114" i="83"/>
  <c r="B114" i="83"/>
  <c r="H117" i="54"/>
  <c r="I117" i="54"/>
  <c r="F122" i="24"/>
  <c r="B122" i="24"/>
  <c r="H113" i="80"/>
  <c r="I113" i="80"/>
  <c r="B121" i="21"/>
  <c r="F121" i="21"/>
  <c r="G121" i="17"/>
  <c r="E122" i="17"/>
  <c r="D122" i="17"/>
  <c r="D124" i="28"/>
  <c r="G123" i="28"/>
  <c r="E124" i="28"/>
  <c r="B115" i="76"/>
  <c r="F115" i="76"/>
  <c r="I111" i="33"/>
  <c r="H111" i="33"/>
  <c r="D113" i="87"/>
  <c r="G112" i="87"/>
  <c r="E113" i="87"/>
  <c r="F112" i="33"/>
  <c r="B112" i="33"/>
  <c r="J122" i="28"/>
  <c r="E112" i="13"/>
  <c r="F112" i="13" s="1"/>
  <c r="J111" i="87"/>
  <c r="J119" i="3"/>
  <c r="B118" i="54"/>
  <c r="F118" i="54"/>
  <c r="I112" i="93"/>
  <c r="H112" i="93"/>
  <c r="H117" i="55"/>
  <c r="I117" i="55"/>
  <c r="I120" i="21"/>
  <c r="H120" i="21"/>
  <c r="F115" i="77"/>
  <c r="B115" i="77"/>
  <c r="J111" i="96"/>
  <c r="D121" i="3"/>
  <c r="G120" i="3"/>
  <c r="E121" i="3"/>
  <c r="B132" i="35"/>
  <c r="E132" i="35"/>
  <c r="F132" i="35" s="1"/>
  <c r="G131" i="35"/>
  <c r="H119" i="42"/>
  <c r="I119" i="42"/>
  <c r="H111" i="13"/>
  <c r="I111" i="13"/>
  <c r="G113" i="82"/>
  <c r="D114" i="82"/>
  <c r="E114" i="82"/>
  <c r="G115" i="67"/>
  <c r="D116" i="67"/>
  <c r="E116" i="67"/>
  <c r="I114" i="77"/>
  <c r="H114" i="77"/>
  <c r="H111" i="102" l="1"/>
  <c r="I111" i="102"/>
  <c r="F112" i="102"/>
  <c r="B112" i="102"/>
  <c r="E34" i="33"/>
  <c r="F34" i="33" s="1"/>
  <c r="D35" i="33" s="1"/>
  <c r="J111" i="101"/>
  <c r="G112" i="101"/>
  <c r="D113" i="101"/>
  <c r="B113" i="101" s="1"/>
  <c r="I33" i="33"/>
  <c r="F114" i="26"/>
  <c r="H113" i="26"/>
  <c r="I113" i="26"/>
  <c r="F113" i="25"/>
  <c r="H112" i="25"/>
  <c r="I112" i="25"/>
  <c r="J111" i="100"/>
  <c r="G112" i="100"/>
  <c r="D113" i="100"/>
  <c r="B33" i="26"/>
  <c r="J111" i="99"/>
  <c r="J111" i="25"/>
  <c r="D113" i="99"/>
  <c r="G112" i="99"/>
  <c r="E113" i="99"/>
  <c r="J112" i="26"/>
  <c r="F113" i="98"/>
  <c r="B113" i="98"/>
  <c r="H112" i="97"/>
  <c r="I112" i="97"/>
  <c r="H112" i="98"/>
  <c r="I112" i="98"/>
  <c r="B113" i="97"/>
  <c r="F113" i="97"/>
  <c r="I112" i="94"/>
  <c r="H112" i="94"/>
  <c r="E113" i="94"/>
  <c r="F113" i="94" s="1"/>
  <c r="B113" i="94"/>
  <c r="I48" i="35"/>
  <c r="D33" i="13"/>
  <c r="H32" i="13"/>
  <c r="G32" i="13"/>
  <c r="G49" i="35"/>
  <c r="H49" i="35"/>
  <c r="E50" i="35"/>
  <c r="F50" i="35" s="1"/>
  <c r="B50" i="35"/>
  <c r="J112" i="91"/>
  <c r="J119" i="41"/>
  <c r="J120" i="22"/>
  <c r="J116" i="62"/>
  <c r="J114" i="76"/>
  <c r="H116" i="63"/>
  <c r="I116" i="63"/>
  <c r="J112" i="89"/>
  <c r="I117" i="58"/>
  <c r="H117" i="58"/>
  <c r="B121" i="34"/>
  <c r="F121" i="34"/>
  <c r="F121" i="19"/>
  <c r="B121" i="19"/>
  <c r="I112" i="90"/>
  <c r="H112" i="90"/>
  <c r="B115" i="78"/>
  <c r="F115" i="78"/>
  <c r="H112" i="92"/>
  <c r="I112" i="92"/>
  <c r="B118" i="46"/>
  <c r="F118" i="46"/>
  <c r="I116" i="60"/>
  <c r="H116" i="60"/>
  <c r="H122" i="29"/>
  <c r="I122" i="29"/>
  <c r="F113" i="84"/>
  <c r="B113" i="84"/>
  <c r="I116" i="61"/>
  <c r="H116" i="61"/>
  <c r="I114" i="79"/>
  <c r="H114" i="79"/>
  <c r="B123" i="27"/>
  <c r="F123" i="27"/>
  <c r="H121" i="31"/>
  <c r="I121" i="31"/>
  <c r="H112" i="86"/>
  <c r="I112" i="86"/>
  <c r="F118" i="72"/>
  <c r="B118" i="72"/>
  <c r="B119" i="74"/>
  <c r="F119" i="74"/>
  <c r="F121" i="20"/>
  <c r="B121" i="20"/>
  <c r="H122" i="30"/>
  <c r="I122" i="30"/>
  <c r="E122" i="22"/>
  <c r="G121" i="22"/>
  <c r="D122" i="22"/>
  <c r="H121" i="32"/>
  <c r="I121" i="32"/>
  <c r="G114" i="81"/>
  <c r="D115" i="81"/>
  <c r="E115" i="81"/>
  <c r="H115" i="66"/>
  <c r="I115" i="66"/>
  <c r="I122" i="69"/>
  <c r="H122" i="69"/>
  <c r="H113" i="85"/>
  <c r="I113" i="85"/>
  <c r="B118" i="58"/>
  <c r="F118" i="58"/>
  <c r="I120" i="34"/>
  <c r="H120" i="34"/>
  <c r="I120" i="19"/>
  <c r="H120" i="19"/>
  <c r="B113" i="90"/>
  <c r="F113" i="90"/>
  <c r="J113" i="81"/>
  <c r="F120" i="43"/>
  <c r="B120" i="43"/>
  <c r="H115" i="68"/>
  <c r="I115" i="68"/>
  <c r="E121" i="41"/>
  <c r="G120" i="41"/>
  <c r="D121" i="41"/>
  <c r="I116" i="64"/>
  <c r="H116" i="64"/>
  <c r="B123" i="70"/>
  <c r="F123" i="70"/>
  <c r="F115" i="79"/>
  <c r="B115" i="79"/>
  <c r="G113" i="91"/>
  <c r="E114" i="91"/>
  <c r="D114" i="91"/>
  <c r="G113" i="89"/>
  <c r="D114" i="89"/>
  <c r="E114" i="89"/>
  <c r="F116" i="66"/>
  <c r="B116" i="66"/>
  <c r="F123" i="69"/>
  <c r="B123" i="69"/>
  <c r="F117" i="63"/>
  <c r="B117" i="63"/>
  <c r="G119" i="45"/>
  <c r="D120" i="45"/>
  <c r="E120" i="45"/>
  <c r="B118" i="53"/>
  <c r="F118" i="53"/>
  <c r="I114" i="78"/>
  <c r="H114" i="78"/>
  <c r="F113" i="92"/>
  <c r="B113" i="92"/>
  <c r="I117" i="46"/>
  <c r="H117" i="46"/>
  <c r="F117" i="64"/>
  <c r="B117" i="64"/>
  <c r="H122" i="70"/>
  <c r="I122" i="70"/>
  <c r="F122" i="31"/>
  <c r="B122" i="31"/>
  <c r="H112" i="88"/>
  <c r="I112" i="88"/>
  <c r="B113" i="86"/>
  <c r="F113" i="86"/>
  <c r="F123" i="30"/>
  <c r="B123" i="30"/>
  <c r="F120" i="39"/>
  <c r="B120" i="39"/>
  <c r="F122" i="32"/>
  <c r="B122" i="32"/>
  <c r="I116" i="65"/>
  <c r="H116" i="65"/>
  <c r="F114" i="85"/>
  <c r="B114" i="85"/>
  <c r="E121" i="73"/>
  <c r="G120" i="73"/>
  <c r="D121" i="73"/>
  <c r="H117" i="53"/>
  <c r="I117" i="53"/>
  <c r="I119" i="43"/>
  <c r="H119" i="43"/>
  <c r="F116" i="68"/>
  <c r="B116" i="68"/>
  <c r="F117" i="60"/>
  <c r="B117" i="60"/>
  <c r="B123" i="29"/>
  <c r="F123" i="29"/>
  <c r="H112" i="84"/>
  <c r="I112" i="84"/>
  <c r="B117" i="61"/>
  <c r="F117" i="61"/>
  <c r="H122" i="27"/>
  <c r="I122" i="27"/>
  <c r="B113" i="88"/>
  <c r="F113" i="88"/>
  <c r="H117" i="72"/>
  <c r="I117" i="72"/>
  <c r="H118" i="74"/>
  <c r="I118" i="74"/>
  <c r="H120" i="20"/>
  <c r="I120" i="20"/>
  <c r="H119" i="39"/>
  <c r="I119" i="39"/>
  <c r="B117" i="65"/>
  <c r="F117" i="65"/>
  <c r="J119" i="73"/>
  <c r="D118" i="62"/>
  <c r="G117" i="62"/>
  <c r="E118" i="62"/>
  <c r="J118" i="45"/>
  <c r="J130" i="35"/>
  <c r="F123" i="23"/>
  <c r="B123" i="23"/>
  <c r="H117" i="59"/>
  <c r="I117" i="59"/>
  <c r="J118" i="56"/>
  <c r="I121" i="18"/>
  <c r="H121" i="18"/>
  <c r="J121" i="24"/>
  <c r="J113" i="83"/>
  <c r="D120" i="56"/>
  <c r="G119" i="56"/>
  <c r="E120" i="56"/>
  <c r="F122" i="18"/>
  <c r="B122" i="18"/>
  <c r="H122" i="23"/>
  <c r="I122" i="23"/>
  <c r="B118" i="59"/>
  <c r="F118" i="59"/>
  <c r="H122" i="71"/>
  <c r="I122" i="71"/>
  <c r="J120" i="21"/>
  <c r="F119" i="57"/>
  <c r="B119" i="57"/>
  <c r="J112" i="93"/>
  <c r="J119" i="42"/>
  <c r="J117" i="55"/>
  <c r="B123" i="71"/>
  <c r="F123" i="71"/>
  <c r="I118" i="57"/>
  <c r="H118" i="57"/>
  <c r="D113" i="13"/>
  <c r="E113" i="13" s="1"/>
  <c r="G112" i="13"/>
  <c r="F114" i="82"/>
  <c r="B114" i="82"/>
  <c r="E133" i="35"/>
  <c r="F133" i="35" s="1"/>
  <c r="G132" i="35"/>
  <c r="B133" i="35"/>
  <c r="G112" i="33"/>
  <c r="D113" i="33"/>
  <c r="E113" i="33" s="1"/>
  <c r="G121" i="21"/>
  <c r="D122" i="21"/>
  <c r="E122" i="21"/>
  <c r="B120" i="44"/>
  <c r="F120" i="44"/>
  <c r="D116" i="75"/>
  <c r="E116" i="75"/>
  <c r="G115" i="75"/>
  <c r="F113" i="96"/>
  <c r="B113" i="96"/>
  <c r="H113" i="82"/>
  <c r="I113" i="82"/>
  <c r="I120" i="3"/>
  <c r="H120" i="3"/>
  <c r="H123" i="28"/>
  <c r="I123" i="28"/>
  <c r="F122" i="17"/>
  <c r="B122" i="17"/>
  <c r="G122" i="24"/>
  <c r="D123" i="24"/>
  <c r="E123" i="24"/>
  <c r="H119" i="44"/>
  <c r="I119" i="44"/>
  <c r="G113" i="93"/>
  <c r="D114" i="93"/>
  <c r="E114" i="93" s="1"/>
  <c r="H112" i="96"/>
  <c r="I112" i="96"/>
  <c r="F116" i="67"/>
  <c r="B116" i="67"/>
  <c r="B121" i="3"/>
  <c r="F121" i="3"/>
  <c r="I112" i="87"/>
  <c r="H112" i="87"/>
  <c r="J111" i="33"/>
  <c r="F124" i="28"/>
  <c r="B124" i="28"/>
  <c r="J117" i="54"/>
  <c r="D115" i="83"/>
  <c r="E115" i="83"/>
  <c r="G114" i="83"/>
  <c r="E115" i="80"/>
  <c r="D115" i="80"/>
  <c r="G114" i="80"/>
  <c r="D121" i="42"/>
  <c r="G120" i="42"/>
  <c r="E121" i="42"/>
  <c r="B114" i="95"/>
  <c r="F114" i="95"/>
  <c r="J114" i="77"/>
  <c r="I115" i="67"/>
  <c r="H115" i="67"/>
  <c r="J111" i="13"/>
  <c r="H131" i="35"/>
  <c r="I131" i="35"/>
  <c r="D116" i="77"/>
  <c r="E116" i="77"/>
  <c r="G115" i="77"/>
  <c r="G118" i="54"/>
  <c r="E119" i="54"/>
  <c r="D119" i="54"/>
  <c r="F113" i="87"/>
  <c r="B113" i="87"/>
  <c r="G115" i="76"/>
  <c r="E116" i="76"/>
  <c r="D116" i="76"/>
  <c r="H121" i="17"/>
  <c r="I121" i="17"/>
  <c r="J113" i="80"/>
  <c r="J114" i="75"/>
  <c r="D119" i="55"/>
  <c r="G118" i="55"/>
  <c r="E119" i="55"/>
  <c r="H113" i="95"/>
  <c r="I113" i="95"/>
  <c r="D113" i="102" l="1"/>
  <c r="E113" i="102" s="1"/>
  <c r="G112" i="102"/>
  <c r="J111" i="102"/>
  <c r="G34" i="33"/>
  <c r="H34" i="33"/>
  <c r="E113" i="101"/>
  <c r="F113" i="101" s="1"/>
  <c r="D114" i="101" s="1"/>
  <c r="H112" i="101"/>
  <c r="I112" i="101"/>
  <c r="D114" i="25"/>
  <c r="E114" i="25" s="1"/>
  <c r="G113" i="25"/>
  <c r="D115" i="26"/>
  <c r="E115" i="26" s="1"/>
  <c r="G114" i="26"/>
  <c r="E113" i="100"/>
  <c r="F113" i="100" s="1"/>
  <c r="B113" i="100"/>
  <c r="I112" i="100"/>
  <c r="H112" i="100"/>
  <c r="B34" i="26"/>
  <c r="I32" i="25"/>
  <c r="B33" i="25"/>
  <c r="B113" i="25"/>
  <c r="I112" i="99"/>
  <c r="H112" i="99"/>
  <c r="B113" i="99"/>
  <c r="F113" i="99"/>
  <c r="J112" i="97"/>
  <c r="J112" i="98"/>
  <c r="B114" i="26"/>
  <c r="G113" i="97"/>
  <c r="D114" i="97"/>
  <c r="E114" i="97"/>
  <c r="D114" i="98"/>
  <c r="G113" i="98"/>
  <c r="E114" i="98"/>
  <c r="G113" i="94"/>
  <c r="D114" i="94"/>
  <c r="B114" i="94" s="1"/>
  <c r="J112" i="94"/>
  <c r="J117" i="46"/>
  <c r="J113" i="85"/>
  <c r="J116" i="64"/>
  <c r="J114" i="78"/>
  <c r="J120" i="19"/>
  <c r="J122" i="69"/>
  <c r="J116" i="63"/>
  <c r="J116" i="61"/>
  <c r="J117" i="58"/>
  <c r="J117" i="59"/>
  <c r="J114" i="79"/>
  <c r="J116" i="60"/>
  <c r="J112" i="90"/>
  <c r="B51" i="35"/>
  <c r="E51" i="35"/>
  <c r="F51" i="35" s="1"/>
  <c r="H50" i="35"/>
  <c r="G50" i="35"/>
  <c r="I32" i="13"/>
  <c r="I49" i="35"/>
  <c r="B33" i="13"/>
  <c r="B35" i="33"/>
  <c r="J120" i="20"/>
  <c r="J117" i="72"/>
  <c r="J122" i="27"/>
  <c r="J112" i="84"/>
  <c r="E33" i="13"/>
  <c r="F33" i="13" s="1"/>
  <c r="E35" i="33"/>
  <c r="F35" i="33" s="1"/>
  <c r="I117" i="62"/>
  <c r="H117" i="62"/>
  <c r="G117" i="60"/>
  <c r="E118" i="60"/>
  <c r="D118" i="60"/>
  <c r="J119" i="43"/>
  <c r="I120" i="73"/>
  <c r="H120" i="73"/>
  <c r="J116" i="65"/>
  <c r="D121" i="39"/>
  <c r="G120" i="39"/>
  <c r="E121" i="39"/>
  <c r="G122" i="31"/>
  <c r="E123" i="31"/>
  <c r="D123" i="31"/>
  <c r="D118" i="64"/>
  <c r="G117" i="64"/>
  <c r="E118" i="64"/>
  <c r="D114" i="92"/>
  <c r="E114" i="92"/>
  <c r="G113" i="92"/>
  <c r="I113" i="89"/>
  <c r="H113" i="89"/>
  <c r="D121" i="43"/>
  <c r="E121" i="43"/>
  <c r="G120" i="43"/>
  <c r="G118" i="58"/>
  <c r="D119" i="58"/>
  <c r="E119" i="58"/>
  <c r="J121" i="32"/>
  <c r="D122" i="20"/>
  <c r="E122" i="20"/>
  <c r="G121" i="20"/>
  <c r="D119" i="72"/>
  <c r="G118" i="72"/>
  <c r="E119" i="72"/>
  <c r="G113" i="84"/>
  <c r="E114" i="84"/>
  <c r="D114" i="84"/>
  <c r="B118" i="62"/>
  <c r="F118" i="62"/>
  <c r="J119" i="39"/>
  <c r="J118" i="74"/>
  <c r="G113" i="88"/>
  <c r="D114" i="88"/>
  <c r="E114" i="88"/>
  <c r="E118" i="61"/>
  <c r="G117" i="61"/>
  <c r="D118" i="61"/>
  <c r="G123" i="29"/>
  <c r="E124" i="29"/>
  <c r="D124" i="29"/>
  <c r="J117" i="53"/>
  <c r="J112" i="88"/>
  <c r="J122" i="70"/>
  <c r="G117" i="63"/>
  <c r="E118" i="63"/>
  <c r="D118" i="63"/>
  <c r="E117" i="66"/>
  <c r="G116" i="66"/>
  <c r="D117" i="66"/>
  <c r="F114" i="91"/>
  <c r="B114" i="91"/>
  <c r="G115" i="79"/>
  <c r="D116" i="79"/>
  <c r="E116" i="79"/>
  <c r="J115" i="68"/>
  <c r="J122" i="30"/>
  <c r="D120" i="74"/>
  <c r="E120" i="74"/>
  <c r="G119" i="74"/>
  <c r="J112" i="86"/>
  <c r="E124" i="27"/>
  <c r="D124" i="27"/>
  <c r="G123" i="27"/>
  <c r="J122" i="29"/>
  <c r="E119" i="46"/>
  <c r="D119" i="46"/>
  <c r="G118" i="46"/>
  <c r="G115" i="78"/>
  <c r="E116" i="78"/>
  <c r="D116" i="78"/>
  <c r="G116" i="68"/>
  <c r="E117" i="68"/>
  <c r="D117" i="68"/>
  <c r="E115" i="85"/>
  <c r="G114" i="85"/>
  <c r="D115" i="85"/>
  <c r="E123" i="32"/>
  <c r="D123" i="32"/>
  <c r="G122" i="32"/>
  <c r="G123" i="30"/>
  <c r="D124" i="30"/>
  <c r="E124" i="30"/>
  <c r="B120" i="45"/>
  <c r="F120" i="45"/>
  <c r="D124" i="70"/>
  <c r="E124" i="70"/>
  <c r="G123" i="70"/>
  <c r="B121" i="41"/>
  <c r="F121" i="41"/>
  <c r="G113" i="90"/>
  <c r="D114" i="90"/>
  <c r="E114" i="90"/>
  <c r="F115" i="81"/>
  <c r="B115" i="81"/>
  <c r="F122" i="22"/>
  <c r="B122" i="22"/>
  <c r="D122" i="19"/>
  <c r="G121" i="19"/>
  <c r="E122" i="19"/>
  <c r="J121" i="18"/>
  <c r="E118" i="65"/>
  <c r="D118" i="65"/>
  <c r="G117" i="65"/>
  <c r="B121" i="73"/>
  <c r="F121" i="73"/>
  <c r="D114" i="86"/>
  <c r="G113" i="86"/>
  <c r="E114" i="86"/>
  <c r="D119" i="53"/>
  <c r="E119" i="53"/>
  <c r="G118" i="53"/>
  <c r="H119" i="45"/>
  <c r="I119" i="45"/>
  <c r="G123" i="69"/>
  <c r="E124" i="69"/>
  <c r="D124" i="69"/>
  <c r="B114" i="89"/>
  <c r="F114" i="89"/>
  <c r="I113" i="91"/>
  <c r="H113" i="91"/>
  <c r="H120" i="41"/>
  <c r="I120" i="41"/>
  <c r="J120" i="34"/>
  <c r="J115" i="66"/>
  <c r="I114" i="81"/>
  <c r="H114" i="81"/>
  <c r="H121" i="22"/>
  <c r="I121" i="22"/>
  <c r="J121" i="31"/>
  <c r="J112" i="92"/>
  <c r="G121" i="34"/>
  <c r="E122" i="34"/>
  <c r="D122" i="34"/>
  <c r="J120" i="3"/>
  <c r="J122" i="71"/>
  <c r="D119" i="59"/>
  <c r="G118" i="59"/>
  <c r="E119" i="59"/>
  <c r="J122" i="23"/>
  <c r="H119" i="56"/>
  <c r="I119" i="56"/>
  <c r="D124" i="23"/>
  <c r="E124" i="23"/>
  <c r="G123" i="23"/>
  <c r="G122" i="18"/>
  <c r="D123" i="18"/>
  <c r="E123" i="18"/>
  <c r="F120" i="56"/>
  <c r="B120" i="56"/>
  <c r="E124" i="71"/>
  <c r="G123" i="71"/>
  <c r="D124" i="71"/>
  <c r="G119" i="57"/>
  <c r="E120" i="57"/>
  <c r="D120" i="57"/>
  <c r="J115" i="67"/>
  <c r="J118" i="57"/>
  <c r="J131" i="35"/>
  <c r="J113" i="95"/>
  <c r="H118" i="55"/>
  <c r="I118" i="55"/>
  <c r="I115" i="76"/>
  <c r="H115" i="76"/>
  <c r="I115" i="77"/>
  <c r="H115" i="77"/>
  <c r="H120" i="42"/>
  <c r="I120" i="42"/>
  <c r="I114" i="83"/>
  <c r="H114" i="83"/>
  <c r="H113" i="93"/>
  <c r="I113" i="93"/>
  <c r="J119" i="44"/>
  <c r="G113" i="96"/>
  <c r="D114" i="96"/>
  <c r="E114" i="96" s="1"/>
  <c r="B113" i="33"/>
  <c r="F113" i="33"/>
  <c r="B119" i="55"/>
  <c r="F119" i="55"/>
  <c r="J121" i="17"/>
  <c r="D114" i="87"/>
  <c r="G113" i="87"/>
  <c r="E114" i="87"/>
  <c r="H118" i="54"/>
  <c r="I118" i="54"/>
  <c r="G114" i="95"/>
  <c r="D115" i="95"/>
  <c r="E115" i="95" s="1"/>
  <c r="F121" i="42"/>
  <c r="B121" i="42"/>
  <c r="H114" i="80"/>
  <c r="I114" i="80"/>
  <c r="D122" i="3"/>
  <c r="G121" i="3"/>
  <c r="E122" i="3"/>
  <c r="G116" i="67"/>
  <c r="D117" i="67"/>
  <c r="E117" i="67"/>
  <c r="D123" i="17"/>
  <c r="G122" i="17"/>
  <c r="E123" i="17"/>
  <c r="H115" i="75"/>
  <c r="I115" i="75"/>
  <c r="B122" i="21"/>
  <c r="F122" i="21"/>
  <c r="H112" i="33"/>
  <c r="I112" i="33"/>
  <c r="I132" i="35"/>
  <c r="H132" i="35"/>
  <c r="D115" i="82"/>
  <c r="G114" i="82"/>
  <c r="E115" i="82"/>
  <c r="I112" i="13"/>
  <c r="H112" i="13"/>
  <c r="F116" i="76"/>
  <c r="B116" i="76"/>
  <c r="B116" i="77"/>
  <c r="F116" i="77"/>
  <c r="F115" i="80"/>
  <c r="B115" i="80"/>
  <c r="B115" i="83"/>
  <c r="F115" i="83"/>
  <c r="J112" i="87"/>
  <c r="J112" i="96"/>
  <c r="F123" i="24"/>
  <c r="B123" i="24"/>
  <c r="J123" i="28"/>
  <c r="J113" i="82"/>
  <c r="G120" i="44"/>
  <c r="D121" i="44"/>
  <c r="E121" i="44"/>
  <c r="I121" i="21"/>
  <c r="H121" i="21"/>
  <c r="E134" i="35"/>
  <c r="F134" i="35" s="1"/>
  <c r="B134" i="35"/>
  <c r="G133" i="35"/>
  <c r="F119" i="54"/>
  <c r="B119" i="54"/>
  <c r="D125" i="28"/>
  <c r="G124" i="28"/>
  <c r="E125" i="28"/>
  <c r="B114" i="93"/>
  <c r="F114" i="93"/>
  <c r="I122" i="24"/>
  <c r="H122" i="24"/>
  <c r="B116" i="75"/>
  <c r="F116" i="75"/>
  <c r="F113" i="13"/>
  <c r="B113" i="13"/>
  <c r="H112" i="102" l="1"/>
  <c r="I112" i="102"/>
  <c r="B113" i="102"/>
  <c r="F113" i="102"/>
  <c r="I34" i="33"/>
  <c r="E114" i="101"/>
  <c r="F114" i="101" s="1"/>
  <c r="G113" i="101"/>
  <c r="H113" i="101" s="1"/>
  <c r="J112" i="101"/>
  <c r="B114" i="101"/>
  <c r="H114" i="26"/>
  <c r="I114" i="26"/>
  <c r="F115" i="26"/>
  <c r="I113" i="25"/>
  <c r="H113" i="25"/>
  <c r="F114" i="25"/>
  <c r="J112" i="100"/>
  <c r="D114" i="100"/>
  <c r="E114" i="100" s="1"/>
  <c r="G113" i="100"/>
  <c r="D34" i="25"/>
  <c r="J112" i="25"/>
  <c r="D114" i="99"/>
  <c r="G113" i="99"/>
  <c r="E114" i="99"/>
  <c r="J112" i="99"/>
  <c r="B114" i="98"/>
  <c r="F114" i="98"/>
  <c r="I113" i="97"/>
  <c r="H113" i="97"/>
  <c r="J113" i="26"/>
  <c r="F114" i="97"/>
  <c r="B114" i="97"/>
  <c r="H113" i="98"/>
  <c r="I113" i="98"/>
  <c r="E114" i="94"/>
  <c r="F114" i="94" s="1"/>
  <c r="I113" i="94"/>
  <c r="H113" i="94"/>
  <c r="I50" i="35"/>
  <c r="J119" i="56"/>
  <c r="J119" i="45"/>
  <c r="J112" i="33"/>
  <c r="J113" i="91"/>
  <c r="J120" i="73"/>
  <c r="D35" i="26"/>
  <c r="E35" i="26" s="1"/>
  <c r="D34" i="13"/>
  <c r="E34" i="13" s="1"/>
  <c r="G33" i="13"/>
  <c r="H33" i="13"/>
  <c r="D36" i="33"/>
  <c r="E36" i="33" s="1"/>
  <c r="G35" i="33"/>
  <c r="N5" i="33" s="1"/>
  <c r="H35" i="33"/>
  <c r="N6" i="33" s="1"/>
  <c r="E52" i="35"/>
  <c r="F52" i="35" s="1"/>
  <c r="G51" i="35"/>
  <c r="H51" i="35"/>
  <c r="B52" i="35"/>
  <c r="J120" i="41"/>
  <c r="J121" i="22"/>
  <c r="B124" i="69"/>
  <c r="F124" i="69"/>
  <c r="H117" i="65"/>
  <c r="I117" i="65"/>
  <c r="G122" i="22"/>
  <c r="D123" i="22"/>
  <c r="E123" i="22"/>
  <c r="F114" i="90"/>
  <c r="B114" i="90"/>
  <c r="I123" i="70"/>
  <c r="H123" i="70"/>
  <c r="H122" i="32"/>
  <c r="I122" i="32"/>
  <c r="H114" i="85"/>
  <c r="I114" i="85"/>
  <c r="H116" i="68"/>
  <c r="I116" i="68"/>
  <c r="I118" i="46"/>
  <c r="H118" i="46"/>
  <c r="I123" i="27"/>
  <c r="H123" i="27"/>
  <c r="H119" i="74"/>
  <c r="I119" i="74"/>
  <c r="B114" i="84"/>
  <c r="F114" i="84"/>
  <c r="H118" i="72"/>
  <c r="I118" i="72"/>
  <c r="F122" i="20"/>
  <c r="B122" i="20"/>
  <c r="I118" i="58"/>
  <c r="H118" i="58"/>
  <c r="B114" i="92"/>
  <c r="F114" i="92"/>
  <c r="F123" i="31"/>
  <c r="B123" i="31"/>
  <c r="H120" i="39"/>
  <c r="I120" i="39"/>
  <c r="I117" i="60"/>
  <c r="H117" i="60"/>
  <c r="H121" i="34"/>
  <c r="I121" i="34"/>
  <c r="H118" i="53"/>
  <c r="I118" i="53"/>
  <c r="I113" i="86"/>
  <c r="H113" i="86"/>
  <c r="F118" i="65"/>
  <c r="B118" i="65"/>
  <c r="H121" i="19"/>
  <c r="I121" i="19"/>
  <c r="I113" i="90"/>
  <c r="H113" i="90"/>
  <c r="F123" i="32"/>
  <c r="B123" i="32"/>
  <c r="F116" i="78"/>
  <c r="B116" i="78"/>
  <c r="B119" i="46"/>
  <c r="F119" i="46"/>
  <c r="B124" i="27"/>
  <c r="F124" i="27"/>
  <c r="E115" i="91"/>
  <c r="G114" i="91"/>
  <c r="D115" i="91"/>
  <c r="B118" i="63"/>
  <c r="F118" i="63"/>
  <c r="H123" i="29"/>
  <c r="I123" i="29"/>
  <c r="F119" i="72"/>
  <c r="B119" i="72"/>
  <c r="H120" i="43"/>
  <c r="I120" i="43"/>
  <c r="J113" i="89"/>
  <c r="B121" i="39"/>
  <c r="F121" i="39"/>
  <c r="D115" i="89"/>
  <c r="G114" i="89"/>
  <c r="E115" i="89"/>
  <c r="I123" i="69"/>
  <c r="H123" i="69"/>
  <c r="F114" i="86"/>
  <c r="B114" i="86"/>
  <c r="E122" i="73"/>
  <c r="G121" i="73"/>
  <c r="D122" i="73"/>
  <c r="B122" i="19"/>
  <c r="F122" i="19"/>
  <c r="E116" i="81"/>
  <c r="G115" i="81"/>
  <c r="D116" i="81"/>
  <c r="E122" i="41"/>
  <c r="D122" i="41"/>
  <c r="G121" i="41"/>
  <c r="F124" i="70"/>
  <c r="B124" i="70"/>
  <c r="F124" i="30"/>
  <c r="B124" i="30"/>
  <c r="F117" i="68"/>
  <c r="B117" i="68"/>
  <c r="F120" i="74"/>
  <c r="B120" i="74"/>
  <c r="F116" i="79"/>
  <c r="B116" i="79"/>
  <c r="B117" i="66"/>
  <c r="F117" i="66"/>
  <c r="B118" i="61"/>
  <c r="F118" i="61"/>
  <c r="F114" i="88"/>
  <c r="B114" i="88"/>
  <c r="D119" i="62"/>
  <c r="E119" i="62"/>
  <c r="G118" i="62"/>
  <c r="H113" i="84"/>
  <c r="I113" i="84"/>
  <c r="I121" i="20"/>
  <c r="H121" i="20"/>
  <c r="I113" i="92"/>
  <c r="H113" i="92"/>
  <c r="I117" i="64"/>
  <c r="H117" i="64"/>
  <c r="H122" i="31"/>
  <c r="I122" i="31"/>
  <c r="F118" i="60"/>
  <c r="B118" i="60"/>
  <c r="J117" i="62"/>
  <c r="J132" i="35"/>
  <c r="F122" i="34"/>
  <c r="B122" i="34"/>
  <c r="J114" i="81"/>
  <c r="B119" i="53"/>
  <c r="F119" i="53"/>
  <c r="G120" i="45"/>
  <c r="E121" i="45"/>
  <c r="D121" i="45"/>
  <c r="I123" i="30"/>
  <c r="H123" i="30"/>
  <c r="F115" i="85"/>
  <c r="B115" i="85"/>
  <c r="H115" i="78"/>
  <c r="I115" i="78"/>
  <c r="H115" i="79"/>
  <c r="I115" i="79"/>
  <c r="I116" i="66"/>
  <c r="H116" i="66"/>
  <c r="I117" i="63"/>
  <c r="H117" i="63"/>
  <c r="B124" i="29"/>
  <c r="F124" i="29"/>
  <c r="H117" i="61"/>
  <c r="I117" i="61"/>
  <c r="I113" i="88"/>
  <c r="H113" i="88"/>
  <c r="B119" i="58"/>
  <c r="F119" i="58"/>
  <c r="F121" i="43"/>
  <c r="B121" i="43"/>
  <c r="B118" i="64"/>
  <c r="F118" i="64"/>
  <c r="J114" i="80"/>
  <c r="B123" i="18"/>
  <c r="F123" i="18"/>
  <c r="B124" i="23"/>
  <c r="F124" i="23"/>
  <c r="I118" i="59"/>
  <c r="H118" i="59"/>
  <c r="J114" i="83"/>
  <c r="J115" i="77"/>
  <c r="H122" i="18"/>
  <c r="I122" i="18"/>
  <c r="B119" i="59"/>
  <c r="F119" i="59"/>
  <c r="D121" i="56"/>
  <c r="E121" i="56"/>
  <c r="G120" i="56"/>
  <c r="I123" i="23"/>
  <c r="H123" i="23"/>
  <c r="J118" i="55"/>
  <c r="H119" i="57"/>
  <c r="I119" i="57"/>
  <c r="B124" i="71"/>
  <c r="F124" i="71"/>
  <c r="J115" i="76"/>
  <c r="F120" i="57"/>
  <c r="B120" i="57"/>
  <c r="H123" i="71"/>
  <c r="I123" i="71"/>
  <c r="G114" i="93"/>
  <c r="D115" i="93"/>
  <c r="F125" i="28"/>
  <c r="B125" i="28"/>
  <c r="B135" i="35"/>
  <c r="G134" i="35"/>
  <c r="E135" i="35"/>
  <c r="F135" i="35" s="1"/>
  <c r="H114" i="82"/>
  <c r="I114" i="82"/>
  <c r="B117" i="67"/>
  <c r="F117" i="67"/>
  <c r="H121" i="3"/>
  <c r="I121" i="3"/>
  <c r="I113" i="96"/>
  <c r="H113" i="96"/>
  <c r="G113" i="13"/>
  <c r="D114" i="13"/>
  <c r="J122" i="24"/>
  <c r="J121" i="21"/>
  <c r="G123" i="24"/>
  <c r="E124" i="24"/>
  <c r="D124" i="24"/>
  <c r="E116" i="83"/>
  <c r="G115" i="83"/>
  <c r="D116" i="83"/>
  <c r="F115" i="82"/>
  <c r="B115" i="82"/>
  <c r="I116" i="67"/>
  <c r="H116" i="67"/>
  <c r="B122" i="3"/>
  <c r="F122" i="3"/>
  <c r="B115" i="95"/>
  <c r="F115" i="95"/>
  <c r="J120" i="42"/>
  <c r="G116" i="75"/>
  <c r="E117" i="75"/>
  <c r="D117" i="75"/>
  <c r="H133" i="35"/>
  <c r="I133" i="35"/>
  <c r="B121" i="44"/>
  <c r="F121" i="44"/>
  <c r="G115" i="80"/>
  <c r="E116" i="80"/>
  <c r="D116" i="80"/>
  <c r="G116" i="77"/>
  <c r="E117" i="77"/>
  <c r="D117" i="77"/>
  <c r="J112" i="13"/>
  <c r="J115" i="75"/>
  <c r="H122" i="17"/>
  <c r="I122" i="17"/>
  <c r="H114" i="95"/>
  <c r="I114" i="95"/>
  <c r="H113" i="87"/>
  <c r="I113" i="87"/>
  <c r="G119" i="55"/>
  <c r="D120" i="55"/>
  <c r="E120" i="55"/>
  <c r="J113" i="93"/>
  <c r="I124" i="28"/>
  <c r="H124" i="28"/>
  <c r="E120" i="54"/>
  <c r="D120" i="54"/>
  <c r="G119" i="54"/>
  <c r="H120" i="44"/>
  <c r="I120" i="44"/>
  <c r="D117" i="76"/>
  <c r="G116" i="76"/>
  <c r="E117" i="76"/>
  <c r="G122" i="21"/>
  <c r="E123" i="21"/>
  <c r="D123" i="21"/>
  <c r="B123" i="17"/>
  <c r="F123" i="17"/>
  <c r="D122" i="42"/>
  <c r="E122" i="42"/>
  <c r="G121" i="42"/>
  <c r="J118" i="54"/>
  <c r="B114" i="87"/>
  <c r="F114" i="87"/>
  <c r="G113" i="33"/>
  <c r="D114" i="33"/>
  <c r="E114" i="33" s="1"/>
  <c r="F114" i="96"/>
  <c r="B114" i="96"/>
  <c r="E35" i="36"/>
  <c r="N7" i="33" l="1"/>
  <c r="D114" i="102"/>
  <c r="G113" i="102"/>
  <c r="E114" i="102"/>
  <c r="J112" i="102"/>
  <c r="I113" i="101"/>
  <c r="J113" i="101" s="1"/>
  <c r="G114" i="101"/>
  <c r="D115" i="101"/>
  <c r="G114" i="25"/>
  <c r="D115" i="25"/>
  <c r="E115" i="25" s="1"/>
  <c r="D116" i="26"/>
  <c r="E116" i="26" s="1"/>
  <c r="F116" i="26" s="1"/>
  <c r="G116" i="26" s="1"/>
  <c r="G115" i="26"/>
  <c r="H113" i="100"/>
  <c r="I113" i="100"/>
  <c r="B114" i="100"/>
  <c r="F114" i="100"/>
  <c r="I33" i="25"/>
  <c r="B34" i="25"/>
  <c r="E34" i="25"/>
  <c r="F34" i="25" s="1"/>
  <c r="B114" i="25"/>
  <c r="H113" i="99"/>
  <c r="I113" i="99"/>
  <c r="F114" i="99"/>
  <c r="B114" i="99"/>
  <c r="J113" i="97"/>
  <c r="B115" i="26"/>
  <c r="G114" i="97"/>
  <c r="D115" i="97"/>
  <c r="E115" i="97"/>
  <c r="D115" i="98"/>
  <c r="G114" i="98"/>
  <c r="E115" i="98"/>
  <c r="J113" i="98"/>
  <c r="J113" i="94"/>
  <c r="G114" i="94"/>
  <c r="D115" i="94"/>
  <c r="I51" i="35"/>
  <c r="I33" i="13"/>
  <c r="I35" i="33"/>
  <c r="J121" i="19"/>
  <c r="J121" i="34"/>
  <c r="J118" i="59"/>
  <c r="J118" i="58"/>
  <c r="J122" i="31"/>
  <c r="J113" i="84"/>
  <c r="J116" i="68"/>
  <c r="J122" i="32"/>
  <c r="J118" i="46"/>
  <c r="J123" i="70"/>
  <c r="J124" i="28"/>
  <c r="J115" i="78"/>
  <c r="J123" i="23"/>
  <c r="J116" i="67"/>
  <c r="J120" i="39"/>
  <c r="J117" i="63"/>
  <c r="J118" i="53"/>
  <c r="G52" i="35"/>
  <c r="B53" i="35"/>
  <c r="E53" i="35"/>
  <c r="F53" i="35" s="1"/>
  <c r="H52" i="35"/>
  <c r="J117" i="64"/>
  <c r="J121" i="20"/>
  <c r="J123" i="69"/>
  <c r="B36" i="33"/>
  <c r="F36" i="33"/>
  <c r="G36" i="33" s="1"/>
  <c r="B34" i="13"/>
  <c r="F34" i="13"/>
  <c r="H34" i="13" s="1"/>
  <c r="B35" i="26"/>
  <c r="F35" i="26"/>
  <c r="G35" i="26" s="1"/>
  <c r="J120" i="44"/>
  <c r="D116" i="85"/>
  <c r="G115" i="85"/>
  <c r="E116" i="85"/>
  <c r="E120" i="53"/>
  <c r="D120" i="53"/>
  <c r="G119" i="53"/>
  <c r="D123" i="34"/>
  <c r="E123" i="34"/>
  <c r="G122" i="34"/>
  <c r="D119" i="60"/>
  <c r="E119" i="60"/>
  <c r="G118" i="60"/>
  <c r="E119" i="61"/>
  <c r="G118" i="61"/>
  <c r="D119" i="61"/>
  <c r="G122" i="19"/>
  <c r="D123" i="19"/>
  <c r="E123" i="19"/>
  <c r="G121" i="39"/>
  <c r="D122" i="39"/>
  <c r="E122" i="39"/>
  <c r="H114" i="91"/>
  <c r="I114" i="91"/>
  <c r="G119" i="46"/>
  <c r="E120" i="46"/>
  <c r="D120" i="46"/>
  <c r="J118" i="72"/>
  <c r="J119" i="74"/>
  <c r="J114" i="85"/>
  <c r="D125" i="29"/>
  <c r="G124" i="29"/>
  <c r="E125" i="29"/>
  <c r="I120" i="45"/>
  <c r="H120" i="45"/>
  <c r="F119" i="62"/>
  <c r="B119" i="62"/>
  <c r="E117" i="79"/>
  <c r="D117" i="79"/>
  <c r="G116" i="79"/>
  <c r="G117" i="68"/>
  <c r="E118" i="68"/>
  <c r="D118" i="68"/>
  <c r="G124" i="70"/>
  <c r="E125" i="70"/>
  <c r="D125" i="70"/>
  <c r="B116" i="81"/>
  <c r="F116" i="81"/>
  <c r="E119" i="63"/>
  <c r="G118" i="63"/>
  <c r="D119" i="63"/>
  <c r="G123" i="32"/>
  <c r="D124" i="32"/>
  <c r="E124" i="32"/>
  <c r="J117" i="60"/>
  <c r="E124" i="31"/>
  <c r="D124" i="31"/>
  <c r="G123" i="31"/>
  <c r="B123" i="22"/>
  <c r="F123" i="22"/>
  <c r="D125" i="69"/>
  <c r="G124" i="69"/>
  <c r="E125" i="69"/>
  <c r="E122" i="43"/>
  <c r="D122" i="43"/>
  <c r="G121" i="43"/>
  <c r="J113" i="88"/>
  <c r="J116" i="66"/>
  <c r="J123" i="30"/>
  <c r="J113" i="92"/>
  <c r="E118" i="66"/>
  <c r="D118" i="66"/>
  <c r="G117" i="66"/>
  <c r="I121" i="41"/>
  <c r="H121" i="41"/>
  <c r="I115" i="81"/>
  <c r="H115" i="81"/>
  <c r="B122" i="73"/>
  <c r="F122" i="73"/>
  <c r="D115" i="86"/>
  <c r="G114" i="86"/>
  <c r="E115" i="86"/>
  <c r="H114" i="89"/>
  <c r="I114" i="89"/>
  <c r="D120" i="72"/>
  <c r="E120" i="72"/>
  <c r="G119" i="72"/>
  <c r="E125" i="27"/>
  <c r="G124" i="27"/>
  <c r="D125" i="27"/>
  <c r="D115" i="92"/>
  <c r="E115" i="92"/>
  <c r="G114" i="92"/>
  <c r="D115" i="84"/>
  <c r="G114" i="84"/>
  <c r="E115" i="84"/>
  <c r="H122" i="22"/>
  <c r="I122" i="22"/>
  <c r="E119" i="64"/>
  <c r="G118" i="64"/>
  <c r="D119" i="64"/>
  <c r="D120" i="58"/>
  <c r="E120" i="58"/>
  <c r="G119" i="58"/>
  <c r="J117" i="61"/>
  <c r="J115" i="79"/>
  <c r="F121" i="45"/>
  <c r="B121" i="45"/>
  <c r="H118" i="62"/>
  <c r="I118" i="62"/>
  <c r="D115" i="88"/>
  <c r="G114" i="88"/>
  <c r="E115" i="88"/>
  <c r="D121" i="74"/>
  <c r="G120" i="74"/>
  <c r="E121" i="74"/>
  <c r="D125" i="30"/>
  <c r="G124" i="30"/>
  <c r="E125" i="30"/>
  <c r="B122" i="41"/>
  <c r="F122" i="41"/>
  <c r="I121" i="73"/>
  <c r="H121" i="73"/>
  <c r="F115" i="89"/>
  <c r="B115" i="89"/>
  <c r="J120" i="43"/>
  <c r="J123" i="29"/>
  <c r="B115" i="91"/>
  <c r="F115" i="91"/>
  <c r="E117" i="78"/>
  <c r="D117" i="78"/>
  <c r="G116" i="78"/>
  <c r="J113" i="90"/>
  <c r="G118" i="65"/>
  <c r="D119" i="65"/>
  <c r="E119" i="65"/>
  <c r="J113" i="86"/>
  <c r="D123" i="20"/>
  <c r="G122" i="20"/>
  <c r="E123" i="20"/>
  <c r="J123" i="27"/>
  <c r="E115" i="90"/>
  <c r="G114" i="90"/>
  <c r="D115" i="90"/>
  <c r="J117" i="65"/>
  <c r="J113" i="87"/>
  <c r="J122" i="17"/>
  <c r="J133" i="35"/>
  <c r="F121" i="56"/>
  <c r="B121" i="56"/>
  <c r="J122" i="18"/>
  <c r="D124" i="18"/>
  <c r="E124" i="18"/>
  <c r="G123" i="18"/>
  <c r="J114" i="95"/>
  <c r="J119" i="57"/>
  <c r="H120" i="56"/>
  <c r="I120" i="56"/>
  <c r="D120" i="59"/>
  <c r="G119" i="59"/>
  <c r="E120" i="59"/>
  <c r="D125" i="23"/>
  <c r="E125" i="23"/>
  <c r="G124" i="23"/>
  <c r="J113" i="96"/>
  <c r="G124" i="71"/>
  <c r="D125" i="71"/>
  <c r="E125" i="71"/>
  <c r="G120" i="57"/>
  <c r="D121" i="57"/>
  <c r="E121" i="57"/>
  <c r="J121" i="3"/>
  <c r="J114" i="82"/>
  <c r="J123" i="71"/>
  <c r="H122" i="21"/>
  <c r="I122" i="21"/>
  <c r="I119" i="54"/>
  <c r="H119" i="54"/>
  <c r="F120" i="55"/>
  <c r="B120" i="55"/>
  <c r="F116" i="80"/>
  <c r="B116" i="80"/>
  <c r="D122" i="44"/>
  <c r="G121" i="44"/>
  <c r="E122" i="44"/>
  <c r="F117" i="75"/>
  <c r="B117" i="75"/>
  <c r="D116" i="95"/>
  <c r="E116" i="95" s="1"/>
  <c r="G115" i="95"/>
  <c r="B124" i="24"/>
  <c r="F124" i="24"/>
  <c r="B114" i="13"/>
  <c r="B115" i="93"/>
  <c r="D115" i="87"/>
  <c r="G114" i="87"/>
  <c r="E115" i="87"/>
  <c r="H121" i="42"/>
  <c r="I121" i="42"/>
  <c r="E124" i="17"/>
  <c r="G123" i="17"/>
  <c r="D124" i="17"/>
  <c r="B120" i="54"/>
  <c r="F120" i="54"/>
  <c r="H119" i="55"/>
  <c r="I119" i="55"/>
  <c r="F117" i="77"/>
  <c r="B117" i="77"/>
  <c r="F116" i="83"/>
  <c r="B116" i="83"/>
  <c r="I113" i="13"/>
  <c r="H113" i="13"/>
  <c r="I114" i="93"/>
  <c r="H114" i="93"/>
  <c r="B114" i="33"/>
  <c r="F114" i="33"/>
  <c r="F123" i="21"/>
  <c r="B123" i="21"/>
  <c r="I116" i="76"/>
  <c r="H116" i="76"/>
  <c r="H115" i="80"/>
  <c r="I115" i="80"/>
  <c r="I116" i="75"/>
  <c r="H116" i="75"/>
  <c r="D123" i="3"/>
  <c r="G122" i="3"/>
  <c r="E123" i="3"/>
  <c r="G115" i="82"/>
  <c r="D116" i="82"/>
  <c r="E116" i="82"/>
  <c r="I115" i="83"/>
  <c r="H115" i="83"/>
  <c r="I123" i="24"/>
  <c r="H123" i="24"/>
  <c r="G117" i="67"/>
  <c r="D118" i="67"/>
  <c r="E118" i="67"/>
  <c r="G135" i="35"/>
  <c r="B136" i="35"/>
  <c r="E136" i="35"/>
  <c r="F136" i="35" s="1"/>
  <c r="D126" i="28"/>
  <c r="G125" i="28"/>
  <c r="E126" i="28"/>
  <c r="D115" i="96"/>
  <c r="E115" i="96" s="1"/>
  <c r="G114" i="96"/>
  <c r="I113" i="33"/>
  <c r="H113" i="33"/>
  <c r="B122" i="42"/>
  <c r="F122" i="42"/>
  <c r="F117" i="76"/>
  <c r="B117" i="76"/>
  <c r="I116" i="77"/>
  <c r="H116" i="77"/>
  <c r="E114" i="13"/>
  <c r="F114" i="13" s="1"/>
  <c r="H134" i="35"/>
  <c r="I134" i="35"/>
  <c r="E115" i="93"/>
  <c r="F115" i="93" s="1"/>
  <c r="F35" i="36"/>
  <c r="G35" i="36" l="1"/>
  <c r="H113" i="102"/>
  <c r="I113" i="102"/>
  <c r="F114" i="102"/>
  <c r="B114" i="102"/>
  <c r="E115" i="101"/>
  <c r="F115" i="101" s="1"/>
  <c r="B115" i="101"/>
  <c r="H114" i="101"/>
  <c r="I114" i="101"/>
  <c r="I116" i="26"/>
  <c r="H116" i="26"/>
  <c r="I115" i="26"/>
  <c r="N88" i="26" s="1"/>
  <c r="N89" i="26" s="1"/>
  <c r="H115" i="26"/>
  <c r="M88" i="26" s="1"/>
  <c r="M89" i="26" s="1"/>
  <c r="F115" i="25"/>
  <c r="G115" i="25" s="1"/>
  <c r="I114" i="25"/>
  <c r="H114" i="25"/>
  <c r="J113" i="100"/>
  <c r="G114" i="100"/>
  <c r="D115" i="100"/>
  <c r="H34" i="25"/>
  <c r="G34" i="25"/>
  <c r="D35" i="25"/>
  <c r="J113" i="25"/>
  <c r="J113" i="99"/>
  <c r="E115" i="99"/>
  <c r="D115" i="99"/>
  <c r="G114" i="99"/>
  <c r="J114" i="26"/>
  <c r="B115" i="97"/>
  <c r="F115" i="97"/>
  <c r="H114" i="98"/>
  <c r="I114" i="98"/>
  <c r="I114" i="97"/>
  <c r="H114" i="97"/>
  <c r="F115" i="98"/>
  <c r="B115" i="98"/>
  <c r="H35" i="26"/>
  <c r="E115" i="94"/>
  <c r="F115" i="94" s="1"/>
  <c r="B115" i="94"/>
  <c r="H114" i="94"/>
  <c r="I114" i="94"/>
  <c r="G34" i="13"/>
  <c r="I34" i="13" s="1"/>
  <c r="J121" i="73"/>
  <c r="J114" i="91"/>
  <c r="J120" i="45"/>
  <c r="J114" i="89"/>
  <c r="J121" i="41"/>
  <c r="I52" i="35"/>
  <c r="H36" i="33"/>
  <c r="I36" i="33" s="1"/>
  <c r="B54" i="35"/>
  <c r="H53" i="35"/>
  <c r="G53" i="35"/>
  <c r="E54" i="35"/>
  <c r="F54" i="35" s="1"/>
  <c r="J120" i="56"/>
  <c r="D36" i="26"/>
  <c r="E36" i="26" s="1"/>
  <c r="D35" i="13"/>
  <c r="D37" i="33"/>
  <c r="E37" i="33" s="1"/>
  <c r="E116" i="91"/>
  <c r="D116" i="91"/>
  <c r="G115" i="91"/>
  <c r="G122" i="41"/>
  <c r="D123" i="41"/>
  <c r="E123" i="41"/>
  <c r="B125" i="30"/>
  <c r="F125" i="30"/>
  <c r="F119" i="64"/>
  <c r="B119" i="64"/>
  <c r="J122" i="22"/>
  <c r="B115" i="84"/>
  <c r="F115" i="84"/>
  <c r="B125" i="27"/>
  <c r="F125" i="27"/>
  <c r="H121" i="43"/>
  <c r="I121" i="43"/>
  <c r="I124" i="69"/>
  <c r="H124" i="69"/>
  <c r="H123" i="31"/>
  <c r="I123" i="31"/>
  <c r="H118" i="63"/>
  <c r="I118" i="63"/>
  <c r="B125" i="70"/>
  <c r="F125" i="70"/>
  <c r="I121" i="39"/>
  <c r="H121" i="39"/>
  <c r="B119" i="61"/>
  <c r="F119" i="61"/>
  <c r="B123" i="34"/>
  <c r="F123" i="34"/>
  <c r="B115" i="90"/>
  <c r="F115" i="90"/>
  <c r="I116" i="78"/>
  <c r="H116" i="78"/>
  <c r="D116" i="89"/>
  <c r="G115" i="89"/>
  <c r="E116" i="89"/>
  <c r="I114" i="88"/>
  <c r="H114" i="88"/>
  <c r="I119" i="58"/>
  <c r="H119" i="58"/>
  <c r="I118" i="64"/>
  <c r="H118" i="64"/>
  <c r="H114" i="92"/>
  <c r="I114" i="92"/>
  <c r="H124" i="27"/>
  <c r="I124" i="27"/>
  <c r="B120" i="72"/>
  <c r="F120" i="72"/>
  <c r="I114" i="86"/>
  <c r="H114" i="86"/>
  <c r="H117" i="66"/>
  <c r="I117" i="66"/>
  <c r="B122" i="43"/>
  <c r="F122" i="43"/>
  <c r="F125" i="69"/>
  <c r="B125" i="69"/>
  <c r="F124" i="31"/>
  <c r="B124" i="31"/>
  <c r="B124" i="32"/>
  <c r="F124" i="32"/>
  <c r="I117" i="68"/>
  <c r="H117" i="68"/>
  <c r="B120" i="46"/>
  <c r="F120" i="46"/>
  <c r="I118" i="61"/>
  <c r="H118" i="61"/>
  <c r="F119" i="60"/>
  <c r="B119" i="60"/>
  <c r="I119" i="53"/>
  <c r="H119" i="53"/>
  <c r="H115" i="85"/>
  <c r="I115" i="85"/>
  <c r="H114" i="90"/>
  <c r="I114" i="90"/>
  <c r="I122" i="20"/>
  <c r="H122" i="20"/>
  <c r="F119" i="65"/>
  <c r="B119" i="65"/>
  <c r="F117" i="78"/>
  <c r="B117" i="78"/>
  <c r="H120" i="74"/>
  <c r="I120" i="74"/>
  <c r="F115" i="88"/>
  <c r="B115" i="88"/>
  <c r="E122" i="45"/>
  <c r="G121" i="45"/>
  <c r="D122" i="45"/>
  <c r="B115" i="86"/>
  <c r="F115" i="86"/>
  <c r="J115" i="81"/>
  <c r="F118" i="66"/>
  <c r="B118" i="66"/>
  <c r="E124" i="22"/>
  <c r="D124" i="22"/>
  <c r="G123" i="22"/>
  <c r="H123" i="32"/>
  <c r="I123" i="32"/>
  <c r="E117" i="81"/>
  <c r="D117" i="81"/>
  <c r="G116" i="81"/>
  <c r="H124" i="70"/>
  <c r="I124" i="70"/>
  <c r="I116" i="79"/>
  <c r="H116" i="79"/>
  <c r="G119" i="62"/>
  <c r="D120" i="62"/>
  <c r="E120" i="62"/>
  <c r="I124" i="29"/>
  <c r="H124" i="29"/>
  <c r="B123" i="19"/>
  <c r="F123" i="19"/>
  <c r="I122" i="34"/>
  <c r="H122" i="34"/>
  <c r="B120" i="53"/>
  <c r="F120" i="53"/>
  <c r="B116" i="85"/>
  <c r="F116" i="85"/>
  <c r="J116" i="75"/>
  <c r="F123" i="20"/>
  <c r="B123" i="20"/>
  <c r="H118" i="65"/>
  <c r="I118" i="65"/>
  <c r="I124" i="30"/>
  <c r="H124" i="30"/>
  <c r="B121" i="74"/>
  <c r="F121" i="74"/>
  <c r="J118" i="62"/>
  <c r="F120" i="58"/>
  <c r="B120" i="58"/>
  <c r="I114" i="84"/>
  <c r="H114" i="84"/>
  <c r="B115" i="92"/>
  <c r="F115" i="92"/>
  <c r="H119" i="72"/>
  <c r="I119" i="72"/>
  <c r="D123" i="73"/>
  <c r="G122" i="73"/>
  <c r="E123" i="73"/>
  <c r="B119" i="63"/>
  <c r="F119" i="63"/>
  <c r="B118" i="68"/>
  <c r="F118" i="68"/>
  <c r="B117" i="79"/>
  <c r="F117" i="79"/>
  <c r="B125" i="29"/>
  <c r="F125" i="29"/>
  <c r="I119" i="46"/>
  <c r="H119" i="46"/>
  <c r="F122" i="39"/>
  <c r="B122" i="39"/>
  <c r="I122" i="19"/>
  <c r="H122" i="19"/>
  <c r="H118" i="60"/>
  <c r="I118" i="60"/>
  <c r="J113" i="13"/>
  <c r="F125" i="23"/>
  <c r="B125" i="23"/>
  <c r="B120" i="59"/>
  <c r="F120" i="59"/>
  <c r="E122" i="56"/>
  <c r="D122" i="56"/>
  <c r="G121" i="56"/>
  <c r="I123" i="18"/>
  <c r="H123" i="18"/>
  <c r="H124" i="23"/>
  <c r="I124" i="23"/>
  <c r="I119" i="59"/>
  <c r="H119" i="59"/>
  <c r="F124" i="18"/>
  <c r="B124" i="18"/>
  <c r="H124" i="71"/>
  <c r="I124" i="71"/>
  <c r="J115" i="80"/>
  <c r="J121" i="42"/>
  <c r="F121" i="57"/>
  <c r="B121" i="57"/>
  <c r="J113" i="33"/>
  <c r="H120" i="57"/>
  <c r="I120" i="57"/>
  <c r="B125" i="71"/>
  <c r="F125" i="71"/>
  <c r="G115" i="93"/>
  <c r="D116" i="93"/>
  <c r="G114" i="13"/>
  <c r="D115" i="13"/>
  <c r="E115" i="13" s="1"/>
  <c r="J134" i="35"/>
  <c r="B115" i="96"/>
  <c r="F115" i="96"/>
  <c r="H125" i="28"/>
  <c r="I125" i="28"/>
  <c r="I135" i="35"/>
  <c r="H135" i="35"/>
  <c r="H115" i="82"/>
  <c r="I115" i="82"/>
  <c r="H122" i="3"/>
  <c r="I122" i="3"/>
  <c r="D115" i="33"/>
  <c r="E115" i="33" s="1"/>
  <c r="G114" i="33"/>
  <c r="G116" i="83"/>
  <c r="E117" i="83"/>
  <c r="D117" i="83"/>
  <c r="D118" i="77"/>
  <c r="E118" i="77"/>
  <c r="G117" i="77"/>
  <c r="E121" i="55"/>
  <c r="D121" i="55"/>
  <c r="G120" i="55"/>
  <c r="B126" i="28"/>
  <c r="F126" i="28"/>
  <c r="B118" i="67"/>
  <c r="F118" i="67"/>
  <c r="J115" i="83"/>
  <c r="F123" i="3"/>
  <c r="B123" i="3"/>
  <c r="D124" i="21"/>
  <c r="G123" i="21"/>
  <c r="E124" i="21"/>
  <c r="J119" i="55"/>
  <c r="H115" i="95"/>
  <c r="I115" i="95"/>
  <c r="G116" i="80"/>
  <c r="D117" i="80"/>
  <c r="E117" i="80"/>
  <c r="J119" i="54"/>
  <c r="D123" i="42"/>
  <c r="E123" i="42"/>
  <c r="G122" i="42"/>
  <c r="H114" i="96"/>
  <c r="I114" i="96"/>
  <c r="E137" i="35"/>
  <c r="F137" i="35" s="1"/>
  <c r="B137" i="35"/>
  <c r="G136" i="35"/>
  <c r="I117" i="67"/>
  <c r="H117" i="67"/>
  <c r="G120" i="54"/>
  <c r="E121" i="54"/>
  <c r="D121" i="54"/>
  <c r="B124" i="17"/>
  <c r="F124" i="17"/>
  <c r="I114" i="87"/>
  <c r="H114" i="87"/>
  <c r="E125" i="24"/>
  <c r="D125" i="24"/>
  <c r="G124" i="24"/>
  <c r="E118" i="75"/>
  <c r="D118" i="75"/>
  <c r="G117" i="75"/>
  <c r="I121" i="44"/>
  <c r="H121" i="44"/>
  <c r="J116" i="77"/>
  <c r="G117" i="76"/>
  <c r="D118" i="76"/>
  <c r="E118" i="76"/>
  <c r="J123" i="24"/>
  <c r="B116" i="82"/>
  <c r="F116" i="82"/>
  <c r="J116" i="76"/>
  <c r="J114" i="93"/>
  <c r="I123" i="17"/>
  <c r="H123" i="17"/>
  <c r="B115" i="87"/>
  <c r="F115" i="87"/>
  <c r="B116" i="95"/>
  <c r="F116" i="95"/>
  <c r="B122" i="44"/>
  <c r="F122" i="44"/>
  <c r="J122" i="21"/>
  <c r="O88" i="26" l="1"/>
  <c r="O89" i="26" s="1"/>
  <c r="J113" i="102"/>
  <c r="D115" i="102"/>
  <c r="G114" i="102"/>
  <c r="E115" i="102"/>
  <c r="G115" i="101"/>
  <c r="D116" i="101"/>
  <c r="B116" i="101" s="1"/>
  <c r="J114" i="101"/>
  <c r="I35" i="26"/>
  <c r="I115" i="25"/>
  <c r="N88" i="25" s="1"/>
  <c r="H115" i="25"/>
  <c r="M88" i="25" s="1"/>
  <c r="E115" i="100"/>
  <c r="F115" i="100" s="1"/>
  <c r="B115" i="100"/>
  <c r="H114" i="100"/>
  <c r="I114" i="100"/>
  <c r="B35" i="25"/>
  <c r="E35" i="25"/>
  <c r="F35" i="25" s="1"/>
  <c r="I34" i="25"/>
  <c r="B115" i="25"/>
  <c r="H114" i="99"/>
  <c r="I114" i="99"/>
  <c r="F115" i="99"/>
  <c r="B115" i="99"/>
  <c r="J114" i="97"/>
  <c r="J114" i="98"/>
  <c r="D116" i="98"/>
  <c r="G115" i="98"/>
  <c r="E116" i="98"/>
  <c r="B116" i="26"/>
  <c r="D116" i="97"/>
  <c r="E116" i="97" s="1"/>
  <c r="G115" i="97"/>
  <c r="J114" i="94"/>
  <c r="D116" i="94"/>
  <c r="B116" i="94" s="1"/>
  <c r="G115" i="94"/>
  <c r="E116" i="94"/>
  <c r="J115" i="85"/>
  <c r="J114" i="92"/>
  <c r="J114" i="96"/>
  <c r="J117" i="66"/>
  <c r="J114" i="84"/>
  <c r="J125" i="28"/>
  <c r="B35" i="13"/>
  <c r="J119" i="59"/>
  <c r="J123" i="18"/>
  <c r="J122" i="34"/>
  <c r="J124" i="29"/>
  <c r="J116" i="78"/>
  <c r="J121" i="39"/>
  <c r="J124" i="69"/>
  <c r="F37" i="33"/>
  <c r="B37" i="33"/>
  <c r="I53" i="35"/>
  <c r="J122" i="19"/>
  <c r="J119" i="46"/>
  <c r="J116" i="79"/>
  <c r="B36" i="26"/>
  <c r="F36" i="26"/>
  <c r="H36" i="26" s="1"/>
  <c r="N6" i="26" s="1"/>
  <c r="J118" i="65"/>
  <c r="J124" i="70"/>
  <c r="J120" i="74"/>
  <c r="J114" i="90"/>
  <c r="J124" i="27"/>
  <c r="E35" i="13"/>
  <c r="F35" i="13" s="1"/>
  <c r="H54" i="35"/>
  <c r="B55" i="35"/>
  <c r="G54" i="35"/>
  <c r="E55" i="35"/>
  <c r="F55" i="35" s="1"/>
  <c r="D123" i="39"/>
  <c r="G122" i="39"/>
  <c r="E123" i="39"/>
  <c r="D118" i="79"/>
  <c r="E118" i="79"/>
  <c r="G117" i="79"/>
  <c r="E120" i="63"/>
  <c r="D120" i="63"/>
  <c r="G119" i="63"/>
  <c r="B123" i="73"/>
  <c r="F123" i="73"/>
  <c r="E121" i="58"/>
  <c r="G120" i="58"/>
  <c r="D121" i="58"/>
  <c r="I116" i="81"/>
  <c r="H116" i="81"/>
  <c r="D121" i="46"/>
  <c r="E121" i="46"/>
  <c r="G120" i="46"/>
  <c r="D125" i="32"/>
  <c r="E125" i="32"/>
  <c r="G124" i="32"/>
  <c r="G120" i="72"/>
  <c r="E121" i="72"/>
  <c r="D121" i="72"/>
  <c r="G125" i="30"/>
  <c r="E126" i="30"/>
  <c r="D126" i="30"/>
  <c r="I122" i="41"/>
  <c r="H122" i="41"/>
  <c r="J119" i="72"/>
  <c r="J124" i="30"/>
  <c r="E124" i="20"/>
  <c r="D124" i="20"/>
  <c r="G123" i="20"/>
  <c r="E121" i="53"/>
  <c r="D121" i="53"/>
  <c r="G120" i="53"/>
  <c r="E124" i="19"/>
  <c r="G123" i="19"/>
  <c r="D124" i="19"/>
  <c r="F117" i="81"/>
  <c r="B117" i="81"/>
  <c r="H123" i="22"/>
  <c r="I123" i="22"/>
  <c r="E119" i="66"/>
  <c r="D119" i="66"/>
  <c r="G118" i="66"/>
  <c r="B122" i="45"/>
  <c r="F122" i="45"/>
  <c r="G115" i="88"/>
  <c r="E116" i="88"/>
  <c r="D116" i="88"/>
  <c r="D118" i="78"/>
  <c r="G117" i="78"/>
  <c r="E118" i="78"/>
  <c r="J122" i="20"/>
  <c r="E120" i="60"/>
  <c r="G119" i="60"/>
  <c r="D120" i="60"/>
  <c r="G125" i="69"/>
  <c r="E126" i="69"/>
  <c r="D126" i="69"/>
  <c r="J119" i="58"/>
  <c r="I115" i="89"/>
  <c r="H115" i="89"/>
  <c r="D116" i="90"/>
  <c r="G115" i="90"/>
  <c r="E116" i="90"/>
  <c r="E120" i="61"/>
  <c r="D120" i="61"/>
  <c r="G119" i="61"/>
  <c r="J118" i="63"/>
  <c r="D126" i="27"/>
  <c r="E126" i="27"/>
  <c r="G125" i="27"/>
  <c r="H115" i="91"/>
  <c r="I115" i="91"/>
  <c r="D126" i="29"/>
  <c r="E126" i="29"/>
  <c r="G125" i="29"/>
  <c r="G118" i="68"/>
  <c r="E119" i="68"/>
  <c r="D119" i="68"/>
  <c r="E122" i="74"/>
  <c r="D122" i="74"/>
  <c r="G121" i="74"/>
  <c r="B120" i="62"/>
  <c r="F120" i="62"/>
  <c r="B124" i="22"/>
  <c r="F124" i="22"/>
  <c r="I121" i="45"/>
  <c r="H121" i="45"/>
  <c r="D123" i="43"/>
  <c r="G122" i="43"/>
  <c r="E123" i="43"/>
  <c r="F116" i="89"/>
  <c r="B116" i="89"/>
  <c r="B116" i="91"/>
  <c r="F116" i="91"/>
  <c r="J118" i="60"/>
  <c r="H122" i="73"/>
  <c r="I122" i="73"/>
  <c r="G115" i="92"/>
  <c r="E116" i="92"/>
  <c r="D116" i="92"/>
  <c r="D117" i="85"/>
  <c r="E117" i="85"/>
  <c r="G116" i="85"/>
  <c r="H119" i="62"/>
  <c r="I119" i="62"/>
  <c r="J123" i="32"/>
  <c r="E116" i="86"/>
  <c r="D116" i="86"/>
  <c r="G115" i="86"/>
  <c r="D120" i="65"/>
  <c r="E120" i="65"/>
  <c r="G119" i="65"/>
  <c r="J119" i="53"/>
  <c r="J118" i="61"/>
  <c r="J117" i="68"/>
  <c r="D125" i="31"/>
  <c r="G124" i="31"/>
  <c r="E125" i="31"/>
  <c r="J114" i="86"/>
  <c r="J118" i="64"/>
  <c r="J114" i="88"/>
  <c r="D124" i="34"/>
  <c r="E124" i="34"/>
  <c r="G123" i="34"/>
  <c r="G125" i="70"/>
  <c r="D126" i="70"/>
  <c r="E126" i="70"/>
  <c r="J123" i="31"/>
  <c r="J121" i="43"/>
  <c r="D116" i="84"/>
  <c r="G115" i="84"/>
  <c r="E116" i="84"/>
  <c r="D120" i="64"/>
  <c r="G119" i="64"/>
  <c r="E120" i="64"/>
  <c r="F123" i="41"/>
  <c r="B123" i="41"/>
  <c r="J135" i="35"/>
  <c r="D125" i="18"/>
  <c r="G124" i="18"/>
  <c r="E125" i="18"/>
  <c r="E126" i="23"/>
  <c r="G125" i="23"/>
  <c r="D126" i="23"/>
  <c r="J122" i="3"/>
  <c r="J124" i="23"/>
  <c r="I121" i="56"/>
  <c r="H121" i="56"/>
  <c r="D121" i="59"/>
  <c r="E121" i="59"/>
  <c r="G120" i="59"/>
  <c r="B122" i="56"/>
  <c r="F122" i="56"/>
  <c r="E126" i="71"/>
  <c r="G125" i="71"/>
  <c r="D126" i="71"/>
  <c r="E122" i="57"/>
  <c r="G121" i="57"/>
  <c r="D122" i="57"/>
  <c r="J123" i="17"/>
  <c r="J121" i="44"/>
  <c r="J114" i="87"/>
  <c r="J117" i="67"/>
  <c r="J120" i="57"/>
  <c r="J124" i="71"/>
  <c r="B118" i="75"/>
  <c r="F118" i="75"/>
  <c r="B123" i="42"/>
  <c r="F123" i="42"/>
  <c r="H116" i="80"/>
  <c r="I116" i="80"/>
  <c r="B118" i="77"/>
  <c r="F118" i="77"/>
  <c r="I114" i="33"/>
  <c r="H114" i="33"/>
  <c r="D116" i="87"/>
  <c r="G115" i="87"/>
  <c r="E116" i="87"/>
  <c r="I124" i="24"/>
  <c r="H124" i="24"/>
  <c r="B121" i="54"/>
  <c r="F121" i="54"/>
  <c r="I136" i="35"/>
  <c r="H136" i="35"/>
  <c r="J115" i="95"/>
  <c r="G123" i="3"/>
  <c r="D124" i="3"/>
  <c r="E124" i="3"/>
  <c r="F117" i="83"/>
  <c r="B117" i="83"/>
  <c r="G115" i="96"/>
  <c r="D116" i="96"/>
  <c r="E116" i="96" s="1"/>
  <c r="B116" i="93"/>
  <c r="G122" i="44"/>
  <c r="D123" i="44"/>
  <c r="E123" i="44"/>
  <c r="B118" i="76"/>
  <c r="F118" i="76"/>
  <c r="B125" i="24"/>
  <c r="F125" i="24"/>
  <c r="H122" i="42"/>
  <c r="I122" i="42"/>
  <c r="H123" i="21"/>
  <c r="I123" i="21"/>
  <c r="D119" i="67"/>
  <c r="G118" i="67"/>
  <c r="E119" i="67"/>
  <c r="G126" i="28"/>
  <c r="D127" i="28"/>
  <c r="E127" i="28"/>
  <c r="H120" i="55"/>
  <c r="I120" i="55"/>
  <c r="I117" i="77"/>
  <c r="H117" i="77"/>
  <c r="F115" i="33"/>
  <c r="B115" i="33"/>
  <c r="J115" i="82"/>
  <c r="B115" i="13"/>
  <c r="F115" i="13"/>
  <c r="I115" i="93"/>
  <c r="H115" i="93"/>
  <c r="D117" i="95"/>
  <c r="E117" i="95" s="1"/>
  <c r="G116" i="95"/>
  <c r="D117" i="82"/>
  <c r="G116" i="82"/>
  <c r="E117" i="82"/>
  <c r="I117" i="76"/>
  <c r="H117" i="76"/>
  <c r="H117" i="75"/>
  <c r="I117" i="75"/>
  <c r="D125" i="17"/>
  <c r="G124" i="17"/>
  <c r="E125" i="17"/>
  <c r="H120" i="54"/>
  <c r="I120" i="54"/>
  <c r="B138" i="35"/>
  <c r="E138" i="35"/>
  <c r="F138" i="35" s="1"/>
  <c r="G137" i="35"/>
  <c r="F117" i="80"/>
  <c r="B117" i="80"/>
  <c r="B124" i="21"/>
  <c r="F124" i="21"/>
  <c r="F121" i="55"/>
  <c r="B121" i="55"/>
  <c r="I116" i="83"/>
  <c r="H116" i="83"/>
  <c r="I114" i="13"/>
  <c r="H114" i="13"/>
  <c r="E116" i="93"/>
  <c r="F116" i="93" s="1"/>
  <c r="O88" i="25" l="1"/>
  <c r="O89" i="25" s="1"/>
  <c r="N89" i="25"/>
  <c r="M89" i="25"/>
  <c r="H114" i="102"/>
  <c r="I114" i="102"/>
  <c r="B115" i="102"/>
  <c r="F115" i="102"/>
  <c r="E116" i="101"/>
  <c r="F116" i="101" s="1"/>
  <c r="H115" i="101"/>
  <c r="I115" i="101"/>
  <c r="J114" i="100"/>
  <c r="D116" i="100"/>
  <c r="G115" i="100"/>
  <c r="D36" i="25"/>
  <c r="B36" i="25" s="1"/>
  <c r="G35" i="25"/>
  <c r="N5" i="25" s="1"/>
  <c r="H35" i="25"/>
  <c r="N6" i="25" s="1"/>
  <c r="J114" i="99"/>
  <c r="I54" i="35"/>
  <c r="D116" i="25"/>
  <c r="J115" i="26"/>
  <c r="J114" i="25"/>
  <c r="D116" i="99"/>
  <c r="G115" i="99"/>
  <c r="E116" i="99"/>
  <c r="H115" i="97"/>
  <c r="I115" i="97"/>
  <c r="F116" i="94"/>
  <c r="B116" i="97"/>
  <c r="F116" i="97"/>
  <c r="H115" i="98"/>
  <c r="I115" i="98"/>
  <c r="D117" i="26"/>
  <c r="F116" i="98"/>
  <c r="B116" i="98"/>
  <c r="G36" i="26"/>
  <c r="I115" i="94"/>
  <c r="H115" i="94"/>
  <c r="J123" i="22"/>
  <c r="J115" i="89"/>
  <c r="J122" i="41"/>
  <c r="D36" i="13"/>
  <c r="H35" i="13"/>
  <c r="G35" i="13"/>
  <c r="D38" i="33"/>
  <c r="E38" i="33" s="1"/>
  <c r="G55" i="35"/>
  <c r="H55" i="35"/>
  <c r="B56" i="35"/>
  <c r="E56" i="35"/>
  <c r="F56" i="35" s="1"/>
  <c r="D37" i="26"/>
  <c r="E37" i="26" s="1"/>
  <c r="H37" i="33"/>
  <c r="J119" i="62"/>
  <c r="J122" i="73"/>
  <c r="G37" i="33"/>
  <c r="H115" i="84"/>
  <c r="I115" i="84"/>
  <c r="H116" i="85"/>
  <c r="I116" i="85"/>
  <c r="E117" i="89"/>
  <c r="D117" i="89"/>
  <c r="G116" i="89"/>
  <c r="E121" i="62"/>
  <c r="G120" i="62"/>
  <c r="D121" i="62"/>
  <c r="I125" i="29"/>
  <c r="H125" i="29"/>
  <c r="I125" i="69"/>
  <c r="H125" i="69"/>
  <c r="B116" i="88"/>
  <c r="F116" i="88"/>
  <c r="B124" i="19"/>
  <c r="F124" i="19"/>
  <c r="F121" i="53"/>
  <c r="B121" i="53"/>
  <c r="B121" i="72"/>
  <c r="F121" i="72"/>
  <c r="B121" i="46"/>
  <c r="F121" i="46"/>
  <c r="I120" i="58"/>
  <c r="H120" i="58"/>
  <c r="I119" i="63"/>
  <c r="H119" i="63"/>
  <c r="B123" i="39"/>
  <c r="F123" i="39"/>
  <c r="H119" i="64"/>
  <c r="I119" i="64"/>
  <c r="B116" i="84"/>
  <c r="F116" i="84"/>
  <c r="F126" i="70"/>
  <c r="B126" i="70"/>
  <c r="F124" i="34"/>
  <c r="B124" i="34"/>
  <c r="F120" i="65"/>
  <c r="B120" i="65"/>
  <c r="H115" i="92"/>
  <c r="I115" i="92"/>
  <c r="G116" i="91"/>
  <c r="E117" i="91"/>
  <c r="D117" i="91"/>
  <c r="J121" i="45"/>
  <c r="F119" i="68"/>
  <c r="B119" i="68"/>
  <c r="I125" i="27"/>
  <c r="H125" i="27"/>
  <c r="I119" i="61"/>
  <c r="H119" i="61"/>
  <c r="H115" i="90"/>
  <c r="I115" i="90"/>
  <c r="F120" i="60"/>
  <c r="B120" i="60"/>
  <c r="I118" i="66"/>
  <c r="H118" i="66"/>
  <c r="I123" i="19"/>
  <c r="H123" i="19"/>
  <c r="F126" i="30"/>
  <c r="B126" i="30"/>
  <c r="B125" i="32"/>
  <c r="F125" i="32"/>
  <c r="B120" i="63"/>
  <c r="F120" i="63"/>
  <c r="B118" i="79"/>
  <c r="F118" i="79"/>
  <c r="B120" i="64"/>
  <c r="F120" i="64"/>
  <c r="I125" i="70"/>
  <c r="H125" i="70"/>
  <c r="I124" i="31"/>
  <c r="H124" i="31"/>
  <c r="H115" i="86"/>
  <c r="I115" i="86"/>
  <c r="F117" i="85"/>
  <c r="B117" i="85"/>
  <c r="H122" i="43"/>
  <c r="I122" i="43"/>
  <c r="D125" i="22"/>
  <c r="G124" i="22"/>
  <c r="E125" i="22"/>
  <c r="I121" i="74"/>
  <c r="H121" i="74"/>
  <c r="B126" i="29"/>
  <c r="F126" i="29"/>
  <c r="B120" i="61"/>
  <c r="F120" i="61"/>
  <c r="B116" i="90"/>
  <c r="F116" i="90"/>
  <c r="B126" i="69"/>
  <c r="F126" i="69"/>
  <c r="I119" i="60"/>
  <c r="H119" i="60"/>
  <c r="I117" i="78"/>
  <c r="H117" i="78"/>
  <c r="I115" i="88"/>
  <c r="H115" i="88"/>
  <c r="B119" i="66"/>
  <c r="F119" i="66"/>
  <c r="H123" i="20"/>
  <c r="I123" i="20"/>
  <c r="I120" i="72"/>
  <c r="H120" i="72"/>
  <c r="I120" i="46"/>
  <c r="H120" i="46"/>
  <c r="J116" i="81"/>
  <c r="E124" i="73"/>
  <c r="G123" i="73"/>
  <c r="D124" i="73"/>
  <c r="J121" i="56"/>
  <c r="G123" i="41"/>
  <c r="E124" i="41"/>
  <c r="D124" i="41"/>
  <c r="H123" i="34"/>
  <c r="I123" i="34"/>
  <c r="B125" i="31"/>
  <c r="F125" i="31"/>
  <c r="H119" i="65"/>
  <c r="I119" i="65"/>
  <c r="B116" i="86"/>
  <c r="F116" i="86"/>
  <c r="F116" i="92"/>
  <c r="B116" i="92"/>
  <c r="F123" i="43"/>
  <c r="B123" i="43"/>
  <c r="F122" i="74"/>
  <c r="B122" i="74"/>
  <c r="I118" i="68"/>
  <c r="H118" i="68"/>
  <c r="J115" i="91"/>
  <c r="B126" i="27"/>
  <c r="F126" i="27"/>
  <c r="B118" i="78"/>
  <c r="F118" i="78"/>
  <c r="G122" i="45"/>
  <c r="D123" i="45"/>
  <c r="E123" i="45"/>
  <c r="D118" i="81"/>
  <c r="G117" i="81"/>
  <c r="E118" i="81"/>
  <c r="I120" i="53"/>
  <c r="H120" i="53"/>
  <c r="F124" i="20"/>
  <c r="B124" i="20"/>
  <c r="I125" i="30"/>
  <c r="H125" i="30"/>
  <c r="I124" i="32"/>
  <c r="H124" i="32"/>
  <c r="B121" i="58"/>
  <c r="F121" i="58"/>
  <c r="I117" i="79"/>
  <c r="H117" i="79"/>
  <c r="H122" i="39"/>
  <c r="I122" i="39"/>
  <c r="J123" i="21"/>
  <c r="F121" i="59"/>
  <c r="B121" i="59"/>
  <c r="J136" i="35"/>
  <c r="B126" i="23"/>
  <c r="F126" i="23"/>
  <c r="I124" i="18"/>
  <c r="H124" i="18"/>
  <c r="G122" i="56"/>
  <c r="E123" i="56"/>
  <c r="D123" i="56"/>
  <c r="H120" i="59"/>
  <c r="I120" i="59"/>
  <c r="I125" i="23"/>
  <c r="H125" i="23"/>
  <c r="F125" i="18"/>
  <c r="B125" i="18"/>
  <c r="J114" i="13"/>
  <c r="J115" i="93"/>
  <c r="F122" i="57"/>
  <c r="B122" i="57"/>
  <c r="H121" i="57"/>
  <c r="I121" i="57"/>
  <c r="B126" i="71"/>
  <c r="F126" i="71"/>
  <c r="J120" i="54"/>
  <c r="J117" i="75"/>
  <c r="J124" i="24"/>
  <c r="I125" i="71"/>
  <c r="H125" i="71"/>
  <c r="J116" i="80"/>
  <c r="G116" i="93"/>
  <c r="D117" i="93"/>
  <c r="E117" i="93" s="1"/>
  <c r="E125" i="21"/>
  <c r="G124" i="21"/>
  <c r="D125" i="21"/>
  <c r="I124" i="17"/>
  <c r="H124" i="17"/>
  <c r="B117" i="82"/>
  <c r="F117" i="82"/>
  <c r="G115" i="13"/>
  <c r="D116" i="13"/>
  <c r="E116" i="13" s="1"/>
  <c r="I126" i="28"/>
  <c r="H126" i="28"/>
  <c r="F124" i="3"/>
  <c r="B124" i="3"/>
  <c r="E122" i="55"/>
  <c r="D122" i="55"/>
  <c r="G121" i="55"/>
  <c r="J116" i="83"/>
  <c r="G117" i="80"/>
  <c r="E118" i="80"/>
  <c r="D118" i="80"/>
  <c r="B125" i="17"/>
  <c r="F125" i="17"/>
  <c r="J117" i="76"/>
  <c r="B117" i="95"/>
  <c r="F117" i="95"/>
  <c r="J117" i="77"/>
  <c r="G117" i="83"/>
  <c r="D118" i="83"/>
  <c r="E118" i="83"/>
  <c r="I123" i="3"/>
  <c r="H123" i="3"/>
  <c r="E122" i="54"/>
  <c r="D122" i="54"/>
  <c r="G121" i="54"/>
  <c r="I115" i="87"/>
  <c r="H115" i="87"/>
  <c r="J114" i="33"/>
  <c r="E119" i="75"/>
  <c r="D119" i="75"/>
  <c r="G118" i="75"/>
  <c r="I137" i="35"/>
  <c r="H137" i="35"/>
  <c r="J120" i="55"/>
  <c r="I118" i="67"/>
  <c r="H118" i="67"/>
  <c r="B123" i="44"/>
  <c r="F123" i="44"/>
  <c r="F116" i="96"/>
  <c r="B116" i="96"/>
  <c r="B116" i="87"/>
  <c r="F116" i="87"/>
  <c r="D119" i="77"/>
  <c r="G118" i="77"/>
  <c r="E119" i="77"/>
  <c r="B139" i="35"/>
  <c r="G138" i="35"/>
  <c r="E139" i="35"/>
  <c r="F139" i="35" s="1"/>
  <c r="H116" i="82"/>
  <c r="I116" i="82"/>
  <c r="H116" i="95"/>
  <c r="I116" i="95"/>
  <c r="G115" i="33"/>
  <c r="D116" i="33"/>
  <c r="E116" i="33" s="1"/>
  <c r="F127" i="28"/>
  <c r="B127" i="28"/>
  <c r="B119" i="67"/>
  <c r="F119" i="67"/>
  <c r="J122" i="42"/>
  <c r="E126" i="24"/>
  <c r="D126" i="24"/>
  <c r="G125" i="24"/>
  <c r="D119" i="76"/>
  <c r="E119" i="76"/>
  <c r="G118" i="76"/>
  <c r="I122" i="44"/>
  <c r="H122" i="44"/>
  <c r="I115" i="96"/>
  <c r="H115" i="96"/>
  <c r="E124" i="42"/>
  <c r="D124" i="42"/>
  <c r="G123" i="42"/>
  <c r="E27" i="36"/>
  <c r="N7" i="25" l="1"/>
  <c r="I36" i="26"/>
  <c r="N5" i="26"/>
  <c r="J114" i="102"/>
  <c r="D116" i="102"/>
  <c r="G115" i="102"/>
  <c r="E116" i="102"/>
  <c r="J115" i="101"/>
  <c r="G116" i="101"/>
  <c r="D117" i="101"/>
  <c r="E117" i="101" s="1"/>
  <c r="H115" i="100"/>
  <c r="I115" i="100"/>
  <c r="E116" i="100"/>
  <c r="F116" i="100" s="1"/>
  <c r="B116" i="100"/>
  <c r="I35" i="25"/>
  <c r="E36" i="25"/>
  <c r="F36" i="25" s="1"/>
  <c r="G36" i="25" s="1"/>
  <c r="J115" i="98"/>
  <c r="E116" i="25"/>
  <c r="F116" i="25" s="1"/>
  <c r="B116" i="25"/>
  <c r="H115" i="99"/>
  <c r="I115" i="99"/>
  <c r="B116" i="99"/>
  <c r="F116" i="99"/>
  <c r="J115" i="97"/>
  <c r="D117" i="94"/>
  <c r="G116" i="94"/>
  <c r="D117" i="98"/>
  <c r="G116" i="98"/>
  <c r="E117" i="98"/>
  <c r="E117" i="26"/>
  <c r="F117" i="26" s="1"/>
  <c r="B117" i="26"/>
  <c r="D117" i="97"/>
  <c r="E117" i="97" s="1"/>
  <c r="G116" i="97"/>
  <c r="J115" i="94"/>
  <c r="J115" i="92"/>
  <c r="J119" i="63"/>
  <c r="J123" i="19"/>
  <c r="J125" i="30"/>
  <c r="J120" i="53"/>
  <c r="J120" i="46"/>
  <c r="J115" i="88"/>
  <c r="J119" i="60"/>
  <c r="J124" i="31"/>
  <c r="J119" i="61"/>
  <c r="I37" i="33"/>
  <c r="J115" i="90"/>
  <c r="J115" i="84"/>
  <c r="B57" i="35"/>
  <c r="G56" i="35"/>
  <c r="H56" i="35"/>
  <c r="E57" i="35"/>
  <c r="F57" i="35" s="1"/>
  <c r="F38" i="33"/>
  <c r="G38" i="33" s="1"/>
  <c r="B38" i="33"/>
  <c r="I35" i="13"/>
  <c r="F37" i="26"/>
  <c r="B37" i="26"/>
  <c r="B36" i="13"/>
  <c r="J115" i="96"/>
  <c r="J121" i="57"/>
  <c r="J122" i="43"/>
  <c r="J115" i="86"/>
  <c r="J116" i="85"/>
  <c r="I55" i="35"/>
  <c r="E36" i="13"/>
  <c r="F36" i="13" s="1"/>
  <c r="J122" i="39"/>
  <c r="G121" i="58"/>
  <c r="D122" i="58"/>
  <c r="E122" i="58"/>
  <c r="B118" i="81"/>
  <c r="F118" i="81"/>
  <c r="E119" i="78"/>
  <c r="G118" i="78"/>
  <c r="D119" i="78"/>
  <c r="D123" i="74"/>
  <c r="G122" i="74"/>
  <c r="E123" i="74"/>
  <c r="D117" i="92"/>
  <c r="E117" i="92"/>
  <c r="G116" i="92"/>
  <c r="I123" i="73"/>
  <c r="H123" i="73"/>
  <c r="H124" i="22"/>
  <c r="I124" i="22"/>
  <c r="D121" i="64"/>
  <c r="G120" i="64"/>
  <c r="E121" i="64"/>
  <c r="G118" i="79"/>
  <c r="E119" i="79"/>
  <c r="D119" i="79"/>
  <c r="G125" i="32"/>
  <c r="D126" i="32"/>
  <c r="E126" i="32"/>
  <c r="J119" i="64"/>
  <c r="G121" i="46"/>
  <c r="E122" i="46"/>
  <c r="D122" i="46"/>
  <c r="D117" i="88"/>
  <c r="G116" i="88"/>
  <c r="E117" i="88"/>
  <c r="D117" i="86"/>
  <c r="E117" i="86"/>
  <c r="G116" i="86"/>
  <c r="D126" i="31"/>
  <c r="E126" i="31"/>
  <c r="G125" i="31"/>
  <c r="F124" i="41"/>
  <c r="B124" i="41"/>
  <c r="E120" i="66"/>
  <c r="D120" i="66"/>
  <c r="G119" i="66"/>
  <c r="G126" i="69"/>
  <c r="E127" i="69"/>
  <c r="D127" i="69"/>
  <c r="G120" i="61"/>
  <c r="D121" i="61"/>
  <c r="E121" i="61"/>
  <c r="B125" i="22"/>
  <c r="F125" i="22"/>
  <c r="E118" i="85"/>
  <c r="G117" i="85"/>
  <c r="D118" i="85"/>
  <c r="D121" i="60"/>
  <c r="E121" i="60"/>
  <c r="G120" i="60"/>
  <c r="G119" i="68"/>
  <c r="E120" i="68"/>
  <c r="D120" i="68"/>
  <c r="H116" i="91"/>
  <c r="I116" i="91"/>
  <c r="E121" i="65"/>
  <c r="G120" i="65"/>
  <c r="D121" i="65"/>
  <c r="D127" i="70"/>
  <c r="G126" i="70"/>
  <c r="E127" i="70"/>
  <c r="D122" i="53"/>
  <c r="E122" i="53"/>
  <c r="G121" i="53"/>
  <c r="J125" i="29"/>
  <c r="H116" i="89"/>
  <c r="I116" i="89"/>
  <c r="J118" i="67"/>
  <c r="J125" i="23"/>
  <c r="B123" i="45"/>
  <c r="F123" i="45"/>
  <c r="G126" i="27"/>
  <c r="D127" i="27"/>
  <c r="E127" i="27"/>
  <c r="J118" i="68"/>
  <c r="E124" i="43"/>
  <c r="G123" i="43"/>
  <c r="D124" i="43"/>
  <c r="J120" i="72"/>
  <c r="J117" i="78"/>
  <c r="J121" i="74"/>
  <c r="G120" i="63"/>
  <c r="D121" i="63"/>
  <c r="E121" i="63"/>
  <c r="D117" i="84"/>
  <c r="G116" i="84"/>
  <c r="E117" i="84"/>
  <c r="D124" i="39"/>
  <c r="G123" i="39"/>
  <c r="E124" i="39"/>
  <c r="G121" i="72"/>
  <c r="E122" i="72"/>
  <c r="D122" i="72"/>
  <c r="G124" i="19"/>
  <c r="E125" i="19"/>
  <c r="D125" i="19"/>
  <c r="B121" i="62"/>
  <c r="F121" i="62"/>
  <c r="B117" i="89"/>
  <c r="F117" i="89"/>
  <c r="J117" i="79"/>
  <c r="J124" i="32"/>
  <c r="D125" i="20"/>
  <c r="E125" i="20"/>
  <c r="G124" i="20"/>
  <c r="H117" i="81"/>
  <c r="I117" i="81"/>
  <c r="H122" i="45"/>
  <c r="I122" i="45"/>
  <c r="J119" i="65"/>
  <c r="J123" i="34"/>
  <c r="I123" i="41"/>
  <c r="H123" i="41"/>
  <c r="B124" i="73"/>
  <c r="F124" i="73"/>
  <c r="J123" i="20"/>
  <c r="E117" i="90"/>
  <c r="D117" i="90"/>
  <c r="G116" i="90"/>
  <c r="E127" i="29"/>
  <c r="D127" i="29"/>
  <c r="G126" i="29"/>
  <c r="J125" i="70"/>
  <c r="G126" i="30"/>
  <c r="E127" i="30"/>
  <c r="D127" i="30"/>
  <c r="J118" i="66"/>
  <c r="J125" i="27"/>
  <c r="F117" i="91"/>
  <c r="B117" i="91"/>
  <c r="G124" i="34"/>
  <c r="E125" i="34"/>
  <c r="D125" i="34"/>
  <c r="J120" i="58"/>
  <c r="J125" i="69"/>
  <c r="I120" i="62"/>
  <c r="H120" i="62"/>
  <c r="J116" i="95"/>
  <c r="J124" i="17"/>
  <c r="J120" i="59"/>
  <c r="H122" i="56"/>
  <c r="I122" i="56"/>
  <c r="D127" i="23"/>
  <c r="E127" i="23"/>
  <c r="G126" i="23"/>
  <c r="D122" i="59"/>
  <c r="G121" i="59"/>
  <c r="E122" i="59"/>
  <c r="E126" i="18"/>
  <c r="D126" i="18"/>
  <c r="G125" i="18"/>
  <c r="B123" i="56"/>
  <c r="F123" i="56"/>
  <c r="J124" i="18"/>
  <c r="E127" i="71"/>
  <c r="D127" i="71"/>
  <c r="G126" i="71"/>
  <c r="G122" i="57"/>
  <c r="E123" i="57"/>
  <c r="D123" i="57"/>
  <c r="J137" i="35"/>
  <c r="J115" i="87"/>
  <c r="J125" i="71"/>
  <c r="F124" i="42"/>
  <c r="B124" i="42"/>
  <c r="F119" i="76"/>
  <c r="B119" i="76"/>
  <c r="G127" i="28"/>
  <c r="D128" i="28"/>
  <c r="E128" i="28"/>
  <c r="I138" i="35"/>
  <c r="H138" i="35"/>
  <c r="G116" i="96"/>
  <c r="D117" i="96"/>
  <c r="I118" i="75"/>
  <c r="H118" i="75"/>
  <c r="B122" i="54"/>
  <c r="F122" i="54"/>
  <c r="B118" i="83"/>
  <c r="F118" i="83"/>
  <c r="H117" i="80"/>
  <c r="I117" i="80"/>
  <c r="I121" i="55"/>
  <c r="H121" i="55"/>
  <c r="H115" i="13"/>
  <c r="I115" i="13"/>
  <c r="F125" i="21"/>
  <c r="B125" i="21"/>
  <c r="J122" i="44"/>
  <c r="I125" i="24"/>
  <c r="H125" i="24"/>
  <c r="G119" i="67"/>
  <c r="D120" i="67"/>
  <c r="E120" i="67"/>
  <c r="G116" i="87"/>
  <c r="D117" i="87"/>
  <c r="E117" i="87"/>
  <c r="B119" i="75"/>
  <c r="F119" i="75"/>
  <c r="H117" i="83"/>
  <c r="I117" i="83"/>
  <c r="B122" i="55"/>
  <c r="F122" i="55"/>
  <c r="G124" i="3"/>
  <c r="D125" i="3"/>
  <c r="E125" i="3"/>
  <c r="D118" i="82"/>
  <c r="G117" i="82"/>
  <c r="E118" i="82"/>
  <c r="H124" i="21"/>
  <c r="I124" i="21"/>
  <c r="I118" i="76"/>
  <c r="H118" i="76"/>
  <c r="F126" i="24"/>
  <c r="B126" i="24"/>
  <c r="B116" i="33"/>
  <c r="F116" i="33"/>
  <c r="J116" i="82"/>
  <c r="H118" i="77"/>
  <c r="I118" i="77"/>
  <c r="J123" i="3"/>
  <c r="D118" i="95"/>
  <c r="E118" i="95" s="1"/>
  <c r="G117" i="95"/>
  <c r="D126" i="17"/>
  <c r="E126" i="17"/>
  <c r="G125" i="17"/>
  <c r="B118" i="80"/>
  <c r="F118" i="80"/>
  <c r="F117" i="93"/>
  <c r="B117" i="93"/>
  <c r="H123" i="42"/>
  <c r="I123" i="42"/>
  <c r="I115" i="33"/>
  <c r="N88" i="33" s="1"/>
  <c r="H115" i="33"/>
  <c r="M88" i="33" s="1"/>
  <c r="G139" i="35"/>
  <c r="B140" i="35"/>
  <c r="E140" i="35"/>
  <c r="F140" i="35" s="1"/>
  <c r="F119" i="77"/>
  <c r="B119" i="77"/>
  <c r="D124" i="44"/>
  <c r="G123" i="44"/>
  <c r="E124" i="44"/>
  <c r="H121" i="54"/>
  <c r="I121" i="54"/>
  <c r="J126" i="28"/>
  <c r="B116" i="13"/>
  <c r="F116" i="13"/>
  <c r="I116" i="93"/>
  <c r="H116" i="93"/>
  <c r="E28" i="36"/>
  <c r="F27" i="36"/>
  <c r="M89" i="33" l="1"/>
  <c r="N18" i="2"/>
  <c r="N89" i="33"/>
  <c r="O18" i="2"/>
  <c r="O88" i="33"/>
  <c r="O89" i="33" s="1"/>
  <c r="G27" i="36"/>
  <c r="N7" i="26"/>
  <c r="H115" i="102"/>
  <c r="I115" i="102"/>
  <c r="F116" i="102"/>
  <c r="B116" i="102"/>
  <c r="F117" i="101"/>
  <c r="B117" i="101"/>
  <c r="I116" i="101"/>
  <c r="H116" i="101"/>
  <c r="J115" i="100"/>
  <c r="G116" i="100"/>
  <c r="D117" i="100"/>
  <c r="H36" i="25"/>
  <c r="I36" i="25" s="1"/>
  <c r="D37" i="25"/>
  <c r="B37" i="25" s="1"/>
  <c r="D117" i="25"/>
  <c r="G116" i="25"/>
  <c r="J116" i="26"/>
  <c r="J115" i="25"/>
  <c r="D117" i="99"/>
  <c r="G116" i="99"/>
  <c r="E117" i="99"/>
  <c r="J115" i="99"/>
  <c r="D118" i="26"/>
  <c r="G117" i="26"/>
  <c r="I116" i="97"/>
  <c r="H116" i="97"/>
  <c r="F117" i="97"/>
  <c r="B117" i="97"/>
  <c r="F117" i="98"/>
  <c r="B117" i="98"/>
  <c r="H116" i="98"/>
  <c r="I116" i="98"/>
  <c r="I116" i="94"/>
  <c r="H116" i="94"/>
  <c r="E117" i="94"/>
  <c r="F117" i="94" s="1"/>
  <c r="E118" i="94" s="1"/>
  <c r="B117" i="94"/>
  <c r="H38" i="33"/>
  <c r="I38" i="33" s="1"/>
  <c r="I56" i="35"/>
  <c r="J122" i="45"/>
  <c r="D37" i="13"/>
  <c r="E37" i="13" s="1"/>
  <c r="H36" i="13"/>
  <c r="G36" i="13"/>
  <c r="J122" i="56"/>
  <c r="D38" i="26"/>
  <c r="E38" i="26" s="1"/>
  <c r="G37" i="26"/>
  <c r="D39" i="33"/>
  <c r="E39" i="33" s="1"/>
  <c r="J123" i="42"/>
  <c r="J117" i="81"/>
  <c r="J116" i="89"/>
  <c r="J116" i="91"/>
  <c r="H37" i="26"/>
  <c r="H57" i="35"/>
  <c r="B58" i="35"/>
  <c r="E58" i="35"/>
  <c r="F58" i="35" s="1"/>
  <c r="G57" i="35"/>
  <c r="F127" i="30"/>
  <c r="B127" i="30"/>
  <c r="H116" i="90"/>
  <c r="I116" i="90"/>
  <c r="E125" i="73"/>
  <c r="D125" i="73"/>
  <c r="G124" i="73"/>
  <c r="F125" i="20"/>
  <c r="B125" i="20"/>
  <c r="H121" i="72"/>
  <c r="I121" i="72"/>
  <c r="F121" i="63"/>
  <c r="B121" i="63"/>
  <c r="D124" i="45"/>
  <c r="E124" i="45"/>
  <c r="G123" i="45"/>
  <c r="B127" i="70"/>
  <c r="F127" i="70"/>
  <c r="H119" i="68"/>
  <c r="I119" i="68"/>
  <c r="B118" i="85"/>
  <c r="F118" i="85"/>
  <c r="B127" i="69"/>
  <c r="F127" i="69"/>
  <c r="B120" i="66"/>
  <c r="F120" i="66"/>
  <c r="I125" i="31"/>
  <c r="H125" i="31"/>
  <c r="F117" i="88"/>
  <c r="B117" i="88"/>
  <c r="B119" i="79"/>
  <c r="F119" i="79"/>
  <c r="H120" i="64"/>
  <c r="I120" i="64"/>
  <c r="F117" i="92"/>
  <c r="B117" i="92"/>
  <c r="F119" i="78"/>
  <c r="B119" i="78"/>
  <c r="B125" i="34"/>
  <c r="F125" i="34"/>
  <c r="D118" i="91"/>
  <c r="G117" i="91"/>
  <c r="E118" i="91"/>
  <c r="I126" i="29"/>
  <c r="H126" i="29"/>
  <c r="B117" i="90"/>
  <c r="F117" i="90"/>
  <c r="G121" i="62"/>
  <c r="D122" i="62"/>
  <c r="E122" i="62"/>
  <c r="I124" i="19"/>
  <c r="H124" i="19"/>
  <c r="H116" i="84"/>
  <c r="I116" i="84"/>
  <c r="I120" i="63"/>
  <c r="H120" i="63"/>
  <c r="F124" i="43"/>
  <c r="B124" i="43"/>
  <c r="F122" i="53"/>
  <c r="B122" i="53"/>
  <c r="F121" i="65"/>
  <c r="B121" i="65"/>
  <c r="H120" i="60"/>
  <c r="I120" i="60"/>
  <c r="H117" i="85"/>
  <c r="I117" i="85"/>
  <c r="F117" i="86"/>
  <c r="B117" i="86"/>
  <c r="B122" i="46"/>
  <c r="F122" i="46"/>
  <c r="F121" i="64"/>
  <c r="B121" i="64"/>
  <c r="J123" i="73"/>
  <c r="H118" i="78"/>
  <c r="I118" i="78"/>
  <c r="J120" i="62"/>
  <c r="I126" i="30"/>
  <c r="H126" i="30"/>
  <c r="F127" i="29"/>
  <c r="B127" i="29"/>
  <c r="H124" i="20"/>
  <c r="I124" i="20"/>
  <c r="F122" i="72"/>
  <c r="B122" i="72"/>
  <c r="H123" i="39"/>
  <c r="I123" i="39"/>
  <c r="B117" i="84"/>
  <c r="F117" i="84"/>
  <c r="H123" i="43"/>
  <c r="I123" i="43"/>
  <c r="B127" i="27"/>
  <c r="F127" i="27"/>
  <c r="I120" i="65"/>
  <c r="H120" i="65"/>
  <c r="F120" i="68"/>
  <c r="B120" i="68"/>
  <c r="F121" i="61"/>
  <c r="B121" i="61"/>
  <c r="I126" i="69"/>
  <c r="H126" i="69"/>
  <c r="B126" i="31"/>
  <c r="F126" i="31"/>
  <c r="F126" i="32"/>
  <c r="B126" i="32"/>
  <c r="H118" i="79"/>
  <c r="I118" i="79"/>
  <c r="J124" i="22"/>
  <c r="I116" i="92"/>
  <c r="H116" i="92"/>
  <c r="H122" i="74"/>
  <c r="I122" i="74"/>
  <c r="F122" i="58"/>
  <c r="B122" i="58"/>
  <c r="H124" i="34"/>
  <c r="I124" i="34"/>
  <c r="J123" i="41"/>
  <c r="G117" i="89"/>
  <c r="E118" i="89"/>
  <c r="D118" i="89"/>
  <c r="F125" i="19"/>
  <c r="B125" i="19"/>
  <c r="B124" i="39"/>
  <c r="F124" i="39"/>
  <c r="H126" i="27"/>
  <c r="I126" i="27"/>
  <c r="I121" i="53"/>
  <c r="H121" i="53"/>
  <c r="H126" i="70"/>
  <c r="I126" i="70"/>
  <c r="B121" i="60"/>
  <c r="F121" i="60"/>
  <c r="D126" i="22"/>
  <c r="E126" i="22"/>
  <c r="G125" i="22"/>
  <c r="H120" i="61"/>
  <c r="I120" i="61"/>
  <c r="H119" i="66"/>
  <c r="I119" i="66"/>
  <c r="G124" i="41"/>
  <c r="D125" i="41"/>
  <c r="E125" i="41"/>
  <c r="H116" i="86"/>
  <c r="I116" i="86"/>
  <c r="H116" i="88"/>
  <c r="I116" i="88"/>
  <c r="I121" i="46"/>
  <c r="H121" i="46"/>
  <c r="H125" i="32"/>
  <c r="I125" i="32"/>
  <c r="B123" i="74"/>
  <c r="F123" i="74"/>
  <c r="G118" i="81"/>
  <c r="E119" i="81"/>
  <c r="D119" i="81"/>
  <c r="I121" i="58"/>
  <c r="H121" i="58"/>
  <c r="H125" i="18"/>
  <c r="I125" i="18"/>
  <c r="I126" i="23"/>
  <c r="H126" i="23"/>
  <c r="J117" i="83"/>
  <c r="B126" i="18"/>
  <c r="F126" i="18"/>
  <c r="I121" i="59"/>
  <c r="H121" i="59"/>
  <c r="G123" i="56"/>
  <c r="D124" i="56"/>
  <c r="E124" i="56"/>
  <c r="F122" i="59"/>
  <c r="B122" i="59"/>
  <c r="F127" i="23"/>
  <c r="B127" i="23"/>
  <c r="F123" i="57"/>
  <c r="B123" i="57"/>
  <c r="B127" i="71"/>
  <c r="F127" i="71"/>
  <c r="J121" i="54"/>
  <c r="J121" i="55"/>
  <c r="J138" i="35"/>
  <c r="I122" i="57"/>
  <c r="H122" i="57"/>
  <c r="J115" i="33"/>
  <c r="J115" i="13"/>
  <c r="H126" i="71"/>
  <c r="I126" i="71"/>
  <c r="G119" i="77"/>
  <c r="D120" i="77"/>
  <c r="E120" i="77"/>
  <c r="I125" i="17"/>
  <c r="H125" i="17"/>
  <c r="G126" i="24"/>
  <c r="D127" i="24"/>
  <c r="E127" i="24"/>
  <c r="H117" i="82"/>
  <c r="I117" i="82"/>
  <c r="B125" i="3"/>
  <c r="F125" i="3"/>
  <c r="F117" i="87"/>
  <c r="B117" i="87"/>
  <c r="D123" i="54"/>
  <c r="E123" i="54"/>
  <c r="G122" i="54"/>
  <c r="B117" i="96"/>
  <c r="B128" i="28"/>
  <c r="F128" i="28"/>
  <c r="G116" i="13"/>
  <c r="D117" i="13"/>
  <c r="E117" i="13" s="1"/>
  <c r="I139" i="35"/>
  <c r="H139" i="35"/>
  <c r="H117" i="95"/>
  <c r="I117" i="95"/>
  <c r="G116" i="33"/>
  <c r="D117" i="33"/>
  <c r="E117" i="33" s="1"/>
  <c r="F118" i="82"/>
  <c r="B118" i="82"/>
  <c r="I124" i="3"/>
  <c r="H124" i="3"/>
  <c r="I116" i="87"/>
  <c r="H116" i="87"/>
  <c r="J125" i="24"/>
  <c r="E126" i="21"/>
  <c r="D126" i="21"/>
  <c r="G125" i="21"/>
  <c r="J118" i="75"/>
  <c r="I116" i="96"/>
  <c r="H116" i="96"/>
  <c r="I127" i="28"/>
  <c r="H127" i="28"/>
  <c r="J116" i="93"/>
  <c r="I123" i="44"/>
  <c r="H123" i="44"/>
  <c r="D119" i="80"/>
  <c r="G118" i="80"/>
  <c r="E119" i="80"/>
  <c r="B126" i="17"/>
  <c r="F126" i="17"/>
  <c r="J118" i="77"/>
  <c r="J118" i="76"/>
  <c r="J124" i="21"/>
  <c r="D123" i="55"/>
  <c r="G122" i="55"/>
  <c r="E123" i="55"/>
  <c r="B120" i="67"/>
  <c r="F120" i="67"/>
  <c r="J117" i="80"/>
  <c r="E117" i="96"/>
  <c r="F117" i="96" s="1"/>
  <c r="B124" i="44"/>
  <c r="F124" i="44"/>
  <c r="B141" i="35"/>
  <c r="E141" i="35"/>
  <c r="F141" i="35" s="1"/>
  <c r="G140" i="35"/>
  <c r="D118" i="93"/>
  <c r="E118" i="93" s="1"/>
  <c r="G117" i="93"/>
  <c r="B118" i="95"/>
  <c r="F118" i="95"/>
  <c r="E120" i="75"/>
  <c r="D120" i="75"/>
  <c r="G119" i="75"/>
  <c r="H119" i="67"/>
  <c r="I119" i="67"/>
  <c r="D119" i="83"/>
  <c r="E119" i="83"/>
  <c r="G118" i="83"/>
  <c r="D120" i="76"/>
  <c r="G119" i="76"/>
  <c r="E120" i="76"/>
  <c r="E125" i="42"/>
  <c r="D125" i="42"/>
  <c r="G124" i="42"/>
  <c r="F28" i="36"/>
  <c r="P18" i="2" l="1"/>
  <c r="G28" i="36"/>
  <c r="J115" i="102"/>
  <c r="D117" i="102"/>
  <c r="E117" i="102" s="1"/>
  <c r="G116" i="102"/>
  <c r="J116" i="101"/>
  <c r="D118" i="101"/>
  <c r="E118" i="101" s="1"/>
  <c r="G117" i="101"/>
  <c r="E117" i="100"/>
  <c r="F117" i="100" s="1"/>
  <c r="B117" i="100"/>
  <c r="H116" i="100"/>
  <c r="I116" i="100"/>
  <c r="E37" i="25"/>
  <c r="F37" i="25" s="1"/>
  <c r="G37" i="25" s="1"/>
  <c r="H116" i="25"/>
  <c r="I116" i="25"/>
  <c r="E117" i="25"/>
  <c r="F117" i="25" s="1"/>
  <c r="B117" i="25"/>
  <c r="H116" i="99"/>
  <c r="I116" i="99"/>
  <c r="B117" i="99"/>
  <c r="F117" i="99"/>
  <c r="J116" i="98"/>
  <c r="G117" i="94"/>
  <c r="D118" i="94"/>
  <c r="B118" i="94" s="1"/>
  <c r="J116" i="94"/>
  <c r="D118" i="98"/>
  <c r="G117" i="98"/>
  <c r="E118" i="98"/>
  <c r="J116" i="97"/>
  <c r="H117" i="26"/>
  <c r="I117" i="26"/>
  <c r="D118" i="97"/>
  <c r="E118" i="97" s="1"/>
  <c r="G117" i="97"/>
  <c r="E118" i="26"/>
  <c r="F118" i="26" s="1"/>
  <c r="B118" i="26"/>
  <c r="I37" i="26"/>
  <c r="I36" i="13"/>
  <c r="I57" i="35"/>
  <c r="J117" i="95"/>
  <c r="J126" i="30"/>
  <c r="J120" i="61"/>
  <c r="J116" i="86"/>
  <c r="J116" i="90"/>
  <c r="J124" i="34"/>
  <c r="J117" i="85"/>
  <c r="J116" i="84"/>
  <c r="J120" i="64"/>
  <c r="B39" i="33"/>
  <c r="F39" i="33"/>
  <c r="H39" i="33" s="1"/>
  <c r="B38" i="26"/>
  <c r="F38" i="26"/>
  <c r="G38" i="26" s="1"/>
  <c r="J126" i="69"/>
  <c r="J126" i="29"/>
  <c r="J125" i="18"/>
  <c r="J118" i="79"/>
  <c r="J123" i="43"/>
  <c r="J123" i="39"/>
  <c r="J124" i="20"/>
  <c r="J118" i="78"/>
  <c r="J120" i="63"/>
  <c r="J124" i="19"/>
  <c r="J125" i="31"/>
  <c r="J121" i="72"/>
  <c r="G58" i="35"/>
  <c r="E59" i="35"/>
  <c r="F59" i="35" s="1"/>
  <c r="B59" i="35"/>
  <c r="H58" i="35"/>
  <c r="B37" i="13"/>
  <c r="F37" i="13"/>
  <c r="H37" i="13" s="1"/>
  <c r="J125" i="32"/>
  <c r="J116" i="88"/>
  <c r="J126" i="70"/>
  <c r="J126" i="27"/>
  <c r="I117" i="89"/>
  <c r="H117" i="89"/>
  <c r="J122" i="74"/>
  <c r="G126" i="32"/>
  <c r="D127" i="32"/>
  <c r="E127" i="32"/>
  <c r="G120" i="68"/>
  <c r="D121" i="68"/>
  <c r="E121" i="68"/>
  <c r="G122" i="72"/>
  <c r="D123" i="72"/>
  <c r="E123" i="72"/>
  <c r="D128" i="29"/>
  <c r="E128" i="29"/>
  <c r="G127" i="29"/>
  <c r="J120" i="60"/>
  <c r="I121" i="62"/>
  <c r="H121" i="62"/>
  <c r="D126" i="34"/>
  <c r="G125" i="34"/>
  <c r="E126" i="34"/>
  <c r="E120" i="79"/>
  <c r="G119" i="79"/>
  <c r="D120" i="79"/>
  <c r="D128" i="69"/>
  <c r="G127" i="69"/>
  <c r="E128" i="69"/>
  <c r="J119" i="68"/>
  <c r="I123" i="45"/>
  <c r="H123" i="45"/>
  <c r="D122" i="63"/>
  <c r="E122" i="63"/>
  <c r="G121" i="63"/>
  <c r="G125" i="20"/>
  <c r="D126" i="20"/>
  <c r="E126" i="20"/>
  <c r="H118" i="81"/>
  <c r="I118" i="81"/>
  <c r="B125" i="41"/>
  <c r="F125" i="41"/>
  <c r="F126" i="22"/>
  <c r="B126" i="22"/>
  <c r="E126" i="19"/>
  <c r="D126" i="19"/>
  <c r="G125" i="19"/>
  <c r="D127" i="31"/>
  <c r="E127" i="31"/>
  <c r="G126" i="31"/>
  <c r="G121" i="64"/>
  <c r="D122" i="64"/>
  <c r="E122" i="64"/>
  <c r="G117" i="86"/>
  <c r="D118" i="86"/>
  <c r="E118" i="86"/>
  <c r="G122" i="53"/>
  <c r="E123" i="53"/>
  <c r="D123" i="53"/>
  <c r="G117" i="90"/>
  <c r="D118" i="90"/>
  <c r="E118" i="90"/>
  <c r="D118" i="92"/>
  <c r="E118" i="92"/>
  <c r="G117" i="92"/>
  <c r="H124" i="73"/>
  <c r="I124" i="73"/>
  <c r="J125" i="17"/>
  <c r="J121" i="58"/>
  <c r="G123" i="74"/>
  <c r="D124" i="74"/>
  <c r="E124" i="74"/>
  <c r="I124" i="41"/>
  <c r="H124" i="41"/>
  <c r="D122" i="60"/>
  <c r="G121" i="60"/>
  <c r="E122" i="60"/>
  <c r="E125" i="39"/>
  <c r="G124" i="39"/>
  <c r="D125" i="39"/>
  <c r="B118" i="89"/>
  <c r="F118" i="89"/>
  <c r="E122" i="61"/>
  <c r="D122" i="61"/>
  <c r="G121" i="61"/>
  <c r="J120" i="65"/>
  <c r="G122" i="46"/>
  <c r="D123" i="46"/>
  <c r="E123" i="46"/>
  <c r="H117" i="91"/>
  <c r="I117" i="91"/>
  <c r="D121" i="66"/>
  <c r="G120" i="66"/>
  <c r="E121" i="66"/>
  <c r="D119" i="85"/>
  <c r="E119" i="85"/>
  <c r="G118" i="85"/>
  <c r="D128" i="70"/>
  <c r="E128" i="70"/>
  <c r="G127" i="70"/>
  <c r="B124" i="45"/>
  <c r="F124" i="45"/>
  <c r="F125" i="73"/>
  <c r="B125" i="73"/>
  <c r="J121" i="59"/>
  <c r="B119" i="81"/>
  <c r="F119" i="81"/>
  <c r="J121" i="46"/>
  <c r="J119" i="66"/>
  <c r="H125" i="22"/>
  <c r="I125" i="22"/>
  <c r="J121" i="53"/>
  <c r="D123" i="58"/>
  <c r="E123" i="58"/>
  <c r="G122" i="58"/>
  <c r="J116" i="92"/>
  <c r="D128" i="27"/>
  <c r="G127" i="27"/>
  <c r="E128" i="27"/>
  <c r="D118" i="84"/>
  <c r="E118" i="84"/>
  <c r="G117" i="84"/>
  <c r="G121" i="65"/>
  <c r="E122" i="65"/>
  <c r="D122" i="65"/>
  <c r="D125" i="43"/>
  <c r="E125" i="43"/>
  <c r="G124" i="43"/>
  <c r="F122" i="62"/>
  <c r="B122" i="62"/>
  <c r="B118" i="91"/>
  <c r="F118" i="91"/>
  <c r="G119" i="78"/>
  <c r="D120" i="78"/>
  <c r="E120" i="78"/>
  <c r="D118" i="88"/>
  <c r="E118" i="88"/>
  <c r="G117" i="88"/>
  <c r="D128" i="30"/>
  <c r="G127" i="30"/>
  <c r="E128" i="30"/>
  <c r="F124" i="56"/>
  <c r="B124" i="56"/>
  <c r="G127" i="23"/>
  <c r="E128" i="23"/>
  <c r="D128" i="23"/>
  <c r="I123" i="56"/>
  <c r="H123" i="56"/>
  <c r="G122" i="59"/>
  <c r="E123" i="59"/>
  <c r="D123" i="59"/>
  <c r="D127" i="18"/>
  <c r="E127" i="18"/>
  <c r="G126" i="18"/>
  <c r="J126" i="23"/>
  <c r="G123" i="57"/>
  <c r="E124" i="57"/>
  <c r="D124" i="57"/>
  <c r="J123" i="44"/>
  <c r="J116" i="96"/>
  <c r="J126" i="71"/>
  <c r="J122" i="57"/>
  <c r="G127" i="71"/>
  <c r="D128" i="71"/>
  <c r="E128" i="71"/>
  <c r="D118" i="96"/>
  <c r="E118" i="96" s="1"/>
  <c r="G117" i="96"/>
  <c r="H124" i="42"/>
  <c r="I124" i="42"/>
  <c r="H119" i="76"/>
  <c r="I119" i="76"/>
  <c r="I117" i="93"/>
  <c r="H117" i="93"/>
  <c r="F123" i="55"/>
  <c r="B123" i="55"/>
  <c r="F126" i="21"/>
  <c r="B126" i="21"/>
  <c r="J116" i="87"/>
  <c r="G118" i="82"/>
  <c r="D119" i="82"/>
  <c r="E119" i="82"/>
  <c r="J139" i="35"/>
  <c r="H116" i="13"/>
  <c r="I116" i="13"/>
  <c r="D129" i="28"/>
  <c r="G128" i="28"/>
  <c r="E129" i="28"/>
  <c r="H122" i="54"/>
  <c r="I122" i="54"/>
  <c r="G117" i="87"/>
  <c r="D118" i="87"/>
  <c r="E118" i="87"/>
  <c r="H126" i="24"/>
  <c r="I126" i="24"/>
  <c r="F125" i="42"/>
  <c r="B125" i="42"/>
  <c r="B120" i="76"/>
  <c r="F120" i="76"/>
  <c r="I118" i="83"/>
  <c r="H118" i="83"/>
  <c r="D125" i="44"/>
  <c r="G124" i="44"/>
  <c r="E125" i="44"/>
  <c r="G120" i="67"/>
  <c r="D121" i="67"/>
  <c r="E121" i="67"/>
  <c r="I118" i="80"/>
  <c r="H118" i="80"/>
  <c r="H116" i="33"/>
  <c r="I116" i="33"/>
  <c r="G125" i="3"/>
  <c r="D126" i="3"/>
  <c r="E126" i="3"/>
  <c r="F120" i="77"/>
  <c r="B120" i="77"/>
  <c r="I119" i="75"/>
  <c r="H119" i="75"/>
  <c r="G118" i="95"/>
  <c r="D119" i="95"/>
  <c r="E119" i="95" s="1"/>
  <c r="F118" i="93"/>
  <c r="B118" i="93"/>
  <c r="H140" i="35"/>
  <c r="I140" i="35"/>
  <c r="G126" i="17"/>
  <c r="D127" i="17"/>
  <c r="E127" i="17"/>
  <c r="F119" i="80"/>
  <c r="B119" i="80"/>
  <c r="J127" i="28"/>
  <c r="J124" i="3"/>
  <c r="F123" i="54"/>
  <c r="B123" i="54"/>
  <c r="I119" i="77"/>
  <c r="H119" i="77"/>
  <c r="B119" i="83"/>
  <c r="F119" i="83"/>
  <c r="J119" i="67"/>
  <c r="F120" i="75"/>
  <c r="B120" i="75"/>
  <c r="G141" i="35"/>
  <c r="B142" i="35"/>
  <c r="E142" i="35"/>
  <c r="F142" i="35" s="1"/>
  <c r="I122" i="55"/>
  <c r="H122" i="55"/>
  <c r="H125" i="21"/>
  <c r="I125" i="21"/>
  <c r="B117" i="33"/>
  <c r="F117" i="33"/>
  <c r="B117" i="13"/>
  <c r="F117" i="13"/>
  <c r="J117" i="82"/>
  <c r="B127" i="24"/>
  <c r="F127" i="24"/>
  <c r="H116" i="102" l="1"/>
  <c r="I116" i="102"/>
  <c r="B117" i="102"/>
  <c r="F117" i="102"/>
  <c r="H117" i="101"/>
  <c r="I117" i="101"/>
  <c r="B118" i="101"/>
  <c r="F118" i="101"/>
  <c r="J116" i="100"/>
  <c r="D118" i="100"/>
  <c r="G117" i="100"/>
  <c r="D38" i="25"/>
  <c r="H37" i="25"/>
  <c r="I37" i="25" s="1"/>
  <c r="J116" i="25"/>
  <c r="J116" i="99"/>
  <c r="G117" i="25"/>
  <c r="D118" i="25"/>
  <c r="E118" i="99"/>
  <c r="D118" i="99"/>
  <c r="G117" i="99"/>
  <c r="J117" i="26"/>
  <c r="F118" i="94"/>
  <c r="D119" i="94" s="1"/>
  <c r="E119" i="94" s="1"/>
  <c r="H117" i="97"/>
  <c r="I117" i="97"/>
  <c r="D119" i="26"/>
  <c r="G118" i="26"/>
  <c r="F118" i="97"/>
  <c r="B118" i="97"/>
  <c r="F118" i="98"/>
  <c r="B118" i="98"/>
  <c r="H117" i="98"/>
  <c r="I117" i="98"/>
  <c r="I117" i="94"/>
  <c r="H117" i="94"/>
  <c r="G39" i="33"/>
  <c r="I39" i="33" s="1"/>
  <c r="G37" i="13"/>
  <c r="I37" i="13" s="1"/>
  <c r="J123" i="45"/>
  <c r="J121" i="62"/>
  <c r="J118" i="80"/>
  <c r="J117" i="91"/>
  <c r="J124" i="41"/>
  <c r="J122" i="54"/>
  <c r="J125" i="22"/>
  <c r="J124" i="73"/>
  <c r="D39" i="26"/>
  <c r="E39" i="26" s="1"/>
  <c r="J119" i="75"/>
  <c r="H59" i="35"/>
  <c r="B60" i="35"/>
  <c r="E60" i="35"/>
  <c r="F60" i="35" s="1"/>
  <c r="G59" i="35"/>
  <c r="D38" i="13"/>
  <c r="E38" i="13" s="1"/>
  <c r="I58" i="35"/>
  <c r="H38" i="26"/>
  <c r="I38" i="26" s="1"/>
  <c r="D40" i="33"/>
  <c r="E40" i="33" s="1"/>
  <c r="H119" i="78"/>
  <c r="I119" i="78"/>
  <c r="E123" i="62"/>
  <c r="G122" i="62"/>
  <c r="D123" i="62"/>
  <c r="B122" i="65"/>
  <c r="F122" i="65"/>
  <c r="F128" i="27"/>
  <c r="B128" i="27"/>
  <c r="F123" i="58"/>
  <c r="B123" i="58"/>
  <c r="H118" i="85"/>
  <c r="I118" i="85"/>
  <c r="H120" i="66"/>
  <c r="I120" i="66"/>
  <c r="I121" i="61"/>
  <c r="H121" i="61"/>
  <c r="I117" i="92"/>
  <c r="H117" i="92"/>
  <c r="B118" i="90"/>
  <c r="F118" i="90"/>
  <c r="I122" i="53"/>
  <c r="H122" i="53"/>
  <c r="F126" i="20"/>
  <c r="B126" i="20"/>
  <c r="F122" i="63"/>
  <c r="B122" i="63"/>
  <c r="I119" i="79"/>
  <c r="H119" i="79"/>
  <c r="B126" i="34"/>
  <c r="F126" i="34"/>
  <c r="I127" i="29"/>
  <c r="H127" i="29"/>
  <c r="B123" i="72"/>
  <c r="F123" i="72"/>
  <c r="H120" i="68"/>
  <c r="I120" i="68"/>
  <c r="I127" i="30"/>
  <c r="H127" i="30"/>
  <c r="B118" i="88"/>
  <c r="F118" i="88"/>
  <c r="D119" i="91"/>
  <c r="E119" i="91"/>
  <c r="G118" i="91"/>
  <c r="I124" i="43"/>
  <c r="H124" i="43"/>
  <c r="B118" i="84"/>
  <c r="F118" i="84"/>
  <c r="H127" i="70"/>
  <c r="I127" i="70"/>
  <c r="B121" i="66"/>
  <c r="F121" i="66"/>
  <c r="B123" i="46"/>
  <c r="F123" i="46"/>
  <c r="B122" i="61"/>
  <c r="F122" i="61"/>
  <c r="B125" i="39"/>
  <c r="F125" i="39"/>
  <c r="H121" i="60"/>
  <c r="I121" i="60"/>
  <c r="I117" i="90"/>
  <c r="H117" i="90"/>
  <c r="B122" i="64"/>
  <c r="F122" i="64"/>
  <c r="B127" i="31"/>
  <c r="F127" i="31"/>
  <c r="J118" i="81"/>
  <c r="H125" i="20"/>
  <c r="I125" i="20"/>
  <c r="H127" i="69"/>
  <c r="I127" i="69"/>
  <c r="I122" i="72"/>
  <c r="H122" i="72"/>
  <c r="B128" i="30"/>
  <c r="F128" i="30"/>
  <c r="I121" i="65"/>
  <c r="H121" i="65"/>
  <c r="H122" i="58"/>
  <c r="I122" i="58"/>
  <c r="D120" i="81"/>
  <c r="G119" i="81"/>
  <c r="E120" i="81"/>
  <c r="G125" i="73"/>
  <c r="D126" i="73"/>
  <c r="E126" i="73"/>
  <c r="B119" i="85"/>
  <c r="F119" i="85"/>
  <c r="H122" i="46"/>
  <c r="I122" i="46"/>
  <c r="I124" i="39"/>
  <c r="H124" i="39"/>
  <c r="F122" i="60"/>
  <c r="B122" i="60"/>
  <c r="B124" i="74"/>
  <c r="F124" i="74"/>
  <c r="B118" i="92"/>
  <c r="F118" i="92"/>
  <c r="F123" i="53"/>
  <c r="B123" i="53"/>
  <c r="F118" i="86"/>
  <c r="B118" i="86"/>
  <c r="H121" i="64"/>
  <c r="I121" i="64"/>
  <c r="I125" i="19"/>
  <c r="H125" i="19"/>
  <c r="D127" i="22"/>
  <c r="E127" i="22"/>
  <c r="G126" i="22"/>
  <c r="I121" i="63"/>
  <c r="H121" i="63"/>
  <c r="F128" i="69"/>
  <c r="B128" i="69"/>
  <c r="F128" i="29"/>
  <c r="B128" i="29"/>
  <c r="F127" i="32"/>
  <c r="B127" i="32"/>
  <c r="J122" i="55"/>
  <c r="I117" i="88"/>
  <c r="H117" i="88"/>
  <c r="B120" i="78"/>
  <c r="F120" i="78"/>
  <c r="F125" i="43"/>
  <c r="B125" i="43"/>
  <c r="H117" i="84"/>
  <c r="I117" i="84"/>
  <c r="H127" i="27"/>
  <c r="I127" i="27"/>
  <c r="G124" i="45"/>
  <c r="D125" i="45"/>
  <c r="E125" i="45"/>
  <c r="B128" i="70"/>
  <c r="F128" i="70"/>
  <c r="E119" i="89"/>
  <c r="D119" i="89"/>
  <c r="G118" i="89"/>
  <c r="H123" i="74"/>
  <c r="I123" i="74"/>
  <c r="I117" i="86"/>
  <c r="H117" i="86"/>
  <c r="H126" i="31"/>
  <c r="I126" i="31"/>
  <c r="F126" i="19"/>
  <c r="B126" i="19"/>
  <c r="G125" i="41"/>
  <c r="E126" i="41"/>
  <c r="D126" i="41"/>
  <c r="B120" i="79"/>
  <c r="F120" i="79"/>
  <c r="H125" i="34"/>
  <c r="I125" i="34"/>
  <c r="B121" i="68"/>
  <c r="F121" i="68"/>
  <c r="H126" i="32"/>
  <c r="I126" i="32"/>
  <c r="J117" i="89"/>
  <c r="J123" i="56"/>
  <c r="F127" i="18"/>
  <c r="B127" i="18"/>
  <c r="I122" i="59"/>
  <c r="H122" i="59"/>
  <c r="F128" i="23"/>
  <c r="B128" i="23"/>
  <c r="D125" i="56"/>
  <c r="E125" i="56"/>
  <c r="G124" i="56"/>
  <c r="J125" i="21"/>
  <c r="J140" i="35"/>
  <c r="J116" i="33"/>
  <c r="H126" i="18"/>
  <c r="I126" i="18"/>
  <c r="F123" i="59"/>
  <c r="B123" i="59"/>
  <c r="H127" i="23"/>
  <c r="I127" i="23"/>
  <c r="I127" i="71"/>
  <c r="H127" i="71"/>
  <c r="F124" i="57"/>
  <c r="B124" i="57"/>
  <c r="J117" i="93"/>
  <c r="J124" i="42"/>
  <c r="B128" i="71"/>
  <c r="F128" i="71"/>
  <c r="H123" i="57"/>
  <c r="I123" i="57"/>
  <c r="B127" i="17"/>
  <c r="F127" i="17"/>
  <c r="F126" i="3"/>
  <c r="B126" i="3"/>
  <c r="G125" i="42"/>
  <c r="D126" i="42"/>
  <c r="E126" i="42"/>
  <c r="B129" i="28"/>
  <c r="F129" i="28"/>
  <c r="I118" i="82"/>
  <c r="H118" i="82"/>
  <c r="B118" i="96"/>
  <c r="F118" i="96"/>
  <c r="D128" i="24"/>
  <c r="G127" i="24"/>
  <c r="E128" i="24"/>
  <c r="D118" i="13"/>
  <c r="G117" i="13"/>
  <c r="E143" i="35"/>
  <c r="F143" i="35" s="1"/>
  <c r="G142" i="35"/>
  <c r="B143" i="35"/>
  <c r="H126" i="17"/>
  <c r="I126" i="17"/>
  <c r="D119" i="93"/>
  <c r="G118" i="93"/>
  <c r="I125" i="3"/>
  <c r="H125" i="3"/>
  <c r="I124" i="44"/>
  <c r="H124" i="44"/>
  <c r="D121" i="76"/>
  <c r="E121" i="76"/>
  <c r="G120" i="76"/>
  <c r="B118" i="87"/>
  <c r="F118" i="87"/>
  <c r="J116" i="13"/>
  <c r="G123" i="55"/>
  <c r="E124" i="55"/>
  <c r="D124" i="55"/>
  <c r="D118" i="33"/>
  <c r="E118" i="33" s="1"/>
  <c r="G117" i="33"/>
  <c r="D120" i="80"/>
  <c r="G119" i="80"/>
  <c r="E120" i="80"/>
  <c r="F119" i="95"/>
  <c r="B119" i="95"/>
  <c r="B121" i="67"/>
  <c r="F121" i="67"/>
  <c r="B125" i="44"/>
  <c r="F125" i="44"/>
  <c r="J118" i="83"/>
  <c r="J126" i="24"/>
  <c r="H117" i="87"/>
  <c r="I117" i="87"/>
  <c r="J119" i="76"/>
  <c r="H117" i="96"/>
  <c r="I117" i="96"/>
  <c r="I141" i="35"/>
  <c r="H141" i="35"/>
  <c r="D121" i="75"/>
  <c r="G120" i="75"/>
  <c r="E121" i="75"/>
  <c r="D120" i="83"/>
  <c r="G119" i="83"/>
  <c r="E120" i="83"/>
  <c r="J119" i="77"/>
  <c r="D124" i="54"/>
  <c r="G123" i="54"/>
  <c r="E124" i="54"/>
  <c r="I118" i="95"/>
  <c r="H118" i="95"/>
  <c r="E121" i="77"/>
  <c r="G120" i="77"/>
  <c r="D121" i="77"/>
  <c r="H120" i="67"/>
  <c r="I120" i="67"/>
  <c r="H128" i="28"/>
  <c r="I128" i="28"/>
  <c r="B119" i="82"/>
  <c r="F119" i="82"/>
  <c r="G126" i="21"/>
  <c r="E127" i="21"/>
  <c r="D127" i="21"/>
  <c r="J116" i="102" l="1"/>
  <c r="D118" i="102"/>
  <c r="E118" i="102" s="1"/>
  <c r="G117" i="102"/>
  <c r="G118" i="101"/>
  <c r="D119" i="101"/>
  <c r="J117" i="101"/>
  <c r="I117" i="100"/>
  <c r="H117" i="100"/>
  <c r="E118" i="100"/>
  <c r="F118" i="100" s="1"/>
  <c r="B118" i="100"/>
  <c r="E38" i="25"/>
  <c r="F38" i="25" s="1"/>
  <c r="B38" i="25"/>
  <c r="B119" i="94"/>
  <c r="F119" i="94"/>
  <c r="G119" i="94" s="1"/>
  <c r="G118" i="94"/>
  <c r="I118" i="94" s="1"/>
  <c r="E118" i="25"/>
  <c r="F118" i="25" s="1"/>
  <c r="B118" i="25"/>
  <c r="H117" i="25"/>
  <c r="I117" i="25"/>
  <c r="H117" i="99"/>
  <c r="I117" i="99"/>
  <c r="F118" i="99"/>
  <c r="B118" i="99"/>
  <c r="J117" i="98"/>
  <c r="J117" i="97"/>
  <c r="H118" i="26"/>
  <c r="I118" i="26"/>
  <c r="D119" i="98"/>
  <c r="G118" i="98"/>
  <c r="E119" i="98"/>
  <c r="J117" i="94"/>
  <c r="E119" i="26"/>
  <c r="F119" i="26" s="1"/>
  <c r="B119" i="26"/>
  <c r="D119" i="97"/>
  <c r="G118" i="97"/>
  <c r="E119" i="97"/>
  <c r="I59" i="35"/>
  <c r="J117" i="86"/>
  <c r="J117" i="88"/>
  <c r="J124" i="39"/>
  <c r="J125" i="3"/>
  <c r="J126" i="31"/>
  <c r="J123" i="74"/>
  <c r="J125" i="20"/>
  <c r="J120" i="68"/>
  <c r="J118" i="85"/>
  <c r="J125" i="19"/>
  <c r="J121" i="60"/>
  <c r="F40" i="33"/>
  <c r="B40" i="33"/>
  <c r="F38" i="13"/>
  <c r="H38" i="13" s="1"/>
  <c r="B38" i="13"/>
  <c r="B61" i="35"/>
  <c r="G60" i="35"/>
  <c r="H60" i="35"/>
  <c r="E61" i="35"/>
  <c r="F61" i="35" s="1"/>
  <c r="J127" i="29"/>
  <c r="J127" i="23"/>
  <c r="J126" i="18"/>
  <c r="J126" i="32"/>
  <c r="J125" i="34"/>
  <c r="J127" i="70"/>
  <c r="J127" i="30"/>
  <c r="J122" i="53"/>
  <c r="J117" i="92"/>
  <c r="J119" i="78"/>
  <c r="F39" i="26"/>
  <c r="B39" i="26"/>
  <c r="D122" i="68"/>
  <c r="E122" i="68"/>
  <c r="G121" i="68"/>
  <c r="G120" i="79"/>
  <c r="E121" i="79"/>
  <c r="D121" i="79"/>
  <c r="H125" i="41"/>
  <c r="I125" i="41"/>
  <c r="E129" i="70"/>
  <c r="G128" i="70"/>
  <c r="D129" i="70"/>
  <c r="H124" i="45"/>
  <c r="I124" i="45"/>
  <c r="H126" i="22"/>
  <c r="I126" i="22"/>
  <c r="G118" i="86"/>
  <c r="D119" i="86"/>
  <c r="E119" i="86"/>
  <c r="D123" i="60"/>
  <c r="E123" i="60"/>
  <c r="G122" i="60"/>
  <c r="F126" i="73"/>
  <c r="B126" i="73"/>
  <c r="F120" i="81"/>
  <c r="B120" i="81"/>
  <c r="J121" i="65"/>
  <c r="J122" i="72"/>
  <c r="G122" i="64"/>
  <c r="D123" i="64"/>
  <c r="E123" i="64"/>
  <c r="E123" i="61"/>
  <c r="G122" i="61"/>
  <c r="D123" i="61"/>
  <c r="D122" i="66"/>
  <c r="G121" i="66"/>
  <c r="E122" i="66"/>
  <c r="G118" i="84"/>
  <c r="D119" i="84"/>
  <c r="E119" i="84"/>
  <c r="I118" i="91"/>
  <c r="H118" i="91"/>
  <c r="J119" i="79"/>
  <c r="E127" i="20"/>
  <c r="G126" i="20"/>
  <c r="D127" i="20"/>
  <c r="J121" i="61"/>
  <c r="G128" i="27"/>
  <c r="E129" i="27"/>
  <c r="D129" i="27"/>
  <c r="I122" i="62"/>
  <c r="H122" i="62"/>
  <c r="J128" i="28"/>
  <c r="I118" i="89"/>
  <c r="H118" i="89"/>
  <c r="J127" i="27"/>
  <c r="D128" i="32"/>
  <c r="E128" i="32"/>
  <c r="G127" i="32"/>
  <c r="D129" i="69"/>
  <c r="G128" i="69"/>
  <c r="E129" i="69"/>
  <c r="J121" i="64"/>
  <c r="G124" i="74"/>
  <c r="D125" i="74"/>
  <c r="E125" i="74"/>
  <c r="D120" i="85"/>
  <c r="E120" i="85"/>
  <c r="G119" i="85"/>
  <c r="H125" i="73"/>
  <c r="I125" i="73"/>
  <c r="J122" i="58"/>
  <c r="E129" i="30"/>
  <c r="G128" i="30"/>
  <c r="D129" i="30"/>
  <c r="J127" i="69"/>
  <c r="E124" i="72"/>
  <c r="G123" i="72"/>
  <c r="D124" i="72"/>
  <c r="D127" i="34"/>
  <c r="G126" i="34"/>
  <c r="E127" i="34"/>
  <c r="J120" i="66"/>
  <c r="E123" i="65"/>
  <c r="D123" i="65"/>
  <c r="G122" i="65"/>
  <c r="F126" i="41"/>
  <c r="B126" i="41"/>
  <c r="E127" i="19"/>
  <c r="D127" i="19"/>
  <c r="G126" i="19"/>
  <c r="B119" i="89"/>
  <c r="F119" i="89"/>
  <c r="E126" i="43"/>
  <c r="G125" i="43"/>
  <c r="D126" i="43"/>
  <c r="B127" i="22"/>
  <c r="F127" i="22"/>
  <c r="G123" i="53"/>
  <c r="E124" i="53"/>
  <c r="D124" i="53"/>
  <c r="D128" i="31"/>
  <c r="E128" i="31"/>
  <c r="G127" i="31"/>
  <c r="G125" i="39"/>
  <c r="D126" i="39"/>
  <c r="E126" i="39"/>
  <c r="D124" i="46"/>
  <c r="G123" i="46"/>
  <c r="E124" i="46"/>
  <c r="F119" i="91"/>
  <c r="B119" i="91"/>
  <c r="E123" i="63"/>
  <c r="G122" i="63"/>
  <c r="D123" i="63"/>
  <c r="G123" i="58"/>
  <c r="E124" i="58"/>
  <c r="D124" i="58"/>
  <c r="B125" i="45"/>
  <c r="F125" i="45"/>
  <c r="J117" i="84"/>
  <c r="E121" i="78"/>
  <c r="D121" i="78"/>
  <c r="G120" i="78"/>
  <c r="E129" i="29"/>
  <c r="D129" i="29"/>
  <c r="G128" i="29"/>
  <c r="J121" i="63"/>
  <c r="E119" i="92"/>
  <c r="D119" i="92"/>
  <c r="G118" i="92"/>
  <c r="J122" i="46"/>
  <c r="H119" i="81"/>
  <c r="I119" i="81"/>
  <c r="J117" i="90"/>
  <c r="J124" i="43"/>
  <c r="D119" i="88"/>
  <c r="G118" i="88"/>
  <c r="E119" i="88"/>
  <c r="G118" i="90"/>
  <c r="D119" i="90"/>
  <c r="E119" i="90"/>
  <c r="B123" i="62"/>
  <c r="F123" i="62"/>
  <c r="J117" i="87"/>
  <c r="J126" i="17"/>
  <c r="G123" i="59"/>
  <c r="D124" i="59"/>
  <c r="E124" i="59"/>
  <c r="F125" i="56"/>
  <c r="B125" i="56"/>
  <c r="E129" i="23"/>
  <c r="D129" i="23"/>
  <c r="G128" i="23"/>
  <c r="J122" i="59"/>
  <c r="J120" i="67"/>
  <c r="J123" i="57"/>
  <c r="D128" i="18"/>
  <c r="G127" i="18"/>
  <c r="E128" i="18"/>
  <c r="H124" i="56"/>
  <c r="I124" i="56"/>
  <c r="J118" i="95"/>
  <c r="J118" i="82"/>
  <c r="D129" i="71"/>
  <c r="E129" i="71"/>
  <c r="G128" i="71"/>
  <c r="J124" i="44"/>
  <c r="E125" i="57"/>
  <c r="D125" i="57"/>
  <c r="G124" i="57"/>
  <c r="J127" i="71"/>
  <c r="F127" i="21"/>
  <c r="B127" i="21"/>
  <c r="H123" i="54"/>
  <c r="I123" i="54"/>
  <c r="B120" i="83"/>
  <c r="F120" i="83"/>
  <c r="J117" i="96"/>
  <c r="G121" i="67"/>
  <c r="D122" i="67"/>
  <c r="E122" i="67"/>
  <c r="H119" i="80"/>
  <c r="I119" i="80"/>
  <c r="B124" i="55"/>
  <c r="F124" i="55"/>
  <c r="B119" i="93"/>
  <c r="B118" i="13"/>
  <c r="F128" i="24"/>
  <c r="B128" i="24"/>
  <c r="F126" i="42"/>
  <c r="B126" i="42"/>
  <c r="D128" i="17"/>
  <c r="E128" i="17"/>
  <c r="G127" i="17"/>
  <c r="F124" i="54"/>
  <c r="B124" i="54"/>
  <c r="J141" i="35"/>
  <c r="G125" i="44"/>
  <c r="D126" i="44"/>
  <c r="E126" i="44"/>
  <c r="F120" i="80"/>
  <c r="B120" i="80"/>
  <c r="I117" i="33"/>
  <c r="H117" i="33"/>
  <c r="F121" i="76"/>
  <c r="B121" i="76"/>
  <c r="I142" i="35"/>
  <c r="H142" i="35"/>
  <c r="G118" i="96"/>
  <c r="D119" i="96"/>
  <c r="H125" i="42"/>
  <c r="I125" i="42"/>
  <c r="G126" i="3"/>
  <c r="D127" i="3"/>
  <c r="E127" i="3"/>
  <c r="I126" i="21"/>
  <c r="H126" i="21"/>
  <c r="B121" i="77"/>
  <c r="F121" i="77"/>
  <c r="H120" i="75"/>
  <c r="I120" i="75"/>
  <c r="B118" i="33"/>
  <c r="F118" i="33"/>
  <c r="I123" i="55"/>
  <c r="H123" i="55"/>
  <c r="H118" i="93"/>
  <c r="I118" i="93"/>
  <c r="B144" i="35"/>
  <c r="G143" i="35"/>
  <c r="E144" i="35"/>
  <c r="F144" i="35" s="1"/>
  <c r="E118" i="13"/>
  <c r="F118" i="13" s="1"/>
  <c r="G119" i="82"/>
  <c r="D120" i="82"/>
  <c r="E120" i="82"/>
  <c r="I120" i="77"/>
  <c r="H120" i="77"/>
  <c r="I119" i="83"/>
  <c r="H119" i="83"/>
  <c r="F121" i="75"/>
  <c r="B121" i="75"/>
  <c r="G119" i="95"/>
  <c r="D120" i="95"/>
  <c r="D119" i="87"/>
  <c r="G118" i="87"/>
  <c r="E119" i="87"/>
  <c r="I120" i="76"/>
  <c r="H120" i="76"/>
  <c r="E119" i="93"/>
  <c r="F119" i="93" s="1"/>
  <c r="H117" i="13"/>
  <c r="I117" i="13"/>
  <c r="H127" i="24"/>
  <c r="I127" i="24"/>
  <c r="D130" i="28"/>
  <c r="G129" i="28"/>
  <c r="E130" i="28"/>
  <c r="H117" i="102" l="1"/>
  <c r="I117" i="102"/>
  <c r="F118" i="102"/>
  <c r="B118" i="102"/>
  <c r="E119" i="101"/>
  <c r="F119" i="101" s="1"/>
  <c r="B119" i="101"/>
  <c r="H118" i="101"/>
  <c r="I118" i="101"/>
  <c r="G118" i="100"/>
  <c r="D119" i="100"/>
  <c r="E119" i="100" s="1"/>
  <c r="J117" i="100"/>
  <c r="D39" i="25"/>
  <c r="H38" i="25"/>
  <c r="G38" i="25"/>
  <c r="D120" i="94"/>
  <c r="E120" i="94" s="1"/>
  <c r="H118" i="94"/>
  <c r="J118" i="94" s="1"/>
  <c r="D119" i="25"/>
  <c r="G118" i="25"/>
  <c r="J118" i="26"/>
  <c r="J117" i="25"/>
  <c r="D119" i="99"/>
  <c r="G118" i="99"/>
  <c r="E119" i="99"/>
  <c r="J117" i="99"/>
  <c r="H118" i="98"/>
  <c r="I118" i="98"/>
  <c r="G119" i="26"/>
  <c r="D120" i="26"/>
  <c r="F119" i="98"/>
  <c r="B119" i="98"/>
  <c r="H118" i="97"/>
  <c r="I118" i="97"/>
  <c r="B119" i="97"/>
  <c r="F119" i="97"/>
  <c r="I60" i="35"/>
  <c r="J125" i="41"/>
  <c r="J122" i="62"/>
  <c r="J119" i="81"/>
  <c r="J118" i="89"/>
  <c r="J126" i="22"/>
  <c r="D40" i="26"/>
  <c r="D41" i="33"/>
  <c r="E41" i="33" s="1"/>
  <c r="H40" i="33"/>
  <c r="J126" i="21"/>
  <c r="H39" i="26"/>
  <c r="D39" i="13"/>
  <c r="E39" i="13" s="1"/>
  <c r="G40" i="33"/>
  <c r="G39" i="26"/>
  <c r="H61" i="35"/>
  <c r="G61" i="35"/>
  <c r="E62" i="35"/>
  <c r="F62" i="35" s="1"/>
  <c r="B62" i="35"/>
  <c r="G38" i="13"/>
  <c r="I38" i="13" s="1"/>
  <c r="J142" i="35"/>
  <c r="F119" i="90"/>
  <c r="B119" i="90"/>
  <c r="F119" i="88"/>
  <c r="B119" i="88"/>
  <c r="H123" i="46"/>
  <c r="I123" i="46"/>
  <c r="H125" i="39"/>
  <c r="I125" i="39"/>
  <c r="F124" i="53"/>
  <c r="B124" i="53"/>
  <c r="E120" i="89"/>
  <c r="D120" i="89"/>
  <c r="G119" i="89"/>
  <c r="F123" i="65"/>
  <c r="B123" i="65"/>
  <c r="H126" i="34"/>
  <c r="I126" i="34"/>
  <c r="I119" i="85"/>
  <c r="H119" i="85"/>
  <c r="B125" i="74"/>
  <c r="F125" i="74"/>
  <c r="H128" i="69"/>
  <c r="I128" i="69"/>
  <c r="B128" i="32"/>
  <c r="F128" i="32"/>
  <c r="H126" i="20"/>
  <c r="I126" i="20"/>
  <c r="J118" i="91"/>
  <c r="I122" i="61"/>
  <c r="H122" i="61"/>
  <c r="H122" i="64"/>
  <c r="I122" i="64"/>
  <c r="D121" i="81"/>
  <c r="E121" i="81"/>
  <c r="G120" i="81"/>
  <c r="H118" i="86"/>
  <c r="I118" i="86"/>
  <c r="I120" i="79"/>
  <c r="H120" i="79"/>
  <c r="G123" i="62"/>
  <c r="E124" i="62"/>
  <c r="D124" i="62"/>
  <c r="H118" i="90"/>
  <c r="I118" i="90"/>
  <c r="I120" i="78"/>
  <c r="H120" i="78"/>
  <c r="G125" i="45"/>
  <c r="E126" i="45"/>
  <c r="D126" i="45"/>
  <c r="I123" i="58"/>
  <c r="H123" i="58"/>
  <c r="B124" i="46"/>
  <c r="F124" i="46"/>
  <c r="I127" i="31"/>
  <c r="H127" i="31"/>
  <c r="F126" i="43"/>
  <c r="B126" i="43"/>
  <c r="B127" i="34"/>
  <c r="F127" i="34"/>
  <c r="I124" i="74"/>
  <c r="H124" i="74"/>
  <c r="F129" i="69"/>
  <c r="B129" i="69"/>
  <c r="H128" i="27"/>
  <c r="I128" i="27"/>
  <c r="I121" i="66"/>
  <c r="H121" i="66"/>
  <c r="B123" i="60"/>
  <c r="F123" i="60"/>
  <c r="B129" i="70"/>
  <c r="F129" i="70"/>
  <c r="H121" i="68"/>
  <c r="I121" i="68"/>
  <c r="J120" i="75"/>
  <c r="I118" i="92"/>
  <c r="H118" i="92"/>
  <c r="I128" i="29"/>
  <c r="H128" i="29"/>
  <c r="F121" i="78"/>
  <c r="B121" i="78"/>
  <c r="B123" i="63"/>
  <c r="F123" i="63"/>
  <c r="G119" i="91"/>
  <c r="D120" i="91"/>
  <c r="E120" i="91"/>
  <c r="H123" i="53"/>
  <c r="I123" i="53"/>
  <c r="I125" i="43"/>
  <c r="H125" i="43"/>
  <c r="I126" i="19"/>
  <c r="H126" i="19"/>
  <c r="E127" i="41"/>
  <c r="G126" i="41"/>
  <c r="D127" i="41"/>
  <c r="B124" i="72"/>
  <c r="F124" i="72"/>
  <c r="F129" i="30"/>
  <c r="B129" i="30"/>
  <c r="J125" i="73"/>
  <c r="F120" i="85"/>
  <c r="B120" i="85"/>
  <c r="I127" i="32"/>
  <c r="H127" i="32"/>
  <c r="B119" i="84"/>
  <c r="F119" i="84"/>
  <c r="F122" i="66"/>
  <c r="B122" i="66"/>
  <c r="G126" i="73"/>
  <c r="E127" i="73"/>
  <c r="D127" i="73"/>
  <c r="I128" i="70"/>
  <c r="H128" i="70"/>
  <c r="B121" i="79"/>
  <c r="F121" i="79"/>
  <c r="H118" i="88"/>
  <c r="I118" i="88"/>
  <c r="B119" i="92"/>
  <c r="F119" i="92"/>
  <c r="F129" i="29"/>
  <c r="B129" i="29"/>
  <c r="F124" i="58"/>
  <c r="B124" i="58"/>
  <c r="H122" i="63"/>
  <c r="I122" i="63"/>
  <c r="F126" i="39"/>
  <c r="B126" i="39"/>
  <c r="B128" i="31"/>
  <c r="F128" i="31"/>
  <c r="E128" i="22"/>
  <c r="G127" i="22"/>
  <c r="D128" i="22"/>
  <c r="F127" i="19"/>
  <c r="B127" i="19"/>
  <c r="H122" i="65"/>
  <c r="I122" i="65"/>
  <c r="I123" i="72"/>
  <c r="H123" i="72"/>
  <c r="H128" i="30"/>
  <c r="I128" i="30"/>
  <c r="F129" i="27"/>
  <c r="B129" i="27"/>
  <c r="F127" i="20"/>
  <c r="B127" i="20"/>
  <c r="H118" i="84"/>
  <c r="I118" i="84"/>
  <c r="F123" i="61"/>
  <c r="B123" i="61"/>
  <c r="B123" i="64"/>
  <c r="F123" i="64"/>
  <c r="I122" i="60"/>
  <c r="H122" i="60"/>
  <c r="F119" i="86"/>
  <c r="B119" i="86"/>
  <c r="J124" i="45"/>
  <c r="B122" i="68"/>
  <c r="F122" i="68"/>
  <c r="J127" i="24"/>
  <c r="J124" i="56"/>
  <c r="H128" i="23"/>
  <c r="I128" i="23"/>
  <c r="D126" i="56"/>
  <c r="E126" i="56"/>
  <c r="G125" i="56"/>
  <c r="I127" i="18"/>
  <c r="H127" i="18"/>
  <c r="B129" i="23"/>
  <c r="F129" i="23"/>
  <c r="F124" i="59"/>
  <c r="B124" i="59"/>
  <c r="B128" i="18"/>
  <c r="F128" i="18"/>
  <c r="H123" i="59"/>
  <c r="I123" i="59"/>
  <c r="J120" i="77"/>
  <c r="I128" i="71"/>
  <c r="H128" i="71"/>
  <c r="J125" i="42"/>
  <c r="J123" i="54"/>
  <c r="I124" i="57"/>
  <c r="H124" i="57"/>
  <c r="F125" i="57"/>
  <c r="B125" i="57"/>
  <c r="B129" i="71"/>
  <c r="F129" i="71"/>
  <c r="D119" i="13"/>
  <c r="E119" i="13" s="1"/>
  <c r="G118" i="13"/>
  <c r="G119" i="93"/>
  <c r="D120" i="93"/>
  <c r="E120" i="93" s="1"/>
  <c r="J117" i="13"/>
  <c r="H118" i="87"/>
  <c r="I118" i="87"/>
  <c r="B120" i="95"/>
  <c r="H119" i="94"/>
  <c r="I119" i="94"/>
  <c r="B127" i="3"/>
  <c r="F127" i="3"/>
  <c r="B119" i="96"/>
  <c r="G120" i="80"/>
  <c r="E121" i="80"/>
  <c r="D121" i="80"/>
  <c r="G128" i="24"/>
  <c r="E129" i="24"/>
  <c r="D129" i="24"/>
  <c r="E125" i="55"/>
  <c r="G124" i="55"/>
  <c r="D125" i="55"/>
  <c r="H121" i="67"/>
  <c r="I121" i="67"/>
  <c r="H129" i="28"/>
  <c r="I129" i="28"/>
  <c r="B119" i="87"/>
  <c r="F119" i="87"/>
  <c r="H119" i="95"/>
  <c r="I119" i="95"/>
  <c r="G121" i="75"/>
  <c r="E122" i="75"/>
  <c r="D122" i="75"/>
  <c r="B145" i="35"/>
  <c r="G144" i="35"/>
  <c r="E145" i="35"/>
  <c r="F145" i="35" s="1"/>
  <c r="E122" i="77"/>
  <c r="G121" i="77"/>
  <c r="D122" i="77"/>
  <c r="I126" i="3"/>
  <c r="H126" i="3"/>
  <c r="I118" i="96"/>
  <c r="H118" i="96"/>
  <c r="F126" i="44"/>
  <c r="B126" i="44"/>
  <c r="D125" i="54"/>
  <c r="E125" i="54"/>
  <c r="G124" i="54"/>
  <c r="F128" i="17"/>
  <c r="B128" i="17"/>
  <c r="G120" i="83"/>
  <c r="D121" i="83"/>
  <c r="E121" i="83"/>
  <c r="F130" i="28"/>
  <c r="B130" i="28"/>
  <c r="J120" i="76"/>
  <c r="B120" i="82"/>
  <c r="F120" i="82"/>
  <c r="I143" i="35"/>
  <c r="H143" i="35"/>
  <c r="J123" i="55"/>
  <c r="D122" i="76"/>
  <c r="G121" i="76"/>
  <c r="E122" i="76"/>
  <c r="J117" i="33"/>
  <c r="I125" i="44"/>
  <c r="H125" i="44"/>
  <c r="E127" i="42"/>
  <c r="D127" i="42"/>
  <c r="G126" i="42"/>
  <c r="J119" i="80"/>
  <c r="E120" i="95"/>
  <c r="F120" i="95" s="1"/>
  <c r="J119" i="83"/>
  <c r="I119" i="82"/>
  <c r="H119" i="82"/>
  <c r="J118" i="93"/>
  <c r="G118" i="33"/>
  <c r="D119" i="33"/>
  <c r="E119" i="33" s="1"/>
  <c r="E119" i="96"/>
  <c r="F119" i="96" s="1"/>
  <c r="H127" i="17"/>
  <c r="I127" i="17"/>
  <c r="F122" i="67"/>
  <c r="B122" i="67"/>
  <c r="G127" i="21"/>
  <c r="E128" i="21"/>
  <c r="D128" i="21"/>
  <c r="D119" i="102" l="1"/>
  <c r="E119" i="102" s="1"/>
  <c r="G118" i="102"/>
  <c r="J117" i="102"/>
  <c r="F120" i="94"/>
  <c r="B120" i="94"/>
  <c r="J118" i="101"/>
  <c r="G119" i="101"/>
  <c r="D120" i="101"/>
  <c r="F119" i="100"/>
  <c r="B119" i="100"/>
  <c r="H118" i="100"/>
  <c r="I118" i="100"/>
  <c r="I38" i="25"/>
  <c r="B39" i="25"/>
  <c r="E39" i="25"/>
  <c r="F39" i="25" s="1"/>
  <c r="J118" i="98"/>
  <c r="I118" i="25"/>
  <c r="H118" i="25"/>
  <c r="E119" i="25"/>
  <c r="F119" i="25" s="1"/>
  <c r="B119" i="25"/>
  <c r="I118" i="99"/>
  <c r="H118" i="99"/>
  <c r="B119" i="99"/>
  <c r="F119" i="99"/>
  <c r="J118" i="97"/>
  <c r="E120" i="26"/>
  <c r="F120" i="26" s="1"/>
  <c r="B120" i="26"/>
  <c r="H119" i="26"/>
  <c r="I119" i="26"/>
  <c r="D120" i="97"/>
  <c r="E120" i="97" s="1"/>
  <c r="G119" i="97"/>
  <c r="G119" i="98"/>
  <c r="D120" i="98"/>
  <c r="E120" i="98"/>
  <c r="I61" i="35"/>
  <c r="J125" i="43"/>
  <c r="J123" i="46"/>
  <c r="J123" i="72"/>
  <c r="I39" i="26"/>
  <c r="J122" i="60"/>
  <c r="J127" i="32"/>
  <c r="J126" i="19"/>
  <c r="J121" i="66"/>
  <c r="J127" i="31"/>
  <c r="J123" i="58"/>
  <c r="J120" i="79"/>
  <c r="J119" i="85"/>
  <c r="B40" i="26"/>
  <c r="J119" i="94"/>
  <c r="J128" i="29"/>
  <c r="J121" i="68"/>
  <c r="J128" i="27"/>
  <c r="J120" i="78"/>
  <c r="B63" i="35"/>
  <c r="E63" i="35"/>
  <c r="F63" i="35" s="1"/>
  <c r="G62" i="35"/>
  <c r="H62" i="35"/>
  <c r="B39" i="13"/>
  <c r="F39" i="13"/>
  <c r="H39" i="13" s="1"/>
  <c r="I40" i="33"/>
  <c r="E40" i="26"/>
  <c r="F40" i="26" s="1"/>
  <c r="J122" i="63"/>
  <c r="J118" i="88"/>
  <c r="J122" i="64"/>
  <c r="F41" i="33"/>
  <c r="G41" i="33" s="1"/>
  <c r="B41" i="33"/>
  <c r="D124" i="64"/>
  <c r="G123" i="64"/>
  <c r="E124" i="64"/>
  <c r="J118" i="84"/>
  <c r="D127" i="39"/>
  <c r="G126" i="39"/>
  <c r="E127" i="39"/>
  <c r="E125" i="58"/>
  <c r="D125" i="58"/>
  <c r="G124" i="58"/>
  <c r="E120" i="84"/>
  <c r="G119" i="84"/>
  <c r="D120" i="84"/>
  <c r="D130" i="30"/>
  <c r="G129" i="30"/>
  <c r="E130" i="30"/>
  <c r="I126" i="41"/>
  <c r="H126" i="41"/>
  <c r="E130" i="69"/>
  <c r="G129" i="69"/>
  <c r="D130" i="69"/>
  <c r="F124" i="62"/>
  <c r="B124" i="62"/>
  <c r="I120" i="81"/>
  <c r="H120" i="81"/>
  <c r="J126" i="20"/>
  <c r="J128" i="69"/>
  <c r="E120" i="88"/>
  <c r="G119" i="88"/>
  <c r="D120" i="88"/>
  <c r="G122" i="68"/>
  <c r="E123" i="68"/>
  <c r="D123" i="68"/>
  <c r="G119" i="86"/>
  <c r="D120" i="86"/>
  <c r="E120" i="86"/>
  <c r="G129" i="27"/>
  <c r="E130" i="27"/>
  <c r="D130" i="27"/>
  <c r="D128" i="19"/>
  <c r="E128" i="19"/>
  <c r="G127" i="19"/>
  <c r="E129" i="31"/>
  <c r="D129" i="31"/>
  <c r="G128" i="31"/>
  <c r="H126" i="73"/>
  <c r="I126" i="73"/>
  <c r="G120" i="85"/>
  <c r="E121" i="85"/>
  <c r="D121" i="85"/>
  <c r="D125" i="72"/>
  <c r="E125" i="72"/>
  <c r="G124" i="72"/>
  <c r="F120" i="91"/>
  <c r="B120" i="91"/>
  <c r="E124" i="60"/>
  <c r="D124" i="60"/>
  <c r="G123" i="60"/>
  <c r="D125" i="46"/>
  <c r="G124" i="46"/>
  <c r="E125" i="46"/>
  <c r="F126" i="45"/>
  <c r="B126" i="45"/>
  <c r="D124" i="65"/>
  <c r="E124" i="65"/>
  <c r="G123" i="65"/>
  <c r="J127" i="18"/>
  <c r="J128" i="30"/>
  <c r="J122" i="65"/>
  <c r="F128" i="22"/>
  <c r="B128" i="22"/>
  <c r="D130" i="29"/>
  <c r="G129" i="29"/>
  <c r="E130" i="29"/>
  <c r="J128" i="70"/>
  <c r="J123" i="53"/>
  <c r="H119" i="91"/>
  <c r="I119" i="91"/>
  <c r="E122" i="78"/>
  <c r="D122" i="78"/>
  <c r="G121" i="78"/>
  <c r="J118" i="92"/>
  <c r="J124" i="74"/>
  <c r="G126" i="43"/>
  <c r="E127" i="43"/>
  <c r="D127" i="43"/>
  <c r="J118" i="90"/>
  <c r="I123" i="62"/>
  <c r="H123" i="62"/>
  <c r="J118" i="86"/>
  <c r="B121" i="81"/>
  <c r="F121" i="81"/>
  <c r="J122" i="61"/>
  <c r="E129" i="32"/>
  <c r="D129" i="32"/>
  <c r="G128" i="32"/>
  <c r="D126" i="74"/>
  <c r="G125" i="74"/>
  <c r="E126" i="74"/>
  <c r="J126" i="34"/>
  <c r="I119" i="89"/>
  <c r="H119" i="89"/>
  <c r="D125" i="53"/>
  <c r="G124" i="53"/>
  <c r="E125" i="53"/>
  <c r="E120" i="90"/>
  <c r="G119" i="90"/>
  <c r="D120" i="90"/>
  <c r="J126" i="3"/>
  <c r="D124" i="61"/>
  <c r="G123" i="61"/>
  <c r="E124" i="61"/>
  <c r="E128" i="20"/>
  <c r="D128" i="20"/>
  <c r="G127" i="20"/>
  <c r="I127" i="22"/>
  <c r="H127" i="22"/>
  <c r="G119" i="92"/>
  <c r="D120" i="92"/>
  <c r="E120" i="92"/>
  <c r="D122" i="79"/>
  <c r="E122" i="79"/>
  <c r="G121" i="79"/>
  <c r="F127" i="73"/>
  <c r="B127" i="73"/>
  <c r="E123" i="66"/>
  <c r="D123" i="66"/>
  <c r="G122" i="66"/>
  <c r="B127" i="41"/>
  <c r="F127" i="41"/>
  <c r="G123" i="63"/>
  <c r="E124" i="63"/>
  <c r="D124" i="63"/>
  <c r="G129" i="70"/>
  <c r="D130" i="70"/>
  <c r="E130" i="70"/>
  <c r="E128" i="34"/>
  <c r="G127" i="34"/>
  <c r="D128" i="34"/>
  <c r="H125" i="45"/>
  <c r="I125" i="45"/>
  <c r="B120" i="89"/>
  <c r="F120" i="89"/>
  <c r="J125" i="39"/>
  <c r="J124" i="57"/>
  <c r="J128" i="71"/>
  <c r="J123" i="59"/>
  <c r="J128" i="23"/>
  <c r="J119" i="82"/>
  <c r="I125" i="56"/>
  <c r="H125" i="56"/>
  <c r="J143" i="35"/>
  <c r="J119" i="95"/>
  <c r="D129" i="18"/>
  <c r="E129" i="18"/>
  <c r="G128" i="18"/>
  <c r="D130" i="23"/>
  <c r="E130" i="23"/>
  <c r="G129" i="23"/>
  <c r="D125" i="59"/>
  <c r="G124" i="59"/>
  <c r="E125" i="59"/>
  <c r="B126" i="56"/>
  <c r="F126" i="56"/>
  <c r="G129" i="71"/>
  <c r="E130" i="71"/>
  <c r="D130" i="71"/>
  <c r="G125" i="57"/>
  <c r="D126" i="57"/>
  <c r="E126" i="57"/>
  <c r="D120" i="96"/>
  <c r="E120" i="96" s="1"/>
  <c r="G119" i="96"/>
  <c r="G120" i="95"/>
  <c r="D121" i="95"/>
  <c r="E121" i="95" s="1"/>
  <c r="I121" i="76"/>
  <c r="H121" i="76"/>
  <c r="H120" i="83"/>
  <c r="I120" i="83"/>
  <c r="J118" i="96"/>
  <c r="H144" i="35"/>
  <c r="I144" i="35"/>
  <c r="H124" i="55"/>
  <c r="I124" i="55"/>
  <c r="I128" i="24"/>
  <c r="H128" i="24"/>
  <c r="D123" i="67"/>
  <c r="G122" i="67"/>
  <c r="E123" i="67"/>
  <c r="H126" i="42"/>
  <c r="I126" i="42"/>
  <c r="F122" i="76"/>
  <c r="B122" i="76"/>
  <c r="F125" i="54"/>
  <c r="B125" i="54"/>
  <c r="F122" i="75"/>
  <c r="B122" i="75"/>
  <c r="J129" i="28"/>
  <c r="B121" i="80"/>
  <c r="F121" i="80"/>
  <c r="F128" i="21"/>
  <c r="B128" i="21"/>
  <c r="I127" i="21"/>
  <c r="H127" i="21"/>
  <c r="F119" i="33"/>
  <c r="B119" i="33"/>
  <c r="D121" i="94"/>
  <c r="E121" i="94" s="1"/>
  <c r="G120" i="94"/>
  <c r="B127" i="42"/>
  <c r="F127" i="42"/>
  <c r="J125" i="44"/>
  <c r="E129" i="17"/>
  <c r="G128" i="17"/>
  <c r="D129" i="17"/>
  <c r="B122" i="77"/>
  <c r="F122" i="77"/>
  <c r="J121" i="67"/>
  <c r="B129" i="24"/>
  <c r="F129" i="24"/>
  <c r="D128" i="3"/>
  <c r="G127" i="3"/>
  <c r="E128" i="3"/>
  <c r="J118" i="87"/>
  <c r="B120" i="93"/>
  <c r="F120" i="93"/>
  <c r="H118" i="13"/>
  <c r="I118" i="13"/>
  <c r="J127" i="17"/>
  <c r="H118" i="33"/>
  <c r="I118" i="33"/>
  <c r="G120" i="82"/>
  <c r="D121" i="82"/>
  <c r="E121" i="82"/>
  <c r="G130" i="28"/>
  <c r="D131" i="28"/>
  <c r="E131" i="28"/>
  <c r="F121" i="83"/>
  <c r="B121" i="83"/>
  <c r="I124" i="54"/>
  <c r="H124" i="54"/>
  <c r="G126" i="44"/>
  <c r="D127" i="44"/>
  <c r="E127" i="44"/>
  <c r="I121" i="77"/>
  <c r="H121" i="77"/>
  <c r="G145" i="35"/>
  <c r="E146" i="35"/>
  <c r="F146" i="35" s="1"/>
  <c r="B146" i="35"/>
  <c r="H121" i="75"/>
  <c r="I121" i="75"/>
  <c r="D120" i="87"/>
  <c r="G119" i="87"/>
  <c r="E120" i="87"/>
  <c r="F125" i="55"/>
  <c r="B125" i="55"/>
  <c r="I120" i="80"/>
  <c r="H120" i="80"/>
  <c r="I119" i="93"/>
  <c r="H119" i="93"/>
  <c r="B119" i="13"/>
  <c r="F119" i="13"/>
  <c r="H118" i="102" l="1"/>
  <c r="I118" i="102"/>
  <c r="B119" i="102"/>
  <c r="F119" i="102"/>
  <c r="E120" i="101"/>
  <c r="F120" i="101" s="1"/>
  <c r="B120" i="101"/>
  <c r="H119" i="101"/>
  <c r="I119" i="101"/>
  <c r="J118" i="100"/>
  <c r="D120" i="100"/>
  <c r="E120" i="100" s="1"/>
  <c r="G119" i="100"/>
  <c r="G39" i="25"/>
  <c r="D40" i="25"/>
  <c r="H39" i="25"/>
  <c r="G119" i="25"/>
  <c r="D120" i="25"/>
  <c r="J118" i="99"/>
  <c r="J118" i="25"/>
  <c r="E120" i="99"/>
  <c r="G119" i="99"/>
  <c r="D120" i="99"/>
  <c r="I119" i="97"/>
  <c r="H119" i="97"/>
  <c r="B120" i="98"/>
  <c r="F120" i="98"/>
  <c r="B120" i="97"/>
  <c r="F120" i="97"/>
  <c r="G120" i="26"/>
  <c r="D121" i="26"/>
  <c r="H119" i="98"/>
  <c r="I119" i="98"/>
  <c r="J119" i="26"/>
  <c r="I62" i="35"/>
  <c r="H41" i="33"/>
  <c r="I41" i="33" s="1"/>
  <c r="J119" i="89"/>
  <c r="J126" i="41"/>
  <c r="J126" i="73"/>
  <c r="D41" i="26"/>
  <c r="E41" i="26" s="1"/>
  <c r="G40" i="26"/>
  <c r="H40" i="26"/>
  <c r="G63" i="35"/>
  <c r="B64" i="35"/>
  <c r="E64" i="35"/>
  <c r="F64" i="35" s="1"/>
  <c r="H63" i="35"/>
  <c r="J128" i="24"/>
  <c r="J127" i="22"/>
  <c r="J123" i="62"/>
  <c r="D40" i="13"/>
  <c r="D42" i="33"/>
  <c r="E42" i="33" s="1"/>
  <c r="G39" i="13"/>
  <c r="I39" i="13" s="1"/>
  <c r="I122" i="66"/>
  <c r="H122" i="66"/>
  <c r="E128" i="73"/>
  <c r="G127" i="73"/>
  <c r="D128" i="73"/>
  <c r="B120" i="90"/>
  <c r="F120" i="90"/>
  <c r="I124" i="53"/>
  <c r="H124" i="53"/>
  <c r="I128" i="32"/>
  <c r="H128" i="32"/>
  <c r="E122" i="81"/>
  <c r="G121" i="81"/>
  <c r="D122" i="81"/>
  <c r="H126" i="43"/>
  <c r="I126" i="43"/>
  <c r="F122" i="78"/>
  <c r="B122" i="78"/>
  <c r="B130" i="29"/>
  <c r="F130" i="29"/>
  <c r="F124" i="65"/>
  <c r="B124" i="65"/>
  <c r="I124" i="46"/>
  <c r="H124" i="46"/>
  <c r="I120" i="85"/>
  <c r="H120" i="85"/>
  <c r="F129" i="31"/>
  <c r="B129" i="31"/>
  <c r="B128" i="19"/>
  <c r="F128" i="19"/>
  <c r="J120" i="81"/>
  <c r="H129" i="69"/>
  <c r="I129" i="69"/>
  <c r="I119" i="84"/>
  <c r="H119" i="84"/>
  <c r="G120" i="89"/>
  <c r="D121" i="89"/>
  <c r="E121" i="89"/>
  <c r="F128" i="34"/>
  <c r="B128" i="34"/>
  <c r="F130" i="70"/>
  <c r="B130" i="70"/>
  <c r="I123" i="63"/>
  <c r="H123" i="63"/>
  <c r="F123" i="66"/>
  <c r="B123" i="66"/>
  <c r="I121" i="79"/>
  <c r="H121" i="79"/>
  <c r="F120" i="92"/>
  <c r="B120" i="92"/>
  <c r="I127" i="20"/>
  <c r="H127" i="20"/>
  <c r="H123" i="61"/>
  <c r="I123" i="61"/>
  <c r="H119" i="90"/>
  <c r="I119" i="90"/>
  <c r="B125" i="53"/>
  <c r="F125" i="53"/>
  <c r="F129" i="32"/>
  <c r="B129" i="32"/>
  <c r="B125" i="46"/>
  <c r="F125" i="46"/>
  <c r="F125" i="72"/>
  <c r="B125" i="72"/>
  <c r="F130" i="27"/>
  <c r="B130" i="27"/>
  <c r="B120" i="86"/>
  <c r="F120" i="86"/>
  <c r="H122" i="68"/>
  <c r="I122" i="68"/>
  <c r="I129" i="30"/>
  <c r="H129" i="30"/>
  <c r="I127" i="34"/>
  <c r="H127" i="34"/>
  <c r="I129" i="70"/>
  <c r="H129" i="70"/>
  <c r="D128" i="41"/>
  <c r="E128" i="41"/>
  <c r="G127" i="41"/>
  <c r="I119" i="92"/>
  <c r="H119" i="92"/>
  <c r="B128" i="20"/>
  <c r="F128" i="20"/>
  <c r="F124" i="61"/>
  <c r="B124" i="61"/>
  <c r="H125" i="74"/>
  <c r="I125" i="74"/>
  <c r="B127" i="43"/>
  <c r="F127" i="43"/>
  <c r="J119" i="91"/>
  <c r="E129" i="22"/>
  <c r="G128" i="22"/>
  <c r="D129" i="22"/>
  <c r="H123" i="65"/>
  <c r="I123" i="65"/>
  <c r="D127" i="45"/>
  <c r="G126" i="45"/>
  <c r="E127" i="45"/>
  <c r="H123" i="60"/>
  <c r="I123" i="60"/>
  <c r="G120" i="91"/>
  <c r="D121" i="91"/>
  <c r="E121" i="91"/>
  <c r="B121" i="85"/>
  <c r="F121" i="85"/>
  <c r="I127" i="19"/>
  <c r="H127" i="19"/>
  <c r="I119" i="86"/>
  <c r="H119" i="86"/>
  <c r="F120" i="88"/>
  <c r="B120" i="88"/>
  <c r="D125" i="62"/>
  <c r="G124" i="62"/>
  <c r="E125" i="62"/>
  <c r="F130" i="30"/>
  <c r="B130" i="30"/>
  <c r="H124" i="58"/>
  <c r="I124" i="58"/>
  <c r="I126" i="39"/>
  <c r="H126" i="39"/>
  <c r="I123" i="64"/>
  <c r="H123" i="64"/>
  <c r="J125" i="45"/>
  <c r="F124" i="63"/>
  <c r="B124" i="63"/>
  <c r="B122" i="79"/>
  <c r="F122" i="79"/>
  <c r="B126" i="74"/>
  <c r="F126" i="74"/>
  <c r="H121" i="78"/>
  <c r="I121" i="78"/>
  <c r="H129" i="29"/>
  <c r="I129" i="29"/>
  <c r="B124" i="60"/>
  <c r="F124" i="60"/>
  <c r="I124" i="72"/>
  <c r="H124" i="72"/>
  <c r="H128" i="31"/>
  <c r="I128" i="31"/>
  <c r="H129" i="27"/>
  <c r="I129" i="27"/>
  <c r="F123" i="68"/>
  <c r="B123" i="68"/>
  <c r="H119" i="88"/>
  <c r="I119" i="88"/>
  <c r="B130" i="69"/>
  <c r="F130" i="69"/>
  <c r="B120" i="84"/>
  <c r="F120" i="84"/>
  <c r="F125" i="58"/>
  <c r="B125" i="58"/>
  <c r="F127" i="39"/>
  <c r="B127" i="39"/>
  <c r="F124" i="64"/>
  <c r="B124" i="64"/>
  <c r="J124" i="55"/>
  <c r="J144" i="35"/>
  <c r="B125" i="59"/>
  <c r="F125" i="59"/>
  <c r="B129" i="18"/>
  <c r="F129" i="18"/>
  <c r="B130" i="23"/>
  <c r="F130" i="23"/>
  <c r="J124" i="54"/>
  <c r="D127" i="56"/>
  <c r="E127" i="56"/>
  <c r="G126" i="56"/>
  <c r="H128" i="18"/>
  <c r="I128" i="18"/>
  <c r="J125" i="56"/>
  <c r="I124" i="59"/>
  <c r="H124" i="59"/>
  <c r="H129" i="23"/>
  <c r="I129" i="23"/>
  <c r="B126" i="57"/>
  <c r="F126" i="57"/>
  <c r="B130" i="71"/>
  <c r="F130" i="71"/>
  <c r="H125" i="57"/>
  <c r="I125" i="57"/>
  <c r="I129" i="71"/>
  <c r="H129" i="71"/>
  <c r="J118" i="33"/>
  <c r="J121" i="76"/>
  <c r="B147" i="35"/>
  <c r="G146" i="35"/>
  <c r="E147" i="35"/>
  <c r="F147" i="35" s="1"/>
  <c r="H130" i="28"/>
  <c r="I130" i="28"/>
  <c r="B121" i="82"/>
  <c r="F121" i="82"/>
  <c r="G120" i="93"/>
  <c r="D121" i="93"/>
  <c r="E121" i="93" s="1"/>
  <c r="G127" i="42"/>
  <c r="E128" i="42"/>
  <c r="D128" i="42"/>
  <c r="H120" i="94"/>
  <c r="I120" i="94"/>
  <c r="G128" i="21"/>
  <c r="D129" i="21"/>
  <c r="E129" i="21"/>
  <c r="J120" i="83"/>
  <c r="I120" i="95"/>
  <c r="H120" i="95"/>
  <c r="D126" i="55"/>
  <c r="G125" i="55"/>
  <c r="E126" i="55"/>
  <c r="H119" i="87"/>
  <c r="I119" i="87"/>
  <c r="I145" i="35"/>
  <c r="H145" i="35"/>
  <c r="B127" i="44"/>
  <c r="F127" i="44"/>
  <c r="D122" i="83"/>
  <c r="E122" i="83"/>
  <c r="G121" i="83"/>
  <c r="H120" i="82"/>
  <c r="I120" i="82"/>
  <c r="D123" i="75"/>
  <c r="E123" i="75"/>
  <c r="G122" i="75"/>
  <c r="I122" i="67"/>
  <c r="H122" i="67"/>
  <c r="I119" i="96"/>
  <c r="H119" i="96"/>
  <c r="J119" i="93"/>
  <c r="B120" i="87"/>
  <c r="F120" i="87"/>
  <c r="H126" i="44"/>
  <c r="I126" i="44"/>
  <c r="J118" i="13"/>
  <c r="I127" i="3"/>
  <c r="H127" i="3"/>
  <c r="E123" i="77"/>
  <c r="D123" i="77"/>
  <c r="G122" i="77"/>
  <c r="F129" i="17"/>
  <c r="B129" i="17"/>
  <c r="F121" i="94"/>
  <c r="B121" i="94"/>
  <c r="G119" i="33"/>
  <c r="D120" i="33"/>
  <c r="J127" i="21"/>
  <c r="D123" i="76"/>
  <c r="E123" i="76"/>
  <c r="G122" i="76"/>
  <c r="J126" i="42"/>
  <c r="F123" i="67"/>
  <c r="B123" i="67"/>
  <c r="D120" i="13"/>
  <c r="E120" i="13" s="1"/>
  <c r="G119" i="13"/>
  <c r="J120" i="80"/>
  <c r="J121" i="75"/>
  <c r="J121" i="77"/>
  <c r="B131" i="28"/>
  <c r="F131" i="28"/>
  <c r="F128" i="3"/>
  <c r="B128" i="3"/>
  <c r="E130" i="24"/>
  <c r="G129" i="24"/>
  <c r="D130" i="24"/>
  <c r="H128" i="17"/>
  <c r="I128" i="17"/>
  <c r="D122" i="80"/>
  <c r="E122" i="80"/>
  <c r="G121" i="80"/>
  <c r="E126" i="54"/>
  <c r="G125" i="54"/>
  <c r="D126" i="54"/>
  <c r="F121" i="95"/>
  <c r="B121" i="95"/>
  <c r="F120" i="96"/>
  <c r="B120" i="96"/>
  <c r="D120" i="102" l="1"/>
  <c r="E120" i="102" s="1"/>
  <c r="G119" i="102"/>
  <c r="J118" i="102"/>
  <c r="G120" i="101"/>
  <c r="D121" i="101"/>
  <c r="J119" i="101"/>
  <c r="I119" i="100"/>
  <c r="H119" i="100"/>
  <c r="B120" i="100"/>
  <c r="F120" i="100"/>
  <c r="I39" i="25"/>
  <c r="E40" i="25"/>
  <c r="F40" i="25" s="1"/>
  <c r="B40" i="25"/>
  <c r="E120" i="25"/>
  <c r="F120" i="25" s="1"/>
  <c r="B120" i="25"/>
  <c r="H119" i="25"/>
  <c r="I119" i="25"/>
  <c r="B120" i="99"/>
  <c r="F120" i="99"/>
  <c r="I119" i="99"/>
  <c r="H119" i="99"/>
  <c r="J119" i="98"/>
  <c r="G120" i="98"/>
  <c r="D121" i="98"/>
  <c r="E121" i="98"/>
  <c r="I120" i="26"/>
  <c r="H120" i="26"/>
  <c r="G120" i="97"/>
  <c r="D121" i="97"/>
  <c r="E121" i="97" s="1"/>
  <c r="E121" i="26"/>
  <c r="F121" i="26" s="1"/>
  <c r="B121" i="26"/>
  <c r="J119" i="97"/>
  <c r="I63" i="35"/>
  <c r="I40" i="26"/>
  <c r="J124" i="58"/>
  <c r="J127" i="19"/>
  <c r="J124" i="72"/>
  <c r="J129" i="23"/>
  <c r="J124" i="53"/>
  <c r="J122" i="68"/>
  <c r="J123" i="61"/>
  <c r="J119" i="84"/>
  <c r="B40" i="13"/>
  <c r="E65" i="35"/>
  <c r="F65" i="35" s="1"/>
  <c r="H64" i="35"/>
  <c r="B65" i="35"/>
  <c r="G64" i="35"/>
  <c r="J119" i="86"/>
  <c r="J123" i="60"/>
  <c r="J119" i="92"/>
  <c r="J119" i="90"/>
  <c r="J126" i="43"/>
  <c r="B42" i="33"/>
  <c r="F42" i="33"/>
  <c r="H42" i="33" s="1"/>
  <c r="E40" i="13"/>
  <c r="F40" i="13" s="1"/>
  <c r="B41" i="26"/>
  <c r="F41" i="26"/>
  <c r="H41" i="26" s="1"/>
  <c r="G127" i="39"/>
  <c r="E128" i="39"/>
  <c r="D128" i="39"/>
  <c r="G124" i="63"/>
  <c r="E125" i="63"/>
  <c r="D125" i="63"/>
  <c r="F125" i="62"/>
  <c r="B125" i="62"/>
  <c r="F127" i="45"/>
  <c r="B127" i="45"/>
  <c r="H128" i="22"/>
  <c r="I128" i="22"/>
  <c r="G124" i="61"/>
  <c r="E125" i="61"/>
  <c r="D125" i="61"/>
  <c r="E121" i="86"/>
  <c r="D121" i="86"/>
  <c r="G120" i="86"/>
  <c r="I120" i="89"/>
  <c r="H120" i="89"/>
  <c r="D131" i="29"/>
  <c r="G130" i="29"/>
  <c r="E131" i="29"/>
  <c r="H127" i="73"/>
  <c r="I127" i="73"/>
  <c r="J125" i="57"/>
  <c r="D131" i="69"/>
  <c r="G130" i="69"/>
  <c r="E131" i="69"/>
  <c r="J128" i="31"/>
  <c r="E125" i="60"/>
  <c r="D125" i="60"/>
  <c r="G124" i="60"/>
  <c r="J121" i="78"/>
  <c r="E123" i="79"/>
  <c r="G122" i="79"/>
  <c r="D123" i="79"/>
  <c r="J126" i="39"/>
  <c r="G130" i="30"/>
  <c r="D131" i="30"/>
  <c r="E131" i="30"/>
  <c r="J123" i="65"/>
  <c r="J125" i="74"/>
  <c r="E129" i="20"/>
  <c r="D129" i="20"/>
  <c r="G128" i="20"/>
  <c r="H127" i="41"/>
  <c r="I127" i="41"/>
  <c r="J129" i="70"/>
  <c r="J129" i="30"/>
  <c r="G125" i="72"/>
  <c r="D126" i="72"/>
  <c r="E126" i="72"/>
  <c r="G129" i="32"/>
  <c r="E130" i="32"/>
  <c r="D130" i="32"/>
  <c r="J127" i="20"/>
  <c r="J121" i="79"/>
  <c r="J123" i="63"/>
  <c r="G128" i="34"/>
  <c r="E129" i="34"/>
  <c r="D129" i="34"/>
  <c r="G129" i="31"/>
  <c r="E130" i="31"/>
  <c r="D130" i="31"/>
  <c r="J124" i="46"/>
  <c r="G120" i="90"/>
  <c r="D121" i="90"/>
  <c r="E121" i="90"/>
  <c r="G124" i="64"/>
  <c r="D125" i="64"/>
  <c r="E125" i="64"/>
  <c r="E126" i="58"/>
  <c r="D126" i="58"/>
  <c r="G125" i="58"/>
  <c r="G123" i="68"/>
  <c r="E124" i="68"/>
  <c r="D124" i="68"/>
  <c r="E121" i="88"/>
  <c r="G120" i="88"/>
  <c r="D121" i="88"/>
  <c r="F121" i="91"/>
  <c r="B121" i="91"/>
  <c r="D126" i="46"/>
  <c r="E126" i="46"/>
  <c r="G125" i="46"/>
  <c r="G125" i="53"/>
  <c r="D126" i="53"/>
  <c r="E126" i="53"/>
  <c r="D129" i="19"/>
  <c r="E129" i="19"/>
  <c r="G128" i="19"/>
  <c r="B122" i="81"/>
  <c r="F122" i="81"/>
  <c r="J128" i="32"/>
  <c r="D121" i="84"/>
  <c r="G120" i="84"/>
  <c r="E121" i="84"/>
  <c r="J119" i="88"/>
  <c r="J129" i="27"/>
  <c r="J129" i="29"/>
  <c r="D127" i="74"/>
  <c r="E127" i="74"/>
  <c r="G126" i="74"/>
  <c r="J123" i="64"/>
  <c r="H124" i="62"/>
  <c r="I124" i="62"/>
  <c r="G121" i="85"/>
  <c r="E122" i="85"/>
  <c r="D122" i="85"/>
  <c r="I120" i="91"/>
  <c r="H120" i="91"/>
  <c r="I126" i="45"/>
  <c r="H126" i="45"/>
  <c r="B129" i="22"/>
  <c r="F129" i="22"/>
  <c r="G127" i="43"/>
  <c r="E128" i="43"/>
  <c r="D128" i="43"/>
  <c r="B128" i="41"/>
  <c r="F128" i="41"/>
  <c r="J127" i="34"/>
  <c r="E131" i="27"/>
  <c r="D131" i="27"/>
  <c r="G130" i="27"/>
  <c r="G120" i="92"/>
  <c r="E121" i="92"/>
  <c r="D121" i="92"/>
  <c r="G123" i="66"/>
  <c r="E124" i="66"/>
  <c r="D124" i="66"/>
  <c r="G130" i="70"/>
  <c r="D131" i="70"/>
  <c r="E131" i="70"/>
  <c r="F121" i="89"/>
  <c r="B121" i="89"/>
  <c r="J129" i="69"/>
  <c r="J120" i="85"/>
  <c r="G124" i="65"/>
  <c r="D125" i="65"/>
  <c r="E125" i="65"/>
  <c r="D123" i="78"/>
  <c r="G122" i="78"/>
  <c r="E123" i="78"/>
  <c r="H121" i="81"/>
  <c r="I121" i="81"/>
  <c r="B128" i="73"/>
  <c r="F128" i="73"/>
  <c r="J122" i="66"/>
  <c r="J119" i="87"/>
  <c r="E131" i="23"/>
  <c r="D131" i="23"/>
  <c r="G130" i="23"/>
  <c r="D130" i="18"/>
  <c r="G129" i="18"/>
  <c r="E130" i="18"/>
  <c r="G125" i="59"/>
  <c r="E126" i="59"/>
  <c r="D126" i="59"/>
  <c r="I126" i="56"/>
  <c r="H126" i="56"/>
  <c r="J124" i="59"/>
  <c r="J128" i="18"/>
  <c r="J120" i="95"/>
  <c r="B127" i="56"/>
  <c r="F127" i="56"/>
  <c r="G126" i="57"/>
  <c r="E127" i="57"/>
  <c r="D127" i="57"/>
  <c r="J128" i="17"/>
  <c r="J127" i="3"/>
  <c r="J119" i="96"/>
  <c r="J120" i="94"/>
  <c r="E131" i="71"/>
  <c r="G130" i="71"/>
  <c r="D131" i="71"/>
  <c r="J120" i="82"/>
  <c r="J129" i="71"/>
  <c r="D122" i="95"/>
  <c r="E122" i="95" s="1"/>
  <c r="G121" i="95"/>
  <c r="B130" i="24"/>
  <c r="F130" i="24"/>
  <c r="G128" i="3"/>
  <c r="D129" i="3"/>
  <c r="E129" i="3"/>
  <c r="H119" i="13"/>
  <c r="I119" i="13"/>
  <c r="H122" i="76"/>
  <c r="I122" i="76"/>
  <c r="B120" i="33"/>
  <c r="G121" i="94"/>
  <c r="D122" i="94"/>
  <c r="E122" i="94" s="1"/>
  <c r="F123" i="77"/>
  <c r="B123" i="77"/>
  <c r="G120" i="87"/>
  <c r="D121" i="87"/>
  <c r="E121" i="87"/>
  <c r="G127" i="44"/>
  <c r="D128" i="44"/>
  <c r="E128" i="44"/>
  <c r="H127" i="42"/>
  <c r="I127" i="42"/>
  <c r="H120" i="93"/>
  <c r="I120" i="93"/>
  <c r="F122" i="80"/>
  <c r="B122" i="80"/>
  <c r="H129" i="24"/>
  <c r="I129" i="24"/>
  <c r="G123" i="67"/>
  <c r="D124" i="67"/>
  <c r="E124" i="67"/>
  <c r="H119" i="33"/>
  <c r="I119" i="33"/>
  <c r="B123" i="75"/>
  <c r="F123" i="75"/>
  <c r="B122" i="83"/>
  <c r="F122" i="83"/>
  <c r="D122" i="82"/>
  <c r="G121" i="82"/>
  <c r="E122" i="82"/>
  <c r="E148" i="35"/>
  <c r="F148" i="35" s="1"/>
  <c r="G147" i="35"/>
  <c r="B148" i="35"/>
  <c r="G120" i="96"/>
  <c r="D121" i="96"/>
  <c r="B126" i="54"/>
  <c r="F126" i="54"/>
  <c r="D132" i="28"/>
  <c r="G131" i="28"/>
  <c r="E132" i="28"/>
  <c r="F120" i="13"/>
  <c r="B120" i="13"/>
  <c r="F123" i="76"/>
  <c r="B123" i="76"/>
  <c r="E120" i="33"/>
  <c r="F120" i="33" s="1"/>
  <c r="D130" i="17"/>
  <c r="G129" i="17"/>
  <c r="E130" i="17"/>
  <c r="H125" i="55"/>
  <c r="I125" i="55"/>
  <c r="F129" i="21"/>
  <c r="B129" i="21"/>
  <c r="F128" i="42"/>
  <c r="B128" i="42"/>
  <c r="I146" i="35"/>
  <c r="H146" i="35"/>
  <c r="H125" i="54"/>
  <c r="I125" i="54"/>
  <c r="I121" i="80"/>
  <c r="H121" i="80"/>
  <c r="H122" i="77"/>
  <c r="I122" i="77"/>
  <c r="J126" i="44"/>
  <c r="J122" i="67"/>
  <c r="H122" i="75"/>
  <c r="I122" i="75"/>
  <c r="H121" i="83"/>
  <c r="I121" i="83"/>
  <c r="J145" i="35"/>
  <c r="F126" i="55"/>
  <c r="B126" i="55"/>
  <c r="I128" i="21"/>
  <c r="H128" i="21"/>
  <c r="F121" i="93"/>
  <c r="B121" i="93"/>
  <c r="J130" i="28"/>
  <c r="H119" i="102" l="1"/>
  <c r="I119" i="102"/>
  <c r="F120" i="102"/>
  <c r="B120" i="102"/>
  <c r="E121" i="101"/>
  <c r="F121" i="101" s="1"/>
  <c r="B121" i="101"/>
  <c r="H120" i="101"/>
  <c r="I120" i="101"/>
  <c r="G120" i="100"/>
  <c r="D121" i="100"/>
  <c r="J119" i="100"/>
  <c r="D41" i="25"/>
  <c r="G40" i="25"/>
  <c r="H40" i="25"/>
  <c r="G120" i="25"/>
  <c r="D121" i="25"/>
  <c r="J119" i="25"/>
  <c r="J119" i="99"/>
  <c r="G120" i="99"/>
  <c r="D121" i="99"/>
  <c r="E121" i="99"/>
  <c r="J120" i="26"/>
  <c r="B121" i="97"/>
  <c r="F121" i="97"/>
  <c r="H120" i="97"/>
  <c r="I120" i="97"/>
  <c r="B121" i="98"/>
  <c r="F121" i="98"/>
  <c r="D122" i="26"/>
  <c r="G121" i="26"/>
  <c r="H120" i="98"/>
  <c r="I120" i="98"/>
  <c r="G41" i="26"/>
  <c r="I41" i="26" s="1"/>
  <c r="G42" i="33"/>
  <c r="I42" i="33" s="1"/>
  <c r="I64" i="35"/>
  <c r="J122" i="75"/>
  <c r="J125" i="54"/>
  <c r="J120" i="89"/>
  <c r="D41" i="13"/>
  <c r="E41" i="13" s="1"/>
  <c r="H40" i="13"/>
  <c r="G40" i="13"/>
  <c r="J126" i="45"/>
  <c r="G65" i="35"/>
  <c r="E66" i="35"/>
  <c r="F66" i="35" s="1"/>
  <c r="B66" i="35"/>
  <c r="H65" i="35"/>
  <c r="J126" i="56"/>
  <c r="J127" i="41"/>
  <c r="J128" i="22"/>
  <c r="D42" i="26"/>
  <c r="E42" i="26" s="1"/>
  <c r="D43" i="33"/>
  <c r="E129" i="73"/>
  <c r="D129" i="73"/>
  <c r="G128" i="73"/>
  <c r="F125" i="65"/>
  <c r="B125" i="65"/>
  <c r="I130" i="70"/>
  <c r="H130" i="70"/>
  <c r="F121" i="92"/>
  <c r="B121" i="92"/>
  <c r="B131" i="27"/>
  <c r="F131" i="27"/>
  <c r="G129" i="22"/>
  <c r="E130" i="22"/>
  <c r="D130" i="22"/>
  <c r="I121" i="85"/>
  <c r="H121" i="85"/>
  <c r="I126" i="74"/>
  <c r="H126" i="74"/>
  <c r="F121" i="84"/>
  <c r="B121" i="84"/>
  <c r="I128" i="19"/>
  <c r="H128" i="19"/>
  <c r="F126" i="53"/>
  <c r="B126" i="53"/>
  <c r="F126" i="46"/>
  <c r="B126" i="46"/>
  <c r="I120" i="88"/>
  <c r="H120" i="88"/>
  <c r="H123" i="68"/>
  <c r="I123" i="68"/>
  <c r="B121" i="90"/>
  <c r="F121" i="90"/>
  <c r="I128" i="34"/>
  <c r="H128" i="34"/>
  <c r="B130" i="32"/>
  <c r="F130" i="32"/>
  <c r="B126" i="72"/>
  <c r="F126" i="72"/>
  <c r="F131" i="30"/>
  <c r="B131" i="30"/>
  <c r="I122" i="79"/>
  <c r="H122" i="79"/>
  <c r="F125" i="60"/>
  <c r="B125" i="60"/>
  <c r="H130" i="69"/>
  <c r="I130" i="69"/>
  <c r="I124" i="63"/>
  <c r="H124" i="63"/>
  <c r="I122" i="78"/>
  <c r="H122" i="78"/>
  <c r="H124" i="65"/>
  <c r="I124" i="65"/>
  <c r="E122" i="89"/>
  <c r="G121" i="89"/>
  <c r="D122" i="89"/>
  <c r="F124" i="66"/>
  <c r="B124" i="66"/>
  <c r="F128" i="43"/>
  <c r="B128" i="43"/>
  <c r="J120" i="91"/>
  <c r="J124" i="62"/>
  <c r="I125" i="53"/>
  <c r="H125" i="53"/>
  <c r="H125" i="58"/>
  <c r="I125" i="58"/>
  <c r="F125" i="64"/>
  <c r="B125" i="64"/>
  <c r="H120" i="90"/>
  <c r="I120" i="90"/>
  <c r="H129" i="31"/>
  <c r="I129" i="31"/>
  <c r="I125" i="72"/>
  <c r="H125" i="72"/>
  <c r="H130" i="30"/>
  <c r="I130" i="30"/>
  <c r="B131" i="69"/>
  <c r="F131" i="69"/>
  <c r="B125" i="61"/>
  <c r="F125" i="61"/>
  <c r="G125" i="62"/>
  <c r="D126" i="62"/>
  <c r="E126" i="62"/>
  <c r="B128" i="39"/>
  <c r="F128" i="39"/>
  <c r="J121" i="81"/>
  <c r="B123" i="78"/>
  <c r="F123" i="78"/>
  <c r="I120" i="92"/>
  <c r="H120" i="92"/>
  <c r="F122" i="85"/>
  <c r="B122" i="85"/>
  <c r="F127" i="74"/>
  <c r="B127" i="74"/>
  <c r="D123" i="81"/>
  <c r="G122" i="81"/>
  <c r="E123" i="81"/>
  <c r="F129" i="19"/>
  <c r="B129" i="19"/>
  <c r="H125" i="46"/>
  <c r="I125" i="46"/>
  <c r="D122" i="91"/>
  <c r="E122" i="91"/>
  <c r="G121" i="91"/>
  <c r="F124" i="68"/>
  <c r="B124" i="68"/>
  <c r="B126" i="58"/>
  <c r="F126" i="58"/>
  <c r="H124" i="64"/>
  <c r="I124" i="64"/>
  <c r="B129" i="34"/>
  <c r="F129" i="34"/>
  <c r="H129" i="32"/>
  <c r="I129" i="32"/>
  <c r="H128" i="20"/>
  <c r="I128" i="20"/>
  <c r="H130" i="29"/>
  <c r="I130" i="29"/>
  <c r="I120" i="86"/>
  <c r="H120" i="86"/>
  <c r="F125" i="63"/>
  <c r="B125" i="63"/>
  <c r="J127" i="42"/>
  <c r="F131" i="70"/>
  <c r="B131" i="70"/>
  <c r="H123" i="66"/>
  <c r="I123" i="66"/>
  <c r="H130" i="27"/>
  <c r="I130" i="27"/>
  <c r="E129" i="41"/>
  <c r="D129" i="41"/>
  <c r="G128" i="41"/>
  <c r="H127" i="43"/>
  <c r="I127" i="43"/>
  <c r="I120" i="84"/>
  <c r="H120" i="84"/>
  <c r="B121" i="88"/>
  <c r="F121" i="88"/>
  <c r="B130" i="31"/>
  <c r="F130" i="31"/>
  <c r="F129" i="20"/>
  <c r="B129" i="20"/>
  <c r="B123" i="79"/>
  <c r="F123" i="79"/>
  <c r="I124" i="60"/>
  <c r="H124" i="60"/>
  <c r="J127" i="73"/>
  <c r="B131" i="29"/>
  <c r="F131" i="29"/>
  <c r="F121" i="86"/>
  <c r="B121" i="86"/>
  <c r="H124" i="61"/>
  <c r="I124" i="61"/>
  <c r="E128" i="45"/>
  <c r="G127" i="45"/>
  <c r="D128" i="45"/>
  <c r="H127" i="39"/>
  <c r="I127" i="39"/>
  <c r="J146" i="35"/>
  <c r="B126" i="59"/>
  <c r="F126" i="59"/>
  <c r="I129" i="18"/>
  <c r="H129" i="18"/>
  <c r="I130" i="23"/>
  <c r="H130" i="23"/>
  <c r="G127" i="56"/>
  <c r="D128" i="56"/>
  <c r="E128" i="56"/>
  <c r="B130" i="18"/>
  <c r="F130" i="18"/>
  <c r="F131" i="23"/>
  <c r="B131" i="23"/>
  <c r="J129" i="24"/>
  <c r="J122" i="76"/>
  <c r="I125" i="59"/>
  <c r="H125" i="59"/>
  <c r="J121" i="83"/>
  <c r="B127" i="57"/>
  <c r="F127" i="57"/>
  <c r="B131" i="71"/>
  <c r="F131" i="71"/>
  <c r="J119" i="13"/>
  <c r="I130" i="71"/>
  <c r="H130" i="71"/>
  <c r="H126" i="57"/>
  <c r="I126" i="57"/>
  <c r="G120" i="33"/>
  <c r="D121" i="33"/>
  <c r="E121" i="33" s="1"/>
  <c r="D122" i="93"/>
  <c r="G121" i="93"/>
  <c r="D127" i="55"/>
  <c r="G126" i="55"/>
  <c r="E127" i="55"/>
  <c r="B130" i="17"/>
  <c r="F130" i="17"/>
  <c r="I131" i="28"/>
  <c r="H131" i="28"/>
  <c r="H120" i="96"/>
  <c r="I120" i="96"/>
  <c r="H127" i="44"/>
  <c r="I127" i="44"/>
  <c r="B121" i="87"/>
  <c r="F121" i="87"/>
  <c r="I121" i="94"/>
  <c r="H121" i="94"/>
  <c r="E131" i="24"/>
  <c r="G130" i="24"/>
  <c r="D131" i="24"/>
  <c r="F132" i="28"/>
  <c r="B132" i="28"/>
  <c r="I121" i="82"/>
  <c r="H121" i="82"/>
  <c r="B124" i="67"/>
  <c r="F124" i="67"/>
  <c r="E123" i="80"/>
  <c r="D123" i="80"/>
  <c r="G122" i="80"/>
  <c r="H120" i="87"/>
  <c r="I120" i="87"/>
  <c r="I121" i="95"/>
  <c r="H121" i="95"/>
  <c r="J128" i="21"/>
  <c r="G128" i="42"/>
  <c r="D129" i="42"/>
  <c r="E129" i="42"/>
  <c r="E130" i="21"/>
  <c r="D130" i="21"/>
  <c r="G129" i="21"/>
  <c r="J125" i="55"/>
  <c r="D124" i="76"/>
  <c r="E124" i="76"/>
  <c r="G123" i="76"/>
  <c r="G120" i="13"/>
  <c r="D121" i="13"/>
  <c r="E121" i="13" s="1"/>
  <c r="E127" i="54"/>
  <c r="G126" i="54"/>
  <c r="D127" i="54"/>
  <c r="B121" i="96"/>
  <c r="H147" i="35"/>
  <c r="I147" i="35"/>
  <c r="B122" i="82"/>
  <c r="F122" i="82"/>
  <c r="G123" i="75"/>
  <c r="D124" i="75"/>
  <c r="E124" i="75"/>
  <c r="I123" i="67"/>
  <c r="H123" i="67"/>
  <c r="J120" i="93"/>
  <c r="B129" i="3"/>
  <c r="F129" i="3"/>
  <c r="J122" i="77"/>
  <c r="J121" i="80"/>
  <c r="H129" i="17"/>
  <c r="I129" i="17"/>
  <c r="E121" i="96"/>
  <c r="F121" i="96" s="1"/>
  <c r="G148" i="35"/>
  <c r="B149" i="35"/>
  <c r="E149" i="35"/>
  <c r="F149" i="35" s="1"/>
  <c r="E123" i="83"/>
  <c r="G122" i="83"/>
  <c r="D123" i="83"/>
  <c r="J119" i="33"/>
  <c r="F128" i="44"/>
  <c r="B128" i="44"/>
  <c r="D124" i="77"/>
  <c r="E124" i="77"/>
  <c r="G123" i="77"/>
  <c r="F122" i="94"/>
  <c r="B122" i="94"/>
  <c r="I128" i="3"/>
  <c r="H128" i="3"/>
  <c r="B122" i="95"/>
  <c r="F122" i="95"/>
  <c r="J119" i="102" l="1"/>
  <c r="D121" i="102"/>
  <c r="E121" i="102" s="1"/>
  <c r="G120" i="102"/>
  <c r="D122" i="101"/>
  <c r="E122" i="101" s="1"/>
  <c r="G121" i="101"/>
  <c r="J120" i="101"/>
  <c r="E121" i="100"/>
  <c r="F121" i="100" s="1"/>
  <c r="B121" i="100"/>
  <c r="H120" i="100"/>
  <c r="I120" i="100"/>
  <c r="I40" i="25"/>
  <c r="E41" i="25"/>
  <c r="F41" i="25" s="1"/>
  <c r="B41" i="25"/>
  <c r="E121" i="25"/>
  <c r="F121" i="25" s="1"/>
  <c r="B121" i="25"/>
  <c r="I120" i="25"/>
  <c r="H120" i="25"/>
  <c r="B121" i="99"/>
  <c r="F121" i="99"/>
  <c r="I120" i="99"/>
  <c r="H120" i="99"/>
  <c r="J120" i="97"/>
  <c r="H121" i="26"/>
  <c r="I121" i="26"/>
  <c r="E122" i="26"/>
  <c r="F122" i="26" s="1"/>
  <c r="B122" i="26"/>
  <c r="J120" i="98"/>
  <c r="D122" i="98"/>
  <c r="G121" i="98"/>
  <c r="E122" i="98"/>
  <c r="G121" i="97"/>
  <c r="D122" i="97"/>
  <c r="E122" i="97"/>
  <c r="J130" i="69"/>
  <c r="J123" i="68"/>
  <c r="J120" i="84"/>
  <c r="J120" i="86"/>
  <c r="J125" i="53"/>
  <c r="J130" i="70"/>
  <c r="J130" i="71"/>
  <c r="J125" i="72"/>
  <c r="J130" i="23"/>
  <c r="J130" i="30"/>
  <c r="J129" i="31"/>
  <c r="J124" i="63"/>
  <c r="J121" i="85"/>
  <c r="B43" i="33"/>
  <c r="I65" i="35"/>
  <c r="I40" i="13"/>
  <c r="J123" i="66"/>
  <c r="E43" i="33"/>
  <c r="F43" i="33" s="1"/>
  <c r="F42" i="26"/>
  <c r="H42" i="26" s="1"/>
  <c r="B42" i="26"/>
  <c r="J127" i="39"/>
  <c r="J127" i="43"/>
  <c r="J130" i="29"/>
  <c r="J129" i="32"/>
  <c r="J124" i="64"/>
  <c r="H66" i="35"/>
  <c r="G66" i="35"/>
  <c r="B67" i="35"/>
  <c r="E67" i="35"/>
  <c r="F67" i="35" s="1"/>
  <c r="B41" i="13"/>
  <c r="F41" i="13"/>
  <c r="J125" i="59"/>
  <c r="J129" i="18"/>
  <c r="J124" i="61"/>
  <c r="E132" i="29"/>
  <c r="D132" i="29"/>
  <c r="G131" i="29"/>
  <c r="J124" i="60"/>
  <c r="D130" i="20"/>
  <c r="E130" i="20"/>
  <c r="G129" i="20"/>
  <c r="J130" i="27"/>
  <c r="E126" i="63"/>
  <c r="G125" i="63"/>
  <c r="D126" i="63"/>
  <c r="E125" i="68"/>
  <c r="D125" i="68"/>
  <c r="G124" i="68"/>
  <c r="J125" i="46"/>
  <c r="G127" i="74"/>
  <c r="D128" i="74"/>
  <c r="E128" i="74"/>
  <c r="J120" i="92"/>
  <c r="D129" i="39"/>
  <c r="E129" i="39"/>
  <c r="G128" i="39"/>
  <c r="H125" i="62"/>
  <c r="I125" i="62"/>
  <c r="E125" i="66"/>
  <c r="D125" i="66"/>
  <c r="G124" i="66"/>
  <c r="J124" i="65"/>
  <c r="E131" i="32"/>
  <c r="G130" i="32"/>
  <c r="D131" i="32"/>
  <c r="D122" i="90"/>
  <c r="G121" i="90"/>
  <c r="E122" i="90"/>
  <c r="H129" i="22"/>
  <c r="I129" i="22"/>
  <c r="E122" i="92"/>
  <c r="D122" i="92"/>
  <c r="G121" i="92"/>
  <c r="E126" i="65"/>
  <c r="D126" i="65"/>
  <c r="G125" i="65"/>
  <c r="J120" i="87"/>
  <c r="J126" i="57"/>
  <c r="B128" i="45"/>
  <c r="F128" i="45"/>
  <c r="E124" i="79"/>
  <c r="G123" i="79"/>
  <c r="D124" i="79"/>
  <c r="E131" i="31"/>
  <c r="D131" i="31"/>
  <c r="G130" i="31"/>
  <c r="H128" i="41"/>
  <c r="I128" i="41"/>
  <c r="E132" i="70"/>
  <c r="D132" i="70"/>
  <c r="G131" i="70"/>
  <c r="J128" i="20"/>
  <c r="E130" i="34"/>
  <c r="G129" i="34"/>
  <c r="D130" i="34"/>
  <c r="D127" i="58"/>
  <c r="E127" i="58"/>
  <c r="G126" i="58"/>
  <c r="I121" i="91"/>
  <c r="H121" i="91"/>
  <c r="I122" i="81"/>
  <c r="H122" i="81"/>
  <c r="D124" i="78"/>
  <c r="E124" i="78"/>
  <c r="G123" i="78"/>
  <c r="E126" i="61"/>
  <c r="G125" i="61"/>
  <c r="D126" i="61"/>
  <c r="B122" i="89"/>
  <c r="F122" i="89"/>
  <c r="E126" i="60"/>
  <c r="D126" i="60"/>
  <c r="G125" i="60"/>
  <c r="E132" i="30"/>
  <c r="G131" i="30"/>
  <c r="D132" i="30"/>
  <c r="J120" i="88"/>
  <c r="G126" i="53"/>
  <c r="E127" i="53"/>
  <c r="D127" i="53"/>
  <c r="D122" i="84"/>
  <c r="G121" i="84"/>
  <c r="E122" i="84"/>
  <c r="D132" i="27"/>
  <c r="G131" i="27"/>
  <c r="E132" i="27"/>
  <c r="I128" i="73"/>
  <c r="H128" i="73"/>
  <c r="I127" i="45"/>
  <c r="H127" i="45"/>
  <c r="B129" i="41"/>
  <c r="F129" i="41"/>
  <c r="F123" i="81"/>
  <c r="B123" i="81"/>
  <c r="G122" i="85"/>
  <c r="E123" i="85"/>
  <c r="D123" i="85"/>
  <c r="E126" i="64"/>
  <c r="G125" i="64"/>
  <c r="D126" i="64"/>
  <c r="E129" i="43"/>
  <c r="G128" i="43"/>
  <c r="D129" i="43"/>
  <c r="H121" i="89"/>
  <c r="I121" i="89"/>
  <c r="G126" i="72"/>
  <c r="E127" i="72"/>
  <c r="D127" i="72"/>
  <c r="F130" i="22"/>
  <c r="B130" i="22"/>
  <c r="B129" i="73"/>
  <c r="F129" i="73"/>
  <c r="D122" i="86"/>
  <c r="G121" i="86"/>
  <c r="E122" i="86"/>
  <c r="E122" i="88"/>
  <c r="G121" i="88"/>
  <c r="D122" i="88"/>
  <c r="B122" i="91"/>
  <c r="F122" i="91"/>
  <c r="D130" i="19"/>
  <c r="E130" i="19"/>
  <c r="G129" i="19"/>
  <c r="B126" i="62"/>
  <c r="F126" i="62"/>
  <c r="G131" i="69"/>
  <c r="D132" i="69"/>
  <c r="E132" i="69"/>
  <c r="J120" i="90"/>
  <c r="J125" i="58"/>
  <c r="J122" i="78"/>
  <c r="J122" i="79"/>
  <c r="J128" i="34"/>
  <c r="G126" i="46"/>
  <c r="E127" i="46"/>
  <c r="D127" i="46"/>
  <c r="J128" i="19"/>
  <c r="J126" i="74"/>
  <c r="E132" i="23"/>
  <c r="D132" i="23"/>
  <c r="G131" i="23"/>
  <c r="G130" i="18"/>
  <c r="E131" i="18"/>
  <c r="D131" i="18"/>
  <c r="F128" i="56"/>
  <c r="B128" i="56"/>
  <c r="G126" i="59"/>
  <c r="E127" i="59"/>
  <c r="D127" i="59"/>
  <c r="H127" i="56"/>
  <c r="I127" i="56"/>
  <c r="J147" i="35"/>
  <c r="D132" i="71"/>
  <c r="E132" i="71"/>
  <c r="G131" i="71"/>
  <c r="J131" i="28"/>
  <c r="J127" i="44"/>
  <c r="J120" i="96"/>
  <c r="E128" i="57"/>
  <c r="D128" i="57"/>
  <c r="G127" i="57"/>
  <c r="G121" i="96"/>
  <c r="D122" i="96"/>
  <c r="E122" i="96" s="1"/>
  <c r="F124" i="77"/>
  <c r="B124" i="77"/>
  <c r="F123" i="83"/>
  <c r="B123" i="83"/>
  <c r="G149" i="35"/>
  <c r="B150" i="35"/>
  <c r="E150" i="35"/>
  <c r="F150" i="35" s="1"/>
  <c r="J129" i="17"/>
  <c r="D123" i="82"/>
  <c r="G122" i="82"/>
  <c r="E123" i="82"/>
  <c r="H120" i="13"/>
  <c r="I120" i="13"/>
  <c r="B130" i="21"/>
  <c r="F130" i="21"/>
  <c r="I128" i="42"/>
  <c r="H128" i="42"/>
  <c r="J121" i="95"/>
  <c r="B123" i="80"/>
  <c r="F123" i="80"/>
  <c r="G132" i="28"/>
  <c r="D133" i="28"/>
  <c r="E133" i="28"/>
  <c r="E131" i="17"/>
  <c r="D131" i="17"/>
  <c r="G130" i="17"/>
  <c r="I126" i="55"/>
  <c r="H126" i="55"/>
  <c r="B122" i="93"/>
  <c r="D123" i="95"/>
  <c r="E123" i="95" s="1"/>
  <c r="G122" i="95"/>
  <c r="D123" i="94"/>
  <c r="E123" i="94" s="1"/>
  <c r="G122" i="94"/>
  <c r="H122" i="83"/>
  <c r="I122" i="83"/>
  <c r="D130" i="3"/>
  <c r="G129" i="3"/>
  <c r="E130" i="3"/>
  <c r="B124" i="75"/>
  <c r="F124" i="75"/>
  <c r="B127" i="54"/>
  <c r="F127" i="54"/>
  <c r="B124" i="76"/>
  <c r="F124" i="76"/>
  <c r="F131" i="24"/>
  <c r="B131" i="24"/>
  <c r="F127" i="55"/>
  <c r="B127" i="55"/>
  <c r="J128" i="3"/>
  <c r="H123" i="77"/>
  <c r="I123" i="77"/>
  <c r="D129" i="44"/>
  <c r="G128" i="44"/>
  <c r="E129" i="44"/>
  <c r="H148" i="35"/>
  <c r="I148" i="35"/>
  <c r="I123" i="75"/>
  <c r="H123" i="75"/>
  <c r="H126" i="54"/>
  <c r="I126" i="54"/>
  <c r="D125" i="67"/>
  <c r="G124" i="67"/>
  <c r="E125" i="67"/>
  <c r="J121" i="82"/>
  <c r="H130" i="24"/>
  <c r="I130" i="24"/>
  <c r="H121" i="93"/>
  <c r="I121" i="93"/>
  <c r="B121" i="33"/>
  <c r="F121" i="33"/>
  <c r="J123" i="67"/>
  <c r="B121" i="13"/>
  <c r="F121" i="13"/>
  <c r="H123" i="76"/>
  <c r="I123" i="76"/>
  <c r="I129" i="21"/>
  <c r="H129" i="21"/>
  <c r="F129" i="42"/>
  <c r="B129" i="42"/>
  <c r="I122" i="80"/>
  <c r="H122" i="80"/>
  <c r="J121" i="94"/>
  <c r="G121" i="87"/>
  <c r="D122" i="87"/>
  <c r="E122" i="87"/>
  <c r="E122" i="93"/>
  <c r="F122" i="93" s="1"/>
  <c r="I120" i="33"/>
  <c r="H120" i="33"/>
  <c r="H120" i="102" l="1"/>
  <c r="I120" i="102"/>
  <c r="B121" i="102"/>
  <c r="F121" i="102"/>
  <c r="H121" i="101"/>
  <c r="I121" i="101"/>
  <c r="B122" i="101"/>
  <c r="F122" i="101"/>
  <c r="J120" i="100"/>
  <c r="D122" i="100"/>
  <c r="G121" i="100"/>
  <c r="G41" i="25"/>
  <c r="H41" i="25"/>
  <c r="D42" i="25"/>
  <c r="D122" i="25"/>
  <c r="G121" i="25"/>
  <c r="J120" i="25"/>
  <c r="J120" i="99"/>
  <c r="G121" i="99"/>
  <c r="D122" i="99"/>
  <c r="E122" i="99"/>
  <c r="J121" i="26"/>
  <c r="D123" i="26"/>
  <c r="G122" i="26"/>
  <c r="H121" i="98"/>
  <c r="I121" i="98"/>
  <c r="B122" i="97"/>
  <c r="F122" i="97"/>
  <c r="F122" i="98"/>
  <c r="B122" i="98"/>
  <c r="H121" i="97"/>
  <c r="I121" i="97"/>
  <c r="G42" i="26"/>
  <c r="I42" i="26" s="1"/>
  <c r="J129" i="22"/>
  <c r="J121" i="91"/>
  <c r="J125" i="62"/>
  <c r="D44" i="33"/>
  <c r="G43" i="33"/>
  <c r="H43" i="33"/>
  <c r="D42" i="13"/>
  <c r="E42" i="13" s="1"/>
  <c r="G67" i="35"/>
  <c r="B68" i="35"/>
  <c r="E68" i="35"/>
  <c r="F68" i="35" s="1"/>
  <c r="H67" i="35"/>
  <c r="J127" i="45"/>
  <c r="G41" i="13"/>
  <c r="J127" i="56"/>
  <c r="J128" i="73"/>
  <c r="H41" i="13"/>
  <c r="I66" i="35"/>
  <c r="D43" i="26"/>
  <c r="E43" i="26" s="1"/>
  <c r="F132" i="69"/>
  <c r="B132" i="69"/>
  <c r="H129" i="19"/>
  <c r="I129" i="19"/>
  <c r="F129" i="43"/>
  <c r="B129" i="43"/>
  <c r="H125" i="64"/>
  <c r="I125" i="64"/>
  <c r="I122" i="85"/>
  <c r="H122" i="85"/>
  <c r="H131" i="30"/>
  <c r="I131" i="30"/>
  <c r="I125" i="61"/>
  <c r="H125" i="61"/>
  <c r="F124" i="78"/>
  <c r="B124" i="78"/>
  <c r="B130" i="34"/>
  <c r="F130" i="34"/>
  <c r="H131" i="70"/>
  <c r="I131" i="70"/>
  <c r="F124" i="79"/>
  <c r="B124" i="79"/>
  <c r="B126" i="65"/>
  <c r="F126" i="65"/>
  <c r="H121" i="90"/>
  <c r="I121" i="90"/>
  <c r="B128" i="74"/>
  <c r="F128" i="74"/>
  <c r="B125" i="68"/>
  <c r="F125" i="68"/>
  <c r="F130" i="20"/>
  <c r="B130" i="20"/>
  <c r="H126" i="46"/>
  <c r="I126" i="46"/>
  <c r="H131" i="69"/>
  <c r="I131" i="69"/>
  <c r="B122" i="88"/>
  <c r="F122" i="88"/>
  <c r="H121" i="86"/>
  <c r="I121" i="86"/>
  <c r="H126" i="72"/>
  <c r="I126" i="72"/>
  <c r="H128" i="43"/>
  <c r="I128" i="43"/>
  <c r="I121" i="84"/>
  <c r="H121" i="84"/>
  <c r="H126" i="53"/>
  <c r="I126" i="53"/>
  <c r="G122" i="89"/>
  <c r="E123" i="89"/>
  <c r="D123" i="89"/>
  <c r="H126" i="58"/>
  <c r="I126" i="58"/>
  <c r="I129" i="34"/>
  <c r="H129" i="34"/>
  <c r="F132" i="70"/>
  <c r="B132" i="70"/>
  <c r="I130" i="31"/>
  <c r="H130" i="31"/>
  <c r="I123" i="79"/>
  <c r="H123" i="79"/>
  <c r="F122" i="90"/>
  <c r="B122" i="90"/>
  <c r="F129" i="39"/>
  <c r="B129" i="39"/>
  <c r="H127" i="74"/>
  <c r="I127" i="74"/>
  <c r="J120" i="13"/>
  <c r="G126" i="62"/>
  <c r="D127" i="62"/>
  <c r="E127" i="62"/>
  <c r="F130" i="19"/>
  <c r="B130" i="19"/>
  <c r="H121" i="88"/>
  <c r="I121" i="88"/>
  <c r="F122" i="86"/>
  <c r="B122" i="86"/>
  <c r="E131" i="22"/>
  <c r="G130" i="22"/>
  <c r="D131" i="22"/>
  <c r="J121" i="89"/>
  <c r="F123" i="85"/>
  <c r="B123" i="85"/>
  <c r="G123" i="81"/>
  <c r="D124" i="81"/>
  <c r="E124" i="81"/>
  <c r="I131" i="27"/>
  <c r="H131" i="27"/>
  <c r="F122" i="84"/>
  <c r="B122" i="84"/>
  <c r="I125" i="60"/>
  <c r="H125" i="60"/>
  <c r="H123" i="78"/>
  <c r="I123" i="78"/>
  <c r="J122" i="81"/>
  <c r="F131" i="31"/>
  <c r="B131" i="31"/>
  <c r="I121" i="92"/>
  <c r="H121" i="92"/>
  <c r="B131" i="32"/>
  <c r="F131" i="32"/>
  <c r="I124" i="66"/>
  <c r="H124" i="66"/>
  <c r="F126" i="63"/>
  <c r="B126" i="63"/>
  <c r="H129" i="20"/>
  <c r="I129" i="20"/>
  <c r="I131" i="29"/>
  <c r="H131" i="29"/>
  <c r="B127" i="46"/>
  <c r="F127" i="46"/>
  <c r="D123" i="91"/>
  <c r="G122" i="91"/>
  <c r="E123" i="91"/>
  <c r="D130" i="73"/>
  <c r="G129" i="73"/>
  <c r="E130" i="73"/>
  <c r="F127" i="72"/>
  <c r="B127" i="72"/>
  <c r="B126" i="64"/>
  <c r="F126" i="64"/>
  <c r="D130" i="41"/>
  <c r="G129" i="41"/>
  <c r="E130" i="41"/>
  <c r="F132" i="27"/>
  <c r="B132" i="27"/>
  <c r="F127" i="53"/>
  <c r="B127" i="53"/>
  <c r="F132" i="30"/>
  <c r="B132" i="30"/>
  <c r="F126" i="60"/>
  <c r="B126" i="60"/>
  <c r="B126" i="61"/>
  <c r="F126" i="61"/>
  <c r="B127" i="58"/>
  <c r="F127" i="58"/>
  <c r="J128" i="41"/>
  <c r="E129" i="45"/>
  <c r="D129" i="45"/>
  <c r="G128" i="45"/>
  <c r="H125" i="65"/>
  <c r="I125" i="65"/>
  <c r="B122" i="92"/>
  <c r="F122" i="92"/>
  <c r="H130" i="32"/>
  <c r="I130" i="32"/>
  <c r="F125" i="66"/>
  <c r="B125" i="66"/>
  <c r="H128" i="39"/>
  <c r="I128" i="39"/>
  <c r="I124" i="68"/>
  <c r="H124" i="68"/>
  <c r="I125" i="63"/>
  <c r="H125" i="63"/>
  <c r="F132" i="29"/>
  <c r="B132" i="29"/>
  <c r="I126" i="59"/>
  <c r="H126" i="59"/>
  <c r="H131" i="23"/>
  <c r="I131" i="23"/>
  <c r="F131" i="18"/>
  <c r="B131" i="18"/>
  <c r="F132" i="23"/>
  <c r="B132" i="23"/>
  <c r="J122" i="83"/>
  <c r="J126" i="55"/>
  <c r="B127" i="59"/>
  <c r="F127" i="59"/>
  <c r="E129" i="56"/>
  <c r="D129" i="56"/>
  <c r="G128" i="56"/>
  <c r="I130" i="18"/>
  <c r="H130" i="18"/>
  <c r="F128" i="57"/>
  <c r="B128" i="57"/>
  <c r="F132" i="71"/>
  <c r="B132" i="71"/>
  <c r="J129" i="21"/>
  <c r="J121" i="93"/>
  <c r="H127" i="57"/>
  <c r="I127" i="57"/>
  <c r="I131" i="71"/>
  <c r="H131" i="71"/>
  <c r="G122" i="93"/>
  <c r="D123" i="93"/>
  <c r="J120" i="33"/>
  <c r="I121" i="87"/>
  <c r="H121" i="87"/>
  <c r="J122" i="80"/>
  <c r="E130" i="42"/>
  <c r="D130" i="42"/>
  <c r="G129" i="42"/>
  <c r="J123" i="76"/>
  <c r="G121" i="33"/>
  <c r="D122" i="33"/>
  <c r="E122" i="33" s="1"/>
  <c r="H124" i="67"/>
  <c r="I124" i="67"/>
  <c r="J123" i="75"/>
  <c r="J123" i="77"/>
  <c r="G127" i="55"/>
  <c r="E128" i="55"/>
  <c r="D128" i="55"/>
  <c r="D125" i="75"/>
  <c r="E125" i="75"/>
  <c r="G124" i="75"/>
  <c r="H129" i="3"/>
  <c r="I129" i="3"/>
  <c r="B123" i="94"/>
  <c r="F123" i="94"/>
  <c r="I122" i="95"/>
  <c r="H122" i="95"/>
  <c r="H132" i="28"/>
  <c r="I132" i="28"/>
  <c r="D131" i="21"/>
  <c r="E131" i="21"/>
  <c r="G130" i="21"/>
  <c r="H149" i="35"/>
  <c r="I149" i="35"/>
  <c r="E124" i="83"/>
  <c r="G123" i="83"/>
  <c r="D124" i="83"/>
  <c r="B125" i="67"/>
  <c r="F125" i="67"/>
  <c r="J126" i="54"/>
  <c r="J148" i="35"/>
  <c r="F130" i="3"/>
  <c r="B130" i="3"/>
  <c r="F123" i="95"/>
  <c r="B123" i="95"/>
  <c r="I122" i="82"/>
  <c r="H122" i="82"/>
  <c r="D122" i="13"/>
  <c r="E122" i="13" s="1"/>
  <c r="G121" i="13"/>
  <c r="J130" i="24"/>
  <c r="I128" i="44"/>
  <c r="H128" i="44"/>
  <c r="G124" i="76"/>
  <c r="E125" i="76"/>
  <c r="D125" i="76"/>
  <c r="E128" i="54"/>
  <c r="G127" i="54"/>
  <c r="D128" i="54"/>
  <c r="H122" i="94"/>
  <c r="I122" i="94"/>
  <c r="I130" i="17"/>
  <c r="H130" i="17"/>
  <c r="B123" i="82"/>
  <c r="F123" i="82"/>
  <c r="G150" i="35"/>
  <c r="B151" i="35"/>
  <c r="E151" i="35"/>
  <c r="F151" i="35" s="1"/>
  <c r="E125" i="77"/>
  <c r="G124" i="77"/>
  <c r="D125" i="77"/>
  <c r="B122" i="96"/>
  <c r="F122" i="96"/>
  <c r="F122" i="87"/>
  <c r="B122" i="87"/>
  <c r="B129" i="44"/>
  <c r="F129" i="44"/>
  <c r="E132" i="24"/>
  <c r="D132" i="24"/>
  <c r="G131" i="24"/>
  <c r="B131" i="17"/>
  <c r="F131" i="17"/>
  <c r="F133" i="28"/>
  <c r="B133" i="28"/>
  <c r="D124" i="80"/>
  <c r="E124" i="80"/>
  <c r="G123" i="80"/>
  <c r="J128" i="42"/>
  <c r="I121" i="96"/>
  <c r="H121" i="96"/>
  <c r="J120" i="102" l="1"/>
  <c r="D122" i="102"/>
  <c r="E122" i="102" s="1"/>
  <c r="G121" i="102"/>
  <c r="G122" i="101"/>
  <c r="D123" i="101"/>
  <c r="J121" i="101"/>
  <c r="I41" i="25"/>
  <c r="I121" i="100"/>
  <c r="H121" i="100"/>
  <c r="E122" i="100"/>
  <c r="F122" i="100" s="1"/>
  <c r="B122" i="100"/>
  <c r="E42" i="25"/>
  <c r="F42" i="25" s="1"/>
  <c r="B42" i="25"/>
  <c r="I121" i="25"/>
  <c r="H121" i="25"/>
  <c r="E122" i="25"/>
  <c r="F122" i="25" s="1"/>
  <c r="B122" i="25"/>
  <c r="F122" i="99"/>
  <c r="B122" i="99"/>
  <c r="H121" i="99"/>
  <c r="I121" i="99"/>
  <c r="J121" i="98"/>
  <c r="J121" i="97"/>
  <c r="G122" i="97"/>
  <c r="D123" i="97"/>
  <c r="E123" i="97"/>
  <c r="I122" i="26"/>
  <c r="H122" i="26"/>
  <c r="D123" i="98"/>
  <c r="G122" i="98"/>
  <c r="E123" i="98"/>
  <c r="E123" i="26"/>
  <c r="F123" i="26" s="1"/>
  <c r="B123" i="26"/>
  <c r="I67" i="35"/>
  <c r="I43" i="33"/>
  <c r="J126" i="53"/>
  <c r="J128" i="43"/>
  <c r="J121" i="86"/>
  <c r="J131" i="69"/>
  <c r="J131" i="70"/>
  <c r="J131" i="30"/>
  <c r="J125" i="64"/>
  <c r="J129" i="19"/>
  <c r="J128" i="39"/>
  <c r="J130" i="32"/>
  <c r="J125" i="65"/>
  <c r="J126" i="72"/>
  <c r="J121" i="90"/>
  <c r="J123" i="78"/>
  <c r="J126" i="46"/>
  <c r="J124" i="66"/>
  <c r="J127" i="57"/>
  <c r="J131" i="29"/>
  <c r="J121" i="92"/>
  <c r="J131" i="71"/>
  <c r="G68" i="35"/>
  <c r="H68" i="35"/>
  <c r="E69" i="35"/>
  <c r="F69" i="35" s="1"/>
  <c r="B69" i="35"/>
  <c r="J123" i="79"/>
  <c r="I41" i="13"/>
  <c r="B44" i="33"/>
  <c r="J127" i="74"/>
  <c r="F43" i="26"/>
  <c r="H43" i="26" s="1"/>
  <c r="B43" i="26"/>
  <c r="B42" i="13"/>
  <c r="F42" i="13"/>
  <c r="G42" i="13" s="1"/>
  <c r="E44" i="33"/>
  <c r="F44" i="33" s="1"/>
  <c r="G122" i="92"/>
  <c r="D123" i="92"/>
  <c r="E123" i="92"/>
  <c r="I128" i="45"/>
  <c r="H128" i="45"/>
  <c r="G127" i="58"/>
  <c r="E128" i="58"/>
  <c r="D128" i="58"/>
  <c r="I129" i="73"/>
  <c r="H129" i="73"/>
  <c r="F123" i="91"/>
  <c r="B123" i="91"/>
  <c r="D127" i="63"/>
  <c r="E127" i="63"/>
  <c r="G126" i="63"/>
  <c r="G131" i="31"/>
  <c r="E132" i="31"/>
  <c r="D132" i="31"/>
  <c r="I123" i="81"/>
  <c r="H123" i="81"/>
  <c r="B131" i="22"/>
  <c r="F131" i="22"/>
  <c r="E123" i="86"/>
  <c r="D123" i="86"/>
  <c r="G122" i="86"/>
  <c r="D131" i="19"/>
  <c r="E131" i="19"/>
  <c r="G130" i="19"/>
  <c r="D130" i="39"/>
  <c r="G129" i="39"/>
  <c r="E130" i="39"/>
  <c r="G132" i="70"/>
  <c r="E133" i="70"/>
  <c r="D133" i="70"/>
  <c r="G128" i="74"/>
  <c r="D129" i="74"/>
  <c r="E129" i="74"/>
  <c r="D127" i="65"/>
  <c r="G126" i="65"/>
  <c r="E127" i="65"/>
  <c r="J126" i="59"/>
  <c r="E133" i="29"/>
  <c r="G132" i="29"/>
  <c r="D133" i="29"/>
  <c r="J124" i="68"/>
  <c r="D126" i="66"/>
  <c r="E126" i="66"/>
  <c r="G125" i="66"/>
  <c r="B129" i="45"/>
  <c r="F129" i="45"/>
  <c r="D127" i="60"/>
  <c r="E127" i="60"/>
  <c r="G126" i="60"/>
  <c r="G127" i="53"/>
  <c r="E128" i="53"/>
  <c r="D128" i="53"/>
  <c r="I129" i="41"/>
  <c r="H129" i="41"/>
  <c r="F130" i="73"/>
  <c r="B130" i="73"/>
  <c r="G127" i="46"/>
  <c r="D128" i="46"/>
  <c r="E128" i="46"/>
  <c r="J129" i="20"/>
  <c r="J125" i="60"/>
  <c r="J131" i="27"/>
  <c r="H130" i="22"/>
  <c r="I130" i="22"/>
  <c r="J121" i="88"/>
  <c r="B123" i="89"/>
  <c r="F123" i="89"/>
  <c r="E131" i="20"/>
  <c r="G130" i="20"/>
  <c r="D131" i="20"/>
  <c r="E125" i="78"/>
  <c r="D125" i="78"/>
  <c r="G124" i="78"/>
  <c r="D127" i="61"/>
  <c r="E127" i="61"/>
  <c r="G126" i="61"/>
  <c r="B130" i="41"/>
  <c r="F130" i="41"/>
  <c r="E128" i="72"/>
  <c r="G127" i="72"/>
  <c r="D128" i="72"/>
  <c r="G123" i="85"/>
  <c r="E124" i="85"/>
  <c r="D124" i="85"/>
  <c r="B127" i="62"/>
  <c r="F127" i="62"/>
  <c r="E123" i="90"/>
  <c r="D123" i="90"/>
  <c r="G122" i="90"/>
  <c r="J130" i="31"/>
  <c r="J129" i="34"/>
  <c r="E123" i="88"/>
  <c r="D123" i="88"/>
  <c r="G122" i="88"/>
  <c r="D126" i="68"/>
  <c r="G125" i="68"/>
  <c r="E126" i="68"/>
  <c r="D131" i="34"/>
  <c r="G130" i="34"/>
  <c r="E131" i="34"/>
  <c r="J125" i="63"/>
  <c r="G132" i="30"/>
  <c r="E133" i="30"/>
  <c r="D133" i="30"/>
  <c r="E133" i="27"/>
  <c r="G132" i="27"/>
  <c r="D133" i="27"/>
  <c r="D127" i="64"/>
  <c r="G126" i="64"/>
  <c r="E127" i="64"/>
  <c r="H122" i="91"/>
  <c r="I122" i="91"/>
  <c r="D132" i="32"/>
  <c r="E132" i="32"/>
  <c r="G131" i="32"/>
  <c r="E123" i="84"/>
  <c r="G122" i="84"/>
  <c r="D123" i="84"/>
  <c r="B124" i="81"/>
  <c r="F124" i="81"/>
  <c r="H126" i="62"/>
  <c r="I126" i="62"/>
  <c r="J126" i="58"/>
  <c r="H122" i="89"/>
  <c r="I122" i="89"/>
  <c r="J121" i="84"/>
  <c r="G124" i="79"/>
  <c r="D125" i="79"/>
  <c r="E125" i="79"/>
  <c r="J125" i="61"/>
  <c r="J122" i="85"/>
  <c r="D130" i="43"/>
  <c r="G129" i="43"/>
  <c r="E130" i="43"/>
  <c r="E133" i="69"/>
  <c r="G132" i="69"/>
  <c r="D133" i="69"/>
  <c r="G127" i="59"/>
  <c r="E128" i="59"/>
  <c r="D128" i="59"/>
  <c r="J131" i="23"/>
  <c r="H128" i="56"/>
  <c r="I128" i="56"/>
  <c r="J130" i="18"/>
  <c r="F129" i="56"/>
  <c r="B129" i="56"/>
  <c r="J124" i="67"/>
  <c r="G132" i="23"/>
  <c r="D133" i="23"/>
  <c r="E133" i="23"/>
  <c r="E132" i="18"/>
  <c r="D132" i="18"/>
  <c r="G131" i="18"/>
  <c r="J122" i="94"/>
  <c r="J128" i="44"/>
  <c r="J122" i="95"/>
  <c r="J121" i="96"/>
  <c r="J130" i="17"/>
  <c r="G132" i="71"/>
  <c r="D133" i="71"/>
  <c r="E133" i="71"/>
  <c r="E129" i="57"/>
  <c r="D129" i="57"/>
  <c r="G128" i="57"/>
  <c r="F124" i="80"/>
  <c r="B124" i="80"/>
  <c r="G129" i="44"/>
  <c r="D130" i="44"/>
  <c r="E130" i="44"/>
  <c r="D123" i="87"/>
  <c r="G122" i="87"/>
  <c r="E123" i="87"/>
  <c r="G122" i="96"/>
  <c r="D123" i="96"/>
  <c r="H150" i="35"/>
  <c r="I150" i="35"/>
  <c r="B128" i="54"/>
  <c r="F128" i="54"/>
  <c r="B122" i="13"/>
  <c r="F122" i="13"/>
  <c r="F125" i="75"/>
  <c r="B125" i="75"/>
  <c r="H127" i="55"/>
  <c r="I127" i="55"/>
  <c r="I121" i="33"/>
  <c r="H121" i="33"/>
  <c r="F130" i="42"/>
  <c r="B130" i="42"/>
  <c r="J121" i="87"/>
  <c r="G131" i="17"/>
  <c r="E132" i="17"/>
  <c r="D132" i="17"/>
  <c r="I131" i="24"/>
  <c r="H131" i="24"/>
  <c r="I127" i="54"/>
  <c r="H127" i="54"/>
  <c r="I124" i="76"/>
  <c r="H124" i="76"/>
  <c r="D126" i="67"/>
  <c r="G125" i="67"/>
  <c r="E126" i="67"/>
  <c r="J149" i="35"/>
  <c r="F131" i="21"/>
  <c r="B131" i="21"/>
  <c r="J132" i="28"/>
  <c r="J129" i="3"/>
  <c r="B123" i="93"/>
  <c r="I123" i="80"/>
  <c r="H123" i="80"/>
  <c r="D134" i="28"/>
  <c r="G133" i="28"/>
  <c r="E134" i="28"/>
  <c r="F132" i="24"/>
  <c r="B132" i="24"/>
  <c r="B125" i="77"/>
  <c r="F125" i="77"/>
  <c r="G151" i="35"/>
  <c r="B152" i="35"/>
  <c r="E152" i="35"/>
  <c r="F152" i="35" s="1"/>
  <c r="I121" i="13"/>
  <c r="H121" i="13"/>
  <c r="G123" i="95"/>
  <c r="D124" i="95"/>
  <c r="E124" i="95" s="1"/>
  <c r="D131" i="3"/>
  <c r="G130" i="3"/>
  <c r="E131" i="3"/>
  <c r="B124" i="83"/>
  <c r="F124" i="83"/>
  <c r="I124" i="75"/>
  <c r="H124" i="75"/>
  <c r="F128" i="55"/>
  <c r="B128" i="55"/>
  <c r="H122" i="93"/>
  <c r="I122" i="93"/>
  <c r="I124" i="77"/>
  <c r="H124" i="77"/>
  <c r="D124" i="82"/>
  <c r="G123" i="82"/>
  <c r="E124" i="82"/>
  <c r="B125" i="76"/>
  <c r="F125" i="76"/>
  <c r="J122" i="82"/>
  <c r="H123" i="83"/>
  <c r="I123" i="83"/>
  <c r="H130" i="21"/>
  <c r="I130" i="21"/>
  <c r="G123" i="94"/>
  <c r="D124" i="94"/>
  <c r="F122" i="33"/>
  <c r="B122" i="33"/>
  <c r="H129" i="42"/>
  <c r="I129" i="42"/>
  <c r="E123" i="93"/>
  <c r="F123" i="93" s="1"/>
  <c r="H121" i="102" l="1"/>
  <c r="I121" i="102"/>
  <c r="F122" i="102"/>
  <c r="B122" i="102"/>
  <c r="E123" i="101"/>
  <c r="F123" i="101" s="1"/>
  <c r="B123" i="101"/>
  <c r="I122" i="101"/>
  <c r="H122" i="101"/>
  <c r="G122" i="100"/>
  <c r="D123" i="100"/>
  <c r="B123" i="100" s="1"/>
  <c r="J121" i="100"/>
  <c r="H42" i="25"/>
  <c r="G42" i="25"/>
  <c r="D43" i="25"/>
  <c r="J121" i="99"/>
  <c r="J121" i="25"/>
  <c r="G122" i="25"/>
  <c r="D123" i="25"/>
  <c r="D123" i="99"/>
  <c r="G122" i="99"/>
  <c r="E123" i="99"/>
  <c r="J122" i="26"/>
  <c r="H122" i="98"/>
  <c r="I122" i="98"/>
  <c r="B123" i="98"/>
  <c r="F123" i="98"/>
  <c r="F123" i="97"/>
  <c r="B123" i="97"/>
  <c r="D124" i="26"/>
  <c r="B124" i="26" s="1"/>
  <c r="G123" i="26"/>
  <c r="I122" i="97"/>
  <c r="H122" i="97"/>
  <c r="H42" i="13"/>
  <c r="I42" i="13" s="1"/>
  <c r="J122" i="91"/>
  <c r="J130" i="22"/>
  <c r="D45" i="33"/>
  <c r="G44" i="33"/>
  <c r="H44" i="33"/>
  <c r="H69" i="35"/>
  <c r="G69" i="35"/>
  <c r="B70" i="35"/>
  <c r="E70" i="35"/>
  <c r="F70" i="35" s="1"/>
  <c r="J126" i="62"/>
  <c r="D43" i="13"/>
  <c r="E43" i="13" s="1"/>
  <c r="I68" i="35"/>
  <c r="D44" i="26"/>
  <c r="E44" i="26" s="1"/>
  <c r="J128" i="45"/>
  <c r="G43" i="26"/>
  <c r="I43" i="26" s="1"/>
  <c r="H132" i="69"/>
  <c r="I132" i="69"/>
  <c r="F130" i="43"/>
  <c r="B130" i="43"/>
  <c r="B125" i="79"/>
  <c r="F125" i="79"/>
  <c r="G124" i="81"/>
  <c r="D125" i="81"/>
  <c r="E125" i="81"/>
  <c r="B127" i="64"/>
  <c r="F127" i="64"/>
  <c r="B133" i="30"/>
  <c r="F133" i="30"/>
  <c r="H125" i="68"/>
  <c r="I125" i="68"/>
  <c r="F123" i="90"/>
  <c r="B123" i="90"/>
  <c r="B124" i="85"/>
  <c r="F124" i="85"/>
  <c r="I127" i="72"/>
  <c r="H127" i="72"/>
  <c r="I126" i="61"/>
  <c r="H126" i="61"/>
  <c r="B125" i="78"/>
  <c r="F125" i="78"/>
  <c r="B128" i="53"/>
  <c r="F128" i="53"/>
  <c r="I125" i="66"/>
  <c r="H125" i="66"/>
  <c r="B133" i="29"/>
  <c r="F133" i="29"/>
  <c r="B129" i="74"/>
  <c r="F129" i="74"/>
  <c r="H132" i="70"/>
  <c r="I132" i="70"/>
  <c r="H130" i="19"/>
  <c r="I130" i="19"/>
  <c r="B123" i="86"/>
  <c r="F123" i="86"/>
  <c r="I131" i="31"/>
  <c r="H131" i="31"/>
  <c r="B128" i="58"/>
  <c r="F128" i="58"/>
  <c r="J130" i="21"/>
  <c r="J123" i="83"/>
  <c r="J128" i="56"/>
  <c r="H124" i="79"/>
  <c r="I124" i="79"/>
  <c r="H131" i="32"/>
  <c r="I131" i="32"/>
  <c r="B133" i="27"/>
  <c r="F133" i="27"/>
  <c r="H130" i="34"/>
  <c r="I130" i="34"/>
  <c r="B126" i="68"/>
  <c r="F126" i="68"/>
  <c r="D124" i="89"/>
  <c r="G123" i="89"/>
  <c r="E124" i="89"/>
  <c r="G130" i="73"/>
  <c r="E131" i="73"/>
  <c r="D131" i="73"/>
  <c r="B127" i="60"/>
  <c r="F127" i="60"/>
  <c r="H132" i="29"/>
  <c r="I132" i="29"/>
  <c r="I126" i="65"/>
  <c r="H126" i="65"/>
  <c r="I128" i="74"/>
  <c r="H128" i="74"/>
  <c r="J123" i="81"/>
  <c r="I126" i="63"/>
  <c r="H126" i="63"/>
  <c r="E124" i="91"/>
  <c r="D124" i="91"/>
  <c r="G123" i="91"/>
  <c r="B123" i="84"/>
  <c r="F123" i="84"/>
  <c r="I132" i="27"/>
  <c r="H132" i="27"/>
  <c r="H132" i="30"/>
  <c r="I132" i="30"/>
  <c r="F131" i="34"/>
  <c r="B131" i="34"/>
  <c r="H122" i="88"/>
  <c r="I122" i="88"/>
  <c r="E128" i="62"/>
  <c r="D128" i="62"/>
  <c r="G127" i="62"/>
  <c r="I123" i="85"/>
  <c r="H123" i="85"/>
  <c r="G130" i="41"/>
  <c r="D131" i="41"/>
  <c r="E131" i="41"/>
  <c r="B127" i="61"/>
  <c r="F127" i="61"/>
  <c r="B131" i="20"/>
  <c r="F131" i="20"/>
  <c r="B128" i="46"/>
  <c r="F128" i="46"/>
  <c r="H127" i="53"/>
  <c r="I127" i="53"/>
  <c r="E130" i="45"/>
  <c r="D130" i="45"/>
  <c r="G129" i="45"/>
  <c r="F126" i="66"/>
  <c r="B126" i="66"/>
  <c r="F127" i="65"/>
  <c r="B127" i="65"/>
  <c r="B133" i="70"/>
  <c r="F133" i="70"/>
  <c r="I129" i="39"/>
  <c r="H129" i="39"/>
  <c r="B131" i="19"/>
  <c r="F131" i="19"/>
  <c r="G131" i="22"/>
  <c r="D132" i="22"/>
  <c r="E132" i="22"/>
  <c r="F132" i="31"/>
  <c r="B132" i="31"/>
  <c r="I127" i="58"/>
  <c r="H127" i="58"/>
  <c r="B123" i="92"/>
  <c r="F123" i="92"/>
  <c r="B133" i="69"/>
  <c r="F133" i="69"/>
  <c r="I129" i="43"/>
  <c r="H129" i="43"/>
  <c r="J122" i="89"/>
  <c r="H122" i="84"/>
  <c r="I122" i="84"/>
  <c r="F132" i="32"/>
  <c r="B132" i="32"/>
  <c r="I126" i="64"/>
  <c r="H126" i="64"/>
  <c r="F123" i="88"/>
  <c r="B123" i="88"/>
  <c r="I122" i="90"/>
  <c r="H122" i="90"/>
  <c r="B128" i="72"/>
  <c r="F128" i="72"/>
  <c r="H124" i="78"/>
  <c r="I124" i="78"/>
  <c r="H130" i="20"/>
  <c r="I130" i="20"/>
  <c r="I127" i="46"/>
  <c r="H127" i="46"/>
  <c r="J129" i="41"/>
  <c r="H126" i="60"/>
  <c r="I126" i="60"/>
  <c r="B130" i="39"/>
  <c r="F130" i="39"/>
  <c r="I122" i="86"/>
  <c r="H122" i="86"/>
  <c r="B127" i="63"/>
  <c r="F127" i="63"/>
  <c r="J129" i="73"/>
  <c r="H122" i="92"/>
  <c r="I122" i="92"/>
  <c r="B132" i="18"/>
  <c r="F132" i="18"/>
  <c r="I132" i="23"/>
  <c r="H132" i="23"/>
  <c r="I127" i="59"/>
  <c r="H127" i="59"/>
  <c r="J127" i="55"/>
  <c r="I131" i="18"/>
  <c r="H131" i="18"/>
  <c r="B133" i="23"/>
  <c r="F133" i="23"/>
  <c r="D130" i="56"/>
  <c r="G129" i="56"/>
  <c r="E130" i="56"/>
  <c r="F128" i="59"/>
  <c r="B128" i="59"/>
  <c r="F129" i="57"/>
  <c r="B129" i="57"/>
  <c r="J129" i="42"/>
  <c r="J121" i="13"/>
  <c r="J150" i="35"/>
  <c r="B133" i="71"/>
  <c r="F133" i="71"/>
  <c r="H128" i="57"/>
  <c r="I128" i="57"/>
  <c r="I132" i="71"/>
  <c r="H132" i="71"/>
  <c r="G123" i="93"/>
  <c r="D124" i="93"/>
  <c r="E124" i="93" s="1"/>
  <c r="B124" i="94"/>
  <c r="J124" i="77"/>
  <c r="H130" i="3"/>
  <c r="I130" i="3"/>
  <c r="B124" i="95"/>
  <c r="F124" i="95"/>
  <c r="G152" i="35"/>
  <c r="B153" i="35"/>
  <c r="E153" i="35"/>
  <c r="F153" i="35" s="1"/>
  <c r="I133" i="28"/>
  <c r="H133" i="28"/>
  <c r="H131" i="17"/>
  <c r="I131" i="17"/>
  <c r="E126" i="75"/>
  <c r="D126" i="75"/>
  <c r="G125" i="75"/>
  <c r="E129" i="54"/>
  <c r="G128" i="54"/>
  <c r="D129" i="54"/>
  <c r="B123" i="96"/>
  <c r="H122" i="87"/>
  <c r="I122" i="87"/>
  <c r="I123" i="94"/>
  <c r="H123" i="94"/>
  <c r="I123" i="82"/>
  <c r="H123" i="82"/>
  <c r="F131" i="3"/>
  <c r="B131" i="3"/>
  <c r="B134" i="28"/>
  <c r="F134" i="28"/>
  <c r="G131" i="21"/>
  <c r="D132" i="21"/>
  <c r="E132" i="21"/>
  <c r="I125" i="67"/>
  <c r="H125" i="67"/>
  <c r="J127" i="54"/>
  <c r="J131" i="24"/>
  <c r="D131" i="42"/>
  <c r="G130" i="42"/>
  <c r="E131" i="42"/>
  <c r="H122" i="96"/>
  <c r="I122" i="96"/>
  <c r="B123" i="87"/>
  <c r="F123" i="87"/>
  <c r="E125" i="80"/>
  <c r="G124" i="80"/>
  <c r="D125" i="80"/>
  <c r="G122" i="33"/>
  <c r="D123" i="33"/>
  <c r="E123" i="33" s="1"/>
  <c r="D126" i="76"/>
  <c r="E126" i="76"/>
  <c r="G125" i="76"/>
  <c r="F124" i="82"/>
  <c r="B124" i="82"/>
  <c r="D129" i="55"/>
  <c r="E129" i="55"/>
  <c r="G128" i="55"/>
  <c r="J124" i="75"/>
  <c r="E125" i="83"/>
  <c r="D125" i="83"/>
  <c r="G124" i="83"/>
  <c r="H123" i="95"/>
  <c r="I123" i="95"/>
  <c r="I151" i="35"/>
  <c r="H151" i="35"/>
  <c r="D133" i="24"/>
  <c r="G132" i="24"/>
  <c r="E133" i="24"/>
  <c r="B126" i="67"/>
  <c r="F126" i="67"/>
  <c r="B132" i="17"/>
  <c r="F132" i="17"/>
  <c r="E123" i="96"/>
  <c r="F123" i="96" s="1"/>
  <c r="F130" i="44"/>
  <c r="B130" i="44"/>
  <c r="E124" i="94"/>
  <c r="F124" i="94" s="1"/>
  <c r="J122" i="93"/>
  <c r="D126" i="77"/>
  <c r="E126" i="77"/>
  <c r="G125" i="77"/>
  <c r="J123" i="80"/>
  <c r="J124" i="76"/>
  <c r="J121" i="33"/>
  <c r="D123" i="13"/>
  <c r="E123" i="13" s="1"/>
  <c r="G122" i="13"/>
  <c r="H129" i="44"/>
  <c r="I129" i="44"/>
  <c r="J121" i="102" l="1"/>
  <c r="D123" i="102"/>
  <c r="G122" i="102"/>
  <c r="E123" i="102"/>
  <c r="J122" i="101"/>
  <c r="D124" i="101"/>
  <c r="E124" i="101" s="1"/>
  <c r="G123" i="101"/>
  <c r="E123" i="100"/>
  <c r="F123" i="100" s="1"/>
  <c r="D124" i="100" s="1"/>
  <c r="I122" i="100"/>
  <c r="H122" i="100"/>
  <c r="I42" i="25"/>
  <c r="E43" i="25"/>
  <c r="F43" i="25" s="1"/>
  <c r="B43" i="25"/>
  <c r="E123" i="25"/>
  <c r="F123" i="25" s="1"/>
  <c r="B123" i="25"/>
  <c r="I122" i="25"/>
  <c r="H122" i="25"/>
  <c r="I122" i="99"/>
  <c r="H122" i="99"/>
  <c r="B123" i="99"/>
  <c r="F123" i="99"/>
  <c r="J122" i="98"/>
  <c r="J122" i="97"/>
  <c r="G123" i="97"/>
  <c r="D124" i="97"/>
  <c r="E124" i="97"/>
  <c r="H123" i="26"/>
  <c r="I123" i="26"/>
  <c r="G123" i="98"/>
  <c r="D124" i="98"/>
  <c r="E124" i="98"/>
  <c r="E124" i="26"/>
  <c r="F124" i="26" s="1"/>
  <c r="I69" i="35"/>
  <c r="I44" i="33"/>
  <c r="J124" i="79"/>
  <c r="J130" i="20"/>
  <c r="J122" i="96"/>
  <c r="J132" i="23"/>
  <c r="B45" i="33"/>
  <c r="J126" i="60"/>
  <c r="J127" i="46"/>
  <c r="J122" i="90"/>
  <c r="J126" i="64"/>
  <c r="J127" i="53"/>
  <c r="J123" i="85"/>
  <c r="J122" i="88"/>
  <c r="J132" i="30"/>
  <c r="J132" i="29"/>
  <c r="J130" i="34"/>
  <c r="J131" i="32"/>
  <c r="J126" i="61"/>
  <c r="J132" i="69"/>
  <c r="H70" i="35"/>
  <c r="E71" i="35"/>
  <c r="F71" i="35" s="1"/>
  <c r="G70" i="35"/>
  <c r="B71" i="35"/>
  <c r="E45" i="33"/>
  <c r="F45" i="33" s="1"/>
  <c r="J129" i="39"/>
  <c r="J126" i="63"/>
  <c r="J131" i="31"/>
  <c r="J125" i="66"/>
  <c r="J127" i="72"/>
  <c r="B44" i="26"/>
  <c r="F44" i="26"/>
  <c r="H44" i="26" s="1"/>
  <c r="F43" i="13"/>
  <c r="G43" i="13" s="1"/>
  <c r="B43" i="13"/>
  <c r="J123" i="82"/>
  <c r="J122" i="87"/>
  <c r="D128" i="63"/>
  <c r="E128" i="63"/>
  <c r="G127" i="63"/>
  <c r="E131" i="39"/>
  <c r="G130" i="39"/>
  <c r="D131" i="39"/>
  <c r="G123" i="88"/>
  <c r="D124" i="88"/>
  <c r="E124" i="88"/>
  <c r="G132" i="32"/>
  <c r="D133" i="32"/>
  <c r="E133" i="32"/>
  <c r="D124" i="92"/>
  <c r="E124" i="92"/>
  <c r="G123" i="92"/>
  <c r="H131" i="22"/>
  <c r="I131" i="22"/>
  <c r="E128" i="65"/>
  <c r="G127" i="65"/>
  <c r="D128" i="65"/>
  <c r="F130" i="45"/>
  <c r="B130" i="45"/>
  <c r="G128" i="46"/>
  <c r="E129" i="46"/>
  <c r="D129" i="46"/>
  <c r="E128" i="61"/>
  <c r="G127" i="61"/>
  <c r="D128" i="61"/>
  <c r="I130" i="41"/>
  <c r="H130" i="41"/>
  <c r="F128" i="62"/>
  <c r="B128" i="62"/>
  <c r="H123" i="91"/>
  <c r="I123" i="91"/>
  <c r="D128" i="60"/>
  <c r="G127" i="60"/>
  <c r="E128" i="60"/>
  <c r="H130" i="73"/>
  <c r="I130" i="73"/>
  <c r="E127" i="68"/>
  <c r="G126" i="68"/>
  <c r="D127" i="68"/>
  <c r="E134" i="27"/>
  <c r="D134" i="27"/>
  <c r="G133" i="27"/>
  <c r="G123" i="90"/>
  <c r="E124" i="90"/>
  <c r="D124" i="90"/>
  <c r="F125" i="81"/>
  <c r="B125" i="81"/>
  <c r="J122" i="92"/>
  <c r="J124" i="78"/>
  <c r="J122" i="84"/>
  <c r="J129" i="43"/>
  <c r="D133" i="31"/>
  <c r="G132" i="31"/>
  <c r="E133" i="31"/>
  <c r="G131" i="19"/>
  <c r="D132" i="19"/>
  <c r="E132" i="19"/>
  <c r="E134" i="70"/>
  <c r="G133" i="70"/>
  <c r="D134" i="70"/>
  <c r="G131" i="34"/>
  <c r="E132" i="34"/>
  <c r="D132" i="34"/>
  <c r="J132" i="27"/>
  <c r="F124" i="91"/>
  <c r="B124" i="91"/>
  <c r="J126" i="65"/>
  <c r="E129" i="58"/>
  <c r="G128" i="58"/>
  <c r="D129" i="58"/>
  <c r="G123" i="86"/>
  <c r="D124" i="86"/>
  <c r="E124" i="86"/>
  <c r="J132" i="70"/>
  <c r="E134" i="29"/>
  <c r="D134" i="29"/>
  <c r="G133" i="29"/>
  <c r="D129" i="53"/>
  <c r="G128" i="53"/>
  <c r="E129" i="53"/>
  <c r="E125" i="85"/>
  <c r="D125" i="85"/>
  <c r="G124" i="85"/>
  <c r="J125" i="68"/>
  <c r="D128" i="64"/>
  <c r="E128" i="64"/>
  <c r="G127" i="64"/>
  <c r="I124" i="81"/>
  <c r="H124" i="81"/>
  <c r="D131" i="43"/>
  <c r="G130" i="43"/>
  <c r="E131" i="43"/>
  <c r="D134" i="69"/>
  <c r="E134" i="69"/>
  <c r="G133" i="69"/>
  <c r="D127" i="66"/>
  <c r="E127" i="66"/>
  <c r="G126" i="66"/>
  <c r="D132" i="20"/>
  <c r="E132" i="20"/>
  <c r="G131" i="20"/>
  <c r="E124" i="84"/>
  <c r="G123" i="84"/>
  <c r="D124" i="84"/>
  <c r="F131" i="73"/>
  <c r="B131" i="73"/>
  <c r="H123" i="89"/>
  <c r="I123" i="89"/>
  <c r="D126" i="79"/>
  <c r="G125" i="79"/>
  <c r="E126" i="79"/>
  <c r="J122" i="86"/>
  <c r="E129" i="72"/>
  <c r="D129" i="72"/>
  <c r="G128" i="72"/>
  <c r="J127" i="58"/>
  <c r="B132" i="22"/>
  <c r="F132" i="22"/>
  <c r="I129" i="45"/>
  <c r="H129" i="45"/>
  <c r="B131" i="41"/>
  <c r="F131" i="41"/>
  <c r="H127" i="62"/>
  <c r="I127" i="62"/>
  <c r="J128" i="74"/>
  <c r="F124" i="89"/>
  <c r="B124" i="89"/>
  <c r="J130" i="19"/>
  <c r="E130" i="74"/>
  <c r="G129" i="74"/>
  <c r="D130" i="74"/>
  <c r="E126" i="78"/>
  <c r="D126" i="78"/>
  <c r="G125" i="78"/>
  <c r="D134" i="30"/>
  <c r="E134" i="30"/>
  <c r="G133" i="30"/>
  <c r="J133" i="28"/>
  <c r="E129" i="59"/>
  <c r="D129" i="59"/>
  <c r="G128" i="59"/>
  <c r="J127" i="59"/>
  <c r="H129" i="56"/>
  <c r="I129" i="56"/>
  <c r="J132" i="71"/>
  <c r="B130" i="56"/>
  <c r="F130" i="56"/>
  <c r="J131" i="18"/>
  <c r="E133" i="18"/>
  <c r="G132" i="18"/>
  <c r="D133" i="18"/>
  <c r="D134" i="23"/>
  <c r="G133" i="23"/>
  <c r="E134" i="23"/>
  <c r="J130" i="3"/>
  <c r="D134" i="71"/>
  <c r="G133" i="71"/>
  <c r="E134" i="71"/>
  <c r="J128" i="57"/>
  <c r="J123" i="95"/>
  <c r="E130" i="57"/>
  <c r="D130" i="57"/>
  <c r="G129" i="57"/>
  <c r="D125" i="94"/>
  <c r="E125" i="94" s="1"/>
  <c r="G124" i="94"/>
  <c r="G123" i="96"/>
  <c r="D124" i="96"/>
  <c r="E124" i="96" s="1"/>
  <c r="J129" i="44"/>
  <c r="H122" i="13"/>
  <c r="I122" i="13"/>
  <c r="B126" i="77"/>
  <c r="F126" i="77"/>
  <c r="D127" i="67"/>
  <c r="G126" i="67"/>
  <c r="E127" i="67"/>
  <c r="B133" i="24"/>
  <c r="F133" i="24"/>
  <c r="I124" i="83"/>
  <c r="H124" i="83"/>
  <c r="F129" i="55"/>
  <c r="B129" i="55"/>
  <c r="I130" i="42"/>
  <c r="H130" i="42"/>
  <c r="I128" i="54"/>
  <c r="H128" i="54"/>
  <c r="F126" i="75"/>
  <c r="B126" i="75"/>
  <c r="J131" i="17"/>
  <c r="I152" i="35"/>
  <c r="H152" i="35"/>
  <c r="D125" i="95"/>
  <c r="E125" i="95" s="1"/>
  <c r="G124" i="95"/>
  <c r="B125" i="83"/>
  <c r="F125" i="83"/>
  <c r="F126" i="76"/>
  <c r="B126" i="76"/>
  <c r="F123" i="33"/>
  <c r="B123" i="33"/>
  <c r="F131" i="42"/>
  <c r="B131" i="42"/>
  <c r="F123" i="13"/>
  <c r="B123" i="13"/>
  <c r="H125" i="77"/>
  <c r="I125" i="77"/>
  <c r="D131" i="44"/>
  <c r="G130" i="44"/>
  <c r="E131" i="44"/>
  <c r="J151" i="35"/>
  <c r="I128" i="55"/>
  <c r="H128" i="55"/>
  <c r="D125" i="82"/>
  <c r="G124" i="82"/>
  <c r="E125" i="82"/>
  <c r="H122" i="33"/>
  <c r="I122" i="33"/>
  <c r="B125" i="80"/>
  <c r="F125" i="80"/>
  <c r="F132" i="21"/>
  <c r="B132" i="21"/>
  <c r="D135" i="28"/>
  <c r="G134" i="28"/>
  <c r="E135" i="28"/>
  <c r="G153" i="35"/>
  <c r="B154" i="35"/>
  <c r="E154" i="35"/>
  <c r="F154" i="35" s="1"/>
  <c r="G154" i="35" s="1"/>
  <c r="F124" i="93"/>
  <c r="B124" i="93"/>
  <c r="G132" i="17"/>
  <c r="D133" i="17"/>
  <c r="E133" i="17"/>
  <c r="I132" i="24"/>
  <c r="H132" i="24"/>
  <c r="H125" i="76"/>
  <c r="I125" i="76"/>
  <c r="I124" i="80"/>
  <c r="H124" i="80"/>
  <c r="D124" i="87"/>
  <c r="G123" i="87"/>
  <c r="E124" i="87"/>
  <c r="J125" i="67"/>
  <c r="H131" i="21"/>
  <c r="I131" i="21"/>
  <c r="G131" i="3"/>
  <c r="D132" i="3"/>
  <c r="E132" i="3"/>
  <c r="J123" i="94"/>
  <c r="B129" i="54"/>
  <c r="F129" i="54"/>
  <c r="I125" i="75"/>
  <c r="H125" i="75"/>
  <c r="I123" i="93"/>
  <c r="H123" i="93"/>
  <c r="H122" i="102" l="1"/>
  <c r="I122" i="102"/>
  <c r="B123" i="102"/>
  <c r="F123" i="102"/>
  <c r="G123" i="100"/>
  <c r="H123" i="100" s="1"/>
  <c r="H123" i="101"/>
  <c r="I123" i="101"/>
  <c r="B124" i="101"/>
  <c r="F124" i="101"/>
  <c r="J122" i="100"/>
  <c r="E124" i="100"/>
  <c r="F124" i="100" s="1"/>
  <c r="B124" i="100"/>
  <c r="D44" i="25"/>
  <c r="G43" i="25"/>
  <c r="H43" i="25"/>
  <c r="J122" i="25"/>
  <c r="G44" i="26"/>
  <c r="I44" i="26" s="1"/>
  <c r="G123" i="25"/>
  <c r="D124" i="25"/>
  <c r="D124" i="99"/>
  <c r="G123" i="99"/>
  <c r="E124" i="99"/>
  <c r="J122" i="99"/>
  <c r="J123" i="26"/>
  <c r="B124" i="98"/>
  <c r="F124" i="98"/>
  <c r="H123" i="98"/>
  <c r="I123" i="98"/>
  <c r="B124" i="97"/>
  <c r="F124" i="97"/>
  <c r="D125" i="26"/>
  <c r="G124" i="26"/>
  <c r="I123" i="97"/>
  <c r="H123" i="97"/>
  <c r="H43" i="13"/>
  <c r="I43" i="13" s="1"/>
  <c r="J127" i="62"/>
  <c r="J123" i="89"/>
  <c r="J122" i="13"/>
  <c r="D46" i="33"/>
  <c r="E46" i="33" s="1"/>
  <c r="G45" i="33"/>
  <c r="H45" i="33"/>
  <c r="J132" i="24"/>
  <c r="J130" i="41"/>
  <c r="J131" i="22"/>
  <c r="D45" i="26"/>
  <c r="E45" i="26" s="1"/>
  <c r="G71" i="35"/>
  <c r="H71" i="35"/>
  <c r="E72" i="35"/>
  <c r="F72" i="35" s="1"/>
  <c r="B72" i="35"/>
  <c r="D44" i="13"/>
  <c r="I70" i="35"/>
  <c r="B134" i="30"/>
  <c r="F134" i="30"/>
  <c r="F130" i="74"/>
  <c r="B130" i="74"/>
  <c r="J129" i="45"/>
  <c r="I128" i="72"/>
  <c r="H128" i="72"/>
  <c r="H123" i="84"/>
  <c r="I123" i="84"/>
  <c r="F132" i="20"/>
  <c r="B132" i="20"/>
  <c r="H133" i="69"/>
  <c r="I133" i="69"/>
  <c r="H130" i="43"/>
  <c r="I130" i="43"/>
  <c r="H127" i="64"/>
  <c r="I127" i="64"/>
  <c r="I124" i="85"/>
  <c r="H124" i="85"/>
  <c r="H128" i="53"/>
  <c r="I128" i="53"/>
  <c r="I123" i="86"/>
  <c r="H123" i="86"/>
  <c r="B132" i="34"/>
  <c r="F132" i="34"/>
  <c r="I133" i="70"/>
  <c r="H133" i="70"/>
  <c r="I131" i="19"/>
  <c r="H131" i="19"/>
  <c r="I123" i="90"/>
  <c r="H123" i="90"/>
  <c r="B127" i="68"/>
  <c r="F127" i="68"/>
  <c r="J123" i="91"/>
  <c r="I132" i="32"/>
  <c r="H132" i="32"/>
  <c r="B131" i="39"/>
  <c r="F131" i="39"/>
  <c r="J130" i="42"/>
  <c r="H125" i="78"/>
  <c r="I125" i="78"/>
  <c r="H129" i="74"/>
  <c r="I129" i="74"/>
  <c r="D125" i="89"/>
  <c r="G124" i="89"/>
  <c r="E125" i="89"/>
  <c r="G131" i="41"/>
  <c r="D132" i="41"/>
  <c r="E132" i="41"/>
  <c r="E133" i="22"/>
  <c r="D133" i="22"/>
  <c r="G132" i="22"/>
  <c r="B129" i="72"/>
  <c r="F129" i="72"/>
  <c r="H125" i="79"/>
  <c r="I125" i="79"/>
  <c r="I126" i="66"/>
  <c r="H126" i="66"/>
  <c r="F131" i="43"/>
  <c r="B131" i="43"/>
  <c r="F125" i="85"/>
  <c r="B125" i="85"/>
  <c r="F129" i="53"/>
  <c r="B129" i="53"/>
  <c r="B129" i="58"/>
  <c r="F129" i="58"/>
  <c r="E126" i="81"/>
  <c r="G125" i="81"/>
  <c r="D126" i="81"/>
  <c r="I133" i="27"/>
  <c r="H133" i="27"/>
  <c r="I126" i="68"/>
  <c r="H126" i="68"/>
  <c r="B129" i="46"/>
  <c r="F129" i="46"/>
  <c r="E131" i="45"/>
  <c r="G130" i="45"/>
  <c r="D131" i="45"/>
  <c r="F124" i="92"/>
  <c r="B124" i="92"/>
  <c r="I130" i="39"/>
  <c r="H130" i="39"/>
  <c r="B128" i="63"/>
  <c r="F128" i="63"/>
  <c r="I133" i="30"/>
  <c r="H133" i="30"/>
  <c r="F126" i="78"/>
  <c r="B126" i="78"/>
  <c r="F126" i="79"/>
  <c r="B126" i="79"/>
  <c r="G131" i="73"/>
  <c r="D132" i="73"/>
  <c r="E132" i="73"/>
  <c r="H131" i="20"/>
  <c r="I131" i="20"/>
  <c r="B134" i="69"/>
  <c r="F134" i="69"/>
  <c r="B128" i="64"/>
  <c r="F128" i="64"/>
  <c r="I133" i="29"/>
  <c r="H133" i="29"/>
  <c r="I128" i="58"/>
  <c r="H128" i="58"/>
  <c r="E125" i="91"/>
  <c r="G124" i="91"/>
  <c r="D125" i="91"/>
  <c r="I131" i="34"/>
  <c r="H131" i="34"/>
  <c r="I132" i="31"/>
  <c r="H132" i="31"/>
  <c r="F124" i="90"/>
  <c r="B124" i="90"/>
  <c r="B134" i="27"/>
  <c r="F134" i="27"/>
  <c r="I127" i="60"/>
  <c r="H127" i="60"/>
  <c r="B128" i="61"/>
  <c r="F128" i="61"/>
  <c r="B128" i="65"/>
  <c r="F128" i="65"/>
  <c r="F124" i="88"/>
  <c r="B124" i="88"/>
  <c r="J128" i="54"/>
  <c r="B124" i="84"/>
  <c r="F124" i="84"/>
  <c r="F127" i="66"/>
  <c r="B127" i="66"/>
  <c r="J124" i="81"/>
  <c r="F134" i="29"/>
  <c r="B134" i="29"/>
  <c r="B124" i="86"/>
  <c r="F124" i="86"/>
  <c r="F134" i="70"/>
  <c r="B134" i="70"/>
  <c r="F132" i="19"/>
  <c r="B132" i="19"/>
  <c r="F133" i="31"/>
  <c r="B133" i="31"/>
  <c r="J130" i="73"/>
  <c r="B128" i="60"/>
  <c r="F128" i="60"/>
  <c r="E129" i="62"/>
  <c r="D129" i="62"/>
  <c r="G128" i="62"/>
  <c r="I127" i="61"/>
  <c r="H127" i="61"/>
  <c r="H128" i="46"/>
  <c r="I128" i="46"/>
  <c r="H127" i="65"/>
  <c r="I127" i="65"/>
  <c r="H123" i="92"/>
  <c r="I123" i="92"/>
  <c r="B133" i="32"/>
  <c r="F133" i="32"/>
  <c r="H123" i="88"/>
  <c r="I123" i="88"/>
  <c r="H127" i="63"/>
  <c r="I127" i="63"/>
  <c r="J125" i="76"/>
  <c r="J152" i="35"/>
  <c r="H133" i="23"/>
  <c r="I133" i="23"/>
  <c r="F133" i="18"/>
  <c r="B133" i="18"/>
  <c r="E131" i="56"/>
  <c r="G130" i="56"/>
  <c r="D131" i="56"/>
  <c r="J129" i="56"/>
  <c r="I128" i="59"/>
  <c r="H128" i="59"/>
  <c r="F134" i="23"/>
  <c r="B134" i="23"/>
  <c r="I132" i="18"/>
  <c r="H132" i="18"/>
  <c r="F129" i="59"/>
  <c r="B129" i="59"/>
  <c r="J123" i="93"/>
  <c r="J125" i="75"/>
  <c r="J124" i="80"/>
  <c r="J128" i="55"/>
  <c r="F130" i="57"/>
  <c r="B130" i="57"/>
  <c r="J131" i="21"/>
  <c r="H133" i="71"/>
  <c r="I133" i="71"/>
  <c r="H129" i="57"/>
  <c r="I129" i="57"/>
  <c r="B134" i="71"/>
  <c r="F134" i="71"/>
  <c r="F124" i="87"/>
  <c r="B124" i="87"/>
  <c r="E133" i="21"/>
  <c r="D133" i="21"/>
  <c r="G132" i="21"/>
  <c r="D126" i="80"/>
  <c r="E126" i="80"/>
  <c r="G125" i="80"/>
  <c r="B125" i="82"/>
  <c r="F125" i="82"/>
  <c r="H130" i="44"/>
  <c r="I130" i="44"/>
  <c r="G123" i="13"/>
  <c r="D124" i="13"/>
  <c r="E124" i="13" s="1"/>
  <c r="G131" i="42"/>
  <c r="D132" i="42"/>
  <c r="E132" i="42"/>
  <c r="G123" i="33"/>
  <c r="D124" i="33"/>
  <c r="E124" i="33" s="1"/>
  <c r="B125" i="95"/>
  <c r="F125" i="95"/>
  <c r="J124" i="83"/>
  <c r="F132" i="3"/>
  <c r="B132" i="3"/>
  <c r="B133" i="17"/>
  <c r="F133" i="17"/>
  <c r="I154" i="35"/>
  <c r="H154" i="35"/>
  <c r="I134" i="28"/>
  <c r="H134" i="28"/>
  <c r="B131" i="44"/>
  <c r="F131" i="44"/>
  <c r="J125" i="77"/>
  <c r="I124" i="94"/>
  <c r="H124" i="94"/>
  <c r="I131" i="3"/>
  <c r="H131" i="3"/>
  <c r="H132" i="17"/>
  <c r="I132" i="17"/>
  <c r="G124" i="93"/>
  <c r="D125" i="93"/>
  <c r="B135" i="28"/>
  <c r="F135" i="28"/>
  <c r="J122" i="33"/>
  <c r="E127" i="76"/>
  <c r="D127" i="76"/>
  <c r="G126" i="76"/>
  <c r="I124" i="95"/>
  <c r="H124" i="95"/>
  <c r="E127" i="75"/>
  <c r="D127" i="75"/>
  <c r="G126" i="75"/>
  <c r="D130" i="55"/>
  <c r="E130" i="55"/>
  <c r="G129" i="55"/>
  <c r="H126" i="67"/>
  <c r="I126" i="67"/>
  <c r="E127" i="77"/>
  <c r="D127" i="77"/>
  <c r="G126" i="77"/>
  <c r="B124" i="96"/>
  <c r="F124" i="96"/>
  <c r="G129" i="54"/>
  <c r="D130" i="54"/>
  <c r="E130" i="54"/>
  <c r="I123" i="87"/>
  <c r="H123" i="87"/>
  <c r="H153" i="35"/>
  <c r="I153" i="35"/>
  <c r="H124" i="82"/>
  <c r="I124" i="82"/>
  <c r="E126" i="83"/>
  <c r="D126" i="83"/>
  <c r="G125" i="83"/>
  <c r="D134" i="24"/>
  <c r="G133" i="24"/>
  <c r="E134" i="24"/>
  <c r="B127" i="67"/>
  <c r="F127" i="67"/>
  <c r="H123" i="96"/>
  <c r="I123" i="96"/>
  <c r="B125" i="94"/>
  <c r="F125" i="94"/>
  <c r="J122" i="102" l="1"/>
  <c r="D124" i="102"/>
  <c r="E124" i="102" s="1"/>
  <c r="G123" i="102"/>
  <c r="I123" i="100"/>
  <c r="J123" i="100" s="1"/>
  <c r="J123" i="101"/>
  <c r="G124" i="101"/>
  <c r="D125" i="101"/>
  <c r="G124" i="100"/>
  <c r="D125" i="100"/>
  <c r="E125" i="100" s="1"/>
  <c r="I43" i="25"/>
  <c r="B44" i="25"/>
  <c r="E44" i="25"/>
  <c r="F44" i="25" s="1"/>
  <c r="E124" i="25"/>
  <c r="F124" i="25" s="1"/>
  <c r="B124" i="25"/>
  <c r="I123" i="25"/>
  <c r="H123" i="25"/>
  <c r="I123" i="99"/>
  <c r="H123" i="99"/>
  <c r="B124" i="99"/>
  <c r="F124" i="99"/>
  <c r="J123" i="98"/>
  <c r="I124" i="26"/>
  <c r="H124" i="26"/>
  <c r="B125" i="26"/>
  <c r="E125" i="26"/>
  <c r="F125" i="26" s="1"/>
  <c r="G124" i="97"/>
  <c r="D125" i="97"/>
  <c r="E125" i="97"/>
  <c r="G124" i="98"/>
  <c r="D125" i="98"/>
  <c r="E125" i="98"/>
  <c r="J123" i="97"/>
  <c r="I45" i="33"/>
  <c r="J125" i="78"/>
  <c r="J128" i="53"/>
  <c r="J127" i="64"/>
  <c r="J133" i="69"/>
  <c r="J133" i="30"/>
  <c r="J126" i="66"/>
  <c r="J130" i="39"/>
  <c r="J129" i="74"/>
  <c r="J123" i="88"/>
  <c r="J123" i="92"/>
  <c r="J130" i="43"/>
  <c r="J125" i="79"/>
  <c r="J128" i="59"/>
  <c r="J128" i="46"/>
  <c r="J132" i="31"/>
  <c r="J128" i="58"/>
  <c r="J127" i="63"/>
  <c r="J127" i="65"/>
  <c r="G72" i="35"/>
  <c r="H72" i="35"/>
  <c r="J123" i="84"/>
  <c r="B44" i="13"/>
  <c r="I71" i="35"/>
  <c r="B45" i="26"/>
  <c r="F45" i="26"/>
  <c r="G45" i="26" s="1"/>
  <c r="B46" i="33"/>
  <c r="F46" i="33"/>
  <c r="G46" i="33" s="1"/>
  <c r="E44" i="13"/>
  <c r="F44" i="13" s="1"/>
  <c r="H44" i="13" s="1"/>
  <c r="J132" i="32"/>
  <c r="B129" i="62"/>
  <c r="F129" i="62"/>
  <c r="D133" i="19"/>
  <c r="E133" i="19"/>
  <c r="G132" i="19"/>
  <c r="J127" i="60"/>
  <c r="E125" i="90"/>
  <c r="G124" i="90"/>
  <c r="D125" i="90"/>
  <c r="J131" i="34"/>
  <c r="G128" i="64"/>
  <c r="E129" i="64"/>
  <c r="D129" i="64"/>
  <c r="J131" i="20"/>
  <c r="H131" i="73"/>
  <c r="I131" i="73"/>
  <c r="E127" i="78"/>
  <c r="D127" i="78"/>
  <c r="G126" i="78"/>
  <c r="G124" i="92"/>
  <c r="E125" i="92"/>
  <c r="D125" i="92"/>
  <c r="E130" i="46"/>
  <c r="D130" i="46"/>
  <c r="G129" i="46"/>
  <c r="D130" i="53"/>
  <c r="E130" i="53"/>
  <c r="G129" i="53"/>
  <c r="E132" i="43"/>
  <c r="G131" i="43"/>
  <c r="D132" i="43"/>
  <c r="F133" i="22"/>
  <c r="B133" i="22"/>
  <c r="I131" i="41"/>
  <c r="H131" i="41"/>
  <c r="G130" i="74"/>
  <c r="D131" i="74"/>
  <c r="E131" i="74"/>
  <c r="J134" i="28"/>
  <c r="G133" i="32"/>
  <c r="D134" i="32"/>
  <c r="E134" i="32"/>
  <c r="D128" i="66"/>
  <c r="G127" i="66"/>
  <c r="E128" i="66"/>
  <c r="D129" i="61"/>
  <c r="E129" i="61"/>
  <c r="G128" i="61"/>
  <c r="D135" i="27"/>
  <c r="E135" i="27"/>
  <c r="G134" i="27"/>
  <c r="B125" i="91"/>
  <c r="F125" i="91"/>
  <c r="F131" i="45"/>
  <c r="B131" i="45"/>
  <c r="J133" i="27"/>
  <c r="D130" i="58"/>
  <c r="G129" i="58"/>
  <c r="E130" i="58"/>
  <c r="G129" i="72"/>
  <c r="D130" i="72"/>
  <c r="E130" i="72"/>
  <c r="E132" i="39"/>
  <c r="D132" i="39"/>
  <c r="G131" i="39"/>
  <c r="J123" i="90"/>
  <c r="J133" i="70"/>
  <c r="J123" i="86"/>
  <c r="J124" i="85"/>
  <c r="E133" i="20"/>
  <c r="G132" i="20"/>
  <c r="D133" i="20"/>
  <c r="J128" i="72"/>
  <c r="G134" i="30"/>
  <c r="D135" i="30"/>
  <c r="E135" i="30"/>
  <c r="J132" i="18"/>
  <c r="J127" i="61"/>
  <c r="G128" i="60"/>
  <c r="E129" i="60"/>
  <c r="D129" i="60"/>
  <c r="E134" i="31"/>
  <c r="D134" i="31"/>
  <c r="G133" i="31"/>
  <c r="E135" i="70"/>
  <c r="D135" i="70"/>
  <c r="G134" i="70"/>
  <c r="E135" i="29"/>
  <c r="D135" i="29"/>
  <c r="G134" i="29"/>
  <c r="E125" i="84"/>
  <c r="D125" i="84"/>
  <c r="G124" i="84"/>
  <c r="E125" i="88"/>
  <c r="D125" i="88"/>
  <c r="G124" i="88"/>
  <c r="H124" i="91"/>
  <c r="I124" i="91"/>
  <c r="E135" i="69"/>
  <c r="G134" i="69"/>
  <c r="D135" i="69"/>
  <c r="G126" i="79"/>
  <c r="D127" i="79"/>
  <c r="E127" i="79"/>
  <c r="I130" i="45"/>
  <c r="H130" i="45"/>
  <c r="B126" i="81"/>
  <c r="F126" i="81"/>
  <c r="G125" i="85"/>
  <c r="E126" i="85"/>
  <c r="D126" i="85"/>
  <c r="I124" i="89"/>
  <c r="H124" i="89"/>
  <c r="E128" i="68"/>
  <c r="G127" i="68"/>
  <c r="D128" i="68"/>
  <c r="E133" i="34"/>
  <c r="G132" i="34"/>
  <c r="D133" i="34"/>
  <c r="I128" i="62"/>
  <c r="H128" i="62"/>
  <c r="D125" i="86"/>
  <c r="G124" i="86"/>
  <c r="E125" i="86"/>
  <c r="D129" i="65"/>
  <c r="G128" i="65"/>
  <c r="E129" i="65"/>
  <c r="J133" i="29"/>
  <c r="B132" i="73"/>
  <c r="F132" i="73"/>
  <c r="G128" i="63"/>
  <c r="E129" i="63"/>
  <c r="D129" i="63"/>
  <c r="J126" i="68"/>
  <c r="H125" i="81"/>
  <c r="I125" i="81"/>
  <c r="I132" i="22"/>
  <c r="H132" i="22"/>
  <c r="F132" i="41"/>
  <c r="B132" i="41"/>
  <c r="F125" i="89"/>
  <c r="B125" i="89"/>
  <c r="J131" i="19"/>
  <c r="J124" i="82"/>
  <c r="J154" i="35"/>
  <c r="H130" i="56"/>
  <c r="I130" i="56"/>
  <c r="G133" i="18"/>
  <c r="D134" i="18"/>
  <c r="E134" i="18"/>
  <c r="J133" i="23"/>
  <c r="G129" i="59"/>
  <c r="D130" i="59"/>
  <c r="E130" i="59"/>
  <c r="E135" i="23"/>
  <c r="D135" i="23"/>
  <c r="G134" i="23"/>
  <c r="B131" i="56"/>
  <c r="F131" i="56"/>
  <c r="E135" i="71"/>
  <c r="D135" i="71"/>
  <c r="G134" i="71"/>
  <c r="J129" i="57"/>
  <c r="J133" i="71"/>
  <c r="G130" i="57"/>
  <c r="D131" i="57"/>
  <c r="E131" i="57"/>
  <c r="J132" i="17"/>
  <c r="H125" i="83"/>
  <c r="I125" i="83"/>
  <c r="B130" i="54"/>
  <c r="F130" i="54"/>
  <c r="F130" i="55"/>
  <c r="B130" i="55"/>
  <c r="H126" i="76"/>
  <c r="I126" i="76"/>
  <c r="B125" i="93"/>
  <c r="G131" i="44"/>
  <c r="D132" i="44"/>
  <c r="E132" i="44"/>
  <c r="B132" i="42"/>
  <c r="F132" i="42"/>
  <c r="H123" i="13"/>
  <c r="I123" i="13"/>
  <c r="D126" i="82"/>
  <c r="G125" i="82"/>
  <c r="E126" i="82"/>
  <c r="I125" i="80"/>
  <c r="H125" i="80"/>
  <c r="B133" i="21"/>
  <c r="F133" i="21"/>
  <c r="J123" i="96"/>
  <c r="H133" i="24"/>
  <c r="I133" i="24"/>
  <c r="B126" i="83"/>
  <c r="F126" i="83"/>
  <c r="J153" i="35"/>
  <c r="J123" i="87"/>
  <c r="I129" i="54"/>
  <c r="H129" i="54"/>
  <c r="G124" i="96"/>
  <c r="D125" i="96"/>
  <c r="J126" i="67"/>
  <c r="H126" i="75"/>
  <c r="I126" i="75"/>
  <c r="J124" i="95"/>
  <c r="B127" i="76"/>
  <c r="F127" i="76"/>
  <c r="H124" i="93"/>
  <c r="I124" i="93"/>
  <c r="J131" i="3"/>
  <c r="G133" i="17"/>
  <c r="D134" i="17"/>
  <c r="E134" i="17"/>
  <c r="B124" i="33"/>
  <c r="F124" i="33"/>
  <c r="H131" i="42"/>
  <c r="I131" i="42"/>
  <c r="J130" i="44"/>
  <c r="G124" i="87"/>
  <c r="D125" i="87"/>
  <c r="E125" i="87"/>
  <c r="G127" i="67"/>
  <c r="D128" i="67"/>
  <c r="E128" i="67"/>
  <c r="B134" i="24"/>
  <c r="F134" i="24"/>
  <c r="I126" i="77"/>
  <c r="H126" i="77"/>
  <c r="H129" i="55"/>
  <c r="I129" i="55"/>
  <c r="F127" i="75"/>
  <c r="B127" i="75"/>
  <c r="G132" i="3"/>
  <c r="D133" i="3"/>
  <c r="E133" i="3"/>
  <c r="D126" i="95"/>
  <c r="E126" i="95" s="1"/>
  <c r="G125" i="95"/>
  <c r="I123" i="33"/>
  <c r="H123" i="33"/>
  <c r="F126" i="80"/>
  <c r="B126" i="80"/>
  <c r="G125" i="94"/>
  <c r="D126" i="94"/>
  <c r="E126" i="94" s="1"/>
  <c r="F127" i="77"/>
  <c r="B127" i="77"/>
  <c r="G135" i="28"/>
  <c r="D136" i="28"/>
  <c r="E136" i="28"/>
  <c r="E125" i="93"/>
  <c r="F125" i="93" s="1"/>
  <c r="J124" i="94"/>
  <c r="F124" i="13"/>
  <c r="B124" i="13"/>
  <c r="H132" i="21"/>
  <c r="I132" i="21"/>
  <c r="H123" i="102" l="1"/>
  <c r="I123" i="102"/>
  <c r="F124" i="102"/>
  <c r="B124" i="102"/>
  <c r="E125" i="101"/>
  <c r="F125" i="101" s="1"/>
  <c r="B125" i="101"/>
  <c r="J155" i="35"/>
  <c r="H124" i="101"/>
  <c r="I124" i="101"/>
  <c r="F125" i="100"/>
  <c r="B125" i="100"/>
  <c r="H124" i="100"/>
  <c r="I124" i="100"/>
  <c r="G44" i="25"/>
  <c r="D45" i="25"/>
  <c r="H44" i="25"/>
  <c r="J123" i="25"/>
  <c r="G124" i="25"/>
  <c r="D125" i="25"/>
  <c r="B125" i="25" s="1"/>
  <c r="D125" i="99"/>
  <c r="G124" i="99"/>
  <c r="E125" i="99"/>
  <c r="J123" i="99"/>
  <c r="H124" i="98"/>
  <c r="I124" i="98"/>
  <c r="F125" i="97"/>
  <c r="B125" i="97"/>
  <c r="D126" i="26"/>
  <c r="B126" i="26" s="1"/>
  <c r="G125" i="26"/>
  <c r="B125" i="98"/>
  <c r="F125" i="98"/>
  <c r="I124" i="97"/>
  <c r="H124" i="97"/>
  <c r="J124" i="26"/>
  <c r="H46" i="33"/>
  <c r="I46" i="33" s="1"/>
  <c r="J132" i="22"/>
  <c r="J131" i="41"/>
  <c r="J130" i="45"/>
  <c r="J126" i="77"/>
  <c r="D46" i="26"/>
  <c r="E46" i="26" s="1"/>
  <c r="D45" i="13"/>
  <c r="E45" i="13" s="1"/>
  <c r="H45" i="26"/>
  <c r="I45" i="26" s="1"/>
  <c r="D47" i="33"/>
  <c r="E47" i="33" s="1"/>
  <c r="G44" i="13"/>
  <c r="I44" i="13" s="1"/>
  <c r="I72" i="35"/>
  <c r="I73" i="35" s="1"/>
  <c r="J132" i="21"/>
  <c r="J125" i="81"/>
  <c r="J128" i="62"/>
  <c r="B128" i="68"/>
  <c r="F128" i="68"/>
  <c r="J124" i="89"/>
  <c r="G126" i="81"/>
  <c r="E127" i="81"/>
  <c r="D127" i="81"/>
  <c r="H134" i="69"/>
  <c r="I134" i="69"/>
  <c r="I124" i="88"/>
  <c r="H124" i="88"/>
  <c r="B125" i="84"/>
  <c r="F125" i="84"/>
  <c r="H133" i="31"/>
  <c r="I133" i="31"/>
  <c r="B133" i="20"/>
  <c r="F133" i="20"/>
  <c r="B132" i="39"/>
  <c r="F132" i="39"/>
  <c r="H129" i="72"/>
  <c r="I129" i="72"/>
  <c r="I128" i="61"/>
  <c r="H128" i="61"/>
  <c r="I127" i="66"/>
  <c r="H127" i="66"/>
  <c r="H133" i="32"/>
  <c r="I133" i="32"/>
  <c r="I130" i="74"/>
  <c r="H130" i="74"/>
  <c r="D134" i="22"/>
  <c r="E134" i="22"/>
  <c r="G133" i="22"/>
  <c r="H129" i="53"/>
  <c r="I129" i="53"/>
  <c r="B130" i="46"/>
  <c r="F130" i="46"/>
  <c r="I124" i="92"/>
  <c r="H124" i="92"/>
  <c r="J131" i="73"/>
  <c r="I124" i="90"/>
  <c r="H124" i="90"/>
  <c r="E133" i="41"/>
  <c r="G132" i="41"/>
  <c r="D133" i="41"/>
  <c r="I128" i="63"/>
  <c r="H128" i="63"/>
  <c r="H124" i="86"/>
  <c r="I124" i="86"/>
  <c r="B133" i="34"/>
  <c r="F133" i="34"/>
  <c r="I127" i="68"/>
  <c r="H127" i="68"/>
  <c r="F126" i="85"/>
  <c r="B126" i="85"/>
  <c r="F127" i="79"/>
  <c r="B127" i="79"/>
  <c r="B125" i="88"/>
  <c r="F125" i="88"/>
  <c r="I134" i="70"/>
  <c r="H134" i="70"/>
  <c r="B134" i="31"/>
  <c r="F134" i="31"/>
  <c r="I128" i="60"/>
  <c r="H128" i="60"/>
  <c r="F135" i="30"/>
  <c r="B135" i="30"/>
  <c r="H132" i="20"/>
  <c r="I132" i="20"/>
  <c r="I134" i="27"/>
  <c r="H134" i="27"/>
  <c r="F128" i="66"/>
  <c r="B128" i="66"/>
  <c r="B132" i="43"/>
  <c r="F132" i="43"/>
  <c r="I126" i="78"/>
  <c r="H126" i="78"/>
  <c r="H128" i="64"/>
  <c r="I128" i="64"/>
  <c r="B133" i="19"/>
  <c r="F133" i="19"/>
  <c r="E133" i="73"/>
  <c r="G132" i="73"/>
  <c r="D133" i="73"/>
  <c r="H128" i="65"/>
  <c r="I128" i="65"/>
  <c r="F125" i="86"/>
  <c r="B125" i="86"/>
  <c r="H132" i="34"/>
  <c r="I132" i="34"/>
  <c r="H126" i="79"/>
  <c r="I126" i="79"/>
  <c r="J124" i="91"/>
  <c r="H134" i="29"/>
  <c r="I134" i="29"/>
  <c r="F135" i="70"/>
  <c r="B135" i="70"/>
  <c r="H134" i="30"/>
  <c r="I134" i="30"/>
  <c r="H129" i="58"/>
  <c r="I129" i="58"/>
  <c r="D132" i="45"/>
  <c r="G131" i="45"/>
  <c r="E132" i="45"/>
  <c r="B129" i="61"/>
  <c r="F129" i="61"/>
  <c r="I131" i="43"/>
  <c r="H131" i="43"/>
  <c r="F130" i="53"/>
  <c r="B130" i="53"/>
  <c r="F125" i="92"/>
  <c r="B125" i="92"/>
  <c r="F127" i="78"/>
  <c r="B127" i="78"/>
  <c r="G129" i="62"/>
  <c r="E130" i="62"/>
  <c r="D130" i="62"/>
  <c r="D126" i="89"/>
  <c r="E126" i="89"/>
  <c r="G125" i="89"/>
  <c r="B129" i="63"/>
  <c r="F129" i="63"/>
  <c r="B129" i="65"/>
  <c r="F129" i="65"/>
  <c r="H125" i="85"/>
  <c r="I125" i="85"/>
  <c r="F135" i="69"/>
  <c r="B135" i="69"/>
  <c r="I124" i="84"/>
  <c r="H124" i="84"/>
  <c r="F135" i="29"/>
  <c r="B135" i="29"/>
  <c r="F129" i="60"/>
  <c r="B129" i="60"/>
  <c r="H131" i="39"/>
  <c r="I131" i="39"/>
  <c r="B130" i="72"/>
  <c r="F130" i="72"/>
  <c r="F130" i="58"/>
  <c r="B130" i="58"/>
  <c r="D126" i="91"/>
  <c r="G125" i="91"/>
  <c r="E126" i="91"/>
  <c r="B135" i="27"/>
  <c r="F135" i="27"/>
  <c r="F134" i="32"/>
  <c r="B134" i="32"/>
  <c r="B131" i="74"/>
  <c r="F131" i="74"/>
  <c r="I129" i="46"/>
  <c r="H129" i="46"/>
  <c r="F129" i="64"/>
  <c r="B129" i="64"/>
  <c r="F125" i="90"/>
  <c r="B125" i="90"/>
  <c r="H132" i="19"/>
  <c r="I132" i="19"/>
  <c r="J129" i="55"/>
  <c r="E132" i="56"/>
  <c r="G131" i="56"/>
  <c r="D132" i="56"/>
  <c r="B134" i="18"/>
  <c r="F134" i="18"/>
  <c r="F130" i="59"/>
  <c r="B130" i="59"/>
  <c r="I133" i="18"/>
  <c r="H133" i="18"/>
  <c r="J126" i="75"/>
  <c r="I134" i="23"/>
  <c r="H134" i="23"/>
  <c r="H129" i="59"/>
  <c r="I129" i="59"/>
  <c r="J130" i="56"/>
  <c r="F135" i="23"/>
  <c r="B135" i="23"/>
  <c r="H130" i="57"/>
  <c r="I130" i="57"/>
  <c r="J125" i="80"/>
  <c r="H134" i="71"/>
  <c r="I134" i="71"/>
  <c r="F135" i="71"/>
  <c r="B135" i="71"/>
  <c r="J124" i="93"/>
  <c r="J133" i="24"/>
  <c r="J123" i="13"/>
  <c r="F131" i="57"/>
  <c r="B131" i="57"/>
  <c r="D126" i="93"/>
  <c r="E126" i="93" s="1"/>
  <c r="G125" i="93"/>
  <c r="H135" i="28"/>
  <c r="I135" i="28"/>
  <c r="F126" i="94"/>
  <c r="B126" i="94"/>
  <c r="E128" i="75"/>
  <c r="G127" i="75"/>
  <c r="D128" i="75"/>
  <c r="H133" i="17"/>
  <c r="I133" i="17"/>
  <c r="B125" i="96"/>
  <c r="E133" i="42"/>
  <c r="G132" i="42"/>
  <c r="D133" i="42"/>
  <c r="B132" i="44"/>
  <c r="F132" i="44"/>
  <c r="D131" i="55"/>
  <c r="G130" i="55"/>
  <c r="E131" i="55"/>
  <c r="G124" i="13"/>
  <c r="D125" i="13"/>
  <c r="E125" i="13" s="1"/>
  <c r="E128" i="77"/>
  <c r="D128" i="77"/>
  <c r="G127" i="77"/>
  <c r="I125" i="94"/>
  <c r="H125" i="94"/>
  <c r="F133" i="3"/>
  <c r="B133" i="3"/>
  <c r="B128" i="67"/>
  <c r="F128" i="67"/>
  <c r="G124" i="33"/>
  <c r="D125" i="33"/>
  <c r="E125" i="33" s="1"/>
  <c r="E128" i="76"/>
  <c r="D128" i="76"/>
  <c r="G127" i="76"/>
  <c r="H124" i="96"/>
  <c r="I124" i="96"/>
  <c r="E134" i="21"/>
  <c r="G133" i="21"/>
  <c r="D134" i="21"/>
  <c r="H131" i="44"/>
  <c r="I131" i="44"/>
  <c r="J126" i="76"/>
  <c r="E131" i="54"/>
  <c r="D131" i="54"/>
  <c r="G130" i="54"/>
  <c r="J125" i="83"/>
  <c r="G126" i="80"/>
  <c r="E127" i="80"/>
  <c r="D127" i="80"/>
  <c r="H125" i="95"/>
  <c r="I125" i="95"/>
  <c r="I132" i="3"/>
  <c r="H132" i="3"/>
  <c r="G134" i="24"/>
  <c r="E135" i="24"/>
  <c r="D135" i="24"/>
  <c r="H127" i="67"/>
  <c r="I127" i="67"/>
  <c r="F125" i="87"/>
  <c r="B125" i="87"/>
  <c r="E127" i="83"/>
  <c r="G126" i="83"/>
  <c r="D127" i="83"/>
  <c r="H125" i="82"/>
  <c r="I125" i="82"/>
  <c r="B136" i="28"/>
  <c r="F136" i="28"/>
  <c r="J123" i="33"/>
  <c r="F126" i="95"/>
  <c r="B126" i="95"/>
  <c r="H124" i="87"/>
  <c r="I124" i="87"/>
  <c r="J131" i="42"/>
  <c r="F134" i="17"/>
  <c r="B134" i="17"/>
  <c r="E125" i="96"/>
  <c r="F125" i="96" s="1"/>
  <c r="J129" i="54"/>
  <c r="F126" i="82"/>
  <c r="B126" i="82"/>
  <c r="J123" i="102" l="1"/>
  <c r="D125" i="102"/>
  <c r="E125" i="102" s="1"/>
  <c r="G124" i="102"/>
  <c r="J124" i="101"/>
  <c r="D126" i="101"/>
  <c r="E126" i="101" s="1"/>
  <c r="G125" i="101"/>
  <c r="J124" i="100"/>
  <c r="D126" i="100"/>
  <c r="B126" i="100" s="1"/>
  <c r="G125" i="100"/>
  <c r="I44" i="25"/>
  <c r="B45" i="25"/>
  <c r="E45" i="25"/>
  <c r="F45" i="25" s="1"/>
  <c r="E125" i="25"/>
  <c r="F125" i="25" s="1"/>
  <c r="I124" i="25"/>
  <c r="H124" i="25"/>
  <c r="H124" i="99"/>
  <c r="I124" i="99"/>
  <c r="B125" i="99"/>
  <c r="F125" i="99"/>
  <c r="E126" i="26"/>
  <c r="F126" i="26" s="1"/>
  <c r="J124" i="98"/>
  <c r="G125" i="97"/>
  <c r="D126" i="97"/>
  <c r="E126" i="97"/>
  <c r="J124" i="97"/>
  <c r="H125" i="26"/>
  <c r="I125" i="26"/>
  <c r="D126" i="98"/>
  <c r="G125" i="98"/>
  <c r="E126" i="98"/>
  <c r="J130" i="57"/>
  <c r="J132" i="19"/>
  <c r="J124" i="84"/>
  <c r="J132" i="20"/>
  <c r="J124" i="86"/>
  <c r="J129" i="58"/>
  <c r="J134" i="30"/>
  <c r="J134" i="29"/>
  <c r="J128" i="64"/>
  <c r="J129" i="53"/>
  <c r="J134" i="69"/>
  <c r="J131" i="43"/>
  <c r="J128" i="61"/>
  <c r="J124" i="88"/>
  <c r="J129" i="46"/>
  <c r="J124" i="87"/>
  <c r="J124" i="96"/>
  <c r="B47" i="33"/>
  <c r="F47" i="33"/>
  <c r="F46" i="26"/>
  <c r="G46" i="26" s="1"/>
  <c r="B46" i="26"/>
  <c r="J124" i="90"/>
  <c r="J130" i="74"/>
  <c r="J127" i="66"/>
  <c r="B45" i="13"/>
  <c r="F45" i="13"/>
  <c r="H45" i="13" s="1"/>
  <c r="D131" i="58"/>
  <c r="E131" i="58"/>
  <c r="G130" i="58"/>
  <c r="E136" i="29"/>
  <c r="D136" i="29"/>
  <c r="G135" i="29"/>
  <c r="G135" i="69"/>
  <c r="E136" i="69"/>
  <c r="D136" i="69"/>
  <c r="I129" i="62"/>
  <c r="H129" i="62"/>
  <c r="D126" i="92"/>
  <c r="G125" i="92"/>
  <c r="E126" i="92"/>
  <c r="I131" i="45"/>
  <c r="H131" i="45"/>
  <c r="G125" i="86"/>
  <c r="E126" i="86"/>
  <c r="D126" i="86"/>
  <c r="H132" i="73"/>
  <c r="I132" i="73"/>
  <c r="E133" i="43"/>
  <c r="D133" i="43"/>
  <c r="G132" i="43"/>
  <c r="G134" i="31"/>
  <c r="D135" i="31"/>
  <c r="E135" i="31"/>
  <c r="D126" i="88"/>
  <c r="G125" i="88"/>
  <c r="E126" i="88"/>
  <c r="D134" i="34"/>
  <c r="G133" i="34"/>
  <c r="E134" i="34"/>
  <c r="B134" i="22"/>
  <c r="F134" i="22"/>
  <c r="E126" i="90"/>
  <c r="D126" i="90"/>
  <c r="G125" i="90"/>
  <c r="D135" i="32"/>
  <c r="E135" i="32"/>
  <c r="G134" i="32"/>
  <c r="I125" i="91"/>
  <c r="H125" i="91"/>
  <c r="E131" i="72"/>
  <c r="G130" i="72"/>
  <c r="D131" i="72"/>
  <c r="J125" i="85"/>
  <c r="D130" i="63"/>
  <c r="G129" i="63"/>
  <c r="E130" i="63"/>
  <c r="F126" i="89"/>
  <c r="B126" i="89"/>
  <c r="G129" i="61"/>
  <c r="D130" i="61"/>
  <c r="E130" i="61"/>
  <c r="B132" i="45"/>
  <c r="F132" i="45"/>
  <c r="J132" i="34"/>
  <c r="J128" i="65"/>
  <c r="J134" i="27"/>
  <c r="E136" i="30"/>
  <c r="G135" i="30"/>
  <c r="D136" i="30"/>
  <c r="E127" i="85"/>
  <c r="D127" i="85"/>
  <c r="G126" i="85"/>
  <c r="J128" i="63"/>
  <c r="J124" i="92"/>
  <c r="J129" i="72"/>
  <c r="D134" i="20"/>
  <c r="E134" i="20"/>
  <c r="G133" i="20"/>
  <c r="D126" i="84"/>
  <c r="E126" i="84"/>
  <c r="G125" i="84"/>
  <c r="H126" i="81"/>
  <c r="I126" i="81"/>
  <c r="G131" i="74"/>
  <c r="D132" i="74"/>
  <c r="E132" i="74"/>
  <c r="E136" i="27"/>
  <c r="G135" i="27"/>
  <c r="D136" i="27"/>
  <c r="B126" i="91"/>
  <c r="F126" i="91"/>
  <c r="G129" i="60"/>
  <c r="D130" i="60"/>
  <c r="E130" i="60"/>
  <c r="B130" i="62"/>
  <c r="F130" i="62"/>
  <c r="E128" i="78"/>
  <c r="G127" i="78"/>
  <c r="D128" i="78"/>
  <c r="G130" i="53"/>
  <c r="D131" i="53"/>
  <c r="E131" i="53"/>
  <c r="G133" i="19"/>
  <c r="E134" i="19"/>
  <c r="D134" i="19"/>
  <c r="B133" i="41"/>
  <c r="F133" i="41"/>
  <c r="G130" i="46"/>
  <c r="E131" i="46"/>
  <c r="D131" i="46"/>
  <c r="H133" i="22"/>
  <c r="I133" i="22"/>
  <c r="J134" i="23"/>
  <c r="E130" i="64"/>
  <c r="G129" i="64"/>
  <c r="D130" i="64"/>
  <c r="J131" i="39"/>
  <c r="G129" i="65"/>
  <c r="D130" i="65"/>
  <c r="E130" i="65"/>
  <c r="I125" i="89"/>
  <c r="H125" i="89"/>
  <c r="D136" i="70"/>
  <c r="E136" i="70"/>
  <c r="G135" i="70"/>
  <c r="J126" i="79"/>
  <c r="F133" i="73"/>
  <c r="B133" i="73"/>
  <c r="J126" i="78"/>
  <c r="G128" i="66"/>
  <c r="D129" i="66"/>
  <c r="E129" i="66"/>
  <c r="J128" i="60"/>
  <c r="J134" i="70"/>
  <c r="D128" i="79"/>
  <c r="G127" i="79"/>
  <c r="E128" i="79"/>
  <c r="J127" i="68"/>
  <c r="I132" i="41"/>
  <c r="H132" i="41"/>
  <c r="J133" i="32"/>
  <c r="E133" i="39"/>
  <c r="G132" i="39"/>
  <c r="D133" i="39"/>
  <c r="J133" i="31"/>
  <c r="F127" i="81"/>
  <c r="B127" i="81"/>
  <c r="E129" i="68"/>
  <c r="G128" i="68"/>
  <c r="D129" i="68"/>
  <c r="J131" i="44"/>
  <c r="J134" i="71"/>
  <c r="G130" i="59"/>
  <c r="D131" i="59"/>
  <c r="E131" i="59"/>
  <c r="H131" i="56"/>
  <c r="I131" i="56"/>
  <c r="D136" i="23"/>
  <c r="G135" i="23"/>
  <c r="E136" i="23"/>
  <c r="J129" i="59"/>
  <c r="J133" i="18"/>
  <c r="E135" i="18"/>
  <c r="G134" i="18"/>
  <c r="D135" i="18"/>
  <c r="F132" i="56"/>
  <c r="B132" i="56"/>
  <c r="J125" i="94"/>
  <c r="E132" i="57"/>
  <c r="G131" i="57"/>
  <c r="D132" i="57"/>
  <c r="J127" i="67"/>
  <c r="J132" i="3"/>
  <c r="D136" i="71"/>
  <c r="G135" i="71"/>
  <c r="E136" i="71"/>
  <c r="J125" i="82"/>
  <c r="J125" i="95"/>
  <c r="J135" i="28"/>
  <c r="G125" i="96"/>
  <c r="D126" i="96"/>
  <c r="E126" i="96" s="1"/>
  <c r="E135" i="17"/>
  <c r="D135" i="17"/>
  <c r="G134" i="17"/>
  <c r="F127" i="80"/>
  <c r="B127" i="80"/>
  <c r="H133" i="21"/>
  <c r="I133" i="21"/>
  <c r="H127" i="77"/>
  <c r="I127" i="77"/>
  <c r="F133" i="42"/>
  <c r="B133" i="42"/>
  <c r="F128" i="75"/>
  <c r="B128" i="75"/>
  <c r="G126" i="94"/>
  <c r="D127" i="94"/>
  <c r="E127" i="94" s="1"/>
  <c r="F126" i="93"/>
  <c r="B126" i="93"/>
  <c r="D127" i="82"/>
  <c r="G126" i="82"/>
  <c r="E127" i="82"/>
  <c r="I126" i="83"/>
  <c r="H126" i="83"/>
  <c r="G126" i="95"/>
  <c r="D127" i="95"/>
  <c r="E127" i="95" s="1"/>
  <c r="B135" i="24"/>
  <c r="F135" i="24"/>
  <c r="I130" i="54"/>
  <c r="H130" i="54"/>
  <c r="G128" i="67"/>
  <c r="D129" i="67"/>
  <c r="E129" i="67"/>
  <c r="B128" i="77"/>
  <c r="F128" i="77"/>
  <c r="F125" i="13"/>
  <c r="B125" i="13"/>
  <c r="I130" i="55"/>
  <c r="H130" i="55"/>
  <c r="G132" i="44"/>
  <c r="D133" i="44"/>
  <c r="E133" i="44"/>
  <c r="I132" i="42"/>
  <c r="H132" i="42"/>
  <c r="H127" i="75"/>
  <c r="I127" i="75"/>
  <c r="D137" i="28"/>
  <c r="G136" i="28"/>
  <c r="E137" i="28"/>
  <c r="F127" i="83"/>
  <c r="B127" i="83"/>
  <c r="G125" i="87"/>
  <c r="D126" i="87"/>
  <c r="E126" i="87"/>
  <c r="H126" i="80"/>
  <c r="I126" i="80"/>
  <c r="F131" i="54"/>
  <c r="B131" i="54"/>
  <c r="H127" i="76"/>
  <c r="I127" i="76"/>
  <c r="B125" i="33"/>
  <c r="F125" i="33"/>
  <c r="F131" i="55"/>
  <c r="B131" i="55"/>
  <c r="J133" i="17"/>
  <c r="H125" i="93"/>
  <c r="I125" i="93"/>
  <c r="I134" i="24"/>
  <c r="H134" i="24"/>
  <c r="F134" i="21"/>
  <c r="B134" i="21"/>
  <c r="B128" i="76"/>
  <c r="F128" i="76"/>
  <c r="H124" i="33"/>
  <c r="I124" i="33"/>
  <c r="D134" i="3"/>
  <c r="G133" i="3"/>
  <c r="E134" i="3"/>
  <c r="H124" i="13"/>
  <c r="I124" i="13"/>
  <c r="H124" i="102" l="1"/>
  <c r="I124" i="102"/>
  <c r="B125" i="102"/>
  <c r="F125" i="102"/>
  <c r="H125" i="101"/>
  <c r="I125" i="101"/>
  <c r="F126" i="101"/>
  <c r="B126" i="101"/>
  <c r="E126" i="100"/>
  <c r="F126" i="100" s="1"/>
  <c r="D127" i="100" s="1"/>
  <c r="B127" i="100" s="1"/>
  <c r="H125" i="100"/>
  <c r="I125" i="100"/>
  <c r="D46" i="25"/>
  <c r="H45" i="25"/>
  <c r="G45" i="25"/>
  <c r="D126" i="25"/>
  <c r="G125" i="25"/>
  <c r="J124" i="99"/>
  <c r="J124" i="25"/>
  <c r="D126" i="99"/>
  <c r="E126" i="99"/>
  <c r="G125" i="99"/>
  <c r="J125" i="26"/>
  <c r="G126" i="26"/>
  <c r="D127" i="26"/>
  <c r="H125" i="98"/>
  <c r="I125" i="98"/>
  <c r="F126" i="98"/>
  <c r="B126" i="98"/>
  <c r="B126" i="97"/>
  <c r="F126" i="97"/>
  <c r="H125" i="97"/>
  <c r="I125" i="97"/>
  <c r="H46" i="26"/>
  <c r="I46" i="26" s="1"/>
  <c r="J130" i="55"/>
  <c r="J125" i="89"/>
  <c r="J132" i="41"/>
  <c r="J131" i="56"/>
  <c r="J126" i="81"/>
  <c r="J132" i="73"/>
  <c r="D46" i="13"/>
  <c r="E46" i="13" s="1"/>
  <c r="D48" i="33"/>
  <c r="J133" i="21"/>
  <c r="G45" i="13"/>
  <c r="I45" i="13" s="1"/>
  <c r="D47" i="26"/>
  <c r="E47" i="26" s="1"/>
  <c r="H47" i="33"/>
  <c r="J127" i="77"/>
  <c r="G47" i="33"/>
  <c r="J127" i="76"/>
  <c r="F129" i="68"/>
  <c r="B129" i="68"/>
  <c r="G127" i="81"/>
  <c r="E128" i="81"/>
  <c r="D128" i="81"/>
  <c r="I128" i="66"/>
  <c r="H128" i="66"/>
  <c r="I129" i="65"/>
  <c r="H129" i="65"/>
  <c r="F131" i="46"/>
  <c r="B131" i="46"/>
  <c r="H127" i="78"/>
  <c r="I127" i="78"/>
  <c r="H133" i="20"/>
  <c r="I133" i="20"/>
  <c r="F130" i="63"/>
  <c r="B130" i="63"/>
  <c r="H133" i="34"/>
  <c r="I133" i="34"/>
  <c r="B126" i="88"/>
  <c r="F126" i="88"/>
  <c r="H132" i="43"/>
  <c r="I132" i="43"/>
  <c r="F126" i="92"/>
  <c r="B126" i="92"/>
  <c r="H128" i="68"/>
  <c r="I128" i="68"/>
  <c r="I135" i="70"/>
  <c r="H135" i="70"/>
  <c r="B134" i="19"/>
  <c r="F134" i="19"/>
  <c r="B131" i="53"/>
  <c r="F131" i="53"/>
  <c r="F130" i="60"/>
  <c r="B130" i="60"/>
  <c r="B136" i="27"/>
  <c r="F136" i="27"/>
  <c r="B132" i="74"/>
  <c r="F132" i="74"/>
  <c r="H125" i="84"/>
  <c r="I125" i="84"/>
  <c r="F136" i="30"/>
  <c r="B136" i="30"/>
  <c r="G126" i="89"/>
  <c r="D127" i="89"/>
  <c r="E127" i="89"/>
  <c r="B135" i="32"/>
  <c r="F135" i="32"/>
  <c r="G134" i="22"/>
  <c r="E135" i="22"/>
  <c r="D135" i="22"/>
  <c r="F134" i="34"/>
  <c r="B134" i="34"/>
  <c r="B133" i="43"/>
  <c r="F133" i="43"/>
  <c r="F126" i="86"/>
  <c r="B126" i="86"/>
  <c r="J131" i="45"/>
  <c r="I135" i="69"/>
  <c r="H135" i="69"/>
  <c r="H130" i="58"/>
  <c r="I130" i="58"/>
  <c r="F133" i="39"/>
  <c r="B133" i="39"/>
  <c r="I127" i="79"/>
  <c r="H127" i="79"/>
  <c r="F130" i="64"/>
  <c r="B130" i="64"/>
  <c r="J133" i="22"/>
  <c r="I130" i="46"/>
  <c r="H130" i="46"/>
  <c r="H130" i="53"/>
  <c r="I130" i="53"/>
  <c r="G130" i="62"/>
  <c r="E131" i="62"/>
  <c r="D131" i="62"/>
  <c r="H129" i="60"/>
  <c r="I129" i="60"/>
  <c r="H135" i="27"/>
  <c r="I135" i="27"/>
  <c r="H131" i="74"/>
  <c r="I131" i="74"/>
  <c r="B134" i="20"/>
  <c r="F134" i="20"/>
  <c r="H126" i="85"/>
  <c r="I126" i="85"/>
  <c r="H135" i="30"/>
  <c r="I135" i="30"/>
  <c r="F130" i="61"/>
  <c r="B130" i="61"/>
  <c r="F131" i="72"/>
  <c r="B131" i="72"/>
  <c r="J125" i="91"/>
  <c r="H125" i="90"/>
  <c r="I125" i="90"/>
  <c r="B135" i="31"/>
  <c r="F135" i="31"/>
  <c r="J129" i="62"/>
  <c r="H135" i="29"/>
  <c r="I135" i="29"/>
  <c r="H132" i="39"/>
  <c r="I132" i="39"/>
  <c r="B128" i="79"/>
  <c r="F128" i="79"/>
  <c r="B129" i="66"/>
  <c r="F129" i="66"/>
  <c r="E134" i="73"/>
  <c r="D134" i="73"/>
  <c r="G133" i="73"/>
  <c r="F136" i="70"/>
  <c r="B136" i="70"/>
  <c r="B130" i="65"/>
  <c r="F130" i="65"/>
  <c r="H129" i="64"/>
  <c r="I129" i="64"/>
  <c r="D134" i="41"/>
  <c r="G133" i="41"/>
  <c r="E134" i="41"/>
  <c r="I133" i="19"/>
  <c r="H133" i="19"/>
  <c r="B128" i="78"/>
  <c r="F128" i="78"/>
  <c r="G126" i="91"/>
  <c r="E127" i="91"/>
  <c r="D127" i="91"/>
  <c r="B126" i="84"/>
  <c r="F126" i="84"/>
  <c r="B127" i="85"/>
  <c r="F127" i="85"/>
  <c r="E133" i="45"/>
  <c r="D133" i="45"/>
  <c r="G132" i="45"/>
  <c r="H129" i="61"/>
  <c r="I129" i="61"/>
  <c r="H129" i="63"/>
  <c r="I129" i="63"/>
  <c r="I130" i="72"/>
  <c r="H130" i="72"/>
  <c r="I134" i="32"/>
  <c r="H134" i="32"/>
  <c r="B126" i="90"/>
  <c r="F126" i="90"/>
  <c r="I125" i="88"/>
  <c r="H125" i="88"/>
  <c r="I134" i="31"/>
  <c r="H134" i="31"/>
  <c r="H125" i="86"/>
  <c r="I125" i="86"/>
  <c r="H125" i="92"/>
  <c r="I125" i="92"/>
  <c r="B136" i="69"/>
  <c r="F136" i="69"/>
  <c r="F136" i="29"/>
  <c r="B136" i="29"/>
  <c r="F131" i="58"/>
  <c r="B131" i="58"/>
  <c r="J127" i="75"/>
  <c r="D133" i="56"/>
  <c r="G132" i="56"/>
  <c r="E133" i="56"/>
  <c r="H134" i="18"/>
  <c r="I134" i="18"/>
  <c r="I135" i="23"/>
  <c r="H135" i="23"/>
  <c r="F131" i="59"/>
  <c r="B131" i="59"/>
  <c r="B135" i="18"/>
  <c r="F135" i="18"/>
  <c r="B136" i="23"/>
  <c r="F136" i="23"/>
  <c r="H130" i="59"/>
  <c r="I130" i="59"/>
  <c r="B132" i="57"/>
  <c r="F132" i="57"/>
  <c r="H131" i="57"/>
  <c r="I131" i="57"/>
  <c r="J126" i="83"/>
  <c r="H135" i="71"/>
  <c r="I135" i="71"/>
  <c r="J124" i="13"/>
  <c r="J125" i="93"/>
  <c r="J126" i="80"/>
  <c r="B136" i="71"/>
  <c r="F136" i="71"/>
  <c r="J134" i="24"/>
  <c r="D128" i="83"/>
  <c r="G127" i="83"/>
  <c r="E128" i="83"/>
  <c r="H132" i="44"/>
  <c r="I132" i="44"/>
  <c r="D126" i="13"/>
  <c r="E126" i="13" s="1"/>
  <c r="G125" i="13"/>
  <c r="F129" i="67"/>
  <c r="B129" i="67"/>
  <c r="H126" i="95"/>
  <c r="I126" i="95"/>
  <c r="G128" i="75"/>
  <c r="E129" i="75"/>
  <c r="D129" i="75"/>
  <c r="I133" i="3"/>
  <c r="H133" i="3"/>
  <c r="J124" i="33"/>
  <c r="I136" i="28"/>
  <c r="H136" i="28"/>
  <c r="I128" i="67"/>
  <c r="H128" i="67"/>
  <c r="I126" i="82"/>
  <c r="H126" i="82"/>
  <c r="B127" i="94"/>
  <c r="F127" i="94"/>
  <c r="D134" i="42"/>
  <c r="G133" i="42"/>
  <c r="E134" i="42"/>
  <c r="F134" i="3"/>
  <c r="B134" i="3"/>
  <c r="G131" i="55"/>
  <c r="E132" i="55"/>
  <c r="D132" i="55"/>
  <c r="G125" i="33"/>
  <c r="D126" i="33"/>
  <c r="E126" i="33" s="1"/>
  <c r="E132" i="54"/>
  <c r="D132" i="54"/>
  <c r="G131" i="54"/>
  <c r="B126" i="87"/>
  <c r="F126" i="87"/>
  <c r="B137" i="28"/>
  <c r="F137" i="28"/>
  <c r="F127" i="82"/>
  <c r="B127" i="82"/>
  <c r="G126" i="93"/>
  <c r="D127" i="93"/>
  <c r="E127" i="93" s="1"/>
  <c r="I126" i="94"/>
  <c r="H126" i="94"/>
  <c r="G127" i="80"/>
  <c r="E128" i="80"/>
  <c r="D128" i="80"/>
  <c r="I134" i="17"/>
  <c r="H134" i="17"/>
  <c r="B126" i="96"/>
  <c r="F126" i="96"/>
  <c r="G128" i="76"/>
  <c r="E129" i="76"/>
  <c r="D129" i="76"/>
  <c r="G134" i="21"/>
  <c r="D135" i="21"/>
  <c r="E135" i="21"/>
  <c r="H125" i="87"/>
  <c r="I125" i="87"/>
  <c r="J132" i="42"/>
  <c r="B133" i="44"/>
  <c r="F133" i="44"/>
  <c r="G128" i="77"/>
  <c r="D129" i="77"/>
  <c r="E129" i="77"/>
  <c r="J130" i="54"/>
  <c r="E136" i="24"/>
  <c r="G135" i="24"/>
  <c r="D136" i="24"/>
  <c r="F127" i="95"/>
  <c r="B127" i="95"/>
  <c r="B135" i="17"/>
  <c r="F135" i="17"/>
  <c r="H125" i="96"/>
  <c r="I125" i="96"/>
  <c r="J124" i="102" l="1"/>
  <c r="D126" i="102"/>
  <c r="E126" i="102" s="1"/>
  <c r="G125" i="102"/>
  <c r="J125" i="101"/>
  <c r="G126" i="101"/>
  <c r="D127" i="101"/>
  <c r="J125" i="100"/>
  <c r="E127" i="100"/>
  <c r="F127" i="100" s="1"/>
  <c r="D128" i="100" s="1"/>
  <c r="B128" i="100" s="1"/>
  <c r="G126" i="100"/>
  <c r="I126" i="100" s="1"/>
  <c r="I45" i="25"/>
  <c r="B46" i="25"/>
  <c r="E46" i="25"/>
  <c r="F46" i="25" s="1"/>
  <c r="H125" i="25"/>
  <c r="I125" i="25"/>
  <c r="E126" i="25"/>
  <c r="F126" i="25" s="1"/>
  <c r="B126" i="25"/>
  <c r="I125" i="99"/>
  <c r="H125" i="99"/>
  <c r="B126" i="99"/>
  <c r="F126" i="99"/>
  <c r="B127" i="26"/>
  <c r="E127" i="26"/>
  <c r="F127" i="26" s="1"/>
  <c r="J125" i="98"/>
  <c r="I126" i="26"/>
  <c r="H126" i="26"/>
  <c r="J125" i="97"/>
  <c r="D127" i="98"/>
  <c r="G126" i="98"/>
  <c r="E127" i="98"/>
  <c r="G126" i="97"/>
  <c r="D127" i="97"/>
  <c r="E127" i="97"/>
  <c r="J134" i="31"/>
  <c r="J130" i="72"/>
  <c r="J135" i="69"/>
  <c r="J130" i="53"/>
  <c r="J127" i="79"/>
  <c r="J127" i="78"/>
  <c r="J129" i="64"/>
  <c r="J125" i="90"/>
  <c r="J125" i="84"/>
  <c r="J125" i="88"/>
  <c r="J134" i="32"/>
  <c r="J133" i="19"/>
  <c r="J128" i="68"/>
  <c r="J132" i="43"/>
  <c r="J133" i="34"/>
  <c r="J133" i="20"/>
  <c r="B47" i="26"/>
  <c r="F47" i="26"/>
  <c r="G47" i="26" s="1"/>
  <c r="B48" i="33"/>
  <c r="J130" i="59"/>
  <c r="J134" i="18"/>
  <c r="J132" i="39"/>
  <c r="J126" i="85"/>
  <c r="J131" i="74"/>
  <c r="J129" i="60"/>
  <c r="J130" i="58"/>
  <c r="J128" i="66"/>
  <c r="I47" i="33"/>
  <c r="F46" i="13"/>
  <c r="G46" i="13" s="1"/>
  <c r="B46" i="13"/>
  <c r="E48" i="33"/>
  <c r="F48" i="33" s="1"/>
  <c r="G131" i="58"/>
  <c r="D132" i="58"/>
  <c r="E132" i="58"/>
  <c r="B133" i="45"/>
  <c r="F133" i="45"/>
  <c r="G126" i="84"/>
  <c r="E127" i="84"/>
  <c r="D127" i="84"/>
  <c r="I126" i="91"/>
  <c r="H126" i="91"/>
  <c r="E132" i="72"/>
  <c r="D132" i="72"/>
  <c r="G131" i="72"/>
  <c r="G130" i="64"/>
  <c r="E131" i="64"/>
  <c r="D131" i="64"/>
  <c r="E134" i="39"/>
  <c r="G133" i="39"/>
  <c r="D134" i="39"/>
  <c r="E134" i="43"/>
  <c r="G133" i="43"/>
  <c r="D134" i="43"/>
  <c r="F135" i="22"/>
  <c r="B135" i="22"/>
  <c r="E133" i="74"/>
  <c r="D133" i="74"/>
  <c r="G132" i="74"/>
  <c r="D135" i="19"/>
  <c r="E135" i="19"/>
  <c r="G134" i="19"/>
  <c r="I127" i="81"/>
  <c r="H127" i="81"/>
  <c r="J128" i="67"/>
  <c r="J125" i="92"/>
  <c r="D127" i="90"/>
  <c r="E127" i="90"/>
  <c r="G126" i="90"/>
  <c r="J129" i="61"/>
  <c r="D129" i="78"/>
  <c r="E129" i="78"/>
  <c r="G128" i="78"/>
  <c r="D137" i="70"/>
  <c r="E137" i="70"/>
  <c r="G136" i="70"/>
  <c r="E130" i="66"/>
  <c r="D130" i="66"/>
  <c r="G129" i="66"/>
  <c r="H130" i="62"/>
  <c r="I130" i="62"/>
  <c r="J130" i="46"/>
  <c r="D137" i="30"/>
  <c r="G136" i="30"/>
  <c r="E137" i="30"/>
  <c r="E131" i="60"/>
  <c r="G130" i="60"/>
  <c r="D131" i="60"/>
  <c r="G131" i="46"/>
  <c r="D132" i="46"/>
  <c r="E132" i="46"/>
  <c r="G136" i="29"/>
  <c r="E137" i="29"/>
  <c r="D137" i="29"/>
  <c r="E128" i="85"/>
  <c r="G127" i="85"/>
  <c r="D128" i="85"/>
  <c r="B127" i="91"/>
  <c r="F127" i="91"/>
  <c r="H133" i="41"/>
  <c r="I133" i="41"/>
  <c r="D131" i="65"/>
  <c r="E131" i="65"/>
  <c r="G130" i="65"/>
  <c r="I133" i="73"/>
  <c r="H133" i="73"/>
  <c r="G135" i="31"/>
  <c r="E136" i="31"/>
  <c r="D136" i="31"/>
  <c r="G130" i="61"/>
  <c r="E131" i="61"/>
  <c r="D131" i="61"/>
  <c r="I134" i="22"/>
  <c r="H134" i="22"/>
  <c r="F127" i="89"/>
  <c r="B127" i="89"/>
  <c r="E137" i="27"/>
  <c r="G136" i="27"/>
  <c r="D137" i="27"/>
  <c r="G131" i="53"/>
  <c r="D132" i="53"/>
  <c r="E132" i="53"/>
  <c r="D127" i="88"/>
  <c r="G126" i="88"/>
  <c r="E127" i="88"/>
  <c r="F128" i="81"/>
  <c r="B128" i="81"/>
  <c r="G129" i="68"/>
  <c r="D130" i="68"/>
  <c r="E130" i="68"/>
  <c r="G136" i="69"/>
  <c r="D137" i="69"/>
  <c r="E137" i="69"/>
  <c r="J125" i="86"/>
  <c r="J129" i="63"/>
  <c r="I132" i="45"/>
  <c r="H132" i="45"/>
  <c r="B134" i="41"/>
  <c r="F134" i="41"/>
  <c r="F134" i="73"/>
  <c r="B134" i="73"/>
  <c r="E129" i="79"/>
  <c r="G128" i="79"/>
  <c r="D129" i="79"/>
  <c r="J135" i="29"/>
  <c r="J135" i="30"/>
  <c r="D135" i="20"/>
  <c r="E135" i="20"/>
  <c r="G134" i="20"/>
  <c r="J135" i="27"/>
  <c r="F131" i="62"/>
  <c r="B131" i="62"/>
  <c r="D127" i="86"/>
  <c r="G126" i="86"/>
  <c r="E127" i="86"/>
  <c r="G134" i="34"/>
  <c r="D135" i="34"/>
  <c r="E135" i="34"/>
  <c r="D136" i="32"/>
  <c r="E136" i="32"/>
  <c r="G135" i="32"/>
  <c r="H126" i="89"/>
  <c r="I126" i="89"/>
  <c r="J135" i="70"/>
  <c r="G126" i="92"/>
  <c r="E127" i="92"/>
  <c r="D127" i="92"/>
  <c r="E131" i="63"/>
  <c r="G130" i="63"/>
  <c r="D131" i="63"/>
  <c r="J129" i="65"/>
  <c r="J135" i="71"/>
  <c r="J131" i="57"/>
  <c r="E136" i="18"/>
  <c r="G135" i="18"/>
  <c r="D136" i="18"/>
  <c r="G131" i="59"/>
  <c r="E132" i="59"/>
  <c r="D132" i="59"/>
  <c r="J135" i="23"/>
  <c r="I132" i="56"/>
  <c r="H132" i="56"/>
  <c r="D137" i="23"/>
  <c r="E137" i="23"/>
  <c r="G136" i="23"/>
  <c r="F133" i="56"/>
  <c r="B133" i="56"/>
  <c r="J125" i="96"/>
  <c r="J125" i="87"/>
  <c r="J126" i="95"/>
  <c r="G132" i="57"/>
  <c r="D133" i="57"/>
  <c r="E133" i="57"/>
  <c r="J136" i="28"/>
  <c r="J133" i="3"/>
  <c r="G136" i="71"/>
  <c r="D137" i="71"/>
  <c r="E137" i="71"/>
  <c r="J134" i="17"/>
  <c r="J126" i="94"/>
  <c r="G135" i="17"/>
  <c r="D136" i="17"/>
  <c r="E136" i="17"/>
  <c r="I135" i="24"/>
  <c r="H135" i="24"/>
  <c r="I128" i="77"/>
  <c r="H128" i="77"/>
  <c r="I134" i="21"/>
  <c r="H134" i="21"/>
  <c r="D127" i="96"/>
  <c r="E127" i="96" s="1"/>
  <c r="G126" i="96"/>
  <c r="I131" i="54"/>
  <c r="H131" i="54"/>
  <c r="B126" i="33"/>
  <c r="F126" i="33"/>
  <c r="I131" i="55"/>
  <c r="H131" i="55"/>
  <c r="H128" i="75"/>
  <c r="I128" i="75"/>
  <c r="D130" i="67"/>
  <c r="G129" i="67"/>
  <c r="E130" i="67"/>
  <c r="J132" i="44"/>
  <c r="D134" i="44"/>
  <c r="G133" i="44"/>
  <c r="E134" i="44"/>
  <c r="H128" i="76"/>
  <c r="I128" i="76"/>
  <c r="H127" i="80"/>
  <c r="I127" i="80"/>
  <c r="D138" i="28"/>
  <c r="G137" i="28"/>
  <c r="E138" i="28"/>
  <c r="B132" i="54"/>
  <c r="F132" i="54"/>
  <c r="H125" i="33"/>
  <c r="I125" i="33"/>
  <c r="D135" i="3"/>
  <c r="G134" i="3"/>
  <c r="E135" i="3"/>
  <c r="H133" i="42"/>
  <c r="I133" i="42"/>
  <c r="G127" i="94"/>
  <c r="D128" i="94"/>
  <c r="E128" i="94" s="1"/>
  <c r="I125" i="13"/>
  <c r="H125" i="13"/>
  <c r="G127" i="95"/>
  <c r="D128" i="95"/>
  <c r="E128" i="95" s="1"/>
  <c r="F127" i="93"/>
  <c r="B127" i="93"/>
  <c r="G127" i="82"/>
  <c r="D128" i="82"/>
  <c r="E128" i="82"/>
  <c r="F132" i="55"/>
  <c r="B132" i="55"/>
  <c r="B134" i="42"/>
  <c r="F134" i="42"/>
  <c r="J126" i="82"/>
  <c r="B129" i="75"/>
  <c r="F129" i="75"/>
  <c r="I127" i="83"/>
  <c r="H127" i="83"/>
  <c r="B136" i="24"/>
  <c r="F136" i="24"/>
  <c r="F129" i="77"/>
  <c r="B129" i="77"/>
  <c r="B135" i="21"/>
  <c r="F135" i="21"/>
  <c r="F129" i="76"/>
  <c r="B129" i="76"/>
  <c r="B128" i="80"/>
  <c r="F128" i="80"/>
  <c r="H126" i="93"/>
  <c r="I126" i="93"/>
  <c r="D127" i="87"/>
  <c r="G126" i="87"/>
  <c r="E127" i="87"/>
  <c r="B126" i="13"/>
  <c r="F126" i="13"/>
  <c r="F128" i="83"/>
  <c r="B128" i="83"/>
  <c r="H125" i="102" l="1"/>
  <c r="I125" i="102"/>
  <c r="F126" i="102"/>
  <c r="B126" i="102"/>
  <c r="E127" i="101"/>
  <c r="F127" i="101" s="1"/>
  <c r="B127" i="101"/>
  <c r="H126" i="101"/>
  <c r="I126" i="101"/>
  <c r="G127" i="100"/>
  <c r="I127" i="100" s="1"/>
  <c r="H126" i="100"/>
  <c r="J126" i="100" s="1"/>
  <c r="E128" i="100"/>
  <c r="F128" i="100" s="1"/>
  <c r="D129" i="100" s="1"/>
  <c r="E129" i="100" s="1"/>
  <c r="D47" i="25"/>
  <c r="G46" i="25"/>
  <c r="H46" i="25"/>
  <c r="J125" i="25"/>
  <c r="G126" i="25"/>
  <c r="D127" i="25"/>
  <c r="H46" i="13"/>
  <c r="I46" i="13" s="1"/>
  <c r="J125" i="99"/>
  <c r="D127" i="99"/>
  <c r="G126" i="99"/>
  <c r="E127" i="99"/>
  <c r="J126" i="26"/>
  <c r="G127" i="26"/>
  <c r="D128" i="26"/>
  <c r="B128" i="26" s="1"/>
  <c r="I126" i="97"/>
  <c r="H126" i="97"/>
  <c r="H126" i="98"/>
  <c r="I126" i="98"/>
  <c r="F127" i="97"/>
  <c r="B127" i="97"/>
  <c r="F127" i="98"/>
  <c r="B127" i="98"/>
  <c r="H47" i="26"/>
  <c r="I47" i="26" s="1"/>
  <c r="J131" i="55"/>
  <c r="J132" i="45"/>
  <c r="J126" i="89"/>
  <c r="J131" i="54"/>
  <c r="D49" i="33"/>
  <c r="E49" i="33" s="1"/>
  <c r="G48" i="33"/>
  <c r="H48" i="33"/>
  <c r="J125" i="33"/>
  <c r="D48" i="26"/>
  <c r="E48" i="26" s="1"/>
  <c r="D47" i="13"/>
  <c r="E47" i="13" s="1"/>
  <c r="I134" i="34"/>
  <c r="H134" i="34"/>
  <c r="F129" i="79"/>
  <c r="B129" i="79"/>
  <c r="E135" i="73"/>
  <c r="D135" i="73"/>
  <c r="G134" i="73"/>
  <c r="F137" i="69"/>
  <c r="B137" i="69"/>
  <c r="H129" i="68"/>
  <c r="I129" i="68"/>
  <c r="H126" i="88"/>
  <c r="I126" i="88"/>
  <c r="I131" i="53"/>
  <c r="H131" i="53"/>
  <c r="B131" i="61"/>
  <c r="F131" i="61"/>
  <c r="I130" i="65"/>
  <c r="H130" i="65"/>
  <c r="H127" i="85"/>
  <c r="I127" i="85"/>
  <c r="I136" i="29"/>
  <c r="H136" i="29"/>
  <c r="F131" i="60"/>
  <c r="B131" i="60"/>
  <c r="I136" i="30"/>
  <c r="H136" i="30"/>
  <c r="I136" i="70"/>
  <c r="H136" i="70"/>
  <c r="B135" i="19"/>
  <c r="F135" i="19"/>
  <c r="B131" i="64"/>
  <c r="F131" i="64"/>
  <c r="F132" i="72"/>
  <c r="B132" i="72"/>
  <c r="F127" i="84"/>
  <c r="B127" i="84"/>
  <c r="J128" i="77"/>
  <c r="F127" i="92"/>
  <c r="B127" i="92"/>
  <c r="B136" i="32"/>
  <c r="F136" i="32"/>
  <c r="D132" i="62"/>
  <c r="E132" i="62"/>
  <c r="G131" i="62"/>
  <c r="B135" i="20"/>
  <c r="F135" i="20"/>
  <c r="H128" i="79"/>
  <c r="I128" i="79"/>
  <c r="G134" i="41"/>
  <c r="E135" i="41"/>
  <c r="D135" i="41"/>
  <c r="I136" i="69"/>
  <c r="H136" i="69"/>
  <c r="F127" i="88"/>
  <c r="B127" i="88"/>
  <c r="F137" i="27"/>
  <c r="B137" i="27"/>
  <c r="E128" i="89"/>
  <c r="G127" i="89"/>
  <c r="D128" i="89"/>
  <c r="H135" i="31"/>
  <c r="I135" i="31"/>
  <c r="G127" i="91"/>
  <c r="E128" i="91"/>
  <c r="D128" i="91"/>
  <c r="H130" i="60"/>
  <c r="I130" i="60"/>
  <c r="B137" i="30"/>
  <c r="F137" i="30"/>
  <c r="I129" i="66"/>
  <c r="H129" i="66"/>
  <c r="B129" i="78"/>
  <c r="F129" i="78"/>
  <c r="F127" i="90"/>
  <c r="B127" i="90"/>
  <c r="J127" i="81"/>
  <c r="I132" i="74"/>
  <c r="H132" i="74"/>
  <c r="E136" i="22"/>
  <c r="G135" i="22"/>
  <c r="D136" i="22"/>
  <c r="F134" i="39"/>
  <c r="B134" i="39"/>
  <c r="J132" i="56"/>
  <c r="B131" i="63"/>
  <c r="F131" i="63"/>
  <c r="H126" i="86"/>
  <c r="I126" i="86"/>
  <c r="E129" i="81"/>
  <c r="D129" i="81"/>
  <c r="G128" i="81"/>
  <c r="H136" i="27"/>
  <c r="I136" i="27"/>
  <c r="I130" i="61"/>
  <c r="H130" i="61"/>
  <c r="B131" i="65"/>
  <c r="F131" i="65"/>
  <c r="F137" i="29"/>
  <c r="B137" i="29"/>
  <c r="F132" i="46"/>
  <c r="B132" i="46"/>
  <c r="B130" i="66"/>
  <c r="F130" i="66"/>
  <c r="F137" i="70"/>
  <c r="B137" i="70"/>
  <c r="H134" i="19"/>
  <c r="I134" i="19"/>
  <c r="F133" i="74"/>
  <c r="B133" i="74"/>
  <c r="F134" i="43"/>
  <c r="B134" i="43"/>
  <c r="H133" i="39"/>
  <c r="I133" i="39"/>
  <c r="H130" i="64"/>
  <c r="I130" i="64"/>
  <c r="I126" i="84"/>
  <c r="H126" i="84"/>
  <c r="B132" i="58"/>
  <c r="F132" i="58"/>
  <c r="J135" i="24"/>
  <c r="H130" i="63"/>
  <c r="I130" i="63"/>
  <c r="I126" i="92"/>
  <c r="H126" i="92"/>
  <c r="I135" i="32"/>
  <c r="H135" i="32"/>
  <c r="B135" i="34"/>
  <c r="F135" i="34"/>
  <c r="B127" i="86"/>
  <c r="F127" i="86"/>
  <c r="H134" i="20"/>
  <c r="I134" i="20"/>
  <c r="B130" i="68"/>
  <c r="F130" i="68"/>
  <c r="B132" i="53"/>
  <c r="F132" i="53"/>
  <c r="J134" i="22"/>
  <c r="F136" i="31"/>
  <c r="B136" i="31"/>
  <c r="J133" i="73"/>
  <c r="J133" i="41"/>
  <c r="B128" i="85"/>
  <c r="F128" i="85"/>
  <c r="I131" i="46"/>
  <c r="H131" i="46"/>
  <c r="J130" i="62"/>
  <c r="I128" i="78"/>
  <c r="H128" i="78"/>
  <c r="H126" i="90"/>
  <c r="I126" i="90"/>
  <c r="I133" i="43"/>
  <c r="H133" i="43"/>
  <c r="I131" i="72"/>
  <c r="H131" i="72"/>
  <c r="J126" i="91"/>
  <c r="E134" i="45"/>
  <c r="D134" i="45"/>
  <c r="G133" i="45"/>
  <c r="H131" i="58"/>
  <c r="I131" i="58"/>
  <c r="J133" i="42"/>
  <c r="J127" i="80"/>
  <c r="J128" i="75"/>
  <c r="H136" i="23"/>
  <c r="I136" i="23"/>
  <c r="H131" i="59"/>
  <c r="I131" i="59"/>
  <c r="E134" i="56"/>
  <c r="D134" i="56"/>
  <c r="G133" i="56"/>
  <c r="F136" i="18"/>
  <c r="B136" i="18"/>
  <c r="F137" i="23"/>
  <c r="B137" i="23"/>
  <c r="B132" i="59"/>
  <c r="F132" i="59"/>
  <c r="H135" i="18"/>
  <c r="I135" i="18"/>
  <c r="B137" i="71"/>
  <c r="F137" i="71"/>
  <c r="I136" i="71"/>
  <c r="H136" i="71"/>
  <c r="J126" i="93"/>
  <c r="B133" i="57"/>
  <c r="F133" i="57"/>
  <c r="J125" i="13"/>
  <c r="I132" i="57"/>
  <c r="H132" i="57"/>
  <c r="G128" i="83"/>
  <c r="E129" i="83"/>
  <c r="D129" i="83"/>
  <c r="H126" i="87"/>
  <c r="I126" i="87"/>
  <c r="D130" i="75"/>
  <c r="E130" i="75"/>
  <c r="G129" i="75"/>
  <c r="E135" i="42"/>
  <c r="D135" i="42"/>
  <c r="G134" i="42"/>
  <c r="H137" i="28"/>
  <c r="I137" i="28"/>
  <c r="I133" i="44"/>
  <c r="H133" i="44"/>
  <c r="B130" i="67"/>
  <c r="F130" i="67"/>
  <c r="I126" i="96"/>
  <c r="H126" i="96"/>
  <c r="B127" i="87"/>
  <c r="F127" i="87"/>
  <c r="G128" i="80"/>
  <c r="E129" i="80"/>
  <c r="D129" i="80"/>
  <c r="G129" i="76"/>
  <c r="D130" i="76"/>
  <c r="E130" i="76"/>
  <c r="G129" i="77"/>
  <c r="D130" i="77"/>
  <c r="E130" i="77"/>
  <c r="G127" i="93"/>
  <c r="D128" i="93"/>
  <c r="E128" i="93" s="1"/>
  <c r="F128" i="94"/>
  <c r="B128" i="94"/>
  <c r="B138" i="28"/>
  <c r="F138" i="28"/>
  <c r="F134" i="44"/>
  <c r="B134" i="44"/>
  <c r="E136" i="21"/>
  <c r="G135" i="21"/>
  <c r="D136" i="21"/>
  <c r="D137" i="24"/>
  <c r="E137" i="24"/>
  <c r="G136" i="24"/>
  <c r="J127" i="83"/>
  <c r="D133" i="55"/>
  <c r="G132" i="55"/>
  <c r="E133" i="55"/>
  <c r="B128" i="82"/>
  <c r="F128" i="82"/>
  <c r="F128" i="95"/>
  <c r="B128" i="95"/>
  <c r="I127" i="94"/>
  <c r="H127" i="94"/>
  <c r="H134" i="3"/>
  <c r="I134" i="3"/>
  <c r="J128" i="76"/>
  <c r="G126" i="33"/>
  <c r="D127" i="33"/>
  <c r="E127" i="33" s="1"/>
  <c r="B127" i="96"/>
  <c r="F127" i="96"/>
  <c r="J134" i="21"/>
  <c r="F136" i="17"/>
  <c r="G126" i="13"/>
  <c r="D127" i="13"/>
  <c r="E127" i="13" s="1"/>
  <c r="I127" i="82"/>
  <c r="H127" i="82"/>
  <c r="I127" i="95"/>
  <c r="H127" i="95"/>
  <c r="F135" i="3"/>
  <c r="B135" i="3"/>
  <c r="D133" i="54"/>
  <c r="E133" i="54"/>
  <c r="G132" i="54"/>
  <c r="H129" i="67"/>
  <c r="I129" i="67"/>
  <c r="H135" i="17"/>
  <c r="I135" i="17"/>
  <c r="J125" i="102" l="1"/>
  <c r="D127" i="102"/>
  <c r="E127" i="102" s="1"/>
  <c r="G126" i="102"/>
  <c r="J126" i="101"/>
  <c r="H127" i="100"/>
  <c r="J127" i="100" s="1"/>
  <c r="D128" i="101"/>
  <c r="G127" i="101"/>
  <c r="G128" i="100"/>
  <c r="H128" i="100" s="1"/>
  <c r="I46" i="25"/>
  <c r="F129" i="100"/>
  <c r="B129" i="100"/>
  <c r="B47" i="25"/>
  <c r="E47" i="25"/>
  <c r="F47" i="25" s="1"/>
  <c r="E127" i="25"/>
  <c r="F127" i="25" s="1"/>
  <c r="B127" i="25"/>
  <c r="H126" i="25"/>
  <c r="I126" i="25"/>
  <c r="H126" i="99"/>
  <c r="I126" i="99"/>
  <c r="B127" i="99"/>
  <c r="F127" i="99"/>
  <c r="E128" i="26"/>
  <c r="F128" i="26" s="1"/>
  <c r="G128" i="26" s="1"/>
  <c r="I128" i="26" s="1"/>
  <c r="H127" i="26"/>
  <c r="I127" i="26"/>
  <c r="J126" i="98"/>
  <c r="G127" i="98"/>
  <c r="D128" i="98"/>
  <c r="E128" i="98"/>
  <c r="G127" i="97"/>
  <c r="D128" i="97"/>
  <c r="E128" i="97"/>
  <c r="J126" i="97"/>
  <c r="I48" i="33"/>
  <c r="J133" i="43"/>
  <c r="J128" i="78"/>
  <c r="J126" i="92"/>
  <c r="J135" i="31"/>
  <c r="J133" i="39"/>
  <c r="J136" i="27"/>
  <c r="J136" i="69"/>
  <c r="J130" i="64"/>
  <c r="J134" i="19"/>
  <c r="J130" i="60"/>
  <c r="J136" i="70"/>
  <c r="B47" i="13"/>
  <c r="F47" i="13"/>
  <c r="H47" i="13" s="1"/>
  <c r="J131" i="72"/>
  <c r="J135" i="32"/>
  <c r="J132" i="74"/>
  <c r="J136" i="30"/>
  <c r="J136" i="29"/>
  <c r="J130" i="65"/>
  <c r="J131" i="53"/>
  <c r="F48" i="26"/>
  <c r="H48" i="26" s="1"/>
  <c r="B48" i="26"/>
  <c r="B49" i="33"/>
  <c r="F49" i="33"/>
  <c r="G128" i="85"/>
  <c r="E129" i="85"/>
  <c r="D129" i="85"/>
  <c r="D133" i="58"/>
  <c r="E133" i="58"/>
  <c r="G132" i="58"/>
  <c r="E131" i="66"/>
  <c r="D131" i="66"/>
  <c r="G130" i="66"/>
  <c r="H128" i="81"/>
  <c r="I128" i="81"/>
  <c r="I127" i="91"/>
  <c r="H127" i="91"/>
  <c r="H127" i="89"/>
  <c r="I127" i="89"/>
  <c r="B135" i="41"/>
  <c r="F135" i="41"/>
  <c r="G127" i="84"/>
  <c r="E128" i="84"/>
  <c r="D128" i="84"/>
  <c r="D132" i="60"/>
  <c r="G131" i="60"/>
  <c r="E132" i="60"/>
  <c r="E138" i="69"/>
  <c r="G137" i="69"/>
  <c r="D138" i="69"/>
  <c r="J136" i="71"/>
  <c r="J135" i="18"/>
  <c r="J136" i="23"/>
  <c r="H133" i="45"/>
  <c r="I133" i="45"/>
  <c r="J126" i="90"/>
  <c r="G136" i="31"/>
  <c r="E137" i="31"/>
  <c r="D137" i="31"/>
  <c r="D131" i="68"/>
  <c r="E131" i="68"/>
  <c r="G130" i="68"/>
  <c r="E128" i="86"/>
  <c r="G127" i="86"/>
  <c r="D128" i="86"/>
  <c r="J130" i="63"/>
  <c r="G134" i="43"/>
  <c r="D135" i="43"/>
  <c r="E135" i="43"/>
  <c r="D138" i="29"/>
  <c r="E138" i="29"/>
  <c r="G137" i="29"/>
  <c r="J130" i="61"/>
  <c r="F129" i="81"/>
  <c r="B129" i="81"/>
  <c r="E132" i="63"/>
  <c r="G131" i="63"/>
  <c r="D132" i="63"/>
  <c r="D135" i="39"/>
  <c r="G134" i="39"/>
  <c r="E135" i="39"/>
  <c r="G127" i="90"/>
  <c r="E128" i="90"/>
  <c r="D128" i="90"/>
  <c r="J129" i="66"/>
  <c r="E128" i="88"/>
  <c r="D128" i="88"/>
  <c r="G127" i="88"/>
  <c r="G135" i="20"/>
  <c r="E136" i="20"/>
  <c r="D136" i="20"/>
  <c r="B132" i="62"/>
  <c r="F132" i="62"/>
  <c r="D128" i="92"/>
  <c r="G127" i="92"/>
  <c r="E128" i="92"/>
  <c r="E136" i="19"/>
  <c r="D136" i="19"/>
  <c r="G135" i="19"/>
  <c r="J129" i="68"/>
  <c r="H134" i="73"/>
  <c r="I134" i="73"/>
  <c r="D130" i="79"/>
  <c r="E130" i="79"/>
  <c r="G129" i="79"/>
  <c r="B134" i="45"/>
  <c r="F134" i="45"/>
  <c r="D132" i="65"/>
  <c r="G131" i="65"/>
  <c r="E132" i="65"/>
  <c r="B136" i="22"/>
  <c r="F136" i="22"/>
  <c r="D130" i="78"/>
  <c r="E130" i="78"/>
  <c r="G129" i="78"/>
  <c r="E138" i="30"/>
  <c r="G137" i="30"/>
  <c r="D138" i="30"/>
  <c r="B128" i="91"/>
  <c r="F128" i="91"/>
  <c r="H134" i="41"/>
  <c r="I134" i="41"/>
  <c r="G136" i="32"/>
  <c r="D137" i="32"/>
  <c r="E137" i="32"/>
  <c r="E133" i="72"/>
  <c r="D133" i="72"/>
  <c r="G132" i="72"/>
  <c r="B135" i="73"/>
  <c r="F135" i="73"/>
  <c r="J127" i="95"/>
  <c r="J133" i="44"/>
  <c r="J131" i="58"/>
  <c r="J131" i="46"/>
  <c r="E133" i="53"/>
  <c r="D133" i="53"/>
  <c r="G132" i="53"/>
  <c r="J134" i="20"/>
  <c r="D136" i="34"/>
  <c r="G135" i="34"/>
  <c r="E136" i="34"/>
  <c r="J126" i="84"/>
  <c r="G133" i="74"/>
  <c r="E134" i="74"/>
  <c r="D134" i="74"/>
  <c r="E138" i="70"/>
  <c r="D138" i="70"/>
  <c r="G137" i="70"/>
  <c r="G132" i="46"/>
  <c r="D133" i="46"/>
  <c r="E133" i="46"/>
  <c r="J126" i="86"/>
  <c r="I135" i="22"/>
  <c r="H135" i="22"/>
  <c r="F128" i="89"/>
  <c r="B128" i="89"/>
  <c r="E138" i="27"/>
  <c r="G137" i="27"/>
  <c r="D138" i="27"/>
  <c r="J128" i="79"/>
  <c r="I131" i="62"/>
  <c r="H131" i="62"/>
  <c r="D132" i="64"/>
  <c r="E132" i="64"/>
  <c r="G131" i="64"/>
  <c r="J127" i="85"/>
  <c r="E132" i="61"/>
  <c r="G131" i="61"/>
  <c r="D132" i="61"/>
  <c r="J126" i="88"/>
  <c r="J134" i="34"/>
  <c r="J135" i="17"/>
  <c r="E133" i="59"/>
  <c r="G132" i="59"/>
  <c r="D133" i="59"/>
  <c r="J131" i="59"/>
  <c r="E137" i="18"/>
  <c r="D137" i="18"/>
  <c r="G136" i="18"/>
  <c r="H133" i="56"/>
  <c r="I133" i="56"/>
  <c r="J132" i="57"/>
  <c r="E138" i="23"/>
  <c r="D138" i="23"/>
  <c r="G137" i="23"/>
  <c r="F134" i="56"/>
  <c r="B134" i="56"/>
  <c r="D134" i="57"/>
  <c r="G133" i="57"/>
  <c r="E134" i="57"/>
  <c r="E138" i="71"/>
  <c r="G137" i="71"/>
  <c r="D138" i="71"/>
  <c r="J126" i="87"/>
  <c r="J129" i="67"/>
  <c r="B133" i="54"/>
  <c r="F133" i="54"/>
  <c r="D136" i="3"/>
  <c r="G135" i="3"/>
  <c r="E136" i="3"/>
  <c r="J127" i="94"/>
  <c r="G128" i="82"/>
  <c r="D129" i="82"/>
  <c r="E129" i="82"/>
  <c r="H132" i="55"/>
  <c r="I132" i="55"/>
  <c r="I136" i="24"/>
  <c r="H136" i="24"/>
  <c r="H135" i="21"/>
  <c r="I135" i="21"/>
  <c r="G134" i="44"/>
  <c r="D135" i="44"/>
  <c r="E135" i="44"/>
  <c r="F130" i="76"/>
  <c r="B130" i="76"/>
  <c r="H128" i="80"/>
  <c r="I128" i="80"/>
  <c r="J126" i="96"/>
  <c r="D131" i="67"/>
  <c r="G130" i="67"/>
  <c r="E131" i="67"/>
  <c r="I129" i="75"/>
  <c r="H129" i="75"/>
  <c r="F129" i="83"/>
  <c r="B129" i="83"/>
  <c r="F127" i="13"/>
  <c r="B127" i="13"/>
  <c r="D128" i="96"/>
  <c r="G127" i="96"/>
  <c r="F127" i="33"/>
  <c r="B127" i="33"/>
  <c r="J134" i="3"/>
  <c r="G128" i="95"/>
  <c r="D129" i="95"/>
  <c r="E129" i="95" s="1"/>
  <c r="F133" i="55"/>
  <c r="B133" i="55"/>
  <c r="F130" i="77"/>
  <c r="B130" i="77"/>
  <c r="H129" i="76"/>
  <c r="I129" i="76"/>
  <c r="D128" i="87"/>
  <c r="G127" i="87"/>
  <c r="E128" i="87"/>
  <c r="J137" i="28"/>
  <c r="H132" i="54"/>
  <c r="I132" i="54"/>
  <c r="H126" i="13"/>
  <c r="I126" i="13"/>
  <c r="H126" i="33"/>
  <c r="I126" i="33"/>
  <c r="B137" i="24"/>
  <c r="F137" i="24"/>
  <c r="G128" i="94"/>
  <c r="D129" i="94"/>
  <c r="B128" i="93"/>
  <c r="F128" i="93"/>
  <c r="I129" i="77"/>
  <c r="H129" i="77"/>
  <c r="B129" i="80"/>
  <c r="F129" i="80"/>
  <c r="H134" i="42"/>
  <c r="I134" i="42"/>
  <c r="B130" i="75"/>
  <c r="F130" i="75"/>
  <c r="I128" i="83"/>
  <c r="H128" i="83"/>
  <c r="J127" i="82"/>
  <c r="D137" i="17"/>
  <c r="G136" i="17"/>
  <c r="E137" i="17"/>
  <c r="B136" i="21"/>
  <c r="F136" i="21"/>
  <c r="G138" i="28"/>
  <c r="D139" i="28"/>
  <c r="E139" i="28"/>
  <c r="H127" i="93"/>
  <c r="I127" i="93"/>
  <c r="F135" i="42"/>
  <c r="B135" i="42"/>
  <c r="H126" i="102" l="1"/>
  <c r="I126" i="102"/>
  <c r="B127" i="102"/>
  <c r="F127" i="102"/>
  <c r="I128" i="100"/>
  <c r="J128" i="100" s="1"/>
  <c r="H127" i="101"/>
  <c r="I127" i="101"/>
  <c r="E128" i="101"/>
  <c r="F128" i="101" s="1"/>
  <c r="B128" i="101"/>
  <c r="D130" i="100"/>
  <c r="E130" i="100" s="1"/>
  <c r="G129" i="100"/>
  <c r="G47" i="25"/>
  <c r="H47" i="25"/>
  <c r="D48" i="25"/>
  <c r="J126" i="25"/>
  <c r="D128" i="25"/>
  <c r="G127" i="25"/>
  <c r="J126" i="99"/>
  <c r="G127" i="99"/>
  <c r="E128" i="99"/>
  <c r="D128" i="99"/>
  <c r="H128" i="26"/>
  <c r="J128" i="26" s="1"/>
  <c r="D129" i="26"/>
  <c r="B129" i="26" s="1"/>
  <c r="J127" i="26"/>
  <c r="B128" i="98"/>
  <c r="F128" i="98"/>
  <c r="H127" i="97"/>
  <c r="I127" i="97"/>
  <c r="B128" i="97"/>
  <c r="F128" i="97"/>
  <c r="H127" i="98"/>
  <c r="I127" i="98"/>
  <c r="J133" i="45"/>
  <c r="J127" i="89"/>
  <c r="J127" i="93"/>
  <c r="J127" i="91"/>
  <c r="J128" i="81"/>
  <c r="D48" i="13"/>
  <c r="E48" i="13" s="1"/>
  <c r="D50" i="33"/>
  <c r="H49" i="33"/>
  <c r="D49" i="26"/>
  <c r="E49" i="26" s="1"/>
  <c r="J134" i="41"/>
  <c r="J134" i="73"/>
  <c r="G49" i="33"/>
  <c r="G48" i="26"/>
  <c r="I48" i="26" s="1"/>
  <c r="G47" i="13"/>
  <c r="I47" i="13" s="1"/>
  <c r="B132" i="64"/>
  <c r="F132" i="64"/>
  <c r="B138" i="27"/>
  <c r="F138" i="27"/>
  <c r="D129" i="89"/>
  <c r="E129" i="89"/>
  <c r="G128" i="89"/>
  <c r="F138" i="70"/>
  <c r="B138" i="70"/>
  <c r="H133" i="74"/>
  <c r="I133" i="74"/>
  <c r="F136" i="34"/>
  <c r="B136" i="34"/>
  <c r="F133" i="72"/>
  <c r="B133" i="72"/>
  <c r="I136" i="32"/>
  <c r="H136" i="32"/>
  <c r="H129" i="78"/>
  <c r="I129" i="78"/>
  <c r="E135" i="45"/>
  <c r="G134" i="45"/>
  <c r="D135" i="45"/>
  <c r="B130" i="79"/>
  <c r="F130" i="79"/>
  <c r="H135" i="19"/>
  <c r="I135" i="19"/>
  <c r="I127" i="92"/>
  <c r="H127" i="92"/>
  <c r="B136" i="20"/>
  <c r="F136" i="20"/>
  <c r="F128" i="88"/>
  <c r="B128" i="88"/>
  <c r="F135" i="39"/>
  <c r="B135" i="39"/>
  <c r="I134" i="43"/>
  <c r="H134" i="43"/>
  <c r="B137" i="31"/>
  <c r="F137" i="31"/>
  <c r="F128" i="84"/>
  <c r="B128" i="84"/>
  <c r="F131" i="66"/>
  <c r="B131" i="66"/>
  <c r="F133" i="58"/>
  <c r="B133" i="58"/>
  <c r="I137" i="27"/>
  <c r="H137" i="27"/>
  <c r="F133" i="46"/>
  <c r="B133" i="46"/>
  <c r="E136" i="73"/>
  <c r="G135" i="73"/>
  <c r="D136" i="73"/>
  <c r="B138" i="30"/>
  <c r="F138" i="30"/>
  <c r="B136" i="19"/>
  <c r="F136" i="19"/>
  <c r="F128" i="92"/>
  <c r="B128" i="92"/>
  <c r="H127" i="90"/>
  <c r="I127" i="90"/>
  <c r="B132" i="63"/>
  <c r="F132" i="63"/>
  <c r="E130" i="81"/>
  <c r="G129" i="81"/>
  <c r="D130" i="81"/>
  <c r="F138" i="29"/>
  <c r="B138" i="29"/>
  <c r="H130" i="68"/>
  <c r="I130" i="68"/>
  <c r="B129" i="85"/>
  <c r="F129" i="85"/>
  <c r="B132" i="61"/>
  <c r="F132" i="61"/>
  <c r="I131" i="64"/>
  <c r="H131" i="64"/>
  <c r="J131" i="62"/>
  <c r="J135" i="22"/>
  <c r="I132" i="46"/>
  <c r="H132" i="46"/>
  <c r="B134" i="74"/>
  <c r="F134" i="74"/>
  <c r="H132" i="53"/>
  <c r="I132" i="53"/>
  <c r="H137" i="30"/>
  <c r="I137" i="30"/>
  <c r="F130" i="78"/>
  <c r="B130" i="78"/>
  <c r="H131" i="65"/>
  <c r="I131" i="65"/>
  <c r="H129" i="79"/>
  <c r="I129" i="79"/>
  <c r="E133" i="62"/>
  <c r="D133" i="62"/>
  <c r="G132" i="62"/>
  <c r="H135" i="20"/>
  <c r="I135" i="20"/>
  <c r="H131" i="63"/>
  <c r="I131" i="63"/>
  <c r="B128" i="86"/>
  <c r="F128" i="86"/>
  <c r="I136" i="31"/>
  <c r="H136" i="31"/>
  <c r="F138" i="69"/>
  <c r="B138" i="69"/>
  <c r="I131" i="60"/>
  <c r="H131" i="60"/>
  <c r="I127" i="84"/>
  <c r="H127" i="84"/>
  <c r="H132" i="58"/>
  <c r="I132" i="58"/>
  <c r="J133" i="56"/>
  <c r="H131" i="61"/>
  <c r="I131" i="61"/>
  <c r="H137" i="70"/>
  <c r="I137" i="70"/>
  <c r="H135" i="34"/>
  <c r="I135" i="34"/>
  <c r="B133" i="53"/>
  <c r="F133" i="53"/>
  <c r="H132" i="72"/>
  <c r="I132" i="72"/>
  <c r="B137" i="32"/>
  <c r="F137" i="32"/>
  <c r="D129" i="91"/>
  <c r="G128" i="91"/>
  <c r="E129" i="91"/>
  <c r="D137" i="22"/>
  <c r="G136" i="22"/>
  <c r="E137" i="22"/>
  <c r="B132" i="65"/>
  <c r="F132" i="65"/>
  <c r="I127" i="88"/>
  <c r="H127" i="88"/>
  <c r="B128" i="90"/>
  <c r="F128" i="90"/>
  <c r="I134" i="39"/>
  <c r="H134" i="39"/>
  <c r="H137" i="29"/>
  <c r="I137" i="29"/>
  <c r="B135" i="43"/>
  <c r="F135" i="43"/>
  <c r="I127" i="86"/>
  <c r="H127" i="86"/>
  <c r="F131" i="68"/>
  <c r="B131" i="68"/>
  <c r="I137" i="69"/>
  <c r="H137" i="69"/>
  <c r="F132" i="60"/>
  <c r="B132" i="60"/>
  <c r="G135" i="41"/>
  <c r="E136" i="41"/>
  <c r="D136" i="41"/>
  <c r="H130" i="66"/>
  <c r="I130" i="66"/>
  <c r="H128" i="85"/>
  <c r="I128" i="85"/>
  <c r="J129" i="76"/>
  <c r="J128" i="80"/>
  <c r="F138" i="23"/>
  <c r="B138" i="23"/>
  <c r="J135" i="21"/>
  <c r="J132" i="55"/>
  <c r="E135" i="56"/>
  <c r="G134" i="56"/>
  <c r="D135" i="56"/>
  <c r="H136" i="18"/>
  <c r="I136" i="18"/>
  <c r="F133" i="59"/>
  <c r="B133" i="59"/>
  <c r="I137" i="23"/>
  <c r="H137" i="23"/>
  <c r="B137" i="18"/>
  <c r="F137" i="18"/>
  <c r="I132" i="59"/>
  <c r="H132" i="59"/>
  <c r="J129" i="77"/>
  <c r="F138" i="71"/>
  <c r="B138" i="71"/>
  <c r="I133" i="57"/>
  <c r="H133" i="57"/>
  <c r="J134" i="42"/>
  <c r="J136" i="24"/>
  <c r="I137" i="71"/>
  <c r="H137" i="71"/>
  <c r="B134" i="57"/>
  <c r="F134" i="57"/>
  <c r="H138" i="28"/>
  <c r="I138" i="28"/>
  <c r="G130" i="75"/>
  <c r="D131" i="75"/>
  <c r="E131" i="75"/>
  <c r="B129" i="94"/>
  <c r="J126" i="33"/>
  <c r="J126" i="13"/>
  <c r="F128" i="87"/>
  <c r="B128" i="87"/>
  <c r="E131" i="77"/>
  <c r="G130" i="77"/>
  <c r="D131" i="77"/>
  <c r="B128" i="96"/>
  <c r="B131" i="67"/>
  <c r="F131" i="67"/>
  <c r="D131" i="76"/>
  <c r="E131" i="76"/>
  <c r="G130" i="76"/>
  <c r="F129" i="82"/>
  <c r="B129" i="82"/>
  <c r="E134" i="54"/>
  <c r="D134" i="54"/>
  <c r="G133" i="54"/>
  <c r="G136" i="21"/>
  <c r="D137" i="21"/>
  <c r="E137" i="21"/>
  <c r="J128" i="83"/>
  <c r="E130" i="80"/>
  <c r="D130" i="80"/>
  <c r="G129" i="80"/>
  <c r="G128" i="93"/>
  <c r="D129" i="93"/>
  <c r="E129" i="93" s="1"/>
  <c r="H128" i="94"/>
  <c r="I128" i="94"/>
  <c r="F129" i="95"/>
  <c r="B129" i="95"/>
  <c r="J129" i="75"/>
  <c r="H128" i="82"/>
  <c r="I128" i="82"/>
  <c r="H136" i="17"/>
  <c r="I136" i="17"/>
  <c r="H128" i="95"/>
  <c r="I128" i="95"/>
  <c r="E128" i="96"/>
  <c r="F128" i="96" s="1"/>
  <c r="G127" i="13"/>
  <c r="D128" i="13"/>
  <c r="E128" i="13" s="1"/>
  <c r="G129" i="83"/>
  <c r="D130" i="83"/>
  <c r="E130" i="83"/>
  <c r="F135" i="44"/>
  <c r="B135" i="44"/>
  <c r="I135" i="3"/>
  <c r="H135" i="3"/>
  <c r="E136" i="42"/>
  <c r="D136" i="42"/>
  <c r="G135" i="42"/>
  <c r="F139" i="28"/>
  <c r="B139" i="28"/>
  <c r="B137" i="17"/>
  <c r="F137" i="17"/>
  <c r="E129" i="94"/>
  <c r="F129" i="94" s="1"/>
  <c r="D138" i="24"/>
  <c r="G137" i="24"/>
  <c r="E138" i="24"/>
  <c r="J132" i="54"/>
  <c r="H127" i="87"/>
  <c r="I127" i="87"/>
  <c r="D134" i="55"/>
  <c r="E134" i="55"/>
  <c r="G133" i="55"/>
  <c r="G127" i="33"/>
  <c r="D128" i="33"/>
  <c r="E128" i="33" s="1"/>
  <c r="H127" i="96"/>
  <c r="I127" i="96"/>
  <c r="H130" i="67"/>
  <c r="I130" i="67"/>
  <c r="H134" i="44"/>
  <c r="I134" i="44"/>
  <c r="B136" i="3"/>
  <c r="F136" i="3"/>
  <c r="J126" i="102" l="1"/>
  <c r="D128" i="102"/>
  <c r="E128" i="102" s="1"/>
  <c r="G127" i="102"/>
  <c r="J127" i="101"/>
  <c r="G128" i="101"/>
  <c r="D129" i="101"/>
  <c r="H129" i="100"/>
  <c r="I129" i="100"/>
  <c r="F130" i="100"/>
  <c r="B130" i="100"/>
  <c r="I47" i="25"/>
  <c r="E48" i="25"/>
  <c r="F48" i="25" s="1"/>
  <c r="B48" i="25"/>
  <c r="H127" i="25"/>
  <c r="I127" i="25"/>
  <c r="B128" i="25"/>
  <c r="E128" i="25"/>
  <c r="F128" i="25" s="1"/>
  <c r="B128" i="99"/>
  <c r="F128" i="99"/>
  <c r="H127" i="99"/>
  <c r="I127" i="99"/>
  <c r="E129" i="26"/>
  <c r="F129" i="26" s="1"/>
  <c r="J127" i="98"/>
  <c r="J127" i="97"/>
  <c r="G128" i="97"/>
  <c r="D129" i="97"/>
  <c r="E129" i="97"/>
  <c r="G128" i="98"/>
  <c r="D129" i="98"/>
  <c r="E129" i="98"/>
  <c r="J128" i="85"/>
  <c r="J127" i="84"/>
  <c r="J137" i="69"/>
  <c r="B50" i="33"/>
  <c r="J137" i="29"/>
  <c r="J134" i="43"/>
  <c r="J127" i="92"/>
  <c r="J129" i="78"/>
  <c r="J133" i="74"/>
  <c r="J130" i="66"/>
  <c r="J129" i="79"/>
  <c r="J132" i="53"/>
  <c r="J135" i="19"/>
  <c r="B49" i="26"/>
  <c r="F49" i="26"/>
  <c r="H49" i="26" s="1"/>
  <c r="F48" i="13"/>
  <c r="H48" i="13" s="1"/>
  <c r="B48" i="13"/>
  <c r="J132" i="59"/>
  <c r="J137" i="23"/>
  <c r="J134" i="39"/>
  <c r="J127" i="88"/>
  <c r="J131" i="60"/>
  <c r="J136" i="31"/>
  <c r="I49" i="33"/>
  <c r="E50" i="33"/>
  <c r="F50" i="33" s="1"/>
  <c r="B136" i="41"/>
  <c r="F136" i="41"/>
  <c r="D133" i="60"/>
  <c r="E133" i="60"/>
  <c r="G132" i="60"/>
  <c r="G131" i="68"/>
  <c r="D132" i="68"/>
  <c r="E132" i="68"/>
  <c r="H136" i="22"/>
  <c r="I136" i="22"/>
  <c r="B129" i="91"/>
  <c r="F129" i="91"/>
  <c r="B133" i="62"/>
  <c r="F133" i="62"/>
  <c r="J131" i="65"/>
  <c r="J137" i="30"/>
  <c r="G134" i="74"/>
  <c r="E135" i="74"/>
  <c r="D135" i="74"/>
  <c r="D133" i="61"/>
  <c r="G132" i="61"/>
  <c r="E133" i="61"/>
  <c r="J130" i="68"/>
  <c r="B130" i="81"/>
  <c r="F130" i="81"/>
  <c r="G128" i="92"/>
  <c r="D129" i="92"/>
  <c r="E129" i="92"/>
  <c r="G130" i="79"/>
  <c r="E131" i="79"/>
  <c r="D131" i="79"/>
  <c r="J136" i="32"/>
  <c r="G136" i="34"/>
  <c r="E137" i="34"/>
  <c r="D137" i="34"/>
  <c r="D139" i="70"/>
  <c r="E139" i="70"/>
  <c r="G138" i="70"/>
  <c r="E139" i="27"/>
  <c r="G138" i="27"/>
  <c r="D139" i="27"/>
  <c r="G128" i="90"/>
  <c r="D129" i="90"/>
  <c r="E129" i="90"/>
  <c r="E133" i="65"/>
  <c r="G132" i="65"/>
  <c r="D133" i="65"/>
  <c r="F137" i="22"/>
  <c r="B137" i="22"/>
  <c r="D138" i="32"/>
  <c r="G137" i="32"/>
  <c r="E138" i="32"/>
  <c r="D134" i="53"/>
  <c r="E134" i="53"/>
  <c r="G133" i="53"/>
  <c r="J137" i="70"/>
  <c r="G128" i="86"/>
  <c r="E129" i="86"/>
  <c r="D129" i="86"/>
  <c r="J135" i="20"/>
  <c r="I129" i="81"/>
  <c r="H129" i="81"/>
  <c r="J127" i="90"/>
  <c r="E137" i="19"/>
  <c r="G136" i="19"/>
  <c r="D137" i="19"/>
  <c r="F136" i="73"/>
  <c r="B136" i="73"/>
  <c r="D134" i="46"/>
  <c r="E134" i="46"/>
  <c r="G133" i="46"/>
  <c r="E134" i="58"/>
  <c r="G133" i="58"/>
  <c r="D134" i="58"/>
  <c r="E129" i="84"/>
  <c r="D129" i="84"/>
  <c r="G128" i="84"/>
  <c r="E129" i="88"/>
  <c r="D129" i="88"/>
  <c r="G128" i="88"/>
  <c r="I128" i="89"/>
  <c r="H128" i="89"/>
  <c r="I135" i="41"/>
  <c r="H135" i="41"/>
  <c r="J127" i="86"/>
  <c r="G138" i="69"/>
  <c r="D139" i="69"/>
  <c r="E139" i="69"/>
  <c r="G129" i="85"/>
  <c r="D130" i="85"/>
  <c r="E130" i="85"/>
  <c r="I135" i="73"/>
  <c r="H135" i="73"/>
  <c r="E138" i="31"/>
  <c r="G137" i="31"/>
  <c r="D138" i="31"/>
  <c r="G136" i="20"/>
  <c r="D137" i="20"/>
  <c r="E137" i="20"/>
  <c r="F135" i="45"/>
  <c r="B135" i="45"/>
  <c r="D134" i="72"/>
  <c r="G133" i="72"/>
  <c r="E134" i="72"/>
  <c r="E133" i="64"/>
  <c r="D133" i="64"/>
  <c r="G132" i="64"/>
  <c r="E136" i="43"/>
  <c r="D136" i="43"/>
  <c r="G135" i="43"/>
  <c r="I128" i="91"/>
  <c r="H128" i="91"/>
  <c r="J132" i="72"/>
  <c r="J135" i="34"/>
  <c r="J131" i="61"/>
  <c r="J132" i="58"/>
  <c r="J131" i="63"/>
  <c r="I132" i="62"/>
  <c r="H132" i="62"/>
  <c r="D131" i="78"/>
  <c r="E131" i="78"/>
  <c r="G130" i="78"/>
  <c r="J132" i="46"/>
  <c r="J131" i="64"/>
  <c r="D139" i="29"/>
  <c r="G138" i="29"/>
  <c r="E139" i="29"/>
  <c r="G132" i="63"/>
  <c r="E133" i="63"/>
  <c r="D133" i="63"/>
  <c r="G138" i="30"/>
  <c r="E139" i="30"/>
  <c r="D139" i="30"/>
  <c r="J137" i="27"/>
  <c r="D132" i="66"/>
  <c r="E132" i="66"/>
  <c r="G131" i="66"/>
  <c r="G135" i="39"/>
  <c r="E136" i="39"/>
  <c r="D136" i="39"/>
  <c r="H134" i="45"/>
  <c r="I134" i="45"/>
  <c r="B129" i="89"/>
  <c r="F129" i="89"/>
  <c r="J133" i="57"/>
  <c r="J136" i="18"/>
  <c r="H134" i="56"/>
  <c r="I134" i="56"/>
  <c r="J128" i="95"/>
  <c r="E138" i="18"/>
  <c r="D138" i="18"/>
  <c r="G137" i="18"/>
  <c r="G133" i="59"/>
  <c r="E134" i="59"/>
  <c r="D134" i="59"/>
  <c r="F135" i="56"/>
  <c r="B135" i="56"/>
  <c r="G138" i="23"/>
  <c r="D139" i="23"/>
  <c r="E139" i="23"/>
  <c r="J127" i="87"/>
  <c r="E135" i="57"/>
  <c r="D135" i="57"/>
  <c r="G134" i="57"/>
  <c r="E139" i="71"/>
  <c r="G138" i="71"/>
  <c r="D139" i="71"/>
  <c r="J134" i="44"/>
  <c r="J137" i="71"/>
  <c r="G128" i="96"/>
  <c r="D129" i="96"/>
  <c r="E129" i="96" s="1"/>
  <c r="D130" i="94"/>
  <c r="E130" i="94" s="1"/>
  <c r="G129" i="94"/>
  <c r="J127" i="96"/>
  <c r="H127" i="33"/>
  <c r="I127" i="33"/>
  <c r="I137" i="24"/>
  <c r="H137" i="24"/>
  <c r="I129" i="83"/>
  <c r="H129" i="83"/>
  <c r="J136" i="17"/>
  <c r="J128" i="82"/>
  <c r="I128" i="93"/>
  <c r="H128" i="93"/>
  <c r="F134" i="54"/>
  <c r="B134" i="54"/>
  <c r="F131" i="76"/>
  <c r="B131" i="76"/>
  <c r="I130" i="77"/>
  <c r="H130" i="77"/>
  <c r="B131" i="75"/>
  <c r="F131" i="75"/>
  <c r="G136" i="3"/>
  <c r="D137" i="3"/>
  <c r="E137" i="3"/>
  <c r="J130" i="67"/>
  <c r="I133" i="55"/>
  <c r="H133" i="55"/>
  <c r="B138" i="24"/>
  <c r="F138" i="24"/>
  <c r="G139" i="28"/>
  <c r="D140" i="28"/>
  <c r="E140" i="28"/>
  <c r="B128" i="13"/>
  <c r="F128" i="13"/>
  <c r="J128" i="94"/>
  <c r="G129" i="82"/>
  <c r="D130" i="82"/>
  <c r="E130" i="82"/>
  <c r="I130" i="75"/>
  <c r="H130" i="75"/>
  <c r="E138" i="17"/>
  <c r="G137" i="17"/>
  <c r="D138" i="17"/>
  <c r="H135" i="42"/>
  <c r="I135" i="42"/>
  <c r="I127" i="13"/>
  <c r="H127" i="13"/>
  <c r="I129" i="80"/>
  <c r="H129" i="80"/>
  <c r="F137" i="21"/>
  <c r="B137" i="21"/>
  <c r="I130" i="76"/>
  <c r="H130" i="76"/>
  <c r="F128" i="33"/>
  <c r="B128" i="33"/>
  <c r="B134" i="55"/>
  <c r="F134" i="55"/>
  <c r="B136" i="42"/>
  <c r="F136" i="42"/>
  <c r="J135" i="3"/>
  <c r="G135" i="44"/>
  <c r="D136" i="44"/>
  <c r="E136" i="44"/>
  <c r="F130" i="83"/>
  <c r="B130" i="83"/>
  <c r="D130" i="95"/>
  <c r="E130" i="95" s="1"/>
  <c r="G129" i="95"/>
  <c r="F129" i="93"/>
  <c r="B129" i="93"/>
  <c r="B130" i="80"/>
  <c r="F130" i="80"/>
  <c r="H136" i="21"/>
  <c r="I136" i="21"/>
  <c r="H133" i="54"/>
  <c r="I133" i="54"/>
  <c r="D132" i="67"/>
  <c r="G131" i="67"/>
  <c r="E132" i="67"/>
  <c r="B131" i="77"/>
  <c r="F131" i="77"/>
  <c r="D129" i="87"/>
  <c r="G128" i="87"/>
  <c r="E129" i="87"/>
  <c r="J138" i="28"/>
  <c r="H127" i="102" l="1"/>
  <c r="I127" i="102"/>
  <c r="F128" i="102"/>
  <c r="B128" i="102"/>
  <c r="E129" i="101"/>
  <c r="F129" i="101" s="1"/>
  <c r="B129" i="101"/>
  <c r="H128" i="101"/>
  <c r="I128" i="101"/>
  <c r="J129" i="100"/>
  <c r="G130" i="100"/>
  <c r="D131" i="100"/>
  <c r="E131" i="100" s="1"/>
  <c r="H48" i="25"/>
  <c r="G48" i="25"/>
  <c r="D49" i="25"/>
  <c r="J127" i="99"/>
  <c r="J127" i="25"/>
  <c r="G128" i="25"/>
  <c r="D129" i="25"/>
  <c r="G48" i="13"/>
  <c r="I48" i="13" s="1"/>
  <c r="G128" i="99"/>
  <c r="E129" i="99"/>
  <c r="D129" i="99"/>
  <c r="G129" i="26"/>
  <c r="D130" i="26"/>
  <c r="H128" i="98"/>
  <c r="I128" i="98"/>
  <c r="F129" i="97"/>
  <c r="B129" i="97"/>
  <c r="B129" i="98"/>
  <c r="F129" i="98"/>
  <c r="I128" i="97"/>
  <c r="H128" i="97"/>
  <c r="J135" i="73"/>
  <c r="J129" i="80"/>
  <c r="J128" i="93"/>
  <c r="J129" i="83"/>
  <c r="J134" i="45"/>
  <c r="J134" i="56"/>
  <c r="D51" i="33"/>
  <c r="E51" i="33" s="1"/>
  <c r="G50" i="33"/>
  <c r="H50" i="33"/>
  <c r="J136" i="22"/>
  <c r="D49" i="13"/>
  <c r="E49" i="13" s="1"/>
  <c r="D50" i="26"/>
  <c r="E50" i="26" s="1"/>
  <c r="J128" i="91"/>
  <c r="J135" i="41"/>
  <c r="G49" i="26"/>
  <c r="I49" i="26" s="1"/>
  <c r="J130" i="76"/>
  <c r="D130" i="89"/>
  <c r="G129" i="89"/>
  <c r="E130" i="89"/>
  <c r="F136" i="39"/>
  <c r="B136" i="39"/>
  <c r="H132" i="63"/>
  <c r="I132" i="63"/>
  <c r="F131" i="78"/>
  <c r="B131" i="78"/>
  <c r="D136" i="45"/>
  <c r="G135" i="45"/>
  <c r="E136" i="45"/>
  <c r="F138" i="31"/>
  <c r="B138" i="31"/>
  <c r="H128" i="88"/>
  <c r="I128" i="88"/>
  <c r="B129" i="84"/>
  <c r="F129" i="84"/>
  <c r="D138" i="22"/>
  <c r="E138" i="22"/>
  <c r="G137" i="22"/>
  <c r="I138" i="27"/>
  <c r="H138" i="27"/>
  <c r="F139" i="70"/>
  <c r="B139" i="70"/>
  <c r="B133" i="61"/>
  <c r="F133" i="61"/>
  <c r="E130" i="91"/>
  <c r="G129" i="91"/>
  <c r="D130" i="91"/>
  <c r="B132" i="66"/>
  <c r="F132" i="66"/>
  <c r="H138" i="30"/>
  <c r="I138" i="30"/>
  <c r="I132" i="64"/>
  <c r="H132" i="64"/>
  <c r="H133" i="72"/>
  <c r="I133" i="72"/>
  <c r="H137" i="31"/>
  <c r="I137" i="31"/>
  <c r="B139" i="69"/>
  <c r="F139" i="69"/>
  <c r="F129" i="88"/>
  <c r="B129" i="88"/>
  <c r="H133" i="46"/>
  <c r="I133" i="46"/>
  <c r="E137" i="73"/>
  <c r="D137" i="73"/>
  <c r="G136" i="73"/>
  <c r="B129" i="86"/>
  <c r="F129" i="86"/>
  <c r="H133" i="53"/>
  <c r="I133" i="53"/>
  <c r="I137" i="32"/>
  <c r="H137" i="32"/>
  <c r="B133" i="65"/>
  <c r="F133" i="65"/>
  <c r="B129" i="90"/>
  <c r="F129" i="90"/>
  <c r="F137" i="34"/>
  <c r="B137" i="34"/>
  <c r="B131" i="79"/>
  <c r="F131" i="79"/>
  <c r="B129" i="92"/>
  <c r="F129" i="92"/>
  <c r="B135" i="74"/>
  <c r="F135" i="74"/>
  <c r="F132" i="68"/>
  <c r="B132" i="68"/>
  <c r="B133" i="60"/>
  <c r="F133" i="60"/>
  <c r="I135" i="39"/>
  <c r="H135" i="39"/>
  <c r="F133" i="63"/>
  <c r="B133" i="63"/>
  <c r="H138" i="29"/>
  <c r="I138" i="29"/>
  <c r="I130" i="78"/>
  <c r="H130" i="78"/>
  <c r="J132" i="62"/>
  <c r="H135" i="43"/>
  <c r="I135" i="43"/>
  <c r="B133" i="64"/>
  <c r="F133" i="64"/>
  <c r="B134" i="72"/>
  <c r="F134" i="72"/>
  <c r="F137" i="20"/>
  <c r="B137" i="20"/>
  <c r="B130" i="85"/>
  <c r="F130" i="85"/>
  <c r="I138" i="69"/>
  <c r="H138" i="69"/>
  <c r="F134" i="58"/>
  <c r="B134" i="58"/>
  <c r="F137" i="19"/>
  <c r="B137" i="19"/>
  <c r="B138" i="32"/>
  <c r="F138" i="32"/>
  <c r="I132" i="65"/>
  <c r="H132" i="65"/>
  <c r="I128" i="90"/>
  <c r="H128" i="90"/>
  <c r="H138" i="70"/>
  <c r="I138" i="70"/>
  <c r="H128" i="92"/>
  <c r="I128" i="92"/>
  <c r="G133" i="62"/>
  <c r="E134" i="62"/>
  <c r="D134" i="62"/>
  <c r="I131" i="68"/>
  <c r="H131" i="68"/>
  <c r="E137" i="41"/>
  <c r="G136" i="41"/>
  <c r="D137" i="41"/>
  <c r="H131" i="66"/>
  <c r="I131" i="66"/>
  <c r="B139" i="30"/>
  <c r="F139" i="30"/>
  <c r="B139" i="29"/>
  <c r="F139" i="29"/>
  <c r="B136" i="43"/>
  <c r="F136" i="43"/>
  <c r="H136" i="20"/>
  <c r="I136" i="20"/>
  <c r="I129" i="85"/>
  <c r="H129" i="85"/>
  <c r="J128" i="89"/>
  <c r="I128" i="84"/>
  <c r="H128" i="84"/>
  <c r="I133" i="58"/>
  <c r="H133" i="58"/>
  <c r="F134" i="46"/>
  <c r="B134" i="46"/>
  <c r="I136" i="19"/>
  <c r="H136" i="19"/>
  <c r="J129" i="81"/>
  <c r="H128" i="86"/>
  <c r="I128" i="86"/>
  <c r="F134" i="53"/>
  <c r="B134" i="53"/>
  <c r="B139" i="27"/>
  <c r="F139" i="27"/>
  <c r="I136" i="34"/>
  <c r="H136" i="34"/>
  <c r="H130" i="79"/>
  <c r="I130" i="79"/>
  <c r="E131" i="81"/>
  <c r="G130" i="81"/>
  <c r="D131" i="81"/>
  <c r="H132" i="61"/>
  <c r="I132" i="61"/>
  <c r="H134" i="74"/>
  <c r="I134" i="74"/>
  <c r="H132" i="60"/>
  <c r="I132" i="60"/>
  <c r="J133" i="55"/>
  <c r="H138" i="23"/>
  <c r="I138" i="23"/>
  <c r="H133" i="59"/>
  <c r="I133" i="59"/>
  <c r="G135" i="56"/>
  <c r="D136" i="56"/>
  <c r="E136" i="56"/>
  <c r="H137" i="18"/>
  <c r="I137" i="18"/>
  <c r="F134" i="59"/>
  <c r="B134" i="59"/>
  <c r="B138" i="18"/>
  <c r="F138" i="18"/>
  <c r="F139" i="23"/>
  <c r="B139" i="23"/>
  <c r="J127" i="33"/>
  <c r="F139" i="71"/>
  <c r="B139" i="71"/>
  <c r="I138" i="71"/>
  <c r="H138" i="71"/>
  <c r="I134" i="57"/>
  <c r="H134" i="57"/>
  <c r="J130" i="77"/>
  <c r="J137" i="24"/>
  <c r="F135" i="57"/>
  <c r="B135" i="57"/>
  <c r="I128" i="87"/>
  <c r="H128" i="87"/>
  <c r="F132" i="67"/>
  <c r="B132" i="67"/>
  <c r="G129" i="93"/>
  <c r="D130" i="93"/>
  <c r="E130" i="93" s="1"/>
  <c r="B136" i="44"/>
  <c r="F136" i="44"/>
  <c r="D135" i="55"/>
  <c r="E135" i="55"/>
  <c r="G134" i="55"/>
  <c r="J127" i="13"/>
  <c r="H137" i="17"/>
  <c r="I137" i="17"/>
  <c r="H139" i="28"/>
  <c r="I139" i="28"/>
  <c r="B137" i="3"/>
  <c r="F137" i="3"/>
  <c r="E132" i="76"/>
  <c r="G131" i="76"/>
  <c r="D132" i="76"/>
  <c r="G134" i="54"/>
  <c r="E135" i="54"/>
  <c r="D135" i="54"/>
  <c r="B130" i="94"/>
  <c r="F130" i="94"/>
  <c r="H131" i="67"/>
  <c r="I131" i="67"/>
  <c r="B129" i="87"/>
  <c r="F129" i="87"/>
  <c r="J136" i="21"/>
  <c r="G130" i="80"/>
  <c r="D131" i="80"/>
  <c r="E131" i="80"/>
  <c r="I129" i="95"/>
  <c r="H129" i="95"/>
  <c r="H135" i="44"/>
  <c r="I135" i="44"/>
  <c r="J135" i="42"/>
  <c r="J130" i="75"/>
  <c r="F130" i="82"/>
  <c r="B130" i="82"/>
  <c r="D139" i="24"/>
  <c r="E139" i="24"/>
  <c r="G138" i="24"/>
  <c r="H136" i="3"/>
  <c r="I136" i="3"/>
  <c r="E132" i="75"/>
  <c r="D132" i="75"/>
  <c r="G131" i="75"/>
  <c r="F129" i="96"/>
  <c r="B129" i="96"/>
  <c r="D132" i="77"/>
  <c r="E132" i="77"/>
  <c r="G131" i="77"/>
  <c r="J133" i="54"/>
  <c r="G130" i="83"/>
  <c r="D131" i="83"/>
  <c r="E131" i="83"/>
  <c r="G137" i="21"/>
  <c r="E138" i="21"/>
  <c r="D138" i="21"/>
  <c r="H129" i="82"/>
  <c r="I129" i="82"/>
  <c r="H129" i="94"/>
  <c r="I129" i="94"/>
  <c r="I128" i="96"/>
  <c r="H128" i="96"/>
  <c r="B130" i="95"/>
  <c r="F130" i="95"/>
  <c r="G136" i="42"/>
  <c r="D137" i="42"/>
  <c r="E137" i="42"/>
  <c r="D129" i="33"/>
  <c r="E129" i="33" s="1"/>
  <c r="G128" i="33"/>
  <c r="F138" i="17"/>
  <c r="B138" i="17"/>
  <c r="D129" i="13"/>
  <c r="E129" i="13" s="1"/>
  <c r="G128" i="13"/>
  <c r="B140" i="28"/>
  <c r="F140" i="28"/>
  <c r="J127" i="102" l="1"/>
  <c r="D129" i="102"/>
  <c r="E129" i="102" s="1"/>
  <c r="G128" i="102"/>
  <c r="J128" i="101"/>
  <c r="D130" i="101"/>
  <c r="G129" i="101"/>
  <c r="F131" i="100"/>
  <c r="B131" i="100"/>
  <c r="H130" i="100"/>
  <c r="I130" i="100"/>
  <c r="E49" i="25"/>
  <c r="F49" i="25" s="1"/>
  <c r="B49" i="25"/>
  <c r="I48" i="25"/>
  <c r="E129" i="25"/>
  <c r="F129" i="25" s="1"/>
  <c r="B129" i="25"/>
  <c r="H128" i="25"/>
  <c r="I128" i="25"/>
  <c r="F129" i="99"/>
  <c r="B129" i="99"/>
  <c r="H128" i="99"/>
  <c r="I128" i="99"/>
  <c r="E130" i="26"/>
  <c r="F130" i="26" s="1"/>
  <c r="B130" i="26"/>
  <c r="H129" i="26"/>
  <c r="I129" i="26"/>
  <c r="J128" i="98"/>
  <c r="J128" i="97"/>
  <c r="G129" i="97"/>
  <c r="D130" i="97"/>
  <c r="E130" i="97"/>
  <c r="D130" i="98"/>
  <c r="G129" i="98"/>
  <c r="E130" i="98"/>
  <c r="J136" i="20"/>
  <c r="J138" i="70"/>
  <c r="J136" i="19"/>
  <c r="J132" i="64"/>
  <c r="J131" i="68"/>
  <c r="J130" i="78"/>
  <c r="J129" i="82"/>
  <c r="J134" i="74"/>
  <c r="J138" i="29"/>
  <c r="J133" i="53"/>
  <c r="J133" i="58"/>
  <c r="J137" i="32"/>
  <c r="J131" i="66"/>
  <c r="J132" i="63"/>
  <c r="J129" i="85"/>
  <c r="J128" i="96"/>
  <c r="J129" i="95"/>
  <c r="J134" i="57"/>
  <c r="B50" i="26"/>
  <c r="F50" i="26"/>
  <c r="G50" i="26" s="1"/>
  <c r="J137" i="17"/>
  <c r="F51" i="33"/>
  <c r="H51" i="33" s="1"/>
  <c r="B51" i="33"/>
  <c r="J138" i="23"/>
  <c r="J128" i="86"/>
  <c r="J128" i="92"/>
  <c r="J135" i="43"/>
  <c r="J133" i="46"/>
  <c r="J133" i="72"/>
  <c r="J138" i="30"/>
  <c r="B49" i="13"/>
  <c r="F49" i="13"/>
  <c r="G49" i="13" s="1"/>
  <c r="I50" i="33"/>
  <c r="J132" i="60"/>
  <c r="J132" i="61"/>
  <c r="J136" i="34"/>
  <c r="G134" i="53"/>
  <c r="D135" i="53"/>
  <c r="E135" i="53"/>
  <c r="I133" i="62"/>
  <c r="H133" i="62"/>
  <c r="J132" i="65"/>
  <c r="G137" i="19"/>
  <c r="E138" i="19"/>
  <c r="D138" i="19"/>
  <c r="J138" i="69"/>
  <c r="E138" i="20"/>
  <c r="D138" i="20"/>
  <c r="G137" i="20"/>
  <c r="E134" i="60"/>
  <c r="G133" i="60"/>
  <c r="D134" i="60"/>
  <c r="D136" i="74"/>
  <c r="G135" i="74"/>
  <c r="E136" i="74"/>
  <c r="E132" i="79"/>
  <c r="D132" i="79"/>
  <c r="G131" i="79"/>
  <c r="G129" i="90"/>
  <c r="D130" i="90"/>
  <c r="E130" i="90"/>
  <c r="D130" i="86"/>
  <c r="G129" i="86"/>
  <c r="E130" i="86"/>
  <c r="G129" i="88"/>
  <c r="D130" i="88"/>
  <c r="E130" i="88"/>
  <c r="E134" i="61"/>
  <c r="D134" i="61"/>
  <c r="G133" i="61"/>
  <c r="F138" i="22"/>
  <c r="B138" i="22"/>
  <c r="H135" i="45"/>
  <c r="I135" i="45"/>
  <c r="J131" i="67"/>
  <c r="J137" i="18"/>
  <c r="J130" i="79"/>
  <c r="G139" i="27"/>
  <c r="D140" i="27"/>
  <c r="E140" i="27"/>
  <c r="D137" i="43"/>
  <c r="E137" i="43"/>
  <c r="G136" i="43"/>
  <c r="D140" i="30"/>
  <c r="E140" i="30" s="1"/>
  <c r="G139" i="30"/>
  <c r="F137" i="41"/>
  <c r="B137" i="41"/>
  <c r="G138" i="32"/>
  <c r="E139" i="32"/>
  <c r="D139" i="32"/>
  <c r="D131" i="85"/>
  <c r="E131" i="85"/>
  <c r="G130" i="85"/>
  <c r="E135" i="72"/>
  <c r="D135" i="72"/>
  <c r="G134" i="72"/>
  <c r="G133" i="63"/>
  <c r="E134" i="63"/>
  <c r="D134" i="63"/>
  <c r="G139" i="69"/>
  <c r="D140" i="69"/>
  <c r="E140" i="69"/>
  <c r="B130" i="91"/>
  <c r="F130" i="91"/>
  <c r="J138" i="27"/>
  <c r="D130" i="84"/>
  <c r="G129" i="84"/>
  <c r="E130" i="84"/>
  <c r="B136" i="45"/>
  <c r="F136" i="45"/>
  <c r="H129" i="89"/>
  <c r="I129" i="89"/>
  <c r="F131" i="81"/>
  <c r="B131" i="81"/>
  <c r="I136" i="41"/>
  <c r="H136" i="41"/>
  <c r="F134" i="62"/>
  <c r="B134" i="62"/>
  <c r="J128" i="90"/>
  <c r="E135" i="58"/>
  <c r="G134" i="58"/>
  <c r="D135" i="58"/>
  <c r="E130" i="92"/>
  <c r="G129" i="92"/>
  <c r="D130" i="92"/>
  <c r="G133" i="65"/>
  <c r="E134" i="65"/>
  <c r="D134" i="65"/>
  <c r="I136" i="73"/>
  <c r="H136" i="73"/>
  <c r="H129" i="91"/>
  <c r="I129" i="91"/>
  <c r="H137" i="22"/>
  <c r="I137" i="22"/>
  <c r="E139" i="31"/>
  <c r="D139" i="31"/>
  <c r="G138" i="31"/>
  <c r="B130" i="89"/>
  <c r="F130" i="89"/>
  <c r="I130" i="81"/>
  <c r="H130" i="81"/>
  <c r="D135" i="46"/>
  <c r="G134" i="46"/>
  <c r="E135" i="46"/>
  <c r="J128" i="84"/>
  <c r="G139" i="29"/>
  <c r="D140" i="29"/>
  <c r="E140" i="29"/>
  <c r="D134" i="64"/>
  <c r="G133" i="64"/>
  <c r="E134" i="64"/>
  <c r="J135" i="39"/>
  <c r="D133" i="68"/>
  <c r="E133" i="68"/>
  <c r="G132" i="68"/>
  <c r="E138" i="34"/>
  <c r="D138" i="34"/>
  <c r="G137" i="34"/>
  <c r="F137" i="73"/>
  <c r="B137" i="73"/>
  <c r="J137" i="31"/>
  <c r="G132" i="66"/>
  <c r="D133" i="66"/>
  <c r="E133" i="66"/>
  <c r="G139" i="70"/>
  <c r="D140" i="70"/>
  <c r="E140" i="70"/>
  <c r="J128" i="88"/>
  <c r="D132" i="78"/>
  <c r="E132" i="78"/>
  <c r="G131" i="78"/>
  <c r="E137" i="39"/>
  <c r="G136" i="39"/>
  <c r="D137" i="39"/>
  <c r="J135" i="44"/>
  <c r="E140" i="23"/>
  <c r="G139" i="23"/>
  <c r="D140" i="23"/>
  <c r="F136" i="56"/>
  <c r="B136" i="56"/>
  <c r="J133" i="59"/>
  <c r="I135" i="56"/>
  <c r="H135" i="56"/>
  <c r="J138" i="71"/>
  <c r="D135" i="59"/>
  <c r="G134" i="59"/>
  <c r="E135" i="59"/>
  <c r="J136" i="3"/>
  <c r="E139" i="18"/>
  <c r="D139" i="18"/>
  <c r="G138" i="18"/>
  <c r="J129" i="94"/>
  <c r="G135" i="57"/>
  <c r="D136" i="57"/>
  <c r="E136" i="57"/>
  <c r="J139" i="28"/>
  <c r="E140" i="71"/>
  <c r="D140" i="71"/>
  <c r="G139" i="71"/>
  <c r="H136" i="42"/>
  <c r="I136" i="42"/>
  <c r="F138" i="21"/>
  <c r="B138" i="21"/>
  <c r="F131" i="83"/>
  <c r="B131" i="83"/>
  <c r="D138" i="3"/>
  <c r="G137" i="3"/>
  <c r="E138" i="3"/>
  <c r="F135" i="55"/>
  <c r="B135" i="55"/>
  <c r="B130" i="93"/>
  <c r="F130" i="93"/>
  <c r="J128" i="87"/>
  <c r="H128" i="13"/>
  <c r="I128" i="13"/>
  <c r="I128" i="33"/>
  <c r="H128" i="33"/>
  <c r="G130" i="95"/>
  <c r="D131" i="95"/>
  <c r="E131" i="95" s="1"/>
  <c r="H130" i="83"/>
  <c r="I130" i="83"/>
  <c r="F132" i="77"/>
  <c r="B132" i="77"/>
  <c r="I131" i="75"/>
  <c r="H131" i="75"/>
  <c r="I138" i="24"/>
  <c r="H138" i="24"/>
  <c r="G130" i="82"/>
  <c r="D131" i="82"/>
  <c r="E131" i="82"/>
  <c r="B131" i="80"/>
  <c r="F131" i="80"/>
  <c r="H134" i="54"/>
  <c r="I134" i="54"/>
  <c r="D137" i="44"/>
  <c r="G136" i="44"/>
  <c r="E137" i="44"/>
  <c r="H129" i="93"/>
  <c r="I129" i="93"/>
  <c r="H137" i="21"/>
  <c r="I137" i="21"/>
  <c r="B132" i="75"/>
  <c r="F132" i="75"/>
  <c r="I130" i="80"/>
  <c r="H130" i="80"/>
  <c r="D130" i="87"/>
  <c r="G129" i="87"/>
  <c r="E130" i="87"/>
  <c r="D131" i="94"/>
  <c r="G130" i="94"/>
  <c r="F132" i="76"/>
  <c r="B132" i="76"/>
  <c r="I134" i="55"/>
  <c r="H134" i="55"/>
  <c r="D141" i="28"/>
  <c r="G140" i="28"/>
  <c r="E141" i="28"/>
  <c r="B129" i="13"/>
  <c r="F129" i="13"/>
  <c r="E139" i="17"/>
  <c r="D139" i="17"/>
  <c r="G138" i="17"/>
  <c r="B129" i="33"/>
  <c r="F129" i="33"/>
  <c r="F137" i="42"/>
  <c r="B137" i="42"/>
  <c r="H131" i="77"/>
  <c r="I131" i="77"/>
  <c r="D130" i="96"/>
  <c r="E130" i="96" s="1"/>
  <c r="G129" i="96"/>
  <c r="B139" i="24"/>
  <c r="F139" i="24"/>
  <c r="F135" i="54"/>
  <c r="B135" i="54"/>
  <c r="H131" i="76"/>
  <c r="I131" i="76"/>
  <c r="D133" i="67"/>
  <c r="G132" i="67"/>
  <c r="E133" i="67"/>
  <c r="H128" i="102" l="1"/>
  <c r="I128" i="102"/>
  <c r="B129" i="102"/>
  <c r="F129" i="102"/>
  <c r="H129" i="101"/>
  <c r="I129" i="101"/>
  <c r="E130" i="101"/>
  <c r="F130" i="101" s="1"/>
  <c r="B130" i="101"/>
  <c r="J130" i="100"/>
  <c r="J155" i="100" s="1"/>
  <c r="D132" i="100"/>
  <c r="B132" i="100" s="1"/>
  <c r="G131" i="100"/>
  <c r="H49" i="25"/>
  <c r="G49" i="25"/>
  <c r="D50" i="25"/>
  <c r="D130" i="25"/>
  <c r="G129" i="25"/>
  <c r="J128" i="25"/>
  <c r="J128" i="99"/>
  <c r="E130" i="99"/>
  <c r="D130" i="99"/>
  <c r="G129" i="99"/>
  <c r="J129" i="26"/>
  <c r="D131" i="26"/>
  <c r="G130" i="26"/>
  <c r="B130" i="97"/>
  <c r="F130" i="97"/>
  <c r="H129" i="98"/>
  <c r="I129" i="98"/>
  <c r="H129" i="97"/>
  <c r="I129" i="97"/>
  <c r="F130" i="98"/>
  <c r="B130" i="98"/>
  <c r="J136" i="41"/>
  <c r="J137" i="21"/>
  <c r="J131" i="75"/>
  <c r="J136" i="73"/>
  <c r="J131" i="77"/>
  <c r="D50" i="13"/>
  <c r="G51" i="33"/>
  <c r="I51" i="33" s="1"/>
  <c r="H50" i="26"/>
  <c r="I50" i="26" s="1"/>
  <c r="J130" i="81"/>
  <c r="J155" i="81" s="1"/>
  <c r="H49" i="13"/>
  <c r="I49" i="13" s="1"/>
  <c r="D52" i="33"/>
  <c r="E52" i="33" s="1"/>
  <c r="D51" i="26"/>
  <c r="E51" i="26" s="1"/>
  <c r="F139" i="31"/>
  <c r="B139" i="31"/>
  <c r="J129" i="91"/>
  <c r="B134" i="65"/>
  <c r="F134" i="65"/>
  <c r="H129" i="92"/>
  <c r="I129" i="92"/>
  <c r="J129" i="89"/>
  <c r="D131" i="91"/>
  <c r="G130" i="91"/>
  <c r="E131" i="91"/>
  <c r="I139" i="69"/>
  <c r="H139" i="69"/>
  <c r="H134" i="72"/>
  <c r="I134" i="72"/>
  <c r="H138" i="32"/>
  <c r="I138" i="32"/>
  <c r="I139" i="30"/>
  <c r="H139" i="30"/>
  <c r="B137" i="43"/>
  <c r="F137" i="43"/>
  <c r="B134" i="61"/>
  <c r="F134" i="61"/>
  <c r="I129" i="88"/>
  <c r="H129" i="88"/>
  <c r="B132" i="79"/>
  <c r="F132" i="79"/>
  <c r="B136" i="74"/>
  <c r="F136" i="74"/>
  <c r="H137" i="20"/>
  <c r="I137" i="20"/>
  <c r="F138" i="19"/>
  <c r="B138" i="19"/>
  <c r="I134" i="53"/>
  <c r="H134" i="53"/>
  <c r="I131" i="78"/>
  <c r="H131" i="78"/>
  <c r="B133" i="66"/>
  <c r="F133" i="66"/>
  <c r="G137" i="73"/>
  <c r="E138" i="73"/>
  <c r="D138" i="73"/>
  <c r="I132" i="68"/>
  <c r="H132" i="68"/>
  <c r="F140" i="29"/>
  <c r="B140" i="29"/>
  <c r="H134" i="46"/>
  <c r="I134" i="46"/>
  <c r="G130" i="89"/>
  <c r="E131" i="89"/>
  <c r="D131" i="89"/>
  <c r="I129" i="84"/>
  <c r="H129" i="84"/>
  <c r="B134" i="63"/>
  <c r="F134" i="63"/>
  <c r="F135" i="72"/>
  <c r="B135" i="72"/>
  <c r="B131" i="85"/>
  <c r="F131" i="85"/>
  <c r="B140" i="30"/>
  <c r="F140" i="30"/>
  <c r="F130" i="90"/>
  <c r="B130" i="90"/>
  <c r="B134" i="60"/>
  <c r="F134" i="60"/>
  <c r="B138" i="20"/>
  <c r="F138" i="20"/>
  <c r="J133" i="62"/>
  <c r="J135" i="56"/>
  <c r="F137" i="39"/>
  <c r="B137" i="39"/>
  <c r="B140" i="70"/>
  <c r="F140" i="70"/>
  <c r="H132" i="66"/>
  <c r="I132" i="66"/>
  <c r="H137" i="34"/>
  <c r="I137" i="34"/>
  <c r="H133" i="64"/>
  <c r="I133" i="64"/>
  <c r="I139" i="29"/>
  <c r="H139" i="29"/>
  <c r="B135" i="46"/>
  <c r="F135" i="46"/>
  <c r="J137" i="22"/>
  <c r="I133" i="65"/>
  <c r="H133" i="65"/>
  <c r="F135" i="58"/>
  <c r="B135" i="58"/>
  <c r="E137" i="45"/>
  <c r="G136" i="45"/>
  <c r="D137" i="45"/>
  <c r="F130" i="84"/>
  <c r="B130" i="84"/>
  <c r="F139" i="32"/>
  <c r="B139" i="32"/>
  <c r="D138" i="41"/>
  <c r="G137" i="41"/>
  <c r="E138" i="41"/>
  <c r="I136" i="43"/>
  <c r="H136" i="43"/>
  <c r="F140" i="27"/>
  <c r="B140" i="27"/>
  <c r="D139" i="22"/>
  <c r="E139" i="22"/>
  <c r="G138" i="22"/>
  <c r="I129" i="86"/>
  <c r="H129" i="86"/>
  <c r="H129" i="90"/>
  <c r="I129" i="90"/>
  <c r="I133" i="60"/>
  <c r="H133" i="60"/>
  <c r="H137" i="19"/>
  <c r="I137" i="19"/>
  <c r="J128" i="13"/>
  <c r="H136" i="39"/>
  <c r="I136" i="39"/>
  <c r="F132" i="78"/>
  <c r="B132" i="78"/>
  <c r="H139" i="70"/>
  <c r="I139" i="70"/>
  <c r="F138" i="34"/>
  <c r="B138" i="34"/>
  <c r="F133" i="68"/>
  <c r="B133" i="68"/>
  <c r="F134" i="64"/>
  <c r="B134" i="64"/>
  <c r="H138" i="31"/>
  <c r="I138" i="31"/>
  <c r="F130" i="92"/>
  <c r="B130" i="92"/>
  <c r="H134" i="58"/>
  <c r="I134" i="58"/>
  <c r="D135" i="62"/>
  <c r="G134" i="62"/>
  <c r="E135" i="62"/>
  <c r="D132" i="81"/>
  <c r="E132" i="81"/>
  <c r="G131" i="81"/>
  <c r="F140" i="69"/>
  <c r="B140" i="69"/>
  <c r="I133" i="63"/>
  <c r="H133" i="63"/>
  <c r="H130" i="85"/>
  <c r="I130" i="85"/>
  <c r="I139" i="27"/>
  <c r="H139" i="27"/>
  <c r="J135" i="45"/>
  <c r="H133" i="61"/>
  <c r="I133" i="61"/>
  <c r="F130" i="88"/>
  <c r="B130" i="88"/>
  <c r="B130" i="86"/>
  <c r="F130" i="86"/>
  <c r="I131" i="79"/>
  <c r="H131" i="79"/>
  <c r="H135" i="74"/>
  <c r="I135" i="74"/>
  <c r="B135" i="53"/>
  <c r="F135" i="53"/>
  <c r="J136" i="42"/>
  <c r="H134" i="59"/>
  <c r="I134" i="59"/>
  <c r="H138" i="18"/>
  <c r="I138" i="18"/>
  <c r="F135" i="59"/>
  <c r="B135" i="59"/>
  <c r="D137" i="56"/>
  <c r="E137" i="56"/>
  <c r="G136" i="56"/>
  <c r="J131" i="76"/>
  <c r="B139" i="18"/>
  <c r="F139" i="18"/>
  <c r="F140" i="23"/>
  <c r="B140" i="23"/>
  <c r="H139" i="23"/>
  <c r="I139" i="23"/>
  <c r="I139" i="71"/>
  <c r="H139" i="71"/>
  <c r="F140" i="71"/>
  <c r="B140" i="71"/>
  <c r="B136" i="57"/>
  <c r="F136" i="57"/>
  <c r="H135" i="57"/>
  <c r="I135" i="57"/>
  <c r="H129" i="96"/>
  <c r="I129" i="96"/>
  <c r="B131" i="94"/>
  <c r="B137" i="44"/>
  <c r="F137" i="44"/>
  <c r="I137" i="3"/>
  <c r="H137" i="3"/>
  <c r="G131" i="83"/>
  <c r="D132" i="83"/>
  <c r="E132" i="83"/>
  <c r="H132" i="67"/>
  <c r="I132" i="67"/>
  <c r="J130" i="80"/>
  <c r="J155" i="80" s="1"/>
  <c r="J138" i="24"/>
  <c r="E133" i="77"/>
  <c r="D133" i="77"/>
  <c r="G132" i="77"/>
  <c r="F131" i="95"/>
  <c r="B131" i="95"/>
  <c r="J128" i="33"/>
  <c r="F138" i="3"/>
  <c r="B138" i="3"/>
  <c r="F133" i="67"/>
  <c r="B133" i="67"/>
  <c r="E140" i="24"/>
  <c r="G139" i="24"/>
  <c r="D140" i="24"/>
  <c r="F130" i="96"/>
  <c r="B130" i="96"/>
  <c r="G137" i="42"/>
  <c r="D138" i="42"/>
  <c r="E138" i="42"/>
  <c r="I138" i="17"/>
  <c r="H138" i="17"/>
  <c r="I140" i="28"/>
  <c r="H140" i="28"/>
  <c r="J134" i="55"/>
  <c r="I130" i="94"/>
  <c r="H130" i="94"/>
  <c r="I129" i="87"/>
  <c r="H129" i="87"/>
  <c r="J129" i="93"/>
  <c r="J134" i="54"/>
  <c r="G131" i="80"/>
  <c r="D132" i="80"/>
  <c r="E132" i="80"/>
  <c r="B131" i="82"/>
  <c r="F131" i="82"/>
  <c r="J130" i="83"/>
  <c r="J155" i="83" s="1"/>
  <c r="H130" i="95"/>
  <c r="I130" i="95"/>
  <c r="D131" i="93"/>
  <c r="E131" i="93" s="1"/>
  <c r="G130" i="93"/>
  <c r="E136" i="54"/>
  <c r="D136" i="54"/>
  <c r="G135" i="54"/>
  <c r="G129" i="33"/>
  <c r="D130" i="33"/>
  <c r="E130" i="33" s="1"/>
  <c r="F139" i="17"/>
  <c r="B139" i="17"/>
  <c r="G129" i="13"/>
  <c r="D130" i="13"/>
  <c r="E130" i="13" s="1"/>
  <c r="B141" i="28"/>
  <c r="F141" i="28"/>
  <c r="G132" i="76"/>
  <c r="D133" i="76"/>
  <c r="E133" i="76"/>
  <c r="E131" i="94"/>
  <c r="F131" i="94" s="1"/>
  <c r="F130" i="87"/>
  <c r="B130" i="87"/>
  <c r="G132" i="75"/>
  <c r="D133" i="75"/>
  <c r="E133" i="75"/>
  <c r="H136" i="44"/>
  <c r="I136" i="44"/>
  <c r="H130" i="82"/>
  <c r="I130" i="82"/>
  <c r="E136" i="55"/>
  <c r="D136" i="55"/>
  <c r="G135" i="55"/>
  <c r="D139" i="21"/>
  <c r="E139" i="21"/>
  <c r="G138" i="21"/>
  <c r="J128" i="102" l="1"/>
  <c r="D130" i="102"/>
  <c r="E130" i="102" s="1"/>
  <c r="G129" i="102"/>
  <c r="E132" i="100"/>
  <c r="F132" i="100" s="1"/>
  <c r="G132" i="100" s="1"/>
  <c r="J129" i="101"/>
  <c r="D131" i="101"/>
  <c r="E131" i="101" s="1"/>
  <c r="G130" i="101"/>
  <c r="I131" i="100"/>
  <c r="H131" i="100"/>
  <c r="E50" i="25"/>
  <c r="F50" i="25" s="1"/>
  <c r="B50" i="25"/>
  <c r="I49" i="25"/>
  <c r="I129" i="25"/>
  <c r="H129" i="25"/>
  <c r="E130" i="25"/>
  <c r="F130" i="25" s="1"/>
  <c r="B130" i="25"/>
  <c r="J129" i="98"/>
  <c r="I129" i="99"/>
  <c r="H129" i="99"/>
  <c r="F130" i="99"/>
  <c r="B130" i="99"/>
  <c r="I130" i="26"/>
  <c r="H130" i="26"/>
  <c r="E131" i="26"/>
  <c r="F131" i="26" s="1"/>
  <c r="B131" i="26"/>
  <c r="D131" i="98"/>
  <c r="G130" i="98"/>
  <c r="E131" i="98"/>
  <c r="J129" i="97"/>
  <c r="G130" i="97"/>
  <c r="D131" i="97"/>
  <c r="E131" i="97"/>
  <c r="J140" i="28"/>
  <c r="J137" i="20"/>
  <c r="J134" i="59"/>
  <c r="J137" i="34"/>
  <c r="J129" i="84"/>
  <c r="J134" i="72"/>
  <c r="J129" i="92"/>
  <c r="J131" i="78"/>
  <c r="J134" i="46"/>
  <c r="J136" i="43"/>
  <c r="J133" i="64"/>
  <c r="J129" i="88"/>
  <c r="J137" i="19"/>
  <c r="J132" i="66"/>
  <c r="J139" i="69"/>
  <c r="J138" i="18"/>
  <c r="J129" i="90"/>
  <c r="B51" i="26"/>
  <c r="F51" i="26"/>
  <c r="G51" i="26" s="1"/>
  <c r="B50" i="13"/>
  <c r="J130" i="82"/>
  <c r="J155" i="82" s="1"/>
  <c r="J135" i="74"/>
  <c r="J133" i="61"/>
  <c r="J139" i="27"/>
  <c r="J133" i="63"/>
  <c r="B52" i="33"/>
  <c r="F52" i="33"/>
  <c r="H52" i="33" s="1"/>
  <c r="E50" i="13"/>
  <c r="F50" i="13" s="1"/>
  <c r="G135" i="53"/>
  <c r="E136" i="53"/>
  <c r="D136" i="53"/>
  <c r="G140" i="69"/>
  <c r="E141" i="69"/>
  <c r="D141" i="69"/>
  <c r="E134" i="68"/>
  <c r="D134" i="68"/>
  <c r="G133" i="68"/>
  <c r="F139" i="22"/>
  <c r="B139" i="22"/>
  <c r="F137" i="45"/>
  <c r="B137" i="45"/>
  <c r="E136" i="58"/>
  <c r="D136" i="58"/>
  <c r="G135" i="58"/>
  <c r="E136" i="46"/>
  <c r="D136" i="46"/>
  <c r="G135" i="46"/>
  <c r="D136" i="72"/>
  <c r="E136" i="72"/>
  <c r="G135" i="72"/>
  <c r="H137" i="73"/>
  <c r="I137" i="73"/>
  <c r="D139" i="19"/>
  <c r="E139" i="19"/>
  <c r="G138" i="19"/>
  <c r="J139" i="23"/>
  <c r="J131" i="79"/>
  <c r="D131" i="88"/>
  <c r="E131" i="88"/>
  <c r="G130" i="88"/>
  <c r="I131" i="81"/>
  <c r="H131" i="81"/>
  <c r="I134" i="62"/>
  <c r="H134" i="62"/>
  <c r="J133" i="60"/>
  <c r="J129" i="86"/>
  <c r="D140" i="32"/>
  <c r="E140" i="32" s="1"/>
  <c r="G139" i="32"/>
  <c r="H136" i="45"/>
  <c r="I136" i="45"/>
  <c r="E138" i="39"/>
  <c r="G137" i="39"/>
  <c r="D138" i="39"/>
  <c r="E139" i="20"/>
  <c r="G138" i="20"/>
  <c r="D139" i="20"/>
  <c r="G131" i="85"/>
  <c r="D132" i="85"/>
  <c r="E132" i="85"/>
  <c r="E135" i="63"/>
  <c r="D135" i="63"/>
  <c r="G134" i="63"/>
  <c r="B131" i="89"/>
  <c r="F131" i="89"/>
  <c r="J132" i="68"/>
  <c r="E134" i="66"/>
  <c r="D134" i="66"/>
  <c r="G133" i="66"/>
  <c r="E133" i="79"/>
  <c r="G132" i="79"/>
  <c r="D133" i="79"/>
  <c r="G134" i="61"/>
  <c r="D135" i="61"/>
  <c r="E135" i="61"/>
  <c r="D131" i="86"/>
  <c r="E131" i="86" s="1"/>
  <c r="G130" i="86"/>
  <c r="B135" i="62"/>
  <c r="F135" i="62"/>
  <c r="D131" i="92"/>
  <c r="G130" i="92"/>
  <c r="E131" i="92"/>
  <c r="E135" i="64"/>
  <c r="D135" i="64"/>
  <c r="G134" i="64"/>
  <c r="E139" i="34"/>
  <c r="D139" i="34"/>
  <c r="G138" i="34"/>
  <c r="G132" i="78"/>
  <c r="E133" i="78"/>
  <c r="D133" i="78"/>
  <c r="H138" i="22"/>
  <c r="I138" i="22"/>
  <c r="G140" i="27"/>
  <c r="D141" i="27"/>
  <c r="E141" i="27" s="1"/>
  <c r="I137" i="41"/>
  <c r="H137" i="41"/>
  <c r="J133" i="65"/>
  <c r="G140" i="70"/>
  <c r="E141" i="70"/>
  <c r="D141" i="70"/>
  <c r="E131" i="90"/>
  <c r="D131" i="90"/>
  <c r="G130" i="90"/>
  <c r="F138" i="73"/>
  <c r="B138" i="73"/>
  <c r="J134" i="53"/>
  <c r="J139" i="30"/>
  <c r="H130" i="91"/>
  <c r="I130" i="91"/>
  <c r="J130" i="85"/>
  <c r="J155" i="85" s="1"/>
  <c r="F132" i="81"/>
  <c r="B132" i="81"/>
  <c r="J134" i="58"/>
  <c r="J138" i="31"/>
  <c r="J139" i="70"/>
  <c r="J136" i="39"/>
  <c r="F138" i="41"/>
  <c r="B138" i="41"/>
  <c r="D131" i="84"/>
  <c r="E131" i="84"/>
  <c r="G130" i="84"/>
  <c r="J139" i="29"/>
  <c r="D135" i="60"/>
  <c r="E135" i="60"/>
  <c r="G134" i="60"/>
  <c r="D141" i="30"/>
  <c r="E141" i="30" s="1"/>
  <c r="G140" i="30"/>
  <c r="H130" i="89"/>
  <c r="I130" i="89"/>
  <c r="D141" i="29"/>
  <c r="E141" i="29" s="1"/>
  <c r="G140" i="29"/>
  <c r="G136" i="74"/>
  <c r="E137" i="74"/>
  <c r="D137" i="74"/>
  <c r="G137" i="43"/>
  <c r="E138" i="43"/>
  <c r="D138" i="43"/>
  <c r="J138" i="32"/>
  <c r="F131" i="91"/>
  <c r="B131" i="91"/>
  <c r="G134" i="65"/>
  <c r="D135" i="65"/>
  <c r="E135" i="65"/>
  <c r="E140" i="31"/>
  <c r="G139" i="31"/>
  <c r="D140" i="31"/>
  <c r="H136" i="56"/>
  <c r="I136" i="56"/>
  <c r="D141" i="23"/>
  <c r="E141" i="23" s="1"/>
  <c r="G140" i="23"/>
  <c r="G139" i="18"/>
  <c r="D140" i="18"/>
  <c r="E140" i="18" s="1"/>
  <c r="J137" i="3"/>
  <c r="F137" i="56"/>
  <c r="B137" i="56"/>
  <c r="E136" i="59"/>
  <c r="D136" i="59"/>
  <c r="G135" i="59"/>
  <c r="J136" i="44"/>
  <c r="J138" i="17"/>
  <c r="E141" i="71"/>
  <c r="G140" i="71"/>
  <c r="D141" i="71"/>
  <c r="J135" i="57"/>
  <c r="J139" i="71"/>
  <c r="J129" i="87"/>
  <c r="D137" i="57"/>
  <c r="G136" i="57"/>
  <c r="E137" i="57"/>
  <c r="G131" i="94"/>
  <c r="D132" i="94"/>
  <c r="I135" i="55"/>
  <c r="H135" i="55"/>
  <c r="H132" i="75"/>
  <c r="I132" i="75"/>
  <c r="B133" i="76"/>
  <c r="F133" i="76"/>
  <c r="F131" i="93"/>
  <c r="B131" i="93"/>
  <c r="B132" i="80"/>
  <c r="F132" i="80"/>
  <c r="J130" i="94"/>
  <c r="J155" i="94" s="1"/>
  <c r="G130" i="96"/>
  <c r="D131" i="96"/>
  <c r="E131" i="96" s="1"/>
  <c r="G138" i="3"/>
  <c r="D139" i="3"/>
  <c r="E139" i="3"/>
  <c r="G131" i="95"/>
  <c r="D132" i="95"/>
  <c r="E132" i="95" s="1"/>
  <c r="H132" i="77"/>
  <c r="I132" i="77"/>
  <c r="B132" i="83"/>
  <c r="F132" i="83"/>
  <c r="J129" i="96"/>
  <c r="B130" i="13"/>
  <c r="F130" i="13"/>
  <c r="B136" i="55"/>
  <c r="F136" i="55"/>
  <c r="H138" i="21"/>
  <c r="I138" i="21"/>
  <c r="D131" i="87"/>
  <c r="G130" i="87"/>
  <c r="E131" i="87"/>
  <c r="I132" i="76"/>
  <c r="H132" i="76"/>
  <c r="D142" i="28"/>
  <c r="G141" i="28"/>
  <c r="E142" i="28"/>
  <c r="I129" i="13"/>
  <c r="H129" i="13"/>
  <c r="F130" i="33"/>
  <c r="B130" i="33"/>
  <c r="J130" i="95"/>
  <c r="J155" i="95" s="1"/>
  <c r="G131" i="82"/>
  <c r="D132" i="82"/>
  <c r="E132" i="82"/>
  <c r="I131" i="80"/>
  <c r="H131" i="80"/>
  <c r="F138" i="42"/>
  <c r="B138" i="42"/>
  <c r="F140" i="24"/>
  <c r="B140" i="24"/>
  <c r="F133" i="77"/>
  <c r="B133" i="77"/>
  <c r="H131" i="83"/>
  <c r="I131" i="83"/>
  <c r="F133" i="75"/>
  <c r="B133" i="75"/>
  <c r="I129" i="33"/>
  <c r="H129" i="33"/>
  <c r="I135" i="54"/>
  <c r="H135" i="54"/>
  <c r="H130" i="93"/>
  <c r="I130" i="93"/>
  <c r="H137" i="42"/>
  <c r="I137" i="42"/>
  <c r="I139" i="24"/>
  <c r="H139" i="24"/>
  <c r="D138" i="44"/>
  <c r="G137" i="44"/>
  <c r="E138" i="44"/>
  <c r="F139" i="21"/>
  <c r="B139" i="21"/>
  <c r="G139" i="17"/>
  <c r="D140" i="17"/>
  <c r="E140" i="17" s="1"/>
  <c r="F136" i="54"/>
  <c r="B136" i="54"/>
  <c r="G133" i="67"/>
  <c r="D134" i="67"/>
  <c r="E134" i="67"/>
  <c r="J132" i="67"/>
  <c r="H129" i="102" l="1"/>
  <c r="I129" i="102"/>
  <c r="F130" i="102"/>
  <c r="B130" i="102"/>
  <c r="I130" i="101"/>
  <c r="H130" i="101"/>
  <c r="B131" i="101"/>
  <c r="F131" i="101"/>
  <c r="D133" i="100"/>
  <c r="E133" i="100" s="1"/>
  <c r="H132" i="100"/>
  <c r="I132" i="100"/>
  <c r="H50" i="25"/>
  <c r="D51" i="25"/>
  <c r="B51" i="25" s="1"/>
  <c r="G50" i="25"/>
  <c r="D131" i="25"/>
  <c r="G130" i="25"/>
  <c r="J129" i="25"/>
  <c r="D131" i="99"/>
  <c r="G130" i="99"/>
  <c r="E131" i="99"/>
  <c r="J129" i="99"/>
  <c r="G131" i="26"/>
  <c r="D132" i="26"/>
  <c r="J130" i="26"/>
  <c r="B131" i="97"/>
  <c r="F131" i="97"/>
  <c r="H130" i="98"/>
  <c r="I130" i="98"/>
  <c r="H130" i="97"/>
  <c r="I130" i="97"/>
  <c r="B131" i="98"/>
  <c r="F131" i="98"/>
  <c r="G52" i="33"/>
  <c r="I52" i="33" s="1"/>
  <c r="J130" i="91"/>
  <c r="J155" i="91" s="1"/>
  <c r="J136" i="45"/>
  <c r="J137" i="73"/>
  <c r="D51" i="13"/>
  <c r="H50" i="13"/>
  <c r="G50" i="13"/>
  <c r="D52" i="26"/>
  <c r="H51" i="26"/>
  <c r="I51" i="26" s="1"/>
  <c r="J137" i="41"/>
  <c r="J138" i="22"/>
  <c r="D53" i="33"/>
  <c r="E53" i="33" s="1"/>
  <c r="G131" i="91"/>
  <c r="E132" i="91"/>
  <c r="D132" i="91"/>
  <c r="I137" i="43"/>
  <c r="H137" i="43"/>
  <c r="I140" i="29"/>
  <c r="H140" i="29"/>
  <c r="H134" i="60"/>
  <c r="I134" i="60"/>
  <c r="H130" i="84"/>
  <c r="I130" i="84"/>
  <c r="D139" i="41"/>
  <c r="E139" i="41"/>
  <c r="G138" i="41"/>
  <c r="F141" i="27"/>
  <c r="B141" i="27"/>
  <c r="F133" i="78"/>
  <c r="B133" i="78"/>
  <c r="B139" i="34"/>
  <c r="F139" i="34"/>
  <c r="E136" i="62"/>
  <c r="D136" i="62"/>
  <c r="G135" i="62"/>
  <c r="B131" i="86"/>
  <c r="F131" i="86"/>
  <c r="B133" i="79"/>
  <c r="F133" i="79"/>
  <c r="B134" i="66"/>
  <c r="F134" i="66"/>
  <c r="I138" i="20"/>
  <c r="H138" i="20"/>
  <c r="F140" i="32"/>
  <c r="B140" i="32"/>
  <c r="H130" i="88"/>
  <c r="I130" i="88"/>
  <c r="F136" i="72"/>
  <c r="B136" i="72"/>
  <c r="I135" i="58"/>
  <c r="H135" i="58"/>
  <c r="G137" i="45"/>
  <c r="D138" i="45"/>
  <c r="E138" i="45"/>
  <c r="F134" i="68"/>
  <c r="B134" i="68"/>
  <c r="I140" i="69"/>
  <c r="H140" i="69"/>
  <c r="J135" i="55"/>
  <c r="J136" i="56"/>
  <c r="F140" i="31"/>
  <c r="B140" i="31"/>
  <c r="F135" i="65"/>
  <c r="B135" i="65"/>
  <c r="B137" i="74"/>
  <c r="F137" i="74"/>
  <c r="I140" i="30"/>
  <c r="H140" i="30"/>
  <c r="D139" i="73"/>
  <c r="E139" i="73"/>
  <c r="G138" i="73"/>
  <c r="F141" i="70"/>
  <c r="B141" i="70"/>
  <c r="I140" i="27"/>
  <c r="H140" i="27"/>
  <c r="H132" i="79"/>
  <c r="I132" i="79"/>
  <c r="H134" i="63"/>
  <c r="I134" i="63"/>
  <c r="B132" i="85"/>
  <c r="F132" i="85"/>
  <c r="J134" i="62"/>
  <c r="I138" i="19"/>
  <c r="H138" i="19"/>
  <c r="I135" i="46"/>
  <c r="H135" i="46"/>
  <c r="F136" i="58"/>
  <c r="B136" i="58"/>
  <c r="B136" i="53"/>
  <c r="F136" i="53"/>
  <c r="H139" i="31"/>
  <c r="I139" i="31"/>
  <c r="I134" i="65"/>
  <c r="H134" i="65"/>
  <c r="B138" i="43"/>
  <c r="F138" i="43"/>
  <c r="B141" i="29"/>
  <c r="F141" i="29"/>
  <c r="F135" i="60"/>
  <c r="B135" i="60"/>
  <c r="B131" i="84"/>
  <c r="F131" i="84"/>
  <c r="D133" i="81"/>
  <c r="E133" i="81"/>
  <c r="G132" i="81"/>
  <c r="I130" i="90"/>
  <c r="H130" i="90"/>
  <c r="I132" i="78"/>
  <c r="H132" i="78"/>
  <c r="I134" i="64"/>
  <c r="H134" i="64"/>
  <c r="I130" i="92"/>
  <c r="H130" i="92"/>
  <c r="F135" i="61"/>
  <c r="B135" i="61"/>
  <c r="F135" i="63"/>
  <c r="B135" i="63"/>
  <c r="H131" i="85"/>
  <c r="I131" i="85"/>
  <c r="B138" i="39"/>
  <c r="F138" i="39"/>
  <c r="F131" i="88"/>
  <c r="B131" i="88"/>
  <c r="I135" i="72"/>
  <c r="H135" i="72"/>
  <c r="F136" i="46"/>
  <c r="B136" i="46"/>
  <c r="D140" i="22"/>
  <c r="E140" i="22" s="1"/>
  <c r="G139" i="22"/>
  <c r="F141" i="69"/>
  <c r="B141" i="69"/>
  <c r="I136" i="74"/>
  <c r="H136" i="74"/>
  <c r="J130" i="89"/>
  <c r="J155" i="89" s="1"/>
  <c r="B141" i="30"/>
  <c r="F141" i="30"/>
  <c r="B131" i="90"/>
  <c r="F131" i="90"/>
  <c r="H140" i="70"/>
  <c r="I140" i="70"/>
  <c r="I138" i="34"/>
  <c r="H138" i="34"/>
  <c r="F135" i="64"/>
  <c r="B135" i="64"/>
  <c r="B131" i="92"/>
  <c r="F131" i="92"/>
  <c r="I130" i="86"/>
  <c r="H130" i="86"/>
  <c r="H134" i="61"/>
  <c r="I134" i="61"/>
  <c r="I133" i="66"/>
  <c r="H133" i="66"/>
  <c r="G131" i="89"/>
  <c r="D132" i="89"/>
  <c r="E132" i="89"/>
  <c r="B139" i="20"/>
  <c r="F139" i="20"/>
  <c r="H137" i="39"/>
  <c r="I137" i="39"/>
  <c r="H139" i="32"/>
  <c r="I139" i="32"/>
  <c r="B139" i="19"/>
  <c r="F139" i="19"/>
  <c r="H133" i="68"/>
  <c r="I133" i="68"/>
  <c r="I135" i="53"/>
  <c r="H135" i="53"/>
  <c r="J137" i="42"/>
  <c r="G137" i="56"/>
  <c r="E138" i="56"/>
  <c r="D138" i="56"/>
  <c r="J132" i="77"/>
  <c r="H140" i="23"/>
  <c r="I140" i="23"/>
  <c r="I135" i="59"/>
  <c r="H135" i="59"/>
  <c r="F140" i="18"/>
  <c r="B140" i="18"/>
  <c r="B141" i="23"/>
  <c r="F141" i="23"/>
  <c r="J129" i="13"/>
  <c r="F136" i="59"/>
  <c r="B136" i="59"/>
  <c r="I139" i="18"/>
  <c r="H139" i="18"/>
  <c r="B141" i="71"/>
  <c r="F141" i="71"/>
  <c r="J139" i="24"/>
  <c r="J135" i="54"/>
  <c r="J132" i="76"/>
  <c r="I140" i="71"/>
  <c r="H140" i="71"/>
  <c r="I136" i="57"/>
  <c r="H136" i="57"/>
  <c r="B137" i="57"/>
  <c r="F137" i="57"/>
  <c r="F140" i="17"/>
  <c r="B140" i="17"/>
  <c r="E140" i="21"/>
  <c r="G139" i="21"/>
  <c r="D140" i="21"/>
  <c r="I137" i="44"/>
  <c r="H137" i="44"/>
  <c r="G133" i="75"/>
  <c r="E134" i="75"/>
  <c r="D134" i="75"/>
  <c r="E139" i="42"/>
  <c r="D139" i="42"/>
  <c r="G138" i="42"/>
  <c r="F131" i="87"/>
  <c r="B131" i="87"/>
  <c r="B132" i="95"/>
  <c r="F132" i="95"/>
  <c r="I130" i="96"/>
  <c r="H130" i="96"/>
  <c r="F134" i="67"/>
  <c r="B134" i="67"/>
  <c r="F138" i="44"/>
  <c r="B138" i="44"/>
  <c r="E137" i="55"/>
  <c r="G136" i="55"/>
  <c r="D137" i="55"/>
  <c r="D133" i="83"/>
  <c r="G132" i="83"/>
  <c r="E133" i="83"/>
  <c r="H131" i="95"/>
  <c r="I131" i="95"/>
  <c r="B139" i="3"/>
  <c r="F139" i="3"/>
  <c r="G132" i="80"/>
  <c r="D133" i="80"/>
  <c r="E133" i="80"/>
  <c r="G131" i="93"/>
  <c r="D132" i="93"/>
  <c r="B132" i="94"/>
  <c r="H133" i="67"/>
  <c r="I133" i="67"/>
  <c r="I139" i="17"/>
  <c r="H139" i="17"/>
  <c r="J129" i="33"/>
  <c r="G133" i="77"/>
  <c r="E134" i="77"/>
  <c r="D134" i="77"/>
  <c r="D141" i="24"/>
  <c r="E141" i="24" s="1"/>
  <c r="G140" i="24"/>
  <c r="F132" i="82"/>
  <c r="B132" i="82"/>
  <c r="G130" i="33"/>
  <c r="D131" i="33"/>
  <c r="E131" i="33" s="1"/>
  <c r="H141" i="28"/>
  <c r="I141" i="28"/>
  <c r="I138" i="3"/>
  <c r="H138" i="3"/>
  <c r="G133" i="76"/>
  <c r="E134" i="76"/>
  <c r="D134" i="76"/>
  <c r="J132" i="75"/>
  <c r="H131" i="94"/>
  <c r="I131" i="94"/>
  <c r="D137" i="54"/>
  <c r="G136" i="54"/>
  <c r="E137" i="54"/>
  <c r="J130" i="93"/>
  <c r="J155" i="93" s="1"/>
  <c r="H131" i="82"/>
  <c r="I131" i="82"/>
  <c r="B142" i="28"/>
  <c r="F142" i="28"/>
  <c r="I130" i="87"/>
  <c r="H130" i="87"/>
  <c r="J138" i="21"/>
  <c r="G130" i="13"/>
  <c r="D131" i="13"/>
  <c r="E131" i="13" s="1"/>
  <c r="F131" i="96"/>
  <c r="B131" i="96"/>
  <c r="E132" i="94"/>
  <c r="F132" i="94" s="1"/>
  <c r="J129" i="102" l="1"/>
  <c r="D131" i="102"/>
  <c r="E131" i="102" s="1"/>
  <c r="G130" i="102"/>
  <c r="B133" i="100"/>
  <c r="F133" i="100"/>
  <c r="D134" i="100" s="1"/>
  <c r="E134" i="100" s="1"/>
  <c r="J130" i="101"/>
  <c r="J155" i="101" s="1"/>
  <c r="D132" i="101"/>
  <c r="E132" i="101" s="1"/>
  <c r="G131" i="101"/>
  <c r="E51" i="25"/>
  <c r="F51" i="25" s="1"/>
  <c r="H51" i="25" s="1"/>
  <c r="I50" i="25"/>
  <c r="H130" i="25"/>
  <c r="I130" i="25"/>
  <c r="E131" i="25"/>
  <c r="F131" i="25" s="1"/>
  <c r="B131" i="25"/>
  <c r="H130" i="99"/>
  <c r="I130" i="99"/>
  <c r="B131" i="99"/>
  <c r="F131" i="99"/>
  <c r="J130" i="98"/>
  <c r="J155" i="98" s="1"/>
  <c r="E132" i="26"/>
  <c r="F132" i="26" s="1"/>
  <c r="B132" i="26"/>
  <c r="I131" i="26"/>
  <c r="H131" i="26"/>
  <c r="J130" i="97"/>
  <c r="J155" i="97" s="1"/>
  <c r="D132" i="98"/>
  <c r="G131" i="98"/>
  <c r="E132" i="98"/>
  <c r="D132" i="97"/>
  <c r="G131" i="97"/>
  <c r="E132" i="97"/>
  <c r="J134" i="61"/>
  <c r="J139" i="18"/>
  <c r="J135" i="53"/>
  <c r="J134" i="63"/>
  <c r="J138" i="19"/>
  <c r="J140" i="30"/>
  <c r="J130" i="88"/>
  <c r="J155" i="88" s="1"/>
  <c r="J130" i="84"/>
  <c r="J155" i="84" s="1"/>
  <c r="J140" i="70"/>
  <c r="J136" i="74"/>
  <c r="J134" i="65"/>
  <c r="J135" i="46"/>
  <c r="J132" i="79"/>
  <c r="J134" i="60"/>
  <c r="J140" i="69"/>
  <c r="J135" i="59"/>
  <c r="B52" i="26"/>
  <c r="I50" i="13"/>
  <c r="F53" i="33"/>
  <c r="G53" i="33" s="1"/>
  <c r="B53" i="33"/>
  <c r="B51" i="13"/>
  <c r="E52" i="26"/>
  <c r="F52" i="26" s="1"/>
  <c r="E51" i="13"/>
  <c r="F51" i="13" s="1"/>
  <c r="F132" i="89"/>
  <c r="B132" i="89"/>
  <c r="G131" i="92"/>
  <c r="E132" i="92"/>
  <c r="D132" i="92"/>
  <c r="G131" i="90"/>
  <c r="D132" i="90"/>
  <c r="E132" i="90"/>
  <c r="D142" i="69"/>
  <c r="E142" i="69"/>
  <c r="G141" i="69"/>
  <c r="B133" i="81"/>
  <c r="F133" i="81"/>
  <c r="E136" i="60"/>
  <c r="D136" i="60"/>
  <c r="G135" i="60"/>
  <c r="D137" i="58"/>
  <c r="G136" i="58"/>
  <c r="E137" i="58"/>
  <c r="H138" i="73"/>
  <c r="I138" i="73"/>
  <c r="G135" i="65"/>
  <c r="E136" i="65"/>
  <c r="D136" i="65"/>
  <c r="E135" i="68"/>
  <c r="G134" i="68"/>
  <c r="D135" i="68"/>
  <c r="G133" i="79"/>
  <c r="D134" i="79"/>
  <c r="E134" i="79"/>
  <c r="I135" i="62"/>
  <c r="H135" i="62"/>
  <c r="D142" i="27"/>
  <c r="E142" i="27" s="1"/>
  <c r="G141" i="27"/>
  <c r="F132" i="91"/>
  <c r="B132" i="91"/>
  <c r="J133" i="68"/>
  <c r="J139" i="32"/>
  <c r="G139" i="20"/>
  <c r="E140" i="20"/>
  <c r="D140" i="20"/>
  <c r="H131" i="89"/>
  <c r="I131" i="89"/>
  <c r="J138" i="34"/>
  <c r="H139" i="22"/>
  <c r="I139" i="22"/>
  <c r="G136" i="46"/>
  <c r="D137" i="46"/>
  <c r="E137" i="46"/>
  <c r="G131" i="88"/>
  <c r="E132" i="88"/>
  <c r="D132" i="88"/>
  <c r="D136" i="61"/>
  <c r="E136" i="61"/>
  <c r="G135" i="61"/>
  <c r="J134" i="64"/>
  <c r="J130" i="90"/>
  <c r="J155" i="90" s="1"/>
  <c r="E132" i="84"/>
  <c r="G131" i="84"/>
  <c r="D132" i="84"/>
  <c r="G141" i="29"/>
  <c r="D142" i="29"/>
  <c r="E142" i="29" s="1"/>
  <c r="D137" i="53"/>
  <c r="E137" i="53"/>
  <c r="G136" i="53"/>
  <c r="J140" i="27"/>
  <c r="E138" i="74"/>
  <c r="G137" i="74"/>
  <c r="D138" i="74"/>
  <c r="J135" i="58"/>
  <c r="J138" i="20"/>
  <c r="B136" i="62"/>
  <c r="F136" i="62"/>
  <c r="I138" i="41"/>
  <c r="H138" i="41"/>
  <c r="J140" i="29"/>
  <c r="D142" i="30"/>
  <c r="E142" i="30" s="1"/>
  <c r="G141" i="30"/>
  <c r="B140" i="22"/>
  <c r="F140" i="22"/>
  <c r="E139" i="39"/>
  <c r="G138" i="39"/>
  <c r="D139" i="39"/>
  <c r="I132" i="81"/>
  <c r="H132" i="81"/>
  <c r="E133" i="85"/>
  <c r="D133" i="85"/>
  <c r="G132" i="85"/>
  <c r="B139" i="73"/>
  <c r="F139" i="73"/>
  <c r="E141" i="31"/>
  <c r="G140" i="31"/>
  <c r="D141" i="31"/>
  <c r="B138" i="45"/>
  <c r="F138" i="45"/>
  <c r="E135" i="66"/>
  <c r="D135" i="66"/>
  <c r="G134" i="66"/>
  <c r="G131" i="86"/>
  <c r="D132" i="86"/>
  <c r="E132" i="86" s="1"/>
  <c r="E134" i="78"/>
  <c r="D134" i="78"/>
  <c r="G133" i="78"/>
  <c r="I131" i="91"/>
  <c r="H131" i="91"/>
  <c r="D140" i="19"/>
  <c r="E140" i="19" s="1"/>
  <c r="G139" i="19"/>
  <c r="J137" i="39"/>
  <c r="J133" i="66"/>
  <c r="J130" i="86"/>
  <c r="J155" i="86" s="1"/>
  <c r="D136" i="64"/>
  <c r="E136" i="64"/>
  <c r="G135" i="64"/>
  <c r="J135" i="72"/>
  <c r="D136" i="63"/>
  <c r="G135" i="63"/>
  <c r="E136" i="63"/>
  <c r="J130" i="92"/>
  <c r="J155" i="92" s="1"/>
  <c r="J132" i="78"/>
  <c r="D139" i="43"/>
  <c r="E139" i="43"/>
  <c r="G138" i="43"/>
  <c r="J139" i="31"/>
  <c r="D142" i="70"/>
  <c r="E142" i="70"/>
  <c r="G141" i="70"/>
  <c r="H137" i="45"/>
  <c r="I137" i="45"/>
  <c r="D137" i="72"/>
  <c r="G136" i="72"/>
  <c r="E137" i="72"/>
  <c r="G140" i="32"/>
  <c r="D141" i="32"/>
  <c r="E141" i="32" s="1"/>
  <c r="D140" i="34"/>
  <c r="E140" i="34" s="1"/>
  <c r="G139" i="34"/>
  <c r="B139" i="41"/>
  <c r="F139" i="41"/>
  <c r="J137" i="43"/>
  <c r="G140" i="18"/>
  <c r="D141" i="18"/>
  <c r="E141" i="18" s="1"/>
  <c r="D137" i="59"/>
  <c r="G136" i="59"/>
  <c r="E137" i="59"/>
  <c r="D142" i="23"/>
  <c r="E142" i="23" s="1"/>
  <c r="G141" i="23"/>
  <c r="H137" i="56"/>
  <c r="I137" i="56"/>
  <c r="J130" i="87"/>
  <c r="J155" i="87" s="1"/>
  <c r="J140" i="23"/>
  <c r="F138" i="56"/>
  <c r="B138" i="56"/>
  <c r="J140" i="71"/>
  <c r="D138" i="57"/>
  <c r="E138" i="57"/>
  <c r="G137" i="57"/>
  <c r="J136" i="57"/>
  <c r="D142" i="71"/>
  <c r="E142" i="71"/>
  <c r="G141" i="71"/>
  <c r="D133" i="94"/>
  <c r="E133" i="94" s="1"/>
  <c r="G132" i="94"/>
  <c r="B137" i="54"/>
  <c r="F137" i="54"/>
  <c r="H133" i="76"/>
  <c r="I133" i="76"/>
  <c r="B141" i="24"/>
  <c r="F141" i="24"/>
  <c r="I133" i="77"/>
  <c r="H133" i="77"/>
  <c r="B132" i="93"/>
  <c r="H132" i="80"/>
  <c r="I132" i="80"/>
  <c r="B133" i="83"/>
  <c r="F133" i="83"/>
  <c r="G131" i="87"/>
  <c r="D132" i="87"/>
  <c r="E132" i="87"/>
  <c r="F139" i="42"/>
  <c r="B139" i="42"/>
  <c r="G131" i="96"/>
  <c r="D132" i="96"/>
  <c r="B131" i="13"/>
  <c r="F131" i="13"/>
  <c r="J138" i="3"/>
  <c r="J141" i="28"/>
  <c r="I130" i="33"/>
  <c r="H130" i="33"/>
  <c r="D133" i="82"/>
  <c r="G132" i="82"/>
  <c r="E133" i="82"/>
  <c r="H131" i="93"/>
  <c r="I131" i="93"/>
  <c r="D140" i="3"/>
  <c r="G139" i="3"/>
  <c r="E140" i="3"/>
  <c r="B137" i="55"/>
  <c r="F137" i="55"/>
  <c r="B134" i="75"/>
  <c r="F134" i="75"/>
  <c r="F134" i="76"/>
  <c r="B134" i="76"/>
  <c r="I140" i="24"/>
  <c r="H140" i="24"/>
  <c r="F134" i="77"/>
  <c r="B134" i="77"/>
  <c r="J139" i="17"/>
  <c r="I136" i="55"/>
  <c r="H136" i="55"/>
  <c r="D139" i="44"/>
  <c r="G138" i="44"/>
  <c r="E139" i="44"/>
  <c r="D135" i="67"/>
  <c r="G134" i="67"/>
  <c r="E135" i="67"/>
  <c r="D133" i="95"/>
  <c r="G132" i="95"/>
  <c r="J137" i="44"/>
  <c r="F140" i="21"/>
  <c r="B140" i="21"/>
  <c r="G140" i="17"/>
  <c r="D141" i="17"/>
  <c r="E141" i="17" s="1"/>
  <c r="I130" i="13"/>
  <c r="H130" i="13"/>
  <c r="G142" i="28"/>
  <c r="D143" i="28"/>
  <c r="E143" i="28" s="1"/>
  <c r="H136" i="54"/>
  <c r="I136" i="54"/>
  <c r="B131" i="33"/>
  <c r="F131" i="33"/>
  <c r="J133" i="67"/>
  <c r="E132" i="93"/>
  <c r="F132" i="93" s="1"/>
  <c r="B133" i="80"/>
  <c r="F133" i="80"/>
  <c r="I132" i="83"/>
  <c r="H132" i="83"/>
  <c r="J130" i="96"/>
  <c r="J155" i="96" s="1"/>
  <c r="I138" i="42"/>
  <c r="H138" i="42"/>
  <c r="I133" i="75"/>
  <c r="H133" i="75"/>
  <c r="H139" i="21"/>
  <c r="I139" i="21"/>
  <c r="H130" i="102" l="1"/>
  <c r="I130" i="102"/>
  <c r="B131" i="102"/>
  <c r="F131" i="102"/>
  <c r="G133" i="100"/>
  <c r="H133" i="100" s="1"/>
  <c r="J130" i="99"/>
  <c r="J155" i="99" s="1"/>
  <c r="H131" i="101"/>
  <c r="I131" i="101"/>
  <c r="F132" i="101"/>
  <c r="B132" i="101"/>
  <c r="B134" i="100"/>
  <c r="F134" i="100"/>
  <c r="G51" i="25"/>
  <c r="I51" i="25" s="1"/>
  <c r="D52" i="25"/>
  <c r="J130" i="25"/>
  <c r="D132" i="25"/>
  <c r="B132" i="25" s="1"/>
  <c r="G131" i="25"/>
  <c r="D132" i="99"/>
  <c r="G131" i="99"/>
  <c r="E132" i="99"/>
  <c r="J131" i="26"/>
  <c r="G132" i="26"/>
  <c r="D133" i="26"/>
  <c r="B132" i="97"/>
  <c r="F132" i="97"/>
  <c r="H131" i="98"/>
  <c r="I131" i="98"/>
  <c r="I131" i="97"/>
  <c r="H131" i="97"/>
  <c r="B132" i="98"/>
  <c r="F132" i="98"/>
  <c r="J138" i="73"/>
  <c r="J130" i="33"/>
  <c r="J139" i="22"/>
  <c r="J135" i="62"/>
  <c r="D52" i="13"/>
  <c r="E52" i="13" s="1"/>
  <c r="G51" i="13"/>
  <c r="H51" i="13"/>
  <c r="D53" i="26"/>
  <c r="E53" i="26" s="1"/>
  <c r="H52" i="26"/>
  <c r="G52" i="26"/>
  <c r="J138" i="41"/>
  <c r="D54" i="33"/>
  <c r="E54" i="33" s="1"/>
  <c r="H53" i="33"/>
  <c r="I53" i="33" s="1"/>
  <c r="F142" i="29"/>
  <c r="B142" i="29"/>
  <c r="H131" i="84"/>
  <c r="I131" i="84"/>
  <c r="H135" i="61"/>
  <c r="I135" i="61"/>
  <c r="I136" i="46"/>
  <c r="H136" i="46"/>
  <c r="I139" i="20"/>
  <c r="H139" i="20"/>
  <c r="G132" i="91"/>
  <c r="E133" i="91"/>
  <c r="D133" i="91"/>
  <c r="I133" i="79"/>
  <c r="H133" i="79"/>
  <c r="B136" i="65"/>
  <c r="F136" i="65"/>
  <c r="I135" i="60"/>
  <c r="H135" i="60"/>
  <c r="F140" i="34"/>
  <c r="B140" i="34"/>
  <c r="B136" i="64"/>
  <c r="F136" i="64"/>
  <c r="I139" i="19"/>
  <c r="H139" i="19"/>
  <c r="B135" i="66"/>
  <c r="F135" i="66"/>
  <c r="B141" i="32"/>
  <c r="F141" i="32"/>
  <c r="H136" i="72"/>
  <c r="I136" i="72"/>
  <c r="I141" i="70"/>
  <c r="H141" i="70"/>
  <c r="I138" i="43"/>
  <c r="H138" i="43"/>
  <c r="I133" i="78"/>
  <c r="H133" i="78"/>
  <c r="I140" i="31"/>
  <c r="H140" i="31"/>
  <c r="H132" i="85"/>
  <c r="I132" i="85"/>
  <c r="D141" i="22"/>
  <c r="E141" i="22" s="1"/>
  <c r="G140" i="22"/>
  <c r="B142" i="30"/>
  <c r="F142" i="30"/>
  <c r="E137" i="62"/>
  <c r="G136" i="62"/>
  <c r="D137" i="62"/>
  <c r="F138" i="74"/>
  <c r="B138" i="74"/>
  <c r="I136" i="53"/>
  <c r="H136" i="53"/>
  <c r="I141" i="29"/>
  <c r="H141" i="29"/>
  <c r="H131" i="88"/>
  <c r="I131" i="88"/>
  <c r="I141" i="27"/>
  <c r="H141" i="27"/>
  <c r="F135" i="68"/>
  <c r="B135" i="68"/>
  <c r="F136" i="60"/>
  <c r="B136" i="60"/>
  <c r="I141" i="69"/>
  <c r="H141" i="69"/>
  <c r="F132" i="90"/>
  <c r="B132" i="90"/>
  <c r="I131" i="92"/>
  <c r="H131" i="92"/>
  <c r="D140" i="41"/>
  <c r="E140" i="41" s="1"/>
  <c r="G139" i="41"/>
  <c r="B136" i="63"/>
  <c r="F136" i="63"/>
  <c r="F132" i="86"/>
  <c r="B132" i="86"/>
  <c r="F141" i="31"/>
  <c r="B141" i="31"/>
  <c r="B137" i="72"/>
  <c r="F137" i="72"/>
  <c r="H135" i="64"/>
  <c r="I135" i="64"/>
  <c r="F140" i="19"/>
  <c r="B140" i="19"/>
  <c r="B134" i="78"/>
  <c r="F134" i="78"/>
  <c r="H131" i="86"/>
  <c r="I131" i="86"/>
  <c r="D139" i="45"/>
  <c r="E139" i="45"/>
  <c r="G138" i="45"/>
  <c r="F133" i="85"/>
  <c r="B133" i="85"/>
  <c r="F139" i="39"/>
  <c r="B139" i="39"/>
  <c r="H137" i="74"/>
  <c r="I137" i="74"/>
  <c r="B136" i="61"/>
  <c r="F136" i="61"/>
  <c r="F140" i="20"/>
  <c r="B140" i="20"/>
  <c r="I134" i="68"/>
  <c r="H134" i="68"/>
  <c r="H135" i="65"/>
  <c r="I135" i="65"/>
  <c r="H136" i="58"/>
  <c r="I136" i="58"/>
  <c r="H131" i="90"/>
  <c r="I131" i="90"/>
  <c r="J133" i="76"/>
  <c r="H139" i="34"/>
  <c r="I139" i="34"/>
  <c r="H140" i="32"/>
  <c r="I140" i="32"/>
  <c r="J137" i="45"/>
  <c r="F142" i="70"/>
  <c r="B142" i="70"/>
  <c r="B139" i="43"/>
  <c r="F139" i="43"/>
  <c r="I135" i="63"/>
  <c r="H135" i="63"/>
  <c r="H134" i="66"/>
  <c r="I134" i="66"/>
  <c r="E140" i="73"/>
  <c r="D140" i="73"/>
  <c r="G139" i="73"/>
  <c r="I138" i="39"/>
  <c r="H138" i="39"/>
  <c r="I141" i="30"/>
  <c r="H141" i="30"/>
  <c r="F137" i="53"/>
  <c r="B137" i="53"/>
  <c r="B132" i="84"/>
  <c r="F132" i="84"/>
  <c r="F132" i="88"/>
  <c r="B132" i="88"/>
  <c r="F137" i="46"/>
  <c r="B137" i="46"/>
  <c r="F142" i="27"/>
  <c r="B142" i="27"/>
  <c r="B134" i="79"/>
  <c r="F134" i="79"/>
  <c r="F137" i="58"/>
  <c r="B137" i="58"/>
  <c r="D134" i="81"/>
  <c r="E134" i="81"/>
  <c r="G133" i="81"/>
  <c r="B142" i="69"/>
  <c r="F142" i="69"/>
  <c r="B132" i="92"/>
  <c r="F132" i="92"/>
  <c r="D133" i="89"/>
  <c r="G132" i="89"/>
  <c r="E133" i="89"/>
  <c r="J139" i="21"/>
  <c r="J133" i="77"/>
  <c r="E139" i="56"/>
  <c r="G138" i="56"/>
  <c r="D139" i="56"/>
  <c r="J137" i="56"/>
  <c r="H141" i="23"/>
  <c r="I141" i="23"/>
  <c r="H136" i="59"/>
  <c r="I136" i="59"/>
  <c r="B141" i="18"/>
  <c r="F141" i="18"/>
  <c r="F137" i="59"/>
  <c r="B137" i="59"/>
  <c r="F142" i="23"/>
  <c r="B142" i="23"/>
  <c r="I140" i="18"/>
  <c r="H140" i="18"/>
  <c r="J136" i="54"/>
  <c r="H141" i="71"/>
  <c r="I141" i="71"/>
  <c r="H137" i="57"/>
  <c r="I137" i="57"/>
  <c r="J140" i="24"/>
  <c r="B142" i="71"/>
  <c r="F142" i="71"/>
  <c r="J138" i="42"/>
  <c r="J130" i="13"/>
  <c r="J155" i="13" s="1"/>
  <c r="J136" i="55"/>
  <c r="F138" i="57"/>
  <c r="B138" i="57"/>
  <c r="D133" i="93"/>
  <c r="E133" i="93" s="1"/>
  <c r="G132" i="93"/>
  <c r="F141" i="17"/>
  <c r="B141" i="17"/>
  <c r="D141" i="21"/>
  <c r="G140" i="21"/>
  <c r="E141" i="21"/>
  <c r="B133" i="95"/>
  <c r="G134" i="76"/>
  <c r="E135" i="76"/>
  <c r="D135" i="76"/>
  <c r="E134" i="80"/>
  <c r="G133" i="80"/>
  <c r="D134" i="80"/>
  <c r="G131" i="33"/>
  <c r="D132" i="33"/>
  <c r="E132" i="33" s="1"/>
  <c r="F143" i="28"/>
  <c r="B143" i="28"/>
  <c r="H140" i="17"/>
  <c r="I140" i="17"/>
  <c r="H138" i="44"/>
  <c r="I138" i="44"/>
  <c r="E138" i="55"/>
  <c r="D138" i="55"/>
  <c r="G137" i="55"/>
  <c r="H139" i="3"/>
  <c r="I139" i="3"/>
  <c r="B132" i="96"/>
  <c r="E134" i="83"/>
  <c r="G133" i="83"/>
  <c r="D134" i="83"/>
  <c r="I132" i="94"/>
  <c r="H132" i="94"/>
  <c r="I142" i="28"/>
  <c r="H142" i="28"/>
  <c r="I132" i="95"/>
  <c r="H132" i="95"/>
  <c r="I134" i="67"/>
  <c r="H134" i="67"/>
  <c r="F139" i="44"/>
  <c r="B139" i="44"/>
  <c r="G134" i="77"/>
  <c r="E135" i="77"/>
  <c r="D135" i="77"/>
  <c r="B140" i="3"/>
  <c r="F140" i="3"/>
  <c r="H132" i="82"/>
  <c r="I132" i="82"/>
  <c r="D132" i="13"/>
  <c r="E132" i="13" s="1"/>
  <c r="G131" i="13"/>
  <c r="I131" i="96"/>
  <c r="H131" i="96"/>
  <c r="G139" i="42"/>
  <c r="D140" i="42"/>
  <c r="E140" i="42" s="1"/>
  <c r="B132" i="87"/>
  <c r="F132" i="87"/>
  <c r="G141" i="24"/>
  <c r="D142" i="24"/>
  <c r="E142" i="24" s="1"/>
  <c r="D138" i="54"/>
  <c r="G137" i="54"/>
  <c r="E138" i="54"/>
  <c r="J133" i="75"/>
  <c r="E133" i="95"/>
  <c r="F133" i="95" s="1"/>
  <c r="B135" i="67"/>
  <c r="F135" i="67"/>
  <c r="G134" i="75"/>
  <c r="D135" i="75"/>
  <c r="E135" i="75"/>
  <c r="B133" i="82"/>
  <c r="F133" i="82"/>
  <c r="E132" i="96"/>
  <c r="F132" i="96" s="1"/>
  <c r="I131" i="87"/>
  <c r="H131" i="87"/>
  <c r="B133" i="94"/>
  <c r="F133" i="94"/>
  <c r="J130" i="102" l="1"/>
  <c r="J155" i="102" s="1"/>
  <c r="D132" i="102"/>
  <c r="E132" i="102" s="1"/>
  <c r="G131" i="102"/>
  <c r="I133" i="100"/>
  <c r="G132" i="101"/>
  <c r="D133" i="101"/>
  <c r="G134" i="100"/>
  <c r="D135" i="100"/>
  <c r="E52" i="25"/>
  <c r="F52" i="25" s="1"/>
  <c r="H52" i="25" s="1"/>
  <c r="B52" i="25"/>
  <c r="E132" i="25"/>
  <c r="F132" i="25" s="1"/>
  <c r="I131" i="25"/>
  <c r="H131" i="25"/>
  <c r="H131" i="99"/>
  <c r="I131" i="99"/>
  <c r="B132" i="99"/>
  <c r="F132" i="99"/>
  <c r="B133" i="26"/>
  <c r="E133" i="26"/>
  <c r="F133" i="26" s="1"/>
  <c r="H132" i="26"/>
  <c r="I132" i="26"/>
  <c r="D133" i="98"/>
  <c r="G132" i="98"/>
  <c r="E133" i="98"/>
  <c r="D133" i="97"/>
  <c r="E133" i="97" s="1"/>
  <c r="G132" i="97"/>
  <c r="I51" i="13"/>
  <c r="J141" i="30"/>
  <c r="J134" i="67"/>
  <c r="J142" i="28"/>
  <c r="J135" i="63"/>
  <c r="J139" i="34"/>
  <c r="J141" i="69"/>
  <c r="J136" i="53"/>
  <c r="J133" i="78"/>
  <c r="J141" i="70"/>
  <c r="J139" i="19"/>
  <c r="B54" i="33"/>
  <c r="F54" i="33"/>
  <c r="G54" i="33" s="1"/>
  <c r="J134" i="66"/>
  <c r="J136" i="58"/>
  <c r="J136" i="72"/>
  <c r="I52" i="26"/>
  <c r="J135" i="64"/>
  <c r="J135" i="61"/>
  <c r="B52" i="13"/>
  <c r="F52" i="13"/>
  <c r="G52" i="13" s="1"/>
  <c r="F53" i="26"/>
  <c r="G53" i="26" s="1"/>
  <c r="B53" i="26"/>
  <c r="E138" i="72"/>
  <c r="G137" i="72"/>
  <c r="D138" i="72"/>
  <c r="H139" i="41"/>
  <c r="I139" i="41"/>
  <c r="H140" i="22"/>
  <c r="I140" i="22"/>
  <c r="J140" i="18"/>
  <c r="G132" i="92"/>
  <c r="D133" i="92"/>
  <c r="E133" i="92"/>
  <c r="I133" i="81"/>
  <c r="H133" i="81"/>
  <c r="E138" i="58"/>
  <c r="D138" i="58"/>
  <c r="G137" i="58"/>
  <c r="G142" i="27"/>
  <c r="D143" i="27"/>
  <c r="B143" i="27" s="1"/>
  <c r="G132" i="88"/>
  <c r="E133" i="88"/>
  <c r="D133" i="88"/>
  <c r="D138" i="53"/>
  <c r="G137" i="53"/>
  <c r="E138" i="53"/>
  <c r="J138" i="39"/>
  <c r="D140" i="43"/>
  <c r="E140" i="43" s="1"/>
  <c r="G139" i="43"/>
  <c r="E137" i="61"/>
  <c r="D137" i="61"/>
  <c r="G136" i="61"/>
  <c r="I138" i="45"/>
  <c r="H138" i="45"/>
  <c r="D141" i="19"/>
  <c r="E141" i="19" s="1"/>
  <c r="G140" i="19"/>
  <c r="G132" i="86"/>
  <c r="D133" i="86"/>
  <c r="E133" i="86" s="1"/>
  <c r="F140" i="41"/>
  <c r="B140" i="41"/>
  <c r="G135" i="66"/>
  <c r="D136" i="66"/>
  <c r="E136" i="66"/>
  <c r="E137" i="64"/>
  <c r="G136" i="64"/>
  <c r="D137" i="64"/>
  <c r="I132" i="91"/>
  <c r="H132" i="91"/>
  <c r="J136" i="46"/>
  <c r="F133" i="89"/>
  <c r="B133" i="89"/>
  <c r="G140" i="20"/>
  <c r="D141" i="20"/>
  <c r="E141" i="20" s="1"/>
  <c r="G134" i="79"/>
  <c r="E135" i="79"/>
  <c r="D135" i="79"/>
  <c r="D133" i="84"/>
  <c r="G132" i="84"/>
  <c r="E133" i="84"/>
  <c r="H139" i="73"/>
  <c r="I139" i="73"/>
  <c r="J140" i="32"/>
  <c r="J134" i="68"/>
  <c r="G139" i="39"/>
  <c r="D140" i="39"/>
  <c r="E140" i="39" s="1"/>
  <c r="E135" i="78"/>
  <c r="G134" i="78"/>
  <c r="D135" i="78"/>
  <c r="G136" i="63"/>
  <c r="E137" i="63"/>
  <c r="D137" i="63"/>
  <c r="G132" i="90"/>
  <c r="D133" i="90"/>
  <c r="E133" i="90"/>
  <c r="G136" i="60"/>
  <c r="D137" i="60"/>
  <c r="E137" i="60"/>
  <c r="J141" i="27"/>
  <c r="J141" i="29"/>
  <c r="G138" i="74"/>
  <c r="D139" i="74"/>
  <c r="E139" i="74"/>
  <c r="D143" i="30"/>
  <c r="G142" i="30"/>
  <c r="F141" i="22"/>
  <c r="B141" i="22"/>
  <c r="J140" i="31"/>
  <c r="J138" i="43"/>
  <c r="J135" i="60"/>
  <c r="J133" i="79"/>
  <c r="D143" i="70"/>
  <c r="G142" i="70"/>
  <c r="E143" i="70"/>
  <c r="D134" i="85"/>
  <c r="E134" i="85"/>
  <c r="G133" i="85"/>
  <c r="D136" i="68"/>
  <c r="G135" i="68"/>
  <c r="E136" i="68"/>
  <c r="H136" i="62"/>
  <c r="I136" i="62"/>
  <c r="D141" i="34"/>
  <c r="E141" i="34" s="1"/>
  <c r="G140" i="34"/>
  <c r="H132" i="89"/>
  <c r="I132" i="89"/>
  <c r="D143" i="69"/>
  <c r="E143" i="69"/>
  <c r="G142" i="69"/>
  <c r="B134" i="81"/>
  <c r="F134" i="81"/>
  <c r="E138" i="46"/>
  <c r="G137" i="46"/>
  <c r="D138" i="46"/>
  <c r="F140" i="73"/>
  <c r="B140" i="73"/>
  <c r="J135" i="65"/>
  <c r="J137" i="74"/>
  <c r="F139" i="45"/>
  <c r="B139" i="45"/>
  <c r="G141" i="31"/>
  <c r="D142" i="31"/>
  <c r="E142" i="31" s="1"/>
  <c r="B137" i="62"/>
  <c r="F137" i="62"/>
  <c r="D142" i="32"/>
  <c r="E142" i="32" s="1"/>
  <c r="G141" i="32"/>
  <c r="D137" i="65"/>
  <c r="G136" i="65"/>
  <c r="E137" i="65"/>
  <c r="B133" i="91"/>
  <c r="F133" i="91"/>
  <c r="J139" i="20"/>
  <c r="D143" i="29"/>
  <c r="E143" i="29" s="1"/>
  <c r="G142" i="29"/>
  <c r="G142" i="23"/>
  <c r="D143" i="23"/>
  <c r="E143" i="23" s="1"/>
  <c r="J141" i="71"/>
  <c r="D138" i="59"/>
  <c r="E138" i="59"/>
  <c r="G137" i="59"/>
  <c r="G141" i="18"/>
  <c r="D142" i="18"/>
  <c r="E142" i="18" s="1"/>
  <c r="J141" i="23"/>
  <c r="F139" i="56"/>
  <c r="B139" i="56"/>
  <c r="J136" i="59"/>
  <c r="H138" i="56"/>
  <c r="I138" i="56"/>
  <c r="J140" i="17"/>
  <c r="J137" i="57"/>
  <c r="E139" i="57"/>
  <c r="G138" i="57"/>
  <c r="D139" i="57"/>
  <c r="G142" i="71"/>
  <c r="D143" i="71"/>
  <c r="E143" i="71"/>
  <c r="G133" i="95"/>
  <c r="D134" i="95"/>
  <c r="G132" i="96"/>
  <c r="D133" i="96"/>
  <c r="B142" i="24"/>
  <c r="F142" i="24"/>
  <c r="F140" i="42"/>
  <c r="B140" i="42"/>
  <c r="I134" i="77"/>
  <c r="H134" i="77"/>
  <c r="J138" i="44"/>
  <c r="F134" i="80"/>
  <c r="B134" i="80"/>
  <c r="F135" i="75"/>
  <c r="B135" i="75"/>
  <c r="G133" i="94"/>
  <c r="D134" i="94"/>
  <c r="E134" i="94" s="1"/>
  <c r="D136" i="67"/>
  <c r="G135" i="67"/>
  <c r="E136" i="67"/>
  <c r="H137" i="54"/>
  <c r="I137" i="54"/>
  <c r="H141" i="24"/>
  <c r="I141" i="24"/>
  <c r="I139" i="42"/>
  <c r="H139" i="42"/>
  <c r="B132" i="13"/>
  <c r="F132" i="13"/>
  <c r="B134" i="83"/>
  <c r="F134" i="83"/>
  <c r="F132" i="33"/>
  <c r="B132" i="33"/>
  <c r="I133" i="80"/>
  <c r="H133" i="80"/>
  <c r="I134" i="76"/>
  <c r="H134" i="76"/>
  <c r="G141" i="17"/>
  <c r="D142" i="17"/>
  <c r="E142" i="17" s="1"/>
  <c r="H132" i="93"/>
  <c r="I132" i="93"/>
  <c r="G133" i="82"/>
  <c r="D134" i="82"/>
  <c r="E134" i="82"/>
  <c r="F138" i="54"/>
  <c r="B138" i="54"/>
  <c r="D133" i="87"/>
  <c r="G132" i="87"/>
  <c r="E133" i="87"/>
  <c r="D141" i="3"/>
  <c r="E141" i="3" s="1"/>
  <c r="G140" i="3"/>
  <c r="B135" i="77"/>
  <c r="F135" i="77"/>
  <c r="H133" i="83"/>
  <c r="I133" i="83"/>
  <c r="J139" i="3"/>
  <c r="H137" i="55"/>
  <c r="I137" i="55"/>
  <c r="G143" i="28"/>
  <c r="D144" i="28"/>
  <c r="E144" i="28" s="1"/>
  <c r="H140" i="21"/>
  <c r="I140" i="21"/>
  <c r="H134" i="75"/>
  <c r="I134" i="75"/>
  <c r="I131" i="13"/>
  <c r="H131" i="13"/>
  <c r="G139" i="44"/>
  <c r="D140" i="44"/>
  <c r="E140" i="44"/>
  <c r="B138" i="55"/>
  <c r="F138" i="55"/>
  <c r="H131" i="33"/>
  <c r="I131" i="33"/>
  <c r="B135" i="76"/>
  <c r="F135" i="76"/>
  <c r="F141" i="21"/>
  <c r="B141" i="21"/>
  <c r="B133" i="93"/>
  <c r="F133" i="93"/>
  <c r="H131" i="102" l="1"/>
  <c r="I131" i="102"/>
  <c r="F132" i="102"/>
  <c r="B132" i="102"/>
  <c r="E133" i="101"/>
  <c r="F133" i="101" s="1"/>
  <c r="B133" i="101"/>
  <c r="H132" i="101"/>
  <c r="I132" i="101"/>
  <c r="E135" i="100"/>
  <c r="F135" i="100" s="1"/>
  <c r="B135" i="100"/>
  <c r="I134" i="100"/>
  <c r="H134" i="100"/>
  <c r="G52" i="25"/>
  <c r="I52" i="25" s="1"/>
  <c r="D53" i="25"/>
  <c r="D133" i="25"/>
  <c r="G132" i="25"/>
  <c r="J131" i="25"/>
  <c r="J132" i="26"/>
  <c r="E133" i="99"/>
  <c r="D133" i="99"/>
  <c r="G132" i="99"/>
  <c r="D134" i="26"/>
  <c r="G133" i="26"/>
  <c r="B133" i="97"/>
  <c r="F133" i="97"/>
  <c r="H132" i="98"/>
  <c r="I132" i="98"/>
  <c r="I132" i="97"/>
  <c r="H132" i="97"/>
  <c r="F133" i="98"/>
  <c r="B133" i="98"/>
  <c r="H52" i="13"/>
  <c r="I52" i="13" s="1"/>
  <c r="J141" i="24"/>
  <c r="E143" i="27"/>
  <c r="F143" i="27" s="1"/>
  <c r="J140" i="22"/>
  <c r="J140" i="21"/>
  <c r="J138" i="56"/>
  <c r="J139" i="73"/>
  <c r="H54" i="33"/>
  <c r="I54" i="33" s="1"/>
  <c r="D54" i="26"/>
  <c r="E54" i="26" s="1"/>
  <c r="D53" i="13"/>
  <c r="E53" i="13" s="1"/>
  <c r="J134" i="76"/>
  <c r="H53" i="26"/>
  <c r="I53" i="26" s="1"/>
  <c r="D55" i="33"/>
  <c r="E55" i="33" s="1"/>
  <c r="F137" i="60"/>
  <c r="B137" i="60"/>
  <c r="I132" i="90"/>
  <c r="H132" i="90"/>
  <c r="H139" i="39"/>
  <c r="I139" i="39"/>
  <c r="F137" i="64"/>
  <c r="B137" i="64"/>
  <c r="I141" i="32"/>
  <c r="H141" i="32"/>
  <c r="D140" i="45"/>
  <c r="E140" i="45" s="1"/>
  <c r="G139" i="45"/>
  <c r="G140" i="73"/>
  <c r="E141" i="73"/>
  <c r="D141" i="73"/>
  <c r="D135" i="81"/>
  <c r="E135" i="81"/>
  <c r="G134" i="81"/>
  <c r="B143" i="69"/>
  <c r="F143" i="69"/>
  <c r="F143" i="70"/>
  <c r="B143" i="70"/>
  <c r="E143" i="30"/>
  <c r="F143" i="30" s="1"/>
  <c r="B143" i="30"/>
  <c r="I136" i="60"/>
  <c r="H136" i="60"/>
  <c r="B137" i="63"/>
  <c r="F137" i="63"/>
  <c r="H134" i="78"/>
  <c r="I134" i="78"/>
  <c r="B135" i="79"/>
  <c r="F135" i="79"/>
  <c r="F141" i="20"/>
  <c r="B141" i="20"/>
  <c r="I136" i="64"/>
  <c r="H136" i="64"/>
  <c r="H135" i="66"/>
  <c r="I135" i="66"/>
  <c r="F141" i="19"/>
  <c r="B141" i="19"/>
  <c r="F137" i="61"/>
  <c r="B137" i="61"/>
  <c r="F140" i="43"/>
  <c r="B140" i="43"/>
  <c r="B138" i="53"/>
  <c r="F138" i="53"/>
  <c r="F138" i="58"/>
  <c r="B138" i="58"/>
  <c r="B138" i="72"/>
  <c r="F138" i="72"/>
  <c r="F143" i="29"/>
  <c r="B143" i="29"/>
  <c r="H142" i="70"/>
  <c r="I142" i="70"/>
  <c r="F135" i="78"/>
  <c r="B135" i="78"/>
  <c r="B136" i="66"/>
  <c r="F136" i="66"/>
  <c r="I132" i="88"/>
  <c r="H132" i="88"/>
  <c r="H136" i="65"/>
  <c r="I136" i="65"/>
  <c r="F142" i="32"/>
  <c r="B142" i="32"/>
  <c r="B142" i="31"/>
  <c r="F142" i="31"/>
  <c r="B138" i="46"/>
  <c r="F138" i="46"/>
  <c r="F141" i="34"/>
  <c r="B141" i="34"/>
  <c r="H135" i="68"/>
  <c r="I135" i="68"/>
  <c r="B134" i="85"/>
  <c r="F134" i="85"/>
  <c r="H140" i="20"/>
  <c r="I140" i="20"/>
  <c r="H132" i="86"/>
  <c r="I132" i="86"/>
  <c r="B133" i="88"/>
  <c r="F133" i="88"/>
  <c r="B133" i="92"/>
  <c r="F133" i="92"/>
  <c r="I137" i="72"/>
  <c r="H137" i="72"/>
  <c r="I140" i="34"/>
  <c r="H140" i="34"/>
  <c r="H133" i="85"/>
  <c r="I133" i="85"/>
  <c r="H142" i="30"/>
  <c r="I142" i="30"/>
  <c r="H138" i="74"/>
  <c r="I138" i="74"/>
  <c r="F133" i="84"/>
  <c r="B133" i="84"/>
  <c r="E134" i="89"/>
  <c r="D134" i="89"/>
  <c r="G133" i="89"/>
  <c r="B133" i="86"/>
  <c r="F133" i="86"/>
  <c r="H136" i="61"/>
  <c r="I136" i="61"/>
  <c r="I137" i="53"/>
  <c r="H137" i="53"/>
  <c r="I137" i="58"/>
  <c r="H137" i="58"/>
  <c r="I142" i="29"/>
  <c r="H142" i="29"/>
  <c r="E134" i="91"/>
  <c r="G133" i="91"/>
  <c r="D134" i="91"/>
  <c r="F137" i="65"/>
  <c r="B137" i="65"/>
  <c r="D138" i="62"/>
  <c r="G137" i="62"/>
  <c r="E138" i="62"/>
  <c r="H141" i="31"/>
  <c r="I141" i="31"/>
  <c r="H137" i="46"/>
  <c r="I137" i="46"/>
  <c r="I142" i="69"/>
  <c r="H142" i="69"/>
  <c r="J136" i="62"/>
  <c r="F136" i="68"/>
  <c r="B136" i="68"/>
  <c r="D142" i="22"/>
  <c r="E142" i="22" s="1"/>
  <c r="G141" i="22"/>
  <c r="B139" i="74"/>
  <c r="F139" i="74"/>
  <c r="F133" i="90"/>
  <c r="B133" i="90"/>
  <c r="I136" i="63"/>
  <c r="H136" i="63"/>
  <c r="B140" i="39"/>
  <c r="F140" i="39"/>
  <c r="I132" i="84"/>
  <c r="H132" i="84"/>
  <c r="H134" i="79"/>
  <c r="I134" i="79"/>
  <c r="G140" i="41"/>
  <c r="D141" i="41"/>
  <c r="E141" i="41" s="1"/>
  <c r="I140" i="19"/>
  <c r="H140" i="19"/>
  <c r="J138" i="45"/>
  <c r="H139" i="43"/>
  <c r="I139" i="43"/>
  <c r="I142" i="27"/>
  <c r="H142" i="27"/>
  <c r="I132" i="92"/>
  <c r="H132" i="92"/>
  <c r="J139" i="41"/>
  <c r="I141" i="18"/>
  <c r="H141" i="18"/>
  <c r="F138" i="59"/>
  <c r="B138" i="59"/>
  <c r="J137" i="55"/>
  <c r="H137" i="59"/>
  <c r="I137" i="59"/>
  <c r="B143" i="23"/>
  <c r="F143" i="23"/>
  <c r="D140" i="56"/>
  <c r="E140" i="56" s="1"/>
  <c r="G139" i="56"/>
  <c r="F142" i="18"/>
  <c r="B142" i="18"/>
  <c r="I142" i="23"/>
  <c r="H142" i="23"/>
  <c r="J137" i="54"/>
  <c r="I142" i="71"/>
  <c r="H142" i="71"/>
  <c r="F139" i="57"/>
  <c r="B139" i="57"/>
  <c r="I138" i="57"/>
  <c r="H138" i="57"/>
  <c r="J134" i="77"/>
  <c r="F143" i="71"/>
  <c r="B143" i="71"/>
  <c r="E136" i="76"/>
  <c r="D136" i="76"/>
  <c r="G135" i="76"/>
  <c r="E139" i="55"/>
  <c r="D139" i="55"/>
  <c r="G138" i="55"/>
  <c r="J134" i="75"/>
  <c r="B144" i="28"/>
  <c r="F144" i="28"/>
  <c r="G138" i="54"/>
  <c r="E139" i="54"/>
  <c r="D139" i="54"/>
  <c r="F142" i="17"/>
  <c r="B142" i="17"/>
  <c r="D135" i="80"/>
  <c r="E135" i="80"/>
  <c r="G134" i="80"/>
  <c r="B133" i="96"/>
  <c r="F140" i="44"/>
  <c r="B140" i="44"/>
  <c r="I143" i="28"/>
  <c r="H143" i="28"/>
  <c r="D136" i="77"/>
  <c r="G135" i="77"/>
  <c r="E136" i="77"/>
  <c r="I132" i="87"/>
  <c r="H132" i="87"/>
  <c r="F134" i="82"/>
  <c r="B134" i="82"/>
  <c r="H141" i="17"/>
  <c r="I141" i="17"/>
  <c r="G132" i="33"/>
  <c r="D133" i="33"/>
  <c r="E133" i="33" s="1"/>
  <c r="E136" i="75"/>
  <c r="G135" i="75"/>
  <c r="D136" i="75"/>
  <c r="H132" i="96"/>
  <c r="I132" i="96"/>
  <c r="B134" i="95"/>
  <c r="J131" i="33"/>
  <c r="H139" i="44"/>
  <c r="I139" i="44"/>
  <c r="H140" i="3"/>
  <c r="I140" i="3"/>
  <c r="B133" i="87"/>
  <c r="F133" i="87"/>
  <c r="H133" i="82"/>
  <c r="I133" i="82"/>
  <c r="J139" i="42"/>
  <c r="I135" i="67"/>
  <c r="H135" i="67"/>
  <c r="F134" i="94"/>
  <c r="B134" i="94"/>
  <c r="G140" i="42"/>
  <c r="D141" i="42"/>
  <c r="E141" i="42" s="1"/>
  <c r="H133" i="95"/>
  <c r="I133" i="95"/>
  <c r="G133" i="93"/>
  <c r="D134" i="93"/>
  <c r="G141" i="21"/>
  <c r="D142" i="21"/>
  <c r="E142" i="21" s="1"/>
  <c r="B141" i="3"/>
  <c r="F141" i="3"/>
  <c r="E135" i="83"/>
  <c r="D135" i="83"/>
  <c r="G134" i="83"/>
  <c r="D133" i="13"/>
  <c r="E133" i="13" s="1"/>
  <c r="G132" i="13"/>
  <c r="F136" i="67"/>
  <c r="B136" i="67"/>
  <c r="H133" i="94"/>
  <c r="I133" i="94"/>
  <c r="G142" i="24"/>
  <c r="D143" i="24"/>
  <c r="E133" i="96"/>
  <c r="F133" i="96" s="1"/>
  <c r="E134" i="95"/>
  <c r="F134" i="95" s="1"/>
  <c r="D133" i="102" l="1"/>
  <c r="E133" i="102" s="1"/>
  <c r="G132" i="102"/>
  <c r="D134" i="101"/>
  <c r="G133" i="101"/>
  <c r="D136" i="100"/>
  <c r="E136" i="100" s="1"/>
  <c r="G135" i="100"/>
  <c r="E53" i="25"/>
  <c r="F53" i="25" s="1"/>
  <c r="G53" i="25" s="1"/>
  <c r="B53" i="25"/>
  <c r="H132" i="25"/>
  <c r="I132" i="25"/>
  <c r="E133" i="25"/>
  <c r="F133" i="25" s="1"/>
  <c r="B133" i="25"/>
  <c r="H132" i="99"/>
  <c r="I132" i="99"/>
  <c r="F133" i="99"/>
  <c r="B133" i="99"/>
  <c r="I133" i="26"/>
  <c r="H133" i="26"/>
  <c r="B134" i="26"/>
  <c r="E134" i="26"/>
  <c r="F134" i="26" s="1"/>
  <c r="G133" i="98"/>
  <c r="D134" i="98"/>
  <c r="E134" i="98"/>
  <c r="D134" i="97"/>
  <c r="E134" i="97" s="1"/>
  <c r="G133" i="97"/>
  <c r="G143" i="27"/>
  <c r="H143" i="27" s="1"/>
  <c r="D144" i="27"/>
  <c r="B144" i="27" s="1"/>
  <c r="J139" i="39"/>
  <c r="J140" i="34"/>
  <c r="J136" i="64"/>
  <c r="J137" i="59"/>
  <c r="J141" i="31"/>
  <c r="J142" i="29"/>
  <c r="J137" i="58"/>
  <c r="J138" i="74"/>
  <c r="J140" i="20"/>
  <c r="J135" i="68"/>
  <c r="J135" i="66"/>
  <c r="J134" i="78"/>
  <c r="F55" i="33"/>
  <c r="H55" i="33" s="1"/>
  <c r="B55" i="33"/>
  <c r="B54" i="26"/>
  <c r="F54" i="26"/>
  <c r="G54" i="26" s="1"/>
  <c r="J136" i="65"/>
  <c r="F53" i="13"/>
  <c r="G53" i="13" s="1"/>
  <c r="B53" i="13"/>
  <c r="D144" i="30"/>
  <c r="B144" i="30" s="1"/>
  <c r="G143" i="30"/>
  <c r="F134" i="91"/>
  <c r="B134" i="91"/>
  <c r="G133" i="88"/>
  <c r="D134" i="88"/>
  <c r="E134" i="88"/>
  <c r="G138" i="53"/>
  <c r="D139" i="53"/>
  <c r="E139" i="53"/>
  <c r="J138" i="57"/>
  <c r="H140" i="41"/>
  <c r="I140" i="41"/>
  <c r="G139" i="74"/>
  <c r="E140" i="74"/>
  <c r="D140" i="74"/>
  <c r="F138" i="62"/>
  <c r="B138" i="62"/>
  <c r="H133" i="91"/>
  <c r="I133" i="91"/>
  <c r="G133" i="86"/>
  <c r="D134" i="86"/>
  <c r="E134" i="86" s="1"/>
  <c r="J137" i="72"/>
  <c r="D143" i="32"/>
  <c r="E143" i="32" s="1"/>
  <c r="G142" i="32"/>
  <c r="E136" i="78"/>
  <c r="G135" i="78"/>
  <c r="D136" i="78"/>
  <c r="D144" i="29"/>
  <c r="E144" i="29" s="1"/>
  <c r="G143" i="29"/>
  <c r="G138" i="58"/>
  <c r="E139" i="58"/>
  <c r="D139" i="58"/>
  <c r="E138" i="61"/>
  <c r="G137" i="61"/>
  <c r="D138" i="61"/>
  <c r="D142" i="20"/>
  <c r="E142" i="20" s="1"/>
  <c r="G141" i="20"/>
  <c r="J136" i="60"/>
  <c r="H134" i="81"/>
  <c r="I134" i="81"/>
  <c r="F140" i="45"/>
  <c r="B140" i="45"/>
  <c r="D138" i="64"/>
  <c r="E138" i="64"/>
  <c r="G137" i="64"/>
  <c r="B142" i="22"/>
  <c r="F142" i="22"/>
  <c r="H137" i="62"/>
  <c r="I137" i="62"/>
  <c r="B141" i="73"/>
  <c r="F141" i="73"/>
  <c r="J142" i="27"/>
  <c r="J136" i="63"/>
  <c r="J142" i="69"/>
  <c r="J137" i="53"/>
  <c r="J142" i="30"/>
  <c r="D134" i="92"/>
  <c r="G133" i="92"/>
  <c r="E134" i="92"/>
  <c r="D135" i="85"/>
  <c r="G134" i="85"/>
  <c r="E135" i="85"/>
  <c r="G142" i="31"/>
  <c r="D143" i="31"/>
  <c r="E143" i="31" s="1"/>
  <c r="E137" i="66"/>
  <c r="G136" i="66"/>
  <c r="D137" i="66"/>
  <c r="J142" i="70"/>
  <c r="E139" i="72"/>
  <c r="G138" i="72"/>
  <c r="D139" i="72"/>
  <c r="D136" i="79"/>
  <c r="G135" i="79"/>
  <c r="E136" i="79"/>
  <c r="E138" i="63"/>
  <c r="D138" i="63"/>
  <c r="G137" i="63"/>
  <c r="D144" i="70"/>
  <c r="G143" i="70"/>
  <c r="E144" i="70"/>
  <c r="I140" i="73"/>
  <c r="H140" i="73"/>
  <c r="B141" i="41"/>
  <c r="F141" i="41"/>
  <c r="G133" i="90"/>
  <c r="D134" i="90"/>
  <c r="E134" i="90"/>
  <c r="F134" i="89"/>
  <c r="B134" i="89"/>
  <c r="G138" i="46"/>
  <c r="E139" i="46"/>
  <c r="D139" i="46"/>
  <c r="J142" i="71"/>
  <c r="J139" i="43"/>
  <c r="J140" i="19"/>
  <c r="J134" i="79"/>
  <c r="D141" i="39"/>
  <c r="E141" i="39" s="1"/>
  <c r="G140" i="39"/>
  <c r="I141" i="22"/>
  <c r="H141" i="22"/>
  <c r="D137" i="68"/>
  <c r="E137" i="68"/>
  <c r="G136" i="68"/>
  <c r="J137" i="46"/>
  <c r="G137" i="65"/>
  <c r="D138" i="65"/>
  <c r="E138" i="65"/>
  <c r="J136" i="61"/>
  <c r="I133" i="89"/>
  <c r="H133" i="89"/>
  <c r="E134" i="84"/>
  <c r="D134" i="84"/>
  <c r="G133" i="84"/>
  <c r="D142" i="34"/>
  <c r="E142" i="34" s="1"/>
  <c r="G141" i="34"/>
  <c r="G140" i="43"/>
  <c r="D141" i="43"/>
  <c r="E141" i="43" s="1"/>
  <c r="D142" i="19"/>
  <c r="E142" i="19" s="1"/>
  <c r="G141" i="19"/>
  <c r="D144" i="69"/>
  <c r="E144" i="69"/>
  <c r="G143" i="69"/>
  <c r="F135" i="81"/>
  <c r="B135" i="81"/>
  <c r="I139" i="45"/>
  <c r="H139" i="45"/>
  <c r="J141" i="32"/>
  <c r="E138" i="60"/>
  <c r="D138" i="60"/>
  <c r="G137" i="60"/>
  <c r="J139" i="44"/>
  <c r="F140" i="56"/>
  <c r="B140" i="56"/>
  <c r="J142" i="23"/>
  <c r="G142" i="18"/>
  <c r="D143" i="18"/>
  <c r="G138" i="59"/>
  <c r="E139" i="59"/>
  <c r="D139" i="59"/>
  <c r="D144" i="23"/>
  <c r="E144" i="23" s="1"/>
  <c r="G143" i="23"/>
  <c r="I139" i="56"/>
  <c r="H139" i="56"/>
  <c r="J141" i="18"/>
  <c r="E144" i="71"/>
  <c r="G143" i="71"/>
  <c r="D144" i="71"/>
  <c r="G139" i="57"/>
  <c r="D140" i="57"/>
  <c r="E140" i="57" s="1"/>
  <c r="G134" i="95"/>
  <c r="D135" i="95"/>
  <c r="E135" i="95" s="1"/>
  <c r="D134" i="96"/>
  <c r="G133" i="96"/>
  <c r="B143" i="24"/>
  <c r="I134" i="83"/>
  <c r="H134" i="83"/>
  <c r="E143" i="24"/>
  <c r="F143" i="24" s="1"/>
  <c r="B135" i="83"/>
  <c r="F135" i="83"/>
  <c r="I141" i="21"/>
  <c r="H141" i="21"/>
  <c r="I133" i="93"/>
  <c r="H133" i="93"/>
  <c r="H132" i="33"/>
  <c r="I132" i="33"/>
  <c r="G134" i="82"/>
  <c r="D135" i="82"/>
  <c r="E135" i="82"/>
  <c r="J143" i="28"/>
  <c r="I134" i="80"/>
  <c r="H134" i="80"/>
  <c r="D145" i="28"/>
  <c r="E145" i="28" s="1"/>
  <c r="G144" i="28"/>
  <c r="H135" i="76"/>
  <c r="I135" i="76"/>
  <c r="F133" i="13"/>
  <c r="B133" i="13"/>
  <c r="I142" i="24"/>
  <c r="H142" i="24"/>
  <c r="D137" i="67"/>
  <c r="G136" i="67"/>
  <c r="E137" i="67"/>
  <c r="B141" i="42"/>
  <c r="F141" i="42"/>
  <c r="D135" i="94"/>
  <c r="E135" i="94" s="1"/>
  <c r="G134" i="94"/>
  <c r="J140" i="3"/>
  <c r="J141" i="17"/>
  <c r="I135" i="77"/>
  <c r="H135" i="77"/>
  <c r="G140" i="44"/>
  <c r="D141" i="44"/>
  <c r="E141" i="44" s="1"/>
  <c r="H138" i="54"/>
  <c r="I138" i="54"/>
  <c r="I138" i="55"/>
  <c r="H138" i="55"/>
  <c r="F136" i="76"/>
  <c r="B136" i="76"/>
  <c r="I132" i="13"/>
  <c r="H132" i="13"/>
  <c r="B134" i="93"/>
  <c r="H140" i="42"/>
  <c r="I140" i="42"/>
  <c r="F136" i="75"/>
  <c r="B136" i="75"/>
  <c r="F136" i="77"/>
  <c r="B136" i="77"/>
  <c r="F135" i="80"/>
  <c r="B135" i="80"/>
  <c r="F139" i="55"/>
  <c r="B139" i="55"/>
  <c r="G141" i="3"/>
  <c r="D142" i="3"/>
  <c r="E142" i="3" s="1"/>
  <c r="B142" i="21"/>
  <c r="F142" i="21"/>
  <c r="E134" i="93"/>
  <c r="F134" i="93" s="1"/>
  <c r="J135" i="67"/>
  <c r="D134" i="87"/>
  <c r="G133" i="87"/>
  <c r="E134" i="87"/>
  <c r="I135" i="75"/>
  <c r="H135" i="75"/>
  <c r="F133" i="33"/>
  <c r="B133" i="33"/>
  <c r="D143" i="17"/>
  <c r="G142" i="17"/>
  <c r="B139" i="54"/>
  <c r="F139" i="54"/>
  <c r="H132" i="102" l="1"/>
  <c r="I132" i="102"/>
  <c r="B133" i="102"/>
  <c r="F133" i="102"/>
  <c r="J132" i="25"/>
  <c r="H133" i="101"/>
  <c r="I133" i="101"/>
  <c r="E134" i="101"/>
  <c r="F134" i="101" s="1"/>
  <c r="B134" i="101"/>
  <c r="I135" i="100"/>
  <c r="H135" i="100"/>
  <c r="B136" i="100"/>
  <c r="F136" i="100"/>
  <c r="D54" i="25"/>
  <c r="H53" i="25"/>
  <c r="I53" i="25" s="1"/>
  <c r="D134" i="25"/>
  <c r="G133" i="25"/>
  <c r="G133" i="99"/>
  <c r="E134" i="99"/>
  <c r="D134" i="99"/>
  <c r="E144" i="27"/>
  <c r="F144" i="27" s="1"/>
  <c r="G144" i="27" s="1"/>
  <c r="D135" i="26"/>
  <c r="B135" i="26" s="1"/>
  <c r="G134" i="26"/>
  <c r="J133" i="26"/>
  <c r="I143" i="27"/>
  <c r="J143" i="27" s="1"/>
  <c r="F134" i="97"/>
  <c r="B134" i="97"/>
  <c r="B134" i="98"/>
  <c r="F134" i="98"/>
  <c r="H133" i="97"/>
  <c r="I133" i="97"/>
  <c r="H133" i="98"/>
  <c r="I133" i="98"/>
  <c r="H54" i="26"/>
  <c r="I54" i="26" s="1"/>
  <c r="H53" i="13"/>
  <c r="I53" i="13" s="1"/>
  <c r="G55" i="33"/>
  <c r="I55" i="33" s="1"/>
  <c r="J137" i="62"/>
  <c r="D54" i="13"/>
  <c r="E54" i="13" s="1"/>
  <c r="J139" i="56"/>
  <c r="J140" i="73"/>
  <c r="J141" i="21"/>
  <c r="E144" i="30"/>
  <c r="F144" i="30" s="1"/>
  <c r="G144" i="30" s="1"/>
  <c r="D55" i="26"/>
  <c r="E55" i="26" s="1"/>
  <c r="D56" i="33"/>
  <c r="E56" i="33" s="1"/>
  <c r="I137" i="63"/>
  <c r="H137" i="63"/>
  <c r="I133" i="92"/>
  <c r="H133" i="92"/>
  <c r="B134" i="86"/>
  <c r="F134" i="86"/>
  <c r="I137" i="60"/>
  <c r="H137" i="60"/>
  <c r="H143" i="69"/>
  <c r="I143" i="69"/>
  <c r="I141" i="19"/>
  <c r="H141" i="19"/>
  <c r="I140" i="43"/>
  <c r="H140" i="43"/>
  <c r="I141" i="34"/>
  <c r="H141" i="34"/>
  <c r="I136" i="68"/>
  <c r="H136" i="68"/>
  <c r="J141" i="22"/>
  <c r="B139" i="46"/>
  <c r="F139" i="46"/>
  <c r="E135" i="89"/>
  <c r="G134" i="89"/>
  <c r="D135" i="89"/>
  <c r="D142" i="41"/>
  <c r="E142" i="41" s="1"/>
  <c r="G141" i="41"/>
  <c r="F138" i="63"/>
  <c r="B138" i="63"/>
  <c r="F136" i="79"/>
  <c r="B136" i="79"/>
  <c r="F143" i="31"/>
  <c r="B143" i="31"/>
  <c r="I134" i="85"/>
  <c r="H134" i="85"/>
  <c r="F134" i="92"/>
  <c r="B134" i="92"/>
  <c r="I137" i="64"/>
  <c r="H137" i="64"/>
  <c r="G140" i="45"/>
  <c r="D141" i="45"/>
  <c r="E141" i="45" s="1"/>
  <c r="H141" i="20"/>
  <c r="I141" i="20"/>
  <c r="I137" i="61"/>
  <c r="H137" i="61"/>
  <c r="H138" i="58"/>
  <c r="I138" i="58"/>
  <c r="B136" i="78"/>
  <c r="F136" i="78"/>
  <c r="B143" i="32"/>
  <c r="F143" i="32"/>
  <c r="H133" i="86"/>
  <c r="I133" i="86"/>
  <c r="I139" i="74"/>
  <c r="H139" i="74"/>
  <c r="B134" i="88"/>
  <c r="F134" i="88"/>
  <c r="D136" i="81"/>
  <c r="E136" i="81"/>
  <c r="G135" i="81"/>
  <c r="F141" i="39"/>
  <c r="B141" i="39"/>
  <c r="H135" i="79"/>
  <c r="I135" i="79"/>
  <c r="F144" i="29"/>
  <c r="B144" i="29"/>
  <c r="I142" i="32"/>
  <c r="H142" i="32"/>
  <c r="J132" i="33"/>
  <c r="F138" i="60"/>
  <c r="B138" i="60"/>
  <c r="J139" i="45"/>
  <c r="B142" i="19"/>
  <c r="F142" i="19"/>
  <c r="B142" i="34"/>
  <c r="F142" i="34"/>
  <c r="F138" i="65"/>
  <c r="B138" i="65"/>
  <c r="H143" i="70"/>
  <c r="I143" i="70"/>
  <c r="B139" i="72"/>
  <c r="F139" i="72"/>
  <c r="F137" i="66"/>
  <c r="B137" i="66"/>
  <c r="I142" i="31"/>
  <c r="H142" i="31"/>
  <c r="B135" i="85"/>
  <c r="F135" i="85"/>
  <c r="B142" i="20"/>
  <c r="F142" i="20"/>
  <c r="H135" i="78"/>
  <c r="I135" i="78"/>
  <c r="G138" i="62"/>
  <c r="D139" i="62"/>
  <c r="E139" i="62"/>
  <c r="J140" i="41"/>
  <c r="F139" i="53"/>
  <c r="B139" i="53"/>
  <c r="I133" i="88"/>
  <c r="H133" i="88"/>
  <c r="I143" i="30"/>
  <c r="H143" i="30"/>
  <c r="B134" i="84"/>
  <c r="F134" i="84"/>
  <c r="I133" i="90"/>
  <c r="H133" i="90"/>
  <c r="F138" i="61"/>
  <c r="B138" i="61"/>
  <c r="G134" i="91"/>
  <c r="E135" i="91"/>
  <c r="D135" i="91"/>
  <c r="J140" i="42"/>
  <c r="F144" i="69"/>
  <c r="B144" i="69"/>
  <c r="B141" i="43"/>
  <c r="F141" i="43"/>
  <c r="H133" i="84"/>
  <c r="I133" i="84"/>
  <c r="I137" i="65"/>
  <c r="H137" i="65"/>
  <c r="F137" i="68"/>
  <c r="B137" i="68"/>
  <c r="H140" i="39"/>
  <c r="I140" i="39"/>
  <c r="I138" i="46"/>
  <c r="H138" i="46"/>
  <c r="F134" i="90"/>
  <c r="B134" i="90"/>
  <c r="B144" i="70"/>
  <c r="F144" i="70"/>
  <c r="I138" i="72"/>
  <c r="H138" i="72"/>
  <c r="I136" i="66"/>
  <c r="H136" i="66"/>
  <c r="D142" i="73"/>
  <c r="E142" i="73"/>
  <c r="G141" i="73"/>
  <c r="G142" i="22"/>
  <c r="D143" i="22"/>
  <c r="B138" i="64"/>
  <c r="F138" i="64"/>
  <c r="F139" i="58"/>
  <c r="B139" i="58"/>
  <c r="I143" i="29"/>
  <c r="H143" i="29"/>
  <c r="F140" i="74"/>
  <c r="B140" i="74"/>
  <c r="I138" i="53"/>
  <c r="H138" i="53"/>
  <c r="B144" i="23"/>
  <c r="F144" i="23"/>
  <c r="I138" i="59"/>
  <c r="H138" i="59"/>
  <c r="I143" i="23"/>
  <c r="H143" i="23"/>
  <c r="F139" i="59"/>
  <c r="B139" i="59"/>
  <c r="E143" i="18"/>
  <c r="F143" i="18" s="1"/>
  <c r="B143" i="18"/>
  <c r="D141" i="56"/>
  <c r="E141" i="56" s="1"/>
  <c r="G140" i="56"/>
  <c r="I142" i="18"/>
  <c r="H142" i="18"/>
  <c r="F140" i="57"/>
  <c r="B140" i="57"/>
  <c r="J135" i="77"/>
  <c r="J142" i="24"/>
  <c r="J135" i="76"/>
  <c r="H139" i="57"/>
  <c r="I139" i="57"/>
  <c r="F144" i="71"/>
  <c r="B144" i="71"/>
  <c r="J138" i="54"/>
  <c r="H143" i="71"/>
  <c r="I143" i="71"/>
  <c r="D144" i="24"/>
  <c r="G143" i="24"/>
  <c r="G134" i="93"/>
  <c r="D135" i="93"/>
  <c r="E135" i="93" s="1"/>
  <c r="F134" i="87"/>
  <c r="B134" i="87"/>
  <c r="B142" i="3"/>
  <c r="F142" i="3"/>
  <c r="D140" i="55"/>
  <c r="E140" i="55" s="1"/>
  <c r="G139" i="55"/>
  <c r="D134" i="13"/>
  <c r="E134" i="13" s="1"/>
  <c r="G133" i="13"/>
  <c r="G135" i="83"/>
  <c r="D136" i="83"/>
  <c r="E136" i="83"/>
  <c r="B134" i="96"/>
  <c r="B143" i="17"/>
  <c r="G133" i="33"/>
  <c r="D134" i="33"/>
  <c r="J135" i="75"/>
  <c r="I141" i="3"/>
  <c r="H141" i="3"/>
  <c r="E137" i="77"/>
  <c r="D137" i="77"/>
  <c r="G136" i="77"/>
  <c r="E137" i="75"/>
  <c r="G136" i="75"/>
  <c r="D137" i="75"/>
  <c r="J138" i="55"/>
  <c r="B141" i="44"/>
  <c r="F141" i="44"/>
  <c r="H134" i="94"/>
  <c r="I134" i="94"/>
  <c r="I144" i="28"/>
  <c r="H144" i="28"/>
  <c r="E140" i="54"/>
  <c r="G139" i="54"/>
  <c r="D140" i="54"/>
  <c r="I142" i="17"/>
  <c r="H142" i="17"/>
  <c r="D136" i="80"/>
  <c r="G135" i="80"/>
  <c r="E136" i="80"/>
  <c r="H140" i="44"/>
  <c r="I140" i="44"/>
  <c r="I136" i="67"/>
  <c r="H136" i="67"/>
  <c r="F145" i="28"/>
  <c r="B145" i="28"/>
  <c r="F135" i="82"/>
  <c r="B135" i="82"/>
  <c r="H133" i="96"/>
  <c r="I133" i="96"/>
  <c r="F135" i="95"/>
  <c r="B135" i="95"/>
  <c r="E143" i="17"/>
  <c r="F143" i="17" s="1"/>
  <c r="H133" i="87"/>
  <c r="I133" i="87"/>
  <c r="D143" i="21"/>
  <c r="E143" i="21" s="1"/>
  <c r="G142" i="21"/>
  <c r="D137" i="76"/>
  <c r="G136" i="76"/>
  <c r="E137" i="76"/>
  <c r="F135" i="94"/>
  <c r="B135" i="94"/>
  <c r="G141" i="42"/>
  <c r="D142" i="42"/>
  <c r="E142" i="42" s="1"/>
  <c r="B137" i="67"/>
  <c r="F137" i="67"/>
  <c r="I134" i="82"/>
  <c r="H134" i="82"/>
  <c r="E134" i="96"/>
  <c r="F134" i="96" s="1"/>
  <c r="I134" i="95"/>
  <c r="H134" i="95"/>
  <c r="D134" i="102" l="1"/>
  <c r="G133" i="102"/>
  <c r="E134" i="102"/>
  <c r="D145" i="27"/>
  <c r="B145" i="27" s="1"/>
  <c r="G134" i="101"/>
  <c r="D135" i="101"/>
  <c r="G136" i="100"/>
  <c r="D137" i="100"/>
  <c r="E137" i="100" s="1"/>
  <c r="B54" i="25"/>
  <c r="E54" i="25"/>
  <c r="F54" i="25" s="1"/>
  <c r="H133" i="25"/>
  <c r="I133" i="25"/>
  <c r="B134" i="25"/>
  <c r="E134" i="25"/>
  <c r="F134" i="25" s="1"/>
  <c r="E135" i="26"/>
  <c r="F135" i="26" s="1"/>
  <c r="D136" i="26" s="1"/>
  <c r="B136" i="26" s="1"/>
  <c r="B134" i="99"/>
  <c r="F134" i="99"/>
  <c r="I133" i="99"/>
  <c r="H133" i="99"/>
  <c r="I134" i="26"/>
  <c r="H134" i="26"/>
  <c r="D135" i="98"/>
  <c r="G134" i="98"/>
  <c r="E135" i="98"/>
  <c r="D135" i="97"/>
  <c r="E135" i="97" s="1"/>
  <c r="G134" i="97"/>
  <c r="D145" i="30"/>
  <c r="B145" i="30" s="1"/>
  <c r="H144" i="27"/>
  <c r="I144" i="27"/>
  <c r="J135" i="78"/>
  <c r="J143" i="70"/>
  <c r="J138" i="58"/>
  <c r="J141" i="20"/>
  <c r="J143" i="69"/>
  <c r="J143" i="23"/>
  <c r="J138" i="53"/>
  <c r="J143" i="29"/>
  <c r="J136" i="68"/>
  <c r="J140" i="43"/>
  <c r="B56" i="33"/>
  <c r="F56" i="33"/>
  <c r="J137" i="65"/>
  <c r="J135" i="79"/>
  <c r="B54" i="13"/>
  <c r="F54" i="13"/>
  <c r="H54" i="13" s="1"/>
  <c r="F55" i="26"/>
  <c r="B55" i="26"/>
  <c r="I142" i="22"/>
  <c r="H142" i="22"/>
  <c r="D145" i="70"/>
  <c r="G144" i="70"/>
  <c r="E145" i="70"/>
  <c r="J143" i="71"/>
  <c r="E139" i="64"/>
  <c r="G138" i="64"/>
  <c r="D139" i="64"/>
  <c r="I141" i="73"/>
  <c r="H141" i="73"/>
  <c r="J136" i="66"/>
  <c r="J138" i="46"/>
  <c r="E138" i="68"/>
  <c r="D138" i="68"/>
  <c r="G137" i="68"/>
  <c r="E145" i="69"/>
  <c r="G144" i="69"/>
  <c r="D145" i="69"/>
  <c r="I134" i="91"/>
  <c r="H134" i="91"/>
  <c r="J143" i="30"/>
  <c r="G139" i="53"/>
  <c r="D140" i="53"/>
  <c r="E140" i="53" s="1"/>
  <c r="H138" i="62"/>
  <c r="I138" i="62"/>
  <c r="J142" i="31"/>
  <c r="D139" i="65"/>
  <c r="G138" i="65"/>
  <c r="E139" i="65"/>
  <c r="G142" i="19"/>
  <c r="D143" i="19"/>
  <c r="E143" i="19" s="1"/>
  <c r="D139" i="60"/>
  <c r="E139" i="60"/>
  <c r="G138" i="60"/>
  <c r="J142" i="32"/>
  <c r="H144" i="30"/>
  <c r="I144" i="30"/>
  <c r="J139" i="74"/>
  <c r="I141" i="41"/>
  <c r="H141" i="41"/>
  <c r="I134" i="89"/>
  <c r="H134" i="89"/>
  <c r="J141" i="34"/>
  <c r="J141" i="19"/>
  <c r="J137" i="60"/>
  <c r="D140" i="58"/>
  <c r="E140" i="58"/>
  <c r="G139" i="58"/>
  <c r="B139" i="62"/>
  <c r="F139" i="62"/>
  <c r="H135" i="81"/>
  <c r="I135" i="81"/>
  <c r="G134" i="92"/>
  <c r="D135" i="92"/>
  <c r="E135" i="92"/>
  <c r="G143" i="31"/>
  <c r="D144" i="31"/>
  <c r="E144" i="31" s="1"/>
  <c r="D139" i="63"/>
  <c r="G138" i="63"/>
  <c r="E139" i="63"/>
  <c r="J140" i="39"/>
  <c r="D142" i="43"/>
  <c r="E142" i="43" s="1"/>
  <c r="G141" i="43"/>
  <c r="D135" i="84"/>
  <c r="G134" i="84"/>
  <c r="E135" i="84"/>
  <c r="E136" i="85"/>
  <c r="D136" i="85"/>
  <c r="G135" i="85"/>
  <c r="G142" i="34"/>
  <c r="D143" i="34"/>
  <c r="E143" i="34" s="1"/>
  <c r="F136" i="81"/>
  <c r="B136" i="81"/>
  <c r="G134" i="88"/>
  <c r="E135" i="88"/>
  <c r="D135" i="88"/>
  <c r="G136" i="78"/>
  <c r="D137" i="78"/>
  <c r="E137" i="78"/>
  <c r="F141" i="45"/>
  <c r="B141" i="45"/>
  <c r="J137" i="64"/>
  <c r="D137" i="79"/>
  <c r="G136" i="79"/>
  <c r="E137" i="79"/>
  <c r="G134" i="86"/>
  <c r="D135" i="86"/>
  <c r="E135" i="86" s="1"/>
  <c r="D141" i="74"/>
  <c r="E141" i="74"/>
  <c r="G140" i="74"/>
  <c r="G142" i="20"/>
  <c r="D143" i="20"/>
  <c r="B143" i="20" s="1"/>
  <c r="G139" i="72"/>
  <c r="E140" i="72"/>
  <c r="D140" i="72"/>
  <c r="D144" i="32"/>
  <c r="G143" i="32"/>
  <c r="B135" i="89"/>
  <c r="F135" i="89"/>
  <c r="J141" i="3"/>
  <c r="E143" i="22"/>
  <c r="F143" i="22" s="1"/>
  <c r="B143" i="22"/>
  <c r="F142" i="73"/>
  <c r="B142" i="73"/>
  <c r="J138" i="72"/>
  <c r="D135" i="90"/>
  <c r="G134" i="90"/>
  <c r="E135" i="90"/>
  <c r="F135" i="91"/>
  <c r="B135" i="91"/>
  <c r="D139" i="61"/>
  <c r="E139" i="61"/>
  <c r="G138" i="61"/>
  <c r="E138" i="66"/>
  <c r="G137" i="66"/>
  <c r="D138" i="66"/>
  <c r="G144" i="29"/>
  <c r="D145" i="29"/>
  <c r="G141" i="39"/>
  <c r="D142" i="39"/>
  <c r="E142" i="39" s="1"/>
  <c r="J137" i="61"/>
  <c r="H140" i="45"/>
  <c r="I140" i="45"/>
  <c r="B142" i="41"/>
  <c r="F142" i="41"/>
  <c r="G139" i="46"/>
  <c r="D140" i="46"/>
  <c r="E140" i="46" s="1"/>
  <c r="J137" i="63"/>
  <c r="J142" i="18"/>
  <c r="H140" i="56"/>
  <c r="I140" i="56"/>
  <c r="J138" i="59"/>
  <c r="F141" i="56"/>
  <c r="B141" i="56"/>
  <c r="G139" i="59"/>
  <c r="D140" i="59"/>
  <c r="E140" i="59" s="1"/>
  <c r="D145" i="23"/>
  <c r="G144" i="23"/>
  <c r="G143" i="18"/>
  <c r="D144" i="18"/>
  <c r="J136" i="67"/>
  <c r="J144" i="28"/>
  <c r="D145" i="71"/>
  <c r="E145" i="71"/>
  <c r="G144" i="71"/>
  <c r="J139" i="57"/>
  <c r="J142" i="17"/>
  <c r="G140" i="57"/>
  <c r="D141" i="57"/>
  <c r="E141" i="57" s="1"/>
  <c r="G134" i="96"/>
  <c r="D135" i="96"/>
  <c r="E135" i="96" s="1"/>
  <c r="G143" i="17"/>
  <c r="D144" i="17"/>
  <c r="D138" i="67"/>
  <c r="G137" i="67"/>
  <c r="E138" i="67"/>
  <c r="G135" i="94"/>
  <c r="D136" i="94"/>
  <c r="E136" i="94" s="1"/>
  <c r="H136" i="76"/>
  <c r="I136" i="76"/>
  <c r="H142" i="21"/>
  <c r="I142" i="21"/>
  <c r="D146" i="28"/>
  <c r="G145" i="28"/>
  <c r="F140" i="54"/>
  <c r="B140" i="54"/>
  <c r="F137" i="75"/>
  <c r="B137" i="75"/>
  <c r="B137" i="77"/>
  <c r="F137" i="77"/>
  <c r="B134" i="33"/>
  <c r="G134" i="87"/>
  <c r="D135" i="87"/>
  <c r="E135" i="87"/>
  <c r="B144" i="24"/>
  <c r="F142" i="42"/>
  <c r="B142" i="42"/>
  <c r="F137" i="76"/>
  <c r="B137" i="76"/>
  <c r="F143" i="21"/>
  <c r="B143" i="21"/>
  <c r="G135" i="95"/>
  <c r="D136" i="95"/>
  <c r="H139" i="54"/>
  <c r="I139" i="54"/>
  <c r="G141" i="44"/>
  <c r="D142" i="44"/>
  <c r="E142" i="44" s="1"/>
  <c r="I136" i="75"/>
  <c r="H136" i="75"/>
  <c r="H133" i="33"/>
  <c r="I133" i="33"/>
  <c r="B136" i="83"/>
  <c r="F136" i="83"/>
  <c r="F134" i="13"/>
  <c r="B134" i="13"/>
  <c r="F135" i="93"/>
  <c r="B135" i="93"/>
  <c r="H141" i="42"/>
  <c r="I141" i="42"/>
  <c r="H135" i="80"/>
  <c r="I135" i="80"/>
  <c r="H135" i="83"/>
  <c r="I135" i="83"/>
  <c r="I139" i="55"/>
  <c r="H139" i="55"/>
  <c r="I134" i="93"/>
  <c r="H134" i="93"/>
  <c r="E144" i="24"/>
  <c r="F144" i="24" s="1"/>
  <c r="D136" i="82"/>
  <c r="G135" i="82"/>
  <c r="E136" i="82"/>
  <c r="J140" i="44"/>
  <c r="F136" i="80"/>
  <c r="B136" i="80"/>
  <c r="I136" i="77"/>
  <c r="H136" i="77"/>
  <c r="E134" i="33"/>
  <c r="F134" i="33" s="1"/>
  <c r="H133" i="13"/>
  <c r="I133" i="13"/>
  <c r="F140" i="55"/>
  <c r="B140" i="55"/>
  <c r="D143" i="3"/>
  <c r="E143" i="3" s="1"/>
  <c r="G142" i="3"/>
  <c r="I143" i="24"/>
  <c r="H143" i="24"/>
  <c r="H133" i="102" l="1"/>
  <c r="I133" i="102"/>
  <c r="F134" i="102"/>
  <c r="B134" i="102"/>
  <c r="E145" i="27"/>
  <c r="F145" i="27" s="1"/>
  <c r="D146" i="27" s="1"/>
  <c r="H134" i="101"/>
  <c r="I134" i="101"/>
  <c r="E135" i="101"/>
  <c r="F135" i="101" s="1"/>
  <c r="B135" i="101"/>
  <c r="F137" i="100"/>
  <c r="B137" i="100"/>
  <c r="H136" i="100"/>
  <c r="I136" i="100"/>
  <c r="H54" i="25"/>
  <c r="G54" i="25"/>
  <c r="D55" i="25"/>
  <c r="J133" i="25"/>
  <c r="D135" i="25"/>
  <c r="G134" i="25"/>
  <c r="G135" i="26"/>
  <c r="E136" i="26"/>
  <c r="F136" i="26" s="1"/>
  <c r="D137" i="26" s="1"/>
  <c r="D135" i="99"/>
  <c r="G134" i="99"/>
  <c r="E135" i="99"/>
  <c r="J134" i="26"/>
  <c r="F135" i="97"/>
  <c r="B135" i="97"/>
  <c r="H134" i="98"/>
  <c r="I134" i="98"/>
  <c r="H134" i="97"/>
  <c r="I134" i="97"/>
  <c r="B135" i="98"/>
  <c r="F135" i="98"/>
  <c r="E145" i="30"/>
  <c r="F145" i="30" s="1"/>
  <c r="G145" i="30" s="1"/>
  <c r="E143" i="20"/>
  <c r="F143" i="20" s="1"/>
  <c r="J144" i="27"/>
  <c r="J138" i="62"/>
  <c r="J133" i="33"/>
  <c r="D57" i="33"/>
  <c r="E57" i="33" s="1"/>
  <c r="J144" i="30"/>
  <c r="D56" i="26"/>
  <c r="E56" i="26" s="1"/>
  <c r="J140" i="45"/>
  <c r="G55" i="26"/>
  <c r="D55" i="13"/>
  <c r="H56" i="33"/>
  <c r="H55" i="26"/>
  <c r="G54" i="13"/>
  <c r="I54" i="13" s="1"/>
  <c r="G56" i="33"/>
  <c r="B140" i="46"/>
  <c r="F140" i="46"/>
  <c r="B140" i="72"/>
  <c r="F140" i="72"/>
  <c r="B144" i="31"/>
  <c r="F144" i="31"/>
  <c r="I138" i="64"/>
  <c r="H138" i="64"/>
  <c r="H139" i="46"/>
  <c r="I139" i="46"/>
  <c r="H144" i="29"/>
  <c r="I144" i="29"/>
  <c r="I138" i="61"/>
  <c r="H138" i="61"/>
  <c r="G135" i="91"/>
  <c r="D136" i="91"/>
  <c r="E136" i="91"/>
  <c r="D144" i="22"/>
  <c r="G143" i="22"/>
  <c r="I142" i="20"/>
  <c r="H142" i="20"/>
  <c r="F135" i="86"/>
  <c r="B135" i="86"/>
  <c r="H136" i="79"/>
  <c r="I136" i="79"/>
  <c r="D142" i="45"/>
  <c r="E142" i="45" s="1"/>
  <c r="G141" i="45"/>
  <c r="F135" i="88"/>
  <c r="B135" i="88"/>
  <c r="G136" i="81"/>
  <c r="D137" i="81"/>
  <c r="E137" i="81"/>
  <c r="H135" i="85"/>
  <c r="I135" i="85"/>
  <c r="H134" i="84"/>
  <c r="I134" i="84"/>
  <c r="H138" i="63"/>
  <c r="I138" i="63"/>
  <c r="I143" i="31"/>
  <c r="H143" i="31"/>
  <c r="H139" i="58"/>
  <c r="I139" i="58"/>
  <c r="F139" i="60"/>
  <c r="B139" i="60"/>
  <c r="F145" i="69"/>
  <c r="B145" i="69"/>
  <c r="F138" i="68"/>
  <c r="B138" i="68"/>
  <c r="B145" i="70"/>
  <c r="F145" i="70"/>
  <c r="B145" i="29"/>
  <c r="E145" i="29"/>
  <c r="F145" i="29" s="1"/>
  <c r="B142" i="43"/>
  <c r="F142" i="43"/>
  <c r="I142" i="19"/>
  <c r="H142" i="19"/>
  <c r="H144" i="70"/>
  <c r="I144" i="70"/>
  <c r="J139" i="55"/>
  <c r="B142" i="39"/>
  <c r="F142" i="39"/>
  <c r="B138" i="66"/>
  <c r="F138" i="66"/>
  <c r="I143" i="32"/>
  <c r="H143" i="32"/>
  <c r="I139" i="72"/>
  <c r="H139" i="72"/>
  <c r="I140" i="74"/>
  <c r="H140" i="74"/>
  <c r="I134" i="86"/>
  <c r="H134" i="86"/>
  <c r="F137" i="79"/>
  <c r="B137" i="79"/>
  <c r="B143" i="34"/>
  <c r="F143" i="34"/>
  <c r="F136" i="85"/>
  <c r="B136" i="85"/>
  <c r="B135" i="84"/>
  <c r="F135" i="84"/>
  <c r="B139" i="63"/>
  <c r="F139" i="63"/>
  <c r="J141" i="41"/>
  <c r="B143" i="19"/>
  <c r="F143" i="19"/>
  <c r="I138" i="65"/>
  <c r="H138" i="65"/>
  <c r="I144" i="69"/>
  <c r="H144" i="69"/>
  <c r="J141" i="73"/>
  <c r="B135" i="90"/>
  <c r="F135" i="90"/>
  <c r="D136" i="89"/>
  <c r="E136" i="89"/>
  <c r="G135" i="89"/>
  <c r="F141" i="74"/>
  <c r="B141" i="74"/>
  <c r="H136" i="78"/>
  <c r="I136" i="78"/>
  <c r="H134" i="92"/>
  <c r="I134" i="92"/>
  <c r="I139" i="53"/>
  <c r="H139" i="53"/>
  <c r="I137" i="68"/>
  <c r="H137" i="68"/>
  <c r="D143" i="41"/>
  <c r="B143" i="41" s="1"/>
  <c r="G142" i="41"/>
  <c r="I141" i="39"/>
  <c r="H141" i="39"/>
  <c r="I137" i="66"/>
  <c r="H137" i="66"/>
  <c r="B139" i="61"/>
  <c r="F139" i="61"/>
  <c r="H134" i="90"/>
  <c r="I134" i="90"/>
  <c r="G142" i="73"/>
  <c r="D143" i="73"/>
  <c r="E143" i="73"/>
  <c r="E144" i="32"/>
  <c r="F144" i="32" s="1"/>
  <c r="B144" i="32"/>
  <c r="F137" i="78"/>
  <c r="B137" i="78"/>
  <c r="I134" i="88"/>
  <c r="H134" i="88"/>
  <c r="I142" i="34"/>
  <c r="H142" i="34"/>
  <c r="H141" i="43"/>
  <c r="I141" i="43"/>
  <c r="B135" i="92"/>
  <c r="F135" i="92"/>
  <c r="D140" i="62"/>
  <c r="E140" i="62" s="1"/>
  <c r="G139" i="62"/>
  <c r="F140" i="58"/>
  <c r="B140" i="58"/>
  <c r="I138" i="60"/>
  <c r="H138" i="60"/>
  <c r="B139" i="65"/>
  <c r="F139" i="65"/>
  <c r="B140" i="53"/>
  <c r="F140" i="53"/>
  <c r="B139" i="64"/>
  <c r="F139" i="64"/>
  <c r="J142" i="22"/>
  <c r="E144" i="18"/>
  <c r="F144" i="18" s="1"/>
  <c r="B144" i="18"/>
  <c r="E145" i="23"/>
  <c r="F145" i="23" s="1"/>
  <c r="B145" i="23"/>
  <c r="H139" i="59"/>
  <c r="I139" i="59"/>
  <c r="J140" i="56"/>
  <c r="I143" i="18"/>
  <c r="H143" i="18"/>
  <c r="B140" i="59"/>
  <c r="F140" i="59"/>
  <c r="D142" i="56"/>
  <c r="E142" i="56" s="1"/>
  <c r="G141" i="56"/>
  <c r="J142" i="21"/>
  <c r="I144" i="23"/>
  <c r="H144" i="23"/>
  <c r="J139" i="54"/>
  <c r="I140" i="57"/>
  <c r="H140" i="57"/>
  <c r="F145" i="71"/>
  <c r="B145" i="71"/>
  <c r="F141" i="57"/>
  <c r="B141" i="57"/>
  <c r="J143" i="24"/>
  <c r="I144" i="71"/>
  <c r="H144" i="71"/>
  <c r="G144" i="24"/>
  <c r="D145" i="24"/>
  <c r="E145" i="24" s="1"/>
  <c r="G134" i="33"/>
  <c r="D135" i="33"/>
  <c r="E135" i="33" s="1"/>
  <c r="D137" i="80"/>
  <c r="E137" i="80"/>
  <c r="G136" i="80"/>
  <c r="F136" i="82"/>
  <c r="B136" i="82"/>
  <c r="B142" i="44"/>
  <c r="F142" i="44"/>
  <c r="B136" i="95"/>
  <c r="D141" i="54"/>
  <c r="E141" i="54" s="1"/>
  <c r="G140" i="54"/>
  <c r="B146" i="28"/>
  <c r="H137" i="67"/>
  <c r="I137" i="67"/>
  <c r="B144" i="17"/>
  <c r="H142" i="3"/>
  <c r="I142" i="3"/>
  <c r="J136" i="77"/>
  <c r="J136" i="75"/>
  <c r="I141" i="44"/>
  <c r="H141" i="44"/>
  <c r="I135" i="95"/>
  <c r="H135" i="95"/>
  <c r="D144" i="21"/>
  <c r="E144" i="21" s="1"/>
  <c r="G143" i="21"/>
  <c r="E138" i="76"/>
  <c r="G137" i="76"/>
  <c r="D138" i="76"/>
  <c r="G142" i="42"/>
  <c r="D143" i="42"/>
  <c r="E143" i="42" s="1"/>
  <c r="F135" i="87"/>
  <c r="B135" i="87"/>
  <c r="B136" i="94"/>
  <c r="F136" i="94"/>
  <c r="F138" i="67"/>
  <c r="B138" i="67"/>
  <c r="I143" i="17"/>
  <c r="H143" i="17"/>
  <c r="G140" i="55"/>
  <c r="D141" i="55"/>
  <c r="E141" i="55" s="1"/>
  <c r="F143" i="3"/>
  <c r="B143" i="3"/>
  <c r="J141" i="42"/>
  <c r="D137" i="83"/>
  <c r="G136" i="83"/>
  <c r="E137" i="83"/>
  <c r="H134" i="87"/>
  <c r="I134" i="87"/>
  <c r="G137" i="75"/>
  <c r="D138" i="75"/>
  <c r="E138" i="75"/>
  <c r="E146" i="28"/>
  <c r="F146" i="28" s="1"/>
  <c r="J136" i="76"/>
  <c r="I135" i="94"/>
  <c r="H135" i="94"/>
  <c r="E144" i="17"/>
  <c r="F144" i="17" s="1"/>
  <c r="F135" i="96"/>
  <c r="B135" i="96"/>
  <c r="I135" i="82"/>
  <c r="H135" i="82"/>
  <c r="G135" i="93"/>
  <c r="D136" i="93"/>
  <c r="E136" i="93" s="1"/>
  <c r="G134" i="13"/>
  <c r="D135" i="13"/>
  <c r="E135" i="13" s="1"/>
  <c r="E136" i="95"/>
  <c r="F136" i="95" s="1"/>
  <c r="D138" i="77"/>
  <c r="G137" i="77"/>
  <c r="E138" i="77"/>
  <c r="I145" i="28"/>
  <c r="H145" i="28"/>
  <c r="H134" i="96"/>
  <c r="I134" i="96"/>
  <c r="D135" i="102" l="1"/>
  <c r="E135" i="102" s="1"/>
  <c r="G134" i="102"/>
  <c r="G145" i="27"/>
  <c r="H145" i="27" s="1"/>
  <c r="D136" i="101"/>
  <c r="G135" i="101"/>
  <c r="D138" i="100"/>
  <c r="G137" i="100"/>
  <c r="B55" i="25"/>
  <c r="E55" i="25"/>
  <c r="F55" i="25" s="1"/>
  <c r="G55" i="25" s="1"/>
  <c r="I54" i="25"/>
  <c r="D146" i="30"/>
  <c r="B146" i="30" s="1"/>
  <c r="G136" i="26"/>
  <c r="H136" i="26" s="1"/>
  <c r="I134" i="25"/>
  <c r="H134" i="25"/>
  <c r="E135" i="25"/>
  <c r="F135" i="25" s="1"/>
  <c r="B135" i="25"/>
  <c r="H135" i="26"/>
  <c r="I135" i="26"/>
  <c r="I134" i="99"/>
  <c r="H134" i="99"/>
  <c r="B135" i="99"/>
  <c r="F135" i="99"/>
  <c r="D136" i="98"/>
  <c r="G135" i="98"/>
  <c r="E136" i="98"/>
  <c r="D136" i="97"/>
  <c r="E136" i="97" s="1"/>
  <c r="G135" i="97"/>
  <c r="E143" i="41"/>
  <c r="F143" i="41" s="1"/>
  <c r="E146" i="27"/>
  <c r="F146" i="27" s="1"/>
  <c r="B146" i="27"/>
  <c r="J144" i="29"/>
  <c r="B55" i="13"/>
  <c r="J137" i="68"/>
  <c r="J144" i="69"/>
  <c r="J142" i="19"/>
  <c r="J143" i="31"/>
  <c r="J142" i="20"/>
  <c r="E55" i="13"/>
  <c r="F55" i="13" s="1"/>
  <c r="B56" i="26"/>
  <c r="F56" i="26"/>
  <c r="G56" i="26" s="1"/>
  <c r="J142" i="34"/>
  <c r="J136" i="78"/>
  <c r="J144" i="70"/>
  <c r="J139" i="58"/>
  <c r="J138" i="63"/>
  <c r="I55" i="26"/>
  <c r="I56" i="33"/>
  <c r="B57" i="33"/>
  <c r="F57" i="33"/>
  <c r="H57" i="33" s="1"/>
  <c r="J141" i="43"/>
  <c r="J139" i="46"/>
  <c r="G144" i="32"/>
  <c r="D145" i="32"/>
  <c r="B145" i="32" s="1"/>
  <c r="B140" i="62"/>
  <c r="F140" i="62"/>
  <c r="D141" i="58"/>
  <c r="E141" i="58"/>
  <c r="G140" i="58"/>
  <c r="G135" i="92"/>
  <c r="E136" i="92"/>
  <c r="D136" i="92"/>
  <c r="D144" i="20"/>
  <c r="E144" i="20" s="1"/>
  <c r="G143" i="20"/>
  <c r="J137" i="66"/>
  <c r="H142" i="41"/>
  <c r="I142" i="41"/>
  <c r="I135" i="89"/>
  <c r="H135" i="89"/>
  <c r="J139" i="72"/>
  <c r="G142" i="43"/>
  <c r="D143" i="43"/>
  <c r="B143" i="43" s="1"/>
  <c r="D146" i="70"/>
  <c r="E146" i="70"/>
  <c r="G145" i="70"/>
  <c r="H136" i="81"/>
  <c r="I136" i="81"/>
  <c r="H143" i="22"/>
  <c r="I143" i="22"/>
  <c r="I135" i="91"/>
  <c r="H135" i="91"/>
  <c r="E141" i="72"/>
  <c r="D141" i="72"/>
  <c r="G140" i="72"/>
  <c r="D140" i="64"/>
  <c r="E140" i="64" s="1"/>
  <c r="G139" i="64"/>
  <c r="G139" i="65"/>
  <c r="D140" i="65"/>
  <c r="E140" i="65" s="1"/>
  <c r="D138" i="78"/>
  <c r="G137" i="78"/>
  <c r="E138" i="78"/>
  <c r="D142" i="74"/>
  <c r="G141" i="74"/>
  <c r="E142" i="74"/>
  <c r="D136" i="84"/>
  <c r="E136" i="84"/>
  <c r="G135" i="84"/>
  <c r="E139" i="66"/>
  <c r="G138" i="66"/>
  <c r="D139" i="66"/>
  <c r="B137" i="81"/>
  <c r="F137" i="81"/>
  <c r="I141" i="45"/>
  <c r="H141" i="45"/>
  <c r="H145" i="30"/>
  <c r="I145" i="30"/>
  <c r="J144" i="71"/>
  <c r="J140" i="57"/>
  <c r="D141" i="53"/>
  <c r="E141" i="53" s="1"/>
  <c r="G140" i="53"/>
  <c r="I139" i="62"/>
  <c r="H139" i="62"/>
  <c r="B143" i="73"/>
  <c r="F143" i="73"/>
  <c r="G139" i="61"/>
  <c r="D140" i="61"/>
  <c r="E140" i="61" s="1"/>
  <c r="J139" i="53"/>
  <c r="J138" i="65"/>
  <c r="E140" i="63"/>
  <c r="G139" i="63"/>
  <c r="D140" i="63"/>
  <c r="D143" i="39"/>
  <c r="E143" i="39" s="1"/>
  <c r="G142" i="39"/>
  <c r="D146" i="69"/>
  <c r="G145" i="69"/>
  <c r="E146" i="69"/>
  <c r="B142" i="45"/>
  <c r="F142" i="45"/>
  <c r="E136" i="86"/>
  <c r="D136" i="86"/>
  <c r="G135" i="86"/>
  <c r="E144" i="22"/>
  <c r="F144" i="22" s="1"/>
  <c r="B144" i="22"/>
  <c r="J138" i="64"/>
  <c r="G140" i="46"/>
  <c r="D141" i="46"/>
  <c r="E141" i="46" s="1"/>
  <c r="B137" i="26"/>
  <c r="E137" i="26"/>
  <c r="F137" i="26" s="1"/>
  <c r="D136" i="90"/>
  <c r="E136" i="90"/>
  <c r="G135" i="90"/>
  <c r="D144" i="34"/>
  <c r="B144" i="34" s="1"/>
  <c r="G143" i="34"/>
  <c r="D139" i="68"/>
  <c r="G138" i="68"/>
  <c r="E139" i="68"/>
  <c r="G139" i="60"/>
  <c r="D140" i="60"/>
  <c r="E140" i="60" s="1"/>
  <c r="F136" i="91"/>
  <c r="B136" i="91"/>
  <c r="J143" i="17"/>
  <c r="J138" i="60"/>
  <c r="I142" i="73"/>
  <c r="H142" i="73"/>
  <c r="J141" i="39"/>
  <c r="B136" i="89"/>
  <c r="F136" i="89"/>
  <c r="G143" i="19"/>
  <c r="D144" i="19"/>
  <c r="B144" i="19" s="1"/>
  <c r="D137" i="85"/>
  <c r="G136" i="85"/>
  <c r="E137" i="85"/>
  <c r="E138" i="79"/>
  <c r="D138" i="79"/>
  <c r="G137" i="79"/>
  <c r="J140" i="74"/>
  <c r="J143" i="32"/>
  <c r="D146" i="29"/>
  <c r="G145" i="29"/>
  <c r="G135" i="88"/>
  <c r="D136" i="88"/>
  <c r="E136" i="88"/>
  <c r="J136" i="79"/>
  <c r="J138" i="61"/>
  <c r="D145" i="31"/>
  <c r="B145" i="31" s="1"/>
  <c r="G144" i="31"/>
  <c r="J144" i="23"/>
  <c r="G140" i="59"/>
  <c r="D141" i="59"/>
  <c r="E141" i="59" s="1"/>
  <c r="J143" i="18"/>
  <c r="J139" i="59"/>
  <c r="D145" i="18"/>
  <c r="G144" i="18"/>
  <c r="J137" i="67"/>
  <c r="I141" i="56"/>
  <c r="H141" i="56"/>
  <c r="B142" i="56"/>
  <c r="F142" i="56"/>
  <c r="D146" i="23"/>
  <c r="G145" i="23"/>
  <c r="G145" i="71"/>
  <c r="D146" i="71"/>
  <c r="E146" i="71"/>
  <c r="J141" i="44"/>
  <c r="D142" i="57"/>
  <c r="E142" i="57" s="1"/>
  <c r="G141" i="57"/>
  <c r="D145" i="17"/>
  <c r="E145" i="17" s="1"/>
  <c r="G144" i="17"/>
  <c r="G146" i="28"/>
  <c r="D147" i="28"/>
  <c r="D137" i="95"/>
  <c r="E137" i="95" s="1"/>
  <c r="G136" i="95"/>
  <c r="J145" i="28"/>
  <c r="H137" i="77"/>
  <c r="I137" i="77"/>
  <c r="H134" i="13"/>
  <c r="I134" i="13"/>
  <c r="H135" i="93"/>
  <c r="I135" i="93"/>
  <c r="F138" i="75"/>
  <c r="B138" i="75"/>
  <c r="D139" i="67"/>
  <c r="G138" i="67"/>
  <c r="E139" i="67"/>
  <c r="D136" i="87"/>
  <c r="G135" i="87"/>
  <c r="E136" i="87"/>
  <c r="F138" i="76"/>
  <c r="B138" i="76"/>
  <c r="F144" i="21"/>
  <c r="B144" i="21"/>
  <c r="F138" i="77"/>
  <c r="B138" i="77"/>
  <c r="I137" i="75"/>
  <c r="H137" i="75"/>
  <c r="F141" i="55"/>
  <c r="B141" i="55"/>
  <c r="G136" i="94"/>
  <c r="D137" i="94"/>
  <c r="E137" i="94" s="1"/>
  <c r="H137" i="76"/>
  <c r="I137" i="76"/>
  <c r="F137" i="80"/>
  <c r="B137" i="80"/>
  <c r="B135" i="33"/>
  <c r="F135" i="33"/>
  <c r="I136" i="83"/>
  <c r="H136" i="83"/>
  <c r="H140" i="55"/>
  <c r="I140" i="55"/>
  <c r="F143" i="42"/>
  <c r="B143" i="42"/>
  <c r="J142" i="3"/>
  <c r="I140" i="54"/>
  <c r="H140" i="54"/>
  <c r="D143" i="44"/>
  <c r="E143" i="44" s="1"/>
  <c r="G142" i="44"/>
  <c r="D137" i="82"/>
  <c r="G136" i="82"/>
  <c r="E137" i="82"/>
  <c r="H134" i="33"/>
  <c r="I134" i="33"/>
  <c r="B145" i="24"/>
  <c r="F145" i="24"/>
  <c r="F135" i="13"/>
  <c r="B135" i="13"/>
  <c r="B136" i="93"/>
  <c r="F136" i="93"/>
  <c r="G135" i="96"/>
  <c r="D136" i="96"/>
  <c r="E136" i="96" s="1"/>
  <c r="B137" i="83"/>
  <c r="F137" i="83"/>
  <c r="D144" i="3"/>
  <c r="E144" i="3" s="1"/>
  <c r="G143" i="3"/>
  <c r="H142" i="42"/>
  <c r="I142" i="42"/>
  <c r="I143" i="21"/>
  <c r="H143" i="21"/>
  <c r="B141" i="54"/>
  <c r="F141" i="54"/>
  <c r="I136" i="80"/>
  <c r="H136" i="80"/>
  <c r="I144" i="24"/>
  <c r="H144" i="24"/>
  <c r="I145" i="27" l="1"/>
  <c r="H134" i="102"/>
  <c r="I134" i="102"/>
  <c r="B135" i="102"/>
  <c r="F135" i="102"/>
  <c r="H135" i="101"/>
  <c r="I135" i="101"/>
  <c r="E136" i="101"/>
  <c r="F136" i="101" s="1"/>
  <c r="B136" i="101"/>
  <c r="E146" i="30"/>
  <c r="F146" i="30" s="1"/>
  <c r="G146" i="30" s="1"/>
  <c r="I137" i="100"/>
  <c r="H137" i="100"/>
  <c r="E138" i="100"/>
  <c r="F138" i="100" s="1"/>
  <c r="B138" i="100"/>
  <c r="H55" i="25"/>
  <c r="I55" i="25" s="1"/>
  <c r="D56" i="25"/>
  <c r="I136" i="26"/>
  <c r="J136" i="26" s="1"/>
  <c r="J135" i="26"/>
  <c r="D136" i="25"/>
  <c r="G135" i="25"/>
  <c r="J134" i="25"/>
  <c r="G57" i="33"/>
  <c r="I57" i="33" s="1"/>
  <c r="E136" i="99"/>
  <c r="D136" i="99"/>
  <c r="G135" i="99"/>
  <c r="B136" i="97"/>
  <c r="F136" i="97"/>
  <c r="H135" i="98"/>
  <c r="I135" i="98"/>
  <c r="I135" i="97"/>
  <c r="H135" i="97"/>
  <c r="B136" i="98"/>
  <c r="F136" i="98"/>
  <c r="D144" i="41"/>
  <c r="E144" i="41" s="1"/>
  <c r="F144" i="41" s="1"/>
  <c r="G143" i="41"/>
  <c r="I143" i="41" s="1"/>
  <c r="E143" i="43"/>
  <c r="F143" i="43" s="1"/>
  <c r="G143" i="43" s="1"/>
  <c r="J145" i="27"/>
  <c r="D147" i="27"/>
  <c r="B147" i="27" s="1"/>
  <c r="G146" i="27"/>
  <c r="E145" i="31"/>
  <c r="F145" i="31" s="1"/>
  <c r="D56" i="13"/>
  <c r="E56" i="13" s="1"/>
  <c r="G55" i="13"/>
  <c r="H55" i="13"/>
  <c r="J142" i="73"/>
  <c r="D57" i="26"/>
  <c r="J143" i="21"/>
  <c r="E144" i="19"/>
  <c r="F144" i="19" s="1"/>
  <c r="G144" i="19" s="1"/>
  <c r="J145" i="30"/>
  <c r="E145" i="32"/>
  <c r="F145" i="32" s="1"/>
  <c r="G145" i="32" s="1"/>
  <c r="D58" i="33"/>
  <c r="J143" i="22"/>
  <c r="H56" i="26"/>
  <c r="I56" i="26" s="1"/>
  <c r="B136" i="92"/>
  <c r="F136" i="92"/>
  <c r="H135" i="88"/>
  <c r="I135" i="88"/>
  <c r="E137" i="91"/>
  <c r="G136" i="91"/>
  <c r="D137" i="91"/>
  <c r="F141" i="46"/>
  <c r="B141" i="46"/>
  <c r="D145" i="22"/>
  <c r="G144" i="22"/>
  <c r="B136" i="86"/>
  <c r="F136" i="86"/>
  <c r="B140" i="61"/>
  <c r="F140" i="61"/>
  <c r="H135" i="84"/>
  <c r="I135" i="84"/>
  <c r="H141" i="74"/>
  <c r="I141" i="74"/>
  <c r="B138" i="78"/>
  <c r="F138" i="78"/>
  <c r="H139" i="64"/>
  <c r="I139" i="64"/>
  <c r="F141" i="72"/>
  <c r="B141" i="72"/>
  <c r="I145" i="70"/>
  <c r="H145" i="70"/>
  <c r="I143" i="20"/>
  <c r="H143" i="20"/>
  <c r="F141" i="58"/>
  <c r="B141" i="58"/>
  <c r="F136" i="88"/>
  <c r="B136" i="88"/>
  <c r="I139" i="60"/>
  <c r="H139" i="60"/>
  <c r="H143" i="34"/>
  <c r="I143" i="34"/>
  <c r="H135" i="86"/>
  <c r="I135" i="86"/>
  <c r="I142" i="39"/>
  <c r="H142" i="39"/>
  <c r="I139" i="63"/>
  <c r="H139" i="63"/>
  <c r="I139" i="65"/>
  <c r="H139" i="65"/>
  <c r="J144" i="24"/>
  <c r="H145" i="29"/>
  <c r="I145" i="29"/>
  <c r="I137" i="79"/>
  <c r="H137" i="79"/>
  <c r="H136" i="85"/>
  <c r="I136" i="85"/>
  <c r="H143" i="19"/>
  <c r="I143" i="19"/>
  <c r="I138" i="68"/>
  <c r="H138" i="68"/>
  <c r="I135" i="90"/>
  <c r="H135" i="90"/>
  <c r="I140" i="46"/>
  <c r="H140" i="46"/>
  <c r="H145" i="69"/>
  <c r="I145" i="69"/>
  <c r="F143" i="39"/>
  <c r="B143" i="39"/>
  <c r="I139" i="61"/>
  <c r="H139" i="61"/>
  <c r="J139" i="62"/>
  <c r="F139" i="66"/>
  <c r="B139" i="66"/>
  <c r="B142" i="74"/>
  <c r="F142" i="74"/>
  <c r="B140" i="65"/>
  <c r="F140" i="65"/>
  <c r="B140" i="64"/>
  <c r="F140" i="64"/>
  <c r="I142" i="43"/>
  <c r="H142" i="43"/>
  <c r="J142" i="41"/>
  <c r="I135" i="92"/>
  <c r="H135" i="92"/>
  <c r="G140" i="62"/>
  <c r="D141" i="62"/>
  <c r="E141" i="62" s="1"/>
  <c r="I144" i="32"/>
  <c r="H144" i="32"/>
  <c r="F136" i="90"/>
  <c r="B136" i="90"/>
  <c r="B141" i="53"/>
  <c r="F141" i="53"/>
  <c r="E138" i="81"/>
  <c r="D138" i="81"/>
  <c r="G137" i="81"/>
  <c r="I137" i="78"/>
  <c r="H137" i="78"/>
  <c r="H140" i="72"/>
  <c r="I140" i="72"/>
  <c r="I144" i="31"/>
  <c r="H144" i="31"/>
  <c r="B146" i="29"/>
  <c r="E146" i="29"/>
  <c r="F146" i="29" s="1"/>
  <c r="B138" i="79"/>
  <c r="F138" i="79"/>
  <c r="B137" i="85"/>
  <c r="F137" i="85"/>
  <c r="E137" i="89"/>
  <c r="D137" i="89"/>
  <c r="G136" i="89"/>
  <c r="B140" i="60"/>
  <c r="F140" i="60"/>
  <c r="B139" i="68"/>
  <c r="F139" i="68"/>
  <c r="D138" i="26"/>
  <c r="E138" i="26" s="1"/>
  <c r="G137" i="26"/>
  <c r="D143" i="45"/>
  <c r="E143" i="45" s="1"/>
  <c r="G142" i="45"/>
  <c r="F146" i="69"/>
  <c r="B146" i="69"/>
  <c r="F140" i="63"/>
  <c r="B140" i="63"/>
  <c r="D144" i="73"/>
  <c r="E144" i="73"/>
  <c r="G143" i="73"/>
  <c r="H140" i="53"/>
  <c r="I140" i="53"/>
  <c r="J141" i="45"/>
  <c r="H138" i="66"/>
  <c r="I138" i="66"/>
  <c r="F136" i="84"/>
  <c r="B136" i="84"/>
  <c r="F146" i="70"/>
  <c r="B146" i="70"/>
  <c r="B144" i="20"/>
  <c r="F144" i="20"/>
  <c r="I140" i="58"/>
  <c r="H140" i="58"/>
  <c r="E144" i="34"/>
  <c r="F144" i="34" s="1"/>
  <c r="D143" i="56"/>
  <c r="E143" i="56" s="1"/>
  <c r="G142" i="56"/>
  <c r="E145" i="18"/>
  <c r="F145" i="18" s="1"/>
  <c r="B145" i="18"/>
  <c r="H140" i="59"/>
  <c r="I140" i="59"/>
  <c r="J137" i="76"/>
  <c r="H145" i="23"/>
  <c r="I145" i="23"/>
  <c r="J141" i="56"/>
  <c r="E146" i="23"/>
  <c r="F146" i="23" s="1"/>
  <c r="B146" i="23"/>
  <c r="H144" i="18"/>
  <c r="I144" i="18"/>
  <c r="F141" i="59"/>
  <c r="B141" i="59"/>
  <c r="B146" i="71"/>
  <c r="F146" i="71"/>
  <c r="J137" i="77"/>
  <c r="H141" i="57"/>
  <c r="I141" i="57"/>
  <c r="I145" i="71"/>
  <c r="H145" i="71"/>
  <c r="J140" i="54"/>
  <c r="F142" i="57"/>
  <c r="B142" i="57"/>
  <c r="H135" i="96"/>
  <c r="I135" i="96"/>
  <c r="H136" i="82"/>
  <c r="I136" i="82"/>
  <c r="G135" i="33"/>
  <c r="D136" i="33"/>
  <c r="E136" i="33" s="1"/>
  <c r="H136" i="94"/>
  <c r="I136" i="94"/>
  <c r="E139" i="77"/>
  <c r="G138" i="77"/>
  <c r="D139" i="77"/>
  <c r="E139" i="75"/>
  <c r="D139" i="75"/>
  <c r="G138" i="75"/>
  <c r="I136" i="95"/>
  <c r="H136" i="95"/>
  <c r="B147" i="28"/>
  <c r="F145" i="17"/>
  <c r="B145" i="17"/>
  <c r="J142" i="42"/>
  <c r="H143" i="3"/>
  <c r="I143" i="3"/>
  <c r="D138" i="83"/>
  <c r="E138" i="83"/>
  <c r="G137" i="83"/>
  <c r="G135" i="13"/>
  <c r="D136" i="13"/>
  <c r="E136" i="13" s="1"/>
  <c r="F137" i="82"/>
  <c r="B137" i="82"/>
  <c r="I142" i="44"/>
  <c r="H142" i="44"/>
  <c r="G143" i="42"/>
  <c r="D144" i="42"/>
  <c r="J140" i="55"/>
  <c r="D145" i="21"/>
  <c r="E145" i="21" s="1"/>
  <c r="G144" i="21"/>
  <c r="I135" i="87"/>
  <c r="H135" i="87"/>
  <c r="I138" i="67"/>
  <c r="H138" i="67"/>
  <c r="I146" i="28"/>
  <c r="H146" i="28"/>
  <c r="F144" i="3"/>
  <c r="B144" i="3"/>
  <c r="G136" i="93"/>
  <c r="D137" i="93"/>
  <c r="E137" i="93" s="1"/>
  <c r="B143" i="44"/>
  <c r="F143" i="44"/>
  <c r="F136" i="87"/>
  <c r="B136" i="87"/>
  <c r="B139" i="67"/>
  <c r="F139" i="67"/>
  <c r="B137" i="95"/>
  <c r="F137" i="95"/>
  <c r="H144" i="17"/>
  <c r="I144" i="17"/>
  <c r="D142" i="54"/>
  <c r="E142" i="54" s="1"/>
  <c r="G141" i="54"/>
  <c r="F136" i="96"/>
  <c r="B136" i="96"/>
  <c r="D146" i="24"/>
  <c r="E146" i="24" s="1"/>
  <c r="G145" i="24"/>
  <c r="J134" i="33"/>
  <c r="E138" i="80"/>
  <c r="D138" i="80"/>
  <c r="G137" i="80"/>
  <c r="B137" i="94"/>
  <c r="F137" i="94"/>
  <c r="G141" i="55"/>
  <c r="D142" i="55"/>
  <c r="E142" i="55" s="1"/>
  <c r="J137" i="75"/>
  <c r="D139" i="76"/>
  <c r="E139" i="76"/>
  <c r="G138" i="76"/>
  <c r="E147" i="28"/>
  <c r="F147" i="28" s="1"/>
  <c r="D136" i="102" l="1"/>
  <c r="E136" i="102" s="1"/>
  <c r="G135" i="102"/>
  <c r="D147" i="30"/>
  <c r="E147" i="30" s="1"/>
  <c r="F147" i="30" s="1"/>
  <c r="G136" i="101"/>
  <c r="D137" i="101"/>
  <c r="E137" i="101" s="1"/>
  <c r="G138" i="100"/>
  <c r="D139" i="100"/>
  <c r="E56" i="25"/>
  <c r="F56" i="25" s="1"/>
  <c r="B56" i="25"/>
  <c r="I135" i="25"/>
  <c r="H135" i="25"/>
  <c r="E136" i="25"/>
  <c r="F136" i="25" s="1"/>
  <c r="B136" i="25"/>
  <c r="H135" i="99"/>
  <c r="I135" i="99"/>
  <c r="B136" i="99"/>
  <c r="F136" i="99"/>
  <c r="D145" i="19"/>
  <c r="B145" i="19" s="1"/>
  <c r="D146" i="32"/>
  <c r="E146" i="32" s="1"/>
  <c r="F146" i="32" s="1"/>
  <c r="D137" i="98"/>
  <c r="G136" i="98"/>
  <c r="E137" i="98"/>
  <c r="D137" i="97"/>
  <c r="G136" i="97"/>
  <c r="E137" i="97"/>
  <c r="I55" i="13"/>
  <c r="H143" i="41"/>
  <c r="J143" i="41" s="1"/>
  <c r="B144" i="41"/>
  <c r="E147" i="27"/>
  <c r="F147" i="27" s="1"/>
  <c r="J145" i="69"/>
  <c r="I146" i="27"/>
  <c r="H146" i="27"/>
  <c r="J140" i="46"/>
  <c r="J137" i="79"/>
  <c r="J140" i="53"/>
  <c r="J143" i="34"/>
  <c r="J139" i="64"/>
  <c r="J141" i="74"/>
  <c r="J145" i="29"/>
  <c r="J144" i="18"/>
  <c r="J140" i="59"/>
  <c r="J138" i="66"/>
  <c r="J139" i="63"/>
  <c r="J139" i="60"/>
  <c r="J143" i="20"/>
  <c r="B58" i="33"/>
  <c r="E58" i="33"/>
  <c r="F58" i="33" s="1"/>
  <c r="D144" i="43"/>
  <c r="B144" i="43" s="1"/>
  <c r="B57" i="26"/>
  <c r="E57" i="26"/>
  <c r="F57" i="26" s="1"/>
  <c r="B56" i="13"/>
  <c r="F56" i="13"/>
  <c r="G56" i="13" s="1"/>
  <c r="D145" i="34"/>
  <c r="B145" i="34" s="1"/>
  <c r="G144" i="34"/>
  <c r="F144" i="73"/>
  <c r="B144" i="73"/>
  <c r="E147" i="69"/>
  <c r="D147" i="69"/>
  <c r="G146" i="69"/>
  <c r="I137" i="26"/>
  <c r="H137" i="26"/>
  <c r="B137" i="89"/>
  <c r="F137" i="89"/>
  <c r="D139" i="79"/>
  <c r="G138" i="79"/>
  <c r="E139" i="79"/>
  <c r="D137" i="90"/>
  <c r="E137" i="90"/>
  <c r="G136" i="90"/>
  <c r="B141" i="62"/>
  <c r="F141" i="62"/>
  <c r="I145" i="32"/>
  <c r="H145" i="32"/>
  <c r="I144" i="19"/>
  <c r="H144" i="19"/>
  <c r="G140" i="61"/>
  <c r="D141" i="61"/>
  <c r="E141" i="61" s="1"/>
  <c r="H144" i="22"/>
  <c r="I144" i="22"/>
  <c r="H136" i="91"/>
  <c r="I136" i="91"/>
  <c r="J142" i="44"/>
  <c r="I142" i="45"/>
  <c r="H142" i="45"/>
  <c r="G140" i="60"/>
  <c r="D141" i="60"/>
  <c r="E141" i="60" s="1"/>
  <c r="J144" i="31"/>
  <c r="J137" i="78"/>
  <c r="G141" i="53"/>
  <c r="D142" i="53"/>
  <c r="E142" i="53" s="1"/>
  <c r="I140" i="62"/>
  <c r="H140" i="62"/>
  <c r="G140" i="65"/>
  <c r="D141" i="65"/>
  <c r="E141" i="65" s="1"/>
  <c r="J139" i="61"/>
  <c r="J138" i="68"/>
  <c r="J139" i="65"/>
  <c r="J142" i="39"/>
  <c r="G141" i="58"/>
  <c r="D142" i="58"/>
  <c r="E142" i="58" s="1"/>
  <c r="J145" i="70"/>
  <c r="E145" i="22"/>
  <c r="F145" i="22" s="1"/>
  <c r="B145" i="22"/>
  <c r="G144" i="41"/>
  <c r="D145" i="41"/>
  <c r="I146" i="30"/>
  <c r="H146" i="30"/>
  <c r="J140" i="58"/>
  <c r="D147" i="70"/>
  <c r="G146" i="70"/>
  <c r="E147" i="70"/>
  <c r="H143" i="73"/>
  <c r="I143" i="73"/>
  <c r="G140" i="63"/>
  <c r="D141" i="63"/>
  <c r="E141" i="63" s="1"/>
  <c r="B143" i="45"/>
  <c r="F143" i="45"/>
  <c r="B138" i="26"/>
  <c r="F138" i="26"/>
  <c r="G137" i="85"/>
  <c r="E138" i="85"/>
  <c r="D138" i="85"/>
  <c r="G146" i="29"/>
  <c r="D147" i="29"/>
  <c r="J140" i="72"/>
  <c r="H137" i="81"/>
  <c r="I137" i="81"/>
  <c r="J144" i="32"/>
  <c r="J142" i="43"/>
  <c r="D140" i="66"/>
  <c r="E140" i="66"/>
  <c r="G139" i="66"/>
  <c r="J143" i="19"/>
  <c r="D146" i="31"/>
  <c r="G145" i="31"/>
  <c r="E139" i="78"/>
  <c r="D139" i="78"/>
  <c r="G138" i="78"/>
  <c r="G136" i="86"/>
  <c r="D137" i="86"/>
  <c r="E137" i="86" s="1"/>
  <c r="D137" i="92"/>
  <c r="E137" i="92"/>
  <c r="G136" i="92"/>
  <c r="E137" i="84"/>
  <c r="G136" i="84"/>
  <c r="D137" i="84"/>
  <c r="D145" i="20"/>
  <c r="B145" i="20" s="1"/>
  <c r="G144" i="20"/>
  <c r="G139" i="68"/>
  <c r="D140" i="68"/>
  <c r="E140" i="68"/>
  <c r="I136" i="89"/>
  <c r="H136" i="89"/>
  <c r="F138" i="81"/>
  <c r="B138" i="81"/>
  <c r="D141" i="64"/>
  <c r="E141" i="64" s="1"/>
  <c r="G140" i="64"/>
  <c r="D143" i="74"/>
  <c r="E143" i="74"/>
  <c r="G142" i="74"/>
  <c r="G143" i="39"/>
  <c r="D144" i="39"/>
  <c r="B144" i="39" s="1"/>
  <c r="H143" i="43"/>
  <c r="I143" i="43"/>
  <c r="G136" i="88"/>
  <c r="E137" i="88"/>
  <c r="D137" i="88"/>
  <c r="G141" i="72"/>
  <c r="E142" i="72"/>
  <c r="D142" i="72"/>
  <c r="D142" i="46"/>
  <c r="E142" i="46" s="1"/>
  <c r="G141" i="46"/>
  <c r="B137" i="91"/>
  <c r="F137" i="91"/>
  <c r="G146" i="23"/>
  <c r="D147" i="23"/>
  <c r="J145" i="71"/>
  <c r="J145" i="23"/>
  <c r="J144" i="17"/>
  <c r="J141" i="57"/>
  <c r="D146" i="18"/>
  <c r="G145" i="18"/>
  <c r="H142" i="56"/>
  <c r="I142" i="56"/>
  <c r="D142" i="59"/>
  <c r="E142" i="59" s="1"/>
  <c r="G141" i="59"/>
  <c r="F143" i="56"/>
  <c r="B143" i="56"/>
  <c r="G146" i="71"/>
  <c r="D147" i="71"/>
  <c r="E147" i="71" s="1"/>
  <c r="J138" i="67"/>
  <c r="J146" i="28"/>
  <c r="D143" i="57"/>
  <c r="E143" i="57" s="1"/>
  <c r="G142" i="57"/>
  <c r="D148" i="28"/>
  <c r="G147" i="28"/>
  <c r="I138" i="76"/>
  <c r="H138" i="76"/>
  <c r="H145" i="24"/>
  <c r="I145" i="24"/>
  <c r="I141" i="54"/>
  <c r="H141" i="54"/>
  <c r="F137" i="93"/>
  <c r="B137" i="93"/>
  <c r="G144" i="3"/>
  <c r="D145" i="3"/>
  <c r="E145" i="3" s="1"/>
  <c r="B145" i="21"/>
  <c r="F145" i="21"/>
  <c r="B136" i="13"/>
  <c r="F136" i="13"/>
  <c r="J143" i="3"/>
  <c r="I138" i="77"/>
  <c r="H138" i="77"/>
  <c r="F142" i="55"/>
  <c r="B142" i="55"/>
  <c r="H137" i="80"/>
  <c r="I137" i="80"/>
  <c r="G136" i="96"/>
  <c r="D137" i="96"/>
  <c r="E137" i="96" s="1"/>
  <c r="D140" i="67"/>
  <c r="E140" i="67" s="1"/>
  <c r="G139" i="67"/>
  <c r="D144" i="44"/>
  <c r="E144" i="44" s="1"/>
  <c r="G143" i="44"/>
  <c r="I136" i="93"/>
  <c r="H136" i="93"/>
  <c r="B144" i="42"/>
  <c r="H135" i="13"/>
  <c r="I135" i="13"/>
  <c r="I137" i="83"/>
  <c r="H137" i="83"/>
  <c r="B146" i="24"/>
  <c r="F146" i="24"/>
  <c r="F142" i="54"/>
  <c r="B142" i="54"/>
  <c r="D138" i="95"/>
  <c r="E138" i="95" s="1"/>
  <c r="G137" i="95"/>
  <c r="D137" i="87"/>
  <c r="G136" i="87"/>
  <c r="E137" i="87"/>
  <c r="E144" i="42"/>
  <c r="F144" i="42" s="1"/>
  <c r="I138" i="75"/>
  <c r="H138" i="75"/>
  <c r="B136" i="33"/>
  <c r="F136" i="33"/>
  <c r="F139" i="76"/>
  <c r="B139" i="76"/>
  <c r="I141" i="55"/>
  <c r="H141" i="55"/>
  <c r="B138" i="80"/>
  <c r="F138" i="80"/>
  <c r="G137" i="94"/>
  <c r="D138" i="94"/>
  <c r="E138" i="94" s="1"/>
  <c r="I144" i="21"/>
  <c r="H144" i="21"/>
  <c r="H143" i="42"/>
  <c r="I143" i="42"/>
  <c r="D138" i="82"/>
  <c r="G137" i="82"/>
  <c r="E138" i="82"/>
  <c r="F138" i="83"/>
  <c r="B138" i="83"/>
  <c r="G145" i="17"/>
  <c r="D146" i="17"/>
  <c r="E146" i="17" s="1"/>
  <c r="B139" i="75"/>
  <c r="F139" i="75"/>
  <c r="F139" i="77"/>
  <c r="B139" i="77"/>
  <c r="I135" i="33"/>
  <c r="H135" i="33"/>
  <c r="H135" i="102" l="1"/>
  <c r="I135" i="102"/>
  <c r="F136" i="102"/>
  <c r="B136" i="102"/>
  <c r="B147" i="30"/>
  <c r="F137" i="101"/>
  <c r="B137" i="101"/>
  <c r="H136" i="101"/>
  <c r="I136" i="101"/>
  <c r="E139" i="100"/>
  <c r="F139" i="100" s="1"/>
  <c r="B139" i="100"/>
  <c r="H138" i="100"/>
  <c r="I138" i="100"/>
  <c r="D57" i="25"/>
  <c r="H56" i="25"/>
  <c r="G56" i="25"/>
  <c r="G136" i="25"/>
  <c r="D137" i="25"/>
  <c r="J135" i="25"/>
  <c r="E145" i="19"/>
  <c r="F145" i="19" s="1"/>
  <c r="G145" i="19" s="1"/>
  <c r="E145" i="34"/>
  <c r="F145" i="34" s="1"/>
  <c r="D146" i="34" s="1"/>
  <c r="E146" i="34" s="1"/>
  <c r="G136" i="99"/>
  <c r="E137" i="99"/>
  <c r="D137" i="99"/>
  <c r="B146" i="32"/>
  <c r="F137" i="97"/>
  <c r="B137" i="97"/>
  <c r="H136" i="98"/>
  <c r="I136" i="98"/>
  <c r="I136" i="97"/>
  <c r="H136" i="97"/>
  <c r="F137" i="98"/>
  <c r="B137" i="98"/>
  <c r="E144" i="43"/>
  <c r="F144" i="43" s="1"/>
  <c r="G144" i="43" s="1"/>
  <c r="J144" i="22"/>
  <c r="J146" i="27"/>
  <c r="D148" i="27"/>
  <c r="G147" i="27"/>
  <c r="J143" i="73"/>
  <c r="D58" i="26"/>
  <c r="E58" i="26" s="1"/>
  <c r="G57" i="26"/>
  <c r="H57" i="26"/>
  <c r="D57" i="13"/>
  <c r="D59" i="33"/>
  <c r="E59" i="33" s="1"/>
  <c r="J138" i="75"/>
  <c r="J142" i="45"/>
  <c r="J145" i="32"/>
  <c r="J137" i="26"/>
  <c r="G58" i="33"/>
  <c r="E144" i="39"/>
  <c r="F144" i="39" s="1"/>
  <c r="G144" i="39" s="1"/>
  <c r="E145" i="20"/>
  <c r="F145" i="20" s="1"/>
  <c r="G145" i="20" s="1"/>
  <c r="H56" i="13"/>
  <c r="I56" i="13" s="1"/>
  <c r="H58" i="33"/>
  <c r="G137" i="91"/>
  <c r="E138" i="91"/>
  <c r="D138" i="91"/>
  <c r="F142" i="46"/>
  <c r="B142" i="46"/>
  <c r="F137" i="88"/>
  <c r="B137" i="88"/>
  <c r="H142" i="74"/>
  <c r="I142" i="74"/>
  <c r="F141" i="64"/>
  <c r="B141" i="64"/>
  <c r="I139" i="68"/>
  <c r="H139" i="68"/>
  <c r="F137" i="84"/>
  <c r="B137" i="84"/>
  <c r="I136" i="86"/>
  <c r="H136" i="86"/>
  <c r="E146" i="31"/>
  <c r="F146" i="31" s="1"/>
  <c r="B146" i="31"/>
  <c r="B140" i="66"/>
  <c r="F140" i="66"/>
  <c r="B138" i="85"/>
  <c r="F138" i="85"/>
  <c r="H140" i="63"/>
  <c r="I140" i="63"/>
  <c r="D146" i="22"/>
  <c r="G145" i="22"/>
  <c r="F142" i="58"/>
  <c r="B142" i="58"/>
  <c r="D147" i="32"/>
  <c r="G146" i="32"/>
  <c r="H140" i="65"/>
  <c r="I140" i="65"/>
  <c r="B142" i="53"/>
  <c r="F142" i="53"/>
  <c r="F141" i="60"/>
  <c r="B141" i="60"/>
  <c r="H140" i="61"/>
  <c r="I140" i="61"/>
  <c r="F139" i="79"/>
  <c r="B139" i="79"/>
  <c r="B142" i="72"/>
  <c r="F142" i="72"/>
  <c r="H136" i="84"/>
  <c r="I136" i="84"/>
  <c r="G144" i="73"/>
  <c r="D145" i="73"/>
  <c r="E145" i="73" s="1"/>
  <c r="H144" i="20"/>
  <c r="I144" i="20"/>
  <c r="D148" i="30"/>
  <c r="G147" i="30"/>
  <c r="F139" i="78"/>
  <c r="B139" i="78"/>
  <c r="I139" i="66"/>
  <c r="H139" i="66"/>
  <c r="E147" i="29"/>
  <c r="F147" i="29" s="1"/>
  <c r="B147" i="29"/>
  <c r="H137" i="85"/>
  <c r="I137" i="85"/>
  <c r="F147" i="70"/>
  <c r="B147" i="70"/>
  <c r="E145" i="41"/>
  <c r="F145" i="41" s="1"/>
  <c r="B145" i="41"/>
  <c r="F141" i="65"/>
  <c r="B141" i="65"/>
  <c r="J140" i="62"/>
  <c r="H140" i="60"/>
  <c r="I140" i="60"/>
  <c r="B141" i="61"/>
  <c r="F141" i="61"/>
  <c r="J144" i="19"/>
  <c r="F147" i="69"/>
  <c r="B147" i="69"/>
  <c r="H144" i="34"/>
  <c r="I144" i="34"/>
  <c r="B137" i="92"/>
  <c r="F137" i="92"/>
  <c r="I138" i="78"/>
  <c r="H138" i="78"/>
  <c r="D144" i="45"/>
  <c r="B144" i="45" s="1"/>
  <c r="G143" i="45"/>
  <c r="I146" i="70"/>
  <c r="H146" i="70"/>
  <c r="J146" i="30"/>
  <c r="I141" i="58"/>
  <c r="H141" i="58"/>
  <c r="I141" i="53"/>
  <c r="H141" i="53"/>
  <c r="D142" i="62"/>
  <c r="E142" i="62" s="1"/>
  <c r="G141" i="62"/>
  <c r="B137" i="90"/>
  <c r="F137" i="90"/>
  <c r="E138" i="89"/>
  <c r="G137" i="89"/>
  <c r="D138" i="89"/>
  <c r="H146" i="69"/>
  <c r="I146" i="69"/>
  <c r="H141" i="46"/>
  <c r="I141" i="46"/>
  <c r="I136" i="88"/>
  <c r="H136" i="88"/>
  <c r="B143" i="74"/>
  <c r="F143" i="74"/>
  <c r="J144" i="21"/>
  <c r="I141" i="72"/>
  <c r="H141" i="72"/>
  <c r="J143" i="43"/>
  <c r="H143" i="39"/>
  <c r="I143" i="39"/>
  <c r="I140" i="64"/>
  <c r="H140" i="64"/>
  <c r="G138" i="81"/>
  <c r="E139" i="81"/>
  <c r="D139" i="81"/>
  <c r="B140" i="68"/>
  <c r="F140" i="68"/>
  <c r="H136" i="92"/>
  <c r="I136" i="92"/>
  <c r="F137" i="86"/>
  <c r="B137" i="86"/>
  <c r="I145" i="31"/>
  <c r="H145" i="31"/>
  <c r="I146" i="29"/>
  <c r="H146" i="29"/>
  <c r="G138" i="26"/>
  <c r="D139" i="26"/>
  <c r="B141" i="63"/>
  <c r="F141" i="63"/>
  <c r="I144" i="41"/>
  <c r="H144" i="41"/>
  <c r="H136" i="90"/>
  <c r="I136" i="90"/>
  <c r="I138" i="79"/>
  <c r="H138" i="79"/>
  <c r="G143" i="56"/>
  <c r="D144" i="56"/>
  <c r="I145" i="18"/>
  <c r="H145" i="18"/>
  <c r="H146" i="23"/>
  <c r="I146" i="23"/>
  <c r="H141" i="59"/>
  <c r="I141" i="59"/>
  <c r="E146" i="18"/>
  <c r="F146" i="18" s="1"/>
  <c r="B146" i="18"/>
  <c r="B142" i="59"/>
  <c r="F142" i="59"/>
  <c r="J142" i="56"/>
  <c r="E147" i="23"/>
  <c r="F147" i="23" s="1"/>
  <c r="B147" i="23"/>
  <c r="J141" i="54"/>
  <c r="B147" i="71"/>
  <c r="F147" i="71"/>
  <c r="J138" i="76"/>
  <c r="I142" i="57"/>
  <c r="H142" i="57"/>
  <c r="H146" i="71"/>
  <c r="I146" i="71"/>
  <c r="F143" i="57"/>
  <c r="B143" i="57"/>
  <c r="J135" i="33"/>
  <c r="J138" i="77"/>
  <c r="D145" i="42"/>
  <c r="E145" i="42" s="1"/>
  <c r="G144" i="42"/>
  <c r="G139" i="77"/>
  <c r="D140" i="77"/>
  <c r="E140" i="77" s="1"/>
  <c r="J143" i="42"/>
  <c r="E140" i="76"/>
  <c r="D140" i="76"/>
  <c r="G139" i="76"/>
  <c r="I136" i="96"/>
  <c r="H136" i="96"/>
  <c r="D143" i="55"/>
  <c r="E143" i="55" s="1"/>
  <c r="G142" i="55"/>
  <c r="D137" i="13"/>
  <c r="E137" i="13" s="1"/>
  <c r="G136" i="13"/>
  <c r="G137" i="93"/>
  <c r="D138" i="93"/>
  <c r="E138" i="93" s="1"/>
  <c r="B148" i="28"/>
  <c r="I137" i="94"/>
  <c r="H137" i="94"/>
  <c r="D137" i="33"/>
  <c r="E137" i="33" s="1"/>
  <c r="G136" i="33"/>
  <c r="H136" i="87"/>
  <c r="I136" i="87"/>
  <c r="B138" i="95"/>
  <c r="F138" i="95"/>
  <c r="H139" i="67"/>
  <c r="I139" i="67"/>
  <c r="F145" i="3"/>
  <c r="B145" i="3"/>
  <c r="F146" i="17"/>
  <c r="B146" i="17"/>
  <c r="H137" i="82"/>
  <c r="I137" i="82"/>
  <c r="J141" i="55"/>
  <c r="F137" i="87"/>
  <c r="B137" i="87"/>
  <c r="D147" i="24"/>
  <c r="E147" i="24" s="1"/>
  <c r="G146" i="24"/>
  <c r="H143" i="44"/>
  <c r="I143" i="44"/>
  <c r="B140" i="67"/>
  <c r="F140" i="67"/>
  <c r="D146" i="21"/>
  <c r="E146" i="21" s="1"/>
  <c r="G145" i="21"/>
  <c r="I144" i="3"/>
  <c r="H144" i="3"/>
  <c r="E148" i="28"/>
  <c r="F148" i="28" s="1"/>
  <c r="G139" i="75"/>
  <c r="D140" i="75"/>
  <c r="E140" i="75" s="1"/>
  <c r="H145" i="17"/>
  <c r="I145" i="17"/>
  <c r="E139" i="83"/>
  <c r="D139" i="83"/>
  <c r="G138" i="83"/>
  <c r="B138" i="82"/>
  <c r="F138" i="82"/>
  <c r="B138" i="94"/>
  <c r="F138" i="94"/>
  <c r="D139" i="80"/>
  <c r="G138" i="80"/>
  <c r="E139" i="80"/>
  <c r="H137" i="95"/>
  <c r="I137" i="95"/>
  <c r="D143" i="54"/>
  <c r="E143" i="54" s="1"/>
  <c r="G142" i="54"/>
  <c r="F144" i="44"/>
  <c r="B144" i="44"/>
  <c r="B137" i="96"/>
  <c r="F137" i="96"/>
  <c r="J145" i="24"/>
  <c r="H147" i="28"/>
  <c r="I147" i="28"/>
  <c r="D137" i="102" l="1"/>
  <c r="E137" i="102" s="1"/>
  <c r="G136" i="102"/>
  <c r="D138" i="101"/>
  <c r="G137" i="101"/>
  <c r="D140" i="100"/>
  <c r="B140" i="100" s="1"/>
  <c r="G139" i="100"/>
  <c r="I56" i="25"/>
  <c r="E57" i="25"/>
  <c r="F57" i="25" s="1"/>
  <c r="D58" i="25" s="1"/>
  <c r="B58" i="25" s="1"/>
  <c r="B57" i="25"/>
  <c r="D146" i="19"/>
  <c r="E146" i="19" s="1"/>
  <c r="F146" i="19" s="1"/>
  <c r="D145" i="39"/>
  <c r="B145" i="39" s="1"/>
  <c r="E137" i="25"/>
  <c r="F137" i="25" s="1"/>
  <c r="B137" i="25"/>
  <c r="H136" i="25"/>
  <c r="I136" i="25"/>
  <c r="B146" i="34"/>
  <c r="F146" i="34"/>
  <c r="D147" i="34" s="1"/>
  <c r="E147" i="34" s="1"/>
  <c r="G145" i="34"/>
  <c r="I145" i="34" s="1"/>
  <c r="F137" i="99"/>
  <c r="B137" i="99"/>
  <c r="H136" i="99"/>
  <c r="I136" i="99"/>
  <c r="D145" i="43"/>
  <c r="B145" i="43" s="1"/>
  <c r="D146" i="20"/>
  <c r="E146" i="20" s="1"/>
  <c r="F146" i="20" s="1"/>
  <c r="G137" i="98"/>
  <c r="D138" i="98"/>
  <c r="E138" i="98"/>
  <c r="G137" i="97"/>
  <c r="D138" i="97"/>
  <c r="E138" i="97"/>
  <c r="I58" i="33"/>
  <c r="J144" i="20"/>
  <c r="I147" i="27"/>
  <c r="H147" i="27"/>
  <c r="E148" i="27"/>
  <c r="F148" i="27" s="1"/>
  <c r="B148" i="27"/>
  <c r="J141" i="58"/>
  <c r="E144" i="45"/>
  <c r="F144" i="45" s="1"/>
  <c r="D145" i="45" s="1"/>
  <c r="J138" i="78"/>
  <c r="J141" i="46"/>
  <c r="J140" i="65"/>
  <c r="J140" i="60"/>
  <c r="B57" i="13"/>
  <c r="J142" i="57"/>
  <c r="J144" i="34"/>
  <c r="J139" i="68"/>
  <c r="F58" i="26"/>
  <c r="H58" i="26" s="1"/>
  <c r="B58" i="26"/>
  <c r="J146" i="71"/>
  <c r="J140" i="61"/>
  <c r="J140" i="63"/>
  <c r="B59" i="33"/>
  <c r="F59" i="33"/>
  <c r="H59" i="33" s="1"/>
  <c r="E57" i="13"/>
  <c r="F57" i="13" s="1"/>
  <c r="I57" i="26"/>
  <c r="D147" i="31"/>
  <c r="G146" i="31"/>
  <c r="G145" i="41"/>
  <c r="D146" i="41"/>
  <c r="D142" i="63"/>
  <c r="E142" i="63" s="1"/>
  <c r="G141" i="63"/>
  <c r="D141" i="68"/>
  <c r="E141" i="68" s="1"/>
  <c r="G140" i="68"/>
  <c r="H138" i="81"/>
  <c r="I138" i="81"/>
  <c r="E138" i="90"/>
  <c r="G137" i="90"/>
  <c r="D138" i="90"/>
  <c r="G142" i="72"/>
  <c r="D143" i="72"/>
  <c r="E143" i="72" s="1"/>
  <c r="F142" i="62"/>
  <c r="B142" i="62"/>
  <c r="H147" i="30"/>
  <c r="I147" i="30"/>
  <c r="D143" i="53"/>
  <c r="G142" i="53"/>
  <c r="H146" i="32"/>
  <c r="I146" i="32"/>
  <c r="D141" i="66"/>
  <c r="E141" i="66" s="1"/>
  <c r="G140" i="66"/>
  <c r="G142" i="46"/>
  <c r="D143" i="46"/>
  <c r="B143" i="46" s="1"/>
  <c r="J146" i="29"/>
  <c r="D138" i="86"/>
  <c r="E138" i="86" s="1"/>
  <c r="G137" i="86"/>
  <c r="G143" i="74"/>
  <c r="D144" i="74"/>
  <c r="E144" i="74" s="1"/>
  <c r="B138" i="89"/>
  <c r="F138" i="89"/>
  <c r="I143" i="45"/>
  <c r="H143" i="45"/>
  <c r="E138" i="92"/>
  <c r="D138" i="92"/>
  <c r="G137" i="92"/>
  <c r="D148" i="69"/>
  <c r="E148" i="69" s="1"/>
  <c r="G147" i="69"/>
  <c r="D142" i="65"/>
  <c r="E142" i="65" s="1"/>
  <c r="G141" i="65"/>
  <c r="J139" i="66"/>
  <c r="E148" i="30"/>
  <c r="F148" i="30" s="1"/>
  <c r="B148" i="30"/>
  <c r="B145" i="73"/>
  <c r="F145" i="73"/>
  <c r="E147" i="32"/>
  <c r="F147" i="32" s="1"/>
  <c r="B147" i="32"/>
  <c r="G142" i="58"/>
  <c r="D143" i="58"/>
  <c r="E143" i="58" s="1"/>
  <c r="I144" i="43"/>
  <c r="H144" i="43"/>
  <c r="F138" i="91"/>
  <c r="B138" i="91"/>
  <c r="H145" i="34"/>
  <c r="J145" i="34" s="1"/>
  <c r="J145" i="18"/>
  <c r="B139" i="26"/>
  <c r="E139" i="26"/>
  <c r="F139" i="26" s="1"/>
  <c r="B139" i="81"/>
  <c r="F139" i="81"/>
  <c r="J140" i="64"/>
  <c r="I137" i="89"/>
  <c r="H137" i="89"/>
  <c r="H141" i="62"/>
  <c r="I141" i="62"/>
  <c r="J141" i="53"/>
  <c r="G147" i="70"/>
  <c r="D148" i="70"/>
  <c r="E148" i="70" s="1"/>
  <c r="D148" i="29"/>
  <c r="G147" i="29"/>
  <c r="I144" i="73"/>
  <c r="H144" i="73"/>
  <c r="I145" i="22"/>
  <c r="H145" i="22"/>
  <c r="D139" i="85"/>
  <c r="E139" i="85"/>
  <c r="G138" i="85"/>
  <c r="E138" i="84"/>
  <c r="G137" i="84"/>
  <c r="D138" i="84"/>
  <c r="D142" i="64"/>
  <c r="E142" i="64" s="1"/>
  <c r="G141" i="64"/>
  <c r="G137" i="88"/>
  <c r="D138" i="88"/>
  <c r="E138" i="88"/>
  <c r="J147" i="28"/>
  <c r="J138" i="79"/>
  <c r="J144" i="41"/>
  <c r="I138" i="26"/>
  <c r="H138" i="26"/>
  <c r="J145" i="31"/>
  <c r="J143" i="39"/>
  <c r="J141" i="72"/>
  <c r="J146" i="69"/>
  <c r="J146" i="70"/>
  <c r="I145" i="20"/>
  <c r="H145" i="20"/>
  <c r="G141" i="61"/>
  <c r="D142" i="61"/>
  <c r="E142" i="61" s="1"/>
  <c r="D140" i="78"/>
  <c r="E140" i="78"/>
  <c r="G139" i="78"/>
  <c r="I144" i="39"/>
  <c r="H144" i="39"/>
  <c r="D140" i="79"/>
  <c r="G139" i="79"/>
  <c r="E140" i="79"/>
  <c r="G141" i="60"/>
  <c r="D142" i="60"/>
  <c r="E142" i="60" s="1"/>
  <c r="I145" i="19"/>
  <c r="H145" i="19"/>
  <c r="E146" i="22"/>
  <c r="F146" i="22" s="1"/>
  <c r="B146" i="22"/>
  <c r="J142" i="74"/>
  <c r="I137" i="91"/>
  <c r="H137" i="91"/>
  <c r="G146" i="18"/>
  <c r="D147" i="18"/>
  <c r="G147" i="23"/>
  <c r="D148" i="23"/>
  <c r="B148" i="23" s="1"/>
  <c r="E144" i="56"/>
  <c r="F144" i="56" s="1"/>
  <c r="B144" i="56"/>
  <c r="J143" i="44"/>
  <c r="J141" i="59"/>
  <c r="H143" i="56"/>
  <c r="I143" i="56"/>
  <c r="G142" i="59"/>
  <c r="D143" i="59"/>
  <c r="E143" i="59" s="1"/>
  <c r="J146" i="23"/>
  <c r="J139" i="67"/>
  <c r="D148" i="71"/>
  <c r="E148" i="71" s="1"/>
  <c r="G147" i="71"/>
  <c r="D144" i="57"/>
  <c r="E144" i="57" s="1"/>
  <c r="G143" i="57"/>
  <c r="D149" i="28"/>
  <c r="E149" i="28" s="1"/>
  <c r="G148" i="28"/>
  <c r="B143" i="54"/>
  <c r="F143" i="54"/>
  <c r="B139" i="83"/>
  <c r="F139" i="83"/>
  <c r="F140" i="75"/>
  <c r="B140" i="75"/>
  <c r="B146" i="21"/>
  <c r="F146" i="21"/>
  <c r="G137" i="87"/>
  <c r="D138" i="87"/>
  <c r="E138" i="87"/>
  <c r="G145" i="3"/>
  <c r="D146" i="3"/>
  <c r="E146" i="3" s="1"/>
  <c r="I142" i="55"/>
  <c r="H142" i="55"/>
  <c r="F140" i="76"/>
  <c r="B140" i="76"/>
  <c r="H144" i="42"/>
  <c r="I144" i="42"/>
  <c r="G144" i="44"/>
  <c r="D145" i="44"/>
  <c r="I138" i="80"/>
  <c r="H138" i="80"/>
  <c r="G138" i="82"/>
  <c r="D139" i="82"/>
  <c r="E139" i="82"/>
  <c r="H139" i="75"/>
  <c r="I139" i="75"/>
  <c r="J144" i="3"/>
  <c r="H146" i="24"/>
  <c r="I146" i="24"/>
  <c r="G138" i="95"/>
  <c r="D139" i="95"/>
  <c r="E139" i="95" s="1"/>
  <c r="H136" i="33"/>
  <c r="I136" i="33"/>
  <c r="H136" i="13"/>
  <c r="I136" i="13"/>
  <c r="B140" i="77"/>
  <c r="F140" i="77"/>
  <c r="I142" i="54"/>
  <c r="H142" i="54"/>
  <c r="F139" i="80"/>
  <c r="B139" i="80"/>
  <c r="J145" i="17"/>
  <c r="I145" i="21"/>
  <c r="H145" i="21"/>
  <c r="D141" i="67"/>
  <c r="E141" i="67" s="1"/>
  <c r="G140" i="67"/>
  <c r="B147" i="24"/>
  <c r="F147" i="24"/>
  <c r="G146" i="17"/>
  <c r="D147" i="17"/>
  <c r="F137" i="33"/>
  <c r="B137" i="33"/>
  <c r="F138" i="93"/>
  <c r="B138" i="93"/>
  <c r="B143" i="55"/>
  <c r="F143" i="55"/>
  <c r="I139" i="77"/>
  <c r="H139" i="77"/>
  <c r="F145" i="42"/>
  <c r="B145" i="42"/>
  <c r="G137" i="96"/>
  <c r="D138" i="96"/>
  <c r="E138" i="96" s="1"/>
  <c r="G138" i="94"/>
  <c r="D139" i="94"/>
  <c r="E139" i="94" s="1"/>
  <c r="H138" i="83"/>
  <c r="I138" i="83"/>
  <c r="H137" i="93"/>
  <c r="I137" i="93"/>
  <c r="B137" i="13"/>
  <c r="F137" i="13"/>
  <c r="H139" i="76"/>
  <c r="I139" i="76"/>
  <c r="H136" i="102" l="1"/>
  <c r="I136" i="102"/>
  <c r="B137" i="102"/>
  <c r="F137" i="102"/>
  <c r="G146" i="34"/>
  <c r="I146" i="34" s="1"/>
  <c r="H137" i="101"/>
  <c r="I137" i="101"/>
  <c r="E138" i="101"/>
  <c r="F138" i="101" s="1"/>
  <c r="B138" i="101"/>
  <c r="E140" i="100"/>
  <c r="F140" i="100" s="1"/>
  <c r="D141" i="100" s="1"/>
  <c r="E145" i="39"/>
  <c r="F145" i="39" s="1"/>
  <c r="G145" i="39" s="1"/>
  <c r="H139" i="100"/>
  <c r="I139" i="100"/>
  <c r="B146" i="19"/>
  <c r="H57" i="25"/>
  <c r="E58" i="25"/>
  <c r="F58" i="25" s="1"/>
  <c r="D59" i="25" s="1"/>
  <c r="B59" i="25" s="1"/>
  <c r="G57" i="25"/>
  <c r="G137" i="25"/>
  <c r="D138" i="25"/>
  <c r="J136" i="25"/>
  <c r="G58" i="26"/>
  <c r="I58" i="26" s="1"/>
  <c r="D138" i="99"/>
  <c r="G137" i="99"/>
  <c r="E138" i="99"/>
  <c r="B146" i="20"/>
  <c r="E145" i="43"/>
  <c r="F145" i="43" s="1"/>
  <c r="D146" i="43" s="1"/>
  <c r="I137" i="97"/>
  <c r="H137" i="97"/>
  <c r="B138" i="98"/>
  <c r="F138" i="98"/>
  <c r="B138" i="97"/>
  <c r="F138" i="97"/>
  <c r="H137" i="98"/>
  <c r="I137" i="98"/>
  <c r="G144" i="45"/>
  <c r="I144" i="45" s="1"/>
  <c r="G148" i="27"/>
  <c r="D149" i="27"/>
  <c r="E143" i="46"/>
  <c r="F143" i="46" s="1"/>
  <c r="J147" i="27"/>
  <c r="D58" i="13"/>
  <c r="E58" i="13" s="1"/>
  <c r="G57" i="13"/>
  <c r="H57" i="13"/>
  <c r="J146" i="32"/>
  <c r="J147" i="30"/>
  <c r="D60" i="33"/>
  <c r="E60" i="33" s="1"/>
  <c r="J144" i="42"/>
  <c r="J141" i="62"/>
  <c r="G59" i="33"/>
  <c r="I59" i="33" s="1"/>
  <c r="D59" i="26"/>
  <c r="E59" i="26" s="1"/>
  <c r="D147" i="22"/>
  <c r="G146" i="22"/>
  <c r="D147" i="20"/>
  <c r="G146" i="20"/>
  <c r="G147" i="32"/>
  <c r="D148" i="32"/>
  <c r="E148" i="32" s="1"/>
  <c r="G148" i="30"/>
  <c r="D149" i="30"/>
  <c r="B149" i="30" s="1"/>
  <c r="D147" i="19"/>
  <c r="G146" i="19"/>
  <c r="I141" i="60"/>
  <c r="H141" i="60"/>
  <c r="F139" i="85"/>
  <c r="B139" i="85"/>
  <c r="G138" i="91"/>
  <c r="E139" i="91"/>
  <c r="D139" i="91"/>
  <c r="F144" i="74"/>
  <c r="B144" i="74"/>
  <c r="E143" i="53"/>
  <c r="F143" i="53" s="1"/>
  <c r="B143" i="53"/>
  <c r="B143" i="72"/>
  <c r="F143" i="72"/>
  <c r="I141" i="64"/>
  <c r="H141" i="64"/>
  <c r="J144" i="73"/>
  <c r="D140" i="81"/>
  <c r="E140" i="81" s="1"/>
  <c r="G139" i="81"/>
  <c r="I142" i="58"/>
  <c r="H142" i="58"/>
  <c r="D146" i="73"/>
  <c r="E146" i="73" s="1"/>
  <c r="G145" i="73"/>
  <c r="B138" i="86"/>
  <c r="F138" i="86"/>
  <c r="H142" i="46"/>
  <c r="I142" i="46"/>
  <c r="B138" i="90"/>
  <c r="F138" i="90"/>
  <c r="H145" i="41"/>
  <c r="I145" i="41"/>
  <c r="J145" i="19"/>
  <c r="J144" i="39"/>
  <c r="J145" i="20"/>
  <c r="F138" i="88"/>
  <c r="B138" i="88"/>
  <c r="B142" i="64"/>
  <c r="F142" i="64"/>
  <c r="H138" i="85"/>
  <c r="I138" i="85"/>
  <c r="J145" i="22"/>
  <c r="H147" i="29"/>
  <c r="I147" i="29"/>
  <c r="J144" i="43"/>
  <c r="I147" i="69"/>
  <c r="H147" i="69"/>
  <c r="B138" i="92"/>
  <c r="F138" i="92"/>
  <c r="E139" i="89"/>
  <c r="D139" i="89"/>
  <c r="G138" i="89"/>
  <c r="I143" i="74"/>
  <c r="H143" i="74"/>
  <c r="I140" i="66"/>
  <c r="H140" i="66"/>
  <c r="D143" i="62"/>
  <c r="E143" i="62" s="1"/>
  <c r="G142" i="62"/>
  <c r="I137" i="90"/>
  <c r="H137" i="90"/>
  <c r="I140" i="68"/>
  <c r="H140" i="68"/>
  <c r="I146" i="31"/>
  <c r="H146" i="31"/>
  <c r="F140" i="79"/>
  <c r="B140" i="79"/>
  <c r="I141" i="61"/>
  <c r="H141" i="61"/>
  <c r="I137" i="84"/>
  <c r="H137" i="84"/>
  <c r="F148" i="70"/>
  <c r="B148" i="70"/>
  <c r="F143" i="58"/>
  <c r="B143" i="58"/>
  <c r="H141" i="65"/>
  <c r="I141" i="65"/>
  <c r="B145" i="45"/>
  <c r="E145" i="45"/>
  <c r="F145" i="45" s="1"/>
  <c r="E146" i="41"/>
  <c r="F146" i="41" s="1"/>
  <c r="B146" i="41"/>
  <c r="B140" i="78"/>
  <c r="F140" i="78"/>
  <c r="J138" i="26"/>
  <c r="I147" i="70"/>
  <c r="H147" i="70"/>
  <c r="B142" i="65"/>
  <c r="F142" i="65"/>
  <c r="I137" i="92"/>
  <c r="H137" i="92"/>
  <c r="J143" i="45"/>
  <c r="H142" i="72"/>
  <c r="I142" i="72"/>
  <c r="I141" i="63"/>
  <c r="H141" i="63"/>
  <c r="B142" i="60"/>
  <c r="F142" i="60"/>
  <c r="H139" i="79"/>
  <c r="I139" i="79"/>
  <c r="H139" i="78"/>
  <c r="I139" i="78"/>
  <c r="F142" i="61"/>
  <c r="B142" i="61"/>
  <c r="I137" i="88"/>
  <c r="H137" i="88"/>
  <c r="B138" i="84"/>
  <c r="F138" i="84"/>
  <c r="B148" i="29"/>
  <c r="E148" i="29"/>
  <c r="F148" i="29" s="1"/>
  <c r="D140" i="26"/>
  <c r="G139" i="26"/>
  <c r="B148" i="69"/>
  <c r="F148" i="69"/>
  <c r="H137" i="86"/>
  <c r="I137" i="86"/>
  <c r="B141" i="66"/>
  <c r="F141" i="66"/>
  <c r="H142" i="53"/>
  <c r="I142" i="53"/>
  <c r="F141" i="68"/>
  <c r="B141" i="68"/>
  <c r="F142" i="63"/>
  <c r="B142" i="63"/>
  <c r="E147" i="31"/>
  <c r="F147" i="31" s="1"/>
  <c r="B147" i="31"/>
  <c r="H142" i="59"/>
  <c r="I142" i="59"/>
  <c r="G144" i="56"/>
  <c r="D145" i="56"/>
  <c r="H147" i="23"/>
  <c r="I147" i="23"/>
  <c r="J142" i="54"/>
  <c r="J143" i="56"/>
  <c r="E147" i="18"/>
  <c r="F147" i="18" s="1"/>
  <c r="B147" i="18"/>
  <c r="B143" i="59"/>
  <c r="F143" i="59"/>
  <c r="E148" i="23"/>
  <c r="F148" i="23" s="1"/>
  <c r="H146" i="18"/>
  <c r="I146" i="18"/>
  <c r="J139" i="75"/>
  <c r="H143" i="57"/>
  <c r="I143" i="57"/>
  <c r="I147" i="71"/>
  <c r="H147" i="71"/>
  <c r="B144" i="57"/>
  <c r="F144" i="57"/>
  <c r="F148" i="71"/>
  <c r="B148" i="71"/>
  <c r="J139" i="76"/>
  <c r="B139" i="94"/>
  <c r="F139" i="94"/>
  <c r="G143" i="55"/>
  <c r="D144" i="55"/>
  <c r="B141" i="67"/>
  <c r="F141" i="67"/>
  <c r="G139" i="80"/>
  <c r="D140" i="80"/>
  <c r="E140" i="80" s="1"/>
  <c r="B145" i="44"/>
  <c r="I138" i="94"/>
  <c r="H138" i="94"/>
  <c r="G138" i="93"/>
  <c r="D139" i="93"/>
  <c r="B147" i="17"/>
  <c r="J136" i="33"/>
  <c r="J146" i="24"/>
  <c r="F139" i="82"/>
  <c r="B139" i="82"/>
  <c r="I144" i="44"/>
  <c r="H144" i="44"/>
  <c r="G140" i="76"/>
  <c r="D141" i="76"/>
  <c r="E141" i="76" s="1"/>
  <c r="F146" i="3"/>
  <c r="B146" i="3"/>
  <c r="B138" i="87"/>
  <c r="F138" i="87"/>
  <c r="H148" i="28"/>
  <c r="I148" i="28"/>
  <c r="G137" i="13"/>
  <c r="D138" i="13"/>
  <c r="B138" i="96"/>
  <c r="F138" i="96"/>
  <c r="F147" i="34"/>
  <c r="B147" i="34"/>
  <c r="D146" i="42"/>
  <c r="E146" i="42" s="1"/>
  <c r="G145" i="42"/>
  <c r="J139" i="77"/>
  <c r="G137" i="33"/>
  <c r="D138" i="33"/>
  <c r="H146" i="17"/>
  <c r="I146" i="17"/>
  <c r="D148" i="24"/>
  <c r="E148" i="24" s="1"/>
  <c r="G147" i="24"/>
  <c r="F139" i="95"/>
  <c r="B139" i="95"/>
  <c r="H138" i="82"/>
  <c r="I138" i="82"/>
  <c r="H145" i="3"/>
  <c r="I145" i="3"/>
  <c r="H137" i="87"/>
  <c r="I137" i="87"/>
  <c r="G140" i="75"/>
  <c r="D141" i="75"/>
  <c r="E141" i="75" s="1"/>
  <c r="B149" i="28"/>
  <c r="F149" i="28"/>
  <c r="I137" i="96"/>
  <c r="H137" i="96"/>
  <c r="E147" i="17"/>
  <c r="F147" i="17" s="1"/>
  <c r="H140" i="67"/>
  <c r="I140" i="67"/>
  <c r="J145" i="21"/>
  <c r="G140" i="77"/>
  <c r="D141" i="77"/>
  <c r="E141" i="77" s="1"/>
  <c r="H138" i="95"/>
  <c r="I138" i="95"/>
  <c r="E145" i="44"/>
  <c r="F145" i="44" s="1"/>
  <c r="J142" i="55"/>
  <c r="G146" i="21"/>
  <c r="D147" i="21"/>
  <c r="G139" i="83"/>
  <c r="D140" i="83"/>
  <c r="E140" i="83" s="1"/>
  <c r="D144" i="54"/>
  <c r="G143" i="54"/>
  <c r="H146" i="34" l="1"/>
  <c r="D138" i="102"/>
  <c r="E138" i="102" s="1"/>
  <c r="G137" i="102"/>
  <c r="D146" i="39"/>
  <c r="B146" i="39" s="1"/>
  <c r="G138" i="101"/>
  <c r="D139" i="101"/>
  <c r="G140" i="100"/>
  <c r="H140" i="100" s="1"/>
  <c r="H58" i="25"/>
  <c r="G58" i="25"/>
  <c r="E141" i="100"/>
  <c r="F141" i="100" s="1"/>
  <c r="B141" i="100"/>
  <c r="I57" i="25"/>
  <c r="E138" i="25"/>
  <c r="F138" i="25" s="1"/>
  <c r="B138" i="25"/>
  <c r="H137" i="25"/>
  <c r="I137" i="25"/>
  <c r="H137" i="99"/>
  <c r="I137" i="99"/>
  <c r="B138" i="99"/>
  <c r="F138" i="99"/>
  <c r="G145" i="43"/>
  <c r="I145" i="43" s="1"/>
  <c r="D139" i="98"/>
  <c r="G138" i="98"/>
  <c r="E139" i="98"/>
  <c r="D139" i="97"/>
  <c r="E139" i="97" s="1"/>
  <c r="G138" i="97"/>
  <c r="H144" i="45"/>
  <c r="J144" i="45" s="1"/>
  <c r="E59" i="25"/>
  <c r="F59" i="25" s="1"/>
  <c r="D60" i="25" s="1"/>
  <c r="E60" i="25" s="1"/>
  <c r="I57" i="13"/>
  <c r="J147" i="69"/>
  <c r="J141" i="65"/>
  <c r="E149" i="27"/>
  <c r="F149" i="27" s="1"/>
  <c r="B149" i="27"/>
  <c r="I148" i="27"/>
  <c r="H148" i="27"/>
  <c r="J142" i="53"/>
  <c r="J141" i="60"/>
  <c r="J147" i="70"/>
  <c r="J140" i="68"/>
  <c r="J142" i="58"/>
  <c r="J143" i="74"/>
  <c r="J139" i="79"/>
  <c r="J147" i="29"/>
  <c r="E146" i="43"/>
  <c r="F146" i="43" s="1"/>
  <c r="B146" i="43"/>
  <c r="F60" i="33"/>
  <c r="H60" i="33" s="1"/>
  <c r="B60" i="33"/>
  <c r="F58" i="13"/>
  <c r="G58" i="13" s="1"/>
  <c r="B58" i="13"/>
  <c r="B59" i="26"/>
  <c r="F59" i="26"/>
  <c r="G59" i="26" s="1"/>
  <c r="G147" i="31"/>
  <c r="D148" i="31"/>
  <c r="G143" i="46"/>
  <c r="D144" i="46"/>
  <c r="B144" i="46" s="1"/>
  <c r="F143" i="62"/>
  <c r="B143" i="62"/>
  <c r="G138" i="92"/>
  <c r="D139" i="92"/>
  <c r="E139" i="92"/>
  <c r="I145" i="39"/>
  <c r="H145" i="39"/>
  <c r="I146" i="19"/>
  <c r="H146" i="19"/>
  <c r="H148" i="30"/>
  <c r="I148" i="30"/>
  <c r="G141" i="68"/>
  <c r="D142" i="68"/>
  <c r="E142" i="68" s="1"/>
  <c r="H139" i="26"/>
  <c r="I139" i="26"/>
  <c r="G140" i="78"/>
  <c r="D141" i="78"/>
  <c r="E141" i="78" s="1"/>
  <c r="J146" i="31"/>
  <c r="H138" i="89"/>
  <c r="I138" i="89"/>
  <c r="E139" i="90"/>
  <c r="G138" i="90"/>
  <c r="D139" i="90"/>
  <c r="D139" i="86"/>
  <c r="E139" i="86" s="1"/>
  <c r="G138" i="86"/>
  <c r="B140" i="81"/>
  <c r="F140" i="81"/>
  <c r="J141" i="64"/>
  <c r="D144" i="53"/>
  <c r="B144" i="53" s="1"/>
  <c r="G143" i="53"/>
  <c r="E147" i="19"/>
  <c r="F147" i="19" s="1"/>
  <c r="B147" i="19"/>
  <c r="E147" i="20"/>
  <c r="F147" i="20" s="1"/>
  <c r="B147" i="20"/>
  <c r="G141" i="66"/>
  <c r="D142" i="66"/>
  <c r="E142" i="66" s="1"/>
  <c r="E140" i="26"/>
  <c r="F140" i="26" s="1"/>
  <c r="B140" i="26"/>
  <c r="D143" i="61"/>
  <c r="E143" i="61" s="1"/>
  <c r="G142" i="61"/>
  <c r="J141" i="63"/>
  <c r="G145" i="45"/>
  <c r="D146" i="45"/>
  <c r="J140" i="66"/>
  <c r="B139" i="89"/>
  <c r="F139" i="89"/>
  <c r="D144" i="72"/>
  <c r="E144" i="72" s="1"/>
  <c r="G143" i="72"/>
  <c r="E149" i="30"/>
  <c r="F149" i="30" s="1"/>
  <c r="I146" i="22"/>
  <c r="H146" i="22"/>
  <c r="D143" i="65"/>
  <c r="E143" i="65" s="1"/>
  <c r="G142" i="65"/>
  <c r="D147" i="41"/>
  <c r="B147" i="41" s="1"/>
  <c r="G146" i="41"/>
  <c r="G142" i="64"/>
  <c r="D143" i="64"/>
  <c r="E143" i="64" s="1"/>
  <c r="I139" i="81"/>
  <c r="H139" i="81"/>
  <c r="D145" i="74"/>
  <c r="E145" i="74" s="1"/>
  <c r="G144" i="74"/>
  <c r="I146" i="20"/>
  <c r="H146" i="20"/>
  <c r="E139" i="84"/>
  <c r="G138" i="84"/>
  <c r="D139" i="84"/>
  <c r="D149" i="70"/>
  <c r="E149" i="70" s="1"/>
  <c r="G148" i="70"/>
  <c r="J141" i="61"/>
  <c r="B146" i="73"/>
  <c r="F146" i="73"/>
  <c r="B139" i="91"/>
  <c r="F139" i="91"/>
  <c r="D140" i="85"/>
  <c r="E140" i="85"/>
  <c r="G139" i="85"/>
  <c r="F148" i="32"/>
  <c r="B148" i="32"/>
  <c r="J146" i="34"/>
  <c r="D143" i="63"/>
  <c r="G142" i="63"/>
  <c r="G148" i="69"/>
  <c r="D149" i="69"/>
  <c r="E149" i="69" s="1"/>
  <c r="G148" i="29"/>
  <c r="D149" i="29"/>
  <c r="J139" i="78"/>
  <c r="D143" i="60"/>
  <c r="G142" i="60"/>
  <c r="J142" i="72"/>
  <c r="G143" i="58"/>
  <c r="D144" i="58"/>
  <c r="E144" i="58" s="1"/>
  <c r="G140" i="79"/>
  <c r="D141" i="79"/>
  <c r="E141" i="79" s="1"/>
  <c r="H142" i="62"/>
  <c r="I142" i="62"/>
  <c r="E146" i="39"/>
  <c r="F146" i="39" s="1"/>
  <c r="G138" i="88"/>
  <c r="E139" i="88"/>
  <c r="D139" i="88"/>
  <c r="J145" i="41"/>
  <c r="J142" i="46"/>
  <c r="H145" i="73"/>
  <c r="I145" i="73"/>
  <c r="I138" i="91"/>
  <c r="H138" i="91"/>
  <c r="H147" i="32"/>
  <c r="I147" i="32"/>
  <c r="E147" i="22"/>
  <c r="F147" i="22" s="1"/>
  <c r="B147" i="22"/>
  <c r="D148" i="18"/>
  <c r="G147" i="18"/>
  <c r="J146" i="18"/>
  <c r="J147" i="23"/>
  <c r="J142" i="59"/>
  <c r="G148" i="23"/>
  <c r="D149" i="23"/>
  <c r="B149" i="23" s="1"/>
  <c r="E145" i="56"/>
  <c r="F145" i="56" s="1"/>
  <c r="B145" i="56"/>
  <c r="J143" i="57"/>
  <c r="D144" i="59"/>
  <c r="E144" i="59" s="1"/>
  <c r="G143" i="59"/>
  <c r="I144" i="56"/>
  <c r="H144" i="56"/>
  <c r="J147" i="71"/>
  <c r="D145" i="57"/>
  <c r="B145" i="57" s="1"/>
  <c r="G144" i="57"/>
  <c r="G148" i="71"/>
  <c r="D149" i="71"/>
  <c r="E149" i="71" s="1"/>
  <c r="D146" i="44"/>
  <c r="E146" i="44" s="1"/>
  <c r="G145" i="44"/>
  <c r="G147" i="17"/>
  <c r="D148" i="17"/>
  <c r="E148" i="17" s="1"/>
  <c r="B144" i="54"/>
  <c r="B138" i="33"/>
  <c r="H145" i="42"/>
  <c r="I145" i="42"/>
  <c r="G138" i="96"/>
  <c r="D139" i="96"/>
  <c r="B138" i="13"/>
  <c r="G138" i="87"/>
  <c r="D139" i="87"/>
  <c r="E139" i="87"/>
  <c r="B139" i="93"/>
  <c r="H139" i="80"/>
  <c r="I139" i="80"/>
  <c r="B144" i="55"/>
  <c r="F140" i="83"/>
  <c r="B140" i="83"/>
  <c r="H146" i="21"/>
  <c r="I146" i="21"/>
  <c r="F141" i="75"/>
  <c r="B141" i="75"/>
  <c r="J146" i="17"/>
  <c r="H137" i="33"/>
  <c r="I137" i="33"/>
  <c r="F146" i="42"/>
  <c r="B146" i="42"/>
  <c r="E138" i="13"/>
  <c r="F138" i="13" s="1"/>
  <c r="J144" i="44"/>
  <c r="I138" i="93"/>
  <c r="H138" i="93"/>
  <c r="D142" i="67"/>
  <c r="E142" i="67" s="1"/>
  <c r="G141" i="67"/>
  <c r="E144" i="55"/>
  <c r="F144" i="55" s="1"/>
  <c r="G139" i="94"/>
  <c r="D140" i="94"/>
  <c r="E140" i="94" s="1"/>
  <c r="B147" i="21"/>
  <c r="E144" i="54"/>
  <c r="F144" i="54" s="1"/>
  <c r="I139" i="83"/>
  <c r="H139" i="83"/>
  <c r="E147" i="21"/>
  <c r="F147" i="21" s="1"/>
  <c r="F141" i="77"/>
  <c r="B141" i="77"/>
  <c r="G149" i="28"/>
  <c r="D150" i="28"/>
  <c r="J145" i="3"/>
  <c r="G139" i="95"/>
  <c r="D140" i="95"/>
  <c r="H147" i="24"/>
  <c r="I147" i="24"/>
  <c r="H137" i="13"/>
  <c r="I137" i="13"/>
  <c r="B141" i="76"/>
  <c r="F141" i="76"/>
  <c r="G139" i="82"/>
  <c r="D140" i="82"/>
  <c r="E140" i="82" s="1"/>
  <c r="I143" i="55"/>
  <c r="H143" i="55"/>
  <c r="H143" i="54"/>
  <c r="I143" i="54"/>
  <c r="H140" i="77"/>
  <c r="I140" i="77"/>
  <c r="J140" i="67"/>
  <c r="I140" i="75"/>
  <c r="H140" i="75"/>
  <c r="B148" i="24"/>
  <c r="F148" i="24"/>
  <c r="E138" i="33"/>
  <c r="F138" i="33" s="1"/>
  <c r="G147" i="34"/>
  <c r="D148" i="34"/>
  <c r="J148" i="28"/>
  <c r="D147" i="3"/>
  <c r="E147" i="3" s="1"/>
  <c r="G146" i="3"/>
  <c r="H140" i="76"/>
  <c r="I140" i="76"/>
  <c r="E139" i="93"/>
  <c r="F139" i="93" s="1"/>
  <c r="F140" i="80"/>
  <c r="B140" i="80"/>
  <c r="H137" i="102" l="1"/>
  <c r="I137" i="102"/>
  <c r="F138" i="102"/>
  <c r="B138" i="102"/>
  <c r="I140" i="100"/>
  <c r="E139" i="101"/>
  <c r="F139" i="101" s="1"/>
  <c r="B139" i="101"/>
  <c r="H138" i="101"/>
  <c r="I138" i="101"/>
  <c r="I58" i="25"/>
  <c r="D142" i="100"/>
  <c r="G141" i="100"/>
  <c r="F60" i="25"/>
  <c r="H60" i="25" s="1"/>
  <c r="B60" i="25"/>
  <c r="J137" i="25"/>
  <c r="D139" i="25"/>
  <c r="G138" i="25"/>
  <c r="H145" i="43"/>
  <c r="J145" i="43" s="1"/>
  <c r="G59" i="25"/>
  <c r="D139" i="99"/>
  <c r="G138" i="99"/>
  <c r="E139" i="99"/>
  <c r="F139" i="97"/>
  <c r="B139" i="97"/>
  <c r="H138" i="98"/>
  <c r="I138" i="98"/>
  <c r="H138" i="97"/>
  <c r="I138" i="97"/>
  <c r="F139" i="98"/>
  <c r="B139" i="98"/>
  <c r="H59" i="25"/>
  <c r="H59" i="26"/>
  <c r="I59" i="26" s="1"/>
  <c r="H58" i="13"/>
  <c r="I58" i="13" s="1"/>
  <c r="J148" i="27"/>
  <c r="J142" i="62"/>
  <c r="E144" i="53"/>
  <c r="F144" i="53" s="1"/>
  <c r="D150" i="27"/>
  <c r="B150" i="27" s="1"/>
  <c r="G149" i="27"/>
  <c r="J144" i="56"/>
  <c r="J148" i="30"/>
  <c r="J146" i="22"/>
  <c r="D60" i="26"/>
  <c r="E60" i="26" s="1"/>
  <c r="G60" i="33"/>
  <c r="I60" i="33" s="1"/>
  <c r="D147" i="43"/>
  <c r="G146" i="43"/>
  <c r="J146" i="20"/>
  <c r="D59" i="13"/>
  <c r="E147" i="41"/>
  <c r="F147" i="41" s="1"/>
  <c r="D61" i="33"/>
  <c r="J147" i="32"/>
  <c r="J145" i="73"/>
  <c r="D141" i="26"/>
  <c r="G140" i="26"/>
  <c r="D148" i="19"/>
  <c r="B148" i="19" s="1"/>
  <c r="G147" i="19"/>
  <c r="D148" i="22"/>
  <c r="G147" i="22"/>
  <c r="E143" i="60"/>
  <c r="F143" i="60" s="1"/>
  <c r="B143" i="60"/>
  <c r="B143" i="65"/>
  <c r="F143" i="65"/>
  <c r="G149" i="30"/>
  <c r="D150" i="30"/>
  <c r="B150" i="30" s="1"/>
  <c r="G139" i="89"/>
  <c r="D140" i="89"/>
  <c r="E140" i="89" s="1"/>
  <c r="H145" i="45"/>
  <c r="I145" i="45"/>
  <c r="B139" i="88"/>
  <c r="F139" i="88"/>
  <c r="B141" i="79"/>
  <c r="F141" i="79"/>
  <c r="D147" i="73"/>
  <c r="G146" i="73"/>
  <c r="I144" i="74"/>
  <c r="H144" i="74"/>
  <c r="H146" i="41"/>
  <c r="I146" i="41"/>
  <c r="H141" i="66"/>
  <c r="I141" i="66"/>
  <c r="G140" i="81"/>
  <c r="D141" i="81"/>
  <c r="E141" i="81" s="1"/>
  <c r="F139" i="86"/>
  <c r="B139" i="86"/>
  <c r="B141" i="78"/>
  <c r="F141" i="78"/>
  <c r="B142" i="68"/>
  <c r="F142" i="68"/>
  <c r="J145" i="39"/>
  <c r="I143" i="46"/>
  <c r="H143" i="46"/>
  <c r="D147" i="39"/>
  <c r="G146" i="39"/>
  <c r="H143" i="58"/>
  <c r="I143" i="58"/>
  <c r="E143" i="63"/>
  <c r="F143" i="63" s="1"/>
  <c r="B143" i="63"/>
  <c r="I138" i="84"/>
  <c r="H138" i="84"/>
  <c r="B142" i="66"/>
  <c r="F142" i="66"/>
  <c r="H138" i="92"/>
  <c r="I138" i="92"/>
  <c r="I140" i="79"/>
  <c r="H140" i="79"/>
  <c r="B149" i="29"/>
  <c r="E149" i="29"/>
  <c r="F149" i="29" s="1"/>
  <c r="H148" i="69"/>
  <c r="I148" i="69"/>
  <c r="F140" i="85"/>
  <c r="B140" i="85"/>
  <c r="F149" i="70"/>
  <c r="B149" i="70"/>
  <c r="F143" i="64"/>
  <c r="B143" i="64"/>
  <c r="I143" i="72"/>
  <c r="H143" i="72"/>
  <c r="I143" i="53"/>
  <c r="H143" i="53"/>
  <c r="F139" i="90"/>
  <c r="B139" i="90"/>
  <c r="I140" i="78"/>
  <c r="H140" i="78"/>
  <c r="G143" i="62"/>
  <c r="D144" i="62"/>
  <c r="B144" i="62" s="1"/>
  <c r="E148" i="31"/>
  <c r="F148" i="31" s="1"/>
  <c r="B148" i="31"/>
  <c r="F149" i="69"/>
  <c r="B149" i="69"/>
  <c r="I139" i="85"/>
  <c r="H139" i="85"/>
  <c r="H148" i="70"/>
  <c r="I148" i="70"/>
  <c r="B143" i="61"/>
  <c r="F143" i="61"/>
  <c r="D148" i="20"/>
  <c r="B148" i="20" s="1"/>
  <c r="G147" i="20"/>
  <c r="I138" i="88"/>
  <c r="H138" i="88"/>
  <c r="B144" i="58"/>
  <c r="F144" i="58"/>
  <c r="I142" i="60"/>
  <c r="H142" i="60"/>
  <c r="H148" i="29"/>
  <c r="I148" i="29"/>
  <c r="I142" i="63"/>
  <c r="H142" i="63"/>
  <c r="G148" i="32"/>
  <c r="D149" i="32"/>
  <c r="G139" i="91"/>
  <c r="D140" i="91"/>
  <c r="E140" i="91" s="1"/>
  <c r="B139" i="84"/>
  <c r="F139" i="84"/>
  <c r="F145" i="74"/>
  <c r="B145" i="74"/>
  <c r="I142" i="64"/>
  <c r="H142" i="64"/>
  <c r="I142" i="65"/>
  <c r="H142" i="65"/>
  <c r="B144" i="72"/>
  <c r="F144" i="72"/>
  <c r="B146" i="45"/>
  <c r="E146" i="45"/>
  <c r="F146" i="45" s="1"/>
  <c r="H142" i="61"/>
  <c r="I142" i="61"/>
  <c r="I138" i="86"/>
  <c r="H138" i="86"/>
  <c r="I138" i="90"/>
  <c r="H138" i="90"/>
  <c r="J139" i="26"/>
  <c r="I141" i="68"/>
  <c r="H141" i="68"/>
  <c r="J146" i="19"/>
  <c r="F139" i="92"/>
  <c r="B139" i="92"/>
  <c r="E144" i="46"/>
  <c r="F144" i="46" s="1"/>
  <c r="I147" i="31"/>
  <c r="H147" i="31"/>
  <c r="D146" i="56"/>
  <c r="G145" i="56"/>
  <c r="I143" i="59"/>
  <c r="H143" i="59"/>
  <c r="E149" i="23"/>
  <c r="F149" i="23" s="1"/>
  <c r="B144" i="59"/>
  <c r="F144" i="59"/>
  <c r="H148" i="23"/>
  <c r="I148" i="23"/>
  <c r="I147" i="18"/>
  <c r="H147" i="18"/>
  <c r="E148" i="18"/>
  <c r="F148" i="18" s="1"/>
  <c r="B148" i="18"/>
  <c r="J146" i="21"/>
  <c r="F149" i="71"/>
  <c r="B149" i="71"/>
  <c r="I148" i="71"/>
  <c r="H148" i="71"/>
  <c r="E145" i="57"/>
  <c r="F145" i="57" s="1"/>
  <c r="J143" i="54"/>
  <c r="J145" i="42"/>
  <c r="I144" i="57"/>
  <c r="H144" i="57"/>
  <c r="G139" i="93"/>
  <c r="D140" i="93"/>
  <c r="G144" i="54"/>
  <c r="D145" i="54"/>
  <c r="E145" i="54" s="1"/>
  <c r="D139" i="13"/>
  <c r="E139" i="13" s="1"/>
  <c r="G138" i="13"/>
  <c r="D139" i="33"/>
  <c r="G138" i="33"/>
  <c r="D145" i="55"/>
  <c r="G144" i="55"/>
  <c r="D141" i="80"/>
  <c r="E141" i="80" s="1"/>
  <c r="G140" i="80"/>
  <c r="B148" i="34"/>
  <c r="B150" i="28"/>
  <c r="B142" i="67"/>
  <c r="F142" i="67"/>
  <c r="B139" i="87"/>
  <c r="F139" i="87"/>
  <c r="B139" i="96"/>
  <c r="I147" i="17"/>
  <c r="H147" i="17"/>
  <c r="H147" i="34"/>
  <c r="I147" i="34"/>
  <c r="F140" i="82"/>
  <c r="B140" i="82"/>
  <c r="B140" i="95"/>
  <c r="I149" i="28"/>
  <c r="H149" i="28"/>
  <c r="G147" i="21"/>
  <c r="D148" i="21"/>
  <c r="E148" i="21" s="1"/>
  <c r="F140" i="94"/>
  <c r="B140" i="94"/>
  <c r="I138" i="87"/>
  <c r="H138" i="87"/>
  <c r="I138" i="96"/>
  <c r="H138" i="96"/>
  <c r="H146" i="3"/>
  <c r="I146" i="3"/>
  <c r="J143" i="55"/>
  <c r="H139" i="82"/>
  <c r="I139" i="82"/>
  <c r="H139" i="95"/>
  <c r="I139" i="95"/>
  <c r="G141" i="77"/>
  <c r="D142" i="77"/>
  <c r="E142" i="77" s="1"/>
  <c r="I139" i="94"/>
  <c r="H139" i="94"/>
  <c r="G146" i="42"/>
  <c r="D147" i="42"/>
  <c r="E147" i="42" s="1"/>
  <c r="F148" i="17"/>
  <c r="B148" i="17"/>
  <c r="I145" i="44"/>
  <c r="H145" i="44"/>
  <c r="J140" i="76"/>
  <c r="B147" i="3"/>
  <c r="F147" i="3"/>
  <c r="E148" i="34"/>
  <c r="F148" i="34" s="1"/>
  <c r="D149" i="24"/>
  <c r="E149" i="24" s="1"/>
  <c r="G148" i="24"/>
  <c r="J140" i="75"/>
  <c r="J140" i="77"/>
  <c r="G141" i="76"/>
  <c r="D142" i="76"/>
  <c r="E142" i="76" s="1"/>
  <c r="J147" i="24"/>
  <c r="E140" i="95"/>
  <c r="F140" i="95" s="1"/>
  <c r="E150" i="28"/>
  <c r="F150" i="28" s="1"/>
  <c r="H141" i="67"/>
  <c r="I141" i="67"/>
  <c r="J137" i="33"/>
  <c r="D142" i="75"/>
  <c r="E142" i="75" s="1"/>
  <c r="G141" i="75"/>
  <c r="G140" i="83"/>
  <c r="D141" i="83"/>
  <c r="E141" i="83" s="1"/>
  <c r="E139" i="96"/>
  <c r="F139" i="96" s="1"/>
  <c r="F146" i="44"/>
  <c r="B146" i="44"/>
  <c r="D139" i="102" l="1"/>
  <c r="E139" i="102" s="1"/>
  <c r="G138" i="102"/>
  <c r="D140" i="101"/>
  <c r="G139" i="101"/>
  <c r="D61" i="25"/>
  <c r="E61" i="25" s="1"/>
  <c r="G60" i="25"/>
  <c r="I60" i="25" s="1"/>
  <c r="I141" i="100"/>
  <c r="H141" i="100"/>
  <c r="E142" i="100"/>
  <c r="F142" i="100" s="1"/>
  <c r="B142" i="100"/>
  <c r="I138" i="25"/>
  <c r="H138" i="25"/>
  <c r="B139" i="25"/>
  <c r="E139" i="25"/>
  <c r="F139" i="25" s="1"/>
  <c r="I59" i="25"/>
  <c r="I138" i="99"/>
  <c r="H138" i="99"/>
  <c r="B139" i="99"/>
  <c r="F139" i="99"/>
  <c r="D140" i="98"/>
  <c r="G139" i="98"/>
  <c r="E140" i="98"/>
  <c r="D140" i="97"/>
  <c r="E140" i="97" s="1"/>
  <c r="G139" i="97"/>
  <c r="D145" i="53"/>
  <c r="E145" i="53" s="1"/>
  <c r="F145" i="53" s="1"/>
  <c r="G144" i="53"/>
  <c r="I144" i="53" s="1"/>
  <c r="E144" i="62"/>
  <c r="F144" i="62" s="1"/>
  <c r="E150" i="27"/>
  <c r="F150" i="27" s="1"/>
  <c r="I149" i="27"/>
  <c r="H149" i="27"/>
  <c r="J148" i="69"/>
  <c r="J142" i="61"/>
  <c r="E150" i="30"/>
  <c r="F150" i="30" s="1"/>
  <c r="G150" i="30" s="1"/>
  <c r="H146" i="43"/>
  <c r="I146" i="43"/>
  <c r="D148" i="41"/>
  <c r="G147" i="41"/>
  <c r="J144" i="74"/>
  <c r="B61" i="33"/>
  <c r="E147" i="43"/>
  <c r="F147" i="43" s="1"/>
  <c r="B147" i="43"/>
  <c r="B59" i="13"/>
  <c r="J142" i="65"/>
  <c r="J140" i="78"/>
  <c r="J143" i="53"/>
  <c r="J143" i="58"/>
  <c r="J146" i="41"/>
  <c r="E61" i="33"/>
  <c r="F61" i="33" s="1"/>
  <c r="E59" i="13"/>
  <c r="F59" i="13" s="1"/>
  <c r="B60" i="26"/>
  <c r="F60" i="26"/>
  <c r="H60" i="26" s="1"/>
  <c r="D144" i="60"/>
  <c r="B144" i="60" s="1"/>
  <c r="G143" i="60"/>
  <c r="F140" i="91"/>
  <c r="B140" i="91"/>
  <c r="B147" i="39"/>
  <c r="I140" i="81"/>
  <c r="H140" i="81"/>
  <c r="I147" i="19"/>
  <c r="H147" i="19"/>
  <c r="J147" i="17"/>
  <c r="J147" i="18"/>
  <c r="J147" i="31"/>
  <c r="D145" i="72"/>
  <c r="E145" i="72" s="1"/>
  <c r="G144" i="72"/>
  <c r="D140" i="84"/>
  <c r="E140" i="84" s="1"/>
  <c r="G139" i="84"/>
  <c r="H139" i="91"/>
  <c r="I139" i="91"/>
  <c r="J142" i="63"/>
  <c r="J142" i="60"/>
  <c r="G143" i="61"/>
  <c r="D144" i="61"/>
  <c r="B144" i="61" s="1"/>
  <c r="G142" i="66"/>
  <c r="D143" i="66"/>
  <c r="D140" i="86"/>
  <c r="E140" i="86" s="1"/>
  <c r="G139" i="86"/>
  <c r="I146" i="73"/>
  <c r="H146" i="73"/>
  <c r="D140" i="88"/>
  <c r="G139" i="88"/>
  <c r="E140" i="88"/>
  <c r="E148" i="22"/>
  <c r="F148" i="22" s="1"/>
  <c r="B148" i="22"/>
  <c r="G145" i="74"/>
  <c r="D146" i="74"/>
  <c r="B146" i="74" s="1"/>
  <c r="D141" i="85"/>
  <c r="E141" i="85" s="1"/>
  <c r="G140" i="85"/>
  <c r="I147" i="22"/>
  <c r="H147" i="22"/>
  <c r="G144" i="46"/>
  <c r="D145" i="46"/>
  <c r="J142" i="64"/>
  <c r="B149" i="32"/>
  <c r="E149" i="32"/>
  <c r="F149" i="32" s="1"/>
  <c r="J148" i="29"/>
  <c r="G144" i="58"/>
  <c r="D145" i="58"/>
  <c r="B145" i="58" s="1"/>
  <c r="D149" i="31"/>
  <c r="G148" i="31"/>
  <c r="H143" i="62"/>
  <c r="I143" i="62"/>
  <c r="G139" i="90"/>
  <c r="E140" i="90"/>
  <c r="D140" i="90"/>
  <c r="J143" i="72"/>
  <c r="D150" i="70"/>
  <c r="E150" i="70" s="1"/>
  <c r="G149" i="70"/>
  <c r="J140" i="79"/>
  <c r="G143" i="63"/>
  <c r="D144" i="63"/>
  <c r="E144" i="63" s="1"/>
  <c r="E147" i="39"/>
  <c r="F147" i="39" s="1"/>
  <c r="J143" i="46"/>
  <c r="D142" i="78"/>
  <c r="E142" i="78" s="1"/>
  <c r="G141" i="78"/>
  <c r="E147" i="73"/>
  <c r="F147" i="73" s="1"/>
  <c r="B147" i="73"/>
  <c r="B140" i="89"/>
  <c r="F140" i="89"/>
  <c r="H149" i="30"/>
  <c r="I149" i="30"/>
  <c r="E148" i="20"/>
  <c r="F148" i="20" s="1"/>
  <c r="H140" i="26"/>
  <c r="I140" i="26"/>
  <c r="D140" i="92"/>
  <c r="E140" i="92" s="1"/>
  <c r="G139" i="92"/>
  <c r="D150" i="69"/>
  <c r="E150" i="69" s="1"/>
  <c r="G149" i="69"/>
  <c r="G143" i="64"/>
  <c r="D144" i="64"/>
  <c r="B144" i="64" s="1"/>
  <c r="D143" i="68"/>
  <c r="E143" i="68" s="1"/>
  <c r="G142" i="68"/>
  <c r="J141" i="68"/>
  <c r="D147" i="45"/>
  <c r="E147" i="45" s="1"/>
  <c r="G146" i="45"/>
  <c r="H148" i="32"/>
  <c r="I148" i="32"/>
  <c r="I147" i="20"/>
  <c r="H147" i="20"/>
  <c r="J148" i="70"/>
  <c r="G149" i="29"/>
  <c r="D150" i="29"/>
  <c r="H146" i="39"/>
  <c r="I146" i="39"/>
  <c r="F141" i="81"/>
  <c r="B141" i="81"/>
  <c r="J141" i="66"/>
  <c r="D142" i="79"/>
  <c r="E142" i="79" s="1"/>
  <c r="G141" i="79"/>
  <c r="J145" i="45"/>
  <c r="H139" i="89"/>
  <c r="I139" i="89"/>
  <c r="G143" i="65"/>
  <c r="D144" i="65"/>
  <c r="E144" i="65" s="1"/>
  <c r="E148" i="19"/>
  <c r="F148" i="19" s="1"/>
  <c r="E141" i="26"/>
  <c r="F141" i="26" s="1"/>
  <c r="B141" i="26"/>
  <c r="J143" i="59"/>
  <c r="J148" i="23"/>
  <c r="D150" i="23"/>
  <c r="B150" i="23" s="1"/>
  <c r="G149" i="23"/>
  <c r="G148" i="18"/>
  <c r="D149" i="18"/>
  <c r="B149" i="18" s="1"/>
  <c r="I145" i="56"/>
  <c r="H145" i="56"/>
  <c r="D145" i="59"/>
  <c r="G144" i="59"/>
  <c r="E146" i="56"/>
  <c r="F146" i="56" s="1"/>
  <c r="B146" i="56"/>
  <c r="D146" i="57"/>
  <c r="G145" i="57"/>
  <c r="G149" i="71"/>
  <c r="D150" i="71"/>
  <c r="B150" i="71" s="1"/>
  <c r="J145" i="44"/>
  <c r="J144" i="57"/>
  <c r="J148" i="71"/>
  <c r="D141" i="95"/>
  <c r="E141" i="95" s="1"/>
  <c r="G140" i="95"/>
  <c r="D149" i="34"/>
  <c r="E149" i="34" s="1"/>
  <c r="G148" i="34"/>
  <c r="D140" i="96"/>
  <c r="E140" i="96" s="1"/>
  <c r="G139" i="96"/>
  <c r="G150" i="28"/>
  <c r="D151" i="28"/>
  <c r="E151" i="28" s="1"/>
  <c r="G146" i="44"/>
  <c r="D147" i="44"/>
  <c r="E147" i="44" s="1"/>
  <c r="F141" i="83"/>
  <c r="B141" i="83"/>
  <c r="B142" i="75"/>
  <c r="F142" i="75"/>
  <c r="J141" i="67"/>
  <c r="D148" i="3"/>
  <c r="E148" i="3" s="1"/>
  <c r="G147" i="3"/>
  <c r="J146" i="3"/>
  <c r="G140" i="94"/>
  <c r="D141" i="94"/>
  <c r="E141" i="94" s="1"/>
  <c r="G142" i="67"/>
  <c r="D143" i="67"/>
  <c r="H144" i="55"/>
  <c r="I144" i="55"/>
  <c r="B139" i="33"/>
  <c r="B145" i="54"/>
  <c r="F145" i="54"/>
  <c r="I140" i="83"/>
  <c r="H140" i="83"/>
  <c r="I148" i="24"/>
  <c r="H148" i="24"/>
  <c r="F142" i="77"/>
  <c r="B142" i="77"/>
  <c r="G140" i="82"/>
  <c r="D141" i="82"/>
  <c r="E141" i="82" s="1"/>
  <c r="D140" i="87"/>
  <c r="E140" i="87" s="1"/>
  <c r="G139" i="87"/>
  <c r="I140" i="80"/>
  <c r="H140" i="80"/>
  <c r="B145" i="55"/>
  <c r="I138" i="13"/>
  <c r="H138" i="13"/>
  <c r="H144" i="54"/>
  <c r="I144" i="54"/>
  <c r="B140" i="93"/>
  <c r="B142" i="76"/>
  <c r="F142" i="76"/>
  <c r="F149" i="24"/>
  <c r="B149" i="24"/>
  <c r="B147" i="42"/>
  <c r="F147" i="42"/>
  <c r="H141" i="77"/>
  <c r="I141" i="77"/>
  <c r="F148" i="21"/>
  <c r="B148" i="21"/>
  <c r="J149" i="28"/>
  <c r="J147" i="34"/>
  <c r="E145" i="55"/>
  <c r="F145" i="55" s="1"/>
  <c r="I138" i="33"/>
  <c r="H138" i="33"/>
  <c r="I139" i="93"/>
  <c r="H139" i="93"/>
  <c r="H141" i="75"/>
  <c r="I141" i="75"/>
  <c r="H141" i="76"/>
  <c r="I141" i="76"/>
  <c r="D149" i="17"/>
  <c r="E149" i="17" s="1"/>
  <c r="G148" i="17"/>
  <c r="H146" i="42"/>
  <c r="I146" i="42"/>
  <c r="H147" i="21"/>
  <c r="I147" i="21"/>
  <c r="B141" i="80"/>
  <c r="F141" i="80"/>
  <c r="E139" i="33"/>
  <c r="F139" i="33" s="1"/>
  <c r="B139" i="13"/>
  <c r="F139" i="13"/>
  <c r="E140" i="93"/>
  <c r="F140" i="93" s="1"/>
  <c r="H138" i="102" l="1"/>
  <c r="I138" i="102"/>
  <c r="B139" i="102"/>
  <c r="F139" i="102"/>
  <c r="F61" i="25"/>
  <c r="G61" i="25" s="1"/>
  <c r="I139" i="101"/>
  <c r="H139" i="101"/>
  <c r="E140" i="101"/>
  <c r="F140" i="101" s="1"/>
  <c r="B140" i="101"/>
  <c r="B61" i="25"/>
  <c r="G142" i="100"/>
  <c r="D143" i="100"/>
  <c r="G139" i="25"/>
  <c r="D140" i="25"/>
  <c r="J138" i="25"/>
  <c r="D140" i="99"/>
  <c r="E140" i="99" s="1"/>
  <c r="G139" i="99"/>
  <c r="H144" i="53"/>
  <c r="J144" i="53" s="1"/>
  <c r="F140" i="97"/>
  <c r="B140" i="97"/>
  <c r="H139" i="98"/>
  <c r="I139" i="98"/>
  <c r="I139" i="97"/>
  <c r="H139" i="97"/>
  <c r="B140" i="98"/>
  <c r="F140" i="98"/>
  <c r="B145" i="53"/>
  <c r="G60" i="26"/>
  <c r="I60" i="26" s="1"/>
  <c r="D151" i="30"/>
  <c r="E151" i="30" s="1"/>
  <c r="F151" i="30" s="1"/>
  <c r="J149" i="27"/>
  <c r="E144" i="61"/>
  <c r="F144" i="61" s="1"/>
  <c r="E144" i="60"/>
  <c r="F144" i="60" s="1"/>
  <c r="E145" i="58"/>
  <c r="F145" i="58" s="1"/>
  <c r="D151" i="27"/>
  <c r="G150" i="27"/>
  <c r="E146" i="74"/>
  <c r="F146" i="74" s="1"/>
  <c r="E150" i="71"/>
  <c r="F150" i="71" s="1"/>
  <c r="J141" i="76"/>
  <c r="J144" i="54"/>
  <c r="E144" i="64"/>
  <c r="F144" i="64" s="1"/>
  <c r="G144" i="64" s="1"/>
  <c r="J149" i="30"/>
  <c r="J147" i="19"/>
  <c r="D60" i="13"/>
  <c r="E60" i="13" s="1"/>
  <c r="H59" i="13"/>
  <c r="G59" i="13"/>
  <c r="D62" i="33"/>
  <c r="H61" i="33"/>
  <c r="G61" i="33"/>
  <c r="B148" i="41"/>
  <c r="E148" i="41"/>
  <c r="F148" i="41" s="1"/>
  <c r="J146" i="39"/>
  <c r="G147" i="43"/>
  <c r="D148" i="43"/>
  <c r="J147" i="20"/>
  <c r="J147" i="22"/>
  <c r="D61" i="26"/>
  <c r="E61" i="26" s="1"/>
  <c r="I147" i="41"/>
  <c r="H147" i="41"/>
  <c r="J146" i="43"/>
  <c r="D146" i="53"/>
  <c r="G145" i="53"/>
  <c r="D149" i="22"/>
  <c r="G148" i="22"/>
  <c r="D148" i="39"/>
  <c r="B148" i="39" s="1"/>
  <c r="G147" i="39"/>
  <c r="B144" i="65"/>
  <c r="F144" i="65"/>
  <c r="E149" i="31"/>
  <c r="F149" i="31" s="1"/>
  <c r="B149" i="31"/>
  <c r="E143" i="66"/>
  <c r="F143" i="66" s="1"/>
  <c r="B143" i="66"/>
  <c r="F140" i="84"/>
  <c r="B140" i="84"/>
  <c r="D141" i="91"/>
  <c r="E141" i="91" s="1"/>
  <c r="G140" i="91"/>
  <c r="H143" i="65"/>
  <c r="I143" i="65"/>
  <c r="J140" i="26"/>
  <c r="J143" i="62"/>
  <c r="G149" i="32"/>
  <c r="D150" i="32"/>
  <c r="H144" i="46"/>
  <c r="I144" i="46"/>
  <c r="I140" i="85"/>
  <c r="H140" i="85"/>
  <c r="H145" i="74"/>
  <c r="I145" i="74"/>
  <c r="J146" i="73"/>
  <c r="H139" i="86"/>
  <c r="I139" i="86"/>
  <c r="H142" i="66"/>
  <c r="I142" i="66"/>
  <c r="I143" i="61"/>
  <c r="H143" i="61"/>
  <c r="H150" i="30"/>
  <c r="I150" i="30"/>
  <c r="F150" i="69"/>
  <c r="B150" i="69"/>
  <c r="G147" i="73"/>
  <c r="D148" i="73"/>
  <c r="E148" i="73" s="1"/>
  <c r="I143" i="63"/>
  <c r="H143" i="63"/>
  <c r="I139" i="90"/>
  <c r="H139" i="90"/>
  <c r="E145" i="46"/>
  <c r="F145" i="46" s="1"/>
  <c r="B145" i="46"/>
  <c r="J147" i="21"/>
  <c r="H141" i="79"/>
  <c r="I141" i="79"/>
  <c r="B150" i="29"/>
  <c r="E150" i="29"/>
  <c r="F150" i="29" s="1"/>
  <c r="H146" i="45"/>
  <c r="I146" i="45"/>
  <c r="I142" i="68"/>
  <c r="H142" i="68"/>
  <c r="I143" i="64"/>
  <c r="H143" i="64"/>
  <c r="I139" i="92"/>
  <c r="H139" i="92"/>
  <c r="D141" i="89"/>
  <c r="E141" i="89" s="1"/>
  <c r="G140" i="89"/>
  <c r="H141" i="78"/>
  <c r="I141" i="78"/>
  <c r="H149" i="70"/>
  <c r="I149" i="70"/>
  <c r="B140" i="90"/>
  <c r="F140" i="90"/>
  <c r="F141" i="85"/>
  <c r="B141" i="85"/>
  <c r="H139" i="88"/>
  <c r="I139" i="88"/>
  <c r="G144" i="62"/>
  <c r="D145" i="62"/>
  <c r="B145" i="62" s="1"/>
  <c r="I139" i="84"/>
  <c r="H139" i="84"/>
  <c r="I144" i="72"/>
  <c r="H144" i="72"/>
  <c r="H143" i="60"/>
  <c r="I143" i="60"/>
  <c r="D142" i="26"/>
  <c r="G141" i="26"/>
  <c r="G148" i="19"/>
  <c r="D149" i="19"/>
  <c r="B142" i="79"/>
  <c r="F142" i="79"/>
  <c r="G141" i="81"/>
  <c r="D142" i="81"/>
  <c r="E142" i="81" s="1"/>
  <c r="H149" i="29"/>
  <c r="I149" i="29"/>
  <c r="J148" i="32"/>
  <c r="B147" i="45"/>
  <c r="F147" i="45"/>
  <c r="F143" i="68"/>
  <c r="B143" i="68"/>
  <c r="I149" i="69"/>
  <c r="H149" i="69"/>
  <c r="B140" i="92"/>
  <c r="F140" i="92"/>
  <c r="D149" i="20"/>
  <c r="G148" i="20"/>
  <c r="B142" i="78"/>
  <c r="F142" i="78"/>
  <c r="F144" i="63"/>
  <c r="B144" i="63"/>
  <c r="F150" i="70"/>
  <c r="B150" i="70"/>
  <c r="H148" i="31"/>
  <c r="I148" i="31"/>
  <c r="H144" i="58"/>
  <c r="I144" i="58"/>
  <c r="F140" i="88"/>
  <c r="B140" i="88"/>
  <c r="F140" i="86"/>
  <c r="B140" i="86"/>
  <c r="B145" i="72"/>
  <c r="F145" i="72"/>
  <c r="G146" i="56"/>
  <c r="D147" i="56"/>
  <c r="J146" i="42"/>
  <c r="E145" i="59"/>
  <c r="F145" i="59" s="1"/>
  <c r="B145" i="59"/>
  <c r="E149" i="18"/>
  <c r="F149" i="18" s="1"/>
  <c r="I149" i="23"/>
  <c r="H149" i="23"/>
  <c r="I148" i="18"/>
  <c r="H148" i="18"/>
  <c r="H144" i="59"/>
  <c r="I144" i="59"/>
  <c r="J145" i="56"/>
  <c r="E150" i="23"/>
  <c r="F150" i="23" s="1"/>
  <c r="H145" i="57"/>
  <c r="I145" i="57"/>
  <c r="J148" i="24"/>
  <c r="E146" i="57"/>
  <c r="F146" i="57" s="1"/>
  <c r="B146" i="57"/>
  <c r="J141" i="77"/>
  <c r="H149" i="71"/>
  <c r="I149" i="71"/>
  <c r="D146" i="55"/>
  <c r="E146" i="55" s="1"/>
  <c r="G145" i="55"/>
  <c r="D140" i="33"/>
  <c r="E140" i="33" s="1"/>
  <c r="G139" i="33"/>
  <c r="G140" i="93"/>
  <c r="D141" i="93"/>
  <c r="E141" i="93" s="1"/>
  <c r="F149" i="17"/>
  <c r="B149" i="17"/>
  <c r="G148" i="21"/>
  <c r="D149" i="21"/>
  <c r="E149" i="21" s="1"/>
  <c r="G149" i="24"/>
  <c r="D150" i="24"/>
  <c r="G142" i="76"/>
  <c r="D143" i="76"/>
  <c r="E143" i="76" s="1"/>
  <c r="D143" i="77"/>
  <c r="E143" i="77" s="1"/>
  <c r="G142" i="77"/>
  <c r="B143" i="67"/>
  <c r="F147" i="44"/>
  <c r="B147" i="44"/>
  <c r="I150" i="28"/>
  <c r="H150" i="28"/>
  <c r="I140" i="95"/>
  <c r="H140" i="95"/>
  <c r="D142" i="80"/>
  <c r="E142" i="80" s="1"/>
  <c r="G141" i="80"/>
  <c r="I139" i="87"/>
  <c r="H139" i="87"/>
  <c r="G145" i="54"/>
  <c r="D146" i="54"/>
  <c r="E146" i="54" s="1"/>
  <c r="J144" i="55"/>
  <c r="I142" i="67"/>
  <c r="H142" i="67"/>
  <c r="B141" i="94"/>
  <c r="F141" i="94"/>
  <c r="H146" i="44"/>
  <c r="I146" i="44"/>
  <c r="I148" i="34"/>
  <c r="H148" i="34"/>
  <c r="D140" i="13"/>
  <c r="E140" i="13" s="1"/>
  <c r="G139" i="13"/>
  <c r="F140" i="87"/>
  <c r="B140" i="87"/>
  <c r="B141" i="82"/>
  <c r="F141" i="82"/>
  <c r="I140" i="94"/>
  <c r="H140" i="94"/>
  <c r="H147" i="3"/>
  <c r="I147" i="3"/>
  <c r="D142" i="83"/>
  <c r="E142" i="83" s="1"/>
  <c r="G141" i="83"/>
  <c r="H139" i="96"/>
  <c r="I139" i="96"/>
  <c r="B141" i="95"/>
  <c r="F141" i="95"/>
  <c r="I148" i="17"/>
  <c r="H148" i="17"/>
  <c r="J141" i="75"/>
  <c r="J138" i="33"/>
  <c r="D148" i="42"/>
  <c r="E148" i="42" s="1"/>
  <c r="G147" i="42"/>
  <c r="H140" i="82"/>
  <c r="I140" i="82"/>
  <c r="E143" i="67"/>
  <c r="F143" i="67" s="1"/>
  <c r="B148" i="3"/>
  <c r="F148" i="3"/>
  <c r="D143" i="75"/>
  <c r="E143" i="75" s="1"/>
  <c r="G142" i="75"/>
  <c r="B151" i="28"/>
  <c r="F151" i="28"/>
  <c r="B140" i="96"/>
  <c r="F140" i="96"/>
  <c r="F149" i="34"/>
  <c r="B149" i="34"/>
  <c r="D62" i="25" l="1"/>
  <c r="E62" i="25" s="1"/>
  <c r="H61" i="25"/>
  <c r="I61" i="25" s="1"/>
  <c r="D140" i="102"/>
  <c r="E140" i="102" s="1"/>
  <c r="G139" i="102"/>
  <c r="G140" i="101"/>
  <c r="D141" i="101"/>
  <c r="E143" i="100"/>
  <c r="F143" i="100" s="1"/>
  <c r="B143" i="100"/>
  <c r="I142" i="100"/>
  <c r="H142" i="100"/>
  <c r="E140" i="25"/>
  <c r="F140" i="25" s="1"/>
  <c r="B140" i="25"/>
  <c r="I139" i="25"/>
  <c r="H139" i="25"/>
  <c r="H139" i="99"/>
  <c r="I139" i="99"/>
  <c r="F140" i="99"/>
  <c r="B140" i="99"/>
  <c r="D141" i="98"/>
  <c r="G140" i="98"/>
  <c r="D141" i="97"/>
  <c r="G140" i="97"/>
  <c r="B151" i="30"/>
  <c r="J143" i="63"/>
  <c r="D145" i="64"/>
  <c r="B145" i="64" s="1"/>
  <c r="I150" i="27"/>
  <c r="H150" i="27"/>
  <c r="E151" i="27"/>
  <c r="F151" i="27" s="1"/>
  <c r="B151" i="27"/>
  <c r="J150" i="28"/>
  <c r="J149" i="71"/>
  <c r="J145" i="74"/>
  <c r="J144" i="46"/>
  <c r="J142" i="67"/>
  <c r="J149" i="70"/>
  <c r="E148" i="39"/>
  <c r="F148" i="39" s="1"/>
  <c r="I147" i="43"/>
  <c r="H147" i="43"/>
  <c r="J148" i="31"/>
  <c r="J149" i="29"/>
  <c r="E145" i="62"/>
  <c r="F145" i="62" s="1"/>
  <c r="D146" i="62" s="1"/>
  <c r="B146" i="62" s="1"/>
  <c r="J147" i="41"/>
  <c r="G148" i="41"/>
  <c r="D149" i="41"/>
  <c r="I61" i="33"/>
  <c r="I59" i="13"/>
  <c r="B61" i="26"/>
  <c r="F61" i="26"/>
  <c r="H61" i="26" s="1"/>
  <c r="B62" i="33"/>
  <c r="J144" i="58"/>
  <c r="J149" i="69"/>
  <c r="J146" i="45"/>
  <c r="E148" i="43"/>
  <c r="F148" i="43" s="1"/>
  <c r="B148" i="43"/>
  <c r="E62" i="33"/>
  <c r="F62" i="33" s="1"/>
  <c r="H62" i="33" s="1"/>
  <c r="B60" i="13"/>
  <c r="F60" i="13"/>
  <c r="H60" i="13" s="1"/>
  <c r="G149" i="31"/>
  <c r="D150" i="31"/>
  <c r="G145" i="46"/>
  <c r="D146" i="46"/>
  <c r="B146" i="46" s="1"/>
  <c r="D141" i="88"/>
  <c r="E141" i="88" s="1"/>
  <c r="G140" i="88"/>
  <c r="G143" i="68"/>
  <c r="D144" i="68"/>
  <c r="B144" i="68" s="1"/>
  <c r="H141" i="81"/>
  <c r="I141" i="81"/>
  <c r="B141" i="91"/>
  <c r="F141" i="91"/>
  <c r="G143" i="66"/>
  <c r="D144" i="66"/>
  <c r="H148" i="22"/>
  <c r="I148" i="22"/>
  <c r="J144" i="59"/>
  <c r="G146" i="74"/>
  <c r="D147" i="74"/>
  <c r="D145" i="63"/>
  <c r="B145" i="63" s="1"/>
  <c r="G144" i="63"/>
  <c r="I148" i="20"/>
  <c r="H148" i="20"/>
  <c r="D148" i="45"/>
  <c r="G147" i="45"/>
  <c r="D143" i="79"/>
  <c r="E143" i="79" s="1"/>
  <c r="G142" i="79"/>
  <c r="I141" i="26"/>
  <c r="H141" i="26"/>
  <c r="D152" i="30"/>
  <c r="G151" i="30"/>
  <c r="J144" i="72"/>
  <c r="I140" i="89"/>
  <c r="H140" i="89"/>
  <c r="J142" i="68"/>
  <c r="D151" i="69"/>
  <c r="B151" i="69" s="1"/>
  <c r="G150" i="69"/>
  <c r="G150" i="71"/>
  <c r="D151" i="71"/>
  <c r="E149" i="22"/>
  <c r="F149" i="22" s="1"/>
  <c r="B149" i="22"/>
  <c r="H148" i="19"/>
  <c r="I148" i="19"/>
  <c r="G150" i="29"/>
  <c r="D151" i="29"/>
  <c r="B151" i="29" s="1"/>
  <c r="G145" i="72"/>
  <c r="D146" i="72"/>
  <c r="B146" i="72" s="1"/>
  <c r="G140" i="86"/>
  <c r="D141" i="86"/>
  <c r="E141" i="86" s="1"/>
  <c r="G142" i="78"/>
  <c r="D143" i="78"/>
  <c r="B143" i="78" s="1"/>
  <c r="B149" i="20"/>
  <c r="E149" i="20"/>
  <c r="F149" i="20" s="1"/>
  <c r="F142" i="81"/>
  <c r="B142" i="81"/>
  <c r="E142" i="26"/>
  <c r="F142" i="26" s="1"/>
  <c r="B142" i="26"/>
  <c r="I144" i="62"/>
  <c r="H144" i="62"/>
  <c r="D142" i="85"/>
  <c r="E142" i="85" s="1"/>
  <c r="G141" i="85"/>
  <c r="F141" i="89"/>
  <c r="B141" i="89"/>
  <c r="J141" i="79"/>
  <c r="B148" i="73"/>
  <c r="F148" i="73"/>
  <c r="D145" i="60"/>
  <c r="G144" i="60"/>
  <c r="J143" i="61"/>
  <c r="E150" i="32"/>
  <c r="F150" i="32" s="1"/>
  <c r="B150" i="32"/>
  <c r="G140" i="84"/>
  <c r="D141" i="84"/>
  <c r="E141" i="84" s="1"/>
  <c r="H144" i="64"/>
  <c r="I144" i="64"/>
  <c r="I147" i="39"/>
  <c r="H147" i="39"/>
  <c r="H145" i="53"/>
  <c r="I145" i="53"/>
  <c r="D145" i="61"/>
  <c r="B145" i="61" s="1"/>
  <c r="G144" i="61"/>
  <c r="D146" i="58"/>
  <c r="G145" i="58"/>
  <c r="G150" i="70"/>
  <c r="D151" i="70"/>
  <c r="B151" i="70" s="1"/>
  <c r="D141" i="92"/>
  <c r="E141" i="92" s="1"/>
  <c r="G140" i="92"/>
  <c r="E149" i="19"/>
  <c r="F149" i="19" s="1"/>
  <c r="B149" i="19"/>
  <c r="J143" i="60"/>
  <c r="G140" i="90"/>
  <c r="D141" i="90"/>
  <c r="E141" i="90" s="1"/>
  <c r="J141" i="78"/>
  <c r="J143" i="64"/>
  <c r="I147" i="73"/>
  <c r="H147" i="73"/>
  <c r="J150" i="30"/>
  <c r="J142" i="66"/>
  <c r="I149" i="32"/>
  <c r="H149" i="32"/>
  <c r="J143" i="65"/>
  <c r="I140" i="91"/>
  <c r="H140" i="91"/>
  <c r="D145" i="65"/>
  <c r="G144" i="65"/>
  <c r="E146" i="53"/>
  <c r="F146" i="53" s="1"/>
  <c r="B146" i="53"/>
  <c r="G145" i="59"/>
  <c r="D146" i="59"/>
  <c r="B146" i="59" s="1"/>
  <c r="J148" i="18"/>
  <c r="H146" i="56"/>
  <c r="I146" i="56"/>
  <c r="G150" i="23"/>
  <c r="D151" i="23"/>
  <c r="J149" i="23"/>
  <c r="D150" i="18"/>
  <c r="G149" i="18"/>
  <c r="E147" i="56"/>
  <c r="F147" i="56" s="1"/>
  <c r="B147" i="56"/>
  <c r="G146" i="57"/>
  <c r="D147" i="57"/>
  <c r="B147" i="57" s="1"/>
  <c r="J148" i="34"/>
  <c r="J147" i="3"/>
  <c r="J145" i="57"/>
  <c r="G143" i="67"/>
  <c r="D144" i="67"/>
  <c r="E144" i="67" s="1"/>
  <c r="H142" i="75"/>
  <c r="I142" i="75"/>
  <c r="H147" i="42"/>
  <c r="I147" i="42"/>
  <c r="B142" i="83"/>
  <c r="F142" i="83"/>
  <c r="B140" i="13"/>
  <c r="F140" i="13"/>
  <c r="B146" i="54"/>
  <c r="F146" i="54"/>
  <c r="H142" i="77"/>
  <c r="I142" i="77"/>
  <c r="B150" i="24"/>
  <c r="I148" i="21"/>
  <c r="H148" i="21"/>
  <c r="F141" i="93"/>
  <c r="B141" i="93"/>
  <c r="G151" i="28"/>
  <c r="D152" i="28"/>
  <c r="E152" i="28" s="1"/>
  <c r="B143" i="75"/>
  <c r="F143" i="75"/>
  <c r="F148" i="42"/>
  <c r="B148" i="42"/>
  <c r="J148" i="17"/>
  <c r="G141" i="95"/>
  <c r="D142" i="95"/>
  <c r="E142" i="95" s="1"/>
  <c r="I141" i="80"/>
  <c r="H141" i="80"/>
  <c r="D148" i="44"/>
  <c r="E148" i="44" s="1"/>
  <c r="G147" i="44"/>
  <c r="B143" i="76"/>
  <c r="F143" i="76"/>
  <c r="E150" i="24"/>
  <c r="F150" i="24" s="1"/>
  <c r="D150" i="17"/>
  <c r="E150" i="17" s="1"/>
  <c r="G149" i="17"/>
  <c r="I140" i="93"/>
  <c r="H140" i="93"/>
  <c r="H139" i="33"/>
  <c r="I139" i="33"/>
  <c r="F146" i="55"/>
  <c r="B146" i="55"/>
  <c r="G148" i="3"/>
  <c r="D149" i="3"/>
  <c r="E149" i="3" s="1"/>
  <c r="D141" i="87"/>
  <c r="E141" i="87" s="1"/>
  <c r="G140" i="87"/>
  <c r="H139" i="13"/>
  <c r="I139" i="13"/>
  <c r="J146" i="44"/>
  <c r="H145" i="54"/>
  <c r="I145" i="54"/>
  <c r="F143" i="77"/>
  <c r="B143" i="77"/>
  <c r="I142" i="76"/>
  <c r="H142" i="76"/>
  <c r="H149" i="24"/>
  <c r="I149" i="24"/>
  <c r="B140" i="33"/>
  <c r="F140" i="33"/>
  <c r="G149" i="34"/>
  <c r="D150" i="34"/>
  <c r="D141" i="96"/>
  <c r="E141" i="96" s="1"/>
  <c r="G140" i="96"/>
  <c r="H141" i="83"/>
  <c r="I141" i="83"/>
  <c r="D142" i="82"/>
  <c r="E142" i="82" s="1"/>
  <c r="G141" i="82"/>
  <c r="D142" i="94"/>
  <c r="E142" i="94" s="1"/>
  <c r="G141" i="94"/>
  <c r="F142" i="80"/>
  <c r="B142" i="80"/>
  <c r="B149" i="21"/>
  <c r="F149" i="21"/>
  <c r="H145" i="55"/>
  <c r="I145" i="55"/>
  <c r="F62" i="25" l="1"/>
  <c r="H62" i="25" s="1"/>
  <c r="B62" i="25"/>
  <c r="H139" i="102"/>
  <c r="I139" i="102"/>
  <c r="F140" i="102"/>
  <c r="B140" i="102"/>
  <c r="E141" i="101"/>
  <c r="F141" i="101" s="1"/>
  <c r="B141" i="101"/>
  <c r="H140" i="101"/>
  <c r="I140" i="101"/>
  <c r="D144" i="100"/>
  <c r="G143" i="100"/>
  <c r="J139" i="25"/>
  <c r="D141" i="25"/>
  <c r="G140" i="25"/>
  <c r="D141" i="99"/>
  <c r="E141" i="99" s="1"/>
  <c r="G140" i="99"/>
  <c r="H140" i="97"/>
  <c r="I140" i="97"/>
  <c r="B141" i="97"/>
  <c r="H140" i="98"/>
  <c r="I140" i="98"/>
  <c r="E141" i="97"/>
  <c r="F141" i="97" s="1"/>
  <c r="E141" i="98"/>
  <c r="F141" i="98" s="1"/>
  <c r="B141" i="98"/>
  <c r="E145" i="64"/>
  <c r="F145" i="64" s="1"/>
  <c r="G145" i="62"/>
  <c r="I145" i="62" s="1"/>
  <c r="E151" i="70"/>
  <c r="F151" i="70" s="1"/>
  <c r="D152" i="70" s="1"/>
  <c r="E146" i="72"/>
  <c r="F146" i="72" s="1"/>
  <c r="G146" i="72" s="1"/>
  <c r="E143" i="78"/>
  <c r="F143" i="78" s="1"/>
  <c r="E151" i="69"/>
  <c r="F151" i="69" s="1"/>
  <c r="E144" i="68"/>
  <c r="F144" i="68" s="1"/>
  <c r="D152" i="27"/>
  <c r="G151" i="27"/>
  <c r="J150" i="27"/>
  <c r="J141" i="26"/>
  <c r="J145" i="54"/>
  <c r="J145" i="53"/>
  <c r="J144" i="64"/>
  <c r="J148" i="22"/>
  <c r="J139" i="33"/>
  <c r="J144" i="62"/>
  <c r="J149" i="24"/>
  <c r="G148" i="39"/>
  <c r="D149" i="39"/>
  <c r="E146" i="62"/>
  <c r="F146" i="62" s="1"/>
  <c r="D147" i="62" s="1"/>
  <c r="B147" i="62" s="1"/>
  <c r="J146" i="56"/>
  <c r="E145" i="63"/>
  <c r="F145" i="63" s="1"/>
  <c r="D146" i="63" s="1"/>
  <c r="D61" i="13"/>
  <c r="D149" i="43"/>
  <c r="G148" i="43"/>
  <c r="D63" i="33"/>
  <c r="D62" i="26"/>
  <c r="E62" i="26" s="1"/>
  <c r="B149" i="41"/>
  <c r="E149" i="41"/>
  <c r="F149" i="41" s="1"/>
  <c r="G60" i="13"/>
  <c r="I60" i="13" s="1"/>
  <c r="G62" i="33"/>
  <c r="I62" i="33" s="1"/>
  <c r="G61" i="26"/>
  <c r="I61" i="26" s="1"/>
  <c r="H148" i="41"/>
  <c r="I148" i="41"/>
  <c r="J147" i="43"/>
  <c r="G149" i="19"/>
  <c r="D150" i="19"/>
  <c r="D150" i="22"/>
  <c r="B150" i="22" s="1"/>
  <c r="G149" i="22"/>
  <c r="G150" i="32"/>
  <c r="D151" i="32"/>
  <c r="G142" i="26"/>
  <c r="D143" i="26"/>
  <c r="B141" i="84"/>
  <c r="F141" i="84"/>
  <c r="I147" i="45"/>
  <c r="H147" i="45"/>
  <c r="I146" i="74"/>
  <c r="H146" i="74"/>
  <c r="J149" i="32"/>
  <c r="J147" i="73"/>
  <c r="F141" i="90"/>
  <c r="B141" i="90"/>
  <c r="I145" i="58"/>
  <c r="H145" i="58"/>
  <c r="J147" i="39"/>
  <c r="H140" i="84"/>
  <c r="I140" i="84"/>
  <c r="D149" i="73"/>
  <c r="B149" i="73" s="1"/>
  <c r="G148" i="73"/>
  <c r="D142" i="89"/>
  <c r="E142" i="89" s="1"/>
  <c r="G141" i="89"/>
  <c r="F141" i="86"/>
  <c r="B141" i="86"/>
  <c r="I150" i="71"/>
  <c r="H150" i="71"/>
  <c r="H151" i="30"/>
  <c r="I151" i="30"/>
  <c r="H142" i="79"/>
  <c r="I142" i="79"/>
  <c r="B148" i="45"/>
  <c r="E148" i="45"/>
  <c r="F148" i="45" s="1"/>
  <c r="I144" i="63"/>
  <c r="H144" i="63"/>
  <c r="H143" i="66"/>
  <c r="I143" i="66"/>
  <c r="I140" i="88"/>
  <c r="H140" i="88"/>
  <c r="I145" i="46"/>
  <c r="H145" i="46"/>
  <c r="G146" i="53"/>
  <c r="D147" i="53"/>
  <c r="B141" i="92"/>
  <c r="F141" i="92"/>
  <c r="I150" i="70"/>
  <c r="H150" i="70"/>
  <c r="H144" i="61"/>
  <c r="I144" i="61"/>
  <c r="D150" i="20"/>
  <c r="G149" i="20"/>
  <c r="H142" i="78"/>
  <c r="I142" i="78"/>
  <c r="E144" i="66"/>
  <c r="F144" i="66" s="1"/>
  <c r="B144" i="66"/>
  <c r="I140" i="90"/>
  <c r="H140" i="90"/>
  <c r="E146" i="58"/>
  <c r="F146" i="58" s="1"/>
  <c r="B146" i="58"/>
  <c r="I141" i="85"/>
  <c r="H141" i="85"/>
  <c r="I140" i="86"/>
  <c r="H140" i="86"/>
  <c r="I145" i="72"/>
  <c r="H145" i="72"/>
  <c r="H150" i="29"/>
  <c r="I150" i="29"/>
  <c r="E152" i="30"/>
  <c r="F152" i="30" s="1"/>
  <c r="B152" i="30"/>
  <c r="D142" i="91"/>
  <c r="E142" i="91" s="1"/>
  <c r="G141" i="91"/>
  <c r="F141" i="88"/>
  <c r="B141" i="88"/>
  <c r="E150" i="31"/>
  <c r="F150" i="31" s="1"/>
  <c r="B150" i="31"/>
  <c r="E145" i="65"/>
  <c r="F145" i="65" s="1"/>
  <c r="B145" i="65"/>
  <c r="E145" i="60"/>
  <c r="F145" i="60" s="1"/>
  <c r="B145" i="60"/>
  <c r="E151" i="71"/>
  <c r="F151" i="71" s="1"/>
  <c r="B151" i="71"/>
  <c r="J148" i="21"/>
  <c r="H144" i="65"/>
  <c r="I144" i="65"/>
  <c r="H140" i="92"/>
  <c r="I140" i="92"/>
  <c r="E145" i="61"/>
  <c r="F145" i="61" s="1"/>
  <c r="H144" i="60"/>
  <c r="I144" i="60"/>
  <c r="F142" i="85"/>
  <c r="B142" i="85"/>
  <c r="D143" i="81"/>
  <c r="B143" i="81" s="1"/>
  <c r="G142" i="81"/>
  <c r="E151" i="29"/>
  <c r="F151" i="29" s="1"/>
  <c r="J148" i="19"/>
  <c r="H150" i="69"/>
  <c r="I150" i="69"/>
  <c r="B143" i="79"/>
  <c r="F143" i="79"/>
  <c r="J148" i="20"/>
  <c r="E147" i="74"/>
  <c r="F147" i="74" s="1"/>
  <c r="B147" i="74"/>
  <c r="I143" i="68"/>
  <c r="H143" i="68"/>
  <c r="E146" i="46"/>
  <c r="F146" i="46" s="1"/>
  <c r="I149" i="31"/>
  <c r="H149" i="31"/>
  <c r="J142" i="75"/>
  <c r="E151" i="23"/>
  <c r="F151" i="23" s="1"/>
  <c r="B151" i="23"/>
  <c r="I149" i="18"/>
  <c r="H149" i="18"/>
  <c r="I150" i="23"/>
  <c r="H150" i="23"/>
  <c r="E146" i="59"/>
  <c r="F146" i="59" s="1"/>
  <c r="D148" i="56"/>
  <c r="G147" i="56"/>
  <c r="E150" i="18"/>
  <c r="F150" i="18" s="1"/>
  <c r="B150" i="18"/>
  <c r="H145" i="59"/>
  <c r="I145" i="59"/>
  <c r="E147" i="57"/>
  <c r="F147" i="57" s="1"/>
  <c r="H146" i="57"/>
  <c r="I146" i="57"/>
  <c r="G150" i="24"/>
  <c r="D151" i="24"/>
  <c r="E151" i="24" s="1"/>
  <c r="J145" i="55"/>
  <c r="G149" i="21"/>
  <c r="D150" i="21"/>
  <c r="E150" i="21" s="1"/>
  <c r="H141" i="82"/>
  <c r="I141" i="82"/>
  <c r="H149" i="34"/>
  <c r="I149" i="34"/>
  <c r="J142" i="76"/>
  <c r="H147" i="44"/>
  <c r="I147" i="44"/>
  <c r="B152" i="28"/>
  <c r="F152" i="28"/>
  <c r="D141" i="13"/>
  <c r="E141" i="13" s="1"/>
  <c r="G140" i="13"/>
  <c r="D143" i="83"/>
  <c r="E143" i="83" s="1"/>
  <c r="G142" i="83"/>
  <c r="B142" i="94"/>
  <c r="F142" i="94"/>
  <c r="F142" i="82"/>
  <c r="B142" i="82"/>
  <c r="B141" i="96"/>
  <c r="F141" i="96"/>
  <c r="F149" i="3"/>
  <c r="B149" i="3"/>
  <c r="I149" i="17"/>
  <c r="H149" i="17"/>
  <c r="D144" i="76"/>
  <c r="E144" i="76" s="1"/>
  <c r="G143" i="76"/>
  <c r="B148" i="44"/>
  <c r="F148" i="44"/>
  <c r="F142" i="95"/>
  <c r="B142" i="95"/>
  <c r="G148" i="42"/>
  <c r="D149" i="42"/>
  <c r="E149" i="42" s="1"/>
  <c r="D144" i="75"/>
  <c r="E144" i="75" s="1"/>
  <c r="G143" i="75"/>
  <c r="I151" i="28"/>
  <c r="H151" i="28"/>
  <c r="J142" i="77"/>
  <c r="G142" i="80"/>
  <c r="D143" i="80"/>
  <c r="E143" i="80" s="1"/>
  <c r="B150" i="34"/>
  <c r="G143" i="77"/>
  <c r="D144" i="77"/>
  <c r="I140" i="87"/>
  <c r="H140" i="87"/>
  <c r="I148" i="3"/>
  <c r="H148" i="3"/>
  <c r="G146" i="55"/>
  <c r="D147" i="55"/>
  <c r="E147" i="55" s="1"/>
  <c r="I141" i="95"/>
  <c r="H141" i="95"/>
  <c r="J147" i="42"/>
  <c r="F144" i="67"/>
  <c r="B144" i="67"/>
  <c r="H141" i="94"/>
  <c r="I141" i="94"/>
  <c r="I140" i="96"/>
  <c r="H140" i="96"/>
  <c r="E150" i="34"/>
  <c r="F150" i="34" s="1"/>
  <c r="G140" i="33"/>
  <c r="D141" i="33"/>
  <c r="E141" i="33" s="1"/>
  <c r="B141" i="87"/>
  <c r="F141" i="87"/>
  <c r="B150" i="17"/>
  <c r="F150" i="17"/>
  <c r="D142" i="93"/>
  <c r="E142" i="93" s="1"/>
  <c r="G141" i="93"/>
  <c r="G146" i="54"/>
  <c r="D147" i="54"/>
  <c r="I143" i="67"/>
  <c r="H143" i="67"/>
  <c r="G62" i="25" l="1"/>
  <c r="I62" i="25" s="1"/>
  <c r="D63" i="25"/>
  <c r="B63" i="25" s="1"/>
  <c r="D141" i="102"/>
  <c r="E141" i="102" s="1"/>
  <c r="G140" i="102"/>
  <c r="D142" i="101"/>
  <c r="E142" i="101" s="1"/>
  <c r="G141" i="101"/>
  <c r="H143" i="100"/>
  <c r="I143" i="100"/>
  <c r="E144" i="100"/>
  <c r="F144" i="100" s="1"/>
  <c r="B144" i="100"/>
  <c r="I140" i="25"/>
  <c r="H140" i="25"/>
  <c r="E141" i="25"/>
  <c r="F141" i="25" s="1"/>
  <c r="B141" i="25"/>
  <c r="D147" i="72"/>
  <c r="B147" i="72" s="1"/>
  <c r="H145" i="62"/>
  <c r="J145" i="62" s="1"/>
  <c r="I140" i="99"/>
  <c r="H140" i="99"/>
  <c r="B141" i="99"/>
  <c r="F141" i="99"/>
  <c r="G141" i="98"/>
  <c r="D142" i="98"/>
  <c r="D142" i="97"/>
  <c r="G141" i="97"/>
  <c r="G145" i="63"/>
  <c r="H145" i="63" s="1"/>
  <c r="G146" i="62"/>
  <c r="I146" i="62" s="1"/>
  <c r="G145" i="64"/>
  <c r="D146" i="64"/>
  <c r="G151" i="70"/>
  <c r="H151" i="70" s="1"/>
  <c r="G143" i="78"/>
  <c r="I143" i="78" s="1"/>
  <c r="D144" i="78"/>
  <c r="B144" i="78" s="1"/>
  <c r="J143" i="66"/>
  <c r="E143" i="81"/>
  <c r="F143" i="81" s="1"/>
  <c r="E152" i="27"/>
  <c r="F152" i="27" s="1"/>
  <c r="B152" i="27"/>
  <c r="J151" i="30"/>
  <c r="I151" i="27"/>
  <c r="H151" i="27"/>
  <c r="J143" i="68"/>
  <c r="J149" i="31"/>
  <c r="J144" i="65"/>
  <c r="J150" i="29"/>
  <c r="J142" i="78"/>
  <c r="J144" i="61"/>
  <c r="B149" i="39"/>
  <c r="E149" i="39"/>
  <c r="F149" i="39" s="1"/>
  <c r="J148" i="41"/>
  <c r="I148" i="39"/>
  <c r="H148" i="39"/>
  <c r="J144" i="63"/>
  <c r="J150" i="71"/>
  <c r="J150" i="70"/>
  <c r="J145" i="58"/>
  <c r="G149" i="41"/>
  <c r="D150" i="41"/>
  <c r="B63" i="33"/>
  <c r="B61" i="13"/>
  <c r="E149" i="73"/>
  <c r="F149" i="73" s="1"/>
  <c r="D150" i="73" s="1"/>
  <c r="E150" i="73" s="1"/>
  <c r="I148" i="43"/>
  <c r="H148" i="43"/>
  <c r="E61" i="13"/>
  <c r="F61" i="13" s="1"/>
  <c r="G61" i="13" s="1"/>
  <c r="J145" i="72"/>
  <c r="E63" i="25"/>
  <c r="F63" i="25" s="1"/>
  <c r="E149" i="43"/>
  <c r="F149" i="43" s="1"/>
  <c r="B149" i="43"/>
  <c r="B62" i="26"/>
  <c r="F62" i="26"/>
  <c r="H62" i="26" s="1"/>
  <c r="E63" i="33"/>
  <c r="F63" i="33" s="1"/>
  <c r="D145" i="66"/>
  <c r="G144" i="66"/>
  <c r="D146" i="65"/>
  <c r="B146" i="65" s="1"/>
  <c r="G145" i="65"/>
  <c r="G143" i="79"/>
  <c r="D144" i="79"/>
  <c r="E144" i="79" s="1"/>
  <c r="D152" i="71"/>
  <c r="G151" i="71"/>
  <c r="E152" i="70"/>
  <c r="F152" i="70" s="1"/>
  <c r="B152" i="70"/>
  <c r="I146" i="53"/>
  <c r="H146" i="53"/>
  <c r="J150" i="23"/>
  <c r="J149" i="18"/>
  <c r="G146" i="46"/>
  <c r="D147" i="46"/>
  <c r="B147" i="46" s="1"/>
  <c r="G147" i="74"/>
  <c r="D148" i="74"/>
  <c r="G151" i="29"/>
  <c r="D152" i="29"/>
  <c r="B152" i="29" s="1"/>
  <c r="G145" i="61"/>
  <c r="D146" i="61"/>
  <c r="B146" i="61" s="1"/>
  <c r="G150" i="31"/>
  <c r="D151" i="31"/>
  <c r="G141" i="88"/>
  <c r="D142" i="88"/>
  <c r="E142" i="88" s="1"/>
  <c r="D153" i="30"/>
  <c r="G152" i="30"/>
  <c r="G141" i="92"/>
  <c r="D142" i="92"/>
  <c r="E142" i="92" s="1"/>
  <c r="D145" i="68"/>
  <c r="E145" i="68" s="1"/>
  <c r="G144" i="68"/>
  <c r="D142" i="86"/>
  <c r="E142" i="86" s="1"/>
  <c r="G141" i="86"/>
  <c r="E143" i="26"/>
  <c r="F143" i="26" s="1"/>
  <c r="B143" i="26"/>
  <c r="I150" i="32"/>
  <c r="H150" i="32"/>
  <c r="B150" i="19"/>
  <c r="D146" i="60"/>
  <c r="G145" i="60"/>
  <c r="D147" i="58"/>
  <c r="B147" i="58" s="1"/>
  <c r="G146" i="58"/>
  <c r="G148" i="45"/>
  <c r="D149" i="45"/>
  <c r="B149" i="45" s="1"/>
  <c r="E151" i="32"/>
  <c r="F151" i="32" s="1"/>
  <c r="B151" i="32"/>
  <c r="J145" i="59"/>
  <c r="J150" i="69"/>
  <c r="G142" i="85"/>
  <c r="D143" i="85"/>
  <c r="B143" i="85" s="1"/>
  <c r="I141" i="91"/>
  <c r="H141" i="91"/>
  <c r="I149" i="20"/>
  <c r="H149" i="20"/>
  <c r="J145" i="46"/>
  <c r="J142" i="79"/>
  <c r="H141" i="89"/>
  <c r="I141" i="89"/>
  <c r="H148" i="73"/>
  <c r="I148" i="73"/>
  <c r="D142" i="90"/>
  <c r="E142" i="90" s="1"/>
  <c r="G141" i="90"/>
  <c r="J146" i="74"/>
  <c r="J147" i="45"/>
  <c r="I142" i="26"/>
  <c r="H142" i="26"/>
  <c r="E150" i="22"/>
  <c r="F150" i="22" s="1"/>
  <c r="H149" i="19"/>
  <c r="I149" i="19"/>
  <c r="F142" i="91"/>
  <c r="B142" i="91"/>
  <c r="D152" i="69"/>
  <c r="B152" i="69" s="1"/>
  <c r="G151" i="69"/>
  <c r="B150" i="20"/>
  <c r="F142" i="89"/>
  <c r="B142" i="89"/>
  <c r="I142" i="81"/>
  <c r="H142" i="81"/>
  <c r="J144" i="60"/>
  <c r="H146" i="72"/>
  <c r="I146" i="72"/>
  <c r="E150" i="20"/>
  <c r="F150" i="20" s="1"/>
  <c r="E147" i="53"/>
  <c r="F147" i="53" s="1"/>
  <c r="B147" i="53"/>
  <c r="E146" i="63"/>
  <c r="F146" i="63" s="1"/>
  <c r="B146" i="63"/>
  <c r="D142" i="84"/>
  <c r="E142" i="84" s="1"/>
  <c r="G141" i="84"/>
  <c r="E147" i="62"/>
  <c r="F147" i="62" s="1"/>
  <c r="H149" i="22"/>
  <c r="I149" i="22"/>
  <c r="E150" i="19"/>
  <c r="F150" i="19" s="1"/>
  <c r="G151" i="23"/>
  <c r="D152" i="23"/>
  <c r="G150" i="18"/>
  <c r="D151" i="18"/>
  <c r="B151" i="18" s="1"/>
  <c r="B148" i="56"/>
  <c r="D147" i="59"/>
  <c r="E147" i="59" s="1"/>
  <c r="G146" i="59"/>
  <c r="J143" i="67"/>
  <c r="H147" i="56"/>
  <c r="I147" i="56"/>
  <c r="E148" i="56"/>
  <c r="F148" i="56" s="1"/>
  <c r="J147" i="44"/>
  <c r="J146" i="57"/>
  <c r="G147" i="57"/>
  <c r="D148" i="57"/>
  <c r="J151" i="28"/>
  <c r="J149" i="17"/>
  <c r="J149" i="34"/>
  <c r="G150" i="34"/>
  <c r="D151" i="34"/>
  <c r="E151" i="34" s="1"/>
  <c r="D151" i="17"/>
  <c r="E151" i="17" s="1"/>
  <c r="G150" i="17"/>
  <c r="I146" i="55"/>
  <c r="H146" i="55"/>
  <c r="B144" i="77"/>
  <c r="I142" i="80"/>
  <c r="H142" i="80"/>
  <c r="H143" i="75"/>
  <c r="I143" i="75"/>
  <c r="H148" i="42"/>
  <c r="I148" i="42"/>
  <c r="G148" i="44"/>
  <c r="D149" i="44"/>
  <c r="B144" i="76"/>
  <c r="F144" i="76"/>
  <c r="D150" i="3"/>
  <c r="E150" i="3" s="1"/>
  <c r="G149" i="3"/>
  <c r="B147" i="54"/>
  <c r="I146" i="54"/>
  <c r="H146" i="54"/>
  <c r="I141" i="93"/>
  <c r="H141" i="93"/>
  <c r="F141" i="33"/>
  <c r="B141" i="33"/>
  <c r="E144" i="77"/>
  <c r="F144" i="77" s="1"/>
  <c r="H142" i="83"/>
  <c r="I142" i="83"/>
  <c r="B150" i="21"/>
  <c r="F150" i="21"/>
  <c r="E147" i="54"/>
  <c r="F147" i="54" s="1"/>
  <c r="D142" i="87"/>
  <c r="E142" i="87" s="1"/>
  <c r="G141" i="87"/>
  <c r="H140" i="33"/>
  <c r="I140" i="33"/>
  <c r="D145" i="67"/>
  <c r="G144" i="67"/>
  <c r="I143" i="77"/>
  <c r="H143" i="77"/>
  <c r="B144" i="75"/>
  <c r="F144" i="75"/>
  <c r="G142" i="82"/>
  <c r="D143" i="82"/>
  <c r="E143" i="82" s="1"/>
  <c r="G142" i="94"/>
  <c r="D143" i="94"/>
  <c r="I140" i="13"/>
  <c r="H140" i="13"/>
  <c r="F151" i="24"/>
  <c r="B151" i="24"/>
  <c r="B142" i="93"/>
  <c r="F142" i="93"/>
  <c r="B147" i="55"/>
  <c r="F147" i="55"/>
  <c r="J148" i="3"/>
  <c r="B143" i="80"/>
  <c r="F143" i="80"/>
  <c r="B149" i="42"/>
  <c r="F149" i="42"/>
  <c r="G142" i="95"/>
  <c r="D143" i="95"/>
  <c r="E143" i="95" s="1"/>
  <c r="H143" i="76"/>
  <c r="I143" i="76"/>
  <c r="G141" i="96"/>
  <c r="D142" i="96"/>
  <c r="E142" i="96" s="1"/>
  <c r="B143" i="83"/>
  <c r="F143" i="83"/>
  <c r="B141" i="13"/>
  <c r="F141" i="13"/>
  <c r="G152" i="28"/>
  <c r="D153" i="28"/>
  <c r="I149" i="21"/>
  <c r="H149" i="21"/>
  <c r="H150" i="24"/>
  <c r="I150" i="24"/>
  <c r="H140" i="102" l="1"/>
  <c r="I140" i="102"/>
  <c r="B141" i="102"/>
  <c r="F141" i="102"/>
  <c r="E147" i="72"/>
  <c r="F147" i="72" s="1"/>
  <c r="G147" i="72" s="1"/>
  <c r="H147" i="72" s="1"/>
  <c r="I141" i="101"/>
  <c r="H141" i="101"/>
  <c r="F142" i="101"/>
  <c r="B142" i="101"/>
  <c r="G144" i="100"/>
  <c r="D145" i="100"/>
  <c r="H146" i="62"/>
  <c r="J146" i="62" s="1"/>
  <c r="I151" i="70"/>
  <c r="J151" i="70" s="1"/>
  <c r="G141" i="25"/>
  <c r="D142" i="25"/>
  <c r="J140" i="25"/>
  <c r="I145" i="63"/>
  <c r="J145" i="63" s="1"/>
  <c r="H143" i="78"/>
  <c r="J143" i="78" s="1"/>
  <c r="D142" i="99"/>
  <c r="G141" i="99"/>
  <c r="H141" i="97"/>
  <c r="I141" i="97"/>
  <c r="B142" i="97"/>
  <c r="E142" i="98"/>
  <c r="F142" i="98" s="1"/>
  <c r="B142" i="98"/>
  <c r="E142" i="97"/>
  <c r="F142" i="97" s="1"/>
  <c r="H141" i="98"/>
  <c r="I141" i="98"/>
  <c r="G149" i="73"/>
  <c r="I149" i="73" s="1"/>
  <c r="E146" i="64"/>
  <c r="F146" i="64" s="1"/>
  <c r="B146" i="64"/>
  <c r="I145" i="64"/>
  <c r="H145" i="64"/>
  <c r="E152" i="29"/>
  <c r="F152" i="29" s="1"/>
  <c r="D153" i="29" s="1"/>
  <c r="B153" i="29" s="1"/>
  <c r="G62" i="26"/>
  <c r="I62" i="26" s="1"/>
  <c r="E144" i="78"/>
  <c r="F144" i="78" s="1"/>
  <c r="G144" i="78" s="1"/>
  <c r="E143" i="85"/>
  <c r="F143" i="85" s="1"/>
  <c r="J151" i="27"/>
  <c r="D153" i="27"/>
  <c r="G152" i="27"/>
  <c r="J148" i="43"/>
  <c r="J149" i="20"/>
  <c r="E149" i="45"/>
  <c r="F149" i="45" s="1"/>
  <c r="D150" i="45" s="1"/>
  <c r="B150" i="45" s="1"/>
  <c r="D150" i="39"/>
  <c r="G149" i="39"/>
  <c r="J148" i="39"/>
  <c r="D64" i="33"/>
  <c r="G63" i="33"/>
  <c r="H63" i="33"/>
  <c r="D64" i="25"/>
  <c r="E64" i="25" s="1"/>
  <c r="H63" i="25"/>
  <c r="G63" i="25"/>
  <c r="G149" i="43"/>
  <c r="D150" i="43"/>
  <c r="H61" i="13"/>
  <c r="I61" i="13" s="1"/>
  <c r="E150" i="41"/>
  <c r="F150" i="41" s="1"/>
  <c r="B150" i="41"/>
  <c r="J146" i="72"/>
  <c r="D63" i="26"/>
  <c r="E63" i="26" s="1"/>
  <c r="H149" i="41"/>
  <c r="I149" i="41"/>
  <c r="D62" i="13"/>
  <c r="D151" i="19"/>
  <c r="G150" i="19"/>
  <c r="G146" i="63"/>
  <c r="D147" i="63"/>
  <c r="D151" i="20"/>
  <c r="E151" i="20" s="1"/>
  <c r="G150" i="20"/>
  <c r="G143" i="26"/>
  <c r="D144" i="26"/>
  <c r="B144" i="26" s="1"/>
  <c r="G152" i="70"/>
  <c r="D153" i="70"/>
  <c r="G142" i="89"/>
  <c r="D143" i="89"/>
  <c r="E143" i="89" s="1"/>
  <c r="H151" i="69"/>
  <c r="I151" i="69"/>
  <c r="J149" i="19"/>
  <c r="J142" i="26"/>
  <c r="G143" i="81"/>
  <c r="D144" i="81"/>
  <c r="I145" i="60"/>
  <c r="H145" i="60"/>
  <c r="H144" i="68"/>
  <c r="I144" i="68"/>
  <c r="I141" i="92"/>
  <c r="H141" i="92"/>
  <c r="B142" i="88"/>
  <c r="F142" i="88"/>
  <c r="H150" i="31"/>
  <c r="I150" i="31"/>
  <c r="B144" i="79"/>
  <c r="F144" i="79"/>
  <c r="I145" i="65"/>
  <c r="H145" i="65"/>
  <c r="J149" i="22"/>
  <c r="I141" i="84"/>
  <c r="H141" i="84"/>
  <c r="F142" i="90"/>
  <c r="B142" i="90"/>
  <c r="D152" i="32"/>
  <c r="G151" i="32"/>
  <c r="E147" i="58"/>
  <c r="F147" i="58" s="1"/>
  <c r="E146" i="60"/>
  <c r="F146" i="60" s="1"/>
  <c r="B146" i="60"/>
  <c r="J150" i="32"/>
  <c r="H141" i="86"/>
  <c r="I141" i="86"/>
  <c r="F145" i="68"/>
  <c r="B145" i="68"/>
  <c r="E146" i="61"/>
  <c r="F146" i="61" s="1"/>
  <c r="I151" i="29"/>
  <c r="H151" i="29"/>
  <c r="E147" i="46"/>
  <c r="F147" i="46" s="1"/>
  <c r="I143" i="79"/>
  <c r="H143" i="79"/>
  <c r="F142" i="84"/>
  <c r="B142" i="84"/>
  <c r="G150" i="22"/>
  <c r="D151" i="22"/>
  <c r="B151" i="22" s="1"/>
  <c r="J148" i="73"/>
  <c r="I148" i="45"/>
  <c r="H148" i="45"/>
  <c r="H146" i="58"/>
  <c r="I146" i="58"/>
  <c r="B142" i="86"/>
  <c r="F142" i="86"/>
  <c r="F142" i="92"/>
  <c r="B142" i="92"/>
  <c r="H152" i="30"/>
  <c r="I152" i="30"/>
  <c r="I141" i="88"/>
  <c r="H141" i="88"/>
  <c r="E148" i="74"/>
  <c r="F148" i="74" s="1"/>
  <c r="B148" i="74"/>
  <c r="I146" i="46"/>
  <c r="H146" i="46"/>
  <c r="J146" i="53"/>
  <c r="H151" i="71"/>
  <c r="I151" i="71"/>
  <c r="I144" i="66"/>
  <c r="H144" i="66"/>
  <c r="G147" i="62"/>
  <c r="D148" i="62"/>
  <c r="G147" i="53"/>
  <c r="D148" i="53"/>
  <c r="E152" i="69"/>
  <c r="F152" i="69" s="1"/>
  <c r="G142" i="91"/>
  <c r="D143" i="91"/>
  <c r="H141" i="90"/>
  <c r="I141" i="90"/>
  <c r="H142" i="85"/>
  <c r="I142" i="85"/>
  <c r="F150" i="73"/>
  <c r="B150" i="73"/>
  <c r="E153" i="30"/>
  <c r="F153" i="30" s="1"/>
  <c r="B153" i="30"/>
  <c r="E151" i="31"/>
  <c r="F151" i="31" s="1"/>
  <c r="B151" i="31"/>
  <c r="H145" i="61"/>
  <c r="I145" i="61"/>
  <c r="H147" i="74"/>
  <c r="I147" i="74"/>
  <c r="E152" i="71"/>
  <c r="F152" i="71" s="1"/>
  <c r="B152" i="71"/>
  <c r="E146" i="65"/>
  <c r="F146" i="65" s="1"/>
  <c r="E145" i="66"/>
  <c r="F145" i="66" s="1"/>
  <c r="B145" i="66"/>
  <c r="G148" i="56"/>
  <c r="D149" i="56"/>
  <c r="J147" i="56"/>
  <c r="I150" i="18"/>
  <c r="H150" i="18"/>
  <c r="B147" i="59"/>
  <c r="F147" i="59"/>
  <c r="B152" i="23"/>
  <c r="J143" i="77"/>
  <c r="J148" i="42"/>
  <c r="E151" i="18"/>
  <c r="F151" i="18" s="1"/>
  <c r="H151" i="23"/>
  <c r="I151" i="23"/>
  <c r="J150" i="24"/>
  <c r="I146" i="59"/>
  <c r="H146" i="59"/>
  <c r="E152" i="23"/>
  <c r="F152" i="23" s="1"/>
  <c r="I147" i="57"/>
  <c r="H147" i="57"/>
  <c r="J140" i="33"/>
  <c r="J143" i="75"/>
  <c r="E148" i="57"/>
  <c r="F148" i="57" s="1"/>
  <c r="B148" i="57"/>
  <c r="D148" i="54"/>
  <c r="E148" i="54" s="1"/>
  <c r="G147" i="54"/>
  <c r="G144" i="77"/>
  <c r="D145" i="77"/>
  <c r="E145" i="77" s="1"/>
  <c r="G143" i="80"/>
  <c r="D144" i="80"/>
  <c r="E144" i="80" s="1"/>
  <c r="G147" i="55"/>
  <c r="D148" i="55"/>
  <c r="E148" i="55" s="1"/>
  <c r="B143" i="94"/>
  <c r="I142" i="82"/>
  <c r="H142" i="82"/>
  <c r="G144" i="75"/>
  <c r="D145" i="75"/>
  <c r="E145" i="75" s="1"/>
  <c r="B145" i="67"/>
  <c r="B150" i="3"/>
  <c r="F150" i="3"/>
  <c r="B149" i="44"/>
  <c r="I152" i="28"/>
  <c r="H152" i="28"/>
  <c r="H142" i="94"/>
  <c r="I142" i="94"/>
  <c r="G141" i="33"/>
  <c r="D142" i="33"/>
  <c r="E142" i="33" s="1"/>
  <c r="J146" i="54"/>
  <c r="G144" i="76"/>
  <c r="D145" i="76"/>
  <c r="E145" i="76" s="1"/>
  <c r="H148" i="44"/>
  <c r="I148" i="44"/>
  <c r="J146" i="55"/>
  <c r="I150" i="17"/>
  <c r="H150" i="17"/>
  <c r="B153" i="28"/>
  <c r="G149" i="42"/>
  <c r="D150" i="42"/>
  <c r="E150" i="42" s="1"/>
  <c r="F142" i="96"/>
  <c r="B142" i="96"/>
  <c r="J149" i="21"/>
  <c r="D142" i="13"/>
  <c r="E142" i="13" s="1"/>
  <c r="G141" i="13"/>
  <c r="H141" i="96"/>
  <c r="I141" i="96"/>
  <c r="B143" i="95"/>
  <c r="F143" i="95"/>
  <c r="D143" i="93"/>
  <c r="E143" i="93" s="1"/>
  <c r="G142" i="93"/>
  <c r="G151" i="24"/>
  <c r="D152" i="24"/>
  <c r="E152" i="24" s="1"/>
  <c r="E145" i="67"/>
  <c r="F145" i="67" s="1"/>
  <c r="I141" i="87"/>
  <c r="H141" i="87"/>
  <c r="G150" i="21"/>
  <c r="D151" i="21"/>
  <c r="E151" i="21" s="1"/>
  <c r="B151" i="17"/>
  <c r="F151" i="17"/>
  <c r="B151" i="34"/>
  <c r="F151" i="34"/>
  <c r="G143" i="83"/>
  <c r="D144" i="83"/>
  <c r="E144" i="83" s="1"/>
  <c r="E153" i="28"/>
  <c r="F153" i="28" s="1"/>
  <c r="J143" i="76"/>
  <c r="I142" i="95"/>
  <c r="H142" i="95"/>
  <c r="E143" i="94"/>
  <c r="F143" i="94" s="1"/>
  <c r="F143" i="82"/>
  <c r="B143" i="82"/>
  <c r="H144" i="67"/>
  <c r="I144" i="67"/>
  <c r="B142" i="87"/>
  <c r="F142" i="87"/>
  <c r="I149" i="3"/>
  <c r="H149" i="3"/>
  <c r="E149" i="44"/>
  <c r="F149" i="44" s="1"/>
  <c r="I150" i="34"/>
  <c r="H150" i="34"/>
  <c r="D142" i="102" l="1"/>
  <c r="E142" i="102" s="1"/>
  <c r="G141" i="102"/>
  <c r="I147" i="72"/>
  <c r="J147" i="72" s="1"/>
  <c r="D148" i="72"/>
  <c r="B148" i="72" s="1"/>
  <c r="G142" i="101"/>
  <c r="D143" i="101"/>
  <c r="H149" i="73"/>
  <c r="J149" i="73" s="1"/>
  <c r="E145" i="100"/>
  <c r="F145" i="100" s="1"/>
  <c r="B145" i="100"/>
  <c r="H144" i="100"/>
  <c r="I144" i="100"/>
  <c r="E142" i="25"/>
  <c r="F142" i="25" s="1"/>
  <c r="B142" i="25"/>
  <c r="H141" i="25"/>
  <c r="I141" i="25"/>
  <c r="G152" i="29"/>
  <c r="H152" i="29" s="1"/>
  <c r="I141" i="99"/>
  <c r="H141" i="99"/>
  <c r="E142" i="99"/>
  <c r="F142" i="99" s="1"/>
  <c r="B142" i="99"/>
  <c r="D145" i="78"/>
  <c r="E145" i="78" s="1"/>
  <c r="F145" i="78" s="1"/>
  <c r="D143" i="97"/>
  <c r="G142" i="97"/>
  <c r="D143" i="98"/>
  <c r="G142" i="98"/>
  <c r="G146" i="64"/>
  <c r="D147" i="64"/>
  <c r="E153" i="29"/>
  <c r="F153" i="29" s="1"/>
  <c r="J145" i="64"/>
  <c r="E150" i="45"/>
  <c r="F150" i="45" s="1"/>
  <c r="D151" i="45" s="1"/>
  <c r="B151" i="45" s="1"/>
  <c r="I63" i="33"/>
  <c r="G149" i="45"/>
  <c r="I152" i="27"/>
  <c r="H152" i="27"/>
  <c r="E153" i="27"/>
  <c r="F153" i="27" s="1"/>
  <c r="B153" i="27"/>
  <c r="J145" i="61"/>
  <c r="J151" i="71"/>
  <c r="E151" i="22"/>
  <c r="F151" i="22" s="1"/>
  <c r="G151" i="22" s="1"/>
  <c r="H149" i="39"/>
  <c r="I149" i="39"/>
  <c r="J149" i="41"/>
  <c r="B150" i="39"/>
  <c r="E150" i="39"/>
  <c r="F150" i="39" s="1"/>
  <c r="J144" i="66"/>
  <c r="J144" i="68"/>
  <c r="B64" i="33"/>
  <c r="G150" i="41"/>
  <c r="D151" i="41"/>
  <c r="E150" i="43"/>
  <c r="F150" i="43" s="1"/>
  <c r="B150" i="43"/>
  <c r="B64" i="25"/>
  <c r="F64" i="25"/>
  <c r="G64" i="25" s="1"/>
  <c r="E64" i="33"/>
  <c r="F64" i="33" s="1"/>
  <c r="B62" i="13"/>
  <c r="B63" i="26"/>
  <c r="F63" i="26"/>
  <c r="G63" i="26" s="1"/>
  <c r="I149" i="43"/>
  <c r="H149" i="43"/>
  <c r="J143" i="79"/>
  <c r="J145" i="65"/>
  <c r="J145" i="60"/>
  <c r="E62" i="13"/>
  <c r="F62" i="13" s="1"/>
  <c r="I63" i="25"/>
  <c r="D153" i="71"/>
  <c r="G152" i="71"/>
  <c r="D146" i="66"/>
  <c r="G145" i="66"/>
  <c r="G148" i="74"/>
  <c r="D149" i="74"/>
  <c r="G151" i="31"/>
  <c r="D152" i="31"/>
  <c r="G153" i="30"/>
  <c r="D154" i="30"/>
  <c r="I142" i="91"/>
  <c r="H142" i="91"/>
  <c r="B148" i="62"/>
  <c r="E148" i="62"/>
  <c r="F148" i="62" s="1"/>
  <c r="J146" i="46"/>
  <c r="G147" i="46"/>
  <c r="D148" i="46"/>
  <c r="B148" i="46" s="1"/>
  <c r="D144" i="85"/>
  <c r="G143" i="85"/>
  <c r="G144" i="79"/>
  <c r="D145" i="79"/>
  <c r="B145" i="79" s="1"/>
  <c r="D143" i="88"/>
  <c r="G142" i="88"/>
  <c r="B143" i="89"/>
  <c r="F143" i="89"/>
  <c r="E153" i="70"/>
  <c r="F153" i="70" s="1"/>
  <c r="B153" i="70"/>
  <c r="H143" i="26"/>
  <c r="I143" i="26"/>
  <c r="E147" i="63"/>
  <c r="F147" i="63" s="1"/>
  <c r="B147" i="63"/>
  <c r="D147" i="65"/>
  <c r="G146" i="65"/>
  <c r="J147" i="74"/>
  <c r="G152" i="69"/>
  <c r="D153" i="69"/>
  <c r="H147" i="62"/>
  <c r="I147" i="62"/>
  <c r="D143" i="92"/>
  <c r="E143" i="92" s="1"/>
  <c r="G142" i="92"/>
  <c r="J148" i="45"/>
  <c r="H150" i="22"/>
  <c r="I150" i="22"/>
  <c r="D143" i="84"/>
  <c r="E143" i="84" s="1"/>
  <c r="G142" i="84"/>
  <c r="D148" i="58"/>
  <c r="B148" i="58" s="1"/>
  <c r="G147" i="58"/>
  <c r="E144" i="81"/>
  <c r="F144" i="81" s="1"/>
  <c r="B144" i="81"/>
  <c r="J151" i="69"/>
  <c r="H142" i="89"/>
  <c r="I142" i="89"/>
  <c r="H152" i="70"/>
  <c r="I152" i="70"/>
  <c r="I146" i="63"/>
  <c r="H146" i="63"/>
  <c r="G150" i="73"/>
  <c r="D151" i="73"/>
  <c r="E148" i="53"/>
  <c r="F148" i="53" s="1"/>
  <c r="B148" i="53"/>
  <c r="J152" i="30"/>
  <c r="D143" i="86"/>
  <c r="E143" i="86" s="1"/>
  <c r="G142" i="86"/>
  <c r="J146" i="58"/>
  <c r="H144" i="78"/>
  <c r="I144" i="78"/>
  <c r="J151" i="29"/>
  <c r="G145" i="68"/>
  <c r="D146" i="68"/>
  <c r="B146" i="68" s="1"/>
  <c r="I151" i="32"/>
  <c r="H151" i="32"/>
  <c r="G142" i="90"/>
  <c r="D143" i="90"/>
  <c r="E143" i="90" s="1"/>
  <c r="J150" i="31"/>
  <c r="H143" i="81"/>
  <c r="I143" i="81"/>
  <c r="E144" i="26"/>
  <c r="F144" i="26" s="1"/>
  <c r="H150" i="20"/>
  <c r="I150" i="20"/>
  <c r="H150" i="19"/>
  <c r="I150" i="19"/>
  <c r="E143" i="91"/>
  <c r="F143" i="91" s="1"/>
  <c r="B143" i="91"/>
  <c r="I147" i="53"/>
  <c r="H147" i="53"/>
  <c r="D147" i="61"/>
  <c r="G146" i="61"/>
  <c r="D147" i="60"/>
  <c r="E147" i="60" s="1"/>
  <c r="G146" i="60"/>
  <c r="E152" i="32"/>
  <c r="F152" i="32" s="1"/>
  <c r="B152" i="32"/>
  <c r="B151" i="20"/>
  <c r="F151" i="20"/>
  <c r="E151" i="19"/>
  <c r="F151" i="19" s="1"/>
  <c r="B151" i="19"/>
  <c r="D153" i="23"/>
  <c r="G152" i="23"/>
  <c r="G151" i="18"/>
  <c r="D152" i="18"/>
  <c r="E152" i="18" s="1"/>
  <c r="G147" i="59"/>
  <c r="D148" i="59"/>
  <c r="J151" i="23"/>
  <c r="J150" i="18"/>
  <c r="E149" i="56"/>
  <c r="F149" i="56" s="1"/>
  <c r="B149" i="56"/>
  <c r="J149" i="3"/>
  <c r="J146" i="59"/>
  <c r="H148" i="56"/>
  <c r="I148" i="56"/>
  <c r="J150" i="17"/>
  <c r="G148" i="57"/>
  <c r="D149" i="57"/>
  <c r="E149" i="57" s="1"/>
  <c r="J147" i="57"/>
  <c r="J144" i="67"/>
  <c r="D144" i="94"/>
  <c r="E144" i="94" s="1"/>
  <c r="G143" i="94"/>
  <c r="G149" i="44"/>
  <c r="D150" i="44"/>
  <c r="E150" i="44" s="1"/>
  <c r="D154" i="28"/>
  <c r="E154" i="28" s="1"/>
  <c r="E155" i="28" s="1"/>
  <c r="G153" i="28"/>
  <c r="G145" i="67"/>
  <c r="D146" i="67"/>
  <c r="E146" i="67" s="1"/>
  <c r="J150" i="34"/>
  <c r="G143" i="82"/>
  <c r="D144" i="82"/>
  <c r="E144" i="82" s="1"/>
  <c r="G151" i="17"/>
  <c r="D152" i="17"/>
  <c r="E152" i="17" s="1"/>
  <c r="B151" i="21"/>
  <c r="F151" i="21"/>
  <c r="G143" i="95"/>
  <c r="D144" i="95"/>
  <c r="E144" i="95" s="1"/>
  <c r="I141" i="13"/>
  <c r="H141" i="13"/>
  <c r="B145" i="75"/>
  <c r="F145" i="75"/>
  <c r="I143" i="80"/>
  <c r="H143" i="80"/>
  <c r="B144" i="83"/>
  <c r="F144" i="83"/>
  <c r="H150" i="21"/>
  <c r="I150" i="21"/>
  <c r="F152" i="24"/>
  <c r="B152" i="24"/>
  <c r="I142" i="93"/>
  <c r="H142" i="93"/>
  <c r="G142" i="96"/>
  <c r="D143" i="96"/>
  <c r="E143" i="96" s="1"/>
  <c r="F145" i="76"/>
  <c r="B145" i="76"/>
  <c r="J152" i="28"/>
  <c r="I144" i="75"/>
  <c r="H144" i="75"/>
  <c r="D152" i="34"/>
  <c r="E152" i="34" s="1"/>
  <c r="G151" i="34"/>
  <c r="I151" i="24"/>
  <c r="H151" i="24"/>
  <c r="F142" i="13"/>
  <c r="B142" i="13"/>
  <c r="B150" i="42"/>
  <c r="F150" i="42"/>
  <c r="H144" i="76"/>
  <c r="I144" i="76"/>
  <c r="B142" i="33"/>
  <c r="F142" i="33"/>
  <c r="F148" i="55"/>
  <c r="B148" i="55"/>
  <c r="F145" i="77"/>
  <c r="B145" i="77"/>
  <c r="H147" i="54"/>
  <c r="I147" i="54"/>
  <c r="G142" i="87"/>
  <c r="D143" i="87"/>
  <c r="E143" i="87" s="1"/>
  <c r="H143" i="83"/>
  <c r="I143" i="83"/>
  <c r="F143" i="93"/>
  <c r="B143" i="93"/>
  <c r="I149" i="42"/>
  <c r="H149" i="42"/>
  <c r="J148" i="44"/>
  <c r="H141" i="33"/>
  <c r="I141" i="33"/>
  <c r="D151" i="3"/>
  <c r="E151" i="3" s="1"/>
  <c r="G150" i="3"/>
  <c r="H147" i="55"/>
  <c r="I147" i="55"/>
  <c r="B144" i="80"/>
  <c r="F144" i="80"/>
  <c r="I144" i="77"/>
  <c r="H144" i="77"/>
  <c r="F148" i="54"/>
  <c r="B148" i="54"/>
  <c r="H141" i="102" l="1"/>
  <c r="I141" i="102"/>
  <c r="F142" i="102"/>
  <c r="B142" i="102"/>
  <c r="E148" i="72"/>
  <c r="F148" i="72" s="1"/>
  <c r="D149" i="72" s="1"/>
  <c r="B149" i="72" s="1"/>
  <c r="E143" i="101"/>
  <c r="F143" i="101" s="1"/>
  <c r="B143" i="101"/>
  <c r="H142" i="101"/>
  <c r="I142" i="101"/>
  <c r="G145" i="100"/>
  <c r="D146" i="100"/>
  <c r="D143" i="25"/>
  <c r="G142" i="25"/>
  <c r="J141" i="25"/>
  <c r="I152" i="29"/>
  <c r="J152" i="29" s="1"/>
  <c r="G150" i="45"/>
  <c r="H150" i="45" s="1"/>
  <c r="B145" i="78"/>
  <c r="D143" i="99"/>
  <c r="G142" i="99"/>
  <c r="I142" i="98"/>
  <c r="H142" i="98"/>
  <c r="B143" i="98"/>
  <c r="I142" i="97"/>
  <c r="H142" i="97"/>
  <c r="E143" i="98"/>
  <c r="F143" i="98" s="1"/>
  <c r="E143" i="97"/>
  <c r="F143" i="97" s="1"/>
  <c r="B143" i="97"/>
  <c r="D154" i="29"/>
  <c r="G153" i="29"/>
  <c r="E147" i="64"/>
  <c r="F147" i="64" s="1"/>
  <c r="B147" i="64"/>
  <c r="H146" i="64"/>
  <c r="I146" i="64"/>
  <c r="D152" i="22"/>
  <c r="B152" i="22" s="1"/>
  <c r="H63" i="26"/>
  <c r="I63" i="26" s="1"/>
  <c r="H64" i="25"/>
  <c r="I64" i="25" s="1"/>
  <c r="H149" i="45"/>
  <c r="I149" i="45"/>
  <c r="D154" i="27"/>
  <c r="G153" i="27"/>
  <c r="J152" i="27"/>
  <c r="J149" i="39"/>
  <c r="G150" i="39"/>
  <c r="D151" i="39"/>
  <c r="B151" i="39" s="1"/>
  <c r="J147" i="62"/>
  <c r="J148" i="56"/>
  <c r="D65" i="33"/>
  <c r="E65" i="33" s="1"/>
  <c r="G64" i="33"/>
  <c r="H64" i="33"/>
  <c r="D63" i="13"/>
  <c r="E63" i="13" s="1"/>
  <c r="G62" i="13"/>
  <c r="H62" i="13"/>
  <c r="J147" i="53"/>
  <c r="J151" i="32"/>
  <c r="E148" i="58"/>
  <c r="F148" i="58" s="1"/>
  <c r="D149" i="58" s="1"/>
  <c r="B149" i="58" s="1"/>
  <c r="D65" i="25"/>
  <c r="E65" i="25" s="1"/>
  <c r="E146" i="68"/>
  <c r="F146" i="68" s="1"/>
  <c r="G146" i="68" s="1"/>
  <c r="J144" i="78"/>
  <c r="G150" i="43"/>
  <c r="D151" i="43"/>
  <c r="J150" i="20"/>
  <c r="J149" i="43"/>
  <c r="E151" i="41"/>
  <c r="F151" i="41" s="1"/>
  <c r="B151" i="41"/>
  <c r="D64" i="26"/>
  <c r="E64" i="26" s="1"/>
  <c r="I150" i="41"/>
  <c r="H150" i="41"/>
  <c r="G145" i="78"/>
  <c r="D146" i="78"/>
  <c r="D153" i="32"/>
  <c r="G152" i="32"/>
  <c r="D154" i="70"/>
  <c r="G153" i="70"/>
  <c r="F147" i="60"/>
  <c r="B147" i="60"/>
  <c r="I145" i="68"/>
  <c r="H145" i="68"/>
  <c r="E151" i="73"/>
  <c r="F151" i="73" s="1"/>
  <c r="B151" i="73"/>
  <c r="J146" i="63"/>
  <c r="E153" i="69"/>
  <c r="F153" i="69" s="1"/>
  <c r="B153" i="69"/>
  <c r="I146" i="65"/>
  <c r="H146" i="65"/>
  <c r="I142" i="88"/>
  <c r="H142" i="88"/>
  <c r="I144" i="79"/>
  <c r="H144" i="79"/>
  <c r="E152" i="31"/>
  <c r="F152" i="31" s="1"/>
  <c r="B152" i="31"/>
  <c r="H145" i="66"/>
  <c r="I145" i="66"/>
  <c r="G151" i="20"/>
  <c r="D152" i="20"/>
  <c r="I146" i="61"/>
  <c r="H146" i="61"/>
  <c r="J150" i="19"/>
  <c r="D145" i="26"/>
  <c r="G144" i="26"/>
  <c r="F143" i="90"/>
  <c r="B143" i="90"/>
  <c r="H150" i="73"/>
  <c r="I150" i="73"/>
  <c r="J152" i="70"/>
  <c r="I142" i="84"/>
  <c r="H142" i="84"/>
  <c r="F143" i="92"/>
  <c r="B143" i="92"/>
  <c r="I152" i="69"/>
  <c r="H152" i="69"/>
  <c r="B147" i="65"/>
  <c r="J143" i="26"/>
  <c r="E143" i="88"/>
  <c r="F143" i="88" s="1"/>
  <c r="B143" i="88"/>
  <c r="I143" i="85"/>
  <c r="H143" i="85"/>
  <c r="E148" i="46"/>
  <c r="F148" i="46" s="1"/>
  <c r="D149" i="62"/>
  <c r="G148" i="62"/>
  <c r="H151" i="31"/>
  <c r="I151" i="31"/>
  <c r="E146" i="66"/>
  <c r="F146" i="66" s="1"/>
  <c r="B146" i="66"/>
  <c r="H146" i="60"/>
  <c r="I146" i="60"/>
  <c r="E147" i="61"/>
  <c r="F147" i="61" s="1"/>
  <c r="B147" i="61"/>
  <c r="I151" i="22"/>
  <c r="H151" i="22"/>
  <c r="D144" i="91"/>
  <c r="E144" i="91" s="1"/>
  <c r="G143" i="91"/>
  <c r="I142" i="86"/>
  <c r="H142" i="86"/>
  <c r="D149" i="53"/>
  <c r="B149" i="53" s="1"/>
  <c r="G148" i="53"/>
  <c r="G144" i="81"/>
  <c r="D145" i="81"/>
  <c r="I147" i="58"/>
  <c r="H147" i="58"/>
  <c r="F143" i="84"/>
  <c r="B143" i="84"/>
  <c r="D144" i="89"/>
  <c r="E144" i="89" s="1"/>
  <c r="G143" i="89"/>
  <c r="E144" i="85"/>
  <c r="F144" i="85" s="1"/>
  <c r="B144" i="85"/>
  <c r="E154" i="30"/>
  <c r="E155" i="30" s="1"/>
  <c r="B154" i="30"/>
  <c r="E149" i="74"/>
  <c r="F149" i="74" s="1"/>
  <c r="B149" i="74"/>
  <c r="H152" i="71"/>
  <c r="I152" i="71"/>
  <c r="G151" i="19"/>
  <c r="D152" i="19"/>
  <c r="I142" i="90"/>
  <c r="H142" i="90"/>
  <c r="B143" i="86"/>
  <c r="F143" i="86"/>
  <c r="J150" i="22"/>
  <c r="H142" i="92"/>
  <c r="I142" i="92"/>
  <c r="E147" i="65"/>
  <c r="F147" i="65" s="1"/>
  <c r="D148" i="63"/>
  <c r="B148" i="63" s="1"/>
  <c r="G147" i="63"/>
  <c r="E145" i="79"/>
  <c r="F145" i="79" s="1"/>
  <c r="I147" i="46"/>
  <c r="H147" i="46"/>
  <c r="I153" i="30"/>
  <c r="H153" i="30"/>
  <c r="I148" i="74"/>
  <c r="H148" i="74"/>
  <c r="E153" i="71"/>
  <c r="F153" i="71" s="1"/>
  <c r="B153" i="71"/>
  <c r="D150" i="56"/>
  <c r="G149" i="56"/>
  <c r="J141" i="33"/>
  <c r="E151" i="45"/>
  <c r="F151" i="45" s="1"/>
  <c r="B152" i="18"/>
  <c r="F152" i="18"/>
  <c r="E148" i="59"/>
  <c r="F148" i="59" s="1"/>
  <c r="B148" i="59"/>
  <c r="H151" i="18"/>
  <c r="I151" i="18"/>
  <c r="I152" i="23"/>
  <c r="H152" i="23"/>
  <c r="I147" i="59"/>
  <c r="H147" i="59"/>
  <c r="E153" i="23"/>
  <c r="F153" i="23" s="1"/>
  <c r="B153" i="23"/>
  <c r="J144" i="76"/>
  <c r="F149" i="57"/>
  <c r="B149" i="57"/>
  <c r="J147" i="54"/>
  <c r="I148" i="57"/>
  <c r="H148" i="57"/>
  <c r="J144" i="77"/>
  <c r="J147" i="55"/>
  <c r="I150" i="3"/>
  <c r="H150" i="3"/>
  <c r="J149" i="42"/>
  <c r="D144" i="93"/>
  <c r="E144" i="93" s="1"/>
  <c r="G143" i="93"/>
  <c r="J144" i="75"/>
  <c r="F143" i="96"/>
  <c r="B143" i="96"/>
  <c r="J150" i="21"/>
  <c r="D145" i="83"/>
  <c r="E145" i="83" s="1"/>
  <c r="G144" i="83"/>
  <c r="F144" i="95"/>
  <c r="B144" i="95"/>
  <c r="D152" i="21"/>
  <c r="E152" i="21" s="1"/>
  <c r="G151" i="21"/>
  <c r="I143" i="82"/>
  <c r="H143" i="82"/>
  <c r="I153" i="28"/>
  <c r="H153" i="28"/>
  <c r="B144" i="94"/>
  <c r="F144" i="94"/>
  <c r="G148" i="54"/>
  <c r="D149" i="54"/>
  <c r="E149" i="54" s="1"/>
  <c r="B151" i="3"/>
  <c r="F151" i="3"/>
  <c r="D149" i="55"/>
  <c r="E149" i="55" s="1"/>
  <c r="G148" i="55"/>
  <c r="G142" i="13"/>
  <c r="D143" i="13"/>
  <c r="E143" i="13" s="1"/>
  <c r="H151" i="34"/>
  <c r="I151" i="34"/>
  <c r="H142" i="96"/>
  <c r="I142" i="96"/>
  <c r="H143" i="95"/>
  <c r="I143" i="95"/>
  <c r="F146" i="67"/>
  <c r="B146" i="67"/>
  <c r="B154" i="28"/>
  <c r="F154" i="28"/>
  <c r="G154" i="28" s="1"/>
  <c r="D145" i="80"/>
  <c r="E145" i="80" s="1"/>
  <c r="G144" i="80"/>
  <c r="B143" i="87"/>
  <c r="F143" i="87"/>
  <c r="G150" i="42"/>
  <c r="D151" i="42"/>
  <c r="B152" i="34"/>
  <c r="F152" i="34"/>
  <c r="B152" i="17"/>
  <c r="F152" i="17"/>
  <c r="H145" i="67"/>
  <c r="I145" i="67"/>
  <c r="F150" i="44"/>
  <c r="B150" i="44"/>
  <c r="I143" i="94"/>
  <c r="H143" i="94"/>
  <c r="H142" i="87"/>
  <c r="I142" i="87"/>
  <c r="G145" i="77"/>
  <c r="D146" i="77"/>
  <c r="E146" i="77" s="1"/>
  <c r="G142" i="33"/>
  <c r="D143" i="33"/>
  <c r="E143" i="33" s="1"/>
  <c r="J151" i="24"/>
  <c r="G145" i="76"/>
  <c r="D146" i="76"/>
  <c r="G152" i="24"/>
  <c r="D153" i="24"/>
  <c r="D146" i="75"/>
  <c r="G145" i="75"/>
  <c r="H151" i="17"/>
  <c r="I151" i="17"/>
  <c r="B144" i="82"/>
  <c r="F144" i="82"/>
  <c r="I149" i="44"/>
  <c r="H149" i="44"/>
  <c r="D143" i="102" l="1"/>
  <c r="E143" i="102" s="1"/>
  <c r="G142" i="102"/>
  <c r="E149" i="72"/>
  <c r="F149" i="72" s="1"/>
  <c r="G149" i="72" s="1"/>
  <c r="G148" i="72"/>
  <c r="D144" i="101"/>
  <c r="E144" i="101" s="1"/>
  <c r="G143" i="101"/>
  <c r="E146" i="100"/>
  <c r="F146" i="100" s="1"/>
  <c r="B146" i="100"/>
  <c r="I145" i="100"/>
  <c r="H145" i="100"/>
  <c r="I150" i="45"/>
  <c r="J150" i="45" s="1"/>
  <c r="I142" i="25"/>
  <c r="H142" i="25"/>
  <c r="E143" i="25"/>
  <c r="F143" i="25" s="1"/>
  <c r="B143" i="25"/>
  <c r="H142" i="99"/>
  <c r="I142" i="99"/>
  <c r="E143" i="99"/>
  <c r="F143" i="99" s="1"/>
  <c r="B143" i="99"/>
  <c r="E152" i="22"/>
  <c r="F152" i="22" s="1"/>
  <c r="G152" i="22" s="1"/>
  <c r="D144" i="97"/>
  <c r="E144" i="97" s="1"/>
  <c r="G143" i="97"/>
  <c r="D144" i="98"/>
  <c r="G143" i="98"/>
  <c r="G148" i="58"/>
  <c r="H148" i="58" s="1"/>
  <c r="J146" i="64"/>
  <c r="D148" i="64"/>
  <c r="B148" i="64" s="1"/>
  <c r="G147" i="64"/>
  <c r="I153" i="29"/>
  <c r="H153" i="29"/>
  <c r="B154" i="29"/>
  <c r="E154" i="29"/>
  <c r="I64" i="33"/>
  <c r="I62" i="13"/>
  <c r="D147" i="68"/>
  <c r="E147" i="68" s="1"/>
  <c r="F147" i="68" s="1"/>
  <c r="J149" i="45"/>
  <c r="H153" i="27"/>
  <c r="I153" i="27"/>
  <c r="B154" i="27"/>
  <c r="E154" i="27"/>
  <c r="J151" i="22"/>
  <c r="J145" i="68"/>
  <c r="J147" i="58"/>
  <c r="E149" i="58"/>
  <c r="F149" i="58" s="1"/>
  <c r="D150" i="58" s="1"/>
  <c r="B150" i="58" s="1"/>
  <c r="E151" i="39"/>
  <c r="F151" i="39" s="1"/>
  <c r="E148" i="63"/>
  <c r="F148" i="63" s="1"/>
  <c r="G148" i="63" s="1"/>
  <c r="I150" i="39"/>
  <c r="H150" i="39"/>
  <c r="E149" i="53"/>
  <c r="F149" i="53" s="1"/>
  <c r="G149" i="53" s="1"/>
  <c r="J151" i="31"/>
  <c r="J144" i="79"/>
  <c r="J146" i="65"/>
  <c r="I150" i="43"/>
  <c r="H150" i="43"/>
  <c r="F154" i="30"/>
  <c r="G154" i="30" s="1"/>
  <c r="H154" i="30" s="1"/>
  <c r="H155" i="30" s="1"/>
  <c r="B63" i="13"/>
  <c r="F63" i="13"/>
  <c r="G63" i="13" s="1"/>
  <c r="B65" i="33"/>
  <c r="F65" i="33"/>
  <c r="H65" i="33" s="1"/>
  <c r="J146" i="61"/>
  <c r="J150" i="41"/>
  <c r="F65" i="25"/>
  <c r="G65" i="25" s="1"/>
  <c r="B65" i="25"/>
  <c r="B64" i="26"/>
  <c r="F64" i="26"/>
  <c r="G64" i="26" s="1"/>
  <c r="D152" i="41"/>
  <c r="G151" i="41"/>
  <c r="E151" i="43"/>
  <c r="F151" i="43" s="1"/>
  <c r="B151" i="43"/>
  <c r="G149" i="74"/>
  <c r="D150" i="74"/>
  <c r="G152" i="31"/>
  <c r="D153" i="31"/>
  <c r="D154" i="71"/>
  <c r="G153" i="71"/>
  <c r="G146" i="66"/>
  <c r="D147" i="66"/>
  <c r="G147" i="65"/>
  <c r="D148" i="65"/>
  <c r="B148" i="65" s="1"/>
  <c r="J148" i="74"/>
  <c r="J147" i="46"/>
  <c r="D146" i="79"/>
  <c r="B146" i="79" s="1"/>
  <c r="G145" i="79"/>
  <c r="D144" i="86"/>
  <c r="B144" i="86" s="1"/>
  <c r="G143" i="86"/>
  <c r="I151" i="19"/>
  <c r="H151" i="19"/>
  <c r="I143" i="89"/>
  <c r="H143" i="89"/>
  <c r="G143" i="84"/>
  <c r="D144" i="84"/>
  <c r="B144" i="84" s="1"/>
  <c r="H144" i="81"/>
  <c r="I144" i="81"/>
  <c r="I143" i="91"/>
  <c r="H143" i="91"/>
  <c r="J146" i="60"/>
  <c r="H148" i="62"/>
  <c r="I148" i="62"/>
  <c r="J152" i="69"/>
  <c r="G143" i="90"/>
  <c r="D144" i="90"/>
  <c r="E144" i="90" s="1"/>
  <c r="J145" i="66"/>
  <c r="E153" i="32"/>
  <c r="F153" i="32" s="1"/>
  <c r="B153" i="32"/>
  <c r="J152" i="71"/>
  <c r="G147" i="61"/>
  <c r="D148" i="61"/>
  <c r="B149" i="62"/>
  <c r="E149" i="62"/>
  <c r="F149" i="62" s="1"/>
  <c r="J150" i="73"/>
  <c r="I144" i="26"/>
  <c r="H144" i="26"/>
  <c r="D154" i="69"/>
  <c r="G153" i="69"/>
  <c r="H153" i="70"/>
  <c r="I153" i="70"/>
  <c r="B146" i="78"/>
  <c r="J151" i="18"/>
  <c r="J153" i="30"/>
  <c r="H147" i="63"/>
  <c r="I147" i="63"/>
  <c r="G144" i="85"/>
  <c r="D145" i="85"/>
  <c r="B144" i="89"/>
  <c r="F144" i="89"/>
  <c r="I148" i="53"/>
  <c r="H148" i="53"/>
  <c r="B144" i="91"/>
  <c r="F144" i="91"/>
  <c r="D149" i="46"/>
  <c r="B149" i="46" s="1"/>
  <c r="G148" i="46"/>
  <c r="G143" i="88"/>
  <c r="D144" i="88"/>
  <c r="B144" i="88" s="1"/>
  <c r="D144" i="92"/>
  <c r="G143" i="92"/>
  <c r="E145" i="26"/>
  <c r="F145" i="26" s="1"/>
  <c r="B145" i="26"/>
  <c r="E152" i="20"/>
  <c r="F152" i="20" s="1"/>
  <c r="B152" i="20"/>
  <c r="G151" i="73"/>
  <c r="D152" i="73"/>
  <c r="E154" i="70"/>
  <c r="E155" i="70" s="1"/>
  <c r="B154" i="70"/>
  <c r="H145" i="78"/>
  <c r="I145" i="78"/>
  <c r="E152" i="19"/>
  <c r="F152" i="19" s="1"/>
  <c r="B152" i="19"/>
  <c r="E145" i="81"/>
  <c r="F145" i="81" s="1"/>
  <c r="B145" i="81"/>
  <c r="I146" i="68"/>
  <c r="H146" i="68"/>
  <c r="I151" i="20"/>
  <c r="H151" i="20"/>
  <c r="G147" i="60"/>
  <c r="D148" i="60"/>
  <c r="H152" i="32"/>
  <c r="I152" i="32"/>
  <c r="E146" i="78"/>
  <c r="F146" i="78" s="1"/>
  <c r="G148" i="59"/>
  <c r="D149" i="59"/>
  <c r="B149" i="59" s="1"/>
  <c r="J152" i="23"/>
  <c r="G152" i="18"/>
  <c r="D153" i="18"/>
  <c r="B153" i="18" s="1"/>
  <c r="H149" i="56"/>
  <c r="I149" i="56"/>
  <c r="G151" i="45"/>
  <c r="D152" i="45"/>
  <c r="B152" i="45" s="1"/>
  <c r="E150" i="56"/>
  <c r="F150" i="56" s="1"/>
  <c r="B150" i="56"/>
  <c r="J151" i="17"/>
  <c r="J147" i="59"/>
  <c r="D154" i="23"/>
  <c r="E154" i="23" s="1"/>
  <c r="E155" i="23" s="1"/>
  <c r="G153" i="23"/>
  <c r="J153" i="28"/>
  <c r="J148" i="57"/>
  <c r="D150" i="57"/>
  <c r="G149" i="57"/>
  <c r="B146" i="75"/>
  <c r="B146" i="76"/>
  <c r="H145" i="77"/>
  <c r="I145" i="77"/>
  <c r="D151" i="44"/>
  <c r="G150" i="44"/>
  <c r="B151" i="42"/>
  <c r="H144" i="80"/>
  <c r="I144" i="80"/>
  <c r="B152" i="21"/>
  <c r="F152" i="21"/>
  <c r="F145" i="83"/>
  <c r="B145" i="83"/>
  <c r="B153" i="24"/>
  <c r="J149" i="44"/>
  <c r="H152" i="24"/>
  <c r="I152" i="24"/>
  <c r="H145" i="76"/>
  <c r="I145" i="76"/>
  <c r="H150" i="42"/>
  <c r="I150" i="42"/>
  <c r="F143" i="13"/>
  <c r="B143" i="13"/>
  <c r="B149" i="55"/>
  <c r="F149" i="55"/>
  <c r="I148" i="54"/>
  <c r="H148" i="54"/>
  <c r="D145" i="94"/>
  <c r="E145" i="94" s="1"/>
  <c r="G144" i="94"/>
  <c r="B144" i="93"/>
  <c r="F144" i="93"/>
  <c r="J150" i="3"/>
  <c r="G144" i="82"/>
  <c r="D145" i="82"/>
  <c r="E146" i="75"/>
  <c r="F146" i="75" s="1"/>
  <c r="E153" i="24"/>
  <c r="F153" i="24" s="1"/>
  <c r="F143" i="33"/>
  <c r="B143" i="33"/>
  <c r="D144" i="87"/>
  <c r="G143" i="87"/>
  <c r="F145" i="80"/>
  <c r="B145" i="80"/>
  <c r="G146" i="67"/>
  <c r="D147" i="67"/>
  <c r="E147" i="67" s="1"/>
  <c r="I142" i="13"/>
  <c r="H142" i="13"/>
  <c r="D152" i="3"/>
  <c r="E152" i="3" s="1"/>
  <c r="G151" i="3"/>
  <c r="H151" i="21"/>
  <c r="I151" i="21"/>
  <c r="G144" i="95"/>
  <c r="D145" i="95"/>
  <c r="E145" i="95" s="1"/>
  <c r="H144" i="83"/>
  <c r="I144" i="83"/>
  <c r="E146" i="76"/>
  <c r="F146" i="76" s="1"/>
  <c r="H145" i="75"/>
  <c r="I145" i="75"/>
  <c r="H142" i="33"/>
  <c r="I142" i="33"/>
  <c r="F146" i="77"/>
  <c r="B146" i="77"/>
  <c r="J145" i="67"/>
  <c r="G152" i="17"/>
  <c r="D153" i="17"/>
  <c r="E153" i="17" s="1"/>
  <c r="D153" i="34"/>
  <c r="E153" i="34" s="1"/>
  <c r="G152" i="34"/>
  <c r="E151" i="42"/>
  <c r="F151" i="42" s="1"/>
  <c r="I154" i="28"/>
  <c r="H154" i="28"/>
  <c r="H155" i="28" s="1"/>
  <c r="J151" i="34"/>
  <c r="I148" i="55"/>
  <c r="H148" i="55"/>
  <c r="F149" i="54"/>
  <c r="B149" i="54"/>
  <c r="G143" i="96"/>
  <c r="D144" i="96"/>
  <c r="E144" i="96" s="1"/>
  <c r="H143" i="93"/>
  <c r="I143" i="93"/>
  <c r="H142" i="102" l="1"/>
  <c r="I142" i="102"/>
  <c r="B143" i="102"/>
  <c r="F143" i="102"/>
  <c r="D150" i="72"/>
  <c r="B150" i="72" s="1"/>
  <c r="H148" i="72"/>
  <c r="I148" i="72"/>
  <c r="H143" i="101"/>
  <c r="I143" i="101"/>
  <c r="F144" i="101"/>
  <c r="B144" i="101"/>
  <c r="G146" i="100"/>
  <c r="D147" i="100"/>
  <c r="G143" i="25"/>
  <c r="D144" i="25"/>
  <c r="J142" i="25"/>
  <c r="I148" i="58"/>
  <c r="J148" i="58" s="1"/>
  <c r="D144" i="99"/>
  <c r="G143" i="99"/>
  <c r="D153" i="22"/>
  <c r="B153" i="22" s="1"/>
  <c r="B147" i="68"/>
  <c r="D150" i="53"/>
  <c r="E150" i="53" s="1"/>
  <c r="F150" i="53" s="1"/>
  <c r="B144" i="98"/>
  <c r="E144" i="98"/>
  <c r="F144" i="98" s="1"/>
  <c r="I143" i="97"/>
  <c r="H143" i="97"/>
  <c r="H143" i="98"/>
  <c r="I143" i="98"/>
  <c r="F144" i="97"/>
  <c r="B144" i="97"/>
  <c r="J153" i="29"/>
  <c r="E155" i="29"/>
  <c r="F154" i="29"/>
  <c r="G154" i="29" s="1"/>
  <c r="E148" i="64"/>
  <c r="F148" i="64" s="1"/>
  <c r="H147" i="64"/>
  <c r="I147" i="64"/>
  <c r="G149" i="58"/>
  <c r="I149" i="58" s="1"/>
  <c r="E144" i="88"/>
  <c r="F144" i="88" s="1"/>
  <c r="I154" i="30"/>
  <c r="I155" i="30" s="1"/>
  <c r="J153" i="27"/>
  <c r="D149" i="63"/>
  <c r="B149" i="63" s="1"/>
  <c r="J148" i="62"/>
  <c r="E144" i="84"/>
  <c r="F144" i="84" s="1"/>
  <c r="E155" i="27"/>
  <c r="F154" i="27"/>
  <c r="G154" i="27" s="1"/>
  <c r="E144" i="86"/>
  <c r="F144" i="86" s="1"/>
  <c r="J151" i="20"/>
  <c r="J149" i="56"/>
  <c r="D152" i="39"/>
  <c r="G151" i="39"/>
  <c r="J151" i="21"/>
  <c r="J150" i="39"/>
  <c r="G151" i="43"/>
  <c r="D152" i="43"/>
  <c r="B152" i="43" s="1"/>
  <c r="J148" i="53"/>
  <c r="E152" i="41"/>
  <c r="F152" i="41" s="1"/>
  <c r="B152" i="41"/>
  <c r="D65" i="26"/>
  <c r="E65" i="26" s="1"/>
  <c r="D66" i="33"/>
  <c r="E66" i="33" s="1"/>
  <c r="D64" i="13"/>
  <c r="E64" i="13" s="1"/>
  <c r="J145" i="78"/>
  <c r="D66" i="25"/>
  <c r="E66" i="25" s="1"/>
  <c r="G65" i="33"/>
  <c r="I65" i="33" s="1"/>
  <c r="E149" i="46"/>
  <c r="F149" i="46" s="1"/>
  <c r="D150" i="46" s="1"/>
  <c r="I151" i="41"/>
  <c r="H151" i="41"/>
  <c r="H64" i="26"/>
  <c r="I64" i="26" s="1"/>
  <c r="H65" i="25"/>
  <c r="I65" i="25" s="1"/>
  <c r="H63" i="13"/>
  <c r="I63" i="13" s="1"/>
  <c r="J150" i="43"/>
  <c r="D146" i="81"/>
  <c r="G145" i="81"/>
  <c r="D146" i="26"/>
  <c r="B146" i="26" s="1"/>
  <c r="G145" i="26"/>
  <c r="G146" i="78"/>
  <c r="D147" i="78"/>
  <c r="G152" i="19"/>
  <c r="D153" i="19"/>
  <c r="G152" i="20"/>
  <c r="D153" i="20"/>
  <c r="B153" i="20" s="1"/>
  <c r="I148" i="46"/>
  <c r="H148" i="46"/>
  <c r="D148" i="68"/>
  <c r="B148" i="68" s="1"/>
  <c r="G147" i="68"/>
  <c r="H144" i="85"/>
  <c r="I144" i="85"/>
  <c r="J153" i="70"/>
  <c r="I149" i="53"/>
  <c r="H149" i="53"/>
  <c r="D154" i="32"/>
  <c r="G153" i="32"/>
  <c r="I152" i="22"/>
  <c r="H152" i="22"/>
  <c r="E147" i="66"/>
  <c r="F147" i="66" s="1"/>
  <c r="B147" i="66"/>
  <c r="E153" i="31"/>
  <c r="F153" i="31" s="1"/>
  <c r="B153" i="31"/>
  <c r="H147" i="60"/>
  <c r="I147" i="60"/>
  <c r="J146" i="68"/>
  <c r="E152" i="73"/>
  <c r="F152" i="73" s="1"/>
  <c r="B152" i="73"/>
  <c r="G144" i="89"/>
  <c r="D145" i="89"/>
  <c r="B145" i="89" s="1"/>
  <c r="J144" i="26"/>
  <c r="E150" i="58"/>
  <c r="F150" i="58" s="1"/>
  <c r="E148" i="61"/>
  <c r="F148" i="61" s="1"/>
  <c r="B148" i="61"/>
  <c r="B144" i="90"/>
  <c r="F144" i="90"/>
  <c r="I143" i="84"/>
  <c r="H143" i="84"/>
  <c r="J151" i="19"/>
  <c r="E146" i="79"/>
  <c r="F146" i="79" s="1"/>
  <c r="E148" i="65"/>
  <c r="F148" i="65" s="1"/>
  <c r="H146" i="66"/>
  <c r="I146" i="66"/>
  <c r="H152" i="31"/>
  <c r="I152" i="31"/>
  <c r="E149" i="59"/>
  <c r="F149" i="59" s="1"/>
  <c r="G149" i="59" s="1"/>
  <c r="J152" i="32"/>
  <c r="I151" i="73"/>
  <c r="H151" i="73"/>
  <c r="H143" i="92"/>
  <c r="I143" i="92"/>
  <c r="I143" i="88"/>
  <c r="H143" i="88"/>
  <c r="G144" i="91"/>
  <c r="D145" i="91"/>
  <c r="H149" i="72"/>
  <c r="I149" i="72"/>
  <c r="I153" i="69"/>
  <c r="H153" i="69"/>
  <c r="I147" i="61"/>
  <c r="H147" i="61"/>
  <c r="I143" i="90"/>
  <c r="H143" i="90"/>
  <c r="I145" i="79"/>
  <c r="H145" i="79"/>
  <c r="I153" i="71"/>
  <c r="H153" i="71"/>
  <c r="E150" i="74"/>
  <c r="F150" i="74" s="1"/>
  <c r="B150" i="74"/>
  <c r="E148" i="60"/>
  <c r="F148" i="60" s="1"/>
  <c r="B148" i="60"/>
  <c r="J150" i="42"/>
  <c r="F154" i="70"/>
  <c r="G154" i="70" s="1"/>
  <c r="E144" i="92"/>
  <c r="F144" i="92" s="1"/>
  <c r="B144" i="92"/>
  <c r="E145" i="85"/>
  <c r="F145" i="85" s="1"/>
  <c r="B145" i="85"/>
  <c r="J147" i="63"/>
  <c r="E154" i="69"/>
  <c r="E155" i="69" s="1"/>
  <c r="B154" i="69"/>
  <c r="D150" i="62"/>
  <c r="G149" i="62"/>
  <c r="H148" i="63"/>
  <c r="I148" i="63"/>
  <c r="I143" i="86"/>
  <c r="H143" i="86"/>
  <c r="I147" i="65"/>
  <c r="H147" i="65"/>
  <c r="E154" i="71"/>
  <c r="E155" i="71" s="1"/>
  <c r="B154" i="71"/>
  <c r="I149" i="74"/>
  <c r="H149" i="74"/>
  <c r="D151" i="56"/>
  <c r="G150" i="56"/>
  <c r="I153" i="23"/>
  <c r="H153" i="23"/>
  <c r="H151" i="45"/>
  <c r="I151" i="45"/>
  <c r="E153" i="18"/>
  <c r="F153" i="18" s="1"/>
  <c r="B154" i="23"/>
  <c r="F154" i="23"/>
  <c r="G154" i="23" s="1"/>
  <c r="J148" i="55"/>
  <c r="J148" i="54"/>
  <c r="E152" i="45"/>
  <c r="F152" i="45" s="1"/>
  <c r="H152" i="18"/>
  <c r="I152" i="18"/>
  <c r="I148" i="59"/>
  <c r="H148" i="59"/>
  <c r="J152" i="24"/>
  <c r="B150" i="57"/>
  <c r="J145" i="77"/>
  <c r="E150" i="57"/>
  <c r="F150" i="57" s="1"/>
  <c r="I149" i="57"/>
  <c r="H149" i="57"/>
  <c r="G146" i="75"/>
  <c r="D147" i="75"/>
  <c r="E147" i="75" s="1"/>
  <c r="D152" i="42"/>
  <c r="E152" i="42" s="1"/>
  <c r="G151" i="42"/>
  <c r="G146" i="76"/>
  <c r="D147" i="76"/>
  <c r="E147" i="76" s="1"/>
  <c r="D154" i="24"/>
  <c r="E154" i="24" s="1"/>
  <c r="E155" i="24" s="1"/>
  <c r="G153" i="24"/>
  <c r="D150" i="54"/>
  <c r="E150" i="54" s="1"/>
  <c r="G149" i="54"/>
  <c r="I143" i="96"/>
  <c r="H143" i="96"/>
  <c r="J154" i="28"/>
  <c r="J155" i="28" s="1"/>
  <c r="I155" i="28"/>
  <c r="I152" i="34"/>
  <c r="H152" i="34"/>
  <c r="F153" i="17"/>
  <c r="B153" i="17"/>
  <c r="G146" i="77"/>
  <c r="D147" i="77"/>
  <c r="E147" i="77" s="1"/>
  <c r="F145" i="95"/>
  <c r="B145" i="95"/>
  <c r="I146" i="67"/>
  <c r="H146" i="67"/>
  <c r="I143" i="87"/>
  <c r="H143" i="87"/>
  <c r="B145" i="82"/>
  <c r="D145" i="93"/>
  <c r="E145" i="93" s="1"/>
  <c r="G144" i="93"/>
  <c r="I144" i="94"/>
  <c r="H144" i="94"/>
  <c r="H150" i="44"/>
  <c r="I150" i="44"/>
  <c r="I152" i="17"/>
  <c r="H152" i="17"/>
  <c r="I144" i="95"/>
  <c r="H144" i="95"/>
  <c r="B144" i="87"/>
  <c r="D144" i="33"/>
  <c r="E144" i="33" s="1"/>
  <c r="G143" i="33"/>
  <c r="I144" i="82"/>
  <c r="H144" i="82"/>
  <c r="D144" i="13"/>
  <c r="G143" i="13"/>
  <c r="D153" i="21"/>
  <c r="E153" i="21" s="1"/>
  <c r="G152" i="21"/>
  <c r="B151" i="44"/>
  <c r="F153" i="34"/>
  <c r="B153" i="34"/>
  <c r="I151" i="3"/>
  <c r="H151" i="3"/>
  <c r="D146" i="80"/>
  <c r="G145" i="80"/>
  <c r="F145" i="94"/>
  <c r="B145" i="94"/>
  <c r="D150" i="55"/>
  <c r="E150" i="55" s="1"/>
  <c r="G149" i="55"/>
  <c r="G145" i="83"/>
  <c r="D146" i="83"/>
  <c r="E146" i="83" s="1"/>
  <c r="B144" i="96"/>
  <c r="F144" i="96"/>
  <c r="J142" i="33"/>
  <c r="J145" i="75"/>
  <c r="B152" i="3"/>
  <c r="F152" i="3"/>
  <c r="B147" i="67"/>
  <c r="F147" i="67"/>
  <c r="E144" i="87"/>
  <c r="F144" i="87" s="1"/>
  <c r="E145" i="82"/>
  <c r="F145" i="82" s="1"/>
  <c r="J145" i="76"/>
  <c r="E151" i="44"/>
  <c r="F151" i="44" s="1"/>
  <c r="D144" i="102" l="1"/>
  <c r="E144" i="102" s="1"/>
  <c r="G143" i="102"/>
  <c r="E150" i="72"/>
  <c r="F150" i="72" s="1"/>
  <c r="G150" i="72" s="1"/>
  <c r="J148" i="72"/>
  <c r="D145" i="101"/>
  <c r="G144" i="101"/>
  <c r="E147" i="100"/>
  <c r="F147" i="100" s="1"/>
  <c r="B147" i="100"/>
  <c r="H146" i="100"/>
  <c r="I146" i="100"/>
  <c r="H149" i="58"/>
  <c r="J149" i="58" s="1"/>
  <c r="B144" i="25"/>
  <c r="E144" i="25"/>
  <c r="F144" i="25" s="1"/>
  <c r="H143" i="25"/>
  <c r="I143" i="25"/>
  <c r="H143" i="99"/>
  <c r="I143" i="99"/>
  <c r="E153" i="22"/>
  <c r="F153" i="22" s="1"/>
  <c r="G153" i="22" s="1"/>
  <c r="E144" i="99"/>
  <c r="F144" i="99" s="1"/>
  <c r="B144" i="99"/>
  <c r="B150" i="53"/>
  <c r="G149" i="46"/>
  <c r="H149" i="46" s="1"/>
  <c r="E149" i="63"/>
  <c r="F149" i="63" s="1"/>
  <c r="D150" i="63" s="1"/>
  <c r="D145" i="98"/>
  <c r="G144" i="98"/>
  <c r="D145" i="97"/>
  <c r="G144" i="97"/>
  <c r="G144" i="88"/>
  <c r="I144" i="88" s="1"/>
  <c r="D145" i="88"/>
  <c r="E145" i="88" s="1"/>
  <c r="F145" i="88" s="1"/>
  <c r="E153" i="20"/>
  <c r="F153" i="20" s="1"/>
  <c r="G153" i="20" s="1"/>
  <c r="H153" i="20" s="1"/>
  <c r="E148" i="68"/>
  <c r="F148" i="68" s="1"/>
  <c r="D149" i="64"/>
  <c r="B149" i="64" s="1"/>
  <c r="G148" i="64"/>
  <c r="I154" i="29"/>
  <c r="H154" i="29"/>
  <c r="H155" i="29" s="1"/>
  <c r="J147" i="64"/>
  <c r="J154" i="30"/>
  <c r="J155" i="30" s="1"/>
  <c r="D150" i="59"/>
  <c r="E150" i="59" s="1"/>
  <c r="F150" i="59" s="1"/>
  <c r="H154" i="27"/>
  <c r="H155" i="27" s="1"/>
  <c r="I154" i="27"/>
  <c r="J145" i="79"/>
  <c r="J147" i="61"/>
  <c r="J151" i="41"/>
  <c r="J152" i="31"/>
  <c r="J147" i="65"/>
  <c r="J148" i="63"/>
  <c r="F154" i="69"/>
  <c r="G154" i="69" s="1"/>
  <c r="I154" i="69" s="1"/>
  <c r="I155" i="69" s="1"/>
  <c r="J151" i="45"/>
  <c r="H151" i="39"/>
  <c r="I151" i="39"/>
  <c r="B152" i="39"/>
  <c r="E152" i="39"/>
  <c r="F152" i="39" s="1"/>
  <c r="D153" i="41"/>
  <c r="G152" i="41"/>
  <c r="J152" i="34"/>
  <c r="F66" i="25"/>
  <c r="G66" i="25" s="1"/>
  <c r="B66" i="25"/>
  <c r="B64" i="13"/>
  <c r="F64" i="13"/>
  <c r="I151" i="43"/>
  <c r="H151" i="43"/>
  <c r="F65" i="26"/>
  <c r="G65" i="26" s="1"/>
  <c r="B65" i="26"/>
  <c r="J148" i="59"/>
  <c r="J146" i="66"/>
  <c r="J147" i="60"/>
  <c r="F66" i="33"/>
  <c r="H66" i="33" s="1"/>
  <c r="B66" i="33"/>
  <c r="E152" i="43"/>
  <c r="F152" i="43" s="1"/>
  <c r="D151" i="74"/>
  <c r="G150" i="74"/>
  <c r="G153" i="31"/>
  <c r="D154" i="31"/>
  <c r="G144" i="92"/>
  <c r="D145" i="92"/>
  <c r="G148" i="60"/>
  <c r="D149" i="60"/>
  <c r="B149" i="60" s="1"/>
  <c r="D148" i="66"/>
  <c r="B148" i="66" s="1"/>
  <c r="G147" i="66"/>
  <c r="D149" i="61"/>
  <c r="G148" i="61"/>
  <c r="D151" i="72"/>
  <c r="G152" i="73"/>
  <c r="D153" i="73"/>
  <c r="B153" i="73" s="1"/>
  <c r="F154" i="71"/>
  <c r="G154" i="71" s="1"/>
  <c r="H149" i="62"/>
  <c r="I149" i="62"/>
  <c r="G145" i="85"/>
  <c r="D146" i="85"/>
  <c r="E150" i="46"/>
  <c r="F150" i="46" s="1"/>
  <c r="B150" i="46"/>
  <c r="H154" i="70"/>
  <c r="H155" i="70" s="1"/>
  <c r="I154" i="70"/>
  <c r="J149" i="72"/>
  <c r="H144" i="91"/>
  <c r="I144" i="91"/>
  <c r="D147" i="79"/>
  <c r="B147" i="79" s="1"/>
  <c r="G146" i="79"/>
  <c r="G144" i="90"/>
  <c r="D145" i="90"/>
  <c r="I144" i="89"/>
  <c r="H144" i="89"/>
  <c r="E154" i="32"/>
  <c r="E155" i="32" s="1"/>
  <c r="B154" i="32"/>
  <c r="H152" i="19"/>
  <c r="I152" i="19"/>
  <c r="H145" i="26"/>
  <c r="I145" i="26"/>
  <c r="D151" i="53"/>
  <c r="G150" i="53"/>
  <c r="E150" i="62"/>
  <c r="F150" i="62" s="1"/>
  <c r="B150" i="62"/>
  <c r="G150" i="58"/>
  <c r="D151" i="58"/>
  <c r="E147" i="78"/>
  <c r="F147" i="78" s="1"/>
  <c r="B147" i="78"/>
  <c r="J149" i="74"/>
  <c r="G144" i="84"/>
  <c r="D145" i="84"/>
  <c r="J153" i="71"/>
  <c r="G144" i="86"/>
  <c r="D145" i="86"/>
  <c r="J151" i="73"/>
  <c r="E145" i="89"/>
  <c r="F145" i="89" s="1"/>
  <c r="J152" i="22"/>
  <c r="J149" i="53"/>
  <c r="J148" i="46"/>
  <c r="I152" i="20"/>
  <c r="H152" i="20"/>
  <c r="H146" i="78"/>
  <c r="I146" i="78"/>
  <c r="I145" i="81"/>
  <c r="H145" i="81"/>
  <c r="J153" i="69"/>
  <c r="E145" i="91"/>
  <c r="F145" i="91" s="1"/>
  <c r="B145" i="91"/>
  <c r="D149" i="65"/>
  <c r="B149" i="65" s="1"/>
  <c r="G148" i="65"/>
  <c r="H153" i="32"/>
  <c r="I153" i="32"/>
  <c r="H147" i="68"/>
  <c r="I147" i="68"/>
  <c r="E153" i="19"/>
  <c r="F153" i="19" s="1"/>
  <c r="B153" i="19"/>
  <c r="E146" i="26"/>
  <c r="F146" i="26" s="1"/>
  <c r="E146" i="81"/>
  <c r="F146" i="81" s="1"/>
  <c r="B146" i="81"/>
  <c r="D153" i="45"/>
  <c r="B153" i="45" s="1"/>
  <c r="G152" i="45"/>
  <c r="J153" i="23"/>
  <c r="J152" i="18"/>
  <c r="H149" i="59"/>
  <c r="I149" i="59"/>
  <c r="I150" i="56"/>
  <c r="H150" i="56"/>
  <c r="H154" i="23"/>
  <c r="H155" i="23" s="1"/>
  <c r="I154" i="23"/>
  <c r="I155" i="23" s="1"/>
  <c r="G153" i="18"/>
  <c r="D154" i="18"/>
  <c r="E151" i="56"/>
  <c r="F151" i="56" s="1"/>
  <c r="B151" i="56"/>
  <c r="G150" i="57"/>
  <c r="D151" i="57"/>
  <c r="B151" i="57" s="1"/>
  <c r="J152" i="17"/>
  <c r="J146" i="67"/>
  <c r="J149" i="57"/>
  <c r="G144" i="87"/>
  <c r="D145" i="87"/>
  <c r="E145" i="87" s="1"/>
  <c r="D146" i="82"/>
  <c r="E146" i="82" s="1"/>
  <c r="G145" i="82"/>
  <c r="D152" i="44"/>
  <c r="E152" i="44" s="1"/>
  <c r="G151" i="44"/>
  <c r="B146" i="80"/>
  <c r="G153" i="34"/>
  <c r="D154" i="34"/>
  <c r="E154" i="34" s="1"/>
  <c r="E155" i="34" s="1"/>
  <c r="B144" i="13"/>
  <c r="J150" i="44"/>
  <c r="G145" i="95"/>
  <c r="D146" i="95"/>
  <c r="E146" i="95" s="1"/>
  <c r="F147" i="77"/>
  <c r="B147" i="77"/>
  <c r="H153" i="24"/>
  <c r="I153" i="24"/>
  <c r="F146" i="83"/>
  <c r="B146" i="83"/>
  <c r="B150" i="55"/>
  <c r="F150" i="55"/>
  <c r="B153" i="21"/>
  <c r="F153" i="21"/>
  <c r="H143" i="33"/>
  <c r="I143" i="33"/>
  <c r="F145" i="93"/>
  <c r="B145" i="93"/>
  <c r="H146" i="77"/>
  <c r="I146" i="77"/>
  <c r="G153" i="17"/>
  <c r="D154" i="17"/>
  <c r="E154" i="17" s="1"/>
  <c r="E155" i="17" s="1"/>
  <c r="H149" i="54"/>
  <c r="I149" i="54"/>
  <c r="F154" i="24"/>
  <c r="G154" i="24" s="1"/>
  <c r="B154" i="24"/>
  <c r="I146" i="75"/>
  <c r="H146" i="75"/>
  <c r="G152" i="3"/>
  <c r="D153" i="3"/>
  <c r="E153" i="3" s="1"/>
  <c r="H145" i="83"/>
  <c r="I145" i="83"/>
  <c r="I145" i="80"/>
  <c r="H145" i="80"/>
  <c r="J151" i="3"/>
  <c r="E144" i="13"/>
  <c r="F144" i="13" s="1"/>
  <c r="F147" i="76"/>
  <c r="B147" i="76"/>
  <c r="H151" i="42"/>
  <c r="I151" i="42"/>
  <c r="D148" i="67"/>
  <c r="E148" i="67" s="1"/>
  <c r="G147" i="67"/>
  <c r="G144" i="96"/>
  <c r="D145" i="96"/>
  <c r="E145" i="96" s="1"/>
  <c r="H149" i="55"/>
  <c r="I149" i="55"/>
  <c r="G145" i="94"/>
  <c r="D146" i="94"/>
  <c r="E146" i="94" s="1"/>
  <c r="E146" i="80"/>
  <c r="F146" i="80" s="1"/>
  <c r="H152" i="21"/>
  <c r="I152" i="21"/>
  <c r="I143" i="13"/>
  <c r="H143" i="13"/>
  <c r="F144" i="33"/>
  <c r="B144" i="33"/>
  <c r="H144" i="93"/>
  <c r="I144" i="93"/>
  <c r="B150" i="54"/>
  <c r="F150" i="54"/>
  <c r="H146" i="76"/>
  <c r="I146" i="76"/>
  <c r="F152" i="42"/>
  <c r="B152" i="42"/>
  <c r="F147" i="75"/>
  <c r="B147" i="75"/>
  <c r="H143" i="102" l="1"/>
  <c r="I143" i="102"/>
  <c r="F144" i="102"/>
  <c r="B144" i="102"/>
  <c r="H144" i="88"/>
  <c r="I153" i="20"/>
  <c r="J153" i="20" s="1"/>
  <c r="B145" i="101"/>
  <c r="H144" i="101"/>
  <c r="I144" i="101"/>
  <c r="E145" i="101"/>
  <c r="F145" i="101" s="1"/>
  <c r="D148" i="100"/>
  <c r="G147" i="100"/>
  <c r="G149" i="63"/>
  <c r="H149" i="63" s="1"/>
  <c r="J143" i="25"/>
  <c r="G144" i="25"/>
  <c r="D145" i="25"/>
  <c r="D154" i="22"/>
  <c r="E154" i="22" s="1"/>
  <c r="E155" i="22" s="1"/>
  <c r="G66" i="33"/>
  <c r="I66" i="33" s="1"/>
  <c r="D145" i="99"/>
  <c r="G144" i="99"/>
  <c r="I149" i="46"/>
  <c r="J149" i="46" s="1"/>
  <c r="B145" i="88"/>
  <c r="D154" i="20"/>
  <c r="B150" i="59"/>
  <c r="I144" i="97"/>
  <c r="H144" i="97"/>
  <c r="E145" i="97"/>
  <c r="F145" i="97" s="1"/>
  <c r="B145" i="97"/>
  <c r="H144" i="98"/>
  <c r="I144" i="98"/>
  <c r="E145" i="98"/>
  <c r="F145" i="98" s="1"/>
  <c r="B145" i="98"/>
  <c r="G148" i="68"/>
  <c r="D149" i="68"/>
  <c r="H154" i="69"/>
  <c r="H155" i="69" s="1"/>
  <c r="E149" i="64"/>
  <c r="F149" i="64" s="1"/>
  <c r="G149" i="64" s="1"/>
  <c r="I155" i="29"/>
  <c r="J154" i="29"/>
  <c r="J155" i="29" s="1"/>
  <c r="H148" i="64"/>
  <c r="I148" i="64"/>
  <c r="H66" i="25"/>
  <c r="I66" i="25" s="1"/>
  <c r="H65" i="26"/>
  <c r="I65" i="26" s="1"/>
  <c r="J151" i="43"/>
  <c r="J151" i="42"/>
  <c r="J149" i="62"/>
  <c r="J154" i="27"/>
  <c r="J155" i="27" s="1"/>
  <c r="I155" i="27"/>
  <c r="J151" i="39"/>
  <c r="G152" i="39"/>
  <c r="D153" i="39"/>
  <c r="E148" i="66"/>
  <c r="F148" i="66" s="1"/>
  <c r="G148" i="66" s="1"/>
  <c r="J153" i="32"/>
  <c r="D65" i="13"/>
  <c r="E65" i="13" s="1"/>
  <c r="J147" i="68"/>
  <c r="J152" i="20"/>
  <c r="G64" i="13"/>
  <c r="J146" i="78"/>
  <c r="D67" i="33"/>
  <c r="E67" i="33" s="1"/>
  <c r="D66" i="26"/>
  <c r="E66" i="26" s="1"/>
  <c r="I152" i="41"/>
  <c r="H152" i="41"/>
  <c r="D153" i="43"/>
  <c r="G152" i="43"/>
  <c r="H64" i="13"/>
  <c r="D67" i="25"/>
  <c r="E67" i="25" s="1"/>
  <c r="E153" i="41"/>
  <c r="F153" i="41" s="1"/>
  <c r="B153" i="41"/>
  <c r="G146" i="81"/>
  <c r="D147" i="81"/>
  <c r="G147" i="78"/>
  <c r="D148" i="78"/>
  <c r="G153" i="19"/>
  <c r="D154" i="19"/>
  <c r="B154" i="19" s="1"/>
  <c r="E153" i="45"/>
  <c r="F153" i="45" s="1"/>
  <c r="G153" i="45" s="1"/>
  <c r="E149" i="65"/>
  <c r="F149" i="65" s="1"/>
  <c r="D146" i="91"/>
  <c r="B146" i="91" s="1"/>
  <c r="G145" i="91"/>
  <c r="I144" i="86"/>
  <c r="H144" i="86"/>
  <c r="I144" i="84"/>
  <c r="H144" i="84"/>
  <c r="E150" i="63"/>
  <c r="F150" i="63" s="1"/>
  <c r="B150" i="63"/>
  <c r="E151" i="53"/>
  <c r="F151" i="53" s="1"/>
  <c r="B151" i="53"/>
  <c r="F154" i="32"/>
  <c r="G154" i="32" s="1"/>
  <c r="H146" i="79"/>
  <c r="I146" i="79"/>
  <c r="I154" i="71"/>
  <c r="H154" i="71"/>
  <c r="H155" i="71" s="1"/>
  <c r="E151" i="72"/>
  <c r="F151" i="72" s="1"/>
  <c r="B151" i="72"/>
  <c r="E154" i="31"/>
  <c r="E155" i="31" s="1"/>
  <c r="B154" i="31"/>
  <c r="I148" i="65"/>
  <c r="H148" i="65"/>
  <c r="H153" i="22"/>
  <c r="I153" i="22"/>
  <c r="G145" i="89"/>
  <c r="D146" i="89"/>
  <c r="E146" i="89" s="1"/>
  <c r="E151" i="58"/>
  <c r="F151" i="58" s="1"/>
  <c r="B151" i="58"/>
  <c r="J145" i="26"/>
  <c r="E145" i="90"/>
  <c r="F145" i="90" s="1"/>
  <c r="B145" i="90"/>
  <c r="J154" i="70"/>
  <c r="J155" i="70" s="1"/>
  <c r="I155" i="70"/>
  <c r="E153" i="73"/>
  <c r="F153" i="73" s="1"/>
  <c r="H150" i="72"/>
  <c r="I150" i="72"/>
  <c r="H147" i="66"/>
  <c r="I147" i="66"/>
  <c r="I148" i="60"/>
  <c r="H148" i="60"/>
  <c r="H153" i="31"/>
  <c r="I153" i="31"/>
  <c r="D147" i="26"/>
  <c r="G146" i="26"/>
  <c r="H150" i="58"/>
  <c r="I150" i="58"/>
  <c r="G150" i="62"/>
  <c r="D151" i="62"/>
  <c r="D146" i="88"/>
  <c r="B146" i="88" s="1"/>
  <c r="G145" i="88"/>
  <c r="H144" i="90"/>
  <c r="I144" i="90"/>
  <c r="E146" i="85"/>
  <c r="F146" i="85" s="1"/>
  <c r="B146" i="85"/>
  <c r="H148" i="61"/>
  <c r="I148" i="61"/>
  <c r="E145" i="92"/>
  <c r="F145" i="92" s="1"/>
  <c r="B145" i="92"/>
  <c r="H150" i="74"/>
  <c r="I150" i="74"/>
  <c r="J154" i="23"/>
  <c r="J155" i="23" s="1"/>
  <c r="J149" i="59"/>
  <c r="E145" i="86"/>
  <c r="F145" i="86" s="1"/>
  <c r="B145" i="86"/>
  <c r="E145" i="84"/>
  <c r="F145" i="84" s="1"/>
  <c r="B145" i="84"/>
  <c r="I150" i="53"/>
  <c r="H150" i="53"/>
  <c r="J152" i="19"/>
  <c r="E147" i="79"/>
  <c r="F147" i="79" s="1"/>
  <c r="G150" i="46"/>
  <c r="D151" i="46"/>
  <c r="B151" i="46" s="1"/>
  <c r="H145" i="85"/>
  <c r="I145" i="85"/>
  <c r="H152" i="73"/>
  <c r="I152" i="73"/>
  <c r="E149" i="61"/>
  <c r="F149" i="61" s="1"/>
  <c r="B149" i="61"/>
  <c r="E149" i="60"/>
  <c r="F149" i="60" s="1"/>
  <c r="I144" i="92"/>
  <c r="H144" i="92"/>
  <c r="E151" i="74"/>
  <c r="F151" i="74" s="1"/>
  <c r="B151" i="74"/>
  <c r="D151" i="59"/>
  <c r="G150" i="59"/>
  <c r="D152" i="56"/>
  <c r="E152" i="56" s="1"/>
  <c r="G151" i="56"/>
  <c r="E154" i="18"/>
  <c r="E155" i="18" s="1"/>
  <c r="B154" i="18"/>
  <c r="J150" i="56"/>
  <c r="H152" i="45"/>
  <c r="I152" i="45"/>
  <c r="J146" i="77"/>
  <c r="I153" i="18"/>
  <c r="H153" i="18"/>
  <c r="J146" i="76"/>
  <c r="J146" i="75"/>
  <c r="E151" i="57"/>
  <c r="F151" i="57" s="1"/>
  <c r="H150" i="57"/>
  <c r="I150" i="57"/>
  <c r="D147" i="80"/>
  <c r="E147" i="80" s="1"/>
  <c r="G146" i="80"/>
  <c r="G144" i="13"/>
  <c r="D145" i="13"/>
  <c r="H145" i="94"/>
  <c r="I145" i="94"/>
  <c r="J152" i="21"/>
  <c r="J149" i="55"/>
  <c r="B145" i="96"/>
  <c r="F145" i="96"/>
  <c r="H147" i="67"/>
  <c r="I147" i="67"/>
  <c r="G147" i="76"/>
  <c r="D148" i="76"/>
  <c r="E148" i="76" s="1"/>
  <c r="J149" i="54"/>
  <c r="I153" i="17"/>
  <c r="H153" i="17"/>
  <c r="J143" i="33"/>
  <c r="G146" i="83"/>
  <c r="D147" i="83"/>
  <c r="J153" i="24"/>
  <c r="H145" i="95"/>
  <c r="I145" i="95"/>
  <c r="H153" i="34"/>
  <c r="I153" i="34"/>
  <c r="I145" i="82"/>
  <c r="H145" i="82"/>
  <c r="I144" i="87"/>
  <c r="H144" i="87"/>
  <c r="G150" i="54"/>
  <c r="D151" i="54"/>
  <c r="E151" i="54" s="1"/>
  <c r="I144" i="96"/>
  <c r="H144" i="96"/>
  <c r="F148" i="67"/>
  <c r="B148" i="67"/>
  <c r="B153" i="3"/>
  <c r="F153" i="3"/>
  <c r="I154" i="24"/>
  <c r="H154" i="24"/>
  <c r="H155" i="24" s="1"/>
  <c r="D151" i="55"/>
  <c r="E151" i="55" s="1"/>
  <c r="G150" i="55"/>
  <c r="I151" i="44"/>
  <c r="H151" i="44"/>
  <c r="B146" i="82"/>
  <c r="F146" i="82"/>
  <c r="G147" i="75"/>
  <c r="D148" i="75"/>
  <c r="D153" i="42"/>
  <c r="E153" i="42" s="1"/>
  <c r="G152" i="42"/>
  <c r="G144" i="33"/>
  <c r="D145" i="33"/>
  <c r="E145" i="33" s="1"/>
  <c r="B146" i="94"/>
  <c r="F146" i="94"/>
  <c r="I152" i="3"/>
  <c r="H152" i="3"/>
  <c r="G153" i="21"/>
  <c r="D154" i="21"/>
  <c r="E154" i="21" s="1"/>
  <c r="E155" i="21" s="1"/>
  <c r="G147" i="77"/>
  <c r="D148" i="77"/>
  <c r="E148" i="77" s="1"/>
  <c r="F152" i="44"/>
  <c r="B152" i="44"/>
  <c r="F154" i="17"/>
  <c r="G154" i="17" s="1"/>
  <c r="B154" i="17"/>
  <c r="G145" i="93"/>
  <c r="D146" i="93"/>
  <c r="E146" i="93" s="1"/>
  <c r="B146" i="95"/>
  <c r="F146" i="95"/>
  <c r="B154" i="34"/>
  <c r="F154" i="34"/>
  <c r="G154" i="34" s="1"/>
  <c r="B145" i="87"/>
  <c r="F145" i="87"/>
  <c r="I149" i="63" l="1"/>
  <c r="D145" i="102"/>
  <c r="E145" i="102" s="1"/>
  <c r="G144" i="102"/>
  <c r="D146" i="101"/>
  <c r="E146" i="101" s="1"/>
  <c r="G145" i="101"/>
  <c r="I147" i="100"/>
  <c r="H147" i="100"/>
  <c r="E148" i="100"/>
  <c r="F148" i="100" s="1"/>
  <c r="B148" i="100"/>
  <c r="D149" i="66"/>
  <c r="B149" i="66" s="1"/>
  <c r="E145" i="25"/>
  <c r="F145" i="25" s="1"/>
  <c r="B145" i="25"/>
  <c r="I144" i="25"/>
  <c r="H144" i="25"/>
  <c r="B154" i="22"/>
  <c r="H144" i="99"/>
  <c r="I144" i="99"/>
  <c r="E145" i="99"/>
  <c r="F145" i="99" s="1"/>
  <c r="B145" i="99"/>
  <c r="J154" i="69"/>
  <c r="J155" i="69" s="1"/>
  <c r="E154" i="20"/>
  <c r="B154" i="20"/>
  <c r="G145" i="98"/>
  <c r="D146" i="98"/>
  <c r="E146" i="98" s="1"/>
  <c r="G145" i="97"/>
  <c r="D146" i="97"/>
  <c r="D150" i="64"/>
  <c r="B150" i="64" s="1"/>
  <c r="J148" i="64"/>
  <c r="B149" i="68"/>
  <c r="E149" i="68"/>
  <c r="F149" i="68" s="1"/>
  <c r="H148" i="68"/>
  <c r="I148" i="68"/>
  <c r="I149" i="64"/>
  <c r="H149" i="64"/>
  <c r="I64" i="13"/>
  <c r="D154" i="45"/>
  <c r="E154" i="45" s="1"/>
  <c r="E155" i="45" s="1"/>
  <c r="J150" i="72"/>
  <c r="J147" i="66"/>
  <c r="J152" i="41"/>
  <c r="J152" i="45"/>
  <c r="E153" i="39"/>
  <c r="F153" i="39" s="1"/>
  <c r="B153" i="39"/>
  <c r="J150" i="74"/>
  <c r="F154" i="22"/>
  <c r="G154" i="22" s="1"/>
  <c r="H154" i="22" s="1"/>
  <c r="H155" i="22" s="1"/>
  <c r="H152" i="39"/>
  <c r="I152" i="39"/>
  <c r="J150" i="57"/>
  <c r="J152" i="73"/>
  <c r="E151" i="46"/>
  <c r="F151" i="46" s="1"/>
  <c r="G151" i="46" s="1"/>
  <c r="J149" i="63"/>
  <c r="E146" i="88"/>
  <c r="F146" i="88" s="1"/>
  <c r="D147" i="88" s="1"/>
  <c r="J146" i="79"/>
  <c r="H152" i="43"/>
  <c r="I152" i="43"/>
  <c r="D154" i="41"/>
  <c r="G153" i="41"/>
  <c r="E153" i="43"/>
  <c r="F153" i="43" s="1"/>
  <c r="B153" i="43"/>
  <c r="B66" i="26"/>
  <c r="F66" i="26"/>
  <c r="G66" i="26" s="1"/>
  <c r="B67" i="33"/>
  <c r="F67" i="33"/>
  <c r="G67" i="33" s="1"/>
  <c r="F65" i="13"/>
  <c r="G65" i="13" s="1"/>
  <c r="B65" i="13"/>
  <c r="F154" i="31"/>
  <c r="G154" i="31" s="1"/>
  <c r="I154" i="31" s="1"/>
  <c r="B67" i="25"/>
  <c r="F67" i="25"/>
  <c r="G67" i="25" s="1"/>
  <c r="D150" i="61"/>
  <c r="G149" i="61"/>
  <c r="G150" i="63"/>
  <c r="D151" i="63"/>
  <c r="G145" i="92"/>
  <c r="D146" i="92"/>
  <c r="B146" i="92" s="1"/>
  <c r="H150" i="46"/>
  <c r="I150" i="46"/>
  <c r="J150" i="53"/>
  <c r="J148" i="61"/>
  <c r="H145" i="88"/>
  <c r="I145" i="88"/>
  <c r="J150" i="58"/>
  <c r="J153" i="31"/>
  <c r="G153" i="73"/>
  <c r="D154" i="73"/>
  <c r="D152" i="58"/>
  <c r="E152" i="58" s="1"/>
  <c r="G151" i="58"/>
  <c r="J148" i="65"/>
  <c r="G151" i="53"/>
  <c r="D152" i="53"/>
  <c r="E146" i="91"/>
  <c r="F146" i="91" s="1"/>
  <c r="E148" i="78"/>
  <c r="F148" i="78" s="1"/>
  <c r="B148" i="78"/>
  <c r="G147" i="79"/>
  <c r="D148" i="79"/>
  <c r="J153" i="22"/>
  <c r="I148" i="66"/>
  <c r="H148" i="66"/>
  <c r="H145" i="91"/>
  <c r="I145" i="91"/>
  <c r="E154" i="19"/>
  <c r="I147" i="78"/>
  <c r="H147" i="78"/>
  <c r="G151" i="74"/>
  <c r="D152" i="74"/>
  <c r="B152" i="74" s="1"/>
  <c r="D150" i="60"/>
  <c r="G149" i="60"/>
  <c r="D146" i="86"/>
  <c r="G145" i="86"/>
  <c r="G146" i="85"/>
  <c r="D147" i="85"/>
  <c r="B151" i="62"/>
  <c r="E151" i="62"/>
  <c r="F151" i="62" s="1"/>
  <c r="I146" i="26"/>
  <c r="H146" i="26"/>
  <c r="F146" i="89"/>
  <c r="B146" i="89"/>
  <c r="G151" i="72"/>
  <c r="D152" i="72"/>
  <c r="J154" i="71"/>
  <c r="J155" i="71" s="1"/>
  <c r="I155" i="71"/>
  <c r="H154" i="32"/>
  <c r="H155" i="32" s="1"/>
  <c r="I154" i="32"/>
  <c r="E147" i="81"/>
  <c r="F147" i="81" s="1"/>
  <c r="B147" i="81"/>
  <c r="D146" i="84"/>
  <c r="B146" i="84" s="1"/>
  <c r="G145" i="84"/>
  <c r="H150" i="62"/>
  <c r="I150" i="62"/>
  <c r="B147" i="26"/>
  <c r="E147" i="26"/>
  <c r="F147" i="26" s="1"/>
  <c r="J148" i="60"/>
  <c r="D146" i="90"/>
  <c r="G145" i="90"/>
  <c r="H145" i="89"/>
  <c r="I145" i="89"/>
  <c r="G149" i="65"/>
  <c r="D150" i="65"/>
  <c r="H153" i="19"/>
  <c r="I153" i="19"/>
  <c r="I146" i="81"/>
  <c r="H146" i="81"/>
  <c r="J153" i="18"/>
  <c r="H153" i="45"/>
  <c r="I153" i="45"/>
  <c r="F152" i="56"/>
  <c r="B152" i="56"/>
  <c r="H150" i="59"/>
  <c r="I150" i="59"/>
  <c r="J147" i="67"/>
  <c r="F154" i="18"/>
  <c r="G154" i="18" s="1"/>
  <c r="H151" i="56"/>
  <c r="I151" i="56"/>
  <c r="E151" i="59"/>
  <c r="F151" i="59" s="1"/>
  <c r="B151" i="59"/>
  <c r="D152" i="57"/>
  <c r="G151" i="57"/>
  <c r="H150" i="54"/>
  <c r="I150" i="54"/>
  <c r="B151" i="55"/>
  <c r="F151" i="55"/>
  <c r="H147" i="76"/>
  <c r="I147" i="76"/>
  <c r="B145" i="13"/>
  <c r="H154" i="34"/>
  <c r="H155" i="34" s="1"/>
  <c r="I154" i="34"/>
  <c r="H147" i="77"/>
  <c r="I147" i="77"/>
  <c r="I153" i="21"/>
  <c r="H153" i="21"/>
  <c r="H144" i="33"/>
  <c r="I144" i="33"/>
  <c r="H152" i="42"/>
  <c r="I152" i="42"/>
  <c r="H147" i="75"/>
  <c r="I147" i="75"/>
  <c r="J151" i="44"/>
  <c r="I146" i="83"/>
  <c r="H146" i="83"/>
  <c r="G145" i="96"/>
  <c r="D146" i="96"/>
  <c r="E146" i="96" s="1"/>
  <c r="H144" i="13"/>
  <c r="I144" i="13"/>
  <c r="B147" i="83"/>
  <c r="G152" i="44"/>
  <c r="D153" i="44"/>
  <c r="E153" i="44" s="1"/>
  <c r="F154" i="21"/>
  <c r="G154" i="21" s="1"/>
  <c r="B154" i="21"/>
  <c r="B148" i="75"/>
  <c r="G153" i="3"/>
  <c r="D154" i="3"/>
  <c r="D149" i="67"/>
  <c r="E149" i="67" s="1"/>
  <c r="G148" i="67"/>
  <c r="E147" i="83"/>
  <c r="F147" i="83" s="1"/>
  <c r="F147" i="80"/>
  <c r="B147" i="80"/>
  <c r="F146" i="93"/>
  <c r="B146" i="93"/>
  <c r="H154" i="17"/>
  <c r="H155" i="17" s="1"/>
  <c r="I154" i="17"/>
  <c r="J152" i="3"/>
  <c r="D147" i="94"/>
  <c r="E147" i="94" s="1"/>
  <c r="G146" i="94"/>
  <c r="E148" i="75"/>
  <c r="F148" i="75" s="1"/>
  <c r="D147" i="82"/>
  <c r="E147" i="82" s="1"/>
  <c r="G146" i="82"/>
  <c r="I150" i="55"/>
  <c r="H150" i="55"/>
  <c r="F151" i="54"/>
  <c r="B151" i="54"/>
  <c r="J153" i="34"/>
  <c r="J153" i="17"/>
  <c r="E145" i="13"/>
  <c r="F145" i="13" s="1"/>
  <c r="H146" i="80"/>
  <c r="I146" i="80"/>
  <c r="H145" i="93"/>
  <c r="I145" i="93"/>
  <c r="B148" i="76"/>
  <c r="F148" i="76"/>
  <c r="B153" i="42"/>
  <c r="F153" i="42"/>
  <c r="G145" i="87"/>
  <c r="D146" i="87"/>
  <c r="E146" i="87" s="1"/>
  <c r="D147" i="95"/>
  <c r="E147" i="95" s="1"/>
  <c r="G146" i="95"/>
  <c r="B148" i="77"/>
  <c r="F148" i="77"/>
  <c r="F145" i="33"/>
  <c r="B145" i="33"/>
  <c r="J154" i="24"/>
  <c r="J155" i="24" s="1"/>
  <c r="I155" i="24"/>
  <c r="H144" i="102" l="1"/>
  <c r="I144" i="102"/>
  <c r="B145" i="102"/>
  <c r="F145" i="102"/>
  <c r="H145" i="101"/>
  <c r="I145" i="101"/>
  <c r="B146" i="101"/>
  <c r="F146" i="101"/>
  <c r="E149" i="66"/>
  <c r="F149" i="66" s="1"/>
  <c r="G149" i="66" s="1"/>
  <c r="G148" i="100"/>
  <c r="D149" i="100"/>
  <c r="J144" i="25"/>
  <c r="G145" i="25"/>
  <c r="D146" i="25"/>
  <c r="B154" i="45"/>
  <c r="G145" i="99"/>
  <c r="D146" i="99"/>
  <c r="B146" i="99" s="1"/>
  <c r="G146" i="88"/>
  <c r="H146" i="88" s="1"/>
  <c r="E150" i="64"/>
  <c r="F150" i="64" s="1"/>
  <c r="G150" i="64" s="1"/>
  <c r="E155" i="20"/>
  <c r="F154" i="20"/>
  <c r="G154" i="20" s="1"/>
  <c r="D152" i="46"/>
  <c r="B152" i="46" s="1"/>
  <c r="I145" i="97"/>
  <c r="H145" i="97"/>
  <c r="B146" i="98"/>
  <c r="F146" i="98"/>
  <c r="E146" i="97"/>
  <c r="F146" i="97" s="1"/>
  <c r="B146" i="97"/>
  <c r="H145" i="98"/>
  <c r="I145" i="98"/>
  <c r="J148" i="68"/>
  <c r="G149" i="68"/>
  <c r="D150" i="68"/>
  <c r="J149" i="64"/>
  <c r="I154" i="22"/>
  <c r="J154" i="22" s="1"/>
  <c r="J155" i="22" s="1"/>
  <c r="H67" i="33"/>
  <c r="I67" i="33" s="1"/>
  <c r="H66" i="26"/>
  <c r="I66" i="26" s="1"/>
  <c r="H154" i="31"/>
  <c r="H155" i="31" s="1"/>
  <c r="J147" i="78"/>
  <c r="J152" i="39"/>
  <c r="J147" i="77"/>
  <c r="D154" i="39"/>
  <c r="G153" i="39"/>
  <c r="D68" i="25"/>
  <c r="G153" i="43"/>
  <c r="D154" i="43"/>
  <c r="E154" i="41"/>
  <c r="E155" i="41" s="1"/>
  <c r="B154" i="41"/>
  <c r="J152" i="43"/>
  <c r="D66" i="13"/>
  <c r="E66" i="13" s="1"/>
  <c r="J150" i="62"/>
  <c r="H67" i="25"/>
  <c r="I67" i="25" s="1"/>
  <c r="H65" i="13"/>
  <c r="I65" i="13" s="1"/>
  <c r="D68" i="33"/>
  <c r="E68" i="33" s="1"/>
  <c r="D67" i="26"/>
  <c r="E67" i="26" s="1"/>
  <c r="H153" i="41"/>
  <c r="I153" i="41"/>
  <c r="G147" i="81"/>
  <c r="D148" i="81"/>
  <c r="H149" i="65"/>
  <c r="I149" i="65"/>
  <c r="E146" i="90"/>
  <c r="F146" i="90" s="1"/>
  <c r="B146" i="90"/>
  <c r="E146" i="84"/>
  <c r="F146" i="84" s="1"/>
  <c r="J154" i="32"/>
  <c r="J155" i="32" s="1"/>
  <c r="I155" i="32"/>
  <c r="E152" i="72"/>
  <c r="F152" i="72" s="1"/>
  <c r="B152" i="72"/>
  <c r="G151" i="62"/>
  <c r="D152" i="62"/>
  <c r="H145" i="86"/>
  <c r="I145" i="86"/>
  <c r="E155" i="19"/>
  <c r="F154" i="19"/>
  <c r="G154" i="19" s="1"/>
  <c r="J148" i="66"/>
  <c r="I147" i="79"/>
  <c r="H147" i="79"/>
  <c r="G146" i="91"/>
  <c r="D147" i="91"/>
  <c r="I155" i="31"/>
  <c r="E151" i="63"/>
  <c r="F151" i="63" s="1"/>
  <c r="B151" i="63"/>
  <c r="J153" i="19"/>
  <c r="H145" i="84"/>
  <c r="I145" i="84"/>
  <c r="I151" i="72"/>
  <c r="H151" i="72"/>
  <c r="G146" i="89"/>
  <c r="D147" i="89"/>
  <c r="B147" i="89" s="1"/>
  <c r="E146" i="86"/>
  <c r="F146" i="86" s="1"/>
  <c r="B146" i="86"/>
  <c r="I149" i="60"/>
  <c r="H149" i="60"/>
  <c r="I151" i="74"/>
  <c r="H151" i="74"/>
  <c r="G148" i="78"/>
  <c r="D149" i="78"/>
  <c r="B149" i="78" s="1"/>
  <c r="E152" i="53"/>
  <c r="F152" i="53" s="1"/>
  <c r="B152" i="53"/>
  <c r="F152" i="58"/>
  <c r="B152" i="58"/>
  <c r="E146" i="92"/>
  <c r="F146" i="92" s="1"/>
  <c r="H150" i="63"/>
  <c r="I150" i="63"/>
  <c r="G147" i="26"/>
  <c r="D148" i="26"/>
  <c r="E147" i="85"/>
  <c r="F147" i="85" s="1"/>
  <c r="B147" i="85"/>
  <c r="E150" i="60"/>
  <c r="F150" i="60" s="1"/>
  <c r="B150" i="60"/>
  <c r="H151" i="53"/>
  <c r="I151" i="53"/>
  <c r="E154" i="73"/>
  <c r="E155" i="73" s="1"/>
  <c r="B154" i="73"/>
  <c r="I149" i="61"/>
  <c r="H149" i="61"/>
  <c r="E150" i="65"/>
  <c r="F150" i="65" s="1"/>
  <c r="B150" i="65"/>
  <c r="H145" i="90"/>
  <c r="I145" i="90"/>
  <c r="E147" i="88"/>
  <c r="F147" i="88" s="1"/>
  <c r="B147" i="88"/>
  <c r="J146" i="26"/>
  <c r="H146" i="85"/>
  <c r="I146" i="85"/>
  <c r="I151" i="46"/>
  <c r="H151" i="46"/>
  <c r="E152" i="74"/>
  <c r="F152" i="74" s="1"/>
  <c r="E148" i="79"/>
  <c r="F148" i="79" s="1"/>
  <c r="B148" i="79"/>
  <c r="H151" i="58"/>
  <c r="I151" i="58"/>
  <c r="I153" i="73"/>
  <c r="H153" i="73"/>
  <c r="J150" i="46"/>
  <c r="H145" i="92"/>
  <c r="I145" i="92"/>
  <c r="E150" i="61"/>
  <c r="F150" i="61" s="1"/>
  <c r="B150" i="61"/>
  <c r="J151" i="56"/>
  <c r="J150" i="59"/>
  <c r="G151" i="59"/>
  <c r="D152" i="59"/>
  <c r="E152" i="59" s="1"/>
  <c r="J147" i="75"/>
  <c r="J144" i="33"/>
  <c r="I154" i="18"/>
  <c r="H154" i="18"/>
  <c r="H155" i="18" s="1"/>
  <c r="F154" i="45"/>
  <c r="G154" i="45" s="1"/>
  <c r="D153" i="56"/>
  <c r="G152" i="56"/>
  <c r="J153" i="45"/>
  <c r="J152" i="42"/>
  <c r="H151" i="57"/>
  <c r="I151" i="57"/>
  <c r="E152" i="57"/>
  <c r="F152" i="57" s="1"/>
  <c r="B152" i="57"/>
  <c r="J150" i="55"/>
  <c r="G145" i="13"/>
  <c r="D146" i="13"/>
  <c r="E146" i="13" s="1"/>
  <c r="G147" i="83"/>
  <c r="D148" i="83"/>
  <c r="E148" i="83" s="1"/>
  <c r="G148" i="75"/>
  <c r="D149" i="75"/>
  <c r="E149" i="75" s="1"/>
  <c r="G145" i="33"/>
  <c r="D146" i="33"/>
  <c r="E146" i="33" s="1"/>
  <c r="H146" i="82"/>
  <c r="I146" i="82"/>
  <c r="H146" i="94"/>
  <c r="I146" i="94"/>
  <c r="G146" i="93"/>
  <c r="D147" i="93"/>
  <c r="B154" i="3"/>
  <c r="J147" i="76"/>
  <c r="D149" i="77"/>
  <c r="G148" i="77"/>
  <c r="H146" i="95"/>
  <c r="I146" i="95"/>
  <c r="B146" i="87"/>
  <c r="F146" i="87"/>
  <c r="G148" i="76"/>
  <c r="D149" i="76"/>
  <c r="E149" i="76" s="1"/>
  <c r="B147" i="82"/>
  <c r="F147" i="82"/>
  <c r="B147" i="94"/>
  <c r="F147" i="94"/>
  <c r="J154" i="17"/>
  <c r="J155" i="17" s="1"/>
  <c r="I155" i="17"/>
  <c r="H148" i="67"/>
  <c r="I148" i="67"/>
  <c r="I153" i="3"/>
  <c r="H153" i="3"/>
  <c r="F153" i="44"/>
  <c r="B153" i="44"/>
  <c r="I145" i="87"/>
  <c r="H145" i="87"/>
  <c r="G147" i="80"/>
  <c r="D148" i="80"/>
  <c r="E148" i="80" s="1"/>
  <c r="F149" i="67"/>
  <c r="B149" i="67"/>
  <c r="H152" i="44"/>
  <c r="I152" i="44"/>
  <c r="B146" i="96"/>
  <c r="F146" i="96"/>
  <c r="J153" i="21"/>
  <c r="J154" i="34"/>
  <c r="J155" i="34" s="1"/>
  <c r="I155" i="34"/>
  <c r="G151" i="55"/>
  <c r="D152" i="55"/>
  <c r="E152" i="55" s="1"/>
  <c r="J150" i="54"/>
  <c r="B147" i="95"/>
  <c r="F147" i="95"/>
  <c r="D154" i="42"/>
  <c r="E154" i="42" s="1"/>
  <c r="E155" i="42" s="1"/>
  <c r="G153" i="42"/>
  <c r="D152" i="54"/>
  <c r="E152" i="54" s="1"/>
  <c r="G151" i="54"/>
  <c r="E154" i="3"/>
  <c r="E155" i="3" s="1"/>
  <c r="I154" i="21"/>
  <c r="H154" i="21"/>
  <c r="H155" i="21" s="1"/>
  <c r="H145" i="96"/>
  <c r="I145" i="96"/>
  <c r="D146" i="102" l="1"/>
  <c r="E146" i="102" s="1"/>
  <c r="G145" i="102"/>
  <c r="D150" i="66"/>
  <c r="E150" i="66" s="1"/>
  <c r="F150" i="66" s="1"/>
  <c r="G146" i="101"/>
  <c r="D147" i="101"/>
  <c r="E152" i="46"/>
  <c r="F152" i="46" s="1"/>
  <c r="D153" i="46" s="1"/>
  <c r="B153" i="46" s="1"/>
  <c r="E149" i="100"/>
  <c r="F149" i="100" s="1"/>
  <c r="B149" i="100"/>
  <c r="H148" i="100"/>
  <c r="I148" i="100"/>
  <c r="I146" i="88"/>
  <c r="B146" i="25"/>
  <c r="E146" i="25"/>
  <c r="F146" i="25" s="1"/>
  <c r="H145" i="25"/>
  <c r="I145" i="25"/>
  <c r="D151" i="64"/>
  <c r="E151" i="64" s="1"/>
  <c r="F151" i="64" s="1"/>
  <c r="E146" i="99"/>
  <c r="F146" i="99" s="1"/>
  <c r="H145" i="99"/>
  <c r="I145" i="99"/>
  <c r="I155" i="22"/>
  <c r="H154" i="20"/>
  <c r="H155" i="20" s="1"/>
  <c r="I154" i="20"/>
  <c r="D147" i="98"/>
  <c r="G146" i="98"/>
  <c r="D147" i="97"/>
  <c r="G146" i="97"/>
  <c r="E150" i="68"/>
  <c r="F150" i="68" s="1"/>
  <c r="B150" i="68"/>
  <c r="H149" i="68"/>
  <c r="I149" i="68"/>
  <c r="H150" i="64"/>
  <c r="I150" i="64"/>
  <c r="J154" i="31"/>
  <c r="J155" i="31" s="1"/>
  <c r="J153" i="41"/>
  <c r="F154" i="73"/>
  <c r="G154" i="73" s="1"/>
  <c r="I154" i="73" s="1"/>
  <c r="I155" i="73" s="1"/>
  <c r="J149" i="60"/>
  <c r="I153" i="39"/>
  <c r="H153" i="39"/>
  <c r="E154" i="39"/>
  <c r="B154" i="39"/>
  <c r="E149" i="78"/>
  <c r="F149" i="78" s="1"/>
  <c r="G149" i="78" s="1"/>
  <c r="E154" i="43"/>
  <c r="E155" i="43" s="1"/>
  <c r="B154" i="43"/>
  <c r="B68" i="25"/>
  <c r="F66" i="13"/>
  <c r="H66" i="13" s="1"/>
  <c r="B66" i="13"/>
  <c r="F154" i="41"/>
  <c r="G154" i="41" s="1"/>
  <c r="I153" i="43"/>
  <c r="H153" i="43"/>
  <c r="E68" i="25"/>
  <c r="F68" i="25" s="1"/>
  <c r="J151" i="46"/>
  <c r="J151" i="72"/>
  <c r="B68" i="33"/>
  <c r="F68" i="33"/>
  <c r="G68" i="33" s="1"/>
  <c r="F67" i="26"/>
  <c r="G67" i="26" s="1"/>
  <c r="B67" i="26"/>
  <c r="G150" i="61"/>
  <c r="D151" i="61"/>
  <c r="B151" i="61" s="1"/>
  <c r="D148" i="88"/>
  <c r="G147" i="88"/>
  <c r="D151" i="65"/>
  <c r="G150" i="65"/>
  <c r="G152" i="53"/>
  <c r="D153" i="53"/>
  <c r="G150" i="60"/>
  <c r="D151" i="60"/>
  <c r="J151" i="58"/>
  <c r="J149" i="61"/>
  <c r="J151" i="53"/>
  <c r="H147" i="26"/>
  <c r="I147" i="26"/>
  <c r="E147" i="89"/>
  <c r="F147" i="89" s="1"/>
  <c r="I146" i="91"/>
  <c r="H146" i="91"/>
  <c r="I154" i="19"/>
  <c r="H154" i="19"/>
  <c r="H155" i="19" s="1"/>
  <c r="B152" i="62"/>
  <c r="E152" i="62"/>
  <c r="F152" i="62" s="1"/>
  <c r="G152" i="74"/>
  <c r="D153" i="74"/>
  <c r="J150" i="63"/>
  <c r="G152" i="58"/>
  <c r="D153" i="58"/>
  <c r="I149" i="66"/>
  <c r="H149" i="66"/>
  <c r="H151" i="62"/>
  <c r="I151" i="62"/>
  <c r="D147" i="90"/>
  <c r="G146" i="90"/>
  <c r="B148" i="81"/>
  <c r="G148" i="79"/>
  <c r="D149" i="79"/>
  <c r="G147" i="85"/>
  <c r="D148" i="85"/>
  <c r="J151" i="74"/>
  <c r="D147" i="86"/>
  <c r="G146" i="86"/>
  <c r="H146" i="89"/>
  <c r="I146" i="89"/>
  <c r="D152" i="63"/>
  <c r="G151" i="63"/>
  <c r="J147" i="79"/>
  <c r="G152" i="72"/>
  <c r="D153" i="72"/>
  <c r="I147" i="81"/>
  <c r="H147" i="81"/>
  <c r="J153" i="73"/>
  <c r="E148" i="26"/>
  <c r="F148" i="26" s="1"/>
  <c r="B148" i="26"/>
  <c r="G146" i="92"/>
  <c r="D147" i="92"/>
  <c r="H148" i="78"/>
  <c r="I148" i="78"/>
  <c r="E147" i="91"/>
  <c r="F147" i="91" s="1"/>
  <c r="B147" i="91"/>
  <c r="G146" i="84"/>
  <c r="D147" i="84"/>
  <c r="J149" i="65"/>
  <c r="E148" i="81"/>
  <c r="F148" i="81" s="1"/>
  <c r="J153" i="3"/>
  <c r="J151" i="57"/>
  <c r="I154" i="45"/>
  <c r="H154" i="45"/>
  <c r="H155" i="45" s="1"/>
  <c r="H151" i="59"/>
  <c r="I151" i="59"/>
  <c r="I152" i="56"/>
  <c r="H152" i="56"/>
  <c r="J154" i="18"/>
  <c r="J155" i="18" s="1"/>
  <c r="I155" i="18"/>
  <c r="E153" i="56"/>
  <c r="F153" i="56" s="1"/>
  <c r="B153" i="56"/>
  <c r="F152" i="59"/>
  <c r="B152" i="59"/>
  <c r="D153" i="57"/>
  <c r="E153" i="57" s="1"/>
  <c r="G152" i="57"/>
  <c r="D148" i="95"/>
  <c r="E148" i="95" s="1"/>
  <c r="G147" i="95"/>
  <c r="H151" i="55"/>
  <c r="I151" i="55"/>
  <c r="J152" i="44"/>
  <c r="G153" i="44"/>
  <c r="D154" i="44"/>
  <c r="E154" i="44" s="1"/>
  <c r="E155" i="44" s="1"/>
  <c r="B149" i="77"/>
  <c r="H145" i="33"/>
  <c r="I145" i="33"/>
  <c r="B152" i="54"/>
  <c r="F152" i="54"/>
  <c r="H153" i="42"/>
  <c r="I153" i="42"/>
  <c r="B148" i="80"/>
  <c r="F148" i="80"/>
  <c r="G147" i="94"/>
  <c r="D148" i="94"/>
  <c r="E148" i="94" s="1"/>
  <c r="B149" i="76"/>
  <c r="F149" i="76"/>
  <c r="B147" i="93"/>
  <c r="B149" i="75"/>
  <c r="F149" i="75"/>
  <c r="G146" i="96"/>
  <c r="D147" i="96"/>
  <c r="E147" i="96" s="1"/>
  <c r="H147" i="80"/>
  <c r="I147" i="80"/>
  <c r="H148" i="76"/>
  <c r="I148" i="76"/>
  <c r="G146" i="87"/>
  <c r="D147" i="87"/>
  <c r="E147" i="87" s="1"/>
  <c r="H148" i="77"/>
  <c r="I148" i="77"/>
  <c r="F154" i="3"/>
  <c r="G154" i="3" s="1"/>
  <c r="I146" i="93"/>
  <c r="H146" i="93"/>
  <c r="I148" i="75"/>
  <c r="H148" i="75"/>
  <c r="B148" i="83"/>
  <c r="F148" i="83"/>
  <c r="F146" i="13"/>
  <c r="B146" i="13"/>
  <c r="J154" i="21"/>
  <c r="J155" i="21" s="1"/>
  <c r="I155" i="21"/>
  <c r="H151" i="54"/>
  <c r="I151" i="54"/>
  <c r="B154" i="42"/>
  <c r="F154" i="42"/>
  <c r="G154" i="42" s="1"/>
  <c r="B152" i="55"/>
  <c r="F152" i="55"/>
  <c r="G149" i="67"/>
  <c r="D150" i="67"/>
  <c r="E150" i="67" s="1"/>
  <c r="J148" i="67"/>
  <c r="G147" i="82"/>
  <c r="D148" i="82"/>
  <c r="E148" i="82" s="1"/>
  <c r="E149" i="77"/>
  <c r="F149" i="77" s="1"/>
  <c r="E147" i="93"/>
  <c r="F147" i="93" s="1"/>
  <c r="B146" i="33"/>
  <c r="F146" i="33"/>
  <c r="I147" i="83"/>
  <c r="H147" i="83"/>
  <c r="I145" i="13"/>
  <c r="H145" i="13"/>
  <c r="H145" i="102" l="1"/>
  <c r="I145" i="102"/>
  <c r="F146" i="102"/>
  <c r="B146" i="102"/>
  <c r="B150" i="66"/>
  <c r="G152" i="46"/>
  <c r="H152" i="46" s="1"/>
  <c r="H146" i="101"/>
  <c r="I146" i="101"/>
  <c r="E147" i="101"/>
  <c r="F147" i="101" s="1"/>
  <c r="B147" i="101"/>
  <c r="D150" i="100"/>
  <c r="G149" i="100"/>
  <c r="B151" i="64"/>
  <c r="J145" i="25"/>
  <c r="G146" i="25"/>
  <c r="D147" i="25"/>
  <c r="D147" i="99"/>
  <c r="G146" i="99"/>
  <c r="H154" i="73"/>
  <c r="H155" i="73" s="1"/>
  <c r="J154" i="20"/>
  <c r="J155" i="20" s="1"/>
  <c r="I155" i="20"/>
  <c r="D150" i="78"/>
  <c r="E150" i="78" s="1"/>
  <c r="F150" i="78" s="1"/>
  <c r="J150" i="64"/>
  <c r="J149" i="68"/>
  <c r="I146" i="97"/>
  <c r="H146" i="97"/>
  <c r="E147" i="97"/>
  <c r="F147" i="97" s="1"/>
  <c r="B147" i="97"/>
  <c r="H146" i="98"/>
  <c r="I146" i="98"/>
  <c r="E147" i="98"/>
  <c r="F147" i="98" s="1"/>
  <c r="B147" i="98"/>
  <c r="G150" i="68"/>
  <c r="D151" i="68"/>
  <c r="G151" i="64"/>
  <c r="D152" i="64"/>
  <c r="J148" i="78"/>
  <c r="H68" i="33"/>
  <c r="I68" i="33" s="1"/>
  <c r="G66" i="13"/>
  <c r="I66" i="13" s="1"/>
  <c r="H67" i="26"/>
  <c r="I67" i="26" s="1"/>
  <c r="E155" i="39"/>
  <c r="F154" i="39"/>
  <c r="G154" i="39" s="1"/>
  <c r="J153" i="39"/>
  <c r="D69" i="25"/>
  <c r="E69" i="25" s="1"/>
  <c r="H68" i="25"/>
  <c r="G68" i="25"/>
  <c r="J151" i="62"/>
  <c r="J152" i="56"/>
  <c r="D69" i="33"/>
  <c r="E69" i="33" s="1"/>
  <c r="J153" i="43"/>
  <c r="D67" i="13"/>
  <c r="E67" i="13" s="1"/>
  <c r="F154" i="43"/>
  <c r="G154" i="43" s="1"/>
  <c r="D68" i="26"/>
  <c r="E68" i="26" s="1"/>
  <c r="H154" i="41"/>
  <c r="H155" i="41" s="1"/>
  <c r="I154" i="41"/>
  <c r="G150" i="66"/>
  <c r="D151" i="66"/>
  <c r="D148" i="91"/>
  <c r="B148" i="91" s="1"/>
  <c r="G147" i="91"/>
  <c r="G152" i="62"/>
  <c r="D153" i="62"/>
  <c r="B153" i="62" s="1"/>
  <c r="G148" i="81"/>
  <c r="D149" i="81"/>
  <c r="B149" i="81" s="1"/>
  <c r="G148" i="26"/>
  <c r="D149" i="26"/>
  <c r="B149" i="26" s="1"/>
  <c r="E148" i="85"/>
  <c r="F148" i="85" s="1"/>
  <c r="B148" i="85"/>
  <c r="J154" i="19"/>
  <c r="J155" i="19" s="1"/>
  <c r="I155" i="19"/>
  <c r="J147" i="26"/>
  <c r="H152" i="53"/>
  <c r="I152" i="53"/>
  <c r="E148" i="88"/>
  <c r="F148" i="88" s="1"/>
  <c r="B148" i="88"/>
  <c r="H146" i="84"/>
  <c r="I146" i="84"/>
  <c r="H152" i="72"/>
  <c r="I152" i="72"/>
  <c r="J151" i="54"/>
  <c r="J151" i="55"/>
  <c r="H151" i="63"/>
  <c r="I151" i="63"/>
  <c r="I146" i="86"/>
  <c r="H146" i="86"/>
  <c r="H147" i="85"/>
  <c r="I147" i="85"/>
  <c r="H149" i="78"/>
  <c r="I149" i="78"/>
  <c r="E153" i="46"/>
  <c r="F153" i="46" s="1"/>
  <c r="E151" i="60"/>
  <c r="F151" i="60" s="1"/>
  <c r="B151" i="60"/>
  <c r="H150" i="65"/>
  <c r="I150" i="65"/>
  <c r="E151" i="61"/>
  <c r="F151" i="61" s="1"/>
  <c r="E147" i="92"/>
  <c r="F147" i="92" s="1"/>
  <c r="B147" i="92"/>
  <c r="E152" i="63"/>
  <c r="F152" i="63" s="1"/>
  <c r="B152" i="63"/>
  <c r="E147" i="86"/>
  <c r="F147" i="86" s="1"/>
  <c r="B147" i="86"/>
  <c r="E149" i="79"/>
  <c r="F149" i="79" s="1"/>
  <c r="B149" i="79"/>
  <c r="I146" i="90"/>
  <c r="H146" i="90"/>
  <c r="E153" i="58"/>
  <c r="F153" i="58" s="1"/>
  <c r="B153" i="58"/>
  <c r="E153" i="74"/>
  <c r="F153" i="74" s="1"/>
  <c r="B153" i="74"/>
  <c r="H150" i="60"/>
  <c r="I150" i="60"/>
  <c r="E151" i="65"/>
  <c r="F151" i="65" s="1"/>
  <c r="B151" i="65"/>
  <c r="J153" i="42"/>
  <c r="E147" i="84"/>
  <c r="F147" i="84" s="1"/>
  <c r="B147" i="84"/>
  <c r="I146" i="92"/>
  <c r="H146" i="92"/>
  <c r="E153" i="72"/>
  <c r="F153" i="72" s="1"/>
  <c r="B153" i="72"/>
  <c r="I148" i="79"/>
  <c r="H148" i="79"/>
  <c r="E147" i="90"/>
  <c r="F147" i="90" s="1"/>
  <c r="B147" i="90"/>
  <c r="J149" i="66"/>
  <c r="I152" i="58"/>
  <c r="H152" i="58"/>
  <c r="H152" i="74"/>
  <c r="I152" i="74"/>
  <c r="G147" i="89"/>
  <c r="D148" i="89"/>
  <c r="E153" i="53"/>
  <c r="F153" i="53" s="1"/>
  <c r="B153" i="53"/>
  <c r="I147" i="88"/>
  <c r="H147" i="88"/>
  <c r="H150" i="61"/>
  <c r="I150" i="61"/>
  <c r="D154" i="56"/>
  <c r="G153" i="56"/>
  <c r="J148" i="77"/>
  <c r="D153" i="59"/>
  <c r="G152" i="59"/>
  <c r="J154" i="45"/>
  <c r="J155" i="45" s="1"/>
  <c r="I155" i="45"/>
  <c r="J151" i="59"/>
  <c r="J145" i="33"/>
  <c r="H152" i="57"/>
  <c r="I152" i="57"/>
  <c r="B153" i="57"/>
  <c r="F153" i="57"/>
  <c r="G147" i="93"/>
  <c r="D148" i="93"/>
  <c r="E148" i="93" s="1"/>
  <c r="D150" i="77"/>
  <c r="E150" i="77" s="1"/>
  <c r="G149" i="77"/>
  <c r="I154" i="42"/>
  <c r="H154" i="42"/>
  <c r="H155" i="42" s="1"/>
  <c r="I154" i="3"/>
  <c r="H154" i="3"/>
  <c r="H155" i="3" s="1"/>
  <c r="J148" i="76"/>
  <c r="G149" i="75"/>
  <c r="D150" i="75"/>
  <c r="E150" i="75" s="1"/>
  <c r="H147" i="94"/>
  <c r="I147" i="94"/>
  <c r="H153" i="44"/>
  <c r="I153" i="44"/>
  <c r="B148" i="82"/>
  <c r="F148" i="82"/>
  <c r="B150" i="67"/>
  <c r="F150" i="67"/>
  <c r="G146" i="13"/>
  <c r="D147" i="13"/>
  <c r="E147" i="13" s="1"/>
  <c r="D149" i="80"/>
  <c r="E149" i="80" s="1"/>
  <c r="G148" i="80"/>
  <c r="D153" i="54"/>
  <c r="E153" i="54" s="1"/>
  <c r="G152" i="54"/>
  <c r="B148" i="95"/>
  <c r="F148" i="95"/>
  <c r="H147" i="82"/>
  <c r="I147" i="82"/>
  <c r="I149" i="67"/>
  <c r="H149" i="67"/>
  <c r="D153" i="55"/>
  <c r="E153" i="55" s="1"/>
  <c r="G152" i="55"/>
  <c r="G148" i="83"/>
  <c r="D149" i="83"/>
  <c r="E149" i="83" s="1"/>
  <c r="F147" i="87"/>
  <c r="B147" i="87"/>
  <c r="F147" i="96"/>
  <c r="B147" i="96"/>
  <c r="D150" i="76"/>
  <c r="G149" i="76"/>
  <c r="G146" i="33"/>
  <c r="D147" i="33"/>
  <c r="E147" i="33" s="1"/>
  <c r="J148" i="75"/>
  <c r="I146" i="87"/>
  <c r="H146" i="87"/>
  <c r="I146" i="96"/>
  <c r="H146" i="96"/>
  <c r="B148" i="94"/>
  <c r="F148" i="94"/>
  <c r="B154" i="44"/>
  <c r="F154" i="44"/>
  <c r="G154" i="44" s="1"/>
  <c r="I147" i="95"/>
  <c r="H147" i="95"/>
  <c r="D147" i="102" l="1"/>
  <c r="E147" i="102" s="1"/>
  <c r="G146" i="102"/>
  <c r="I152" i="46"/>
  <c r="J152" i="46" s="1"/>
  <c r="D148" i="101"/>
  <c r="G147" i="101"/>
  <c r="I149" i="100"/>
  <c r="H149" i="100"/>
  <c r="E150" i="100"/>
  <c r="F150" i="100" s="1"/>
  <c r="B150" i="100"/>
  <c r="J154" i="73"/>
  <c r="J155" i="73" s="1"/>
  <c r="B147" i="25"/>
  <c r="E147" i="25"/>
  <c r="F147" i="25" s="1"/>
  <c r="I146" i="25"/>
  <c r="H146" i="25"/>
  <c r="H146" i="99"/>
  <c r="I146" i="99"/>
  <c r="E147" i="99"/>
  <c r="F147" i="99" s="1"/>
  <c r="B147" i="99"/>
  <c r="B150" i="78"/>
  <c r="D148" i="98"/>
  <c r="G147" i="98"/>
  <c r="D148" i="97"/>
  <c r="G147" i="97"/>
  <c r="B151" i="68"/>
  <c r="E151" i="68"/>
  <c r="F151" i="68" s="1"/>
  <c r="H150" i="68"/>
  <c r="I150" i="68"/>
  <c r="E152" i="64"/>
  <c r="F152" i="64" s="1"/>
  <c r="B152" i="64"/>
  <c r="I151" i="64"/>
  <c r="H151" i="64"/>
  <c r="J148" i="79"/>
  <c r="E149" i="81"/>
  <c r="F149" i="81" s="1"/>
  <c r="D150" i="81" s="1"/>
  <c r="B150" i="81" s="1"/>
  <c r="E149" i="26"/>
  <c r="F149" i="26" s="1"/>
  <c r="I154" i="39"/>
  <c r="H154" i="39"/>
  <c r="H155" i="39" s="1"/>
  <c r="J149" i="78"/>
  <c r="F68" i="26"/>
  <c r="G68" i="26" s="1"/>
  <c r="B68" i="26"/>
  <c r="J150" i="61"/>
  <c r="J150" i="60"/>
  <c r="J151" i="63"/>
  <c r="J152" i="72"/>
  <c r="E153" i="62"/>
  <c r="F153" i="62" s="1"/>
  <c r="D154" i="62" s="1"/>
  <c r="B154" i="62" s="1"/>
  <c r="J154" i="41"/>
  <c r="J155" i="41" s="1"/>
  <c r="I155" i="41"/>
  <c r="H154" i="43"/>
  <c r="H155" i="43" s="1"/>
  <c r="I154" i="43"/>
  <c r="F69" i="25"/>
  <c r="G69" i="25" s="1"/>
  <c r="B69" i="25"/>
  <c r="F67" i="13"/>
  <c r="G67" i="13" s="1"/>
  <c r="B67" i="13"/>
  <c r="B69" i="33"/>
  <c r="F69" i="33"/>
  <c r="G69" i="33" s="1"/>
  <c r="I68" i="25"/>
  <c r="G151" i="65"/>
  <c r="D152" i="65"/>
  <c r="G153" i="53"/>
  <c r="D154" i="53"/>
  <c r="D150" i="79"/>
  <c r="G149" i="79"/>
  <c r="G147" i="92"/>
  <c r="D148" i="92"/>
  <c r="B148" i="92" s="1"/>
  <c r="D148" i="84"/>
  <c r="B148" i="84" s="1"/>
  <c r="G147" i="84"/>
  <c r="G147" i="90"/>
  <c r="D148" i="90"/>
  <c r="G148" i="85"/>
  <c r="D149" i="85"/>
  <c r="H147" i="91"/>
  <c r="I147" i="91"/>
  <c r="E148" i="89"/>
  <c r="F148" i="89" s="1"/>
  <c r="B148" i="89"/>
  <c r="D154" i="72"/>
  <c r="G153" i="72"/>
  <c r="G147" i="86"/>
  <c r="D148" i="86"/>
  <c r="B148" i="86" s="1"/>
  <c r="D153" i="63"/>
  <c r="G152" i="63"/>
  <c r="D152" i="60"/>
  <c r="B152" i="60" s="1"/>
  <c r="G151" i="60"/>
  <c r="D154" i="46"/>
  <c r="E154" i="46" s="1"/>
  <c r="E155" i="46" s="1"/>
  <c r="G153" i="46"/>
  <c r="G148" i="88"/>
  <c r="D149" i="88"/>
  <c r="G150" i="78"/>
  <c r="D151" i="78"/>
  <c r="H148" i="26"/>
  <c r="I148" i="26"/>
  <c r="I147" i="89"/>
  <c r="H147" i="89"/>
  <c r="J152" i="58"/>
  <c r="D154" i="58"/>
  <c r="G153" i="58"/>
  <c r="D152" i="61"/>
  <c r="G151" i="61"/>
  <c r="I152" i="62"/>
  <c r="H152" i="62"/>
  <c r="E151" i="66"/>
  <c r="F151" i="66" s="1"/>
  <c r="B151" i="66"/>
  <c r="G153" i="74"/>
  <c r="D154" i="74"/>
  <c r="J152" i="74"/>
  <c r="J150" i="65"/>
  <c r="J152" i="53"/>
  <c r="H148" i="81"/>
  <c r="I148" i="81"/>
  <c r="E148" i="91"/>
  <c r="F148" i="91" s="1"/>
  <c r="I150" i="66"/>
  <c r="H150" i="66"/>
  <c r="E153" i="59"/>
  <c r="F153" i="59" s="1"/>
  <c r="B153" i="59"/>
  <c r="H153" i="56"/>
  <c r="I153" i="56"/>
  <c r="H152" i="59"/>
  <c r="I152" i="59"/>
  <c r="E154" i="56"/>
  <c r="E155" i="56" s="1"/>
  <c r="B154" i="56"/>
  <c r="J152" i="57"/>
  <c r="J149" i="67"/>
  <c r="D154" i="57"/>
  <c r="G153" i="57"/>
  <c r="B150" i="76"/>
  <c r="B147" i="33"/>
  <c r="F147" i="33"/>
  <c r="H149" i="76"/>
  <c r="I149" i="76"/>
  <c r="D148" i="96"/>
  <c r="E148" i="96" s="1"/>
  <c r="G147" i="96"/>
  <c r="D148" i="87"/>
  <c r="E148" i="87" s="1"/>
  <c r="G147" i="87"/>
  <c r="F153" i="55"/>
  <c r="B153" i="55"/>
  <c r="F150" i="75"/>
  <c r="B150" i="75"/>
  <c r="G148" i="94"/>
  <c r="D149" i="94"/>
  <c r="E149" i="94" s="1"/>
  <c r="H146" i="33"/>
  <c r="I146" i="33"/>
  <c r="E150" i="76"/>
  <c r="F150" i="76" s="1"/>
  <c r="H152" i="54"/>
  <c r="I152" i="54"/>
  <c r="B149" i="80"/>
  <c r="F149" i="80"/>
  <c r="D151" i="67"/>
  <c r="E151" i="67" s="1"/>
  <c r="G150" i="67"/>
  <c r="G148" i="82"/>
  <c r="D149" i="82"/>
  <c r="E149" i="82" s="1"/>
  <c r="J153" i="44"/>
  <c r="H149" i="75"/>
  <c r="I149" i="75"/>
  <c r="I149" i="77"/>
  <c r="H149" i="77"/>
  <c r="B148" i="93"/>
  <c r="F148" i="93"/>
  <c r="I154" i="44"/>
  <c r="H154" i="44"/>
  <c r="H155" i="44" s="1"/>
  <c r="B149" i="83"/>
  <c r="F149" i="83"/>
  <c r="H152" i="55"/>
  <c r="I152" i="55"/>
  <c r="F153" i="54"/>
  <c r="B153" i="54"/>
  <c r="B147" i="13"/>
  <c r="F147" i="13"/>
  <c r="H147" i="93"/>
  <c r="I147" i="93"/>
  <c r="H148" i="83"/>
  <c r="I148" i="83"/>
  <c r="D149" i="95"/>
  <c r="E149" i="95" s="1"/>
  <c r="G148" i="95"/>
  <c r="I148" i="80"/>
  <c r="H148" i="80"/>
  <c r="H146" i="13"/>
  <c r="I146" i="13"/>
  <c r="J154" i="3"/>
  <c r="J155" i="3" s="1"/>
  <c r="I155" i="3"/>
  <c r="J154" i="42"/>
  <c r="J155" i="42" s="1"/>
  <c r="I155" i="42"/>
  <c r="B150" i="77"/>
  <c r="F150" i="77"/>
  <c r="H146" i="102" l="1"/>
  <c r="I146" i="102"/>
  <c r="B147" i="102"/>
  <c r="F147" i="102"/>
  <c r="B148" i="101"/>
  <c r="E148" i="101"/>
  <c r="F148" i="101" s="1"/>
  <c r="H147" i="101"/>
  <c r="I147" i="101"/>
  <c r="G150" i="100"/>
  <c r="D151" i="100"/>
  <c r="J146" i="25"/>
  <c r="G147" i="25"/>
  <c r="D148" i="25"/>
  <c r="D148" i="99"/>
  <c r="B148" i="99" s="1"/>
  <c r="G147" i="99"/>
  <c r="G149" i="81"/>
  <c r="H149" i="81" s="1"/>
  <c r="E154" i="62"/>
  <c r="E155" i="62" s="1"/>
  <c r="I147" i="97"/>
  <c r="H147" i="97"/>
  <c r="B148" i="97"/>
  <c r="H147" i="98"/>
  <c r="I147" i="98"/>
  <c r="J150" i="68"/>
  <c r="E148" i="97"/>
  <c r="F148" i="97" s="1"/>
  <c r="E148" i="98"/>
  <c r="F148" i="98" s="1"/>
  <c r="B148" i="98"/>
  <c r="G151" i="68"/>
  <c r="D152" i="68"/>
  <c r="J151" i="64"/>
  <c r="D153" i="64"/>
  <c r="G152" i="64"/>
  <c r="H69" i="33"/>
  <c r="I69" i="33" s="1"/>
  <c r="G153" i="62"/>
  <c r="J152" i="62"/>
  <c r="E148" i="84"/>
  <c r="F148" i="84" s="1"/>
  <c r="G148" i="84" s="1"/>
  <c r="D150" i="26"/>
  <c r="G149" i="26"/>
  <c r="J154" i="39"/>
  <c r="J155" i="39" s="1"/>
  <c r="I155" i="39"/>
  <c r="J154" i="43"/>
  <c r="J155" i="43" s="1"/>
  <c r="I155" i="43"/>
  <c r="D68" i="13"/>
  <c r="E68" i="13" s="1"/>
  <c r="D70" i="25"/>
  <c r="E70" i="25" s="1"/>
  <c r="D69" i="26"/>
  <c r="J150" i="66"/>
  <c r="E148" i="86"/>
  <c r="F148" i="86" s="1"/>
  <c r="G148" i="86" s="1"/>
  <c r="D70" i="33"/>
  <c r="E70" i="33" s="1"/>
  <c r="H67" i="13"/>
  <c r="I67" i="13" s="1"/>
  <c r="H69" i="25"/>
  <c r="I69" i="25" s="1"/>
  <c r="H68" i="26"/>
  <c r="I68" i="26" s="1"/>
  <c r="D149" i="89"/>
  <c r="G148" i="89"/>
  <c r="G151" i="66"/>
  <c r="D152" i="66"/>
  <c r="B154" i="74"/>
  <c r="H151" i="60"/>
  <c r="I151" i="60"/>
  <c r="H153" i="72"/>
  <c r="I153" i="72"/>
  <c r="E154" i="53"/>
  <c r="E155" i="53" s="1"/>
  <c r="B154" i="53"/>
  <c r="H153" i="74"/>
  <c r="I153" i="74"/>
  <c r="H153" i="58"/>
  <c r="I153" i="58"/>
  <c r="E150" i="81"/>
  <c r="F150" i="81" s="1"/>
  <c r="H150" i="78"/>
  <c r="I150" i="78"/>
  <c r="H153" i="46"/>
  <c r="I153" i="46"/>
  <c r="B154" i="72"/>
  <c r="I148" i="85"/>
  <c r="H148" i="85"/>
  <c r="I147" i="84"/>
  <c r="H147" i="84"/>
  <c r="I147" i="92"/>
  <c r="H147" i="92"/>
  <c r="H153" i="53"/>
  <c r="I153" i="53"/>
  <c r="E151" i="78"/>
  <c r="F151" i="78" s="1"/>
  <c r="B151" i="78"/>
  <c r="E149" i="85"/>
  <c r="F149" i="85" s="1"/>
  <c r="B149" i="85"/>
  <c r="E154" i="58"/>
  <c r="E155" i="58" s="1"/>
  <c r="B154" i="58"/>
  <c r="E149" i="88"/>
  <c r="F149" i="88" s="1"/>
  <c r="B149" i="88"/>
  <c r="B154" i="46"/>
  <c r="F154" i="46"/>
  <c r="G154" i="46" s="1"/>
  <c r="I152" i="63"/>
  <c r="H152" i="63"/>
  <c r="H147" i="86"/>
  <c r="I147" i="86"/>
  <c r="E148" i="90"/>
  <c r="F148" i="90" s="1"/>
  <c r="B148" i="90"/>
  <c r="I149" i="79"/>
  <c r="H149" i="79"/>
  <c r="E152" i="65"/>
  <c r="F152" i="65" s="1"/>
  <c r="B152" i="65"/>
  <c r="E152" i="61"/>
  <c r="F152" i="61" s="1"/>
  <c r="B152" i="61"/>
  <c r="F154" i="56"/>
  <c r="G154" i="56" s="1"/>
  <c r="H154" i="56" s="1"/>
  <c r="H155" i="56" s="1"/>
  <c r="G148" i="91"/>
  <c r="D149" i="91"/>
  <c r="B149" i="91" s="1"/>
  <c r="E154" i="74"/>
  <c r="E155" i="74" s="1"/>
  <c r="I151" i="61"/>
  <c r="H151" i="61"/>
  <c r="J148" i="26"/>
  <c r="I148" i="88"/>
  <c r="H148" i="88"/>
  <c r="E152" i="60"/>
  <c r="F152" i="60" s="1"/>
  <c r="E153" i="63"/>
  <c r="F153" i="63" s="1"/>
  <c r="B153" i="63"/>
  <c r="E154" i="72"/>
  <c r="E155" i="72" s="1"/>
  <c r="I147" i="90"/>
  <c r="H147" i="90"/>
  <c r="E148" i="92"/>
  <c r="F148" i="92" s="1"/>
  <c r="E150" i="79"/>
  <c r="F150" i="79" s="1"/>
  <c r="B150" i="79"/>
  <c r="H151" i="65"/>
  <c r="I151" i="65"/>
  <c r="G153" i="59"/>
  <c r="D154" i="59"/>
  <c r="J153" i="56"/>
  <c r="J152" i="55"/>
  <c r="J152" i="59"/>
  <c r="J149" i="77"/>
  <c r="B154" i="57"/>
  <c r="J149" i="75"/>
  <c r="J149" i="76"/>
  <c r="H153" i="57"/>
  <c r="I153" i="57"/>
  <c r="J152" i="54"/>
  <c r="E154" i="57"/>
  <c r="E155" i="57" s="1"/>
  <c r="G150" i="76"/>
  <c r="D151" i="76"/>
  <c r="E151" i="76" s="1"/>
  <c r="I148" i="95"/>
  <c r="H148" i="95"/>
  <c r="G153" i="54"/>
  <c r="D154" i="54"/>
  <c r="J154" i="44"/>
  <c r="J155" i="44" s="1"/>
  <c r="I155" i="44"/>
  <c r="G153" i="55"/>
  <c r="D154" i="55"/>
  <c r="E154" i="55" s="1"/>
  <c r="E155" i="55" s="1"/>
  <c r="H147" i="96"/>
  <c r="I147" i="96"/>
  <c r="D150" i="83"/>
  <c r="E150" i="83" s="1"/>
  <c r="G149" i="83"/>
  <c r="D149" i="93"/>
  <c r="E149" i="93" s="1"/>
  <c r="G148" i="93"/>
  <c r="H150" i="67"/>
  <c r="I150" i="67"/>
  <c r="G147" i="33"/>
  <c r="D148" i="33"/>
  <c r="E148" i="33" s="1"/>
  <c r="B149" i="95"/>
  <c r="F149" i="95"/>
  <c r="F149" i="82"/>
  <c r="B149" i="82"/>
  <c r="B151" i="67"/>
  <c r="F151" i="67"/>
  <c r="G149" i="80"/>
  <c r="D150" i="80"/>
  <c r="E150" i="80" s="1"/>
  <c r="J146" i="33"/>
  <c r="F149" i="94"/>
  <c r="B149" i="94"/>
  <c r="I147" i="87"/>
  <c r="H147" i="87"/>
  <c r="F148" i="96"/>
  <c r="B148" i="96"/>
  <c r="D151" i="77"/>
  <c r="E151" i="77" s="1"/>
  <c r="G150" i="77"/>
  <c r="D148" i="13"/>
  <c r="G147" i="13"/>
  <c r="I148" i="82"/>
  <c r="H148" i="82"/>
  <c r="I148" i="94"/>
  <c r="H148" i="94"/>
  <c r="D151" i="75"/>
  <c r="G150" i="75"/>
  <c r="F148" i="87"/>
  <c r="B148" i="87"/>
  <c r="D148" i="102" l="1"/>
  <c r="E148" i="102" s="1"/>
  <c r="G147" i="102"/>
  <c r="G148" i="101"/>
  <c r="D149" i="101"/>
  <c r="E151" i="100"/>
  <c r="F151" i="100" s="1"/>
  <c r="B151" i="100"/>
  <c r="H150" i="100"/>
  <c r="I150" i="100"/>
  <c r="E148" i="25"/>
  <c r="F148" i="25" s="1"/>
  <c r="B148" i="25"/>
  <c r="H147" i="25"/>
  <c r="I147" i="25"/>
  <c r="I149" i="81"/>
  <c r="E148" i="99"/>
  <c r="F148" i="99" s="1"/>
  <c r="H147" i="99"/>
  <c r="I147" i="99"/>
  <c r="F154" i="62"/>
  <c r="G154" i="62" s="1"/>
  <c r="H154" i="62" s="1"/>
  <c r="D149" i="84"/>
  <c r="B149" i="84" s="1"/>
  <c r="D149" i="97"/>
  <c r="B149" i="97" s="1"/>
  <c r="G148" i="97"/>
  <c r="D149" i="98"/>
  <c r="G148" i="98"/>
  <c r="B152" i="68"/>
  <c r="E152" i="68"/>
  <c r="F152" i="68" s="1"/>
  <c r="H151" i="68"/>
  <c r="I151" i="68"/>
  <c r="H152" i="64"/>
  <c r="I152" i="64"/>
  <c r="E153" i="64"/>
  <c r="F153" i="64" s="1"/>
  <c r="B153" i="64"/>
  <c r="D149" i="86"/>
  <c r="B149" i="86" s="1"/>
  <c r="I154" i="56"/>
  <c r="I155" i="56" s="1"/>
  <c r="H153" i="62"/>
  <c r="I153" i="62"/>
  <c r="J153" i="74"/>
  <c r="J153" i="72"/>
  <c r="E150" i="26"/>
  <c r="F150" i="26" s="1"/>
  <c r="B150" i="26"/>
  <c r="I149" i="26"/>
  <c r="H149" i="26"/>
  <c r="B69" i="26"/>
  <c r="J151" i="61"/>
  <c r="F70" i="33"/>
  <c r="G70" i="33" s="1"/>
  <c r="B70" i="33"/>
  <c r="B70" i="25"/>
  <c r="F70" i="25"/>
  <c r="H70" i="25" s="1"/>
  <c r="F68" i="13"/>
  <c r="H68" i="13" s="1"/>
  <c r="B68" i="13"/>
  <c r="J151" i="65"/>
  <c r="F154" i="53"/>
  <c r="G154" i="53" s="1"/>
  <c r="I154" i="53" s="1"/>
  <c r="E69" i="26"/>
  <c r="F69" i="26" s="1"/>
  <c r="D154" i="63"/>
  <c r="G153" i="63"/>
  <c r="G152" i="65"/>
  <c r="D153" i="65"/>
  <c r="B153" i="65" s="1"/>
  <c r="G148" i="90"/>
  <c r="D149" i="90"/>
  <c r="I148" i="91"/>
  <c r="H148" i="91"/>
  <c r="H148" i="84"/>
  <c r="I148" i="84"/>
  <c r="G152" i="60"/>
  <c r="D153" i="60"/>
  <c r="J152" i="63"/>
  <c r="D150" i="88"/>
  <c r="G149" i="88"/>
  <c r="J153" i="46"/>
  <c r="G150" i="81"/>
  <c r="D151" i="81"/>
  <c r="F154" i="74"/>
  <c r="G154" i="74" s="1"/>
  <c r="H148" i="89"/>
  <c r="I148" i="89"/>
  <c r="D149" i="92"/>
  <c r="B149" i="92" s="1"/>
  <c r="G148" i="92"/>
  <c r="E149" i="91"/>
  <c r="F149" i="91" s="1"/>
  <c r="J149" i="79"/>
  <c r="I154" i="46"/>
  <c r="H154" i="46"/>
  <c r="H155" i="46" s="1"/>
  <c r="G149" i="85"/>
  <c r="D150" i="85"/>
  <c r="J153" i="58"/>
  <c r="I148" i="86"/>
  <c r="H148" i="86"/>
  <c r="B149" i="89"/>
  <c r="D151" i="79"/>
  <c r="G150" i="79"/>
  <c r="G152" i="61"/>
  <c r="D153" i="61"/>
  <c r="D152" i="78"/>
  <c r="G151" i="78"/>
  <c r="H151" i="66"/>
  <c r="I151" i="66"/>
  <c r="F154" i="58"/>
  <c r="G154" i="58" s="1"/>
  <c r="J153" i="53"/>
  <c r="F154" i="72"/>
  <c r="G154" i="72" s="1"/>
  <c r="J150" i="78"/>
  <c r="J151" i="60"/>
  <c r="E152" i="66"/>
  <c r="F152" i="66" s="1"/>
  <c r="B152" i="66"/>
  <c r="E149" i="89"/>
  <c r="F149" i="89" s="1"/>
  <c r="F154" i="57"/>
  <c r="G154" i="57" s="1"/>
  <c r="I154" i="57" s="1"/>
  <c r="I153" i="59"/>
  <c r="H153" i="59"/>
  <c r="E154" i="59"/>
  <c r="E155" i="59" s="1"/>
  <c r="B154" i="59"/>
  <c r="J153" i="57"/>
  <c r="J150" i="67"/>
  <c r="B151" i="75"/>
  <c r="B148" i="13"/>
  <c r="H147" i="33"/>
  <c r="I147" i="33"/>
  <c r="I149" i="83"/>
  <c r="H149" i="83"/>
  <c r="B154" i="54"/>
  <c r="D149" i="87"/>
  <c r="G148" i="87"/>
  <c r="F150" i="80"/>
  <c r="B150" i="80"/>
  <c r="B149" i="93"/>
  <c r="F149" i="93"/>
  <c r="F154" i="55"/>
  <c r="G154" i="55" s="1"/>
  <c r="B154" i="55"/>
  <c r="E154" i="54"/>
  <c r="E155" i="54" s="1"/>
  <c r="I150" i="77"/>
  <c r="H150" i="77"/>
  <c r="E151" i="75"/>
  <c r="F151" i="75" s="1"/>
  <c r="E148" i="13"/>
  <c r="F148" i="13" s="1"/>
  <c r="G148" i="96"/>
  <c r="D149" i="96"/>
  <c r="E149" i="96" s="1"/>
  <c r="G149" i="94"/>
  <c r="D150" i="94"/>
  <c r="E150" i="94" s="1"/>
  <c r="I149" i="80"/>
  <c r="H149" i="80"/>
  <c r="D150" i="82"/>
  <c r="E150" i="82" s="1"/>
  <c r="G149" i="82"/>
  <c r="F150" i="83"/>
  <c r="B150" i="83"/>
  <c r="H153" i="55"/>
  <c r="I153" i="55"/>
  <c r="I153" i="54"/>
  <c r="H153" i="54"/>
  <c r="F151" i="76"/>
  <c r="B151" i="76"/>
  <c r="H150" i="75"/>
  <c r="I150" i="75"/>
  <c r="H147" i="13"/>
  <c r="I147" i="13"/>
  <c r="B151" i="77"/>
  <c r="F151" i="77"/>
  <c r="G151" i="67"/>
  <c r="D152" i="67"/>
  <c r="E152" i="67" s="1"/>
  <c r="G149" i="95"/>
  <c r="D150" i="95"/>
  <c r="E150" i="95" s="1"/>
  <c r="B148" i="33"/>
  <c r="F148" i="33"/>
  <c r="I148" i="93"/>
  <c r="H148" i="93"/>
  <c r="I150" i="76"/>
  <c r="H150" i="76"/>
  <c r="H147" i="102" l="1"/>
  <c r="I147" i="102"/>
  <c r="F148" i="102"/>
  <c r="B148" i="102"/>
  <c r="E149" i="101"/>
  <c r="F149" i="101" s="1"/>
  <c r="B149" i="101"/>
  <c r="H148" i="101"/>
  <c r="I148" i="101"/>
  <c r="I154" i="62"/>
  <c r="J154" i="62" s="1"/>
  <c r="D152" i="100"/>
  <c r="G151" i="100"/>
  <c r="G148" i="25"/>
  <c r="D149" i="25"/>
  <c r="J147" i="25"/>
  <c r="D149" i="99"/>
  <c r="G148" i="99"/>
  <c r="E149" i="97"/>
  <c r="F149" i="97" s="1"/>
  <c r="D150" i="97" s="1"/>
  <c r="E149" i="84"/>
  <c r="F149" i="84" s="1"/>
  <c r="D150" i="84" s="1"/>
  <c r="B150" i="84" s="1"/>
  <c r="E149" i="86"/>
  <c r="F149" i="86" s="1"/>
  <c r="G149" i="86" s="1"/>
  <c r="H149" i="86" s="1"/>
  <c r="H155" i="62"/>
  <c r="J154" i="56"/>
  <c r="J155" i="56" s="1"/>
  <c r="J152" i="64"/>
  <c r="E149" i="98"/>
  <c r="F149" i="98" s="1"/>
  <c r="B149" i="98"/>
  <c r="I148" i="97"/>
  <c r="H148" i="97"/>
  <c r="J151" i="68"/>
  <c r="H148" i="98"/>
  <c r="I148" i="98"/>
  <c r="G152" i="68"/>
  <c r="D153" i="68"/>
  <c r="G153" i="64"/>
  <c r="D154" i="64"/>
  <c r="B154" i="64" s="1"/>
  <c r="J153" i="62"/>
  <c r="H154" i="53"/>
  <c r="H155" i="53" s="1"/>
  <c r="J149" i="26"/>
  <c r="H154" i="57"/>
  <c r="H155" i="57" s="1"/>
  <c r="D151" i="26"/>
  <c r="G150" i="26"/>
  <c r="F154" i="59"/>
  <c r="G154" i="59" s="1"/>
  <c r="H154" i="59" s="1"/>
  <c r="H155" i="59" s="1"/>
  <c r="D70" i="26"/>
  <c r="E70" i="26" s="1"/>
  <c r="H69" i="26"/>
  <c r="G69" i="26"/>
  <c r="D71" i="25"/>
  <c r="E71" i="25" s="1"/>
  <c r="J150" i="76"/>
  <c r="D69" i="13"/>
  <c r="E69" i="13" s="1"/>
  <c r="G68" i="13"/>
  <c r="I68" i="13" s="1"/>
  <c r="D71" i="33"/>
  <c r="E71" i="33" s="1"/>
  <c r="J154" i="46"/>
  <c r="J155" i="46" s="1"/>
  <c r="G70" i="25"/>
  <c r="I70" i="25" s="1"/>
  <c r="H70" i="33"/>
  <c r="I70" i="33" s="1"/>
  <c r="I155" i="57"/>
  <c r="D150" i="89"/>
  <c r="G149" i="89"/>
  <c r="D153" i="66"/>
  <c r="B153" i="66" s="1"/>
  <c r="G152" i="66"/>
  <c r="E152" i="78"/>
  <c r="F152" i="78" s="1"/>
  <c r="B152" i="78"/>
  <c r="I155" i="53"/>
  <c r="E153" i="60"/>
  <c r="F153" i="60" s="1"/>
  <c r="B153" i="60"/>
  <c r="I154" i="58"/>
  <c r="H154" i="58"/>
  <c r="H155" i="58" s="1"/>
  <c r="H152" i="61"/>
  <c r="I152" i="61"/>
  <c r="D150" i="91"/>
  <c r="G149" i="91"/>
  <c r="E151" i="81"/>
  <c r="F151" i="81" s="1"/>
  <c r="B151" i="81"/>
  <c r="H149" i="88"/>
  <c r="I149" i="88"/>
  <c r="H152" i="60"/>
  <c r="I152" i="60"/>
  <c r="H148" i="90"/>
  <c r="I148" i="90"/>
  <c r="H153" i="63"/>
  <c r="I153" i="63"/>
  <c r="I154" i="72"/>
  <c r="H154" i="72"/>
  <c r="H155" i="72" s="1"/>
  <c r="E151" i="79"/>
  <c r="F151" i="79" s="1"/>
  <c r="B151" i="79"/>
  <c r="H149" i="85"/>
  <c r="I149" i="85"/>
  <c r="H148" i="92"/>
  <c r="I148" i="92"/>
  <c r="I155" i="46"/>
  <c r="E153" i="61"/>
  <c r="F153" i="61" s="1"/>
  <c r="B153" i="61"/>
  <c r="I154" i="74"/>
  <c r="H154" i="74"/>
  <c r="H155" i="74" s="1"/>
  <c r="E149" i="90"/>
  <c r="F149" i="90" s="1"/>
  <c r="B149" i="90"/>
  <c r="H152" i="65"/>
  <c r="I152" i="65"/>
  <c r="J151" i="66"/>
  <c r="I151" i="78"/>
  <c r="H151" i="78"/>
  <c r="I150" i="79"/>
  <c r="H150" i="79"/>
  <c r="E150" i="85"/>
  <c r="F150" i="85" s="1"/>
  <c r="B150" i="85"/>
  <c r="E149" i="92"/>
  <c r="F149" i="92" s="1"/>
  <c r="I150" i="81"/>
  <c r="H150" i="81"/>
  <c r="E150" i="88"/>
  <c r="F150" i="88" s="1"/>
  <c r="B150" i="88"/>
  <c r="E153" i="65"/>
  <c r="F153" i="65" s="1"/>
  <c r="E154" i="63"/>
  <c r="E155" i="63" s="1"/>
  <c r="B154" i="63"/>
  <c r="J153" i="59"/>
  <c r="G148" i="13"/>
  <c r="D149" i="13"/>
  <c r="E149" i="13" s="1"/>
  <c r="G151" i="75"/>
  <c r="D152" i="75"/>
  <c r="D149" i="33"/>
  <c r="E149" i="33" s="1"/>
  <c r="G148" i="33"/>
  <c r="H149" i="95"/>
  <c r="I149" i="95"/>
  <c r="I151" i="67"/>
  <c r="H151" i="67"/>
  <c r="D152" i="76"/>
  <c r="E152" i="76" s="1"/>
  <c r="G151" i="76"/>
  <c r="B149" i="87"/>
  <c r="I149" i="82"/>
  <c r="H149" i="82"/>
  <c r="B149" i="96"/>
  <c r="F149" i="96"/>
  <c r="H154" i="55"/>
  <c r="H155" i="55" s="1"/>
  <c r="I154" i="55"/>
  <c r="D151" i="80"/>
  <c r="E151" i="80" s="1"/>
  <c r="G150" i="80"/>
  <c r="F154" i="54"/>
  <c r="G154" i="54" s="1"/>
  <c r="J153" i="54"/>
  <c r="D151" i="83"/>
  <c r="G150" i="83"/>
  <c r="F150" i="82"/>
  <c r="B150" i="82"/>
  <c r="F150" i="94"/>
  <c r="B150" i="94"/>
  <c r="H148" i="96"/>
  <c r="I148" i="96"/>
  <c r="J150" i="77"/>
  <c r="G149" i="93"/>
  <c r="D150" i="93"/>
  <c r="E150" i="93" s="1"/>
  <c r="E149" i="87"/>
  <c r="F149" i="87" s="1"/>
  <c r="F150" i="95"/>
  <c r="B150" i="95"/>
  <c r="F152" i="67"/>
  <c r="B152" i="67"/>
  <c r="D152" i="77"/>
  <c r="E152" i="77" s="1"/>
  <c r="G151" i="77"/>
  <c r="J150" i="75"/>
  <c r="J153" i="55"/>
  <c r="H149" i="94"/>
  <c r="I149" i="94"/>
  <c r="I148" i="87"/>
  <c r="H148" i="87"/>
  <c r="J147" i="33"/>
  <c r="D149" i="102" l="1"/>
  <c r="E149" i="102" s="1"/>
  <c r="G148" i="102"/>
  <c r="D150" i="101"/>
  <c r="E150" i="101" s="1"/>
  <c r="G149" i="101"/>
  <c r="J155" i="62"/>
  <c r="I155" i="62"/>
  <c r="I149" i="86"/>
  <c r="I151" i="100"/>
  <c r="H151" i="100"/>
  <c r="E152" i="100"/>
  <c r="F152" i="100" s="1"/>
  <c r="B152" i="100"/>
  <c r="E150" i="84"/>
  <c r="F150" i="84" s="1"/>
  <c r="G150" i="84" s="1"/>
  <c r="G149" i="97"/>
  <c r="H149" i="97" s="1"/>
  <c r="E149" i="25"/>
  <c r="F149" i="25" s="1"/>
  <c r="B149" i="25"/>
  <c r="H148" i="25"/>
  <c r="I148" i="25"/>
  <c r="I148" i="99"/>
  <c r="H148" i="99"/>
  <c r="E149" i="99"/>
  <c r="F149" i="99" s="1"/>
  <c r="B149" i="99"/>
  <c r="D150" i="86"/>
  <c r="G149" i="84"/>
  <c r="I149" i="84" s="1"/>
  <c r="G149" i="98"/>
  <c r="D150" i="98"/>
  <c r="E150" i="97"/>
  <c r="F150" i="97" s="1"/>
  <c r="B150" i="97"/>
  <c r="B153" i="68"/>
  <c r="E153" i="68"/>
  <c r="F153" i="68" s="1"/>
  <c r="H152" i="68"/>
  <c r="I152" i="68"/>
  <c r="E154" i="64"/>
  <c r="H153" i="64"/>
  <c r="I153" i="64"/>
  <c r="J154" i="53"/>
  <c r="J155" i="53" s="1"/>
  <c r="I69" i="26"/>
  <c r="I154" i="59"/>
  <c r="J154" i="59" s="1"/>
  <c r="J155" i="59" s="1"/>
  <c r="J152" i="65"/>
  <c r="J150" i="79"/>
  <c r="J154" i="57"/>
  <c r="J155" i="57" s="1"/>
  <c r="E153" i="66"/>
  <c r="F153" i="66" s="1"/>
  <c r="I150" i="26"/>
  <c r="H150" i="26"/>
  <c r="E151" i="26"/>
  <c r="F151" i="26" s="1"/>
  <c r="B151" i="26"/>
  <c r="J152" i="61"/>
  <c r="B71" i="33"/>
  <c r="F71" i="33"/>
  <c r="H71" i="33" s="1"/>
  <c r="B69" i="13"/>
  <c r="F69" i="13"/>
  <c r="H69" i="13" s="1"/>
  <c r="F71" i="25"/>
  <c r="G71" i="25" s="1"/>
  <c r="B71" i="25"/>
  <c r="F70" i="26"/>
  <c r="H70" i="26" s="1"/>
  <c r="B70" i="26"/>
  <c r="D152" i="81"/>
  <c r="G151" i="81"/>
  <c r="G149" i="90"/>
  <c r="D150" i="90"/>
  <c r="G151" i="79"/>
  <c r="D152" i="79"/>
  <c r="G152" i="78"/>
  <c r="D153" i="78"/>
  <c r="G150" i="88"/>
  <c r="D151" i="88"/>
  <c r="D154" i="60"/>
  <c r="E154" i="60" s="1"/>
  <c r="E155" i="60" s="1"/>
  <c r="G153" i="60"/>
  <c r="I149" i="91"/>
  <c r="H149" i="91"/>
  <c r="J154" i="58"/>
  <c r="J155" i="58" s="1"/>
  <c r="I155" i="58"/>
  <c r="H149" i="89"/>
  <c r="I149" i="89"/>
  <c r="G150" i="85"/>
  <c r="D151" i="85"/>
  <c r="E150" i="91"/>
  <c r="F150" i="91" s="1"/>
  <c r="B150" i="91"/>
  <c r="B150" i="89"/>
  <c r="J151" i="67"/>
  <c r="G153" i="65"/>
  <c r="D154" i="65"/>
  <c r="E154" i="65" s="1"/>
  <c r="E155" i="65" s="1"/>
  <c r="J151" i="78"/>
  <c r="J154" i="72"/>
  <c r="J155" i="72" s="1"/>
  <c r="I155" i="72"/>
  <c r="D154" i="61"/>
  <c r="G153" i="61"/>
  <c r="H152" i="66"/>
  <c r="I152" i="66"/>
  <c r="F154" i="63"/>
  <c r="G154" i="63" s="1"/>
  <c r="G149" i="92"/>
  <c r="D150" i="92"/>
  <c r="J154" i="74"/>
  <c r="J155" i="74" s="1"/>
  <c r="I155" i="74"/>
  <c r="J153" i="63"/>
  <c r="J152" i="60"/>
  <c r="E150" i="89"/>
  <c r="F150" i="89" s="1"/>
  <c r="G149" i="87"/>
  <c r="D150" i="87"/>
  <c r="I149" i="93"/>
  <c r="H149" i="93"/>
  <c r="B151" i="83"/>
  <c r="B152" i="76"/>
  <c r="F152" i="76"/>
  <c r="B152" i="75"/>
  <c r="H148" i="13"/>
  <c r="I148" i="13"/>
  <c r="H151" i="77"/>
  <c r="I151" i="77"/>
  <c r="F152" i="77"/>
  <c r="B152" i="77"/>
  <c r="G150" i="95"/>
  <c r="D151" i="95"/>
  <c r="E151" i="95" s="1"/>
  <c r="G150" i="82"/>
  <c r="D151" i="82"/>
  <c r="E151" i="82" s="1"/>
  <c r="I150" i="80"/>
  <c r="H150" i="80"/>
  <c r="G149" i="96"/>
  <c r="D150" i="96"/>
  <c r="E150" i="96" s="1"/>
  <c r="I148" i="33"/>
  <c r="H148" i="33"/>
  <c r="E152" i="75"/>
  <c r="F152" i="75" s="1"/>
  <c r="E151" i="83"/>
  <c r="F151" i="83" s="1"/>
  <c r="I154" i="54"/>
  <c r="H154" i="54"/>
  <c r="H155" i="54" s="1"/>
  <c r="H151" i="76"/>
  <c r="I151" i="76"/>
  <c r="I151" i="75"/>
  <c r="H151" i="75"/>
  <c r="D153" i="67"/>
  <c r="G152" i="67"/>
  <c r="B150" i="93"/>
  <c r="F150" i="93"/>
  <c r="D151" i="94"/>
  <c r="G150" i="94"/>
  <c r="H150" i="83"/>
  <c r="I150" i="83"/>
  <c r="B151" i="80"/>
  <c r="F151" i="80"/>
  <c r="J154" i="55"/>
  <c r="J155" i="55" s="1"/>
  <c r="I155" i="55"/>
  <c r="B149" i="33"/>
  <c r="F149" i="33"/>
  <c r="B149" i="13"/>
  <c r="F149" i="13"/>
  <c r="H148" i="102" l="1"/>
  <c r="I148" i="102"/>
  <c r="B149" i="102"/>
  <c r="F149" i="102"/>
  <c r="I149" i="97"/>
  <c r="H149" i="101"/>
  <c r="I149" i="101"/>
  <c r="B150" i="101"/>
  <c r="F150" i="101"/>
  <c r="G152" i="100"/>
  <c r="D153" i="100"/>
  <c r="D151" i="84"/>
  <c r="B151" i="84" s="1"/>
  <c r="D150" i="25"/>
  <c r="G149" i="25"/>
  <c r="J148" i="25"/>
  <c r="D150" i="99"/>
  <c r="G149" i="99"/>
  <c r="J152" i="68"/>
  <c r="B150" i="86"/>
  <c r="E150" i="86"/>
  <c r="F150" i="86" s="1"/>
  <c r="H149" i="84"/>
  <c r="B150" i="98"/>
  <c r="D151" i="97"/>
  <c r="G150" i="97"/>
  <c r="I149" i="98"/>
  <c r="H149" i="98"/>
  <c r="E150" i="98"/>
  <c r="F150" i="98" s="1"/>
  <c r="G153" i="68"/>
  <c r="D154" i="68"/>
  <c r="J153" i="64"/>
  <c r="E155" i="64"/>
  <c r="F154" i="64"/>
  <c r="G154" i="64" s="1"/>
  <c r="I155" i="59"/>
  <c r="G70" i="26"/>
  <c r="I70" i="26" s="1"/>
  <c r="H71" i="25"/>
  <c r="I71" i="25" s="1"/>
  <c r="G153" i="66"/>
  <c r="D154" i="66"/>
  <c r="D152" i="26"/>
  <c r="B152" i="26" s="1"/>
  <c r="G151" i="26"/>
  <c r="J150" i="26"/>
  <c r="D70" i="13"/>
  <c r="D72" i="33"/>
  <c r="E72" i="33" s="1"/>
  <c r="E73" i="33" s="1"/>
  <c r="D71" i="26"/>
  <c r="E71" i="26" s="1"/>
  <c r="D72" i="25"/>
  <c r="E72" i="25" s="1"/>
  <c r="E73" i="25" s="1"/>
  <c r="G69" i="13"/>
  <c r="I69" i="13" s="1"/>
  <c r="G71" i="33"/>
  <c r="I71" i="33" s="1"/>
  <c r="D151" i="91"/>
  <c r="G150" i="91"/>
  <c r="G150" i="89"/>
  <c r="D151" i="89"/>
  <c r="B151" i="89" s="1"/>
  <c r="E150" i="92"/>
  <c r="F150" i="92" s="1"/>
  <c r="B150" i="92"/>
  <c r="E152" i="81"/>
  <c r="F152" i="81" s="1"/>
  <c r="B152" i="81"/>
  <c r="E150" i="90"/>
  <c r="F150" i="90" s="1"/>
  <c r="B150" i="90"/>
  <c r="I154" i="63"/>
  <c r="H154" i="63"/>
  <c r="H155" i="63" s="1"/>
  <c r="I153" i="61"/>
  <c r="H153" i="61"/>
  <c r="B154" i="65"/>
  <c r="F154" i="65"/>
  <c r="G154" i="65" s="1"/>
  <c r="E151" i="85"/>
  <c r="F151" i="85" s="1"/>
  <c r="B151" i="85"/>
  <c r="H150" i="84"/>
  <c r="I150" i="84"/>
  <c r="H152" i="78"/>
  <c r="I152" i="78"/>
  <c r="H149" i="90"/>
  <c r="I149" i="90"/>
  <c r="B154" i="60"/>
  <c r="F154" i="60"/>
  <c r="G154" i="60" s="1"/>
  <c r="I150" i="88"/>
  <c r="H150" i="88"/>
  <c r="I151" i="79"/>
  <c r="H151" i="79"/>
  <c r="I149" i="92"/>
  <c r="H149" i="92"/>
  <c r="E153" i="78"/>
  <c r="F153" i="78" s="1"/>
  <c r="B153" i="78"/>
  <c r="J151" i="77"/>
  <c r="J152" i="66"/>
  <c r="E154" i="61"/>
  <c r="E155" i="61" s="1"/>
  <c r="B154" i="61"/>
  <c r="I153" i="65"/>
  <c r="H153" i="65"/>
  <c r="H150" i="85"/>
  <c r="I150" i="85"/>
  <c r="H153" i="60"/>
  <c r="I153" i="60"/>
  <c r="E151" i="88"/>
  <c r="F151" i="88" s="1"/>
  <c r="B151" i="88"/>
  <c r="E152" i="79"/>
  <c r="F152" i="79" s="1"/>
  <c r="B152" i="79"/>
  <c r="H151" i="81"/>
  <c r="I151" i="81"/>
  <c r="J148" i="33"/>
  <c r="J151" i="76"/>
  <c r="D152" i="83"/>
  <c r="E152" i="83" s="1"/>
  <c r="G151" i="83"/>
  <c r="D150" i="13"/>
  <c r="E150" i="13" s="1"/>
  <c r="G149" i="13"/>
  <c r="D152" i="80"/>
  <c r="E152" i="80" s="1"/>
  <c r="G151" i="80"/>
  <c r="I149" i="96"/>
  <c r="H149" i="96"/>
  <c r="B153" i="67"/>
  <c r="G152" i="76"/>
  <c r="D153" i="76"/>
  <c r="E153" i="76" s="1"/>
  <c r="I149" i="87"/>
  <c r="H149" i="87"/>
  <c r="B151" i="94"/>
  <c r="H152" i="67"/>
  <c r="I152" i="67"/>
  <c r="G152" i="75"/>
  <c r="D153" i="75"/>
  <c r="I150" i="94"/>
  <c r="H150" i="94"/>
  <c r="F151" i="82"/>
  <c r="B151" i="82"/>
  <c r="F151" i="95"/>
  <c r="B151" i="95"/>
  <c r="G152" i="77"/>
  <c r="D153" i="77"/>
  <c r="E153" i="77" s="1"/>
  <c r="G149" i="33"/>
  <c r="D150" i="33"/>
  <c r="B150" i="87"/>
  <c r="E151" i="94"/>
  <c r="F151" i="94" s="1"/>
  <c r="G150" i="93"/>
  <c r="D151" i="93"/>
  <c r="E151" i="93" s="1"/>
  <c r="E153" i="67"/>
  <c r="F153" i="67" s="1"/>
  <c r="J151" i="75"/>
  <c r="J154" i="54"/>
  <c r="J155" i="54" s="1"/>
  <c r="I155" i="54"/>
  <c r="B150" i="96"/>
  <c r="F150" i="96"/>
  <c r="I150" i="82"/>
  <c r="H150" i="82"/>
  <c r="I150" i="95"/>
  <c r="H150" i="95"/>
  <c r="E150" i="87"/>
  <c r="F150" i="87" s="1"/>
  <c r="D150" i="102" l="1"/>
  <c r="E150" i="102" s="1"/>
  <c r="G149" i="102"/>
  <c r="G150" i="101"/>
  <c r="D151" i="101"/>
  <c r="E153" i="100"/>
  <c r="F153" i="100" s="1"/>
  <c r="B153" i="100"/>
  <c r="H152" i="100"/>
  <c r="I152" i="100"/>
  <c r="E151" i="84"/>
  <c r="F151" i="84" s="1"/>
  <c r="G151" i="84" s="1"/>
  <c r="H149" i="25"/>
  <c r="I149" i="25"/>
  <c r="E150" i="25"/>
  <c r="F150" i="25" s="1"/>
  <c r="B150" i="25"/>
  <c r="H149" i="99"/>
  <c r="I149" i="99"/>
  <c r="E150" i="99"/>
  <c r="F150" i="99" s="1"/>
  <c r="B150" i="99"/>
  <c r="D151" i="86"/>
  <c r="G150" i="86"/>
  <c r="D151" i="98"/>
  <c r="G150" i="98"/>
  <c r="I150" i="97"/>
  <c r="H150" i="97"/>
  <c r="E151" i="97"/>
  <c r="F151" i="97" s="1"/>
  <c r="B151" i="97"/>
  <c r="E154" i="68"/>
  <c r="B154" i="68"/>
  <c r="H153" i="68"/>
  <c r="I153" i="68"/>
  <c r="H154" i="64"/>
  <c r="H155" i="64" s="1"/>
  <c r="I154" i="64"/>
  <c r="E154" i="66"/>
  <c r="E155" i="66" s="1"/>
  <c r="B154" i="66"/>
  <c r="E152" i="26"/>
  <c r="F152" i="26" s="1"/>
  <c r="I153" i="66"/>
  <c r="H153" i="66"/>
  <c r="F154" i="61"/>
  <c r="G154" i="61" s="1"/>
  <c r="H154" i="61" s="1"/>
  <c r="H155" i="61" s="1"/>
  <c r="I151" i="26"/>
  <c r="H151" i="26"/>
  <c r="J152" i="78"/>
  <c r="B70" i="13"/>
  <c r="B72" i="25"/>
  <c r="F72" i="25"/>
  <c r="H72" i="25" s="1"/>
  <c r="E70" i="13"/>
  <c r="F70" i="13" s="1"/>
  <c r="F72" i="33"/>
  <c r="H72" i="33" s="1"/>
  <c r="B72" i="33"/>
  <c r="B71" i="26"/>
  <c r="F71" i="26"/>
  <c r="D152" i="88"/>
  <c r="G151" i="88"/>
  <c r="G150" i="90"/>
  <c r="D151" i="90"/>
  <c r="B151" i="90" s="1"/>
  <c r="G151" i="85"/>
  <c r="D152" i="85"/>
  <c r="I155" i="63"/>
  <c r="J154" i="63"/>
  <c r="J155" i="63" s="1"/>
  <c r="J151" i="79"/>
  <c r="D153" i="81"/>
  <c r="B153" i="81" s="1"/>
  <c r="G152" i="81"/>
  <c r="I150" i="89"/>
  <c r="H150" i="89"/>
  <c r="G153" i="78"/>
  <c r="D154" i="78"/>
  <c r="E154" i="78" s="1"/>
  <c r="E155" i="78" s="1"/>
  <c r="H154" i="60"/>
  <c r="H155" i="60" s="1"/>
  <c r="I154" i="60"/>
  <c r="D151" i="92"/>
  <c r="G150" i="92"/>
  <c r="J153" i="60"/>
  <c r="J153" i="61"/>
  <c r="H150" i="91"/>
  <c r="I150" i="91"/>
  <c r="D153" i="79"/>
  <c r="B153" i="79" s="1"/>
  <c r="G152" i="79"/>
  <c r="J153" i="65"/>
  <c r="H154" i="65"/>
  <c r="H155" i="65" s="1"/>
  <c r="I154" i="65"/>
  <c r="I155" i="65" s="1"/>
  <c r="E151" i="89"/>
  <c r="F151" i="89" s="1"/>
  <c r="E151" i="91"/>
  <c r="F151" i="91" s="1"/>
  <c r="B151" i="91"/>
  <c r="D151" i="87"/>
  <c r="E151" i="87" s="1"/>
  <c r="G150" i="87"/>
  <c r="D154" i="67"/>
  <c r="G153" i="67"/>
  <c r="D152" i="94"/>
  <c r="G151" i="94"/>
  <c r="B153" i="75"/>
  <c r="I152" i="76"/>
  <c r="H152" i="76"/>
  <c r="H149" i="13"/>
  <c r="I149" i="13"/>
  <c r="I149" i="33"/>
  <c r="H149" i="33"/>
  <c r="B153" i="77"/>
  <c r="F153" i="77"/>
  <c r="E153" i="75"/>
  <c r="F153" i="75" s="1"/>
  <c r="H151" i="83"/>
  <c r="I151" i="83"/>
  <c r="G150" i="96"/>
  <c r="D151" i="96"/>
  <c r="B151" i="93"/>
  <c r="F151" i="93"/>
  <c r="H152" i="77"/>
  <c r="I152" i="77"/>
  <c r="D152" i="82"/>
  <c r="E152" i="82" s="1"/>
  <c r="G151" i="82"/>
  <c r="H152" i="75"/>
  <c r="I152" i="75"/>
  <c r="H151" i="80"/>
  <c r="I151" i="80"/>
  <c r="F150" i="13"/>
  <c r="B150" i="13"/>
  <c r="B150" i="33"/>
  <c r="D152" i="95"/>
  <c r="G151" i="95"/>
  <c r="I150" i="93"/>
  <c r="H150" i="93"/>
  <c r="E150" i="33"/>
  <c r="F150" i="33" s="1"/>
  <c r="J152" i="67"/>
  <c r="B153" i="76"/>
  <c r="F153" i="76"/>
  <c r="B152" i="80"/>
  <c r="F152" i="80"/>
  <c r="F152" i="83"/>
  <c r="B152" i="83"/>
  <c r="H149" i="102" l="1"/>
  <c r="I149" i="102"/>
  <c r="F150" i="102"/>
  <c r="B150" i="102"/>
  <c r="E151" i="101"/>
  <c r="F151" i="101" s="1"/>
  <c r="B151" i="101"/>
  <c r="H150" i="101"/>
  <c r="I150" i="101"/>
  <c r="D152" i="84"/>
  <c r="E152" i="84" s="1"/>
  <c r="F152" i="84" s="1"/>
  <c r="D154" i="100"/>
  <c r="G153" i="100"/>
  <c r="J149" i="25"/>
  <c r="G150" i="25"/>
  <c r="D151" i="25"/>
  <c r="D151" i="99"/>
  <c r="G150" i="99"/>
  <c r="I150" i="86"/>
  <c r="H150" i="86"/>
  <c r="B151" i="86"/>
  <c r="E151" i="86"/>
  <c r="F151" i="86" s="1"/>
  <c r="J153" i="68"/>
  <c r="G151" i="97"/>
  <c r="D152" i="97"/>
  <c r="H150" i="98"/>
  <c r="I150" i="98"/>
  <c r="E151" i="98"/>
  <c r="F151" i="98" s="1"/>
  <c r="B151" i="98"/>
  <c r="E155" i="68"/>
  <c r="F154" i="68"/>
  <c r="G154" i="68" s="1"/>
  <c r="I155" i="64"/>
  <c r="J154" i="64"/>
  <c r="J155" i="64" s="1"/>
  <c r="G72" i="33"/>
  <c r="G73" i="33" s="1"/>
  <c r="G72" i="25"/>
  <c r="G73" i="25" s="1"/>
  <c r="I154" i="61"/>
  <c r="I155" i="61" s="1"/>
  <c r="F154" i="66"/>
  <c r="G154" i="66" s="1"/>
  <c r="I154" i="66" s="1"/>
  <c r="J153" i="66"/>
  <c r="G152" i="26"/>
  <c r="D153" i="26"/>
  <c r="J151" i="26"/>
  <c r="H73" i="25"/>
  <c r="H73" i="33"/>
  <c r="D71" i="13"/>
  <c r="H70" i="13"/>
  <c r="G70" i="13"/>
  <c r="E153" i="79"/>
  <c r="F153" i="79" s="1"/>
  <c r="G153" i="79" s="1"/>
  <c r="E151" i="90"/>
  <c r="F151" i="90" s="1"/>
  <c r="G151" i="90" s="1"/>
  <c r="D72" i="26"/>
  <c r="G71" i="26"/>
  <c r="H71" i="26"/>
  <c r="G151" i="91"/>
  <c r="D152" i="91"/>
  <c r="H152" i="79"/>
  <c r="I152" i="79"/>
  <c r="E151" i="92"/>
  <c r="F151" i="92" s="1"/>
  <c r="B151" i="92"/>
  <c r="G151" i="89"/>
  <c r="D152" i="89"/>
  <c r="J154" i="60"/>
  <c r="J155" i="60" s="1"/>
  <c r="I155" i="60"/>
  <c r="H153" i="78"/>
  <c r="I153" i="78"/>
  <c r="H151" i="85"/>
  <c r="I151" i="85"/>
  <c r="H151" i="88"/>
  <c r="I151" i="88"/>
  <c r="I150" i="92"/>
  <c r="H150" i="92"/>
  <c r="I152" i="81"/>
  <c r="H152" i="81"/>
  <c r="I151" i="84"/>
  <c r="H151" i="84"/>
  <c r="B154" i="78"/>
  <c r="F154" i="78"/>
  <c r="G154" i="78" s="1"/>
  <c r="E152" i="85"/>
  <c r="F152" i="85" s="1"/>
  <c r="B152" i="85"/>
  <c r="J154" i="65"/>
  <c r="J155" i="65" s="1"/>
  <c r="E153" i="81"/>
  <c r="F153" i="81" s="1"/>
  <c r="H150" i="90"/>
  <c r="I150" i="90"/>
  <c r="E152" i="88"/>
  <c r="F152" i="88" s="1"/>
  <c r="B152" i="88"/>
  <c r="J149" i="33"/>
  <c r="J152" i="75"/>
  <c r="D151" i="33"/>
  <c r="G150" i="33"/>
  <c r="D154" i="75"/>
  <c r="E154" i="75" s="1"/>
  <c r="E155" i="75" s="1"/>
  <c r="G153" i="75"/>
  <c r="B154" i="67"/>
  <c r="D153" i="83"/>
  <c r="G152" i="83"/>
  <c r="G152" i="80"/>
  <c r="D153" i="80"/>
  <c r="B152" i="82"/>
  <c r="F152" i="82"/>
  <c r="H150" i="96"/>
  <c r="I150" i="96"/>
  <c r="G153" i="77"/>
  <c r="D154" i="77"/>
  <c r="E154" i="77" s="1"/>
  <c r="E155" i="77" s="1"/>
  <c r="J152" i="76"/>
  <c r="B152" i="94"/>
  <c r="B152" i="95"/>
  <c r="B151" i="96"/>
  <c r="D154" i="76"/>
  <c r="E154" i="76" s="1"/>
  <c r="E155" i="76" s="1"/>
  <c r="G153" i="76"/>
  <c r="H151" i="95"/>
  <c r="I151" i="95"/>
  <c r="J152" i="77"/>
  <c r="G151" i="93"/>
  <c r="D152" i="93"/>
  <c r="E152" i="93" s="1"/>
  <c r="E151" i="96"/>
  <c r="F151" i="96" s="1"/>
  <c r="E154" i="67"/>
  <c r="E155" i="67" s="1"/>
  <c r="H150" i="87"/>
  <c r="I150" i="87"/>
  <c r="G150" i="13"/>
  <c r="D151" i="13"/>
  <c r="E151" i="13" s="1"/>
  <c r="I151" i="82"/>
  <c r="H151" i="82"/>
  <c r="I151" i="94"/>
  <c r="H151" i="94"/>
  <c r="E152" i="95"/>
  <c r="F152" i="95" s="1"/>
  <c r="E152" i="94"/>
  <c r="F152" i="94" s="1"/>
  <c r="H153" i="67"/>
  <c r="I153" i="67"/>
  <c r="F151" i="87"/>
  <c r="B151" i="87"/>
  <c r="D151" i="102" l="1"/>
  <c r="E151" i="102" s="1"/>
  <c r="G150" i="102"/>
  <c r="D152" i="101"/>
  <c r="E152" i="101" s="1"/>
  <c r="G151" i="101"/>
  <c r="B152" i="84"/>
  <c r="H153" i="100"/>
  <c r="I153" i="100"/>
  <c r="E154" i="100"/>
  <c r="E155" i="100" s="1"/>
  <c r="B154" i="100"/>
  <c r="B151" i="25"/>
  <c r="E151" i="25"/>
  <c r="F151" i="25" s="1"/>
  <c r="I150" i="25"/>
  <c r="H150" i="25"/>
  <c r="I150" i="99"/>
  <c r="H150" i="99"/>
  <c r="E151" i="99"/>
  <c r="F151" i="99" s="1"/>
  <c r="B151" i="99"/>
  <c r="I72" i="33"/>
  <c r="I73" i="33" s="1"/>
  <c r="I72" i="25"/>
  <c r="I73" i="25" s="1"/>
  <c r="G151" i="86"/>
  <c r="D152" i="86"/>
  <c r="B152" i="86" s="1"/>
  <c r="J154" i="61"/>
  <c r="J155" i="61" s="1"/>
  <c r="G151" i="98"/>
  <c r="D152" i="98"/>
  <c r="E152" i="97"/>
  <c r="F152" i="97" s="1"/>
  <c r="B152" i="97"/>
  <c r="I151" i="97"/>
  <c r="H151" i="97"/>
  <c r="H154" i="68"/>
  <c r="H155" i="68" s="1"/>
  <c r="I154" i="68"/>
  <c r="I71" i="26"/>
  <c r="I70" i="13"/>
  <c r="D154" i="79"/>
  <c r="E154" i="79" s="1"/>
  <c r="E155" i="79" s="1"/>
  <c r="H154" i="66"/>
  <c r="H155" i="66" s="1"/>
  <c r="H152" i="26"/>
  <c r="I152" i="26"/>
  <c r="D152" i="90"/>
  <c r="E152" i="90" s="1"/>
  <c r="F152" i="90" s="1"/>
  <c r="I155" i="66"/>
  <c r="B153" i="26"/>
  <c r="E153" i="26"/>
  <c r="F153" i="26" s="1"/>
  <c r="B72" i="26"/>
  <c r="E72" i="26"/>
  <c r="E73" i="26" s="1"/>
  <c r="B71" i="13"/>
  <c r="E71" i="13"/>
  <c r="F71" i="13" s="1"/>
  <c r="G152" i="85"/>
  <c r="D153" i="85"/>
  <c r="G152" i="84"/>
  <c r="D153" i="84"/>
  <c r="B153" i="84" s="1"/>
  <c r="G152" i="88"/>
  <c r="D153" i="88"/>
  <c r="B153" i="88" s="1"/>
  <c r="G153" i="81"/>
  <c r="D154" i="81"/>
  <c r="H151" i="90"/>
  <c r="I151" i="90"/>
  <c r="H154" i="78"/>
  <c r="H155" i="78" s="1"/>
  <c r="I154" i="78"/>
  <c r="I155" i="78" s="1"/>
  <c r="H151" i="89"/>
  <c r="I151" i="89"/>
  <c r="J153" i="78"/>
  <c r="D152" i="92"/>
  <c r="G151" i="92"/>
  <c r="E152" i="91"/>
  <c r="F152" i="91" s="1"/>
  <c r="B152" i="91"/>
  <c r="E152" i="89"/>
  <c r="F152" i="89" s="1"/>
  <c r="B152" i="89"/>
  <c r="J152" i="79"/>
  <c r="I153" i="79"/>
  <c r="H153" i="79"/>
  <c r="I151" i="91"/>
  <c r="H151" i="91"/>
  <c r="D152" i="96"/>
  <c r="G151" i="96"/>
  <c r="G152" i="94"/>
  <c r="D153" i="94"/>
  <c r="E153" i="94" s="1"/>
  <c r="D153" i="95"/>
  <c r="E153" i="95" s="1"/>
  <c r="G152" i="95"/>
  <c r="D152" i="87"/>
  <c r="G151" i="87"/>
  <c r="B153" i="83"/>
  <c r="J153" i="67"/>
  <c r="F151" i="13"/>
  <c r="B151" i="13"/>
  <c r="H153" i="76"/>
  <c r="I153" i="76"/>
  <c r="F154" i="77"/>
  <c r="G154" i="77" s="1"/>
  <c r="B154" i="77"/>
  <c r="G152" i="82"/>
  <c r="D153" i="82"/>
  <c r="E153" i="82" s="1"/>
  <c r="I152" i="80"/>
  <c r="H152" i="80"/>
  <c r="F154" i="67"/>
  <c r="G154" i="67" s="1"/>
  <c r="I153" i="75"/>
  <c r="H153" i="75"/>
  <c r="H150" i="33"/>
  <c r="I150" i="33"/>
  <c r="B153" i="80"/>
  <c r="H150" i="13"/>
  <c r="I150" i="13"/>
  <c r="B152" i="93"/>
  <c r="F152" i="93"/>
  <c r="B154" i="76"/>
  <c r="F154" i="76"/>
  <c r="G154" i="76" s="1"/>
  <c r="H152" i="83"/>
  <c r="I152" i="83"/>
  <c r="B151" i="33"/>
  <c r="I151" i="93"/>
  <c r="H151" i="93"/>
  <c r="H153" i="77"/>
  <c r="I153" i="77"/>
  <c r="E153" i="80"/>
  <c r="F153" i="80" s="1"/>
  <c r="E153" i="83"/>
  <c r="F153" i="83" s="1"/>
  <c r="B154" i="75"/>
  <c r="F154" i="75"/>
  <c r="G154" i="75" s="1"/>
  <c r="E151" i="33"/>
  <c r="F151" i="33" s="1"/>
  <c r="H150" i="102" l="1"/>
  <c r="I150" i="102"/>
  <c r="B151" i="102"/>
  <c r="F151" i="102"/>
  <c r="H151" i="101"/>
  <c r="I151" i="101"/>
  <c r="F152" i="101"/>
  <c r="B152" i="101"/>
  <c r="F154" i="100"/>
  <c r="G154" i="100" s="1"/>
  <c r="I154" i="100" s="1"/>
  <c r="I155" i="100" s="1"/>
  <c r="J150" i="25"/>
  <c r="G151" i="25"/>
  <c r="D152" i="25"/>
  <c r="G151" i="99"/>
  <c r="D152" i="99"/>
  <c r="E152" i="86"/>
  <c r="F152" i="86" s="1"/>
  <c r="G152" i="86" s="1"/>
  <c r="I151" i="86"/>
  <c r="H151" i="86"/>
  <c r="B152" i="90"/>
  <c r="G152" i="97"/>
  <c r="D153" i="97"/>
  <c r="E152" i="98"/>
  <c r="F152" i="98" s="1"/>
  <c r="B152" i="98"/>
  <c r="H151" i="98"/>
  <c r="I151" i="98"/>
  <c r="F154" i="79"/>
  <c r="G154" i="79" s="1"/>
  <c r="I154" i="79" s="1"/>
  <c r="I155" i="79" s="1"/>
  <c r="B154" i="79"/>
  <c r="J154" i="68"/>
  <c r="J155" i="68" s="1"/>
  <c r="I155" i="68"/>
  <c r="F72" i="26"/>
  <c r="J154" i="66"/>
  <c r="J155" i="66" s="1"/>
  <c r="J152" i="26"/>
  <c r="D154" i="26"/>
  <c r="G153" i="26"/>
  <c r="D72" i="13"/>
  <c r="E72" i="13" s="1"/>
  <c r="E73" i="13" s="1"/>
  <c r="G71" i="13"/>
  <c r="H71" i="13"/>
  <c r="J154" i="78"/>
  <c r="J155" i="78" s="1"/>
  <c r="E153" i="88"/>
  <c r="F153" i="88" s="1"/>
  <c r="D154" i="88" s="1"/>
  <c r="D153" i="91"/>
  <c r="G152" i="91"/>
  <c r="H152" i="84"/>
  <c r="I152" i="84"/>
  <c r="J153" i="79"/>
  <c r="D153" i="89"/>
  <c r="G152" i="89"/>
  <c r="G152" i="90"/>
  <c r="D153" i="90"/>
  <c r="B153" i="90" s="1"/>
  <c r="E154" i="81"/>
  <c r="E155" i="81" s="1"/>
  <c r="B154" i="81"/>
  <c r="I152" i="88"/>
  <c r="H152" i="88"/>
  <c r="E153" i="85"/>
  <c r="F153" i="85" s="1"/>
  <c r="B153" i="85"/>
  <c r="E152" i="92"/>
  <c r="F152" i="92" s="1"/>
  <c r="B152" i="92"/>
  <c r="H151" i="92"/>
  <c r="I151" i="92"/>
  <c r="H153" i="81"/>
  <c r="I153" i="81"/>
  <c r="E153" i="84"/>
  <c r="F153" i="84" s="1"/>
  <c r="H152" i="85"/>
  <c r="I152" i="85"/>
  <c r="D152" i="33"/>
  <c r="E152" i="33" s="1"/>
  <c r="G151" i="33"/>
  <c r="G153" i="80"/>
  <c r="D154" i="80"/>
  <c r="E154" i="80" s="1"/>
  <c r="E155" i="80" s="1"/>
  <c r="G153" i="83"/>
  <c r="D154" i="83"/>
  <c r="E154" i="83" s="1"/>
  <c r="E155" i="83" s="1"/>
  <c r="G152" i="93"/>
  <c r="D153" i="93"/>
  <c r="E153" i="93" s="1"/>
  <c r="B152" i="87"/>
  <c r="B152" i="96"/>
  <c r="I154" i="75"/>
  <c r="H154" i="75"/>
  <c r="H155" i="75" s="1"/>
  <c r="J153" i="77"/>
  <c r="J153" i="75"/>
  <c r="I154" i="77"/>
  <c r="H154" i="77"/>
  <c r="H155" i="77" s="1"/>
  <c r="D152" i="13"/>
  <c r="E152" i="13" s="1"/>
  <c r="G151" i="13"/>
  <c r="I152" i="95"/>
  <c r="H152" i="95"/>
  <c r="H152" i="94"/>
  <c r="I152" i="94"/>
  <c r="I154" i="76"/>
  <c r="H154" i="76"/>
  <c r="H155" i="76" s="1"/>
  <c r="J150" i="33"/>
  <c r="I154" i="67"/>
  <c r="H154" i="67"/>
  <c r="H155" i="67" s="1"/>
  <c r="B153" i="82"/>
  <c r="F153" i="82"/>
  <c r="J153" i="76"/>
  <c r="E152" i="87"/>
  <c r="F152" i="87" s="1"/>
  <c r="H151" i="96"/>
  <c r="I151" i="96"/>
  <c r="H152" i="82"/>
  <c r="I152" i="82"/>
  <c r="I151" i="87"/>
  <c r="H151" i="87"/>
  <c r="B153" i="95"/>
  <c r="F153" i="95"/>
  <c r="B153" i="94"/>
  <c r="F153" i="94"/>
  <c r="E152" i="96"/>
  <c r="F152" i="96" s="1"/>
  <c r="D152" i="102" l="1"/>
  <c r="E152" i="102" s="1"/>
  <c r="G151" i="102"/>
  <c r="H154" i="100"/>
  <c r="H155" i="100" s="1"/>
  <c r="G152" i="101"/>
  <c r="D153" i="101"/>
  <c r="I71" i="13"/>
  <c r="E152" i="25"/>
  <c r="F152" i="25" s="1"/>
  <c r="B152" i="25"/>
  <c r="H151" i="25"/>
  <c r="I151" i="25"/>
  <c r="B152" i="99"/>
  <c r="E152" i="99"/>
  <c r="F152" i="99" s="1"/>
  <c r="D153" i="86"/>
  <c r="B153" i="86" s="1"/>
  <c r="I151" i="99"/>
  <c r="H151" i="99"/>
  <c r="H152" i="86"/>
  <c r="I152" i="86"/>
  <c r="G153" i="88"/>
  <c r="I153" i="88" s="1"/>
  <c r="D153" i="98"/>
  <c r="G152" i="98"/>
  <c r="E153" i="97"/>
  <c r="F153" i="97" s="1"/>
  <c r="B153" i="97"/>
  <c r="I152" i="97"/>
  <c r="H152" i="97"/>
  <c r="H154" i="79"/>
  <c r="H155" i="79" s="1"/>
  <c r="G72" i="26"/>
  <c r="G73" i="26" s="1"/>
  <c r="H72" i="26"/>
  <c r="E153" i="90"/>
  <c r="F153" i="90" s="1"/>
  <c r="F154" i="81"/>
  <c r="G154" i="81" s="1"/>
  <c r="H154" i="81" s="1"/>
  <c r="H155" i="81" s="1"/>
  <c r="H153" i="26"/>
  <c r="I153" i="26"/>
  <c r="B154" i="26"/>
  <c r="E154" i="26"/>
  <c r="F72" i="13"/>
  <c r="G72" i="13" s="1"/>
  <c r="G73" i="13" s="1"/>
  <c r="B72" i="13"/>
  <c r="D154" i="85"/>
  <c r="E154" i="85" s="1"/>
  <c r="E155" i="85" s="1"/>
  <c r="G153" i="85"/>
  <c r="B154" i="88"/>
  <c r="G152" i="92"/>
  <c r="D153" i="92"/>
  <c r="E154" i="88"/>
  <c r="E155" i="88" s="1"/>
  <c r="I152" i="90"/>
  <c r="H152" i="90"/>
  <c r="I152" i="91"/>
  <c r="H152" i="91"/>
  <c r="E153" i="89"/>
  <c r="F153" i="89" s="1"/>
  <c r="B153" i="89"/>
  <c r="D154" i="84"/>
  <c r="G153" i="84"/>
  <c r="I152" i="89"/>
  <c r="H152" i="89"/>
  <c r="E153" i="91"/>
  <c r="F153" i="91" s="1"/>
  <c r="B153" i="91"/>
  <c r="D153" i="87"/>
  <c r="E153" i="87" s="1"/>
  <c r="G152" i="87"/>
  <c r="D153" i="96"/>
  <c r="G152" i="96"/>
  <c r="D154" i="95"/>
  <c r="E154" i="95" s="1"/>
  <c r="E155" i="95" s="1"/>
  <c r="G153" i="95"/>
  <c r="J154" i="76"/>
  <c r="J155" i="76" s="1"/>
  <c r="I155" i="76"/>
  <c r="B152" i="13"/>
  <c r="F152" i="13"/>
  <c r="J154" i="75"/>
  <c r="J155" i="75" s="1"/>
  <c r="I155" i="75"/>
  <c r="I153" i="80"/>
  <c r="H153" i="80"/>
  <c r="J154" i="67"/>
  <c r="J155" i="67" s="1"/>
  <c r="I155" i="67"/>
  <c r="B153" i="93"/>
  <c r="F153" i="93"/>
  <c r="H151" i="33"/>
  <c r="I151" i="33"/>
  <c r="H153" i="83"/>
  <c r="I153" i="83"/>
  <c r="G153" i="94"/>
  <c r="D154" i="94"/>
  <c r="E154" i="94" s="1"/>
  <c r="E155" i="94" s="1"/>
  <c r="G153" i="82"/>
  <c r="D154" i="82"/>
  <c r="E154" i="82" s="1"/>
  <c r="E155" i="82" s="1"/>
  <c r="I151" i="13"/>
  <c r="H151" i="13"/>
  <c r="J154" i="77"/>
  <c r="J155" i="77" s="1"/>
  <c r="I155" i="77"/>
  <c r="I152" i="93"/>
  <c r="H152" i="93"/>
  <c r="F154" i="83"/>
  <c r="G154" i="83" s="1"/>
  <c r="B154" i="83"/>
  <c r="F154" i="80"/>
  <c r="G154" i="80" s="1"/>
  <c r="B154" i="80"/>
  <c r="B152" i="33"/>
  <c r="F152" i="33"/>
  <c r="H151" i="102" l="1"/>
  <c r="I151" i="102"/>
  <c r="F152" i="102"/>
  <c r="B152" i="102"/>
  <c r="E153" i="101"/>
  <c r="F153" i="101" s="1"/>
  <c r="B153" i="101"/>
  <c r="H152" i="101"/>
  <c r="I152" i="101"/>
  <c r="G152" i="25"/>
  <c r="D153" i="25"/>
  <c r="J151" i="25"/>
  <c r="H153" i="88"/>
  <c r="G152" i="99"/>
  <c r="D153" i="99"/>
  <c r="E153" i="86"/>
  <c r="F153" i="86" s="1"/>
  <c r="J154" i="79"/>
  <c r="J155" i="79" s="1"/>
  <c r="G153" i="97"/>
  <c r="D154" i="97"/>
  <c r="I152" i="98"/>
  <c r="H152" i="98"/>
  <c r="E153" i="98"/>
  <c r="F153" i="98" s="1"/>
  <c r="B153" i="98"/>
  <c r="I154" i="81"/>
  <c r="I155" i="81" s="1"/>
  <c r="H72" i="13"/>
  <c r="I72" i="13" s="1"/>
  <c r="I73" i="13" s="1"/>
  <c r="I72" i="26"/>
  <c r="I73" i="26" s="1"/>
  <c r="H73" i="26"/>
  <c r="D154" i="90"/>
  <c r="E154" i="90" s="1"/>
  <c r="E155" i="90" s="1"/>
  <c r="G153" i="90"/>
  <c r="H153" i="90" s="1"/>
  <c r="J153" i="26"/>
  <c r="J151" i="33"/>
  <c r="E155" i="26"/>
  <c r="F154" i="26"/>
  <c r="G154" i="26" s="1"/>
  <c r="F154" i="88"/>
  <c r="G154" i="88" s="1"/>
  <c r="H154" i="88" s="1"/>
  <c r="D154" i="91"/>
  <c r="E154" i="91" s="1"/>
  <c r="E155" i="91" s="1"/>
  <c r="G153" i="91"/>
  <c r="D154" i="89"/>
  <c r="G153" i="89"/>
  <c r="H152" i="92"/>
  <c r="I152" i="92"/>
  <c r="I153" i="84"/>
  <c r="H153" i="84"/>
  <c r="H153" i="85"/>
  <c r="I153" i="85"/>
  <c r="E153" i="92"/>
  <c r="F153" i="92" s="1"/>
  <c r="B153" i="92"/>
  <c r="E154" i="84"/>
  <c r="E155" i="84" s="1"/>
  <c r="B154" i="84"/>
  <c r="B154" i="85"/>
  <c r="F154" i="85"/>
  <c r="G154" i="85" s="1"/>
  <c r="B154" i="82"/>
  <c r="F154" i="82"/>
  <c r="G154" i="82" s="1"/>
  <c r="I153" i="95"/>
  <c r="H153" i="95"/>
  <c r="B153" i="96"/>
  <c r="H154" i="80"/>
  <c r="H155" i="80" s="1"/>
  <c r="I154" i="80"/>
  <c r="I155" i="80" s="1"/>
  <c r="D153" i="33"/>
  <c r="G152" i="33"/>
  <c r="I153" i="82"/>
  <c r="H153" i="82"/>
  <c r="B154" i="94"/>
  <c r="F154" i="94"/>
  <c r="G154" i="94" s="1"/>
  <c r="D154" i="93"/>
  <c r="E154" i="93" s="1"/>
  <c r="E155" i="93" s="1"/>
  <c r="G153" i="93"/>
  <c r="G152" i="13"/>
  <c r="D153" i="13"/>
  <c r="E153" i="13" s="1"/>
  <c r="H152" i="96"/>
  <c r="I152" i="96"/>
  <c r="I152" i="87"/>
  <c r="H152" i="87"/>
  <c r="I154" i="83"/>
  <c r="I155" i="83" s="1"/>
  <c r="H154" i="83"/>
  <c r="H155" i="83" s="1"/>
  <c r="H153" i="94"/>
  <c r="I153" i="94"/>
  <c r="B154" i="95"/>
  <c r="F154" i="95"/>
  <c r="G154" i="95" s="1"/>
  <c r="E153" i="96"/>
  <c r="F153" i="96" s="1"/>
  <c r="F153" i="87"/>
  <c r="B153" i="87"/>
  <c r="D153" i="102" l="1"/>
  <c r="E153" i="102" s="1"/>
  <c r="G152" i="102"/>
  <c r="D154" i="101"/>
  <c r="G153" i="101"/>
  <c r="H155" i="88"/>
  <c r="E153" i="25"/>
  <c r="F153" i="25" s="1"/>
  <c r="B153" i="25"/>
  <c r="H152" i="25"/>
  <c r="I152" i="25"/>
  <c r="I153" i="90"/>
  <c r="H73" i="13"/>
  <c r="G153" i="86"/>
  <c r="H153" i="86" s="1"/>
  <c r="D154" i="86"/>
  <c r="E154" i="86" s="1"/>
  <c r="E155" i="86" s="1"/>
  <c r="B153" i="99"/>
  <c r="E153" i="99"/>
  <c r="F153" i="99" s="1"/>
  <c r="I152" i="99"/>
  <c r="H152" i="99"/>
  <c r="G153" i="98"/>
  <c r="D154" i="98"/>
  <c r="E154" i="97"/>
  <c r="E155" i="97" s="1"/>
  <c r="B154" i="97"/>
  <c r="H153" i="97"/>
  <c r="I153" i="97"/>
  <c r="B154" i="90"/>
  <c r="I154" i="88"/>
  <c r="I155" i="88" s="1"/>
  <c r="I154" i="26"/>
  <c r="H154" i="26"/>
  <c r="H155" i="26" s="1"/>
  <c r="F154" i="84"/>
  <c r="G154" i="84" s="1"/>
  <c r="I154" i="84" s="1"/>
  <c r="I155" i="84" s="1"/>
  <c r="G153" i="92"/>
  <c r="D154" i="92"/>
  <c r="E154" i="92" s="1"/>
  <c r="E155" i="92" s="1"/>
  <c r="B154" i="89"/>
  <c r="I154" i="85"/>
  <c r="I155" i="85" s="1"/>
  <c r="H154" i="85"/>
  <c r="H155" i="85" s="1"/>
  <c r="E154" i="89"/>
  <c r="E155" i="89" s="1"/>
  <c r="H153" i="91"/>
  <c r="I153" i="91"/>
  <c r="F154" i="90"/>
  <c r="G154" i="90" s="1"/>
  <c r="H153" i="89"/>
  <c r="I153" i="89"/>
  <c r="B154" i="91"/>
  <c r="F154" i="91"/>
  <c r="G154" i="91" s="1"/>
  <c r="G153" i="96"/>
  <c r="D154" i="96"/>
  <c r="I154" i="94"/>
  <c r="I155" i="94" s="1"/>
  <c r="H154" i="94"/>
  <c r="H155" i="94" s="1"/>
  <c r="I152" i="33"/>
  <c r="H152" i="33"/>
  <c r="H154" i="95"/>
  <c r="H155" i="95" s="1"/>
  <c r="I154" i="95"/>
  <c r="I155" i="95" s="1"/>
  <c r="H153" i="93"/>
  <c r="I153" i="93"/>
  <c r="B153" i="33"/>
  <c r="B153" i="13"/>
  <c r="F153" i="13"/>
  <c r="B154" i="93"/>
  <c r="F154" i="93"/>
  <c r="G154" i="93" s="1"/>
  <c r="H154" i="82"/>
  <c r="H155" i="82" s="1"/>
  <c r="I154" i="82"/>
  <c r="I155" i="82" s="1"/>
  <c r="D154" i="87"/>
  <c r="G153" i="87"/>
  <c r="I152" i="13"/>
  <c r="H152" i="13"/>
  <c r="E153" i="33"/>
  <c r="F153" i="33" s="1"/>
  <c r="H152" i="102" l="1"/>
  <c r="I152" i="102"/>
  <c r="B153" i="102"/>
  <c r="F153" i="102"/>
  <c r="H153" i="101"/>
  <c r="I153" i="101"/>
  <c r="B154" i="101"/>
  <c r="E154" i="101"/>
  <c r="E155" i="101" s="1"/>
  <c r="G153" i="25"/>
  <c r="D154" i="25"/>
  <c r="J152" i="25"/>
  <c r="I153" i="86"/>
  <c r="B154" i="86"/>
  <c r="G153" i="99"/>
  <c r="D154" i="99"/>
  <c r="F154" i="86"/>
  <c r="G154" i="86" s="1"/>
  <c r="H154" i="86" s="1"/>
  <c r="H155" i="86" s="1"/>
  <c r="F154" i="97"/>
  <c r="G154" i="97" s="1"/>
  <c r="I154" i="97" s="1"/>
  <c r="I155" i="97" s="1"/>
  <c r="E154" i="98"/>
  <c r="E155" i="98" s="1"/>
  <c r="B154" i="98"/>
  <c r="H153" i="98"/>
  <c r="I153" i="98"/>
  <c r="H154" i="84"/>
  <c r="H155" i="84" s="1"/>
  <c r="J154" i="26"/>
  <c r="J155" i="26" s="1"/>
  <c r="I155" i="26"/>
  <c r="F154" i="89"/>
  <c r="G154" i="89" s="1"/>
  <c r="I154" i="89" s="1"/>
  <c r="I155" i="89" s="1"/>
  <c r="B154" i="92"/>
  <c r="F154" i="92"/>
  <c r="G154" i="92" s="1"/>
  <c r="H154" i="91"/>
  <c r="H155" i="91" s="1"/>
  <c r="I154" i="91"/>
  <c r="I155" i="91" s="1"/>
  <c r="I154" i="90"/>
  <c r="I155" i="90" s="1"/>
  <c r="H154" i="90"/>
  <c r="H155" i="90" s="1"/>
  <c r="I153" i="92"/>
  <c r="H153" i="92"/>
  <c r="D154" i="33"/>
  <c r="E154" i="33" s="1"/>
  <c r="E155" i="33" s="1"/>
  <c r="G153" i="33"/>
  <c r="H154" i="93"/>
  <c r="H155" i="93" s="1"/>
  <c r="I154" i="93"/>
  <c r="I155" i="93" s="1"/>
  <c r="B154" i="96"/>
  <c r="B154" i="87"/>
  <c r="E154" i="87"/>
  <c r="E155" i="87" s="1"/>
  <c r="J152" i="33"/>
  <c r="E154" i="96"/>
  <c r="E155" i="96" s="1"/>
  <c r="H153" i="87"/>
  <c r="I153" i="87"/>
  <c r="G153" i="13"/>
  <c r="D154" i="13"/>
  <c r="I153" i="96"/>
  <c r="H153" i="96"/>
  <c r="D154" i="102" l="1"/>
  <c r="E154" i="102" s="1"/>
  <c r="E155" i="102" s="1"/>
  <c r="G153" i="102"/>
  <c r="F154" i="101"/>
  <c r="G154" i="101" s="1"/>
  <c r="E154" i="25"/>
  <c r="E155" i="25" s="1"/>
  <c r="B154" i="25"/>
  <c r="I153" i="25"/>
  <c r="H153" i="25"/>
  <c r="I154" i="86"/>
  <c r="I155" i="86" s="1"/>
  <c r="H154" i="97"/>
  <c r="H155" i="97" s="1"/>
  <c r="E154" i="99"/>
  <c r="E155" i="99" s="1"/>
  <c r="B154" i="99"/>
  <c r="I153" i="99"/>
  <c r="H153" i="99"/>
  <c r="F154" i="98"/>
  <c r="G154" i="98" s="1"/>
  <c r="H154" i="89"/>
  <c r="H155" i="89" s="1"/>
  <c r="H154" i="92"/>
  <c r="H155" i="92" s="1"/>
  <c r="I154" i="92"/>
  <c r="I155" i="92" s="1"/>
  <c r="F154" i="96"/>
  <c r="G154" i="96" s="1"/>
  <c r="H154" i="96" s="1"/>
  <c r="H155" i="96" s="1"/>
  <c r="B154" i="13"/>
  <c r="F154" i="87"/>
  <c r="G154" i="87" s="1"/>
  <c r="E154" i="13"/>
  <c r="E155" i="13" s="1"/>
  <c r="H153" i="33"/>
  <c r="I153" i="33"/>
  <c r="I153" i="13"/>
  <c r="H153" i="13"/>
  <c r="F154" i="33"/>
  <c r="G154" i="33" s="1"/>
  <c r="B154" i="33"/>
  <c r="H153" i="102" l="1"/>
  <c r="I153" i="102"/>
  <c r="F154" i="102"/>
  <c r="G154" i="102" s="1"/>
  <c r="B154" i="102"/>
  <c r="I154" i="101"/>
  <c r="I155" i="101" s="1"/>
  <c r="H154" i="101"/>
  <c r="H155" i="101" s="1"/>
  <c r="J153" i="25"/>
  <c r="F154" i="25"/>
  <c r="G154" i="25" s="1"/>
  <c r="I154" i="25" s="1"/>
  <c r="F154" i="99"/>
  <c r="G154" i="99" s="1"/>
  <c r="I154" i="99" s="1"/>
  <c r="I155" i="99" s="1"/>
  <c r="H154" i="98"/>
  <c r="H155" i="98" s="1"/>
  <c r="I154" i="98"/>
  <c r="I155" i="98" s="1"/>
  <c r="I154" i="96"/>
  <c r="I155" i="96" s="1"/>
  <c r="J153" i="33"/>
  <c r="H154" i="87"/>
  <c r="H155" i="87" s="1"/>
  <c r="I154" i="87"/>
  <c r="I155" i="87" s="1"/>
  <c r="H154" i="33"/>
  <c r="H155" i="33" s="1"/>
  <c r="I154" i="33"/>
  <c r="F154" i="13"/>
  <c r="G154" i="13" s="1"/>
  <c r="H154" i="102" l="1"/>
  <c r="H155" i="102" s="1"/>
  <c r="I154" i="102"/>
  <c r="I155" i="102" s="1"/>
  <c r="H154" i="25"/>
  <c r="H155" i="25" s="1"/>
  <c r="H154" i="99"/>
  <c r="H155" i="99" s="1"/>
  <c r="I155" i="25"/>
  <c r="J154" i="33"/>
  <c r="J155" i="33" s="1"/>
  <c r="I155" i="33"/>
  <c r="I154" i="13"/>
  <c r="I155" i="13" s="1"/>
  <c r="H154" i="13"/>
  <c r="H155" i="13" s="1"/>
  <c r="J154" i="25" l="1"/>
  <c r="J155" i="25" s="1"/>
  <c r="L57" i="36"/>
  <c r="L41" i="36"/>
  <c r="L90" i="36"/>
  <c r="L58" i="36"/>
  <c r="L38" i="36"/>
  <c r="L71" i="36"/>
  <c r="L30" i="36"/>
  <c r="L26" i="36"/>
  <c r="L85" i="36"/>
  <c r="L39" i="36"/>
  <c r="L37" i="36"/>
  <c r="L82" i="36"/>
  <c r="L76" i="36"/>
  <c r="L79" i="36"/>
  <c r="L62" i="36"/>
  <c r="L78" i="36"/>
  <c r="L33" i="36"/>
  <c r="L32" i="36"/>
  <c r="L51" i="36"/>
  <c r="L86" i="36"/>
  <c r="L88" i="36"/>
  <c r="L29" i="36"/>
  <c r="L45" i="36"/>
  <c r="L55" i="36"/>
  <c r="L74" i="36"/>
  <c r="L89" i="36"/>
  <c r="L83" i="36"/>
  <c r="L46" i="36"/>
  <c r="L87" i="36"/>
  <c r="L69" i="36"/>
  <c r="L50" i="36"/>
  <c r="L21" i="36"/>
  <c r="L73" i="36"/>
  <c r="L91" i="36"/>
  <c r="L65" i="36"/>
  <c r="L61" i="36"/>
  <c r="L42" i="36"/>
  <c r="L66" i="36"/>
  <c r="L60" i="36"/>
  <c r="L20" i="36"/>
  <c r="L19" i="36"/>
  <c r="L84" i="36"/>
  <c r="L35" i="36"/>
  <c r="L27" i="36"/>
  <c r="L47" i="36"/>
  <c r="L43" i="36"/>
  <c r="L28" i="36"/>
  <c r="L44" i="36"/>
  <c r="L68" i="36"/>
  <c r="L56" i="36"/>
  <c r="L63" i="36"/>
  <c r="L80" i="36"/>
  <c r="L81" i="36"/>
  <c r="L70" i="36"/>
  <c r="L77" i="36"/>
  <c r="L53" i="36"/>
  <c r="L25" i="36"/>
  <c r="L24" i="36"/>
  <c r="L22" i="36"/>
  <c r="L72" i="36"/>
  <c r="L31" i="36"/>
  <c r="L40" i="36"/>
  <c r="L54" i="36"/>
  <c r="L67" i="36"/>
  <c r="L48" i="36"/>
  <c r="L75" i="36"/>
  <c r="L64" i="36"/>
  <c r="L52" i="36"/>
  <c r="L23" i="36"/>
  <c r="L59" i="36"/>
  <c r="L18" i="36"/>
  <c r="L96" i="36" s="1"/>
  <c r="L34" i="36"/>
  <c r="L36" i="36"/>
  <c r="L49" i="36"/>
  <c r="V49" i="36" l="1"/>
  <c r="V75" i="36"/>
  <c r="V24" i="36"/>
  <c r="V70" i="36"/>
  <c r="V43" i="36"/>
  <c r="V66" i="36"/>
  <c r="V69" i="36"/>
  <c r="V29" i="36"/>
  <c r="V79" i="36"/>
  <c r="V36" i="36"/>
  <c r="V23" i="36"/>
  <c r="V48" i="36"/>
  <c r="V31" i="36"/>
  <c r="V25" i="36"/>
  <c r="V81" i="36"/>
  <c r="V68" i="36"/>
  <c r="V47" i="36"/>
  <c r="V19" i="36"/>
  <c r="V42" i="36"/>
  <c r="V73" i="36"/>
  <c r="V87" i="36"/>
  <c r="V74" i="36"/>
  <c r="V88" i="36"/>
  <c r="V33" i="36"/>
  <c r="V76" i="36"/>
  <c r="V85" i="36"/>
  <c r="V38" i="36"/>
  <c r="V41" i="36"/>
  <c r="V34" i="36"/>
  <c r="V52" i="36"/>
  <c r="V67" i="36"/>
  <c r="V72" i="36"/>
  <c r="V53" i="36"/>
  <c r="V80" i="36"/>
  <c r="V44" i="36"/>
  <c r="V27" i="36"/>
  <c r="V20" i="36"/>
  <c r="V61" i="36"/>
  <c r="V21" i="36"/>
  <c r="V46" i="36"/>
  <c r="V55" i="36"/>
  <c r="V86" i="36"/>
  <c r="V78" i="36"/>
  <c r="V82" i="36"/>
  <c r="V26" i="36"/>
  <c r="V57" i="36"/>
  <c r="V64" i="36"/>
  <c r="V54" i="36"/>
  <c r="V22" i="36"/>
  <c r="V77" i="36"/>
  <c r="V63" i="36"/>
  <c r="V28" i="36"/>
  <c r="V35" i="36"/>
  <c r="V60" i="36"/>
  <c r="V65" i="36"/>
  <c r="V50" i="36"/>
  <c r="V83" i="36"/>
  <c r="V45" i="36"/>
  <c r="V51" i="36"/>
  <c r="V62" i="36"/>
  <c r="V37" i="36"/>
  <c r="V30" i="36"/>
  <c r="V58" i="36"/>
  <c r="V18" i="36"/>
  <c r="V59" i="36"/>
  <c r="V40" i="36"/>
  <c r="V56" i="36"/>
  <c r="V84" i="36"/>
  <c r="V91" i="36"/>
  <c r="V89" i="36"/>
  <c r="V32" i="36"/>
  <c r="V39" i="36"/>
  <c r="V71" i="36"/>
  <c r="V90" i="36"/>
  <c r="V96" i="36" l="1"/>
  <c r="Q92" i="36" s="1"/>
  <c r="R92" i="36" s="1"/>
  <c r="Q46" i="36" l="1"/>
  <c r="R46" i="36" s="1"/>
  <c r="Q37" i="36"/>
  <c r="R37" i="36" s="1"/>
  <c r="T37" i="36" s="1"/>
  <c r="Q59" i="36"/>
  <c r="R59" i="36" s="1"/>
  <c r="Q53" i="36"/>
  <c r="R53" i="36" s="1"/>
  <c r="Q71" i="36"/>
  <c r="R71" i="36" s="1"/>
  <c r="Q47" i="36"/>
  <c r="R47" i="36" s="1"/>
  <c r="Q72" i="36"/>
  <c r="R72" i="36" s="1"/>
  <c r="Q82" i="36"/>
  <c r="R82" i="36" s="1"/>
  <c r="Q68" i="36"/>
  <c r="R68" i="36" s="1"/>
  <c r="Q18" i="36"/>
  <c r="Q64" i="36"/>
  <c r="R64" i="36" s="1"/>
  <c r="Q36" i="36"/>
  <c r="R36" i="36" s="1"/>
  <c r="Q56" i="36"/>
  <c r="R56" i="36" s="1"/>
  <c r="Q44" i="36"/>
  <c r="R44" i="36" s="1"/>
  <c r="Q74" i="36"/>
  <c r="R74" i="36" s="1"/>
  <c r="Q55" i="36"/>
  <c r="R55" i="36" s="1"/>
  <c r="Q78" i="36"/>
  <c r="R78" i="36" s="1"/>
  <c r="Q91" i="36"/>
  <c r="R91" i="36" s="1"/>
  <c r="Q50" i="36"/>
  <c r="R50" i="36" s="1"/>
  <c r="Q83" i="36"/>
  <c r="R83" i="36" s="1"/>
  <c r="Q84" i="36"/>
  <c r="R84" i="36" s="1"/>
  <c r="Q63" i="36"/>
  <c r="R63" i="36" s="1"/>
  <c r="Q49" i="36"/>
  <c r="R49" i="36" s="1"/>
  <c r="Q33" i="36"/>
  <c r="R33" i="36" s="1"/>
  <c r="Q81" i="36"/>
  <c r="R81" i="36" s="1"/>
  <c r="Q24" i="36"/>
  <c r="R24" i="36" s="1"/>
  <c r="Q29" i="36"/>
  <c r="R29" i="36" s="1"/>
  <c r="Q67" i="36"/>
  <c r="R67" i="36" s="1"/>
  <c r="Q43" i="36"/>
  <c r="R43" i="36" s="1"/>
  <c r="Q60" i="36"/>
  <c r="R60" i="36" s="1"/>
  <c r="Q34" i="36"/>
  <c r="R34" i="36" s="1"/>
  <c r="Q90" i="36"/>
  <c r="R90" i="36" s="1"/>
  <c r="Q69" i="36"/>
  <c r="R69" i="36" s="1"/>
  <c r="Q30" i="36"/>
  <c r="R30" i="36" s="1"/>
  <c r="Q22" i="36"/>
  <c r="R22" i="36" s="1"/>
  <c r="Q19" i="36"/>
  <c r="R19" i="36" s="1"/>
  <c r="Q42" i="36"/>
  <c r="R42" i="36" s="1"/>
  <c r="Q70" i="36"/>
  <c r="R70" i="36" s="1"/>
  <c r="Q54" i="36"/>
  <c r="R54" i="36" s="1"/>
  <c r="Q77" i="36"/>
  <c r="R77" i="36" s="1"/>
  <c r="Q25" i="36"/>
  <c r="R25" i="36" s="1"/>
  <c r="Q23" i="36"/>
  <c r="R23" i="36" s="1"/>
  <c r="Q20" i="36"/>
  <c r="R20" i="36" s="1"/>
  <c r="Q41" i="36"/>
  <c r="R41" i="36" s="1"/>
  <c r="Q51" i="36"/>
  <c r="R51" i="36" s="1"/>
  <c r="Q38" i="36"/>
  <c r="R38" i="36" s="1"/>
  <c r="Q66" i="36"/>
  <c r="R66" i="36" s="1"/>
  <c r="Q57" i="36"/>
  <c r="R57" i="36" s="1"/>
  <c r="Q28" i="36"/>
  <c r="R28" i="36" s="1"/>
  <c r="T28" i="36" s="1"/>
  <c r="Q40" i="36"/>
  <c r="R40" i="36" s="1"/>
  <c r="Q31" i="36"/>
  <c r="R31" i="36" s="1"/>
  <c r="Q76" i="36"/>
  <c r="R76" i="36" s="1"/>
  <c r="Q26" i="36"/>
  <c r="R26" i="36" s="1"/>
  <c r="Q75" i="36"/>
  <c r="R75" i="36" s="1"/>
  <c r="Q80" i="36"/>
  <c r="R80" i="36" s="1"/>
  <c r="Q35" i="36"/>
  <c r="R35" i="36" s="1"/>
  <c r="T35" i="36" s="1"/>
  <c r="Q45" i="36"/>
  <c r="R45" i="36" s="1"/>
  <c r="Q88" i="36"/>
  <c r="R88" i="36" s="1"/>
  <c r="Q48" i="36"/>
  <c r="R48" i="36" s="1"/>
  <c r="Q61" i="36"/>
  <c r="R61" i="36" s="1"/>
  <c r="Q65" i="36"/>
  <c r="R65" i="36" s="1"/>
  <c r="Q32" i="36"/>
  <c r="R32" i="36" s="1"/>
  <c r="Q62" i="36"/>
  <c r="R62" i="36" s="1"/>
  <c r="Q27" i="36"/>
  <c r="R27" i="36" s="1"/>
  <c r="T27" i="36" s="1"/>
  <c r="Q85" i="36"/>
  <c r="R85" i="36" s="1"/>
  <c r="Q93" i="36"/>
  <c r="R93" i="36" s="1"/>
  <c r="Q58" i="36"/>
  <c r="R58" i="36" s="1"/>
  <c r="Q39" i="36"/>
  <c r="R39" i="36" s="1"/>
  <c r="Q89" i="36"/>
  <c r="R89" i="36" s="1"/>
  <c r="Q21" i="36"/>
  <c r="R21" i="36" s="1"/>
  <c r="Q79" i="36"/>
  <c r="R79" i="36" s="1"/>
  <c r="Q52" i="36"/>
  <c r="R52" i="36" s="1"/>
  <c r="Q87" i="36"/>
  <c r="R87" i="36" s="1"/>
  <c r="Q86" i="36"/>
  <c r="R86" i="36" s="1"/>
  <c r="Q73" i="36"/>
  <c r="R73" i="36" s="1"/>
  <c r="Q94" i="36"/>
  <c r="R94" i="36" s="1"/>
  <c r="R18" i="36"/>
  <c r="Q97" i="36" l="1"/>
  <c r="R96" i="36"/>
  <c r="B23" i="67" l="1"/>
  <c r="D30" i="59" l="1"/>
  <c r="D30" i="62"/>
  <c r="D33" i="73"/>
  <c r="D34" i="19"/>
  <c r="D28" i="77"/>
  <c r="D34" i="21"/>
  <c r="D29" i="66"/>
  <c r="D26" i="91"/>
  <c r="D35" i="23"/>
  <c r="D27" i="81"/>
  <c r="D34" i="20"/>
  <c r="D27" i="86"/>
  <c r="D31" i="53"/>
  <c r="D27" i="85"/>
  <c r="D26" i="94"/>
  <c r="D33" i="74"/>
  <c r="D26" i="88"/>
  <c r="D31" i="72"/>
  <c r="D31" i="54"/>
  <c r="D31" i="57"/>
  <c r="D33" i="44"/>
  <c r="D33" i="41"/>
  <c r="D29" i="67"/>
  <c r="D37" i="28"/>
  <c r="D36" i="69"/>
  <c r="D25" i="95"/>
  <c r="D35" i="24"/>
  <c r="D25" i="96"/>
  <c r="D30" i="60"/>
  <c r="D30" i="63"/>
  <c r="D30" i="61"/>
  <c r="D35" i="31"/>
  <c r="D26" i="92"/>
  <c r="D33" i="39"/>
  <c r="D28" i="76"/>
  <c r="D36" i="70"/>
  <c r="D31" i="55"/>
  <c r="D33" i="42"/>
  <c r="D24" i="99"/>
  <c r="D24" i="98"/>
  <c r="D36" i="30"/>
  <c r="D26" i="90"/>
  <c r="D28" i="79"/>
  <c r="D32" i="45"/>
  <c r="D36" i="27"/>
  <c r="D25" i="93"/>
  <c r="D27" i="80"/>
  <c r="D29" i="65"/>
  <c r="D24" i="97"/>
  <c r="D30" i="64"/>
  <c r="D35" i="34"/>
  <c r="D27" i="82"/>
  <c r="D27" i="83"/>
  <c r="D35" i="71"/>
  <c r="D34" i="3"/>
  <c r="D29" i="68"/>
  <c r="D35" i="32"/>
  <c r="D27" i="84"/>
  <c r="D28" i="75"/>
  <c r="D34" i="18"/>
  <c r="D18" i="101"/>
  <c r="D26" i="89"/>
  <c r="D33" i="43"/>
  <c r="D18" i="100"/>
  <c r="D31" i="46"/>
  <c r="D26" i="87"/>
  <c r="D31" i="56"/>
  <c r="D28" i="78"/>
  <c r="D36" i="29"/>
  <c r="B28" i="75" l="1"/>
  <c r="I28" i="67"/>
  <c r="B34" i="22"/>
  <c r="I30" i="54"/>
  <c r="B34" i="21"/>
  <c r="B28" i="78"/>
  <c r="I33" i="22"/>
  <c r="B34" i="18"/>
  <c r="I28" i="68"/>
  <c r="B27" i="80"/>
  <c r="B36" i="27"/>
  <c r="I31" i="45"/>
  <c r="I23" i="99"/>
  <c r="I30" i="55"/>
  <c r="B26" i="92"/>
  <c r="I34" i="24"/>
  <c r="I30" i="72"/>
  <c r="B33" i="74"/>
  <c r="I26" i="86"/>
  <c r="B27" i="81"/>
  <c r="I33" i="21"/>
  <c r="B34" i="19"/>
  <c r="B30" i="62"/>
  <c r="B31" i="46"/>
  <c r="B26" i="90"/>
  <c r="B36" i="69"/>
  <c r="B26" i="91"/>
  <c r="B26" i="89"/>
  <c r="I33" i="18"/>
  <c r="I26" i="84"/>
  <c r="B29" i="68"/>
  <c r="B30" i="60"/>
  <c r="I30" i="57"/>
  <c r="I26" i="85"/>
  <c r="B27" i="86"/>
  <c r="I26" i="81"/>
  <c r="I25" i="91"/>
  <c r="I33" i="19"/>
  <c r="I29" i="62"/>
  <c r="I17" i="101"/>
  <c r="B27" i="82"/>
  <c r="I23" i="98"/>
  <c r="I29" i="61"/>
  <c r="B30" i="61"/>
  <c r="I27" i="78"/>
  <c r="B27" i="84"/>
  <c r="I34" i="34"/>
  <c r="I23" i="97"/>
  <c r="I26" i="80"/>
  <c r="I35" i="27"/>
  <c r="B28" i="79"/>
  <c r="B36" i="30"/>
  <c r="B33" i="42"/>
  <c r="B36" i="70"/>
  <c r="B33" i="39"/>
  <c r="B35" i="31"/>
  <c r="B25" i="95"/>
  <c r="I36" i="28"/>
  <c r="I32" i="41"/>
  <c r="B31" i="57"/>
  <c r="B31" i="72"/>
  <c r="I32" i="74"/>
  <c r="B27" i="85"/>
  <c r="B35" i="32"/>
  <c r="I29" i="64"/>
  <c r="B31" i="55"/>
  <c r="B31" i="54"/>
  <c r="B24" i="98"/>
  <c r="I27" i="76"/>
  <c r="I29" i="60"/>
  <c r="I32" i="44"/>
  <c r="I30" i="56"/>
  <c r="B26" i="87"/>
  <c r="I17" i="100"/>
  <c r="I25" i="89"/>
  <c r="B34" i="3"/>
  <c r="B27" i="83"/>
  <c r="B35" i="34"/>
  <c r="B24" i="97"/>
  <c r="I32" i="42"/>
  <c r="I32" i="39"/>
  <c r="I34" i="31"/>
  <c r="B25" i="96"/>
  <c r="I24" i="95"/>
  <c r="B37" i="28"/>
  <c r="B33" i="41"/>
  <c r="B35" i="23"/>
  <c r="B28" i="77"/>
  <c r="B33" i="73"/>
  <c r="B30" i="59"/>
  <c r="I32" i="43"/>
  <c r="I34" i="71"/>
  <c r="B29" i="65"/>
  <c r="B32" i="45"/>
  <c r="B24" i="99"/>
  <c r="B28" i="76"/>
  <c r="I35" i="69"/>
  <c r="B29" i="66"/>
  <c r="I30" i="46"/>
  <c r="B35" i="71"/>
  <c r="B29" i="67"/>
  <c r="B36" i="29"/>
  <c r="B18" i="100"/>
  <c r="I34" i="32"/>
  <c r="I26" i="83"/>
  <c r="B30" i="64"/>
  <c r="I28" i="65"/>
  <c r="B25" i="93"/>
  <c r="I27" i="79"/>
  <c r="I35" i="30"/>
  <c r="I35" i="70"/>
  <c r="I29" i="63"/>
  <c r="I24" i="96"/>
  <c r="I25" i="88"/>
  <c r="B31" i="53"/>
  <c r="I33" i="20"/>
  <c r="I34" i="23"/>
  <c r="I32" i="73"/>
  <c r="B35" i="24"/>
  <c r="I25" i="94"/>
  <c r="B33" i="43"/>
  <c r="I25" i="90"/>
  <c r="I25" i="92"/>
  <c r="I35" i="29"/>
  <c r="B31" i="56"/>
  <c r="I25" i="87"/>
  <c r="B18" i="101"/>
  <c r="I27" i="75"/>
  <c r="I33" i="3"/>
  <c r="I26" i="82"/>
  <c r="I24" i="93"/>
  <c r="D34" i="17"/>
  <c r="B30" i="63"/>
  <c r="B26" i="88"/>
  <c r="B26" i="94"/>
  <c r="I30" i="53"/>
  <c r="B34" i="20"/>
  <c r="I28" i="66"/>
  <c r="I27" i="77"/>
  <c r="I29" i="59"/>
  <c r="B34" i="17" l="1"/>
  <c r="I33" i="17"/>
  <c r="I26" i="102" l="1"/>
  <c r="F86" i="1" l="1"/>
  <c r="F87" i="1"/>
  <c r="F88" i="1" s="1"/>
  <c r="F89" i="1" s="1"/>
  <c r="F91" i="1" s="1"/>
  <c r="F92" i="1" s="1"/>
  <c r="F93" i="1" s="1"/>
  <c r="D13" i="74" l="1"/>
  <c r="I14" i="74" s="1"/>
  <c r="D13" i="77"/>
  <c r="I14" i="77" s="1"/>
  <c r="D13" i="89"/>
  <c r="I14" i="89" s="1"/>
  <c r="D13" i="90"/>
  <c r="I14" i="90" s="1"/>
  <c r="D13" i="39"/>
  <c r="I14" i="39" s="1"/>
  <c r="D13" i="22"/>
  <c r="I14" i="22" s="1"/>
  <c r="D13" i="88"/>
  <c r="I14" i="88" s="1"/>
  <c r="D13" i="13"/>
  <c r="D13" i="85"/>
  <c r="I14" i="85" s="1"/>
  <c r="D13" i="69"/>
  <c r="I14" i="69" s="1"/>
  <c r="D13" i="95"/>
  <c r="I14" i="95" s="1"/>
  <c r="D13" i="60"/>
  <c r="I14" i="60" s="1"/>
  <c r="D13" i="79"/>
  <c r="I14" i="79" s="1"/>
  <c r="D13" i="100"/>
  <c r="I14" i="100" s="1"/>
  <c r="D13" i="21"/>
  <c r="I14" i="21" s="1"/>
  <c r="D13" i="29"/>
  <c r="I14" i="29" s="1"/>
  <c r="D13" i="101"/>
  <c r="I14" i="101" s="1"/>
  <c r="D13" i="65"/>
  <c r="I14" i="65" s="1"/>
  <c r="D13" i="83"/>
  <c r="I14" i="83" s="1"/>
  <c r="D13" i="78"/>
  <c r="I14" i="78" s="1"/>
  <c r="D13" i="102"/>
  <c r="I14" i="102" s="1"/>
  <c r="D13" i="33"/>
  <c r="D13" i="73"/>
  <c r="I14" i="73" s="1"/>
  <c r="D13" i="28"/>
  <c r="I14" i="28" s="1"/>
  <c r="D13" i="84"/>
  <c r="I14" i="84" s="1"/>
  <c r="D13" i="19"/>
  <c r="I14" i="19" s="1"/>
  <c r="D13" i="64"/>
  <c r="I14" i="64" s="1"/>
  <c r="D13" i="87"/>
  <c r="I14" i="87" s="1"/>
  <c r="D13" i="97"/>
  <c r="I14" i="97" s="1"/>
  <c r="D13" i="46"/>
  <c r="I14" i="46" s="1"/>
  <c r="D13" i="17"/>
  <c r="D13" i="26"/>
  <c r="D13" i="99"/>
  <c r="I14" i="99" s="1"/>
  <c r="D13" i="45"/>
  <c r="I14" i="45" s="1"/>
  <c r="D13" i="66"/>
  <c r="I14" i="66" s="1"/>
  <c r="D13" i="25"/>
  <c r="D13" i="55"/>
  <c r="I14" i="55" s="1"/>
  <c r="D13" i="80"/>
  <c r="I14" i="80" s="1"/>
  <c r="D13" i="92"/>
  <c r="I14" i="92" s="1"/>
  <c r="D13" i="35"/>
  <c r="D13" i="62"/>
  <c r="I14" i="62" s="1"/>
  <c r="D13" i="96"/>
  <c r="I14" i="96" s="1"/>
  <c r="D13" i="24"/>
  <c r="I14" i="24" s="1"/>
  <c r="D13" i="31"/>
  <c r="I14" i="31" s="1"/>
  <c r="D13" i="98"/>
  <c r="I14" i="98" s="1"/>
  <c r="D13" i="86"/>
  <c r="I14" i="86" s="1"/>
  <c r="D13" i="68"/>
  <c r="I14" i="68" s="1"/>
  <c r="D13" i="54"/>
  <c r="I14" i="54" s="1"/>
  <c r="D13" i="3"/>
  <c r="I14" i="3" s="1"/>
  <c r="D13" i="58"/>
  <c r="I14" i="58" s="1"/>
  <c r="D13" i="71"/>
  <c r="I14" i="71" s="1"/>
  <c r="D13" i="53"/>
  <c r="I14" i="53" s="1"/>
  <c r="D13" i="76"/>
  <c r="I14" i="76" s="1"/>
  <c r="D13" i="94"/>
  <c r="I14" i="94" s="1"/>
  <c r="D13" i="57"/>
  <c r="I14" i="57" s="1"/>
  <c r="D13" i="70"/>
  <c r="I14" i="70" s="1"/>
  <c r="D13" i="20"/>
  <c r="I14" i="20" s="1"/>
  <c r="D13" i="56"/>
  <c r="I14" i="56" s="1"/>
  <c r="D13" i="34"/>
  <c r="I14" i="34" s="1"/>
  <c r="D13" i="32"/>
  <c r="I14" i="32" s="1"/>
  <c r="D13" i="67"/>
  <c r="I14" i="67" s="1"/>
  <c r="D13" i="72"/>
  <c r="I14" i="72" s="1"/>
  <c r="D13" i="93"/>
  <c r="I14" i="93" s="1"/>
  <c r="D13" i="43"/>
  <c r="I14" i="43" s="1"/>
  <c r="D13" i="44"/>
  <c r="I14" i="44" s="1"/>
  <c r="D13" i="23"/>
  <c r="I14" i="23" s="1"/>
  <c r="D13" i="81"/>
  <c r="I14" i="81" s="1"/>
  <c r="D13" i="27"/>
  <c r="I14" i="27" s="1"/>
  <c r="D13" i="82"/>
  <c r="I14" i="82" s="1"/>
  <c r="D13" i="75"/>
  <c r="I14" i="75" s="1"/>
  <c r="D13" i="91"/>
  <c r="I14" i="91" s="1"/>
  <c r="D13" i="61"/>
  <c r="I14" i="61" s="1"/>
  <c r="D13" i="41"/>
  <c r="I14" i="41" s="1"/>
  <c r="D13" i="30"/>
  <c r="I14" i="30" s="1"/>
  <c r="D13" i="18"/>
  <c r="I14" i="18" s="1"/>
  <c r="D13" i="63"/>
  <c r="I14" i="63" s="1"/>
  <c r="D13" i="59"/>
  <c r="I14" i="59" s="1"/>
  <c r="D13" i="42"/>
  <c r="I14" i="42" s="1"/>
  <c r="E30" i="61" l="1"/>
  <c r="F30" i="61" s="1"/>
  <c r="E31" i="61" s="1"/>
  <c r="E33" i="43"/>
  <c r="F33" i="43" s="1"/>
  <c r="E36" i="70"/>
  <c r="F36" i="70" s="1"/>
  <c r="E37" i="70" s="1"/>
  <c r="E31" i="54"/>
  <c r="F31" i="54" s="1"/>
  <c r="E32" i="54" s="1"/>
  <c r="E37" i="28"/>
  <c r="F37" i="28" s="1"/>
  <c r="E36" i="29"/>
  <c r="F36" i="29" s="1"/>
  <c r="E37" i="29" s="1"/>
  <c r="E28" i="75"/>
  <c r="F28" i="75" s="1"/>
  <c r="E27" i="80"/>
  <c r="F27" i="80" s="1"/>
  <c r="E28" i="80" s="1"/>
  <c r="E26" i="91"/>
  <c r="E25" i="93"/>
  <c r="F25" i="93" s="1"/>
  <c r="E31" i="57"/>
  <c r="F31" i="57" s="1"/>
  <c r="E29" i="68"/>
  <c r="F29" i="68" s="1"/>
  <c r="E26" i="92"/>
  <c r="F26" i="92" s="1"/>
  <c r="E27" i="92" s="1"/>
  <c r="C22" i="17"/>
  <c r="C23" i="17" s="1"/>
  <c r="C24" i="17" s="1"/>
  <c r="C25" i="17" s="1"/>
  <c r="C26" i="17" s="1"/>
  <c r="C27" i="17" s="1"/>
  <c r="C28" i="17" s="1"/>
  <c r="C29" i="17" s="1"/>
  <c r="C30" i="17" s="1"/>
  <c r="C31" i="17" s="1"/>
  <c r="C32" i="17" s="1"/>
  <c r="C33" i="17" s="1"/>
  <c r="C34" i="17" s="1"/>
  <c r="C35" i="17" s="1"/>
  <c r="C36" i="17" s="1"/>
  <c r="C37" i="17" s="1"/>
  <c r="C38" i="17" s="1"/>
  <c r="C39" i="17" s="1"/>
  <c r="C40" i="17" s="1"/>
  <c r="C41" i="17" s="1"/>
  <c r="C42" i="17" s="1"/>
  <c r="C43" i="17" s="1"/>
  <c r="I14" i="17"/>
  <c r="E33" i="73"/>
  <c r="F33" i="73" s="1"/>
  <c r="E34" i="21"/>
  <c r="F34" i="21" s="1"/>
  <c r="E35" i="21" s="1"/>
  <c r="E26" i="88"/>
  <c r="F26" i="88" s="1"/>
  <c r="E27" i="88" s="1"/>
  <c r="E18" i="100"/>
  <c r="F18" i="100" s="1"/>
  <c r="E19" i="100" s="1"/>
  <c r="E27" i="82"/>
  <c r="F27" i="82" s="1"/>
  <c r="E28" i="82"/>
  <c r="E31" i="55"/>
  <c r="F31" i="55" s="1"/>
  <c r="E28" i="79"/>
  <c r="F28" i="79" s="1"/>
  <c r="E29" i="79" s="1"/>
  <c r="E30" i="63"/>
  <c r="F30" i="63" s="1"/>
  <c r="E31" i="63" s="1"/>
  <c r="E36" i="27"/>
  <c r="F36" i="27" s="1"/>
  <c r="E37" i="27" s="1"/>
  <c r="E35" i="32"/>
  <c r="F35" i="32" s="1"/>
  <c r="E36" i="32" s="1"/>
  <c r="E31" i="53"/>
  <c r="F31" i="53" s="1"/>
  <c r="E32" i="53" s="1"/>
  <c r="E35" i="31"/>
  <c r="F35" i="31" s="1"/>
  <c r="E36" i="31"/>
  <c r="E26" i="87"/>
  <c r="F26" i="87" s="1"/>
  <c r="E27" i="87" s="1"/>
  <c r="E28" i="78"/>
  <c r="F28" i="78" s="1"/>
  <c r="E29" i="78" s="1"/>
  <c r="E30" i="60"/>
  <c r="F30" i="60" s="1"/>
  <c r="E31" i="60" s="1"/>
  <c r="E26" i="90"/>
  <c r="F26" i="90" s="1"/>
  <c r="E27" i="86"/>
  <c r="F27" i="86" s="1"/>
  <c r="E34" i="22"/>
  <c r="F34" i="22" s="1"/>
  <c r="E35" i="22" s="1"/>
  <c r="E29" i="67"/>
  <c r="F29" i="67" s="1"/>
  <c r="E30" i="67" s="1"/>
  <c r="E24" i="97"/>
  <c r="F24" i="97" s="1"/>
  <c r="E25" i="97" s="1"/>
  <c r="E33" i="39"/>
  <c r="F33" i="39" s="1"/>
  <c r="E34" i="39" s="1"/>
  <c r="E34" i="18"/>
  <c r="F34" i="18" s="1"/>
  <c r="E27" i="81"/>
  <c r="F27" i="81" s="1"/>
  <c r="E28" i="81" s="1"/>
  <c r="E35" i="34"/>
  <c r="F35" i="34" s="1"/>
  <c r="E35" i="71"/>
  <c r="F35" i="71" s="1"/>
  <c r="E36" i="71" s="1"/>
  <c r="E35" i="24"/>
  <c r="F35" i="24" s="1"/>
  <c r="E36" i="24" s="1"/>
  <c r="E29" i="66"/>
  <c r="F29" i="66" s="1"/>
  <c r="E30" i="66" s="1"/>
  <c r="E30" i="64"/>
  <c r="F30" i="64" s="1"/>
  <c r="E27" i="83"/>
  <c r="F27" i="83" s="1"/>
  <c r="E28" i="83" s="1"/>
  <c r="E25" i="95"/>
  <c r="F25" i="95" s="1"/>
  <c r="E26" i="95" s="1"/>
  <c r="E26" i="89"/>
  <c r="F26" i="89" s="1"/>
  <c r="E31" i="72"/>
  <c r="F31" i="72" s="1"/>
  <c r="E32" i="72" s="1"/>
  <c r="E31" i="46"/>
  <c r="F31" i="46" s="1"/>
  <c r="E32" i="46" s="1"/>
  <c r="E30" i="59"/>
  <c r="F30" i="59" s="1"/>
  <c r="E24" i="98"/>
  <c r="F24" i="98" s="1"/>
  <c r="E25" i="98" s="1"/>
  <c r="E17" i="102"/>
  <c r="E27" i="102"/>
  <c r="E36" i="30"/>
  <c r="F36" i="30" s="1"/>
  <c r="E37" i="30" s="1"/>
  <c r="E35" i="23"/>
  <c r="F35" i="23" s="1"/>
  <c r="E31" i="56"/>
  <c r="F31" i="56" s="1"/>
  <c r="E32" i="56" s="1"/>
  <c r="E29" i="58"/>
  <c r="F29" i="58" s="1"/>
  <c r="E25" i="96"/>
  <c r="F25" i="96" s="1"/>
  <c r="E26" i="96" s="1"/>
  <c r="E32" i="45"/>
  <c r="F32" i="45" s="1"/>
  <c r="E34" i="19"/>
  <c r="F34" i="19" s="1"/>
  <c r="E35" i="19" s="1"/>
  <c r="E29" i="65"/>
  <c r="F29" i="65" s="1"/>
  <c r="E30" i="65" s="1"/>
  <c r="E36" i="69"/>
  <c r="F36" i="69" s="1"/>
  <c r="E37" i="69" s="1"/>
  <c r="E28" i="77"/>
  <c r="F28" i="77" s="1"/>
  <c r="E33" i="42"/>
  <c r="F33" i="42" s="1"/>
  <c r="E34" i="42" s="1"/>
  <c r="E26" i="94"/>
  <c r="F26" i="94" s="1"/>
  <c r="E27" i="94" s="1"/>
  <c r="E28" i="76"/>
  <c r="F28" i="76" s="1"/>
  <c r="E29" i="76" s="1"/>
  <c r="E33" i="41"/>
  <c r="F33" i="41" s="1"/>
  <c r="E33" i="44"/>
  <c r="F33" i="44" s="1"/>
  <c r="E34" i="44" s="1"/>
  <c r="E34" i="20"/>
  <c r="F34" i="20" s="1"/>
  <c r="E35" i="20" s="1"/>
  <c r="E34" i="3"/>
  <c r="F34" i="3" s="1"/>
  <c r="E35" i="3" s="1"/>
  <c r="E30" i="62"/>
  <c r="F30" i="62" s="1"/>
  <c r="E31" i="62" s="1"/>
  <c r="E24" i="99"/>
  <c r="F24" i="99" s="1"/>
  <c r="E25" i="99" s="1"/>
  <c r="E27" i="84"/>
  <c r="F27" i="84" s="1"/>
  <c r="E28" i="84" s="1"/>
  <c r="E18" i="101"/>
  <c r="F18" i="101" s="1"/>
  <c r="E19" i="101" s="1"/>
  <c r="E27" i="85"/>
  <c r="F27" i="85" s="1"/>
  <c r="E28" i="85" s="1"/>
  <c r="E33" i="74"/>
  <c r="F33" i="74" s="1"/>
  <c r="E34" i="74" s="1"/>
  <c r="H28" i="77" l="1"/>
  <c r="G28" i="77"/>
  <c r="N5" i="77" s="1"/>
  <c r="D29" i="77"/>
  <c r="E29" i="77"/>
  <c r="G33" i="74"/>
  <c r="N5" i="74" s="1"/>
  <c r="H33" i="74"/>
  <c r="D34" i="74"/>
  <c r="G34" i="3"/>
  <c r="N5" i="3" s="1"/>
  <c r="H34" i="3"/>
  <c r="D35" i="3"/>
  <c r="H35" i="23"/>
  <c r="G35" i="23"/>
  <c r="N5" i="23" s="1"/>
  <c r="D36" i="23"/>
  <c r="E36" i="23"/>
  <c r="H18" i="101"/>
  <c r="D19" i="101"/>
  <c r="G18" i="101"/>
  <c r="H27" i="84"/>
  <c r="G27" i="84"/>
  <c r="N5" i="84" s="1"/>
  <c r="D28" i="84"/>
  <c r="D30" i="58"/>
  <c r="G29" i="58"/>
  <c r="K29" i="58" s="1"/>
  <c r="L29" i="58" s="1"/>
  <c r="H29" i="58"/>
  <c r="E30" i="58"/>
  <c r="G24" i="99"/>
  <c r="N5" i="99" s="1"/>
  <c r="H24" i="99"/>
  <c r="D25" i="99"/>
  <c r="G33" i="41"/>
  <c r="N5" i="41" s="1"/>
  <c r="D34" i="41"/>
  <c r="H33" i="41"/>
  <c r="E34" i="41"/>
  <c r="G27" i="85"/>
  <c r="N5" i="85" s="1"/>
  <c r="H27" i="85"/>
  <c r="D28" i="85"/>
  <c r="G34" i="20"/>
  <c r="N5" i="20" s="1"/>
  <c r="H34" i="20"/>
  <c r="D35" i="20"/>
  <c r="H32" i="45"/>
  <c r="G32" i="45"/>
  <c r="N5" i="45" s="1"/>
  <c r="D33" i="45"/>
  <c r="E33" i="45"/>
  <c r="G30" i="59"/>
  <c r="N5" i="59" s="1"/>
  <c r="D31" i="59"/>
  <c r="H30" i="59"/>
  <c r="E31" i="59"/>
  <c r="G30" i="62"/>
  <c r="N5" i="62" s="1"/>
  <c r="H30" i="62"/>
  <c r="D31" i="62"/>
  <c r="H33" i="44"/>
  <c r="G33" i="44"/>
  <c r="N5" i="44" s="1"/>
  <c r="D34" i="44"/>
  <c r="H25" i="96"/>
  <c r="G25" i="96"/>
  <c r="N5" i="96" s="1"/>
  <c r="D26" i="96"/>
  <c r="G34" i="18"/>
  <c r="N5" i="18" s="1"/>
  <c r="D35" i="18"/>
  <c r="H34" i="18"/>
  <c r="E35" i="18"/>
  <c r="G26" i="94"/>
  <c r="N5" i="94" s="1"/>
  <c r="H26" i="94"/>
  <c r="D27" i="94"/>
  <c r="H36" i="69"/>
  <c r="G36" i="69"/>
  <c r="N5" i="69" s="1"/>
  <c r="D37" i="69"/>
  <c r="H31" i="56"/>
  <c r="G31" i="56"/>
  <c r="N5" i="56" s="1"/>
  <c r="D32" i="56"/>
  <c r="H26" i="89"/>
  <c r="D27" i="89"/>
  <c r="G26" i="89"/>
  <c r="N5" i="89" s="1"/>
  <c r="E27" i="89"/>
  <c r="H30" i="64"/>
  <c r="G30" i="64"/>
  <c r="N5" i="64" s="1"/>
  <c r="D31" i="64"/>
  <c r="E31" i="64"/>
  <c r="H33" i="42"/>
  <c r="D34" i="42"/>
  <c r="G33" i="42"/>
  <c r="N5" i="42" s="1"/>
  <c r="G31" i="55"/>
  <c r="N5" i="55" s="1"/>
  <c r="H31" i="55"/>
  <c r="D32" i="55"/>
  <c r="E32" i="55"/>
  <c r="H29" i="65"/>
  <c r="D30" i="65"/>
  <c r="G29" i="65"/>
  <c r="N5" i="65" s="1"/>
  <c r="G34" i="19"/>
  <c r="N5" i="19" s="1"/>
  <c r="D35" i="19"/>
  <c r="H34" i="19"/>
  <c r="G35" i="34"/>
  <c r="N5" i="34" s="1"/>
  <c r="H35" i="34"/>
  <c r="D36" i="34"/>
  <c r="E36" i="34"/>
  <c r="G28" i="76"/>
  <c r="N5" i="76" s="1"/>
  <c r="H28" i="76"/>
  <c r="D29" i="76"/>
  <c r="G36" i="30"/>
  <c r="N5" i="30" s="1"/>
  <c r="H36" i="30"/>
  <c r="D37" i="30"/>
  <c r="F17" i="102"/>
  <c r="H31" i="46"/>
  <c r="D32" i="46"/>
  <c r="G31" i="46"/>
  <c r="N5" i="46" s="1"/>
  <c r="G31" i="72"/>
  <c r="N5" i="72" s="1"/>
  <c r="D32" i="72"/>
  <c r="H31" i="72"/>
  <c r="G26" i="90"/>
  <c r="N5" i="90" s="1"/>
  <c r="H26" i="90"/>
  <c r="D27" i="90"/>
  <c r="E27" i="90"/>
  <c r="G37" i="28"/>
  <c r="N5" i="28" s="1"/>
  <c r="H37" i="28"/>
  <c r="D38" i="28"/>
  <c r="E38" i="28"/>
  <c r="G35" i="71"/>
  <c r="N5" i="71" s="1"/>
  <c r="H35" i="71"/>
  <c r="D36" i="71"/>
  <c r="G28" i="75"/>
  <c r="N5" i="75" s="1"/>
  <c r="H28" i="75"/>
  <c r="D29" i="75"/>
  <c r="E29" i="75"/>
  <c r="G24" i="98"/>
  <c r="N5" i="98" s="1"/>
  <c r="H24" i="98"/>
  <c r="D25" i="98"/>
  <c r="H27" i="83"/>
  <c r="G27" i="83"/>
  <c r="N5" i="83" s="1"/>
  <c r="D28" i="83"/>
  <c r="H29" i="66"/>
  <c r="G29" i="66"/>
  <c r="N5" i="66" s="1"/>
  <c r="D30" i="66"/>
  <c r="H35" i="24"/>
  <c r="G35" i="24"/>
  <c r="N5" i="24" s="1"/>
  <c r="D36" i="24"/>
  <c r="G27" i="81"/>
  <c r="N5" i="81" s="1"/>
  <c r="H27" i="81"/>
  <c r="D28" i="81"/>
  <c r="G25" i="95"/>
  <c r="N5" i="95" s="1"/>
  <c r="D26" i="95"/>
  <c r="H25" i="95"/>
  <c r="G27" i="86"/>
  <c r="N5" i="86" s="1"/>
  <c r="H27" i="86"/>
  <c r="D28" i="86"/>
  <c r="E28" i="86"/>
  <c r="H36" i="27"/>
  <c r="G36" i="27"/>
  <c r="N5" i="27" s="1"/>
  <c r="D37" i="27"/>
  <c r="H31" i="53"/>
  <c r="G31" i="53"/>
  <c r="N5" i="53" s="1"/>
  <c r="D32" i="53"/>
  <c r="G29" i="68"/>
  <c r="N5" i="68" s="1"/>
  <c r="D30" i="68"/>
  <c r="H29" i="68"/>
  <c r="E30" i="68"/>
  <c r="G31" i="57"/>
  <c r="N5" i="57" s="1"/>
  <c r="H31" i="57"/>
  <c r="D32" i="57"/>
  <c r="E32" i="57"/>
  <c r="G30" i="63"/>
  <c r="N5" i="63" s="1"/>
  <c r="H30" i="63"/>
  <c r="D31" i="63"/>
  <c r="G33" i="73"/>
  <c r="N5" i="73" s="1"/>
  <c r="H33" i="73"/>
  <c r="D34" i="73"/>
  <c r="E34" i="73"/>
  <c r="G25" i="93"/>
  <c r="N5" i="93" s="1"/>
  <c r="H25" i="93"/>
  <c r="D26" i="93"/>
  <c r="E26" i="93"/>
  <c r="H33" i="43"/>
  <c r="G33" i="43"/>
  <c r="N5" i="43" s="1"/>
  <c r="D34" i="43"/>
  <c r="E34" i="43"/>
  <c r="G34" i="22"/>
  <c r="N5" i="22" s="1"/>
  <c r="H34" i="22"/>
  <c r="D35" i="22"/>
  <c r="H28" i="78"/>
  <c r="D29" i="78"/>
  <c r="G28" i="78"/>
  <c r="N5" i="78" s="1"/>
  <c r="H35" i="31"/>
  <c r="D36" i="31"/>
  <c r="G35" i="31"/>
  <c r="N5" i="31" s="1"/>
  <c r="G26" i="87"/>
  <c r="N5" i="87" s="1"/>
  <c r="H26" i="87"/>
  <c r="D27" i="87"/>
  <c r="G35" i="32"/>
  <c r="N5" i="32" s="1"/>
  <c r="H35" i="32"/>
  <c r="D36" i="32"/>
  <c r="G33" i="39"/>
  <c r="N5" i="39" s="1"/>
  <c r="H33" i="39"/>
  <c r="D34" i="39"/>
  <c r="G24" i="97"/>
  <c r="N5" i="97" s="1"/>
  <c r="H24" i="97"/>
  <c r="D25" i="97"/>
  <c r="G29" i="67"/>
  <c r="N5" i="67" s="1"/>
  <c r="H29" i="67"/>
  <c r="D30" i="67"/>
  <c r="G30" i="60"/>
  <c r="N5" i="60" s="1"/>
  <c r="D31" i="60"/>
  <c r="H30" i="60"/>
  <c r="G27" i="82"/>
  <c r="N5" i="82" s="1"/>
  <c r="H27" i="82"/>
  <c r="D28" i="82"/>
  <c r="E34" i="17"/>
  <c r="F34" i="17" s="1"/>
  <c r="E35" i="17" s="1"/>
  <c r="G26" i="92"/>
  <c r="N5" i="92" s="1"/>
  <c r="H26" i="92"/>
  <c r="D27" i="92"/>
  <c r="G28" i="79"/>
  <c r="N5" i="79" s="1"/>
  <c r="H28" i="79"/>
  <c r="D29" i="79"/>
  <c r="F26" i="91"/>
  <c r="D37" i="70"/>
  <c r="H36" i="70"/>
  <c r="G36" i="70"/>
  <c r="N5" i="70" s="1"/>
  <c r="H26" i="88"/>
  <c r="G26" i="88"/>
  <c r="N5" i="88" s="1"/>
  <c r="D27" i="88"/>
  <c r="G34" i="21"/>
  <c r="N5" i="21" s="1"/>
  <c r="H34" i="21"/>
  <c r="D35" i="21"/>
  <c r="G31" i="54"/>
  <c r="N5" i="54" s="1"/>
  <c r="H31" i="54"/>
  <c r="D32" i="54"/>
  <c r="H27" i="80"/>
  <c r="D28" i="80"/>
  <c r="G27" i="80"/>
  <c r="N5" i="80" s="1"/>
  <c r="G18" i="100"/>
  <c r="N5" i="100" s="1"/>
  <c r="H18" i="100"/>
  <c r="D19" i="100"/>
  <c r="G36" i="29"/>
  <c r="N5" i="29" s="1"/>
  <c r="H36" i="29"/>
  <c r="D37" i="29"/>
  <c r="H30" i="61"/>
  <c r="G30" i="61"/>
  <c r="N5" i="61" s="1"/>
  <c r="D31" i="61"/>
  <c r="E80" i="36"/>
  <c r="E33" i="36"/>
  <c r="E41" i="36"/>
  <c r="E65" i="36"/>
  <c r="E60" i="36"/>
  <c r="E56" i="36"/>
  <c r="E58" i="36"/>
  <c r="E68" i="36"/>
  <c r="E74" i="36"/>
  <c r="E54" i="36"/>
  <c r="E77" i="36"/>
  <c r="E26" i="36"/>
  <c r="E64" i="36"/>
  <c r="E75" i="36"/>
  <c r="E91" i="36"/>
  <c r="E61" i="36"/>
  <c r="E81" i="36"/>
  <c r="E21" i="36"/>
  <c r="E76" i="36"/>
  <c r="E40" i="36"/>
  <c r="E46" i="36"/>
  <c r="E57" i="36"/>
  <c r="E52" i="36"/>
  <c r="E22" i="36"/>
  <c r="E34" i="36"/>
  <c r="E30" i="36"/>
  <c r="E32" i="36"/>
  <c r="E45" i="36"/>
  <c r="E90" i="36"/>
  <c r="E67" i="36"/>
  <c r="E23" i="36"/>
  <c r="E43" i="36"/>
  <c r="E73" i="36"/>
  <c r="E31" i="36"/>
  <c r="E66" i="36"/>
  <c r="E36" i="36"/>
  <c r="E59" i="36"/>
  <c r="E84" i="36"/>
  <c r="E38" i="36"/>
  <c r="E89" i="36"/>
  <c r="E55" i="36"/>
  <c r="E20" i="36"/>
  <c r="E71" i="36"/>
  <c r="E25" i="36"/>
  <c r="E63" i="36"/>
  <c r="E47" i="36"/>
  <c r="E53" i="36"/>
  <c r="E44" i="36"/>
  <c r="E92" i="36"/>
  <c r="E48" i="36"/>
  <c r="E86" i="36"/>
  <c r="E88" i="36"/>
  <c r="E78" i="36"/>
  <c r="E51" i="36"/>
  <c r="E85" i="36"/>
  <c r="E29" i="36"/>
  <c r="E79" i="36"/>
  <c r="E62" i="36"/>
  <c r="E70" i="36"/>
  <c r="E69" i="36"/>
  <c r="E72" i="36"/>
  <c r="E42" i="36"/>
  <c r="E24" i="36"/>
  <c r="E87" i="36"/>
  <c r="E18" i="36"/>
  <c r="E49" i="36"/>
  <c r="E39" i="36"/>
  <c r="E82" i="36"/>
  <c r="I29" i="68" l="1"/>
  <c r="N6" i="68"/>
  <c r="N7" i="68" s="1"/>
  <c r="N6" i="66"/>
  <c r="N7" i="66" s="1"/>
  <c r="I29" i="66"/>
  <c r="N6" i="19"/>
  <c r="N7" i="19" s="1"/>
  <c r="I34" i="19"/>
  <c r="N6" i="64"/>
  <c r="N7" i="64" s="1"/>
  <c r="I30" i="64"/>
  <c r="B19" i="101"/>
  <c r="F19" i="101"/>
  <c r="H19" i="101" s="1"/>
  <c r="B37" i="29"/>
  <c r="F37" i="29"/>
  <c r="G37" i="29" s="1"/>
  <c r="N6" i="80"/>
  <c r="N7" i="80" s="1"/>
  <c r="I27" i="80"/>
  <c r="N6" i="79"/>
  <c r="N7" i="79" s="1"/>
  <c r="I28" i="79"/>
  <c r="N6" i="60"/>
  <c r="N7" i="60" s="1"/>
  <c r="I30" i="60"/>
  <c r="N6" i="87"/>
  <c r="N7" i="87" s="1"/>
  <c r="I26" i="87"/>
  <c r="F35" i="22"/>
  <c r="G35" i="22" s="1"/>
  <c r="B35" i="22"/>
  <c r="F26" i="93"/>
  <c r="H26" i="93" s="1"/>
  <c r="B26" i="93"/>
  <c r="N6" i="63"/>
  <c r="N7" i="63" s="1"/>
  <c r="I30" i="63"/>
  <c r="B30" i="68"/>
  <c r="F30" i="68"/>
  <c r="H30" i="68" s="1"/>
  <c r="N6" i="81"/>
  <c r="N7" i="81" s="1"/>
  <c r="I27" i="81"/>
  <c r="F28" i="83"/>
  <c r="G28" i="83" s="1"/>
  <c r="B28" i="83"/>
  <c r="N6" i="75"/>
  <c r="N7" i="75" s="1"/>
  <c r="I28" i="75"/>
  <c r="F29" i="76"/>
  <c r="B29" i="76"/>
  <c r="B35" i="19"/>
  <c r="F35" i="19"/>
  <c r="H35" i="19" s="1"/>
  <c r="I30" i="62"/>
  <c r="N6" i="62"/>
  <c r="N7" i="62" s="1"/>
  <c r="M29" i="58"/>
  <c r="N29" i="58" s="1"/>
  <c r="O29" i="58" s="1"/>
  <c r="I29" i="58"/>
  <c r="N6" i="58"/>
  <c r="N6" i="101"/>
  <c r="B34" i="74"/>
  <c r="F34" i="74"/>
  <c r="H34" i="74" s="1"/>
  <c r="B27" i="88"/>
  <c r="F27" i="88"/>
  <c r="G27" i="88" s="1"/>
  <c r="F27" i="87"/>
  <c r="H27" i="87" s="1"/>
  <c r="B27" i="87"/>
  <c r="N6" i="27"/>
  <c r="N7" i="27" s="1"/>
  <c r="I36" i="27"/>
  <c r="B29" i="75"/>
  <c r="F29" i="75"/>
  <c r="G29" i="75" s="1"/>
  <c r="B31" i="62"/>
  <c r="F31" i="62"/>
  <c r="H31" i="62" s="1"/>
  <c r="N6" i="29"/>
  <c r="N7" i="29" s="1"/>
  <c r="I36" i="29"/>
  <c r="N6" i="54"/>
  <c r="N7" i="54" s="1"/>
  <c r="I31" i="54"/>
  <c r="B27" i="92"/>
  <c r="F27" i="92"/>
  <c r="N6" i="39"/>
  <c r="N7" i="39" s="1"/>
  <c r="I33" i="39"/>
  <c r="F32" i="53"/>
  <c r="G32" i="53" s="1"/>
  <c r="B32" i="53"/>
  <c r="N6" i="86"/>
  <c r="N7" i="86" s="1"/>
  <c r="I27" i="86"/>
  <c r="B36" i="24"/>
  <c r="F36" i="24"/>
  <c r="G36" i="24" s="1"/>
  <c r="N6" i="83"/>
  <c r="N7" i="83" s="1"/>
  <c r="I27" i="83"/>
  <c r="B36" i="71"/>
  <c r="F36" i="71"/>
  <c r="H36" i="71" s="1"/>
  <c r="F27" i="90"/>
  <c r="H27" i="90" s="1"/>
  <c r="B27" i="90"/>
  <c r="N6" i="46"/>
  <c r="N7" i="46" s="1"/>
  <c r="I31" i="46"/>
  <c r="F34" i="42"/>
  <c r="H34" i="42" s="1"/>
  <c r="B34" i="42"/>
  <c r="B27" i="89"/>
  <c r="F27" i="89"/>
  <c r="H27" i="89" s="1"/>
  <c r="B27" i="94"/>
  <c r="F27" i="94"/>
  <c r="H27" i="94" s="1"/>
  <c r="B35" i="20"/>
  <c r="F35" i="20"/>
  <c r="H35" i="20" s="1"/>
  <c r="F34" i="41"/>
  <c r="G34" i="41" s="1"/>
  <c r="B34" i="41"/>
  <c r="B30" i="58"/>
  <c r="F30" i="58"/>
  <c r="G30" i="58" s="1"/>
  <c r="N5" i="58" s="1"/>
  <c r="F36" i="23"/>
  <c r="H36" i="23" s="1"/>
  <c r="B36" i="23"/>
  <c r="B29" i="79"/>
  <c r="F29" i="79"/>
  <c r="H29" i="79" s="1"/>
  <c r="I24" i="97"/>
  <c r="N6" i="97"/>
  <c r="N7" i="97" s="1"/>
  <c r="N6" i="28"/>
  <c r="N7" i="28" s="1"/>
  <c r="I37" i="28"/>
  <c r="N6" i="55"/>
  <c r="N7" i="55" s="1"/>
  <c r="I31" i="55"/>
  <c r="F32" i="54"/>
  <c r="H32" i="54" s="1"/>
  <c r="B32" i="54"/>
  <c r="N6" i="22"/>
  <c r="N7" i="22" s="1"/>
  <c r="I34" i="22"/>
  <c r="F26" i="96"/>
  <c r="H26" i="96" s="1"/>
  <c r="B26" i="96"/>
  <c r="N6" i="45"/>
  <c r="N7" i="45" s="1"/>
  <c r="I32" i="45"/>
  <c r="B19" i="100"/>
  <c r="F19" i="100"/>
  <c r="G19" i="100" s="1"/>
  <c r="N6" i="70"/>
  <c r="N7" i="70" s="1"/>
  <c r="I36" i="70"/>
  <c r="N6" i="92"/>
  <c r="N7" i="92" s="1"/>
  <c r="I26" i="92"/>
  <c r="B30" i="67"/>
  <c r="F30" i="67"/>
  <c r="H30" i="67" s="1"/>
  <c r="F36" i="31"/>
  <c r="H36" i="31" s="1"/>
  <c r="B36" i="31"/>
  <c r="F32" i="57"/>
  <c r="B32" i="57"/>
  <c r="F25" i="98"/>
  <c r="H25" i="98" s="1"/>
  <c r="B25" i="98"/>
  <c r="N6" i="71"/>
  <c r="N7" i="71" s="1"/>
  <c r="I35" i="71"/>
  <c r="N6" i="90"/>
  <c r="N7" i="90" s="1"/>
  <c r="I26" i="90"/>
  <c r="F30" i="65"/>
  <c r="G30" i="65" s="1"/>
  <c r="B30" i="65"/>
  <c r="N6" i="42"/>
  <c r="N7" i="42" s="1"/>
  <c r="I33" i="42"/>
  <c r="N6" i="89"/>
  <c r="N7" i="89" s="1"/>
  <c r="I26" i="89"/>
  <c r="I26" i="94"/>
  <c r="N6" i="94"/>
  <c r="N7" i="94" s="1"/>
  <c r="N6" i="96"/>
  <c r="N7" i="96" s="1"/>
  <c r="I25" i="96"/>
  <c r="I30" i="59"/>
  <c r="N6" i="59"/>
  <c r="N7" i="59" s="1"/>
  <c r="N6" i="20"/>
  <c r="N7" i="20" s="1"/>
  <c r="I34" i="20"/>
  <c r="B28" i="84"/>
  <c r="F28" i="84"/>
  <c r="H28" i="84" s="1"/>
  <c r="B28" i="80"/>
  <c r="F28" i="80"/>
  <c r="G28" i="80" s="1"/>
  <c r="N6" i="78"/>
  <c r="N7" i="78" s="1"/>
  <c r="I28" i="78"/>
  <c r="B35" i="18"/>
  <c r="F35" i="18"/>
  <c r="G35" i="18" s="1"/>
  <c r="N6" i="69"/>
  <c r="N7" i="69" s="1"/>
  <c r="I36" i="69"/>
  <c r="N6" i="100"/>
  <c r="N7" i="100" s="1"/>
  <c r="I18" i="100"/>
  <c r="F35" i="21"/>
  <c r="G35" i="21" s="1"/>
  <c r="B35" i="21"/>
  <c r="F37" i="70"/>
  <c r="H37" i="70" s="1"/>
  <c r="B37" i="70"/>
  <c r="H34" i="17"/>
  <c r="G34" i="17"/>
  <c r="D35" i="17"/>
  <c r="N6" i="67"/>
  <c r="N7" i="67" s="1"/>
  <c r="I29" i="67"/>
  <c r="F36" i="32"/>
  <c r="H36" i="32" s="1"/>
  <c r="B36" i="32"/>
  <c r="N6" i="31"/>
  <c r="N7" i="31" s="1"/>
  <c r="I35" i="31"/>
  <c r="F34" i="43"/>
  <c r="H34" i="43" s="1"/>
  <c r="B34" i="43"/>
  <c r="B34" i="73"/>
  <c r="F34" i="73"/>
  <c r="I31" i="57"/>
  <c r="N6" i="57"/>
  <c r="N7" i="57" s="1"/>
  <c r="N6" i="53"/>
  <c r="N7" i="53" s="1"/>
  <c r="I31" i="53"/>
  <c r="N6" i="95"/>
  <c r="N7" i="95" s="1"/>
  <c r="I25" i="95"/>
  <c r="N6" i="24"/>
  <c r="N7" i="24" s="1"/>
  <c r="I35" i="24"/>
  <c r="N6" i="98"/>
  <c r="N7" i="98" s="1"/>
  <c r="I24" i="98"/>
  <c r="E18" i="102"/>
  <c r="G17" i="102"/>
  <c r="D18" i="102"/>
  <c r="H17" i="102"/>
  <c r="F36" i="34"/>
  <c r="H36" i="34" s="1"/>
  <c r="B36" i="34"/>
  <c r="N6" i="65"/>
  <c r="N7" i="65" s="1"/>
  <c r="I29" i="65"/>
  <c r="B32" i="56"/>
  <c r="F32" i="56"/>
  <c r="H32" i="56" s="1"/>
  <c r="B34" i="44"/>
  <c r="F34" i="44"/>
  <c r="G34" i="44" s="1"/>
  <c r="B31" i="59"/>
  <c r="F31" i="59"/>
  <c r="G31" i="59" s="1"/>
  <c r="F25" i="99"/>
  <c r="G25" i="99" s="1"/>
  <c r="B25" i="99"/>
  <c r="N6" i="23"/>
  <c r="N7" i="23" s="1"/>
  <c r="I35" i="23"/>
  <c r="F29" i="77"/>
  <c r="H29" i="77" s="1"/>
  <c r="B29" i="77"/>
  <c r="F33" i="45"/>
  <c r="G33" i="45" s="1"/>
  <c r="B33" i="45"/>
  <c r="N6" i="88"/>
  <c r="N7" i="88" s="1"/>
  <c r="I26" i="88"/>
  <c r="F34" i="39"/>
  <c r="H34" i="39" s="1"/>
  <c r="B34" i="39"/>
  <c r="N6" i="93"/>
  <c r="N7" i="93" s="1"/>
  <c r="I25" i="93"/>
  <c r="N6" i="76"/>
  <c r="N7" i="76" s="1"/>
  <c r="I28" i="76"/>
  <c r="I33" i="41"/>
  <c r="N6" i="41"/>
  <c r="N7" i="41" s="1"/>
  <c r="F31" i="61"/>
  <c r="G31" i="61" s="1"/>
  <c r="B31" i="61"/>
  <c r="B28" i="82"/>
  <c r="F28" i="82"/>
  <c r="H28" i="82" s="1"/>
  <c r="N6" i="32"/>
  <c r="N7" i="32" s="1"/>
  <c r="I35" i="32"/>
  <c r="N6" i="73"/>
  <c r="N7" i="73" s="1"/>
  <c r="I33" i="73"/>
  <c r="F37" i="27"/>
  <c r="G37" i="27" s="1"/>
  <c r="B37" i="27"/>
  <c r="B26" i="95"/>
  <c r="F26" i="95"/>
  <c r="H26" i="95" s="1"/>
  <c r="B30" i="66"/>
  <c r="F30" i="66"/>
  <c r="G30" i="66" s="1"/>
  <c r="N6" i="72"/>
  <c r="N7" i="72" s="1"/>
  <c r="I31" i="72"/>
  <c r="B37" i="30"/>
  <c r="F37" i="30"/>
  <c r="G37" i="30" s="1"/>
  <c r="I35" i="34"/>
  <c r="N6" i="34"/>
  <c r="N7" i="34" s="1"/>
  <c r="F31" i="64"/>
  <c r="G31" i="64" s="1"/>
  <c r="B31" i="64"/>
  <c r="B28" i="85"/>
  <c r="F28" i="85"/>
  <c r="N6" i="99"/>
  <c r="N7" i="99" s="1"/>
  <c r="I24" i="99"/>
  <c r="N6" i="84"/>
  <c r="N7" i="84" s="1"/>
  <c r="I27" i="84"/>
  <c r="B35" i="3"/>
  <c r="F35" i="3"/>
  <c r="G35" i="3" s="1"/>
  <c r="N6" i="61"/>
  <c r="N7" i="61" s="1"/>
  <c r="I30" i="61"/>
  <c r="B31" i="63"/>
  <c r="F31" i="63"/>
  <c r="H31" i="63" s="1"/>
  <c r="F28" i="81"/>
  <c r="G28" i="81" s="1"/>
  <c r="B28" i="81"/>
  <c r="B37" i="69"/>
  <c r="F37" i="69"/>
  <c r="G37" i="69" s="1"/>
  <c r="F31" i="60"/>
  <c r="B31" i="60"/>
  <c r="F28" i="86"/>
  <c r="H28" i="86" s="1"/>
  <c r="B28" i="86"/>
  <c r="B32" i="46"/>
  <c r="F32" i="46"/>
  <c r="G32" i="46" s="1"/>
  <c r="N6" i="74"/>
  <c r="N7" i="74" s="1"/>
  <c r="I33" i="74"/>
  <c r="N6" i="21"/>
  <c r="N7" i="21" s="1"/>
  <c r="I34" i="21"/>
  <c r="G26" i="91"/>
  <c r="N5" i="91" s="1"/>
  <c r="D27" i="91"/>
  <c r="H26" i="91"/>
  <c r="E27" i="91"/>
  <c r="N6" i="82"/>
  <c r="N7" i="82" s="1"/>
  <c r="I27" i="82"/>
  <c r="B25" i="97"/>
  <c r="F25" i="97"/>
  <c r="H25" i="97" s="1"/>
  <c r="B29" i="78"/>
  <c r="F29" i="78"/>
  <c r="G29" i="78" s="1"/>
  <c r="N6" i="43"/>
  <c r="N7" i="43" s="1"/>
  <c r="I33" i="43"/>
  <c r="F38" i="28"/>
  <c r="G38" i="28" s="1"/>
  <c r="B38" i="28"/>
  <c r="B32" i="72"/>
  <c r="F32" i="72"/>
  <c r="G32" i="72" s="1"/>
  <c r="N6" i="30"/>
  <c r="N7" i="30" s="1"/>
  <c r="I36" i="30"/>
  <c r="F32" i="55"/>
  <c r="B32" i="55"/>
  <c r="N6" i="56"/>
  <c r="N7" i="56" s="1"/>
  <c r="I31" i="56"/>
  <c r="N6" i="18"/>
  <c r="N7" i="18" s="1"/>
  <c r="I34" i="18"/>
  <c r="N6" i="44"/>
  <c r="N7" i="44" s="1"/>
  <c r="I33" i="44"/>
  <c r="N6" i="85"/>
  <c r="N7" i="85" s="1"/>
  <c r="I27" i="85"/>
  <c r="I18" i="101"/>
  <c r="N6" i="3"/>
  <c r="I34" i="3"/>
  <c r="N6" i="77"/>
  <c r="N7" i="77" s="1"/>
  <c r="I28" i="77"/>
  <c r="F75" i="36"/>
  <c r="F45" i="36"/>
  <c r="F40" i="36"/>
  <c r="F48" i="36"/>
  <c r="F80" i="36"/>
  <c r="F42" i="36"/>
  <c r="F46" i="36"/>
  <c r="F62" i="36"/>
  <c r="F61" i="36"/>
  <c r="F20" i="36"/>
  <c r="F71" i="36"/>
  <c r="F22" i="36"/>
  <c r="F64" i="36"/>
  <c r="F92" i="36"/>
  <c r="F56" i="36"/>
  <c r="F68" i="36"/>
  <c r="F49" i="36"/>
  <c r="F33" i="36"/>
  <c r="F47" i="36"/>
  <c r="F69" i="36"/>
  <c r="F72" i="36"/>
  <c r="F34" i="36"/>
  <c r="E83" i="36"/>
  <c r="F76" i="36"/>
  <c r="F25" i="36"/>
  <c r="F88" i="36"/>
  <c r="F60" i="36"/>
  <c r="F30" i="36"/>
  <c r="F81" i="36"/>
  <c r="F87" i="36"/>
  <c r="F31" i="36"/>
  <c r="F59" i="36"/>
  <c r="F67" i="36"/>
  <c r="F77" i="36"/>
  <c r="F41" i="36"/>
  <c r="F79" i="36"/>
  <c r="F36" i="36"/>
  <c r="F91" i="36"/>
  <c r="F24" i="36"/>
  <c r="F65" i="36"/>
  <c r="F55" i="36"/>
  <c r="F21" i="36"/>
  <c r="F78" i="36"/>
  <c r="F43" i="36"/>
  <c r="F39" i="36"/>
  <c r="F29" i="36"/>
  <c r="F66" i="36"/>
  <c r="F54" i="36"/>
  <c r="F82" i="36"/>
  <c r="F51" i="36"/>
  <c r="F63" i="36"/>
  <c r="F57" i="36"/>
  <c r="F90" i="36"/>
  <c r="F26" i="36"/>
  <c r="F23" i="36"/>
  <c r="F52" i="36"/>
  <c r="F38" i="36"/>
  <c r="F32" i="36"/>
  <c r="F44" i="36"/>
  <c r="E50" i="36"/>
  <c r="F85" i="36"/>
  <c r="F73" i="36"/>
  <c r="F74" i="36"/>
  <c r="F58" i="36"/>
  <c r="F86" i="36"/>
  <c r="F89" i="36"/>
  <c r="F84" i="36"/>
  <c r="F53" i="36"/>
  <c r="F70" i="36"/>
  <c r="H32" i="46" l="1"/>
  <c r="H28" i="80"/>
  <c r="H32" i="72"/>
  <c r="G29" i="79"/>
  <c r="I29" i="79" s="1"/>
  <c r="H30" i="58"/>
  <c r="I30" i="58" s="1"/>
  <c r="H29" i="75"/>
  <c r="H32" i="53"/>
  <c r="I32" i="53" s="1"/>
  <c r="G32" i="56"/>
  <c r="I32" i="56" s="1"/>
  <c r="G34" i="39"/>
  <c r="I34" i="39" s="1"/>
  <c r="H19" i="100"/>
  <c r="G42" i="36"/>
  <c r="T42" i="36" s="1"/>
  <c r="G79" i="36"/>
  <c r="T79" i="36" s="1"/>
  <c r="G65" i="36"/>
  <c r="T65" i="36" s="1"/>
  <c r="G85" i="36"/>
  <c r="T85" i="36" s="1"/>
  <c r="G25" i="36"/>
  <c r="T25" i="36" s="1"/>
  <c r="G57" i="36"/>
  <c r="T57" i="36" s="1"/>
  <c r="G70" i="36"/>
  <c r="T70" i="36" s="1"/>
  <c r="G88" i="36"/>
  <c r="T88" i="36" s="1"/>
  <c r="G30" i="36"/>
  <c r="T30" i="36" s="1"/>
  <c r="G44" i="36"/>
  <c r="T44" i="36" s="1"/>
  <c r="G29" i="36"/>
  <c r="T29" i="36" s="1"/>
  <c r="G73" i="36"/>
  <c r="T73" i="36" s="1"/>
  <c r="G72" i="36"/>
  <c r="T72" i="36" s="1"/>
  <c r="G60" i="36"/>
  <c r="T60" i="36" s="1"/>
  <c r="G75" i="36"/>
  <c r="T75" i="36" s="1"/>
  <c r="G54" i="36"/>
  <c r="T54" i="36" s="1"/>
  <c r="G56" i="36"/>
  <c r="T56" i="36" s="1"/>
  <c r="G20" i="36"/>
  <c r="T20" i="36" s="1"/>
  <c r="G39" i="36"/>
  <c r="T39" i="36" s="1"/>
  <c r="G45" i="36"/>
  <c r="T45" i="36" s="1"/>
  <c r="G61" i="36"/>
  <c r="T61" i="36" s="1"/>
  <c r="G22" i="36"/>
  <c r="T22" i="36" s="1"/>
  <c r="G86" i="36"/>
  <c r="T86" i="36" s="1"/>
  <c r="G62" i="36"/>
  <c r="T62" i="36" s="1"/>
  <c r="G89" i="36"/>
  <c r="T89" i="36" s="1"/>
  <c r="G67" i="36"/>
  <c r="T67" i="36" s="1"/>
  <c r="G55" i="36"/>
  <c r="T55" i="36" s="1"/>
  <c r="G87" i="36"/>
  <c r="T87" i="36" s="1"/>
  <c r="G84" i="36"/>
  <c r="T84" i="36" s="1"/>
  <c r="G40" i="36"/>
  <c r="T40" i="36" s="1"/>
  <c r="G23" i="36"/>
  <c r="T23" i="36" s="1"/>
  <c r="G76" i="36"/>
  <c r="T76" i="36" s="1"/>
  <c r="G34" i="36"/>
  <c r="T34" i="36" s="1"/>
  <c r="G46" i="36"/>
  <c r="T46" i="36" s="1"/>
  <c r="G21" i="36"/>
  <c r="T21" i="36" s="1"/>
  <c r="G63" i="36"/>
  <c r="T63" i="36" s="1"/>
  <c r="G32" i="36"/>
  <c r="T32" i="36" s="1"/>
  <c r="G41" i="36"/>
  <c r="T41" i="36" s="1"/>
  <c r="G52" i="36"/>
  <c r="T52" i="36" s="1"/>
  <c r="G64" i="36"/>
  <c r="T64" i="36" s="1"/>
  <c r="G26" i="36"/>
  <c r="T26" i="36" s="1"/>
  <c r="G49" i="36"/>
  <c r="T49" i="36" s="1"/>
  <c r="G59" i="36"/>
  <c r="T59" i="36" s="1"/>
  <c r="G51" i="36"/>
  <c r="T51" i="36" s="1"/>
  <c r="G80" i="36"/>
  <c r="T80" i="36" s="1"/>
  <c r="G48" i="36"/>
  <c r="T48" i="36" s="1"/>
  <c r="G74" i="36"/>
  <c r="T74" i="36" s="1"/>
  <c r="G91" i="36"/>
  <c r="T91" i="36" s="1"/>
  <c r="G36" i="36"/>
  <c r="T36" i="36" s="1"/>
  <c r="G68" i="36"/>
  <c r="T68" i="36" s="1"/>
  <c r="G47" i="36"/>
  <c r="T47" i="36" s="1"/>
  <c r="G38" i="36"/>
  <c r="T38" i="36" s="1"/>
  <c r="G71" i="36"/>
  <c r="T71" i="36" s="1"/>
  <c r="G92" i="36"/>
  <c r="T92" i="36" s="1"/>
  <c r="G24" i="36"/>
  <c r="T24" i="36" s="1"/>
  <c r="G90" i="36"/>
  <c r="T90" i="36" s="1"/>
  <c r="G43" i="36"/>
  <c r="T43" i="36" s="1"/>
  <c r="G77" i="36"/>
  <c r="T77" i="36" s="1"/>
  <c r="G69" i="36"/>
  <c r="T69" i="36" s="1"/>
  <c r="G66" i="36"/>
  <c r="T66" i="36" s="1"/>
  <c r="G33" i="36"/>
  <c r="T33" i="36" s="1"/>
  <c r="G81" i="36"/>
  <c r="T81" i="36" s="1"/>
  <c r="G82" i="36"/>
  <c r="T82" i="36" s="1"/>
  <c r="G78" i="36"/>
  <c r="T78" i="36" s="1"/>
  <c r="G31" i="36"/>
  <c r="T31" i="36" s="1"/>
  <c r="G53" i="36"/>
  <c r="T53" i="36" s="1"/>
  <c r="G58" i="36"/>
  <c r="T58" i="36" s="1"/>
  <c r="N6" i="91"/>
  <c r="N7" i="91" s="1"/>
  <c r="I26" i="91"/>
  <c r="G34" i="73"/>
  <c r="D35" i="73"/>
  <c r="E35" i="73"/>
  <c r="H32" i="57"/>
  <c r="D33" i="57"/>
  <c r="E33" i="57"/>
  <c r="N7" i="3"/>
  <c r="H32" i="55"/>
  <c r="D33" i="55"/>
  <c r="E33" i="55"/>
  <c r="F27" i="91"/>
  <c r="G27" i="91" s="1"/>
  <c r="B27" i="91"/>
  <c r="G31" i="60"/>
  <c r="D32" i="60"/>
  <c r="E32" i="60"/>
  <c r="G31" i="63"/>
  <c r="I31" i="63" s="1"/>
  <c r="D32" i="63"/>
  <c r="E32" i="63"/>
  <c r="H37" i="30"/>
  <c r="D38" i="30"/>
  <c r="E38" i="30"/>
  <c r="H34" i="44"/>
  <c r="I34" i="44" s="1"/>
  <c r="D35" i="44"/>
  <c r="E35" i="44"/>
  <c r="G31" i="62"/>
  <c r="I31" i="62" s="1"/>
  <c r="D32" i="62"/>
  <c r="E32" i="62"/>
  <c r="G34" i="74"/>
  <c r="I34" i="74" s="1"/>
  <c r="D35" i="74"/>
  <c r="E35" i="74"/>
  <c r="H29" i="76"/>
  <c r="D30" i="76"/>
  <c r="E30" i="76"/>
  <c r="G27" i="92"/>
  <c r="D28" i="92"/>
  <c r="E28" i="92"/>
  <c r="D33" i="46"/>
  <c r="E33" i="46"/>
  <c r="G26" i="93"/>
  <c r="I26" i="93" s="1"/>
  <c r="D27" i="93"/>
  <c r="E27" i="93"/>
  <c r="H38" i="28"/>
  <c r="I38" i="28" s="1"/>
  <c r="D39" i="28"/>
  <c r="E39" i="28"/>
  <c r="H37" i="69"/>
  <c r="I37" i="69" s="1"/>
  <c r="D38" i="69"/>
  <c r="E38" i="69"/>
  <c r="H33" i="45"/>
  <c r="D34" i="45"/>
  <c r="E34" i="45"/>
  <c r="G37" i="70"/>
  <c r="I37" i="70" s="1"/>
  <c r="D38" i="70"/>
  <c r="E38" i="70"/>
  <c r="G36" i="31"/>
  <c r="I36" i="31" s="1"/>
  <c r="D37" i="31"/>
  <c r="E37" i="31"/>
  <c r="G32" i="54"/>
  <c r="I32" i="54" s="1"/>
  <c r="D33" i="54"/>
  <c r="E33" i="54"/>
  <c r="G36" i="23"/>
  <c r="I36" i="23" s="1"/>
  <c r="D37" i="23"/>
  <c r="E37" i="23"/>
  <c r="D33" i="53"/>
  <c r="E33" i="53"/>
  <c r="G30" i="68"/>
  <c r="I30" i="68" s="1"/>
  <c r="D31" i="68"/>
  <c r="E31" i="68"/>
  <c r="H37" i="29"/>
  <c r="I37" i="29" s="1"/>
  <c r="D38" i="29"/>
  <c r="E38" i="29"/>
  <c r="I32" i="46"/>
  <c r="G28" i="85"/>
  <c r="D29" i="85"/>
  <c r="E29" i="85"/>
  <c r="G25" i="97"/>
  <c r="I25" i="97" s="1"/>
  <c r="D26" i="97"/>
  <c r="E26" i="97"/>
  <c r="I28" i="80"/>
  <c r="G27" i="89"/>
  <c r="I27" i="89" s="1"/>
  <c r="D28" i="89"/>
  <c r="E28" i="89"/>
  <c r="H31" i="64"/>
  <c r="I31" i="64" s="1"/>
  <c r="D32" i="64"/>
  <c r="E32" i="64"/>
  <c r="H25" i="99"/>
  <c r="I25" i="99" s="1"/>
  <c r="D26" i="99"/>
  <c r="E26" i="99"/>
  <c r="G36" i="34"/>
  <c r="I36" i="34" s="1"/>
  <c r="D37" i="34"/>
  <c r="E37" i="34"/>
  <c r="G34" i="43"/>
  <c r="I34" i="43" s="1"/>
  <c r="D35" i="43"/>
  <c r="E35" i="43"/>
  <c r="D29" i="80"/>
  <c r="E29" i="80"/>
  <c r="I19" i="100"/>
  <c r="G35" i="20"/>
  <c r="I35" i="20" s="1"/>
  <c r="D36" i="20"/>
  <c r="E36" i="20"/>
  <c r="G27" i="90"/>
  <c r="I27" i="90" s="1"/>
  <c r="D28" i="90"/>
  <c r="E28" i="90"/>
  <c r="H36" i="24"/>
  <c r="I36" i="24" s="1"/>
  <c r="D37" i="24"/>
  <c r="E37" i="24"/>
  <c r="I29" i="75"/>
  <c r="G27" i="87"/>
  <c r="I27" i="87" s="1"/>
  <c r="D28" i="87"/>
  <c r="E28" i="87"/>
  <c r="G26" i="95"/>
  <c r="I26" i="95" s="1"/>
  <c r="D27" i="95"/>
  <c r="E27" i="95"/>
  <c r="H31" i="61"/>
  <c r="I31" i="61" s="1"/>
  <c r="D32" i="61"/>
  <c r="E32" i="61"/>
  <c r="G36" i="32"/>
  <c r="I36" i="32" s="1"/>
  <c r="D37" i="32"/>
  <c r="E37" i="32"/>
  <c r="D35" i="39"/>
  <c r="E35" i="39"/>
  <c r="D33" i="56"/>
  <c r="E33" i="56"/>
  <c r="M17" i="102"/>
  <c r="N17" i="102" s="1"/>
  <c r="I17" i="102"/>
  <c r="H35" i="18"/>
  <c r="I35" i="18" s="1"/>
  <c r="D36" i="18"/>
  <c r="E36" i="18"/>
  <c r="H30" i="65"/>
  <c r="I30" i="65" s="1"/>
  <c r="D31" i="65"/>
  <c r="E31" i="65"/>
  <c r="G25" i="98"/>
  <c r="I25" i="98" s="1"/>
  <c r="D26" i="98"/>
  <c r="E26" i="98"/>
  <c r="G30" i="67"/>
  <c r="I30" i="67" s="1"/>
  <c r="D31" i="67"/>
  <c r="E31" i="67"/>
  <c r="G26" i="96"/>
  <c r="I26" i="96" s="1"/>
  <c r="D27" i="96"/>
  <c r="E27" i="96"/>
  <c r="D30" i="75"/>
  <c r="E30" i="75"/>
  <c r="G35" i="19"/>
  <c r="I35" i="19" s="1"/>
  <c r="D36" i="19"/>
  <c r="E36" i="19"/>
  <c r="H35" i="22"/>
  <c r="I35" i="22" s="1"/>
  <c r="D36" i="22"/>
  <c r="E36" i="22"/>
  <c r="I32" i="72"/>
  <c r="G28" i="86"/>
  <c r="I28" i="86" s="1"/>
  <c r="D29" i="86"/>
  <c r="E29" i="86"/>
  <c r="H37" i="27"/>
  <c r="D38" i="27"/>
  <c r="E38" i="27"/>
  <c r="G28" i="82"/>
  <c r="I28" i="82" s="1"/>
  <c r="D29" i="82"/>
  <c r="E29" i="82"/>
  <c r="G29" i="77"/>
  <c r="I29" i="77" s="1"/>
  <c r="D30" i="77"/>
  <c r="E30" i="77"/>
  <c r="H31" i="59"/>
  <c r="D32" i="59"/>
  <c r="E32" i="59"/>
  <c r="B18" i="102"/>
  <c r="F18" i="102"/>
  <c r="H18" i="102" s="1"/>
  <c r="F35" i="17"/>
  <c r="G35" i="17" s="1"/>
  <c r="B35" i="17"/>
  <c r="C44" i="17"/>
  <c r="H35" i="21"/>
  <c r="I35" i="21" s="1"/>
  <c r="D36" i="21"/>
  <c r="E36" i="21"/>
  <c r="G32" i="57"/>
  <c r="I32" i="57" s="1"/>
  <c r="D20" i="100"/>
  <c r="E20" i="100"/>
  <c r="D31" i="58"/>
  <c r="E31" i="58"/>
  <c r="G34" i="42"/>
  <c r="I34" i="42" s="1"/>
  <c r="D35" i="42"/>
  <c r="E35" i="42"/>
  <c r="G36" i="71"/>
  <c r="I36" i="71" s="1"/>
  <c r="D37" i="71"/>
  <c r="E37" i="71"/>
  <c r="H27" i="88"/>
  <c r="I27" i="88" s="1"/>
  <c r="D28" i="88"/>
  <c r="E28" i="88"/>
  <c r="N7" i="58"/>
  <c r="H28" i="83"/>
  <c r="D29" i="83"/>
  <c r="E29" i="83"/>
  <c r="G19" i="101"/>
  <c r="I19" i="101" s="1"/>
  <c r="D20" i="101"/>
  <c r="E20" i="101"/>
  <c r="D36" i="3"/>
  <c r="E36" i="3"/>
  <c r="H34" i="41"/>
  <c r="I34" i="41" s="1"/>
  <c r="D35" i="41"/>
  <c r="E35" i="41"/>
  <c r="G32" i="55"/>
  <c r="D33" i="72"/>
  <c r="E33" i="72"/>
  <c r="H29" i="78"/>
  <c r="D30" i="78"/>
  <c r="E30" i="78"/>
  <c r="H31" i="60"/>
  <c r="H28" i="81"/>
  <c r="I28" i="81" s="1"/>
  <c r="D29" i="81"/>
  <c r="E29" i="81"/>
  <c r="H35" i="3"/>
  <c r="I35" i="3" s="1"/>
  <c r="H28" i="85"/>
  <c r="H30" i="66"/>
  <c r="I30" i="66" s="1"/>
  <c r="D31" i="66"/>
  <c r="E31" i="66"/>
  <c r="K17" i="102"/>
  <c r="L17" i="102" s="1"/>
  <c r="H34" i="73"/>
  <c r="I34" i="17"/>
  <c r="G28" i="84"/>
  <c r="I28" i="84" s="1"/>
  <c r="D29" i="84"/>
  <c r="E29" i="84"/>
  <c r="D30" i="79"/>
  <c r="E30" i="79"/>
  <c r="G27" i="94"/>
  <c r="I27" i="94" s="1"/>
  <c r="D28" i="94"/>
  <c r="E28" i="94"/>
  <c r="H27" i="92"/>
  <c r="G29" i="76"/>
  <c r="I29" i="76" s="1"/>
  <c r="F83" i="36"/>
  <c r="F18" i="36"/>
  <c r="F50" i="36"/>
  <c r="I32" i="55" l="1"/>
  <c r="F20" i="100"/>
  <c r="G18" i="36"/>
  <c r="G50" i="36"/>
  <c r="T50" i="36" s="1"/>
  <c r="G83" i="36"/>
  <c r="T83" i="36" s="1"/>
  <c r="M18" i="102"/>
  <c r="N18" i="102" s="1"/>
  <c r="B29" i="83"/>
  <c r="F29" i="83"/>
  <c r="H29" i="83" s="1"/>
  <c r="B20" i="100"/>
  <c r="G20" i="100"/>
  <c r="B36" i="19"/>
  <c r="F36" i="19"/>
  <c r="G36" i="19" s="1"/>
  <c r="B33" i="56"/>
  <c r="F33" i="56"/>
  <c r="G33" i="56" s="1"/>
  <c r="F27" i="95"/>
  <c r="B27" i="95"/>
  <c r="B28" i="87"/>
  <c r="F28" i="87"/>
  <c r="H28" i="87"/>
  <c r="F37" i="34"/>
  <c r="G37" i="34" s="1"/>
  <c r="B37" i="34"/>
  <c r="B32" i="64"/>
  <c r="F32" i="64"/>
  <c r="H32" i="64" s="1"/>
  <c r="F26" i="97"/>
  <c r="G26" i="97" s="1"/>
  <c r="B26" i="97"/>
  <c r="B38" i="69"/>
  <c r="F38" i="69"/>
  <c r="B27" i="93"/>
  <c r="F27" i="93"/>
  <c r="G27" i="93" s="1"/>
  <c r="F28" i="92"/>
  <c r="H28" i="92" s="1"/>
  <c r="B28" i="92"/>
  <c r="B35" i="74"/>
  <c r="F35" i="74"/>
  <c r="G35" i="74" s="1"/>
  <c r="I37" i="30"/>
  <c r="B33" i="53"/>
  <c r="F33" i="53"/>
  <c r="G33" i="53" s="1"/>
  <c r="F30" i="77"/>
  <c r="G30" i="77" s="1"/>
  <c r="B30" i="77"/>
  <c r="F29" i="80"/>
  <c r="H29" i="80" s="1"/>
  <c r="B29" i="80"/>
  <c r="F38" i="29"/>
  <c r="B38" i="29"/>
  <c r="H27" i="91"/>
  <c r="I27" i="91" s="1"/>
  <c r="D28" i="91"/>
  <c r="E28" i="91"/>
  <c r="B30" i="79"/>
  <c r="F30" i="79"/>
  <c r="G30" i="79" s="1"/>
  <c r="B36" i="3"/>
  <c r="F36" i="3"/>
  <c r="H36" i="3" s="1"/>
  <c r="F35" i="42"/>
  <c r="G35" i="42" s="1"/>
  <c r="B35" i="42"/>
  <c r="F36" i="18"/>
  <c r="H36" i="18" s="1"/>
  <c r="B36" i="18"/>
  <c r="B37" i="32"/>
  <c r="F37" i="32"/>
  <c r="H37" i="32" s="1"/>
  <c r="F38" i="70"/>
  <c r="B38" i="70"/>
  <c r="B32" i="63"/>
  <c r="F32" i="63"/>
  <c r="H32" i="63" s="1"/>
  <c r="B28" i="94"/>
  <c r="F28" i="94"/>
  <c r="G28" i="94" s="1"/>
  <c r="I34" i="73"/>
  <c r="B37" i="71"/>
  <c r="F37" i="71"/>
  <c r="G37" i="71" s="1"/>
  <c r="N87" i="17"/>
  <c r="N6" i="17"/>
  <c r="M87" i="17"/>
  <c r="N5" i="17"/>
  <c r="F38" i="30"/>
  <c r="G38" i="30" s="1"/>
  <c r="B38" i="30"/>
  <c r="F33" i="72"/>
  <c r="G33" i="72" s="1"/>
  <c r="B33" i="72"/>
  <c r="H35" i="17"/>
  <c r="I35" i="17" s="1"/>
  <c r="D36" i="17"/>
  <c r="E36" i="17"/>
  <c r="B31" i="67"/>
  <c r="F31" i="67"/>
  <c r="H31" i="67" s="1"/>
  <c r="I31" i="60"/>
  <c r="G18" i="102"/>
  <c r="I18" i="102" s="1"/>
  <c r="D19" i="102"/>
  <c r="E19" i="102"/>
  <c r="F29" i="86"/>
  <c r="H29" i="86" s="1"/>
  <c r="B29" i="86"/>
  <c r="F35" i="39"/>
  <c r="G35" i="39" s="1"/>
  <c r="B35" i="39"/>
  <c r="F36" i="20"/>
  <c r="H36" i="20" s="1"/>
  <c r="B36" i="20"/>
  <c r="B26" i="99"/>
  <c r="F26" i="99"/>
  <c r="H26" i="99" s="1"/>
  <c r="B28" i="89"/>
  <c r="F28" i="89"/>
  <c r="H28" i="89" s="1"/>
  <c r="F39" i="28"/>
  <c r="H39" i="28" s="1"/>
  <c r="B39" i="28"/>
  <c r="F32" i="62"/>
  <c r="G32" i="62" s="1"/>
  <c r="B32" i="62"/>
  <c r="B33" i="57"/>
  <c r="F33" i="57"/>
  <c r="H33" i="57" s="1"/>
  <c r="B31" i="65"/>
  <c r="F31" i="65"/>
  <c r="G31" i="65" s="1"/>
  <c r="F37" i="31"/>
  <c r="H37" i="31" s="1"/>
  <c r="B37" i="31"/>
  <c r="B29" i="81"/>
  <c r="F29" i="81"/>
  <c r="H29" i="81" s="1"/>
  <c r="I31" i="59"/>
  <c r="B37" i="23"/>
  <c r="F37" i="23"/>
  <c r="H37" i="23" s="1"/>
  <c r="I27" i="92"/>
  <c r="F29" i="84"/>
  <c r="B29" i="84"/>
  <c r="F31" i="66"/>
  <c r="G31" i="66" s="1"/>
  <c r="B31" i="66"/>
  <c r="F20" i="101"/>
  <c r="G20" i="101" s="1"/>
  <c r="B20" i="101"/>
  <c r="F28" i="88"/>
  <c r="G28" i="88" s="1"/>
  <c r="B28" i="88"/>
  <c r="B36" i="21"/>
  <c r="F36" i="21"/>
  <c r="G36" i="21" s="1"/>
  <c r="B29" i="82"/>
  <c r="F29" i="82"/>
  <c r="G29" i="82" s="1"/>
  <c r="B36" i="22"/>
  <c r="F36" i="22"/>
  <c r="G36" i="22" s="1"/>
  <c r="B30" i="75"/>
  <c r="F30" i="75"/>
  <c r="H30" i="75" s="1"/>
  <c r="F26" i="98"/>
  <c r="H26" i="98" s="1"/>
  <c r="B26" i="98"/>
  <c r="B37" i="24"/>
  <c r="F37" i="24"/>
  <c r="H37" i="24" s="1"/>
  <c r="F31" i="68"/>
  <c r="H31" i="68" s="1"/>
  <c r="B31" i="68"/>
  <c r="F33" i="54"/>
  <c r="H33" i="54" s="1"/>
  <c r="B33" i="54"/>
  <c r="F30" i="76"/>
  <c r="H30" i="76" s="1"/>
  <c r="B30" i="76"/>
  <c r="B35" i="44"/>
  <c r="F35" i="44"/>
  <c r="H35" i="44" s="1"/>
  <c r="F33" i="55"/>
  <c r="H33" i="55" s="1"/>
  <c r="B33" i="55"/>
  <c r="H20" i="100"/>
  <c r="D21" i="100"/>
  <c r="E21" i="100"/>
  <c r="B38" i="27"/>
  <c r="F38" i="27"/>
  <c r="G38" i="27" s="1"/>
  <c r="F28" i="90"/>
  <c r="H28" i="90" s="1"/>
  <c r="B28" i="90"/>
  <c r="F35" i="41"/>
  <c r="G35" i="41" s="1"/>
  <c r="B35" i="41"/>
  <c r="I29" i="78"/>
  <c r="F32" i="61"/>
  <c r="B32" i="61"/>
  <c r="I28" i="83"/>
  <c r="F35" i="43"/>
  <c r="G35" i="43" s="1"/>
  <c r="B35" i="43"/>
  <c r="B29" i="85"/>
  <c r="F29" i="85"/>
  <c r="G29" i="85" s="1"/>
  <c r="B34" i="45"/>
  <c r="F34" i="45"/>
  <c r="G34" i="45" s="1"/>
  <c r="B32" i="60"/>
  <c r="F32" i="60"/>
  <c r="G32" i="60" s="1"/>
  <c r="I28" i="85"/>
  <c r="F30" i="78"/>
  <c r="G30" i="78" s="1"/>
  <c r="B30" i="78"/>
  <c r="B31" i="58"/>
  <c r="F31" i="58"/>
  <c r="H31" i="58" s="1"/>
  <c r="B32" i="59"/>
  <c r="F32" i="59"/>
  <c r="G32" i="59" s="1"/>
  <c r="F27" i="96"/>
  <c r="B27" i="96"/>
  <c r="O17" i="102"/>
  <c r="I37" i="27"/>
  <c r="I33" i="45"/>
  <c r="F33" i="46"/>
  <c r="B33" i="46"/>
  <c r="B35" i="73"/>
  <c r="F35" i="73"/>
  <c r="H35" i="73" s="1"/>
  <c r="E19" i="36"/>
  <c r="G36" i="3" l="1"/>
  <c r="H28" i="94"/>
  <c r="H33" i="53"/>
  <c r="H37" i="71"/>
  <c r="I37" i="71" s="1"/>
  <c r="I36" i="3"/>
  <c r="G35" i="73"/>
  <c r="I35" i="73" s="1"/>
  <c r="H31" i="66"/>
  <c r="H38" i="69"/>
  <c r="D39" i="69"/>
  <c r="E39" i="69"/>
  <c r="H27" i="95"/>
  <c r="D28" i="95"/>
  <c r="E28" i="95"/>
  <c r="H32" i="59"/>
  <c r="D33" i="59"/>
  <c r="E33" i="59"/>
  <c r="H30" i="78"/>
  <c r="D31" i="78"/>
  <c r="E31" i="78"/>
  <c r="G31" i="68"/>
  <c r="D32" i="68"/>
  <c r="E32" i="68"/>
  <c r="G30" i="75"/>
  <c r="I30" i="75" s="1"/>
  <c r="D31" i="75"/>
  <c r="E31" i="75"/>
  <c r="H20" i="101"/>
  <c r="I20" i="101" s="1"/>
  <c r="D21" i="101"/>
  <c r="E21" i="101"/>
  <c r="G29" i="81"/>
  <c r="I29" i="81" s="1"/>
  <c r="D30" i="81"/>
  <c r="E30" i="81"/>
  <c r="H33" i="72"/>
  <c r="D34" i="72"/>
  <c r="E34" i="72"/>
  <c r="D29" i="94"/>
  <c r="E29" i="94"/>
  <c r="H30" i="79"/>
  <c r="I30" i="79" s="1"/>
  <c r="D31" i="79"/>
  <c r="E31" i="79"/>
  <c r="I20" i="100"/>
  <c r="H33" i="46"/>
  <c r="D34" i="46"/>
  <c r="E34" i="46"/>
  <c r="I28" i="94"/>
  <c r="G38" i="70"/>
  <c r="D39" i="70"/>
  <c r="E39" i="70"/>
  <c r="I33" i="53"/>
  <c r="G28" i="90"/>
  <c r="I28" i="90" s="1"/>
  <c r="D29" i="90"/>
  <c r="E29" i="90"/>
  <c r="G30" i="76"/>
  <c r="I30" i="76" s="1"/>
  <c r="D31" i="76"/>
  <c r="E31" i="76"/>
  <c r="H36" i="21"/>
  <c r="I36" i="21" s="1"/>
  <c r="D37" i="21"/>
  <c r="E37" i="21"/>
  <c r="G39" i="28"/>
  <c r="I39" i="28" s="1"/>
  <c r="D40" i="28"/>
  <c r="E40" i="28"/>
  <c r="G29" i="86"/>
  <c r="I29" i="86" s="1"/>
  <c r="D30" i="86"/>
  <c r="E30" i="86"/>
  <c r="H35" i="42"/>
  <c r="I35" i="42" s="1"/>
  <c r="D36" i="42"/>
  <c r="E36" i="42"/>
  <c r="D34" i="53"/>
  <c r="E34" i="53"/>
  <c r="H33" i="56"/>
  <c r="I33" i="56" s="1"/>
  <c r="D34" i="56"/>
  <c r="E34" i="56"/>
  <c r="D36" i="73"/>
  <c r="E36" i="73"/>
  <c r="H34" i="45"/>
  <c r="D35" i="45"/>
  <c r="E35" i="45"/>
  <c r="H35" i="43"/>
  <c r="I35" i="43" s="1"/>
  <c r="D36" i="43"/>
  <c r="E36" i="43"/>
  <c r="G37" i="24"/>
  <c r="I37" i="24" s="1"/>
  <c r="D38" i="24"/>
  <c r="E38" i="24"/>
  <c r="G37" i="23"/>
  <c r="I37" i="23" s="1"/>
  <c r="D38" i="23"/>
  <c r="E38" i="23"/>
  <c r="G33" i="57"/>
  <c r="I33" i="57" s="1"/>
  <c r="D34" i="57"/>
  <c r="E34" i="57"/>
  <c r="G36" i="20"/>
  <c r="I36" i="20" s="1"/>
  <c r="D37" i="20"/>
  <c r="E37" i="20"/>
  <c r="D38" i="71"/>
  <c r="E38" i="71"/>
  <c r="G37" i="32"/>
  <c r="I37" i="32" s="1"/>
  <c r="D38" i="32"/>
  <c r="E38" i="32"/>
  <c r="G29" i="80"/>
  <c r="I29" i="80" s="1"/>
  <c r="D30" i="80"/>
  <c r="E30" i="80"/>
  <c r="G28" i="92"/>
  <c r="I28" i="92" s="1"/>
  <c r="D29" i="92"/>
  <c r="E29" i="92"/>
  <c r="H32" i="61"/>
  <c r="D33" i="61"/>
  <c r="E33" i="61"/>
  <c r="O87" i="17"/>
  <c r="O89" i="17" s="1"/>
  <c r="N89" i="17"/>
  <c r="H38" i="29"/>
  <c r="D39" i="29"/>
  <c r="E39" i="29"/>
  <c r="I31" i="66"/>
  <c r="G31" i="67"/>
  <c r="I31" i="67" s="1"/>
  <c r="D32" i="67"/>
  <c r="E32" i="67"/>
  <c r="H37" i="34"/>
  <c r="D38" i="34"/>
  <c r="E38" i="34"/>
  <c r="H38" i="27"/>
  <c r="I38" i="27" s="1"/>
  <c r="D39" i="27"/>
  <c r="E39" i="27"/>
  <c r="G33" i="55"/>
  <c r="I33" i="55" s="1"/>
  <c r="D34" i="55"/>
  <c r="E34" i="55"/>
  <c r="H36" i="22"/>
  <c r="D37" i="22"/>
  <c r="E37" i="22"/>
  <c r="G28" i="89"/>
  <c r="I28" i="89" s="1"/>
  <c r="D29" i="89"/>
  <c r="E29" i="89"/>
  <c r="F19" i="102"/>
  <c r="H19" i="102" s="1"/>
  <c r="B19" i="102"/>
  <c r="H38" i="30"/>
  <c r="I38" i="30" s="1"/>
  <c r="D39" i="30"/>
  <c r="E39" i="30"/>
  <c r="G32" i="63"/>
  <c r="I32" i="63" s="1"/>
  <c r="D33" i="63"/>
  <c r="E33" i="63"/>
  <c r="B28" i="91"/>
  <c r="F28" i="91"/>
  <c r="G28" i="91" s="1"/>
  <c r="H26" i="97"/>
  <c r="D27" i="97"/>
  <c r="E27" i="97"/>
  <c r="G28" i="87"/>
  <c r="I28" i="87" s="1"/>
  <c r="D29" i="87"/>
  <c r="E29" i="87"/>
  <c r="G29" i="83"/>
  <c r="I29" i="83" s="1"/>
  <c r="D30" i="83"/>
  <c r="E30" i="83"/>
  <c r="H27" i="96"/>
  <c r="D28" i="96"/>
  <c r="E28" i="96"/>
  <c r="G29" i="84"/>
  <c r="D30" i="84"/>
  <c r="E30" i="84"/>
  <c r="G27" i="96"/>
  <c r="G31" i="58"/>
  <c r="I31" i="58" s="1"/>
  <c r="D32" i="58"/>
  <c r="E32" i="58"/>
  <c r="D32" i="66"/>
  <c r="E32" i="66"/>
  <c r="G37" i="31"/>
  <c r="I37" i="31" s="1"/>
  <c r="D38" i="31"/>
  <c r="E38" i="31"/>
  <c r="K18" i="102"/>
  <c r="L18" i="102" s="1"/>
  <c r="O18" i="102" s="1"/>
  <c r="C45" i="17"/>
  <c r="F36" i="17"/>
  <c r="H36" i="17" s="1"/>
  <c r="B36" i="17"/>
  <c r="E37" i="3"/>
  <c r="D37" i="3"/>
  <c r="H27" i="93"/>
  <c r="I27" i="93" s="1"/>
  <c r="D28" i="93"/>
  <c r="E28" i="93"/>
  <c r="I34" i="45"/>
  <c r="G33" i="46"/>
  <c r="H29" i="85"/>
  <c r="G32" i="61"/>
  <c r="H35" i="41"/>
  <c r="I35" i="41" s="1"/>
  <c r="D36" i="41"/>
  <c r="E36" i="41"/>
  <c r="G35" i="44"/>
  <c r="I35" i="44" s="1"/>
  <c r="D36" i="44"/>
  <c r="E36" i="44"/>
  <c r="G33" i="54"/>
  <c r="I33" i="54" s="1"/>
  <c r="D34" i="54"/>
  <c r="E34" i="54"/>
  <c r="H28" i="88"/>
  <c r="D29" i="88"/>
  <c r="E29" i="88"/>
  <c r="H29" i="84"/>
  <c r="H35" i="39"/>
  <c r="I35" i="39" s="1"/>
  <c r="D36" i="39"/>
  <c r="E36" i="39"/>
  <c r="M89" i="17"/>
  <c r="H38" i="70"/>
  <c r="G38" i="29"/>
  <c r="H30" i="77"/>
  <c r="I30" i="77" s="1"/>
  <c r="D31" i="77"/>
  <c r="E31" i="77"/>
  <c r="G32" i="64"/>
  <c r="I32" i="64" s="1"/>
  <c r="D33" i="64"/>
  <c r="E33" i="64"/>
  <c r="G27" i="95"/>
  <c r="H36" i="19"/>
  <c r="I36" i="19" s="1"/>
  <c r="D37" i="19"/>
  <c r="E37" i="19"/>
  <c r="T18" i="36"/>
  <c r="H32" i="60"/>
  <c r="D33" i="60"/>
  <c r="E33" i="60"/>
  <c r="D30" i="85"/>
  <c r="E30" i="85"/>
  <c r="F21" i="100"/>
  <c r="G21" i="100" s="1"/>
  <c r="B21" i="100"/>
  <c r="I31" i="68"/>
  <c r="G26" i="98"/>
  <c r="I26" i="98" s="1"/>
  <c r="D27" i="98"/>
  <c r="E27" i="98"/>
  <c r="H29" i="82"/>
  <c r="D30" i="82"/>
  <c r="E30" i="82"/>
  <c r="H31" i="65"/>
  <c r="D32" i="65"/>
  <c r="E32" i="65"/>
  <c r="H32" i="62"/>
  <c r="D33" i="62"/>
  <c r="E33" i="62"/>
  <c r="G26" i="99"/>
  <c r="I26" i="99" s="1"/>
  <c r="D27" i="99"/>
  <c r="E27" i="99"/>
  <c r="N7" i="17"/>
  <c r="G36" i="18"/>
  <c r="I36" i="18" s="1"/>
  <c r="D37" i="18"/>
  <c r="E37" i="18"/>
  <c r="H35" i="74"/>
  <c r="D36" i="74"/>
  <c r="E36" i="74"/>
  <c r="G38" i="69"/>
  <c r="F19" i="36"/>
  <c r="I38" i="69" l="1"/>
  <c r="I32" i="61"/>
  <c r="G19" i="102"/>
  <c r="K19" i="102" s="1"/>
  <c r="L19" i="102" s="1"/>
  <c r="G19" i="36"/>
  <c r="B27" i="97"/>
  <c r="F27" i="97"/>
  <c r="H27" i="97" s="1"/>
  <c r="B40" i="28"/>
  <c r="F40" i="28"/>
  <c r="G40" i="28" s="1"/>
  <c r="F31" i="79"/>
  <c r="G31" i="79" s="1"/>
  <c r="B31" i="79"/>
  <c r="F33" i="64"/>
  <c r="B33" i="64"/>
  <c r="B37" i="18"/>
  <c r="F37" i="18"/>
  <c r="H37" i="18" s="1"/>
  <c r="F30" i="82"/>
  <c r="B30" i="82"/>
  <c r="B34" i="54"/>
  <c r="F34" i="54"/>
  <c r="G34" i="54" s="1"/>
  <c r="F30" i="84"/>
  <c r="B30" i="84"/>
  <c r="F38" i="32"/>
  <c r="H38" i="32" s="1"/>
  <c r="B38" i="32"/>
  <c r="F37" i="20"/>
  <c r="B37" i="20"/>
  <c r="F38" i="23"/>
  <c r="G38" i="23" s="1"/>
  <c r="B38" i="23"/>
  <c r="B36" i="43"/>
  <c r="F36" i="43"/>
  <c r="G36" i="43" s="1"/>
  <c r="F34" i="56"/>
  <c r="H34" i="56" s="1"/>
  <c r="B34" i="56"/>
  <c r="F29" i="94"/>
  <c r="G29" i="94" s="1"/>
  <c r="B29" i="94"/>
  <c r="B39" i="69"/>
  <c r="F39" i="69"/>
  <c r="F28" i="93"/>
  <c r="G28" i="93" s="1"/>
  <c r="B28" i="93"/>
  <c r="B29" i="89"/>
  <c r="F29" i="89"/>
  <c r="B30" i="83"/>
  <c r="F30" i="83"/>
  <c r="H30" i="83" s="1"/>
  <c r="B33" i="62"/>
  <c r="F33" i="62"/>
  <c r="H33" i="62" s="1"/>
  <c r="F31" i="77"/>
  <c r="B31" i="77"/>
  <c r="B37" i="22"/>
  <c r="F37" i="22"/>
  <c r="G37" i="22" s="1"/>
  <c r="F29" i="92"/>
  <c r="G29" i="92" s="1"/>
  <c r="B29" i="92"/>
  <c r="F30" i="81"/>
  <c r="H30" i="81" s="1"/>
  <c r="B30" i="81"/>
  <c r="B33" i="59"/>
  <c r="F33" i="59"/>
  <c r="H33" i="59" s="1"/>
  <c r="F34" i="57"/>
  <c r="G34" i="57" s="1"/>
  <c r="B34" i="57"/>
  <c r="I31" i="65"/>
  <c r="B27" i="99"/>
  <c r="F27" i="99"/>
  <c r="F36" i="41"/>
  <c r="G36" i="41" s="1"/>
  <c r="B36" i="41"/>
  <c r="I26" i="97"/>
  <c r="G36" i="17"/>
  <c r="I36" i="17" s="1"/>
  <c r="D37" i="17"/>
  <c r="E37" i="17"/>
  <c r="F39" i="30"/>
  <c r="H39" i="30" s="1"/>
  <c r="B39" i="30"/>
  <c r="F32" i="67"/>
  <c r="G32" i="67" s="1"/>
  <c r="B32" i="67"/>
  <c r="B39" i="70"/>
  <c r="F39" i="70"/>
  <c r="H39" i="70" s="1"/>
  <c r="F36" i="39"/>
  <c r="B36" i="39"/>
  <c r="I29" i="85"/>
  <c r="B37" i="19"/>
  <c r="F37" i="19"/>
  <c r="H37" i="19" s="1"/>
  <c r="I33" i="46"/>
  <c r="B32" i="58"/>
  <c r="F32" i="58"/>
  <c r="G32" i="58" s="1"/>
  <c r="B29" i="87"/>
  <c r="F29" i="87"/>
  <c r="H29" i="87" s="1"/>
  <c r="M19" i="102"/>
  <c r="N19" i="102" s="1"/>
  <c r="O19" i="102" s="1"/>
  <c r="I19" i="102"/>
  <c r="I36" i="22"/>
  <c r="F30" i="86"/>
  <c r="G30" i="86" s="1"/>
  <c r="B30" i="86"/>
  <c r="B37" i="21"/>
  <c r="F37" i="21"/>
  <c r="H37" i="21" s="1"/>
  <c r="F29" i="90"/>
  <c r="G29" i="90" s="1"/>
  <c r="B29" i="90"/>
  <c r="B32" i="68"/>
  <c r="F32" i="68"/>
  <c r="H32" i="68" s="1"/>
  <c r="F38" i="71"/>
  <c r="G38" i="71" s="1"/>
  <c r="B38" i="71"/>
  <c r="I27" i="95"/>
  <c r="F32" i="66"/>
  <c r="H32" i="66" s="1"/>
  <c r="B32" i="66"/>
  <c r="B39" i="27"/>
  <c r="F39" i="27"/>
  <c r="F31" i="75"/>
  <c r="H31" i="75" s="1"/>
  <c r="B31" i="75"/>
  <c r="B27" i="98"/>
  <c r="F27" i="98"/>
  <c r="G27" i="98" s="1"/>
  <c r="B30" i="85"/>
  <c r="F30" i="85"/>
  <c r="G30" i="85" s="1"/>
  <c r="I38" i="29"/>
  <c r="I29" i="84"/>
  <c r="B36" i="44"/>
  <c r="F36" i="44"/>
  <c r="F38" i="34"/>
  <c r="H38" i="34" s="1"/>
  <c r="B38" i="34"/>
  <c r="B33" i="61"/>
  <c r="F33" i="61"/>
  <c r="G33" i="61" s="1"/>
  <c r="B35" i="45"/>
  <c r="F35" i="45"/>
  <c r="H35" i="45" s="1"/>
  <c r="B34" i="53"/>
  <c r="F34" i="53"/>
  <c r="G34" i="53" s="1"/>
  <c r="I32" i="62"/>
  <c r="F33" i="60"/>
  <c r="B33" i="60"/>
  <c r="H21" i="100"/>
  <c r="I21" i="100" s="1"/>
  <c r="D22" i="100"/>
  <c r="E22" i="100"/>
  <c r="F37" i="3"/>
  <c r="G37" i="3" s="1"/>
  <c r="B37" i="3"/>
  <c r="H28" i="91"/>
  <c r="D29" i="91"/>
  <c r="E29" i="91"/>
  <c r="B36" i="74"/>
  <c r="F36" i="74"/>
  <c r="H36" i="74" s="1"/>
  <c r="I33" i="72"/>
  <c r="F32" i="65"/>
  <c r="H32" i="65" s="1"/>
  <c r="B32" i="65"/>
  <c r="I38" i="70"/>
  <c r="B38" i="31"/>
  <c r="F38" i="31"/>
  <c r="I27" i="96"/>
  <c r="B28" i="96"/>
  <c r="F28" i="96"/>
  <c r="H28" i="96" s="1"/>
  <c r="F33" i="63"/>
  <c r="G33" i="63" s="1"/>
  <c r="B33" i="63"/>
  <c r="D20" i="102"/>
  <c r="E20" i="102"/>
  <c r="F34" i="55"/>
  <c r="G34" i="55" s="1"/>
  <c r="B34" i="55"/>
  <c r="F39" i="29"/>
  <c r="B39" i="29"/>
  <c r="B30" i="80"/>
  <c r="F30" i="80"/>
  <c r="H30" i="80" s="1"/>
  <c r="B38" i="24"/>
  <c r="F38" i="24"/>
  <c r="H38" i="24" s="1"/>
  <c r="I30" i="78"/>
  <c r="F34" i="72"/>
  <c r="H34" i="72" s="1"/>
  <c r="B34" i="72"/>
  <c r="F21" i="101"/>
  <c r="B21" i="101"/>
  <c r="B28" i="95"/>
  <c r="F28" i="95"/>
  <c r="G28" i="95" s="1"/>
  <c r="I32" i="59"/>
  <c r="I32" i="60"/>
  <c r="I35" i="74"/>
  <c r="F29" i="88"/>
  <c r="G29" i="88" s="1"/>
  <c r="B29" i="88"/>
  <c r="B36" i="42"/>
  <c r="F36" i="42"/>
  <c r="H36" i="42" s="1"/>
  <c r="B36" i="73"/>
  <c r="F36" i="73"/>
  <c r="H36" i="73" s="1"/>
  <c r="B31" i="76"/>
  <c r="F31" i="76"/>
  <c r="H31" i="76" s="1"/>
  <c r="G31" i="76"/>
  <c r="B34" i="46"/>
  <c r="F34" i="46"/>
  <c r="H34" i="46" s="1"/>
  <c r="B31" i="78"/>
  <c r="F31" i="78"/>
  <c r="G31" i="78" s="1"/>
  <c r="I37" i="34"/>
  <c r="I29" i="82"/>
  <c r="I28" i="88"/>
  <c r="H30" i="85" l="1"/>
  <c r="G38" i="34"/>
  <c r="G30" i="80"/>
  <c r="I30" i="80" s="1"/>
  <c r="G32" i="66"/>
  <c r="I32" i="66" s="1"/>
  <c r="G39" i="70"/>
  <c r="G30" i="81"/>
  <c r="H28" i="95"/>
  <c r="I28" i="95" s="1"/>
  <c r="I31" i="76"/>
  <c r="H39" i="69"/>
  <c r="D40" i="69"/>
  <c r="E40" i="69"/>
  <c r="G37" i="20"/>
  <c r="D38" i="20"/>
  <c r="E38" i="20"/>
  <c r="H30" i="82"/>
  <c r="D31" i="82"/>
  <c r="E31" i="82"/>
  <c r="G33" i="64"/>
  <c r="D34" i="64"/>
  <c r="E34" i="64"/>
  <c r="G36" i="74"/>
  <c r="I36" i="74" s="1"/>
  <c r="D37" i="74"/>
  <c r="E37" i="74"/>
  <c r="H37" i="3"/>
  <c r="I37" i="3" s="1"/>
  <c r="H33" i="61"/>
  <c r="I33" i="61" s="1"/>
  <c r="D34" i="61"/>
  <c r="E34" i="61"/>
  <c r="G32" i="68"/>
  <c r="D33" i="68"/>
  <c r="E33" i="68"/>
  <c r="G36" i="39"/>
  <c r="D37" i="39"/>
  <c r="E37" i="39"/>
  <c r="G33" i="59"/>
  <c r="I33" i="59" s="1"/>
  <c r="D34" i="59"/>
  <c r="E34" i="59"/>
  <c r="H36" i="43"/>
  <c r="I36" i="43" s="1"/>
  <c r="D37" i="43"/>
  <c r="E37" i="43"/>
  <c r="D31" i="84"/>
  <c r="E31" i="84"/>
  <c r="G27" i="97"/>
  <c r="I27" i="97" s="1"/>
  <c r="D28" i="97"/>
  <c r="E28" i="97"/>
  <c r="G21" i="101"/>
  <c r="D22" i="101"/>
  <c r="E22" i="101"/>
  <c r="H38" i="31"/>
  <c r="D39" i="31"/>
  <c r="E39" i="31"/>
  <c r="G36" i="44"/>
  <c r="D37" i="44"/>
  <c r="E37" i="44"/>
  <c r="H29" i="89"/>
  <c r="D30" i="89"/>
  <c r="E30" i="89"/>
  <c r="G36" i="42"/>
  <c r="I36" i="42" s="1"/>
  <c r="D37" i="42"/>
  <c r="E37" i="42"/>
  <c r="H30" i="86"/>
  <c r="I30" i="86" s="1"/>
  <c r="D31" i="86"/>
  <c r="E31" i="86"/>
  <c r="G38" i="32"/>
  <c r="I38" i="32" s="1"/>
  <c r="D39" i="32"/>
  <c r="E39" i="32"/>
  <c r="H31" i="79"/>
  <c r="D32" i="79"/>
  <c r="E32" i="79"/>
  <c r="I32" i="68"/>
  <c r="G37" i="19"/>
  <c r="I37" i="19" s="1"/>
  <c r="D38" i="19"/>
  <c r="E38" i="19"/>
  <c r="G37" i="18"/>
  <c r="I37" i="18" s="1"/>
  <c r="D38" i="18"/>
  <c r="E38" i="18"/>
  <c r="H34" i="53"/>
  <c r="D35" i="53"/>
  <c r="E35" i="53"/>
  <c r="G28" i="96"/>
  <c r="I28" i="96" s="1"/>
  <c r="D29" i="96"/>
  <c r="E29" i="96"/>
  <c r="F29" i="91"/>
  <c r="H29" i="91" s="1"/>
  <c r="B29" i="91"/>
  <c r="I38" i="34"/>
  <c r="I39" i="70"/>
  <c r="I30" i="81"/>
  <c r="H37" i="22"/>
  <c r="I37" i="22" s="1"/>
  <c r="D38" i="22"/>
  <c r="E38" i="22"/>
  <c r="H28" i="93"/>
  <c r="I28" i="93" s="1"/>
  <c r="D29" i="93"/>
  <c r="E29" i="93"/>
  <c r="H29" i="94"/>
  <c r="D30" i="94"/>
  <c r="E30" i="94"/>
  <c r="H34" i="54"/>
  <c r="D35" i="54"/>
  <c r="E35" i="54"/>
  <c r="D34" i="63"/>
  <c r="E34" i="63"/>
  <c r="H27" i="98"/>
  <c r="I27" i="98" s="1"/>
  <c r="D28" i="98"/>
  <c r="E28" i="98"/>
  <c r="G33" i="62"/>
  <c r="I33" i="62" s="1"/>
  <c r="D34" i="62"/>
  <c r="E34" i="62"/>
  <c r="D32" i="76"/>
  <c r="E32" i="76"/>
  <c r="D31" i="80"/>
  <c r="E31" i="80"/>
  <c r="F22" i="100"/>
  <c r="B22" i="100"/>
  <c r="I30" i="85"/>
  <c r="D33" i="66"/>
  <c r="E33" i="66"/>
  <c r="H38" i="71"/>
  <c r="I38" i="71" s="1"/>
  <c r="D39" i="71"/>
  <c r="E39" i="71"/>
  <c r="H29" i="90"/>
  <c r="I29" i="90" s="1"/>
  <c r="D30" i="90"/>
  <c r="E30" i="90"/>
  <c r="H32" i="58"/>
  <c r="I32" i="58" s="1"/>
  <c r="D33" i="58"/>
  <c r="E33" i="58"/>
  <c r="D40" i="70"/>
  <c r="E40" i="70"/>
  <c r="G39" i="30"/>
  <c r="I39" i="30" s="1"/>
  <c r="D40" i="30"/>
  <c r="E40" i="30"/>
  <c r="H36" i="41"/>
  <c r="I36" i="41" s="1"/>
  <c r="D37" i="41"/>
  <c r="E37" i="41"/>
  <c r="G30" i="83"/>
  <c r="I30" i="83" s="1"/>
  <c r="D31" i="83"/>
  <c r="E31" i="83"/>
  <c r="H38" i="23"/>
  <c r="D39" i="23"/>
  <c r="E39" i="23"/>
  <c r="H40" i="28"/>
  <c r="I40" i="28" s="1"/>
  <c r="D41" i="28"/>
  <c r="E41" i="28"/>
  <c r="I28" i="91"/>
  <c r="G39" i="29"/>
  <c r="D40" i="29"/>
  <c r="E40" i="29"/>
  <c r="G33" i="60"/>
  <c r="D34" i="60"/>
  <c r="E34" i="60"/>
  <c r="H39" i="27"/>
  <c r="D40" i="27"/>
  <c r="E40" i="27"/>
  <c r="G31" i="77"/>
  <c r="D32" i="77"/>
  <c r="E32" i="77"/>
  <c r="I34" i="53"/>
  <c r="D33" i="67"/>
  <c r="E33" i="67"/>
  <c r="G34" i="72"/>
  <c r="I34" i="72" s="1"/>
  <c r="D35" i="72"/>
  <c r="E35" i="72"/>
  <c r="H34" i="55"/>
  <c r="D35" i="55"/>
  <c r="E35" i="55"/>
  <c r="H29" i="88"/>
  <c r="I29" i="88" s="1"/>
  <c r="D30" i="88"/>
  <c r="E30" i="88"/>
  <c r="H21" i="101"/>
  <c r="I21" i="101" s="1"/>
  <c r="H39" i="29"/>
  <c r="B20" i="102"/>
  <c r="F20" i="102"/>
  <c r="G20" i="102" s="1"/>
  <c r="G32" i="65"/>
  <c r="I32" i="65" s="1"/>
  <c r="D33" i="65"/>
  <c r="E33" i="65"/>
  <c r="H33" i="60"/>
  <c r="G35" i="45"/>
  <c r="I35" i="45" s="1"/>
  <c r="D36" i="45"/>
  <c r="E36" i="45"/>
  <c r="D39" i="34"/>
  <c r="E39" i="34"/>
  <c r="G31" i="75"/>
  <c r="I31" i="75" s="1"/>
  <c r="D32" i="75"/>
  <c r="E32" i="75"/>
  <c r="H34" i="57"/>
  <c r="I34" i="57" s="1"/>
  <c r="D35" i="57"/>
  <c r="E35" i="57"/>
  <c r="D31" i="81"/>
  <c r="E31" i="81"/>
  <c r="H31" i="77"/>
  <c r="H37" i="20"/>
  <c r="H30" i="84"/>
  <c r="G30" i="82"/>
  <c r="H33" i="64"/>
  <c r="T19" i="36"/>
  <c r="D38" i="3"/>
  <c r="E38" i="3"/>
  <c r="G27" i="99"/>
  <c r="D28" i="99"/>
  <c r="E28" i="99"/>
  <c r="G29" i="87"/>
  <c r="I29" i="87" s="1"/>
  <c r="D30" i="87"/>
  <c r="E30" i="87"/>
  <c r="H29" i="92"/>
  <c r="I29" i="92" s="1"/>
  <c r="D30" i="92"/>
  <c r="E30" i="92"/>
  <c r="H31" i="78"/>
  <c r="I31" i="78" s="1"/>
  <c r="D32" i="78"/>
  <c r="E32" i="78"/>
  <c r="D29" i="95"/>
  <c r="E29" i="95"/>
  <c r="G34" i="46"/>
  <c r="I34" i="46" s="1"/>
  <c r="D35" i="46"/>
  <c r="E35" i="46"/>
  <c r="G36" i="73"/>
  <c r="I36" i="73" s="1"/>
  <c r="D37" i="73"/>
  <c r="E37" i="73"/>
  <c r="G38" i="24"/>
  <c r="I38" i="24" s="1"/>
  <c r="D39" i="24"/>
  <c r="E39" i="24"/>
  <c r="H33" i="63"/>
  <c r="G38" i="31"/>
  <c r="H36" i="44"/>
  <c r="I36" i="44" s="1"/>
  <c r="D31" i="85"/>
  <c r="E31" i="85"/>
  <c r="G39" i="27"/>
  <c r="G37" i="21"/>
  <c r="I37" i="21" s="1"/>
  <c r="D38" i="21"/>
  <c r="E38" i="21"/>
  <c r="H36" i="39"/>
  <c r="H32" i="67"/>
  <c r="C46" i="17"/>
  <c r="B37" i="17"/>
  <c r="F37" i="17"/>
  <c r="H27" i="99"/>
  <c r="G29" i="89"/>
  <c r="G39" i="69"/>
  <c r="G34" i="56"/>
  <c r="I34" i="56" s="1"/>
  <c r="D35" i="56"/>
  <c r="E35" i="56"/>
  <c r="G30" i="84"/>
  <c r="I30" i="82" l="1"/>
  <c r="I29" i="89"/>
  <c r="I27" i="99"/>
  <c r="I31" i="77"/>
  <c r="I39" i="27"/>
  <c r="K20" i="102"/>
  <c r="L20" i="102" s="1"/>
  <c r="B29" i="96"/>
  <c r="F29" i="96"/>
  <c r="H29" i="96" s="1"/>
  <c r="F31" i="86"/>
  <c r="B31" i="86"/>
  <c r="B38" i="20"/>
  <c r="F38" i="20"/>
  <c r="G38" i="20" s="1"/>
  <c r="B35" i="56"/>
  <c r="F35" i="56"/>
  <c r="B30" i="87"/>
  <c r="F30" i="87"/>
  <c r="H30" i="87" s="1"/>
  <c r="F31" i="81"/>
  <c r="G31" i="81" s="1"/>
  <c r="B31" i="81"/>
  <c r="B33" i="65"/>
  <c r="F33" i="65"/>
  <c r="H33" i="65" s="1"/>
  <c r="B30" i="88"/>
  <c r="F30" i="88"/>
  <c r="G30" i="88" s="1"/>
  <c r="B40" i="27"/>
  <c r="F40" i="27"/>
  <c r="H40" i="27" s="1"/>
  <c r="F40" i="30"/>
  <c r="B40" i="30"/>
  <c r="G40" i="30"/>
  <c r="F28" i="98"/>
  <c r="H28" i="98" s="1"/>
  <c r="B28" i="98"/>
  <c r="B38" i="19"/>
  <c r="F38" i="19"/>
  <c r="G38" i="19" s="1"/>
  <c r="F39" i="31"/>
  <c r="G39" i="31" s="1"/>
  <c r="B39" i="31"/>
  <c r="H22" i="100"/>
  <c r="D23" i="100"/>
  <c r="E23" i="100"/>
  <c r="B31" i="85"/>
  <c r="F31" i="85"/>
  <c r="H31" i="85" s="1"/>
  <c r="F30" i="94"/>
  <c r="G30" i="94" s="1"/>
  <c r="B30" i="94"/>
  <c r="F39" i="32"/>
  <c r="B39" i="32"/>
  <c r="B31" i="84"/>
  <c r="F31" i="84"/>
  <c r="G31" i="84" s="1"/>
  <c r="F34" i="61"/>
  <c r="B34" i="61"/>
  <c r="F34" i="64"/>
  <c r="H34" i="64" s="1"/>
  <c r="B34" i="64"/>
  <c r="I32" i="67"/>
  <c r="I33" i="64"/>
  <c r="F35" i="57"/>
  <c r="H35" i="57" s="1"/>
  <c r="B35" i="57"/>
  <c r="B39" i="34"/>
  <c r="F39" i="34"/>
  <c r="G39" i="34" s="1"/>
  <c r="B33" i="67"/>
  <c r="F33" i="67"/>
  <c r="B31" i="83"/>
  <c r="F31" i="83"/>
  <c r="H31" i="83" s="1"/>
  <c r="I29" i="94"/>
  <c r="B35" i="53"/>
  <c r="F35" i="53"/>
  <c r="G35" i="53" s="1"/>
  <c r="F37" i="39"/>
  <c r="H37" i="39" s="1"/>
  <c r="B37" i="39"/>
  <c r="F40" i="69"/>
  <c r="G40" i="69" s="1"/>
  <c r="B40" i="69"/>
  <c r="B29" i="95"/>
  <c r="F29" i="95"/>
  <c r="G29" i="95" s="1"/>
  <c r="F35" i="72"/>
  <c r="G35" i="72" s="1"/>
  <c r="B35" i="72"/>
  <c r="F32" i="78"/>
  <c r="G32" i="78" s="1"/>
  <c r="B32" i="78"/>
  <c r="F30" i="90"/>
  <c r="G30" i="90" s="1"/>
  <c r="B30" i="90"/>
  <c r="I38" i="31"/>
  <c r="B34" i="63"/>
  <c r="F34" i="63"/>
  <c r="H34" i="63" s="1"/>
  <c r="I38" i="23"/>
  <c r="F22" i="101"/>
  <c r="G22" i="101" s="1"/>
  <c r="B22" i="101"/>
  <c r="F37" i="43"/>
  <c r="H37" i="43" s="1"/>
  <c r="B37" i="43"/>
  <c r="I39" i="69"/>
  <c r="I36" i="39"/>
  <c r="F35" i="55"/>
  <c r="G35" i="55" s="1"/>
  <c r="B35" i="55"/>
  <c r="I33" i="63"/>
  <c r="F35" i="46"/>
  <c r="G35" i="46" s="1"/>
  <c r="B35" i="46"/>
  <c r="B28" i="99"/>
  <c r="F28" i="99"/>
  <c r="G28" i="99" s="1"/>
  <c r="I30" i="84"/>
  <c r="F36" i="45"/>
  <c r="H36" i="45" s="1"/>
  <c r="B36" i="45"/>
  <c r="F39" i="71"/>
  <c r="G39" i="71" s="1"/>
  <c r="B39" i="71"/>
  <c r="B29" i="93"/>
  <c r="F29" i="93"/>
  <c r="G29" i="91"/>
  <c r="I29" i="91" s="1"/>
  <c r="D30" i="91"/>
  <c r="E30" i="91"/>
  <c r="I34" i="55"/>
  <c r="B37" i="44"/>
  <c r="F37" i="44"/>
  <c r="H37" i="44" s="1"/>
  <c r="B31" i="82"/>
  <c r="F31" i="82"/>
  <c r="H31" i="82" s="1"/>
  <c r="I34" i="54"/>
  <c r="I31" i="79"/>
  <c r="B38" i="3"/>
  <c r="F40" i="29"/>
  <c r="G40" i="29" s="1"/>
  <c r="B40" i="29"/>
  <c r="F33" i="66"/>
  <c r="G33" i="66" s="1"/>
  <c r="B33" i="66"/>
  <c r="H20" i="102"/>
  <c r="D21" i="102"/>
  <c r="E21" i="102"/>
  <c r="F34" i="60"/>
  <c r="G34" i="60" s="1"/>
  <c r="B34" i="60"/>
  <c r="F40" i="70"/>
  <c r="G40" i="70" s="1"/>
  <c r="B40" i="70"/>
  <c r="B32" i="76"/>
  <c r="F32" i="76"/>
  <c r="G32" i="76" s="1"/>
  <c r="F38" i="21"/>
  <c r="G38" i="21" s="1"/>
  <c r="B38" i="21"/>
  <c r="B30" i="92"/>
  <c r="F30" i="92"/>
  <c r="I37" i="20"/>
  <c r="I39" i="29"/>
  <c r="F32" i="77"/>
  <c r="H32" i="77" s="1"/>
  <c r="B32" i="77"/>
  <c r="F37" i="41"/>
  <c r="B37" i="41"/>
  <c r="G22" i="100"/>
  <c r="B34" i="62"/>
  <c r="F34" i="62"/>
  <c r="G34" i="62" s="1"/>
  <c r="F38" i="18"/>
  <c r="H38" i="18" s="1"/>
  <c r="B38" i="18"/>
  <c r="F33" i="68"/>
  <c r="H33" i="68" s="1"/>
  <c r="B33" i="68"/>
  <c r="F37" i="74"/>
  <c r="B37" i="74"/>
  <c r="G37" i="17"/>
  <c r="D38" i="17"/>
  <c r="E38" i="17"/>
  <c r="F32" i="75"/>
  <c r="G32" i="75" s="1"/>
  <c r="B32" i="75"/>
  <c r="B37" i="73"/>
  <c r="F37" i="73"/>
  <c r="H37" i="73"/>
  <c r="B31" i="80"/>
  <c r="F31" i="80"/>
  <c r="H31" i="80" s="1"/>
  <c r="F38" i="22"/>
  <c r="B38" i="22"/>
  <c r="F30" i="89"/>
  <c r="G30" i="89" s="1"/>
  <c r="B30" i="89"/>
  <c r="B41" i="28"/>
  <c r="F41" i="28"/>
  <c r="H41" i="28" s="1"/>
  <c r="H37" i="17"/>
  <c r="F39" i="24"/>
  <c r="H39" i="24" s="1"/>
  <c r="B39" i="24"/>
  <c r="F38" i="3"/>
  <c r="G38" i="3" s="1"/>
  <c r="I33" i="60"/>
  <c r="B39" i="23"/>
  <c r="F39" i="23"/>
  <c r="H39" i="23" s="1"/>
  <c r="F33" i="58"/>
  <c r="G33" i="58" s="1"/>
  <c r="B33" i="58"/>
  <c r="B35" i="54"/>
  <c r="F35" i="54"/>
  <c r="B32" i="79"/>
  <c r="F32" i="79"/>
  <c r="H32" i="79" s="1"/>
  <c r="B37" i="42"/>
  <c r="F37" i="42"/>
  <c r="G37" i="42" s="1"/>
  <c r="B28" i="97"/>
  <c r="F28" i="97"/>
  <c r="G28" i="97" s="1"/>
  <c r="F34" i="59"/>
  <c r="H34" i="59" s="1"/>
  <c r="B34" i="59"/>
  <c r="H32" i="78" l="1"/>
  <c r="I32" i="78"/>
  <c r="H33" i="58"/>
  <c r="I33" i="58" s="1"/>
  <c r="H38" i="3"/>
  <c r="I38" i="3" s="1"/>
  <c r="I22" i="100"/>
  <c r="H33" i="66"/>
  <c r="I33" i="66" s="1"/>
  <c r="H28" i="97"/>
  <c r="I28" i="97" s="1"/>
  <c r="H35" i="53"/>
  <c r="I35" i="53" s="1"/>
  <c r="G28" i="98"/>
  <c r="I28" i="98" s="1"/>
  <c r="D40" i="32"/>
  <c r="E40" i="32"/>
  <c r="F23" i="100"/>
  <c r="B23" i="100"/>
  <c r="H35" i="56"/>
  <c r="D36" i="56"/>
  <c r="E36" i="56"/>
  <c r="D32" i="86"/>
  <c r="E32" i="86"/>
  <c r="G41" i="28"/>
  <c r="D42" i="28"/>
  <c r="E42" i="28"/>
  <c r="H37" i="74"/>
  <c r="D38" i="74"/>
  <c r="E38" i="74"/>
  <c r="G37" i="44"/>
  <c r="I37" i="44" s="1"/>
  <c r="D38" i="44"/>
  <c r="E38" i="44"/>
  <c r="D36" i="46"/>
  <c r="E36" i="46"/>
  <c r="D23" i="101"/>
  <c r="E23" i="101"/>
  <c r="G34" i="61"/>
  <c r="D35" i="61"/>
  <c r="E35" i="61"/>
  <c r="G40" i="27"/>
  <c r="I40" i="27" s="1"/>
  <c r="D41" i="27"/>
  <c r="E41" i="27"/>
  <c r="G35" i="54"/>
  <c r="D36" i="54"/>
  <c r="E36" i="54"/>
  <c r="G38" i="22"/>
  <c r="D39" i="22"/>
  <c r="E39" i="22"/>
  <c r="H30" i="92"/>
  <c r="D31" i="92"/>
  <c r="E31" i="92"/>
  <c r="G33" i="67"/>
  <c r="D34" i="67"/>
  <c r="E34" i="67"/>
  <c r="H37" i="42"/>
  <c r="I37" i="42" s="1"/>
  <c r="D38" i="42"/>
  <c r="E38" i="42"/>
  <c r="G32" i="77"/>
  <c r="I32" i="77" s="1"/>
  <c r="D33" i="77"/>
  <c r="E33" i="77"/>
  <c r="H30" i="90"/>
  <c r="I30" i="90" s="1"/>
  <c r="D31" i="90"/>
  <c r="E31" i="90"/>
  <c r="G37" i="39"/>
  <c r="I37" i="39" s="1"/>
  <c r="D38" i="39"/>
  <c r="E38" i="39"/>
  <c r="H30" i="94"/>
  <c r="D31" i="94"/>
  <c r="E31" i="94"/>
  <c r="H31" i="81"/>
  <c r="I31" i="81" s="1"/>
  <c r="D32" i="81"/>
  <c r="E32" i="81"/>
  <c r="G29" i="96"/>
  <c r="D30" i="96"/>
  <c r="E30" i="96"/>
  <c r="G34" i="59"/>
  <c r="I34" i="59" s="1"/>
  <c r="D35" i="59"/>
  <c r="E35" i="59"/>
  <c r="F38" i="17"/>
  <c r="G38" i="17" s="1"/>
  <c r="B38" i="17"/>
  <c r="C47" i="17"/>
  <c r="G33" i="68"/>
  <c r="I33" i="68" s="1"/>
  <c r="D34" i="68"/>
  <c r="E34" i="68"/>
  <c r="H38" i="21"/>
  <c r="I38" i="21" s="1"/>
  <c r="D39" i="21"/>
  <c r="E39" i="21"/>
  <c r="D34" i="66"/>
  <c r="E34" i="66"/>
  <c r="H39" i="71"/>
  <c r="I39" i="71" s="1"/>
  <c r="D40" i="71"/>
  <c r="E40" i="71"/>
  <c r="H28" i="99"/>
  <c r="I28" i="99" s="1"/>
  <c r="D29" i="99"/>
  <c r="E29" i="99"/>
  <c r="H29" i="95"/>
  <c r="I29" i="95" s="1"/>
  <c r="D30" i="95"/>
  <c r="E30" i="95"/>
  <c r="D29" i="98"/>
  <c r="E29" i="98"/>
  <c r="H30" i="88"/>
  <c r="I30" i="88" s="1"/>
  <c r="D31" i="88"/>
  <c r="E31" i="88"/>
  <c r="H34" i="60"/>
  <c r="I34" i="60" s="1"/>
  <c r="D35" i="60"/>
  <c r="E35" i="60"/>
  <c r="B30" i="91"/>
  <c r="F30" i="91"/>
  <c r="G30" i="91" s="1"/>
  <c r="G37" i="43"/>
  <c r="I37" i="43" s="1"/>
  <c r="D38" i="43"/>
  <c r="E38" i="43"/>
  <c r="G34" i="63"/>
  <c r="I34" i="63" s="1"/>
  <c r="D35" i="63"/>
  <c r="E35" i="63"/>
  <c r="G31" i="83"/>
  <c r="I31" i="83" s="1"/>
  <c r="D32" i="83"/>
  <c r="E32" i="83"/>
  <c r="H39" i="32"/>
  <c r="G31" i="85"/>
  <c r="I31" i="85" s="1"/>
  <c r="D32" i="85"/>
  <c r="E32" i="85"/>
  <c r="H39" i="31"/>
  <c r="I39" i="31" s="1"/>
  <c r="D40" i="31"/>
  <c r="E40" i="31"/>
  <c r="G30" i="87"/>
  <c r="I30" i="87" s="1"/>
  <c r="D31" i="87"/>
  <c r="E31" i="87"/>
  <c r="H31" i="86"/>
  <c r="I41" i="28"/>
  <c r="H37" i="41"/>
  <c r="D38" i="41"/>
  <c r="E38" i="41"/>
  <c r="M20" i="102"/>
  <c r="N20" i="102" s="1"/>
  <c r="O20" i="102" s="1"/>
  <c r="I20" i="102"/>
  <c r="H29" i="93"/>
  <c r="D30" i="93"/>
  <c r="E30" i="93"/>
  <c r="G31" i="80"/>
  <c r="I31" i="80" s="1"/>
  <c r="D32" i="80"/>
  <c r="E32" i="80"/>
  <c r="H35" i="72"/>
  <c r="I35" i="72" s="1"/>
  <c r="D36" i="72"/>
  <c r="E36" i="72"/>
  <c r="I29" i="96"/>
  <c r="H39" i="34"/>
  <c r="D40" i="34"/>
  <c r="E40" i="34"/>
  <c r="H31" i="84"/>
  <c r="I31" i="84" s="1"/>
  <c r="D32" i="84"/>
  <c r="E32" i="84"/>
  <c r="H38" i="20"/>
  <c r="I38" i="20" s="1"/>
  <c r="D39" i="20"/>
  <c r="E39" i="20"/>
  <c r="D34" i="58"/>
  <c r="E34" i="58"/>
  <c r="H30" i="89"/>
  <c r="I30" i="89" s="1"/>
  <c r="D31" i="89"/>
  <c r="E31" i="89"/>
  <c r="G39" i="24"/>
  <c r="I39" i="24" s="1"/>
  <c r="D40" i="24"/>
  <c r="E40" i="24"/>
  <c r="G37" i="41"/>
  <c r="G31" i="82"/>
  <c r="I31" i="82" s="1"/>
  <c r="D32" i="82"/>
  <c r="E32" i="82"/>
  <c r="H35" i="55"/>
  <c r="I35" i="55" s="1"/>
  <c r="D36" i="55"/>
  <c r="E36" i="55"/>
  <c r="G34" i="64"/>
  <c r="I34" i="64" s="1"/>
  <c r="D35" i="64"/>
  <c r="E35" i="64"/>
  <c r="G39" i="32"/>
  <c r="G31" i="86"/>
  <c r="G36" i="45"/>
  <c r="I36" i="45" s="1"/>
  <c r="D37" i="45"/>
  <c r="E37" i="45"/>
  <c r="H40" i="69"/>
  <c r="I40" i="69" s="1"/>
  <c r="D41" i="69"/>
  <c r="E41" i="69"/>
  <c r="H32" i="75"/>
  <c r="I32" i="75" s="1"/>
  <c r="D33" i="75"/>
  <c r="E33" i="75"/>
  <c r="H34" i="62"/>
  <c r="I34" i="62" s="1"/>
  <c r="D35" i="62"/>
  <c r="E35" i="62"/>
  <c r="H40" i="70"/>
  <c r="I40" i="70" s="1"/>
  <c r="D41" i="70"/>
  <c r="E41" i="70"/>
  <c r="D39" i="3"/>
  <c r="E39" i="3"/>
  <c r="G32" i="79"/>
  <c r="I32" i="79" s="1"/>
  <c r="D33" i="79"/>
  <c r="E33" i="79"/>
  <c r="G37" i="73"/>
  <c r="I37" i="73" s="1"/>
  <c r="D38" i="73"/>
  <c r="E38" i="73"/>
  <c r="H38" i="22"/>
  <c r="H32" i="76"/>
  <c r="I32" i="76" s="1"/>
  <c r="D33" i="76"/>
  <c r="E33" i="76"/>
  <c r="D29" i="97"/>
  <c r="E29" i="97"/>
  <c r="H35" i="54"/>
  <c r="G39" i="23"/>
  <c r="I39" i="23" s="1"/>
  <c r="D40" i="23"/>
  <c r="E40" i="23"/>
  <c r="I37" i="17"/>
  <c r="G37" i="74"/>
  <c r="G38" i="18"/>
  <c r="I38" i="18" s="1"/>
  <c r="D39" i="18"/>
  <c r="E39" i="18"/>
  <c r="G30" i="92"/>
  <c r="B21" i="102"/>
  <c r="F21" i="102"/>
  <c r="H40" i="29"/>
  <c r="I40" i="29" s="1"/>
  <c r="D41" i="29"/>
  <c r="E41" i="29"/>
  <c r="G29" i="93"/>
  <c r="H35" i="46"/>
  <c r="I35" i="46" s="1"/>
  <c r="H22" i="101"/>
  <c r="I22" i="101" s="1"/>
  <c r="D33" i="78"/>
  <c r="E33" i="78"/>
  <c r="D36" i="53"/>
  <c r="E36" i="53"/>
  <c r="H33" i="67"/>
  <c r="G35" i="57"/>
  <c r="I35" i="57" s="1"/>
  <c r="D36" i="57"/>
  <c r="E36" i="57"/>
  <c r="H34" i="61"/>
  <c r="H38" i="19"/>
  <c r="I38" i="19" s="1"/>
  <c r="D39" i="19"/>
  <c r="E39" i="19"/>
  <c r="H40" i="30"/>
  <c r="I40" i="30" s="1"/>
  <c r="D41" i="30"/>
  <c r="E41" i="30"/>
  <c r="G33" i="65"/>
  <c r="I33" i="65" s="1"/>
  <c r="D34" i="65"/>
  <c r="E34" i="65"/>
  <c r="G35" i="56"/>
  <c r="I29" i="93" l="1"/>
  <c r="I30" i="92"/>
  <c r="I33" i="67"/>
  <c r="I34" i="61"/>
  <c r="I38" i="22"/>
  <c r="I37" i="41"/>
  <c r="F41" i="70"/>
  <c r="G41" i="70" s="1"/>
  <c r="B41" i="70"/>
  <c r="B31" i="89"/>
  <c r="F31" i="89"/>
  <c r="H31" i="89" s="1"/>
  <c r="B31" i="87"/>
  <c r="F31" i="87"/>
  <c r="G31" i="87" s="1"/>
  <c r="F35" i="63"/>
  <c r="G35" i="63" s="1"/>
  <c r="B35" i="63"/>
  <c r="F35" i="59"/>
  <c r="G35" i="59" s="1"/>
  <c r="B35" i="59"/>
  <c r="B31" i="90"/>
  <c r="F31" i="90"/>
  <c r="H31" i="90" s="1"/>
  <c r="B40" i="32"/>
  <c r="F40" i="32"/>
  <c r="H40" i="32" s="1"/>
  <c r="G23" i="100"/>
  <c r="D24" i="100"/>
  <c r="E24" i="100"/>
  <c r="F36" i="57"/>
  <c r="G36" i="57" s="1"/>
  <c r="B36" i="57"/>
  <c r="F41" i="30"/>
  <c r="H41" i="30" s="1"/>
  <c r="B41" i="30"/>
  <c r="I35" i="54"/>
  <c r="B41" i="69"/>
  <c r="F41" i="69"/>
  <c r="H41" i="69" s="1"/>
  <c r="B32" i="82"/>
  <c r="F32" i="82"/>
  <c r="I39" i="32"/>
  <c r="F29" i="98"/>
  <c r="H29" i="98" s="1"/>
  <c r="B29" i="98"/>
  <c r="B34" i="66"/>
  <c r="F34" i="66"/>
  <c r="H34" i="66" s="1"/>
  <c r="F38" i="42"/>
  <c r="G38" i="42" s="1"/>
  <c r="B38" i="42"/>
  <c r="B36" i="54"/>
  <c r="F36" i="54"/>
  <c r="G36" i="54" s="1"/>
  <c r="B38" i="74"/>
  <c r="F38" i="74"/>
  <c r="G38" i="74" s="1"/>
  <c r="B36" i="56"/>
  <c r="F36" i="56"/>
  <c r="H36" i="56" s="1"/>
  <c r="B31" i="88"/>
  <c r="F31" i="88"/>
  <c r="H31" i="88" s="1"/>
  <c r="B34" i="68"/>
  <c r="F34" i="68"/>
  <c r="H34" i="68" s="1"/>
  <c r="F39" i="20"/>
  <c r="H39" i="20" s="1"/>
  <c r="B39" i="20"/>
  <c r="D31" i="91"/>
  <c r="E31" i="91"/>
  <c r="F23" i="101"/>
  <c r="G23" i="101" s="1"/>
  <c r="B23" i="101"/>
  <c r="F33" i="78"/>
  <c r="H33" i="78" s="1"/>
  <c r="B33" i="78"/>
  <c r="B33" i="79"/>
  <c r="F33" i="79"/>
  <c r="I31" i="86"/>
  <c r="B40" i="71"/>
  <c r="F40" i="71"/>
  <c r="G40" i="71" s="1"/>
  <c r="F32" i="81"/>
  <c r="G32" i="81" s="1"/>
  <c r="B32" i="81"/>
  <c r="B38" i="44"/>
  <c r="F38" i="44"/>
  <c r="H38" i="44" s="1"/>
  <c r="F32" i="80"/>
  <c r="H32" i="80" s="1"/>
  <c r="B32" i="80"/>
  <c r="F39" i="18"/>
  <c r="B39" i="18"/>
  <c r="B32" i="84"/>
  <c r="F32" i="84"/>
  <c r="G32" i="84" s="1"/>
  <c r="F31" i="94"/>
  <c r="G31" i="94" s="1"/>
  <c r="B31" i="94"/>
  <c r="F41" i="29"/>
  <c r="B41" i="29"/>
  <c r="B29" i="97"/>
  <c r="F29" i="97"/>
  <c r="G29" i="97" s="1"/>
  <c r="B38" i="73"/>
  <c r="F38" i="73"/>
  <c r="G38" i="73" s="1"/>
  <c r="F35" i="62"/>
  <c r="H35" i="62" s="1"/>
  <c r="B35" i="62"/>
  <c r="F35" i="64"/>
  <c r="H35" i="64" s="1"/>
  <c r="B35" i="64"/>
  <c r="F34" i="58"/>
  <c r="B34" i="58"/>
  <c r="F36" i="72"/>
  <c r="G36" i="72" s="1"/>
  <c r="B36" i="72"/>
  <c r="B30" i="93"/>
  <c r="F30" i="93"/>
  <c r="B38" i="43"/>
  <c r="F38" i="43"/>
  <c r="G38" i="43" s="1"/>
  <c r="F29" i="99"/>
  <c r="H29" i="99" s="1"/>
  <c r="B29" i="99"/>
  <c r="F39" i="21"/>
  <c r="H39" i="21" s="1"/>
  <c r="B39" i="21"/>
  <c r="H38" i="17"/>
  <c r="I38" i="17" s="1"/>
  <c r="D39" i="17"/>
  <c r="E39" i="17"/>
  <c r="F30" i="96"/>
  <c r="B30" i="96"/>
  <c r="F34" i="65"/>
  <c r="G34" i="65" s="1"/>
  <c r="B34" i="65"/>
  <c r="H21" i="102"/>
  <c r="D22" i="102"/>
  <c r="E22" i="102"/>
  <c r="I39" i="34"/>
  <c r="F36" i="55"/>
  <c r="G36" i="55" s="1"/>
  <c r="B36" i="55"/>
  <c r="F40" i="23"/>
  <c r="B40" i="23"/>
  <c r="F32" i="85"/>
  <c r="G32" i="85" s="1"/>
  <c r="B32" i="85"/>
  <c r="F32" i="86"/>
  <c r="G32" i="86" s="1"/>
  <c r="B32" i="86"/>
  <c r="I35" i="56"/>
  <c r="B39" i="19"/>
  <c r="F39" i="19"/>
  <c r="H39" i="19" s="1"/>
  <c r="F36" i="53"/>
  <c r="G36" i="53" s="1"/>
  <c r="B36" i="53"/>
  <c r="I37" i="74"/>
  <c r="B39" i="3"/>
  <c r="F39" i="3"/>
  <c r="G39" i="3" s="1"/>
  <c r="B37" i="45"/>
  <c r="F37" i="45"/>
  <c r="G37" i="45" s="1"/>
  <c r="F40" i="31"/>
  <c r="H40" i="31" s="1"/>
  <c r="B40" i="31"/>
  <c r="F32" i="83"/>
  <c r="H32" i="83" s="1"/>
  <c r="B32" i="83"/>
  <c r="B35" i="60"/>
  <c r="F35" i="60"/>
  <c r="H35" i="60" s="1"/>
  <c r="F33" i="77"/>
  <c r="B33" i="77"/>
  <c r="F34" i="67"/>
  <c r="G34" i="67" s="1"/>
  <c r="B34" i="67"/>
  <c r="B41" i="27"/>
  <c r="F41" i="27"/>
  <c r="G41" i="27" s="1"/>
  <c r="B36" i="46"/>
  <c r="F36" i="46"/>
  <c r="H36" i="46" s="1"/>
  <c r="B42" i="28"/>
  <c r="F42" i="28"/>
  <c r="H42" i="28" s="1"/>
  <c r="H23" i="100"/>
  <c r="B33" i="75"/>
  <c r="F33" i="75"/>
  <c r="G33" i="75" s="1"/>
  <c r="B30" i="95"/>
  <c r="F30" i="95"/>
  <c r="H30" i="95" s="1"/>
  <c r="F39" i="22"/>
  <c r="G39" i="22" s="1"/>
  <c r="B39" i="22"/>
  <c r="F35" i="61"/>
  <c r="H35" i="61" s="1"/>
  <c r="B35" i="61"/>
  <c r="B38" i="41"/>
  <c r="F38" i="41"/>
  <c r="G38" i="41" s="1"/>
  <c r="B31" i="92"/>
  <c r="F31" i="92"/>
  <c r="H31" i="92" s="1"/>
  <c r="G21" i="102"/>
  <c r="B33" i="76"/>
  <c r="F33" i="76"/>
  <c r="G33" i="76" s="1"/>
  <c r="F40" i="24"/>
  <c r="B40" i="24"/>
  <c r="B40" i="34"/>
  <c r="F40" i="34"/>
  <c r="H40" i="34" s="1"/>
  <c r="H30" i="91"/>
  <c r="I30" i="91" s="1"/>
  <c r="F38" i="39"/>
  <c r="B38" i="39"/>
  <c r="I30" i="94"/>
  <c r="H36" i="72" l="1"/>
  <c r="H36" i="54"/>
  <c r="I36" i="54" s="1"/>
  <c r="H36" i="55"/>
  <c r="I36" i="55" s="1"/>
  <c r="G32" i="83"/>
  <c r="G29" i="99"/>
  <c r="H36" i="53"/>
  <c r="G39" i="21"/>
  <c r="I39" i="21" s="1"/>
  <c r="I32" i="83"/>
  <c r="I36" i="72"/>
  <c r="G33" i="77"/>
  <c r="D34" i="77"/>
  <c r="E34" i="77"/>
  <c r="H32" i="82"/>
  <c r="D33" i="82"/>
  <c r="E33" i="82"/>
  <c r="I23" i="100"/>
  <c r="H41" i="27"/>
  <c r="I41" i="27" s="1"/>
  <c r="D42" i="27"/>
  <c r="E42" i="27"/>
  <c r="D41" i="23"/>
  <c r="E41" i="23"/>
  <c r="M21" i="102"/>
  <c r="N21" i="102" s="1"/>
  <c r="I21" i="102"/>
  <c r="I29" i="99"/>
  <c r="H34" i="58"/>
  <c r="D35" i="58"/>
  <c r="E35" i="58"/>
  <c r="H38" i="73"/>
  <c r="I38" i="73" s="1"/>
  <c r="D39" i="73"/>
  <c r="E39" i="73"/>
  <c r="H39" i="18"/>
  <c r="D40" i="18"/>
  <c r="E40" i="18"/>
  <c r="B31" i="91"/>
  <c r="F31" i="91"/>
  <c r="H31" i="91" s="1"/>
  <c r="G31" i="88"/>
  <c r="I31" i="88" s="1"/>
  <c r="D32" i="88"/>
  <c r="E32" i="88"/>
  <c r="G34" i="66"/>
  <c r="I34" i="66" s="1"/>
  <c r="D35" i="66"/>
  <c r="E35" i="66"/>
  <c r="D39" i="39"/>
  <c r="E39" i="39"/>
  <c r="F22" i="102"/>
  <c r="H22" i="102" s="1"/>
  <c r="B22" i="102"/>
  <c r="H33" i="76"/>
  <c r="I33" i="76" s="1"/>
  <c r="D34" i="76"/>
  <c r="E34" i="76"/>
  <c r="H38" i="41"/>
  <c r="I38" i="41" s="1"/>
  <c r="D39" i="41"/>
  <c r="E39" i="41"/>
  <c r="H39" i="22"/>
  <c r="I39" i="22" s="1"/>
  <c r="D40" i="22"/>
  <c r="E40" i="22"/>
  <c r="G35" i="60"/>
  <c r="I35" i="60" s="1"/>
  <c r="D36" i="60"/>
  <c r="E36" i="60"/>
  <c r="G40" i="31"/>
  <c r="I40" i="31" s="1"/>
  <c r="D41" i="31"/>
  <c r="E41" i="31"/>
  <c r="H32" i="86"/>
  <c r="I32" i="86" s="1"/>
  <c r="D33" i="86"/>
  <c r="E33" i="86"/>
  <c r="C48" i="17"/>
  <c r="B39" i="17"/>
  <c r="F39" i="17"/>
  <c r="G39" i="17" s="1"/>
  <c r="H32" i="81"/>
  <c r="I32" i="81" s="1"/>
  <c r="D33" i="81"/>
  <c r="E33" i="81"/>
  <c r="G41" i="30"/>
  <c r="I41" i="30" s="1"/>
  <c r="D42" i="30"/>
  <c r="E42" i="30"/>
  <c r="H35" i="59"/>
  <c r="I35" i="59" s="1"/>
  <c r="D36" i="59"/>
  <c r="E36" i="59"/>
  <c r="H40" i="24"/>
  <c r="D41" i="24"/>
  <c r="E41" i="24"/>
  <c r="H30" i="93"/>
  <c r="D31" i="93"/>
  <c r="E31" i="93"/>
  <c r="G42" i="28"/>
  <c r="I42" i="28" s="1"/>
  <c r="D43" i="28"/>
  <c r="E43" i="28"/>
  <c r="I36" i="53"/>
  <c r="D30" i="99"/>
  <c r="E30" i="99"/>
  <c r="H31" i="94"/>
  <c r="I31" i="94" s="1"/>
  <c r="D32" i="94"/>
  <c r="E32" i="94"/>
  <c r="D37" i="54"/>
  <c r="E37" i="54"/>
  <c r="G41" i="69"/>
  <c r="I41" i="69" s="1"/>
  <c r="D42" i="69"/>
  <c r="E42" i="69"/>
  <c r="G40" i="32"/>
  <c r="I40" i="32" s="1"/>
  <c r="D41" i="32"/>
  <c r="E41" i="32"/>
  <c r="G31" i="89"/>
  <c r="I31" i="89" s="1"/>
  <c r="D32" i="89"/>
  <c r="E32" i="89"/>
  <c r="H30" i="96"/>
  <c r="D31" i="96"/>
  <c r="E31" i="96"/>
  <c r="G33" i="79"/>
  <c r="D34" i="79"/>
  <c r="E34" i="79"/>
  <c r="H34" i="65"/>
  <c r="I34" i="65" s="1"/>
  <c r="D35" i="65"/>
  <c r="E35" i="65"/>
  <c r="G35" i="64"/>
  <c r="I35" i="64" s="1"/>
  <c r="D36" i="64"/>
  <c r="E36" i="64"/>
  <c r="H29" i="97"/>
  <c r="I29" i="97" s="1"/>
  <c r="D30" i="97"/>
  <c r="E30" i="97"/>
  <c r="G32" i="80"/>
  <c r="I32" i="80" s="1"/>
  <c r="D33" i="80"/>
  <c r="E33" i="80"/>
  <c r="H40" i="71"/>
  <c r="I40" i="71" s="1"/>
  <c r="D41" i="71"/>
  <c r="E41" i="71"/>
  <c r="G33" i="78"/>
  <c r="I33" i="78" s="1"/>
  <c r="D34" i="78"/>
  <c r="E34" i="78"/>
  <c r="G39" i="20"/>
  <c r="I39" i="20" s="1"/>
  <c r="D40" i="20"/>
  <c r="E40" i="20"/>
  <c r="G36" i="56"/>
  <c r="I36" i="56" s="1"/>
  <c r="D37" i="56"/>
  <c r="E37" i="56"/>
  <c r="H41" i="29"/>
  <c r="D42" i="29"/>
  <c r="E42" i="29"/>
  <c r="K21" i="102"/>
  <c r="L21" i="102" s="1"/>
  <c r="H34" i="67"/>
  <c r="I34" i="67" s="1"/>
  <c r="D35" i="67"/>
  <c r="E35" i="67"/>
  <c r="D37" i="53"/>
  <c r="E37" i="53"/>
  <c r="H32" i="85"/>
  <c r="I32" i="85" s="1"/>
  <c r="D33" i="85"/>
  <c r="E33" i="85"/>
  <c r="D37" i="55"/>
  <c r="E37" i="55"/>
  <c r="H38" i="43"/>
  <c r="I38" i="43" s="1"/>
  <c r="D39" i="43"/>
  <c r="E39" i="43"/>
  <c r="D37" i="72"/>
  <c r="E37" i="72"/>
  <c r="H32" i="84"/>
  <c r="I32" i="84" s="1"/>
  <c r="D33" i="84"/>
  <c r="E33" i="84"/>
  <c r="G29" i="98"/>
  <c r="I29" i="98" s="1"/>
  <c r="D30" i="98"/>
  <c r="E30" i="98"/>
  <c r="H36" i="57"/>
  <c r="I36" i="57" s="1"/>
  <c r="D37" i="57"/>
  <c r="E37" i="57"/>
  <c r="H35" i="63"/>
  <c r="D36" i="63"/>
  <c r="E36" i="63"/>
  <c r="G30" i="95"/>
  <c r="I30" i="95" s="1"/>
  <c r="D31" i="95"/>
  <c r="E31" i="95"/>
  <c r="G38" i="39"/>
  <c r="H38" i="39"/>
  <c r="G40" i="24"/>
  <c r="I40" i="24" s="1"/>
  <c r="G31" i="92"/>
  <c r="I31" i="92" s="1"/>
  <c r="D32" i="92"/>
  <c r="E32" i="92"/>
  <c r="G35" i="61"/>
  <c r="I35" i="61" s="1"/>
  <c r="D36" i="61"/>
  <c r="E36" i="61"/>
  <c r="G36" i="46"/>
  <c r="I36" i="46" s="1"/>
  <c r="D37" i="46"/>
  <c r="E37" i="46"/>
  <c r="H33" i="77"/>
  <c r="I33" i="77" s="1"/>
  <c r="G40" i="23"/>
  <c r="G30" i="96"/>
  <c r="G41" i="29"/>
  <c r="G38" i="44"/>
  <c r="I38" i="44" s="1"/>
  <c r="D39" i="44"/>
  <c r="E39" i="44"/>
  <c r="G34" i="68"/>
  <c r="I34" i="68" s="1"/>
  <c r="D35" i="68"/>
  <c r="E35" i="68"/>
  <c r="G31" i="90"/>
  <c r="I31" i="90" s="1"/>
  <c r="D32" i="90"/>
  <c r="E32" i="90"/>
  <c r="G40" i="34"/>
  <c r="I40" i="34" s="1"/>
  <c r="D41" i="34"/>
  <c r="E41" i="34"/>
  <c r="H37" i="45"/>
  <c r="I37" i="45" s="1"/>
  <c r="D38" i="45"/>
  <c r="E38" i="45"/>
  <c r="H33" i="75"/>
  <c r="I33" i="75" s="1"/>
  <c r="D34" i="75"/>
  <c r="E34" i="75"/>
  <c r="D33" i="83"/>
  <c r="E33" i="83"/>
  <c r="H39" i="3"/>
  <c r="I39" i="3" s="1"/>
  <c r="D40" i="3"/>
  <c r="E40" i="3"/>
  <c r="G39" i="19"/>
  <c r="I39" i="19" s="1"/>
  <c r="D40" i="19"/>
  <c r="E40" i="19"/>
  <c r="H40" i="23"/>
  <c r="D40" i="21"/>
  <c r="E40" i="21"/>
  <c r="G30" i="93"/>
  <c r="G34" i="58"/>
  <c r="G35" i="62"/>
  <c r="I35" i="62" s="1"/>
  <c r="D36" i="62"/>
  <c r="E36" i="62"/>
  <c r="G39" i="18"/>
  <c r="H33" i="79"/>
  <c r="H23" i="101"/>
  <c r="I23" i="101" s="1"/>
  <c r="D24" i="101"/>
  <c r="E24" i="101"/>
  <c r="H38" i="74"/>
  <c r="I38" i="74" s="1"/>
  <c r="D39" i="74"/>
  <c r="E39" i="74"/>
  <c r="H38" i="42"/>
  <c r="I38" i="42" s="1"/>
  <c r="D39" i="42"/>
  <c r="E39" i="42"/>
  <c r="G32" i="82"/>
  <c r="F24" i="100"/>
  <c r="G24" i="100" s="1"/>
  <c r="B24" i="100"/>
  <c r="H31" i="87"/>
  <c r="I31" i="87" s="1"/>
  <c r="D32" i="87"/>
  <c r="E32" i="87"/>
  <c r="H41" i="70"/>
  <c r="I41" i="70" s="1"/>
  <c r="D42" i="70"/>
  <c r="E42" i="70"/>
  <c r="I32" i="82" l="1"/>
  <c r="I30" i="96"/>
  <c r="I39" i="18"/>
  <c r="I34" i="58"/>
  <c r="I40" i="23"/>
  <c r="I38" i="39"/>
  <c r="I30" i="93"/>
  <c r="I41" i="29"/>
  <c r="I33" i="79"/>
  <c r="F39" i="74"/>
  <c r="G39" i="74" s="1"/>
  <c r="B39" i="74"/>
  <c r="B35" i="68"/>
  <c r="F35" i="68"/>
  <c r="G35" i="68" s="1"/>
  <c r="F36" i="61"/>
  <c r="B36" i="61"/>
  <c r="B40" i="19"/>
  <c r="F40" i="19"/>
  <c r="H40" i="19" s="1"/>
  <c r="B34" i="75"/>
  <c r="F34" i="75"/>
  <c r="H34" i="75" s="1"/>
  <c r="F38" i="45"/>
  <c r="G38" i="45" s="1"/>
  <c r="B38" i="45"/>
  <c r="M22" i="102"/>
  <c r="N22" i="102" s="1"/>
  <c r="B36" i="62"/>
  <c r="F36" i="62"/>
  <c r="G36" i="62" s="1"/>
  <c r="H24" i="100"/>
  <c r="I24" i="100" s="1"/>
  <c r="D25" i="100"/>
  <c r="E25" i="100"/>
  <c r="B39" i="44"/>
  <c r="F39" i="44"/>
  <c r="H39" i="44" s="1"/>
  <c r="F34" i="77"/>
  <c r="B34" i="77"/>
  <c r="B33" i="83"/>
  <c r="F33" i="83"/>
  <c r="H33" i="83" s="1"/>
  <c r="F42" i="70"/>
  <c r="G42" i="70" s="1"/>
  <c r="B42" i="70"/>
  <c r="F36" i="63"/>
  <c r="B36" i="63"/>
  <c r="F40" i="3"/>
  <c r="H40" i="3" s="1"/>
  <c r="B40" i="3"/>
  <c r="I35" i="63"/>
  <c r="B33" i="84"/>
  <c r="F33" i="84"/>
  <c r="H33" i="84" s="1"/>
  <c r="B37" i="55"/>
  <c r="F37" i="55"/>
  <c r="H37" i="55" s="1"/>
  <c r="B35" i="67"/>
  <c r="F35" i="67"/>
  <c r="H35" i="67" s="1"/>
  <c r="B42" i="30"/>
  <c r="F42" i="30"/>
  <c r="G42" i="30" s="1"/>
  <c r="B39" i="42"/>
  <c r="F39" i="42"/>
  <c r="H39" i="42" s="1"/>
  <c r="F40" i="21"/>
  <c r="G40" i="21" s="1"/>
  <c r="B40" i="21"/>
  <c r="F41" i="34"/>
  <c r="G41" i="34" s="1"/>
  <c r="B41" i="34"/>
  <c r="B32" i="90"/>
  <c r="F32" i="90"/>
  <c r="H32" i="90" s="1"/>
  <c r="F37" i="46"/>
  <c r="B37" i="46"/>
  <c r="B33" i="80"/>
  <c r="F33" i="80"/>
  <c r="H33" i="80" s="1"/>
  <c r="B24" i="101"/>
  <c r="F24" i="101"/>
  <c r="G24" i="101" s="1"/>
  <c r="F32" i="87"/>
  <c r="B32" i="87"/>
  <c r="B41" i="24"/>
  <c r="F41" i="24"/>
  <c r="H41" i="24" s="1"/>
  <c r="F32" i="88"/>
  <c r="B32" i="88"/>
  <c r="F34" i="79"/>
  <c r="G34" i="79" s="1"/>
  <c r="B34" i="79"/>
  <c r="B39" i="41"/>
  <c r="F39" i="41"/>
  <c r="G39" i="41" s="1"/>
  <c r="B37" i="57"/>
  <c r="F37" i="57"/>
  <c r="G37" i="57" s="1"/>
  <c r="B33" i="85"/>
  <c r="F33" i="85"/>
  <c r="H33" i="85" s="1"/>
  <c r="F37" i="53"/>
  <c r="H37" i="53" s="1"/>
  <c r="B37" i="53"/>
  <c r="F34" i="78"/>
  <c r="H34" i="78" s="1"/>
  <c r="B34" i="78"/>
  <c r="B33" i="86"/>
  <c r="F33" i="86"/>
  <c r="H33" i="86" s="1"/>
  <c r="F36" i="60"/>
  <c r="G36" i="60" s="1"/>
  <c r="B36" i="60"/>
  <c r="G22" i="102"/>
  <c r="D23" i="102"/>
  <c r="E23" i="102"/>
  <c r="B39" i="39"/>
  <c r="F39" i="39"/>
  <c r="H39" i="39" s="1"/>
  <c r="F39" i="73"/>
  <c r="G39" i="73" s="1"/>
  <c r="B39" i="73"/>
  <c r="O21" i="102"/>
  <c r="F31" i="95"/>
  <c r="G31" i="95" s="1"/>
  <c r="B31" i="95"/>
  <c r="B37" i="72"/>
  <c r="F37" i="72"/>
  <c r="F42" i="29"/>
  <c r="B42" i="29"/>
  <c r="B35" i="65"/>
  <c r="F35" i="65"/>
  <c r="H35" i="65" s="1"/>
  <c r="B42" i="69"/>
  <c r="F42" i="69"/>
  <c r="F32" i="94"/>
  <c r="H32" i="94" s="1"/>
  <c r="B32" i="94"/>
  <c r="B33" i="81"/>
  <c r="F33" i="81"/>
  <c r="G33" i="81" s="1"/>
  <c r="G31" i="91"/>
  <c r="I31" i="91" s="1"/>
  <c r="D32" i="91"/>
  <c r="E32" i="91"/>
  <c r="B37" i="56"/>
  <c r="F37" i="56"/>
  <c r="B30" i="97"/>
  <c r="F30" i="97"/>
  <c r="H30" i="97" s="1"/>
  <c r="B31" i="96"/>
  <c r="F31" i="96"/>
  <c r="G31" i="96" s="1"/>
  <c r="F32" i="89"/>
  <c r="B32" i="89"/>
  <c r="F36" i="59"/>
  <c r="G36" i="59" s="1"/>
  <c r="B36" i="59"/>
  <c r="F34" i="76"/>
  <c r="G34" i="76" s="1"/>
  <c r="B34" i="76"/>
  <c r="F35" i="66"/>
  <c r="G35" i="66" s="1"/>
  <c r="B35" i="66"/>
  <c r="B41" i="23"/>
  <c r="F41" i="23"/>
  <c r="B30" i="98"/>
  <c r="F30" i="98"/>
  <c r="H30" i="98" s="1"/>
  <c r="B39" i="43"/>
  <c r="F39" i="43"/>
  <c r="G39" i="43" s="1"/>
  <c r="B41" i="71"/>
  <c r="F41" i="71"/>
  <c r="H41" i="71" s="1"/>
  <c r="B31" i="93"/>
  <c r="F31" i="93"/>
  <c r="H31" i="93" s="1"/>
  <c r="F35" i="58"/>
  <c r="B35" i="58"/>
  <c r="F33" i="82"/>
  <c r="G33" i="82" s="1"/>
  <c r="B33" i="82"/>
  <c r="B32" i="92"/>
  <c r="F32" i="92"/>
  <c r="H32" i="92" s="1"/>
  <c r="B30" i="99"/>
  <c r="F30" i="99"/>
  <c r="H30" i="99" s="1"/>
  <c r="B43" i="28"/>
  <c r="F43" i="28"/>
  <c r="G43" i="28" s="1"/>
  <c r="H39" i="17"/>
  <c r="I39" i="17" s="1"/>
  <c r="D40" i="17"/>
  <c r="E40" i="17"/>
  <c r="B40" i="22"/>
  <c r="F40" i="22"/>
  <c r="B40" i="18"/>
  <c r="F40" i="18"/>
  <c r="H40" i="18" s="1"/>
  <c r="B40" i="20"/>
  <c r="F40" i="20"/>
  <c r="H40" i="20" s="1"/>
  <c r="F36" i="64"/>
  <c r="B36" i="64"/>
  <c r="F41" i="32"/>
  <c r="B41" i="32"/>
  <c r="B37" i="54"/>
  <c r="F37" i="54"/>
  <c r="H37" i="54" s="1"/>
  <c r="B41" i="31"/>
  <c r="F41" i="31"/>
  <c r="H41" i="31" s="1"/>
  <c r="B42" i="27"/>
  <c r="F42" i="27"/>
  <c r="G42" i="27" s="1"/>
  <c r="H33" i="81" l="1"/>
  <c r="G39" i="39"/>
  <c r="I39" i="39" s="1"/>
  <c r="B25" i="100"/>
  <c r="F25" i="100"/>
  <c r="G35" i="58"/>
  <c r="D36" i="58"/>
  <c r="E36" i="58"/>
  <c r="D40" i="43"/>
  <c r="E40" i="43"/>
  <c r="F23" i="102"/>
  <c r="G23" i="102" s="1"/>
  <c r="K23" i="102" s="1"/>
  <c r="L23" i="102" s="1"/>
  <c r="B23" i="102"/>
  <c r="G33" i="85"/>
  <c r="D34" i="85"/>
  <c r="E34" i="85"/>
  <c r="G32" i="87"/>
  <c r="D33" i="87"/>
  <c r="E33" i="87"/>
  <c r="G37" i="46"/>
  <c r="D38" i="46"/>
  <c r="E38" i="46"/>
  <c r="D36" i="67"/>
  <c r="E36" i="67"/>
  <c r="G36" i="63"/>
  <c r="D37" i="63"/>
  <c r="E37" i="63"/>
  <c r="D37" i="61"/>
  <c r="E37" i="61"/>
  <c r="H32" i="89"/>
  <c r="D33" i="89"/>
  <c r="E33" i="89"/>
  <c r="D43" i="29"/>
  <c r="E43" i="29"/>
  <c r="G32" i="88"/>
  <c r="D33" i="88"/>
  <c r="E33" i="88"/>
  <c r="G34" i="77"/>
  <c r="D35" i="77"/>
  <c r="E35" i="77"/>
  <c r="H42" i="27"/>
  <c r="I42" i="27" s="1"/>
  <c r="G40" i="20"/>
  <c r="I40" i="20" s="1"/>
  <c r="D41" i="20"/>
  <c r="E41" i="20"/>
  <c r="G31" i="93"/>
  <c r="I31" i="93" s="1"/>
  <c r="D32" i="93"/>
  <c r="E32" i="93"/>
  <c r="H36" i="59"/>
  <c r="I36" i="59" s="1"/>
  <c r="D37" i="59"/>
  <c r="E37" i="59"/>
  <c r="H31" i="96"/>
  <c r="I31" i="96" s="1"/>
  <c r="D32" i="96"/>
  <c r="E32" i="96"/>
  <c r="K22" i="102"/>
  <c r="L22" i="102" s="1"/>
  <c r="O22" i="102" s="1"/>
  <c r="G33" i="86"/>
  <c r="I33" i="86" s="1"/>
  <c r="D34" i="86"/>
  <c r="E34" i="86"/>
  <c r="G40" i="19"/>
  <c r="I40" i="19" s="1"/>
  <c r="D41" i="19"/>
  <c r="E41" i="19"/>
  <c r="G40" i="22"/>
  <c r="D41" i="22"/>
  <c r="E41" i="22"/>
  <c r="G37" i="56"/>
  <c r="D38" i="56"/>
  <c r="E38" i="56"/>
  <c r="I33" i="85"/>
  <c r="G41" i="32"/>
  <c r="D42" i="32"/>
  <c r="E42" i="32"/>
  <c r="G30" i="99"/>
  <c r="I30" i="99" s="1"/>
  <c r="D31" i="99"/>
  <c r="E31" i="99"/>
  <c r="C49" i="17"/>
  <c r="F40" i="17"/>
  <c r="G40" i="17" s="1"/>
  <c r="B40" i="17"/>
  <c r="H33" i="82"/>
  <c r="I33" i="82" s="1"/>
  <c r="D34" i="82"/>
  <c r="E34" i="82"/>
  <c r="F32" i="91"/>
  <c r="H32" i="91" s="1"/>
  <c r="B32" i="91"/>
  <c r="G35" i="65"/>
  <c r="I35" i="65" s="1"/>
  <c r="D36" i="65"/>
  <c r="E36" i="65"/>
  <c r="H39" i="73"/>
  <c r="I39" i="73" s="1"/>
  <c r="D40" i="73"/>
  <c r="E40" i="73"/>
  <c r="G32" i="90"/>
  <c r="I32" i="90" s="1"/>
  <c r="D33" i="90"/>
  <c r="E33" i="90"/>
  <c r="H36" i="62"/>
  <c r="I36" i="62" s="1"/>
  <c r="D37" i="62"/>
  <c r="E37" i="62"/>
  <c r="H35" i="68"/>
  <c r="I35" i="68" s="1"/>
  <c r="D36" i="68"/>
  <c r="E36" i="68"/>
  <c r="G30" i="98"/>
  <c r="I30" i="98" s="1"/>
  <c r="D31" i="98"/>
  <c r="E31" i="98"/>
  <c r="H35" i="66"/>
  <c r="I35" i="66" s="1"/>
  <c r="D36" i="66"/>
  <c r="E36" i="66"/>
  <c r="H31" i="95"/>
  <c r="I31" i="95" s="1"/>
  <c r="D32" i="95"/>
  <c r="E32" i="95"/>
  <c r="G34" i="78"/>
  <c r="I34" i="78" s="1"/>
  <c r="D35" i="78"/>
  <c r="E35" i="78"/>
  <c r="H37" i="57"/>
  <c r="I37" i="57" s="1"/>
  <c r="D38" i="57"/>
  <c r="E38" i="57"/>
  <c r="H34" i="79"/>
  <c r="I34" i="79" s="1"/>
  <c r="D35" i="79"/>
  <c r="E35" i="79"/>
  <c r="G37" i="55"/>
  <c r="I37" i="55" s="1"/>
  <c r="D38" i="55"/>
  <c r="E38" i="55"/>
  <c r="G33" i="83"/>
  <c r="I33" i="83" s="1"/>
  <c r="D34" i="83"/>
  <c r="E34" i="83"/>
  <c r="H36" i="64"/>
  <c r="D37" i="64"/>
  <c r="E37" i="64"/>
  <c r="D43" i="27"/>
  <c r="E43" i="27"/>
  <c r="G30" i="97"/>
  <c r="I30" i="97" s="1"/>
  <c r="D31" i="97"/>
  <c r="E31" i="97"/>
  <c r="G42" i="29"/>
  <c r="H36" i="60"/>
  <c r="I36" i="60" s="1"/>
  <c r="D37" i="60"/>
  <c r="E37" i="60"/>
  <c r="G33" i="80"/>
  <c r="I33" i="80" s="1"/>
  <c r="D34" i="80"/>
  <c r="E34" i="80"/>
  <c r="H40" i="21"/>
  <c r="I40" i="21" s="1"/>
  <c r="D41" i="21"/>
  <c r="E41" i="21"/>
  <c r="H42" i="30"/>
  <c r="I42" i="30" s="1"/>
  <c r="D43" i="30"/>
  <c r="E43" i="30"/>
  <c r="G40" i="3"/>
  <c r="I40" i="3" s="1"/>
  <c r="D41" i="3"/>
  <c r="E41" i="3"/>
  <c r="H38" i="45"/>
  <c r="I38" i="45" s="1"/>
  <c r="D39" i="45"/>
  <c r="E39" i="45"/>
  <c r="G42" i="69"/>
  <c r="D43" i="69"/>
  <c r="E43" i="69"/>
  <c r="G41" i="71"/>
  <c r="I41" i="71" s="1"/>
  <c r="D42" i="71"/>
  <c r="E42" i="71"/>
  <c r="H43" i="28"/>
  <c r="I43" i="28" s="1"/>
  <c r="D44" i="28"/>
  <c r="E44" i="28"/>
  <c r="G32" i="89"/>
  <c r="I32" i="89" s="1"/>
  <c r="I33" i="81"/>
  <c r="G32" i="94"/>
  <c r="I32" i="94" s="1"/>
  <c r="D33" i="94"/>
  <c r="E33" i="94"/>
  <c r="H42" i="29"/>
  <c r="D40" i="39"/>
  <c r="E40" i="39"/>
  <c r="H32" i="88"/>
  <c r="G41" i="24"/>
  <c r="I41" i="24" s="1"/>
  <c r="D42" i="24"/>
  <c r="E42" i="24"/>
  <c r="H34" i="77"/>
  <c r="I34" i="77" s="1"/>
  <c r="G39" i="44"/>
  <c r="I39" i="44" s="1"/>
  <c r="D40" i="44"/>
  <c r="E40" i="44"/>
  <c r="I22" i="102"/>
  <c r="G36" i="61"/>
  <c r="G41" i="23"/>
  <c r="D42" i="23"/>
  <c r="E42" i="23"/>
  <c r="G37" i="72"/>
  <c r="D38" i="72"/>
  <c r="E38" i="72"/>
  <c r="G37" i="54"/>
  <c r="I37" i="54" s="1"/>
  <c r="D38" i="54"/>
  <c r="E38" i="54"/>
  <c r="G40" i="18"/>
  <c r="I40" i="18" s="1"/>
  <c r="D41" i="18"/>
  <c r="E41" i="18"/>
  <c r="G36" i="64"/>
  <c r="G41" i="31"/>
  <c r="I41" i="31" s="1"/>
  <c r="D42" i="31"/>
  <c r="E42" i="31"/>
  <c r="H41" i="32"/>
  <c r="H40" i="22"/>
  <c r="I40" i="22" s="1"/>
  <c r="G32" i="92"/>
  <c r="I32" i="92" s="1"/>
  <c r="D33" i="92"/>
  <c r="E33" i="92"/>
  <c r="H35" i="58"/>
  <c r="H39" i="43"/>
  <c r="I39" i="43" s="1"/>
  <c r="H41" i="23"/>
  <c r="H34" i="76"/>
  <c r="I34" i="76" s="1"/>
  <c r="D35" i="76"/>
  <c r="E35" i="76"/>
  <c r="H37" i="56"/>
  <c r="D34" i="81"/>
  <c r="E34" i="81"/>
  <c r="H42" i="69"/>
  <c r="H37" i="72"/>
  <c r="G37" i="53"/>
  <c r="I37" i="53" s="1"/>
  <c r="D38" i="53"/>
  <c r="E38" i="53"/>
  <c r="H39" i="41"/>
  <c r="I39" i="41" s="1"/>
  <c r="D40" i="41"/>
  <c r="E40" i="41"/>
  <c r="H32" i="87"/>
  <c r="H24" i="101"/>
  <c r="I24" i="101" s="1"/>
  <c r="D25" i="101"/>
  <c r="E25" i="101"/>
  <c r="H37" i="46"/>
  <c r="I37" i="46" s="1"/>
  <c r="H41" i="34"/>
  <c r="I41" i="34" s="1"/>
  <c r="D42" i="34"/>
  <c r="E42" i="34"/>
  <c r="G39" i="42"/>
  <c r="I39" i="42" s="1"/>
  <c r="D40" i="42"/>
  <c r="E40" i="42"/>
  <c r="G35" i="67"/>
  <c r="I35" i="67" s="1"/>
  <c r="G33" i="84"/>
  <c r="I33" i="84" s="1"/>
  <c r="D34" i="84"/>
  <c r="E34" i="84"/>
  <c r="H36" i="63"/>
  <c r="H42" i="70"/>
  <c r="I42" i="70" s="1"/>
  <c r="D43" i="70"/>
  <c r="E43" i="70"/>
  <c r="G34" i="75"/>
  <c r="I34" i="75" s="1"/>
  <c r="D35" i="75"/>
  <c r="E35" i="75"/>
  <c r="H36" i="61"/>
  <c r="H39" i="74"/>
  <c r="I39" i="74" s="1"/>
  <c r="D40" i="74"/>
  <c r="E40" i="74"/>
  <c r="I41" i="32" l="1"/>
  <c r="I35" i="58"/>
  <c r="G32" i="91"/>
  <c r="I37" i="56"/>
  <c r="I42" i="69"/>
  <c r="I32" i="88"/>
  <c r="I32" i="91"/>
  <c r="I36" i="61"/>
  <c r="I37" i="72"/>
  <c r="I32" i="87"/>
  <c r="I36" i="63"/>
  <c r="I36" i="64"/>
  <c r="F37" i="62"/>
  <c r="H37" i="62" s="1"/>
  <c r="B37" i="62"/>
  <c r="B36" i="58"/>
  <c r="F36" i="58"/>
  <c r="G36" i="58" s="1"/>
  <c r="B38" i="53"/>
  <c r="F38" i="53"/>
  <c r="G38" i="53" s="1"/>
  <c r="B35" i="76"/>
  <c r="F35" i="76"/>
  <c r="G35" i="76" s="1"/>
  <c r="F38" i="54"/>
  <c r="H38" i="54" s="1"/>
  <c r="B38" i="54"/>
  <c r="F40" i="44"/>
  <c r="G40" i="44" s="1"/>
  <c r="B40" i="44"/>
  <c r="B33" i="94"/>
  <c r="F33" i="94"/>
  <c r="H33" i="94" s="1"/>
  <c r="B41" i="21"/>
  <c r="F41" i="21"/>
  <c r="H41" i="21" s="1"/>
  <c r="B37" i="64"/>
  <c r="F37" i="64"/>
  <c r="G37" i="64" s="1"/>
  <c r="F34" i="83"/>
  <c r="H34" i="83" s="1"/>
  <c r="B34" i="83"/>
  <c r="B36" i="65"/>
  <c r="F36" i="65"/>
  <c r="H36" i="65" s="1"/>
  <c r="F34" i="82"/>
  <c r="H34" i="82" s="1"/>
  <c r="B34" i="82"/>
  <c r="F41" i="19"/>
  <c r="B41" i="19"/>
  <c r="F35" i="77"/>
  <c r="H35" i="77" s="1"/>
  <c r="B35" i="77"/>
  <c r="B35" i="75"/>
  <c r="F35" i="75"/>
  <c r="G35" i="75" s="1"/>
  <c r="F25" i="101"/>
  <c r="G25" i="101" s="1"/>
  <c r="B25" i="101"/>
  <c r="B33" i="92"/>
  <c r="F33" i="92"/>
  <c r="G33" i="92" s="1"/>
  <c r="B32" i="95"/>
  <c r="F32" i="95"/>
  <c r="H32" i="95" s="1"/>
  <c r="B36" i="68"/>
  <c r="F36" i="68"/>
  <c r="G36" i="68" s="1"/>
  <c r="B38" i="56"/>
  <c r="F38" i="56"/>
  <c r="G38" i="56" s="1"/>
  <c r="F37" i="59"/>
  <c r="H37" i="59" s="1"/>
  <c r="B37" i="59"/>
  <c r="B43" i="29"/>
  <c r="F43" i="29"/>
  <c r="G43" i="29" s="1"/>
  <c r="B37" i="63"/>
  <c r="F37" i="63"/>
  <c r="H37" i="63" s="1"/>
  <c r="B38" i="72"/>
  <c r="F38" i="72"/>
  <c r="G38" i="72" s="1"/>
  <c r="F42" i="24"/>
  <c r="G42" i="24" s="1"/>
  <c r="B42" i="24"/>
  <c r="B44" i="28"/>
  <c r="F44" i="28"/>
  <c r="H44" i="28" s="1"/>
  <c r="F33" i="90"/>
  <c r="G33" i="90" s="1"/>
  <c r="B33" i="90"/>
  <c r="H25" i="100"/>
  <c r="D26" i="100"/>
  <c r="E26" i="100"/>
  <c r="F40" i="74"/>
  <c r="G40" i="74" s="1"/>
  <c r="B40" i="74"/>
  <c r="F43" i="70"/>
  <c r="B43" i="70"/>
  <c r="B40" i="42"/>
  <c r="F40" i="42"/>
  <c r="H40" i="42" s="1"/>
  <c r="I41" i="23"/>
  <c r="F42" i="23"/>
  <c r="B42" i="23"/>
  <c r="F40" i="39"/>
  <c r="H40" i="39" s="1"/>
  <c r="B40" i="39"/>
  <c r="B41" i="3"/>
  <c r="F41" i="3"/>
  <c r="H41" i="3" s="1"/>
  <c r="B40" i="73"/>
  <c r="F40" i="73"/>
  <c r="H40" i="73" s="1"/>
  <c r="B31" i="99"/>
  <c r="F31" i="99"/>
  <c r="G31" i="99" s="1"/>
  <c r="F38" i="46"/>
  <c r="G38" i="46" s="1"/>
  <c r="B38" i="46"/>
  <c r="B34" i="84"/>
  <c r="F34" i="84"/>
  <c r="G34" i="84" s="1"/>
  <c r="F33" i="88"/>
  <c r="G33" i="88" s="1"/>
  <c r="B33" i="88"/>
  <c r="B33" i="89"/>
  <c r="F33" i="89"/>
  <c r="G33" i="89" s="1"/>
  <c r="H23" i="102"/>
  <c r="D24" i="102"/>
  <c r="E24" i="102"/>
  <c r="B38" i="55"/>
  <c r="F38" i="55"/>
  <c r="H38" i="55" s="1"/>
  <c r="B38" i="57"/>
  <c r="F38" i="57"/>
  <c r="H38" i="57" s="1"/>
  <c r="B36" i="66"/>
  <c r="F36" i="66"/>
  <c r="H36" i="66" s="1"/>
  <c r="B43" i="69"/>
  <c r="F43" i="69"/>
  <c r="G43" i="69" s="1"/>
  <c r="B34" i="80"/>
  <c r="F34" i="80"/>
  <c r="G34" i="80" s="1"/>
  <c r="B35" i="79"/>
  <c r="F35" i="79"/>
  <c r="H35" i="79" s="1"/>
  <c r="H40" i="17"/>
  <c r="I40" i="17" s="1"/>
  <c r="D41" i="17"/>
  <c r="E41" i="17"/>
  <c r="F41" i="22"/>
  <c r="G41" i="22" s="1"/>
  <c r="B41" i="22"/>
  <c r="B34" i="86"/>
  <c r="F34" i="86"/>
  <c r="H34" i="86" s="1"/>
  <c r="F41" i="20"/>
  <c r="H41" i="20" s="1"/>
  <c r="B41" i="20"/>
  <c r="B36" i="67"/>
  <c r="F36" i="67"/>
  <c r="B40" i="43"/>
  <c r="F40" i="43"/>
  <c r="H40" i="43" s="1"/>
  <c r="B42" i="34"/>
  <c r="F42" i="34"/>
  <c r="F40" i="41"/>
  <c r="H40" i="41" s="1"/>
  <c r="B40" i="41"/>
  <c r="B34" i="81"/>
  <c r="F34" i="81"/>
  <c r="B41" i="18"/>
  <c r="F41" i="18"/>
  <c r="G41" i="18" s="1"/>
  <c r="B42" i="71"/>
  <c r="F42" i="71"/>
  <c r="H42" i="71" s="1"/>
  <c r="F43" i="30"/>
  <c r="G43" i="30" s="1"/>
  <c r="B43" i="30"/>
  <c r="F31" i="97"/>
  <c r="G31" i="97" s="1"/>
  <c r="B31" i="97"/>
  <c r="F43" i="27"/>
  <c r="H43" i="27" s="1"/>
  <c r="B43" i="27"/>
  <c r="D33" i="91"/>
  <c r="E33" i="91"/>
  <c r="F42" i="32"/>
  <c r="G42" i="32" s="1"/>
  <c r="B42" i="32"/>
  <c r="B33" i="87"/>
  <c r="F33" i="87"/>
  <c r="H33" i="87" s="1"/>
  <c r="F42" i="31"/>
  <c r="H42" i="31" s="1"/>
  <c r="B42" i="31"/>
  <c r="I42" i="29"/>
  <c r="F39" i="45"/>
  <c r="G39" i="45" s="1"/>
  <c r="B39" i="45"/>
  <c r="F37" i="60"/>
  <c r="H37" i="60" s="1"/>
  <c r="B37" i="60"/>
  <c r="B35" i="78"/>
  <c r="F35" i="78"/>
  <c r="H35" i="78" s="1"/>
  <c r="F31" i="98"/>
  <c r="B31" i="98"/>
  <c r="B32" i="96"/>
  <c r="F32" i="96"/>
  <c r="H32" i="96" s="1"/>
  <c r="B32" i="93"/>
  <c r="F32" i="93"/>
  <c r="F37" i="61"/>
  <c r="H37" i="61" s="1"/>
  <c r="B37" i="61"/>
  <c r="B34" i="85"/>
  <c r="F34" i="85"/>
  <c r="G34" i="85" s="1"/>
  <c r="G25" i="100"/>
  <c r="H33" i="88" l="1"/>
  <c r="G37" i="61"/>
  <c r="H40" i="74"/>
  <c r="I40" i="74" s="1"/>
  <c r="G41" i="21"/>
  <c r="I41" i="21" s="1"/>
  <c r="G37" i="59"/>
  <c r="I37" i="59" s="1"/>
  <c r="G41" i="20"/>
  <c r="I25" i="100"/>
  <c r="H32" i="93"/>
  <c r="D33" i="93"/>
  <c r="E33" i="93"/>
  <c r="D35" i="81"/>
  <c r="E35" i="81"/>
  <c r="H43" i="70"/>
  <c r="D44" i="70"/>
  <c r="E44" i="70"/>
  <c r="G44" i="28"/>
  <c r="I44" i="28" s="1"/>
  <c r="D45" i="28"/>
  <c r="E45" i="28"/>
  <c r="H35" i="75"/>
  <c r="D36" i="75"/>
  <c r="E36" i="75"/>
  <c r="H34" i="81"/>
  <c r="H42" i="34"/>
  <c r="D43" i="34"/>
  <c r="E43" i="34"/>
  <c r="G36" i="67"/>
  <c r="D37" i="67"/>
  <c r="E37" i="67"/>
  <c r="H42" i="23"/>
  <c r="D43" i="23"/>
  <c r="E43" i="23"/>
  <c r="G43" i="70"/>
  <c r="F26" i="100"/>
  <c r="H26" i="100" s="1"/>
  <c r="B26" i="100"/>
  <c r="D42" i="19"/>
  <c r="E42" i="19"/>
  <c r="G36" i="65"/>
  <c r="I36" i="65" s="1"/>
  <c r="D37" i="65"/>
  <c r="E37" i="65"/>
  <c r="G38" i="57"/>
  <c r="I38" i="57" s="1"/>
  <c r="D39" i="57"/>
  <c r="E39" i="57"/>
  <c r="D32" i="98"/>
  <c r="E32" i="98"/>
  <c r="G42" i="31"/>
  <c r="I42" i="31" s="1"/>
  <c r="H34" i="85"/>
  <c r="I34" i="85" s="1"/>
  <c r="D35" i="85"/>
  <c r="E35" i="85"/>
  <c r="G32" i="93"/>
  <c r="G33" i="87"/>
  <c r="I33" i="87" s="1"/>
  <c r="D34" i="87"/>
  <c r="E34" i="87"/>
  <c r="B33" i="91"/>
  <c r="F33" i="91"/>
  <c r="G33" i="91" s="1"/>
  <c r="H43" i="30"/>
  <c r="I43" i="30" s="1"/>
  <c r="D44" i="30"/>
  <c r="E44" i="30"/>
  <c r="G34" i="81"/>
  <c r="F41" i="17"/>
  <c r="B41" i="17"/>
  <c r="C50" i="17"/>
  <c r="G36" i="66"/>
  <c r="I36" i="66" s="1"/>
  <c r="D37" i="66"/>
  <c r="E37" i="66"/>
  <c r="G40" i="39"/>
  <c r="I40" i="39" s="1"/>
  <c r="D41" i="39"/>
  <c r="E41" i="39"/>
  <c r="H38" i="72"/>
  <c r="I38" i="72" s="1"/>
  <c r="D39" i="72"/>
  <c r="E39" i="72"/>
  <c r="D33" i="95"/>
  <c r="E33" i="95"/>
  <c r="H35" i="76"/>
  <c r="I35" i="76" s="1"/>
  <c r="D36" i="76"/>
  <c r="E36" i="76"/>
  <c r="G35" i="78"/>
  <c r="I35" i="78" s="1"/>
  <c r="D36" i="78"/>
  <c r="E36" i="78"/>
  <c r="I35" i="75"/>
  <c r="G37" i="62"/>
  <c r="I37" i="62" s="1"/>
  <c r="D38" i="62"/>
  <c r="E38" i="62"/>
  <c r="G34" i="83"/>
  <c r="I34" i="83" s="1"/>
  <c r="D35" i="83"/>
  <c r="E35" i="83"/>
  <c r="G33" i="94"/>
  <c r="I33" i="94" s="1"/>
  <c r="D34" i="94"/>
  <c r="E34" i="94"/>
  <c r="H40" i="44"/>
  <c r="I40" i="44" s="1"/>
  <c r="D41" i="44"/>
  <c r="E41" i="44"/>
  <c r="H38" i="53"/>
  <c r="I38" i="53" s="1"/>
  <c r="D39" i="53"/>
  <c r="E39" i="53"/>
  <c r="H33" i="89"/>
  <c r="I33" i="89" s="1"/>
  <c r="D34" i="89"/>
  <c r="E34" i="89"/>
  <c r="G40" i="73"/>
  <c r="I40" i="73" s="1"/>
  <c r="D41" i="73"/>
  <c r="E41" i="73"/>
  <c r="G35" i="77"/>
  <c r="I35" i="77" s="1"/>
  <c r="D36" i="77"/>
  <c r="E36" i="77"/>
  <c r="G43" i="27"/>
  <c r="I43" i="27" s="1"/>
  <c r="D44" i="27"/>
  <c r="E44" i="27"/>
  <c r="H38" i="46"/>
  <c r="I38" i="46" s="1"/>
  <c r="D39" i="46"/>
  <c r="E39" i="46"/>
  <c r="D42" i="21"/>
  <c r="E42" i="21"/>
  <c r="G35" i="79"/>
  <c r="I35" i="79" s="1"/>
  <c r="D36" i="79"/>
  <c r="E36" i="79"/>
  <c r="I33" i="88"/>
  <c r="D38" i="59"/>
  <c r="E38" i="59"/>
  <c r="H25" i="101"/>
  <c r="I25" i="101" s="1"/>
  <c r="D26" i="101"/>
  <c r="E26" i="101"/>
  <c r="I37" i="61"/>
  <c r="G32" i="96"/>
  <c r="I32" i="96" s="1"/>
  <c r="D33" i="96"/>
  <c r="E33" i="96"/>
  <c r="H31" i="98"/>
  <c r="G40" i="43"/>
  <c r="I40" i="43" s="1"/>
  <c r="D41" i="43"/>
  <c r="E41" i="43"/>
  <c r="D42" i="20"/>
  <c r="E42" i="20"/>
  <c r="M23" i="102"/>
  <c r="N23" i="102" s="1"/>
  <c r="O23" i="102" s="1"/>
  <c r="I23" i="102"/>
  <c r="H31" i="99"/>
  <c r="I31" i="99" s="1"/>
  <c r="D32" i="99"/>
  <c r="E32" i="99"/>
  <c r="G41" i="3"/>
  <c r="I41" i="3" s="1"/>
  <c r="D42" i="3"/>
  <c r="E42" i="3"/>
  <c r="H36" i="68"/>
  <c r="I36" i="68" s="1"/>
  <c r="D37" i="68"/>
  <c r="E37" i="68"/>
  <c r="G41" i="19"/>
  <c r="H39" i="45"/>
  <c r="I39" i="45" s="1"/>
  <c r="D40" i="45"/>
  <c r="E40" i="45"/>
  <c r="H43" i="69"/>
  <c r="I43" i="69" s="1"/>
  <c r="D44" i="69"/>
  <c r="E44" i="69"/>
  <c r="D43" i="31"/>
  <c r="E43" i="31"/>
  <c r="G31" i="98"/>
  <c r="H31" i="97"/>
  <c r="I31" i="97" s="1"/>
  <c r="D32" i="97"/>
  <c r="E32" i="97"/>
  <c r="H41" i="18"/>
  <c r="I41" i="18" s="1"/>
  <c r="D42" i="18"/>
  <c r="E42" i="18"/>
  <c r="G40" i="41"/>
  <c r="I40" i="41" s="1"/>
  <c r="D41" i="41"/>
  <c r="E41" i="41"/>
  <c r="G42" i="23"/>
  <c r="G40" i="42"/>
  <c r="I40" i="42" s="1"/>
  <c r="D41" i="42"/>
  <c r="E41" i="42"/>
  <c r="D41" i="74"/>
  <c r="E41" i="74"/>
  <c r="H41" i="19"/>
  <c r="G34" i="82"/>
  <c r="I34" i="82" s="1"/>
  <c r="D35" i="82"/>
  <c r="E35" i="82"/>
  <c r="H37" i="64"/>
  <c r="I37" i="64" s="1"/>
  <c r="D38" i="64"/>
  <c r="E38" i="64"/>
  <c r="H38" i="56"/>
  <c r="I38" i="56" s="1"/>
  <c r="D39" i="56"/>
  <c r="E39" i="56"/>
  <c r="G42" i="71"/>
  <c r="I42" i="71" s="1"/>
  <c r="D43" i="71"/>
  <c r="E43" i="71"/>
  <c r="I41" i="20"/>
  <c r="B24" i="102"/>
  <c r="F24" i="102"/>
  <c r="H34" i="84"/>
  <c r="I34" i="84" s="1"/>
  <c r="D35" i="84"/>
  <c r="E35" i="84"/>
  <c r="G37" i="63"/>
  <c r="I37" i="63" s="1"/>
  <c r="D38" i="63"/>
  <c r="E38" i="63"/>
  <c r="H33" i="92"/>
  <c r="I33" i="92" s="1"/>
  <c r="D34" i="92"/>
  <c r="E34" i="92"/>
  <c r="D38" i="61"/>
  <c r="E38" i="61"/>
  <c r="G37" i="60"/>
  <c r="I37" i="60" s="1"/>
  <c r="D38" i="60"/>
  <c r="E38" i="60"/>
  <c r="H42" i="32"/>
  <c r="I42" i="32" s="1"/>
  <c r="D43" i="32"/>
  <c r="E43" i="32"/>
  <c r="G42" i="34"/>
  <c r="H36" i="67"/>
  <c r="I36" i="67" s="1"/>
  <c r="G34" i="86"/>
  <c r="I34" i="86" s="1"/>
  <c r="D35" i="86"/>
  <c r="E35" i="86"/>
  <c r="H41" i="22"/>
  <c r="I41" i="22" s="1"/>
  <c r="D42" i="22"/>
  <c r="E42" i="22"/>
  <c r="H34" i="80"/>
  <c r="I34" i="80" s="1"/>
  <c r="D35" i="80"/>
  <c r="E35" i="80"/>
  <c r="G38" i="55"/>
  <c r="I38" i="55" s="1"/>
  <c r="D39" i="55"/>
  <c r="E39" i="55"/>
  <c r="D34" i="88"/>
  <c r="E34" i="88"/>
  <c r="H33" i="90"/>
  <c r="I33" i="90" s="1"/>
  <c r="D34" i="90"/>
  <c r="E34" i="90"/>
  <c r="H42" i="24"/>
  <c r="I42" i="24" s="1"/>
  <c r="D43" i="24"/>
  <c r="E43" i="24"/>
  <c r="H43" i="29"/>
  <c r="I43" i="29" s="1"/>
  <c r="D44" i="29"/>
  <c r="E44" i="29"/>
  <c r="G32" i="95"/>
  <c r="I32" i="95" s="1"/>
  <c r="G38" i="54"/>
  <c r="I38" i="54" s="1"/>
  <c r="D39" i="54"/>
  <c r="E39" i="54"/>
  <c r="H36" i="58"/>
  <c r="I36" i="58" s="1"/>
  <c r="D37" i="58"/>
  <c r="E37" i="58"/>
  <c r="I32" i="93" l="1"/>
  <c r="I42" i="34"/>
  <c r="I41" i="19"/>
  <c r="I31" i="98"/>
  <c r="I42" i="23"/>
  <c r="I34" i="81"/>
  <c r="F32" i="97"/>
  <c r="G32" i="97" s="1"/>
  <c r="B32" i="97"/>
  <c r="F37" i="65"/>
  <c r="H37" i="65" s="1"/>
  <c r="B37" i="65"/>
  <c r="B41" i="73"/>
  <c r="F41" i="73"/>
  <c r="G41" i="73" s="1"/>
  <c r="B39" i="72"/>
  <c r="F39" i="72"/>
  <c r="H39" i="72" s="1"/>
  <c r="B43" i="24"/>
  <c r="F43" i="24"/>
  <c r="G43" i="24" s="1"/>
  <c r="B35" i="86"/>
  <c r="F35" i="86"/>
  <c r="F38" i="61"/>
  <c r="H38" i="61" s="1"/>
  <c r="B38" i="61"/>
  <c r="B41" i="42"/>
  <c r="F41" i="42"/>
  <c r="G41" i="42"/>
  <c r="B42" i="3"/>
  <c r="F42" i="3"/>
  <c r="B44" i="27"/>
  <c r="F44" i="27"/>
  <c r="H44" i="27" s="1"/>
  <c r="B36" i="77"/>
  <c r="F36" i="77"/>
  <c r="G36" i="77" s="1"/>
  <c r="B35" i="83"/>
  <c r="F35" i="83"/>
  <c r="H35" i="83" s="1"/>
  <c r="B36" i="78"/>
  <c r="F36" i="78"/>
  <c r="G36" i="78" s="1"/>
  <c r="F32" i="98"/>
  <c r="G32" i="98" s="1"/>
  <c r="B32" i="98"/>
  <c r="B43" i="34"/>
  <c r="F43" i="34"/>
  <c r="H43" i="34" s="1"/>
  <c r="B33" i="93"/>
  <c r="F33" i="93"/>
  <c r="H33" i="93" s="1"/>
  <c r="G24" i="102"/>
  <c r="K24" i="102" s="1"/>
  <c r="L24" i="102" s="1"/>
  <c r="D25" i="102"/>
  <c r="E25" i="102"/>
  <c r="D27" i="102" s="1"/>
  <c r="B41" i="44"/>
  <c r="F41" i="44"/>
  <c r="G41" i="44" s="1"/>
  <c r="B35" i="85"/>
  <c r="F35" i="85"/>
  <c r="H35" i="85" s="1"/>
  <c r="F37" i="66"/>
  <c r="G37" i="66" s="1"/>
  <c r="B37" i="66"/>
  <c r="F39" i="57"/>
  <c r="G39" i="57" s="1"/>
  <c r="B39" i="57"/>
  <c r="F42" i="22"/>
  <c r="G42" i="22" s="1"/>
  <c r="B42" i="22"/>
  <c r="B39" i="54"/>
  <c r="F39" i="54"/>
  <c r="H39" i="54" s="1"/>
  <c r="F43" i="32"/>
  <c r="G43" i="32" s="1"/>
  <c r="B43" i="32"/>
  <c r="H24" i="102"/>
  <c r="B35" i="82"/>
  <c r="F35" i="82"/>
  <c r="G35" i="82" s="1"/>
  <c r="B44" i="69"/>
  <c r="F44" i="69"/>
  <c r="G44" i="69" s="1"/>
  <c r="F33" i="95"/>
  <c r="B33" i="95"/>
  <c r="D34" i="91"/>
  <c r="E34" i="91"/>
  <c r="B45" i="28"/>
  <c r="F45" i="28"/>
  <c r="G45" i="28" s="1"/>
  <c r="B44" i="70"/>
  <c r="F44" i="70"/>
  <c r="G44" i="70" s="1"/>
  <c r="F42" i="21"/>
  <c r="H42" i="21" s="1"/>
  <c r="B42" i="21"/>
  <c r="G41" i="17"/>
  <c r="D42" i="17"/>
  <c r="E42" i="17"/>
  <c r="F34" i="90"/>
  <c r="H34" i="90" s="1"/>
  <c r="B34" i="90"/>
  <c r="B36" i="79"/>
  <c r="F36" i="79"/>
  <c r="G36" i="79" s="1"/>
  <c r="B38" i="60"/>
  <c r="F38" i="60"/>
  <c r="G38" i="60" s="1"/>
  <c r="F39" i="56"/>
  <c r="B39" i="56"/>
  <c r="B41" i="41"/>
  <c r="F41" i="41"/>
  <c r="H41" i="41" s="1"/>
  <c r="B33" i="96"/>
  <c r="F33" i="96"/>
  <c r="H33" i="96" s="1"/>
  <c r="B39" i="46"/>
  <c r="F39" i="46"/>
  <c r="G39" i="46" s="1"/>
  <c r="F34" i="87"/>
  <c r="H34" i="87" s="1"/>
  <c r="B34" i="87"/>
  <c r="G26" i="100"/>
  <c r="I26" i="100" s="1"/>
  <c r="D27" i="100"/>
  <c r="E27" i="100"/>
  <c r="B34" i="88"/>
  <c r="F34" i="88"/>
  <c r="H34" i="88" s="1"/>
  <c r="F34" i="94"/>
  <c r="H34" i="94" s="1"/>
  <c r="B34" i="94"/>
  <c r="F44" i="30"/>
  <c r="H44" i="30" s="1"/>
  <c r="B44" i="30"/>
  <c r="B42" i="19"/>
  <c r="F42" i="19"/>
  <c r="H42" i="19" s="1"/>
  <c r="I43" i="70"/>
  <c r="B37" i="67"/>
  <c r="F37" i="67"/>
  <c r="G37" i="67" s="1"/>
  <c r="B35" i="80"/>
  <c r="F35" i="80"/>
  <c r="G35" i="80" s="1"/>
  <c r="B32" i="99"/>
  <c r="F32" i="99"/>
  <c r="H32" i="99" s="1"/>
  <c r="F26" i="101"/>
  <c r="H26" i="101" s="1"/>
  <c r="B26" i="101"/>
  <c r="B38" i="62"/>
  <c r="F38" i="62"/>
  <c r="H38" i="62" s="1"/>
  <c r="F37" i="58"/>
  <c r="H37" i="58" s="1"/>
  <c r="B37" i="58"/>
  <c r="F42" i="20"/>
  <c r="H42" i="20" s="1"/>
  <c r="B42" i="20"/>
  <c r="F41" i="74"/>
  <c r="H41" i="74" s="1"/>
  <c r="B41" i="74"/>
  <c r="B38" i="59"/>
  <c r="F38" i="59"/>
  <c r="G38" i="59" s="1"/>
  <c r="F34" i="89"/>
  <c r="G34" i="89" s="1"/>
  <c r="B34" i="89"/>
  <c r="B41" i="39"/>
  <c r="F41" i="39"/>
  <c r="H41" i="39" s="1"/>
  <c r="F36" i="75"/>
  <c r="H36" i="75" s="1"/>
  <c r="B36" i="75"/>
  <c r="B35" i="81"/>
  <c r="F35" i="81"/>
  <c r="G35" i="81" s="1"/>
  <c r="F38" i="63"/>
  <c r="G38" i="63" s="1"/>
  <c r="B38" i="63"/>
  <c r="F37" i="68"/>
  <c r="B37" i="68"/>
  <c r="F36" i="76"/>
  <c r="H36" i="76" s="1"/>
  <c r="B36" i="76"/>
  <c r="F44" i="29"/>
  <c r="G44" i="29" s="1"/>
  <c r="B44" i="29"/>
  <c r="F34" i="92"/>
  <c r="G34" i="92" s="1"/>
  <c r="B34" i="92"/>
  <c r="F38" i="64"/>
  <c r="G38" i="64" s="1"/>
  <c r="B38" i="64"/>
  <c r="B39" i="55"/>
  <c r="F39" i="55"/>
  <c r="H39" i="55" s="1"/>
  <c r="B35" i="84"/>
  <c r="F35" i="84"/>
  <c r="G35" i="84" s="1"/>
  <c r="B43" i="71"/>
  <c r="F43" i="71"/>
  <c r="G43" i="71" s="1"/>
  <c r="F42" i="18"/>
  <c r="G42" i="18" s="1"/>
  <c r="B42" i="18"/>
  <c r="F43" i="31"/>
  <c r="G43" i="31" s="1"/>
  <c r="B43" i="31"/>
  <c r="B40" i="45"/>
  <c r="F40" i="45"/>
  <c r="G40" i="45" s="1"/>
  <c r="B41" i="43"/>
  <c r="F41" i="43"/>
  <c r="G41" i="43" s="1"/>
  <c r="B39" i="53"/>
  <c r="F39" i="53"/>
  <c r="H39" i="53" s="1"/>
  <c r="H41" i="17"/>
  <c r="H33" i="91"/>
  <c r="I33" i="91" s="1"/>
  <c r="F43" i="23"/>
  <c r="G43" i="23" s="1"/>
  <c r="B43" i="23"/>
  <c r="H36" i="77" l="1"/>
  <c r="H34" i="89"/>
  <c r="G34" i="87"/>
  <c r="I34" i="87" s="1"/>
  <c r="H45" i="28"/>
  <c r="G38" i="61"/>
  <c r="I38" i="61" s="1"/>
  <c r="G37" i="68"/>
  <c r="D38" i="68"/>
  <c r="E38" i="68"/>
  <c r="H33" i="95"/>
  <c r="D34" i="95"/>
  <c r="E34" i="95"/>
  <c r="M24" i="102"/>
  <c r="N24" i="102" s="1"/>
  <c r="O24" i="102" s="1"/>
  <c r="I24" i="102"/>
  <c r="D43" i="3"/>
  <c r="E43" i="3"/>
  <c r="H35" i="86"/>
  <c r="D36" i="86"/>
  <c r="E36" i="86"/>
  <c r="I41" i="17"/>
  <c r="H44" i="29"/>
  <c r="I44" i="29" s="1"/>
  <c r="D45" i="29"/>
  <c r="E45" i="29"/>
  <c r="H38" i="63"/>
  <c r="I38" i="63" s="1"/>
  <c r="G42" i="20"/>
  <c r="I42" i="20" s="1"/>
  <c r="G33" i="96"/>
  <c r="I33" i="96" s="1"/>
  <c r="D34" i="96"/>
  <c r="E34" i="96"/>
  <c r="G34" i="90"/>
  <c r="I34" i="90" s="1"/>
  <c r="D46" i="28"/>
  <c r="E46" i="28"/>
  <c r="B34" i="91"/>
  <c r="F34" i="91"/>
  <c r="G34" i="91" s="1"/>
  <c r="H41" i="44"/>
  <c r="D42" i="44"/>
  <c r="E42" i="44"/>
  <c r="D37" i="77"/>
  <c r="E37" i="77"/>
  <c r="G39" i="56"/>
  <c r="D40" i="56"/>
  <c r="E40" i="56"/>
  <c r="I41" i="44"/>
  <c r="H43" i="31"/>
  <c r="D44" i="31"/>
  <c r="E44" i="31"/>
  <c r="G39" i="55"/>
  <c r="I39" i="55" s="1"/>
  <c r="D40" i="55"/>
  <c r="E40" i="55"/>
  <c r="G41" i="39"/>
  <c r="I41" i="39" s="1"/>
  <c r="D42" i="39"/>
  <c r="E42" i="39"/>
  <c r="G37" i="58"/>
  <c r="I37" i="58" s="1"/>
  <c r="H37" i="67"/>
  <c r="I37" i="67" s="1"/>
  <c r="D38" i="67"/>
  <c r="E38" i="67"/>
  <c r="H38" i="60"/>
  <c r="I38" i="60" s="1"/>
  <c r="D39" i="60"/>
  <c r="E39" i="60"/>
  <c r="H44" i="69"/>
  <c r="I44" i="69" s="1"/>
  <c r="D45" i="69"/>
  <c r="E45" i="69"/>
  <c r="H42" i="22"/>
  <c r="I42" i="22" s="1"/>
  <c r="D43" i="22"/>
  <c r="E43" i="22"/>
  <c r="H37" i="66"/>
  <c r="I37" i="66" s="1"/>
  <c r="D38" i="66"/>
  <c r="E38" i="66"/>
  <c r="H36" i="78"/>
  <c r="I36" i="78" s="1"/>
  <c r="D37" i="78"/>
  <c r="E37" i="78"/>
  <c r="G39" i="72"/>
  <c r="I39" i="72" s="1"/>
  <c r="D40" i="72"/>
  <c r="E40" i="72"/>
  <c r="H34" i="92"/>
  <c r="I34" i="92" s="1"/>
  <c r="D35" i="92"/>
  <c r="E35" i="92"/>
  <c r="G36" i="75"/>
  <c r="I36" i="75" s="1"/>
  <c r="D37" i="75"/>
  <c r="E37" i="75"/>
  <c r="D35" i="89"/>
  <c r="E35" i="89"/>
  <c r="G26" i="101"/>
  <c r="N5" i="101" s="1"/>
  <c r="D27" i="101"/>
  <c r="E27" i="101"/>
  <c r="G44" i="30"/>
  <c r="I44" i="30" s="1"/>
  <c r="D45" i="30"/>
  <c r="E45" i="30"/>
  <c r="D35" i="87"/>
  <c r="E35" i="87"/>
  <c r="G41" i="41"/>
  <c r="I41" i="41" s="1"/>
  <c r="G42" i="21"/>
  <c r="I42" i="21" s="1"/>
  <c r="D43" i="21"/>
  <c r="E43" i="21"/>
  <c r="H43" i="32"/>
  <c r="I43" i="32" s="1"/>
  <c r="D44" i="32"/>
  <c r="E44" i="32"/>
  <c r="G33" i="93"/>
  <c r="I33" i="93" s="1"/>
  <c r="D34" i="93"/>
  <c r="E34" i="93"/>
  <c r="H41" i="42"/>
  <c r="I41" i="42" s="1"/>
  <c r="D42" i="42"/>
  <c r="E42" i="42"/>
  <c r="H43" i="24"/>
  <c r="I43" i="24" s="1"/>
  <c r="D44" i="24"/>
  <c r="E44" i="24"/>
  <c r="G39" i="53"/>
  <c r="I39" i="53" s="1"/>
  <c r="D40" i="53"/>
  <c r="E40" i="53"/>
  <c r="H43" i="71"/>
  <c r="I43" i="71" s="1"/>
  <c r="D44" i="71"/>
  <c r="E44" i="71"/>
  <c r="G36" i="76"/>
  <c r="I36" i="76" s="1"/>
  <c r="D37" i="76"/>
  <c r="E37" i="76"/>
  <c r="D39" i="63"/>
  <c r="E39" i="63"/>
  <c r="D43" i="20"/>
  <c r="E43" i="20"/>
  <c r="B27" i="100"/>
  <c r="F27" i="100"/>
  <c r="G27" i="100" s="1"/>
  <c r="D35" i="90"/>
  <c r="E35" i="90"/>
  <c r="F27" i="102"/>
  <c r="G27" i="102" s="1"/>
  <c r="N5" i="102" s="1"/>
  <c r="B27" i="102"/>
  <c r="H32" i="98"/>
  <c r="I32" i="98" s="1"/>
  <c r="D33" i="98"/>
  <c r="E33" i="98"/>
  <c r="G44" i="27"/>
  <c r="I44" i="27" s="1"/>
  <c r="D45" i="27"/>
  <c r="E45" i="27"/>
  <c r="G37" i="65"/>
  <c r="I37" i="65" s="1"/>
  <c r="D38" i="65"/>
  <c r="E38" i="65"/>
  <c r="H41" i="43"/>
  <c r="I41" i="43" s="1"/>
  <c r="D42" i="43"/>
  <c r="E42" i="43"/>
  <c r="H43" i="23"/>
  <c r="I43" i="23" s="1"/>
  <c r="D44" i="23"/>
  <c r="E44" i="23"/>
  <c r="H38" i="59"/>
  <c r="I38" i="59" s="1"/>
  <c r="D39" i="59"/>
  <c r="E39" i="59"/>
  <c r="G41" i="74"/>
  <c r="I41" i="74" s="1"/>
  <c r="D42" i="74"/>
  <c r="E42" i="74"/>
  <c r="D38" i="58"/>
  <c r="E38" i="58"/>
  <c r="G32" i="99"/>
  <c r="I32" i="99" s="1"/>
  <c r="D33" i="99"/>
  <c r="E33" i="99"/>
  <c r="D42" i="41"/>
  <c r="E42" i="41"/>
  <c r="H44" i="70"/>
  <c r="I44" i="70" s="1"/>
  <c r="D45" i="70"/>
  <c r="E45" i="70"/>
  <c r="H35" i="82"/>
  <c r="I35" i="82" s="1"/>
  <c r="D36" i="82"/>
  <c r="E36" i="82"/>
  <c r="B25" i="102"/>
  <c r="F25" i="102"/>
  <c r="H25" i="102" s="1"/>
  <c r="G35" i="83"/>
  <c r="I35" i="83" s="1"/>
  <c r="D36" i="83"/>
  <c r="E36" i="83"/>
  <c r="H41" i="73"/>
  <c r="I41" i="73" s="1"/>
  <c r="D42" i="73"/>
  <c r="E42" i="73"/>
  <c r="I34" i="89"/>
  <c r="H42" i="18"/>
  <c r="I42" i="18" s="1"/>
  <c r="D43" i="18"/>
  <c r="E43" i="18"/>
  <c r="H40" i="45"/>
  <c r="I40" i="45" s="1"/>
  <c r="D41" i="45"/>
  <c r="E41" i="45"/>
  <c r="H37" i="68"/>
  <c r="G42" i="19"/>
  <c r="I42" i="19" s="1"/>
  <c r="D43" i="19"/>
  <c r="E43" i="19"/>
  <c r="G34" i="94"/>
  <c r="I34" i="94" s="1"/>
  <c r="D35" i="94"/>
  <c r="E35" i="94"/>
  <c r="G34" i="88"/>
  <c r="I34" i="88" s="1"/>
  <c r="D35" i="88"/>
  <c r="E35" i="88"/>
  <c r="H39" i="46"/>
  <c r="I39" i="46" s="1"/>
  <c r="D40" i="46"/>
  <c r="E40" i="46"/>
  <c r="H39" i="56"/>
  <c r="H36" i="79"/>
  <c r="I36" i="79" s="1"/>
  <c r="D37" i="79"/>
  <c r="E37" i="79"/>
  <c r="G33" i="95"/>
  <c r="G39" i="54"/>
  <c r="I39" i="54" s="1"/>
  <c r="D40" i="54"/>
  <c r="E40" i="54"/>
  <c r="G35" i="85"/>
  <c r="I35" i="85" s="1"/>
  <c r="D36" i="85"/>
  <c r="E36" i="85"/>
  <c r="G43" i="34"/>
  <c r="I43" i="34" s="1"/>
  <c r="D44" i="34"/>
  <c r="E44" i="34"/>
  <c r="G42" i="3"/>
  <c r="D39" i="61"/>
  <c r="E39" i="61"/>
  <c r="I43" i="31"/>
  <c r="H35" i="84"/>
  <c r="I35" i="84" s="1"/>
  <c r="D36" i="84"/>
  <c r="E36" i="84"/>
  <c r="H38" i="64"/>
  <c r="I38" i="64" s="1"/>
  <c r="D39" i="64"/>
  <c r="E39" i="64"/>
  <c r="H35" i="81"/>
  <c r="I35" i="81" s="1"/>
  <c r="D36" i="81"/>
  <c r="E36" i="81"/>
  <c r="G38" i="62"/>
  <c r="I38" i="62" s="1"/>
  <c r="D39" i="62"/>
  <c r="E39" i="62"/>
  <c r="H35" i="80"/>
  <c r="I35" i="80" s="1"/>
  <c r="D36" i="80"/>
  <c r="E36" i="80"/>
  <c r="F42" i="17"/>
  <c r="H42" i="17" s="1"/>
  <c r="B42" i="17"/>
  <c r="C51" i="17"/>
  <c r="I45" i="28"/>
  <c r="H39" i="57"/>
  <c r="I39" i="57" s="1"/>
  <c r="D40" i="57"/>
  <c r="E40" i="57"/>
  <c r="I36" i="77"/>
  <c r="H42" i="3"/>
  <c r="G35" i="86"/>
  <c r="H32" i="97"/>
  <c r="I32" i="97" s="1"/>
  <c r="D33" i="97"/>
  <c r="E33" i="97"/>
  <c r="E93" i="36"/>
  <c r="E94" i="36"/>
  <c r="I39" i="56" l="1"/>
  <c r="I37" i="68"/>
  <c r="I35" i="86"/>
  <c r="I33" i="95"/>
  <c r="E96" i="36"/>
  <c r="M25" i="102"/>
  <c r="B36" i="81"/>
  <c r="F36" i="81"/>
  <c r="H36" i="81" s="1"/>
  <c r="F36" i="82"/>
  <c r="B36" i="82"/>
  <c r="D28" i="102"/>
  <c r="E28" i="102"/>
  <c r="H27" i="100"/>
  <c r="I27" i="100" s="1"/>
  <c r="D28" i="100"/>
  <c r="E28" i="100"/>
  <c r="F39" i="61"/>
  <c r="H39" i="61" s="1"/>
  <c r="B39" i="61"/>
  <c r="F43" i="18"/>
  <c r="G43" i="18" s="1"/>
  <c r="B43" i="18"/>
  <c r="F44" i="24"/>
  <c r="G44" i="24" s="1"/>
  <c r="B44" i="24"/>
  <c r="B43" i="21"/>
  <c r="F43" i="21"/>
  <c r="H43" i="21" s="1"/>
  <c r="H34" i="91"/>
  <c r="I34" i="91" s="1"/>
  <c r="D35" i="91"/>
  <c r="E35" i="91"/>
  <c r="F42" i="43"/>
  <c r="H42" i="43" s="1"/>
  <c r="B42" i="43"/>
  <c r="F41" i="45"/>
  <c r="H41" i="45" s="1"/>
  <c r="B41" i="45"/>
  <c r="F42" i="41"/>
  <c r="G42" i="41" s="1"/>
  <c r="B42" i="41"/>
  <c r="N7" i="101"/>
  <c r="M19" i="1"/>
  <c r="B43" i="22"/>
  <c r="F43" i="22"/>
  <c r="G43" i="22" s="1"/>
  <c r="F38" i="68"/>
  <c r="H38" i="68" s="1"/>
  <c r="B38" i="68"/>
  <c r="I42" i="3"/>
  <c r="F35" i="94"/>
  <c r="H35" i="94" s="1"/>
  <c r="B35" i="94"/>
  <c r="B36" i="83"/>
  <c r="F36" i="83"/>
  <c r="H36" i="83" s="1"/>
  <c r="B42" i="74"/>
  <c r="F42" i="74"/>
  <c r="G42" i="74" s="1"/>
  <c r="B35" i="90"/>
  <c r="F35" i="90"/>
  <c r="F43" i="20"/>
  <c r="G43" i="20" s="1"/>
  <c r="B43" i="20"/>
  <c r="F44" i="32"/>
  <c r="H44" i="32" s="1"/>
  <c r="B44" i="32"/>
  <c r="B35" i="89"/>
  <c r="F35" i="89"/>
  <c r="G35" i="89" s="1"/>
  <c r="B37" i="78"/>
  <c r="F37" i="78"/>
  <c r="H37" i="78" s="1"/>
  <c r="F39" i="60"/>
  <c r="B39" i="60"/>
  <c r="F44" i="31"/>
  <c r="G44" i="31" s="1"/>
  <c r="B44" i="31"/>
  <c r="B40" i="56"/>
  <c r="F40" i="56"/>
  <c r="F37" i="77"/>
  <c r="G37" i="77" s="1"/>
  <c r="B37" i="77"/>
  <c r="F34" i="95"/>
  <c r="H34" i="95" s="1"/>
  <c r="B34" i="95"/>
  <c r="B33" i="97"/>
  <c r="F33" i="97"/>
  <c r="G33" i="97"/>
  <c r="B36" i="86"/>
  <c r="F36" i="86"/>
  <c r="G36" i="86" s="1"/>
  <c r="B40" i="57"/>
  <c r="F40" i="57"/>
  <c r="G40" i="57" s="1"/>
  <c r="F40" i="54"/>
  <c r="G40" i="54" s="1"/>
  <c r="B40" i="54"/>
  <c r="B42" i="73"/>
  <c r="F42" i="73"/>
  <c r="G42" i="73" s="1"/>
  <c r="B44" i="23"/>
  <c r="F44" i="23"/>
  <c r="G44" i="23" s="1"/>
  <c r="F38" i="65"/>
  <c r="G38" i="65" s="1"/>
  <c r="B38" i="65"/>
  <c r="B33" i="98"/>
  <c r="F33" i="98"/>
  <c r="G33" i="98" s="1"/>
  <c r="B44" i="71"/>
  <c r="F44" i="71"/>
  <c r="H44" i="71" s="1"/>
  <c r="B45" i="30"/>
  <c r="F45" i="30"/>
  <c r="F40" i="72"/>
  <c r="H40" i="72" s="1"/>
  <c r="B40" i="72"/>
  <c r="F45" i="69"/>
  <c r="G45" i="69" s="1"/>
  <c r="B45" i="69"/>
  <c r="B38" i="67"/>
  <c r="F38" i="67"/>
  <c r="G38" i="67" s="1"/>
  <c r="F43" i="3"/>
  <c r="H43" i="3" s="1"/>
  <c r="B43" i="3"/>
  <c r="B36" i="85"/>
  <c r="F36" i="85"/>
  <c r="H36" i="85" s="1"/>
  <c r="B40" i="46"/>
  <c r="F40" i="46"/>
  <c r="G40" i="46" s="1"/>
  <c r="F36" i="80"/>
  <c r="B36" i="80"/>
  <c r="B39" i="64"/>
  <c r="F39" i="64"/>
  <c r="G39" i="64" s="1"/>
  <c r="B44" i="34"/>
  <c r="F44" i="34"/>
  <c r="H44" i="34" s="1"/>
  <c r="B39" i="63"/>
  <c r="F39" i="63"/>
  <c r="G39" i="63" s="1"/>
  <c r="F42" i="42"/>
  <c r="B42" i="42"/>
  <c r="B37" i="75"/>
  <c r="F37" i="75"/>
  <c r="H37" i="75" s="1"/>
  <c r="F40" i="55"/>
  <c r="H40" i="55" s="1"/>
  <c r="B40" i="55"/>
  <c r="B46" i="28"/>
  <c r="F46" i="28"/>
  <c r="G46" i="28" s="1"/>
  <c r="B39" i="62"/>
  <c r="F39" i="62"/>
  <c r="H39" i="62" s="1"/>
  <c r="F36" i="84"/>
  <c r="G36" i="84" s="1"/>
  <c r="B36" i="84"/>
  <c r="F38" i="58"/>
  <c r="G38" i="58" s="1"/>
  <c r="B38" i="58"/>
  <c r="G42" i="17"/>
  <c r="I42" i="17" s="1"/>
  <c r="D43" i="17"/>
  <c r="E43" i="17"/>
  <c r="B35" i="88"/>
  <c r="F35" i="88"/>
  <c r="B43" i="19"/>
  <c r="F43" i="19"/>
  <c r="G43" i="19" s="1"/>
  <c r="G25" i="102"/>
  <c r="K25" i="102" s="1"/>
  <c r="B26" i="102"/>
  <c r="B45" i="70"/>
  <c r="F45" i="70"/>
  <c r="F33" i="99"/>
  <c r="G33" i="99" s="1"/>
  <c r="B33" i="99"/>
  <c r="B39" i="59"/>
  <c r="F39" i="59"/>
  <c r="G39" i="59" s="1"/>
  <c r="H27" i="102"/>
  <c r="B38" i="66"/>
  <c r="F38" i="66"/>
  <c r="G38" i="66" s="1"/>
  <c r="F42" i="44"/>
  <c r="G42" i="44" s="1"/>
  <c r="B42" i="44"/>
  <c r="I26" i="101"/>
  <c r="B37" i="79"/>
  <c r="F37" i="79"/>
  <c r="H37" i="79" s="1"/>
  <c r="F37" i="76"/>
  <c r="G37" i="76" s="1"/>
  <c r="B37" i="76"/>
  <c r="F40" i="53"/>
  <c r="H40" i="53" s="1"/>
  <c r="B40" i="53"/>
  <c r="F45" i="27"/>
  <c r="G45" i="27" s="1"/>
  <c r="B45" i="27"/>
  <c r="B34" i="93"/>
  <c r="F34" i="93"/>
  <c r="G34" i="93" s="1"/>
  <c r="F35" i="87"/>
  <c r="H35" i="87" s="1"/>
  <c r="B35" i="87"/>
  <c r="B27" i="101"/>
  <c r="F27" i="101"/>
  <c r="G27" i="101" s="1"/>
  <c r="B35" i="92"/>
  <c r="F35" i="92"/>
  <c r="G35" i="92" s="1"/>
  <c r="F42" i="39"/>
  <c r="B42" i="39"/>
  <c r="F34" i="96"/>
  <c r="G34" i="96" s="1"/>
  <c r="B34" i="96"/>
  <c r="F45" i="29"/>
  <c r="G45" i="29" s="1"/>
  <c r="B45" i="29"/>
  <c r="F93" i="36"/>
  <c r="G41" i="45" l="1"/>
  <c r="G44" i="32"/>
  <c r="I44" i="32" s="1"/>
  <c r="G36" i="83"/>
  <c r="I41" i="45"/>
  <c r="G43" i="21"/>
  <c r="I43" i="21" s="1"/>
  <c r="H40" i="57"/>
  <c r="I40" i="57" s="1"/>
  <c r="H40" i="46"/>
  <c r="I40" i="46" s="1"/>
  <c r="H43" i="18"/>
  <c r="I43" i="18" s="1"/>
  <c r="H34" i="93"/>
  <c r="I34" i="93" s="1"/>
  <c r="G93" i="36"/>
  <c r="H42" i="39"/>
  <c r="D43" i="39"/>
  <c r="E43" i="39"/>
  <c r="H36" i="80"/>
  <c r="D37" i="80"/>
  <c r="E37" i="80"/>
  <c r="G45" i="30"/>
  <c r="D46" i="30"/>
  <c r="E46" i="30"/>
  <c r="H40" i="56"/>
  <c r="D41" i="56"/>
  <c r="E41" i="56"/>
  <c r="H39" i="60"/>
  <c r="D40" i="60"/>
  <c r="E40" i="60"/>
  <c r="G35" i="90"/>
  <c r="D36" i="90"/>
  <c r="E36" i="90"/>
  <c r="D37" i="82"/>
  <c r="E37" i="82"/>
  <c r="H27" i="101"/>
  <c r="I27" i="101" s="1"/>
  <c r="D28" i="101"/>
  <c r="E28" i="101"/>
  <c r="G36" i="85"/>
  <c r="D37" i="85"/>
  <c r="E37" i="85"/>
  <c r="H36" i="86"/>
  <c r="I36" i="86" s="1"/>
  <c r="D37" i="86"/>
  <c r="E37" i="86"/>
  <c r="F28" i="100"/>
  <c r="H28" i="100" s="1"/>
  <c r="B28" i="100"/>
  <c r="G40" i="55"/>
  <c r="I40" i="55" s="1"/>
  <c r="D41" i="55"/>
  <c r="E41" i="55"/>
  <c r="G39" i="61"/>
  <c r="I39" i="61" s="1"/>
  <c r="D40" i="61"/>
  <c r="E40" i="61"/>
  <c r="G36" i="81"/>
  <c r="I36" i="81" s="1"/>
  <c r="D37" i="81"/>
  <c r="E37" i="81"/>
  <c r="N6" i="102"/>
  <c r="I27" i="102"/>
  <c r="H39" i="59"/>
  <c r="I39" i="59" s="1"/>
  <c r="D40" i="59"/>
  <c r="E40" i="59"/>
  <c r="H46" i="28"/>
  <c r="I46" i="28" s="1"/>
  <c r="D47" i="28"/>
  <c r="E47" i="28"/>
  <c r="H39" i="63"/>
  <c r="I39" i="63" s="1"/>
  <c r="D40" i="63"/>
  <c r="E40" i="63"/>
  <c r="H39" i="64"/>
  <c r="I39" i="64" s="1"/>
  <c r="D40" i="64"/>
  <c r="E40" i="64"/>
  <c r="D46" i="69"/>
  <c r="E46" i="69"/>
  <c r="G40" i="53"/>
  <c r="I40" i="53" s="1"/>
  <c r="D41" i="53"/>
  <c r="E41" i="53"/>
  <c r="L25" i="102"/>
  <c r="M87" i="102"/>
  <c r="D41" i="46"/>
  <c r="E41" i="46"/>
  <c r="G43" i="3"/>
  <c r="I43" i="3" s="1"/>
  <c r="G40" i="72"/>
  <c r="I40" i="72" s="1"/>
  <c r="H40" i="54"/>
  <c r="I40" i="54" s="1"/>
  <c r="D41" i="54"/>
  <c r="E41" i="54"/>
  <c r="G34" i="95"/>
  <c r="I34" i="95" s="1"/>
  <c r="D35" i="95"/>
  <c r="E35" i="95"/>
  <c r="D45" i="32"/>
  <c r="E45" i="32"/>
  <c r="H42" i="74"/>
  <c r="I42" i="74" s="1"/>
  <c r="D43" i="74"/>
  <c r="E43" i="74"/>
  <c r="G35" i="94"/>
  <c r="I35" i="94" s="1"/>
  <c r="D36" i="94"/>
  <c r="E36" i="94"/>
  <c r="H42" i="41"/>
  <c r="I42" i="41" s="1"/>
  <c r="D43" i="41"/>
  <c r="E43" i="41"/>
  <c r="D44" i="21"/>
  <c r="E44" i="21"/>
  <c r="D44" i="18"/>
  <c r="E44" i="18"/>
  <c r="D35" i="93"/>
  <c r="E35" i="93"/>
  <c r="H38" i="58"/>
  <c r="I38" i="58" s="1"/>
  <c r="D39" i="58"/>
  <c r="E39" i="58"/>
  <c r="H38" i="66"/>
  <c r="I38" i="66" s="1"/>
  <c r="D39" i="66"/>
  <c r="E39" i="66"/>
  <c r="G37" i="75"/>
  <c r="I37" i="75" s="1"/>
  <c r="D38" i="75"/>
  <c r="E38" i="75"/>
  <c r="H44" i="23"/>
  <c r="I44" i="23" s="1"/>
  <c r="D45" i="23"/>
  <c r="E45" i="23"/>
  <c r="H33" i="97"/>
  <c r="I33" i="97" s="1"/>
  <c r="D34" i="97"/>
  <c r="E34" i="97"/>
  <c r="H35" i="89"/>
  <c r="I35" i="89" s="1"/>
  <c r="B35" i="91"/>
  <c r="F35" i="91"/>
  <c r="H35" i="91" s="1"/>
  <c r="B28" i="102"/>
  <c r="F28" i="102"/>
  <c r="G28" i="102" s="1"/>
  <c r="G42" i="43"/>
  <c r="I42" i="43" s="1"/>
  <c r="D43" i="43"/>
  <c r="E43" i="43"/>
  <c r="G35" i="87"/>
  <c r="I35" i="87" s="1"/>
  <c r="D36" i="87"/>
  <c r="E36" i="87"/>
  <c r="H43" i="19"/>
  <c r="I43" i="19" s="1"/>
  <c r="D44" i="19"/>
  <c r="E44" i="19"/>
  <c r="H36" i="84"/>
  <c r="I36" i="84" s="1"/>
  <c r="D37" i="84"/>
  <c r="E37" i="84"/>
  <c r="H38" i="67"/>
  <c r="I38" i="67" s="1"/>
  <c r="D39" i="67"/>
  <c r="E39" i="67"/>
  <c r="H44" i="31"/>
  <c r="I44" i="31" s="1"/>
  <c r="D45" i="31"/>
  <c r="E45" i="31"/>
  <c r="H43" i="22"/>
  <c r="I43" i="22" s="1"/>
  <c r="D44" i="22"/>
  <c r="E44" i="22"/>
  <c r="H36" i="82"/>
  <c r="H45" i="70"/>
  <c r="D46" i="70"/>
  <c r="E46" i="70"/>
  <c r="G42" i="42"/>
  <c r="D43" i="42"/>
  <c r="E43" i="42"/>
  <c r="G42" i="39"/>
  <c r="H35" i="92"/>
  <c r="I35" i="92" s="1"/>
  <c r="D36" i="92"/>
  <c r="E36" i="92"/>
  <c r="H37" i="76"/>
  <c r="I37" i="76" s="1"/>
  <c r="D38" i="76"/>
  <c r="E38" i="76"/>
  <c r="G37" i="79"/>
  <c r="I37" i="79" s="1"/>
  <c r="D38" i="79"/>
  <c r="E38" i="79"/>
  <c r="H33" i="99"/>
  <c r="I33" i="99" s="1"/>
  <c r="D34" i="99"/>
  <c r="E34" i="99"/>
  <c r="B43" i="17"/>
  <c r="F43" i="17"/>
  <c r="G43" i="17" s="1"/>
  <c r="C52" i="17"/>
  <c r="H42" i="42"/>
  <c r="G36" i="80"/>
  <c r="I36" i="80" s="1"/>
  <c r="D44" i="3"/>
  <c r="E44" i="3"/>
  <c r="D41" i="72"/>
  <c r="E41" i="72"/>
  <c r="H33" i="98"/>
  <c r="I33" i="98" s="1"/>
  <c r="D34" i="98"/>
  <c r="E34" i="98"/>
  <c r="D41" i="57"/>
  <c r="E41" i="57"/>
  <c r="H37" i="77"/>
  <c r="I37" i="77" s="1"/>
  <c r="D38" i="77"/>
  <c r="E38" i="77"/>
  <c r="G39" i="60"/>
  <c r="D36" i="89"/>
  <c r="E36" i="89"/>
  <c r="H43" i="20"/>
  <c r="I43" i="20" s="1"/>
  <c r="D44" i="20"/>
  <c r="E44" i="20"/>
  <c r="I36" i="83"/>
  <c r="G36" i="82"/>
  <c r="N25" i="102"/>
  <c r="N87" i="102"/>
  <c r="G35" i="88"/>
  <c r="D36" i="88"/>
  <c r="E36" i="88"/>
  <c r="I36" i="85"/>
  <c r="H34" i="96"/>
  <c r="I34" i="96" s="1"/>
  <c r="D35" i="96"/>
  <c r="E35" i="96"/>
  <c r="H38" i="65"/>
  <c r="I38" i="65" s="1"/>
  <c r="D39" i="65"/>
  <c r="E39" i="65"/>
  <c r="G37" i="78"/>
  <c r="I37" i="78" s="1"/>
  <c r="D38" i="78"/>
  <c r="E38" i="78"/>
  <c r="H45" i="29"/>
  <c r="I45" i="29" s="1"/>
  <c r="D46" i="29"/>
  <c r="E46" i="29"/>
  <c r="H45" i="27"/>
  <c r="I45" i="27" s="1"/>
  <c r="D46" i="27"/>
  <c r="E46" i="27"/>
  <c r="H42" i="44"/>
  <c r="I42" i="44" s="1"/>
  <c r="D43" i="44"/>
  <c r="E43" i="44"/>
  <c r="G45" i="70"/>
  <c r="H35" i="88"/>
  <c r="I35" i="88" s="1"/>
  <c r="G39" i="62"/>
  <c r="I39" i="62" s="1"/>
  <c r="D40" i="62"/>
  <c r="E40" i="62"/>
  <c r="G44" i="34"/>
  <c r="I44" i="34" s="1"/>
  <c r="D45" i="34"/>
  <c r="E45" i="34"/>
  <c r="H45" i="69"/>
  <c r="I45" i="69" s="1"/>
  <c r="H45" i="30"/>
  <c r="I45" i="30" s="1"/>
  <c r="G44" i="71"/>
  <c r="I44" i="71" s="1"/>
  <c r="D45" i="71"/>
  <c r="E45" i="71"/>
  <c r="H42" i="73"/>
  <c r="I42" i="73" s="1"/>
  <c r="D43" i="73"/>
  <c r="E43" i="73"/>
  <c r="G40" i="56"/>
  <c r="H35" i="90"/>
  <c r="D37" i="83"/>
  <c r="E37" i="83"/>
  <c r="G38" i="68"/>
  <c r="I38" i="68" s="1"/>
  <c r="D39" i="68"/>
  <c r="E39" i="68"/>
  <c r="R132" i="1"/>
  <c r="M20" i="1"/>
  <c r="D42" i="45"/>
  <c r="E42" i="45"/>
  <c r="H44" i="24"/>
  <c r="I44" i="24" s="1"/>
  <c r="D45" i="24"/>
  <c r="E45" i="24"/>
  <c r="I25" i="102"/>
  <c r="I39" i="60" l="1"/>
  <c r="I35" i="90"/>
  <c r="I42" i="39"/>
  <c r="I45" i="70"/>
  <c r="I40" i="56"/>
  <c r="B37" i="83"/>
  <c r="F37" i="83"/>
  <c r="H37" i="83" s="1"/>
  <c r="N89" i="102"/>
  <c r="O87" i="102"/>
  <c r="O89" i="102" s="1"/>
  <c r="O17" i="2"/>
  <c r="F46" i="30"/>
  <c r="H46" i="30" s="1"/>
  <c r="B46" i="30"/>
  <c r="B43" i="39"/>
  <c r="F43" i="39"/>
  <c r="H43" i="39" s="1"/>
  <c r="O25" i="102"/>
  <c r="B44" i="20"/>
  <c r="F44" i="20"/>
  <c r="H44" i="20" s="1"/>
  <c r="F34" i="98"/>
  <c r="H34" i="98" s="1"/>
  <c r="B34" i="98"/>
  <c r="F44" i="19"/>
  <c r="H44" i="19" s="1"/>
  <c r="B44" i="19"/>
  <c r="B39" i="66"/>
  <c r="F39" i="66"/>
  <c r="G39" i="66" s="1"/>
  <c r="B39" i="58"/>
  <c r="F39" i="58"/>
  <c r="F44" i="21"/>
  <c r="G44" i="21" s="1"/>
  <c r="B44" i="21"/>
  <c r="F40" i="63"/>
  <c r="H40" i="63" s="1"/>
  <c r="B40" i="63"/>
  <c r="B41" i="55"/>
  <c r="F41" i="55"/>
  <c r="H41" i="55" s="1"/>
  <c r="B45" i="71"/>
  <c r="F45" i="71"/>
  <c r="G45" i="71" s="1"/>
  <c r="B45" i="31"/>
  <c r="F45" i="31"/>
  <c r="G45" i="31" s="1"/>
  <c r="B39" i="68"/>
  <c r="F39" i="68"/>
  <c r="G39" i="68" s="1"/>
  <c r="B43" i="73"/>
  <c r="F43" i="73"/>
  <c r="H43" i="73" s="1"/>
  <c r="F40" i="62"/>
  <c r="B40" i="62"/>
  <c r="B43" i="44"/>
  <c r="F43" i="44"/>
  <c r="G43" i="44" s="1"/>
  <c r="F35" i="96"/>
  <c r="G35" i="96" s="1"/>
  <c r="B35" i="96"/>
  <c r="I36" i="82"/>
  <c r="G35" i="91"/>
  <c r="I35" i="91" s="1"/>
  <c r="D36" i="91"/>
  <c r="E36" i="91"/>
  <c r="F40" i="61"/>
  <c r="G40" i="61" s="1"/>
  <c r="B40" i="61"/>
  <c r="B37" i="85"/>
  <c r="F37" i="85"/>
  <c r="H37" i="85" s="1"/>
  <c r="B35" i="93"/>
  <c r="F35" i="93"/>
  <c r="G35" i="93" s="1"/>
  <c r="B38" i="76"/>
  <c r="F38" i="76"/>
  <c r="H38" i="76" s="1"/>
  <c r="F36" i="94"/>
  <c r="H36" i="94" s="1"/>
  <c r="B36" i="94"/>
  <c r="F36" i="90"/>
  <c r="H36" i="90" s="1"/>
  <c r="B36" i="90"/>
  <c r="B45" i="34"/>
  <c r="F45" i="34"/>
  <c r="G45" i="34" s="1"/>
  <c r="B46" i="27"/>
  <c r="F46" i="27"/>
  <c r="B38" i="78"/>
  <c r="F38" i="78"/>
  <c r="H38" i="78" s="1"/>
  <c r="F43" i="43"/>
  <c r="G43" i="43" s="1"/>
  <c r="B43" i="43"/>
  <c r="F45" i="23"/>
  <c r="G45" i="23" s="1"/>
  <c r="B45" i="23"/>
  <c r="B43" i="41"/>
  <c r="F43" i="41"/>
  <c r="G43" i="41" s="1"/>
  <c r="F43" i="74"/>
  <c r="H43" i="74" s="1"/>
  <c r="B43" i="74"/>
  <c r="F35" i="95"/>
  <c r="H35" i="95" s="1"/>
  <c r="B35" i="95"/>
  <c r="N7" i="102"/>
  <c r="N19" i="1"/>
  <c r="B40" i="60"/>
  <c r="F40" i="60"/>
  <c r="G40" i="60" s="1"/>
  <c r="F36" i="89"/>
  <c r="G36" i="89" s="1"/>
  <c r="B36" i="89"/>
  <c r="H43" i="17"/>
  <c r="I43" i="17" s="1"/>
  <c r="D44" i="17"/>
  <c r="E44" i="17"/>
  <c r="B36" i="92"/>
  <c r="F36" i="92"/>
  <c r="G36" i="92" s="1"/>
  <c r="F43" i="42"/>
  <c r="G43" i="42" s="1"/>
  <c r="B43" i="42"/>
  <c r="M89" i="102"/>
  <c r="N17" i="2"/>
  <c r="N19" i="2" s="1"/>
  <c r="N20" i="2" s="1"/>
  <c r="F46" i="69"/>
  <c r="H46" i="69" s="1"/>
  <c r="B46" i="69"/>
  <c r="F47" i="28"/>
  <c r="G47" i="28" s="1"/>
  <c r="B47" i="28"/>
  <c r="F37" i="86"/>
  <c r="H37" i="86" s="1"/>
  <c r="B37" i="86"/>
  <c r="F28" i="101"/>
  <c r="B28" i="101"/>
  <c r="F37" i="82"/>
  <c r="B37" i="82"/>
  <c r="B37" i="80"/>
  <c r="F37" i="80"/>
  <c r="H37" i="80" s="1"/>
  <c r="B41" i="72"/>
  <c r="F41" i="72"/>
  <c r="G41" i="72" s="1"/>
  <c r="B38" i="79"/>
  <c r="F38" i="79"/>
  <c r="G38" i="79" s="1"/>
  <c r="F38" i="75"/>
  <c r="B38" i="75"/>
  <c r="F39" i="65"/>
  <c r="G39" i="65" s="1"/>
  <c r="B39" i="65"/>
  <c r="F36" i="88"/>
  <c r="H36" i="88" s="1"/>
  <c r="B36" i="88"/>
  <c r="B37" i="84"/>
  <c r="F37" i="84"/>
  <c r="B36" i="87"/>
  <c r="F36" i="87"/>
  <c r="H36" i="87" s="1"/>
  <c r="B45" i="32"/>
  <c r="F45" i="32"/>
  <c r="H45" i="32" s="1"/>
  <c r="F41" i="46"/>
  <c r="G41" i="46" s="1"/>
  <c r="B41" i="46"/>
  <c r="B40" i="64"/>
  <c r="F40" i="64"/>
  <c r="H40" i="64" s="1"/>
  <c r="G28" i="100"/>
  <c r="I28" i="100" s="1"/>
  <c r="D29" i="100"/>
  <c r="E29" i="100"/>
  <c r="B41" i="56"/>
  <c r="F41" i="56"/>
  <c r="G41" i="56" s="1"/>
  <c r="T93" i="36"/>
  <c r="B42" i="45"/>
  <c r="F42" i="45"/>
  <c r="F44" i="22"/>
  <c r="H44" i="22" s="1"/>
  <c r="B44" i="22"/>
  <c r="F46" i="29"/>
  <c r="B46" i="29"/>
  <c r="B41" i="57"/>
  <c r="F41" i="57"/>
  <c r="G41" i="57" s="1"/>
  <c r="B45" i="24"/>
  <c r="F45" i="24"/>
  <c r="G45" i="24" s="1"/>
  <c r="B38" i="77"/>
  <c r="F38" i="77"/>
  <c r="G38" i="77" s="1"/>
  <c r="B44" i="3"/>
  <c r="F44" i="3"/>
  <c r="G44" i="3" s="1"/>
  <c r="I42" i="42"/>
  <c r="B34" i="99"/>
  <c r="F34" i="99"/>
  <c r="G34" i="99" s="1"/>
  <c r="B46" i="70"/>
  <c r="F46" i="70"/>
  <c r="H46" i="70" s="1"/>
  <c r="F39" i="67"/>
  <c r="H39" i="67" s="1"/>
  <c r="B39" i="67"/>
  <c r="H28" i="102"/>
  <c r="I28" i="102" s="1"/>
  <c r="D29" i="102"/>
  <c r="E29" i="102"/>
  <c r="B34" i="97"/>
  <c r="F34" i="97"/>
  <c r="G34" i="97" s="1"/>
  <c r="B44" i="18"/>
  <c r="F44" i="18"/>
  <c r="F41" i="54"/>
  <c r="B41" i="54"/>
  <c r="B41" i="53"/>
  <c r="F41" i="53"/>
  <c r="G41" i="53" s="1"/>
  <c r="B40" i="59"/>
  <c r="F40" i="59"/>
  <c r="G40" i="59" s="1"/>
  <c r="F37" i="81"/>
  <c r="G37" i="81" s="1"/>
  <c r="B37" i="81"/>
  <c r="F94" i="36"/>
  <c r="G36" i="94" l="1"/>
  <c r="G46" i="70"/>
  <c r="H43" i="41"/>
  <c r="I43" i="41" s="1"/>
  <c r="H39" i="68"/>
  <c r="I36" i="94"/>
  <c r="G94" i="36"/>
  <c r="F96" i="36"/>
  <c r="G37" i="82"/>
  <c r="D38" i="82"/>
  <c r="E38" i="82"/>
  <c r="D35" i="97"/>
  <c r="E35" i="97"/>
  <c r="H43" i="42"/>
  <c r="I43" i="42" s="1"/>
  <c r="D44" i="42"/>
  <c r="E44" i="42"/>
  <c r="G43" i="74"/>
  <c r="I43" i="74" s="1"/>
  <c r="D44" i="74"/>
  <c r="E44" i="74"/>
  <c r="H44" i="3"/>
  <c r="I44" i="3" s="1"/>
  <c r="D45" i="3"/>
  <c r="E45" i="3"/>
  <c r="D44" i="43"/>
  <c r="E44" i="43"/>
  <c r="H45" i="34"/>
  <c r="I45" i="34" s="1"/>
  <c r="D46" i="34"/>
  <c r="E46" i="34"/>
  <c r="H40" i="62"/>
  <c r="D41" i="62"/>
  <c r="E41" i="62"/>
  <c r="O19" i="2"/>
  <c r="P17" i="2"/>
  <c r="P19" i="2" s="1"/>
  <c r="P20" i="2" s="1"/>
  <c r="H41" i="54"/>
  <c r="D42" i="54"/>
  <c r="E42" i="54"/>
  <c r="H42" i="45"/>
  <c r="D43" i="45"/>
  <c r="E43" i="45"/>
  <c r="G45" i="32"/>
  <c r="I45" i="32" s="1"/>
  <c r="D46" i="32"/>
  <c r="E46" i="32"/>
  <c r="D41" i="60"/>
  <c r="E41" i="60"/>
  <c r="G43" i="73"/>
  <c r="I43" i="73" s="1"/>
  <c r="D44" i="73"/>
  <c r="E44" i="73"/>
  <c r="D47" i="70"/>
  <c r="E47" i="70"/>
  <c r="H45" i="24"/>
  <c r="I45" i="24" s="1"/>
  <c r="D46" i="24"/>
  <c r="E46" i="24"/>
  <c r="H36" i="92"/>
  <c r="I36" i="92" s="1"/>
  <c r="D37" i="92"/>
  <c r="E37" i="92"/>
  <c r="G44" i="19"/>
  <c r="I44" i="19" s="1"/>
  <c r="D45" i="19"/>
  <c r="E45" i="19"/>
  <c r="D39" i="75"/>
  <c r="E39" i="75"/>
  <c r="H44" i="18"/>
  <c r="D45" i="18"/>
  <c r="E45" i="18"/>
  <c r="H37" i="84"/>
  <c r="D38" i="84"/>
  <c r="E38" i="84"/>
  <c r="D42" i="72"/>
  <c r="E42" i="72"/>
  <c r="H47" i="28"/>
  <c r="I47" i="28" s="1"/>
  <c r="D48" i="28"/>
  <c r="E48" i="28"/>
  <c r="G39" i="58"/>
  <c r="D40" i="58"/>
  <c r="E40" i="58"/>
  <c r="I46" i="70"/>
  <c r="H46" i="29"/>
  <c r="D47" i="29"/>
  <c r="E47" i="29"/>
  <c r="G28" i="101"/>
  <c r="D29" i="101"/>
  <c r="E29" i="101"/>
  <c r="H41" i="53"/>
  <c r="I41" i="53" s="1"/>
  <c r="D42" i="53"/>
  <c r="E42" i="53"/>
  <c r="F29" i="102"/>
  <c r="G29" i="102" s="1"/>
  <c r="B29" i="102"/>
  <c r="H41" i="56"/>
  <c r="I41" i="56" s="1"/>
  <c r="D42" i="56"/>
  <c r="E42" i="56"/>
  <c r="G40" i="64"/>
  <c r="I40" i="64" s="1"/>
  <c r="D41" i="64"/>
  <c r="E41" i="64"/>
  <c r="H38" i="75"/>
  <c r="G46" i="69"/>
  <c r="I46" i="69" s="1"/>
  <c r="D47" i="69"/>
  <c r="E47" i="69"/>
  <c r="H36" i="89"/>
  <c r="I36" i="89" s="1"/>
  <c r="D37" i="89"/>
  <c r="E37" i="89"/>
  <c r="D44" i="41"/>
  <c r="E44" i="41"/>
  <c r="G38" i="78"/>
  <c r="I38" i="78" s="1"/>
  <c r="D39" i="78"/>
  <c r="E39" i="78"/>
  <c r="G38" i="76"/>
  <c r="I38" i="76" s="1"/>
  <c r="D39" i="76"/>
  <c r="E39" i="76"/>
  <c r="H40" i="61"/>
  <c r="I40" i="61" s="1"/>
  <c r="H35" i="96"/>
  <c r="I35" i="96" s="1"/>
  <c r="D36" i="96"/>
  <c r="E36" i="96"/>
  <c r="G41" i="55"/>
  <c r="I41" i="55" s="1"/>
  <c r="D42" i="55"/>
  <c r="E42" i="55"/>
  <c r="H44" i="21"/>
  <c r="I44" i="21" s="1"/>
  <c r="H39" i="66"/>
  <c r="I39" i="66" s="1"/>
  <c r="D40" i="66"/>
  <c r="E40" i="66"/>
  <c r="G34" i="98"/>
  <c r="I34" i="98" s="1"/>
  <c r="D35" i="98"/>
  <c r="E35" i="98"/>
  <c r="G43" i="39"/>
  <c r="I43" i="39" s="1"/>
  <c r="D44" i="39"/>
  <c r="E44" i="39"/>
  <c r="G46" i="27"/>
  <c r="D47" i="27"/>
  <c r="E47" i="27"/>
  <c r="G41" i="54"/>
  <c r="H38" i="77"/>
  <c r="I38" i="77" s="1"/>
  <c r="D39" i="77"/>
  <c r="E39" i="77"/>
  <c r="G38" i="75"/>
  <c r="H38" i="79"/>
  <c r="I38" i="79" s="1"/>
  <c r="D39" i="79"/>
  <c r="E39" i="79"/>
  <c r="B36" i="91"/>
  <c r="F36" i="91"/>
  <c r="H36" i="91" s="1"/>
  <c r="I39" i="68"/>
  <c r="R133" i="1"/>
  <c r="N20" i="1"/>
  <c r="O19" i="1"/>
  <c r="G44" i="22"/>
  <c r="I44" i="22" s="1"/>
  <c r="D45" i="22"/>
  <c r="E45" i="22"/>
  <c r="G36" i="88"/>
  <c r="I36" i="88" s="1"/>
  <c r="D37" i="88"/>
  <c r="E37" i="88"/>
  <c r="H37" i="82"/>
  <c r="G37" i="86"/>
  <c r="I37" i="86" s="1"/>
  <c r="D38" i="86"/>
  <c r="E38" i="86"/>
  <c r="H37" i="81"/>
  <c r="I37" i="81" s="1"/>
  <c r="D38" i="81"/>
  <c r="E38" i="81"/>
  <c r="H34" i="99"/>
  <c r="I34" i="99" s="1"/>
  <c r="D35" i="99"/>
  <c r="E35" i="99"/>
  <c r="H41" i="57"/>
  <c r="I41" i="57" s="1"/>
  <c r="D42" i="57"/>
  <c r="E42" i="57"/>
  <c r="G42" i="45"/>
  <c r="I42" i="45" s="1"/>
  <c r="G36" i="87"/>
  <c r="I36" i="87" s="1"/>
  <c r="D37" i="87"/>
  <c r="E37" i="87"/>
  <c r="C53" i="17"/>
  <c r="F44" i="17"/>
  <c r="H44" i="17" s="1"/>
  <c r="B44" i="17"/>
  <c r="G35" i="95"/>
  <c r="I35" i="95" s="1"/>
  <c r="D36" i="95"/>
  <c r="E36" i="95"/>
  <c r="H45" i="23"/>
  <c r="I45" i="23" s="1"/>
  <c r="D46" i="23"/>
  <c r="E46" i="23"/>
  <c r="H46" i="27"/>
  <c r="G36" i="90"/>
  <c r="I36" i="90" s="1"/>
  <c r="D37" i="90"/>
  <c r="E37" i="90"/>
  <c r="D37" i="94"/>
  <c r="E37" i="94"/>
  <c r="H43" i="44"/>
  <c r="I43" i="44" s="1"/>
  <c r="D44" i="44"/>
  <c r="E44" i="44"/>
  <c r="D40" i="68"/>
  <c r="E40" i="68"/>
  <c r="G44" i="20"/>
  <c r="I44" i="20" s="1"/>
  <c r="D45" i="20"/>
  <c r="E45" i="20"/>
  <c r="G37" i="83"/>
  <c r="I37" i="83" s="1"/>
  <c r="D38" i="83"/>
  <c r="E38" i="83"/>
  <c r="G37" i="85"/>
  <c r="I37" i="85" s="1"/>
  <c r="D38" i="85"/>
  <c r="E38" i="85"/>
  <c r="D41" i="61"/>
  <c r="E41" i="61"/>
  <c r="H45" i="31"/>
  <c r="I45" i="31" s="1"/>
  <c r="D46" i="31"/>
  <c r="E46" i="31"/>
  <c r="H45" i="71"/>
  <c r="I45" i="71" s="1"/>
  <c r="D46" i="71"/>
  <c r="E46" i="71"/>
  <c r="D45" i="21"/>
  <c r="E45" i="21"/>
  <c r="H40" i="59"/>
  <c r="I40" i="59" s="1"/>
  <c r="D41" i="59"/>
  <c r="E41" i="59"/>
  <c r="G44" i="18"/>
  <c r="I44" i="18" s="1"/>
  <c r="H34" i="97"/>
  <c r="I34" i="97" s="1"/>
  <c r="G39" i="67"/>
  <c r="I39" i="67" s="1"/>
  <c r="D40" i="67"/>
  <c r="E40" i="67"/>
  <c r="G46" i="29"/>
  <c r="I46" i="29" s="1"/>
  <c r="F29" i="100"/>
  <c r="H29" i="100" s="1"/>
  <c r="B29" i="100"/>
  <c r="H41" i="46"/>
  <c r="I41" i="46" s="1"/>
  <c r="D42" i="46"/>
  <c r="E42" i="46"/>
  <c r="G37" i="84"/>
  <c r="H39" i="65"/>
  <c r="I39" i="65" s="1"/>
  <c r="D40" i="65"/>
  <c r="E40" i="65"/>
  <c r="H41" i="72"/>
  <c r="I41" i="72" s="1"/>
  <c r="G37" i="80"/>
  <c r="I37" i="80" s="1"/>
  <c r="D38" i="80"/>
  <c r="E38" i="80"/>
  <c r="H28" i="101"/>
  <c r="H40" i="60"/>
  <c r="I40" i="60" s="1"/>
  <c r="H43" i="43"/>
  <c r="I43" i="43" s="1"/>
  <c r="H35" i="93"/>
  <c r="I35" i="93" s="1"/>
  <c r="D36" i="93"/>
  <c r="E36" i="93"/>
  <c r="G40" i="62"/>
  <c r="I40" i="62" s="1"/>
  <c r="G40" i="63"/>
  <c r="I40" i="63" s="1"/>
  <c r="D41" i="63"/>
  <c r="E41" i="63"/>
  <c r="H39" i="58"/>
  <c r="G46" i="30"/>
  <c r="I46" i="30" s="1"/>
  <c r="D47" i="30"/>
  <c r="E47" i="30"/>
  <c r="I39" i="58" l="1"/>
  <c r="G36" i="91"/>
  <c r="I36" i="91" s="1"/>
  <c r="I46" i="27"/>
  <c r="I28" i="101"/>
  <c r="I37" i="84"/>
  <c r="I41" i="54"/>
  <c r="B45" i="20"/>
  <c r="F45" i="20"/>
  <c r="H45" i="20" s="1"/>
  <c r="B44" i="73"/>
  <c r="F44" i="73"/>
  <c r="H44" i="73" s="1"/>
  <c r="F42" i="54"/>
  <c r="H42" i="54" s="1"/>
  <c r="B42" i="54"/>
  <c r="B37" i="90"/>
  <c r="F37" i="90"/>
  <c r="G37" i="90" s="1"/>
  <c r="B42" i="57"/>
  <c r="F42" i="57"/>
  <c r="G42" i="57" s="1"/>
  <c r="B35" i="98"/>
  <c r="F35" i="98"/>
  <c r="G35" i="98" s="1"/>
  <c r="F42" i="56"/>
  <c r="G42" i="56" s="1"/>
  <c r="B42" i="56"/>
  <c r="F29" i="101"/>
  <c r="B29" i="101"/>
  <c r="F48" i="28"/>
  <c r="G48" i="28" s="1"/>
  <c r="B48" i="28"/>
  <c r="B45" i="18"/>
  <c r="F45" i="18"/>
  <c r="F45" i="19"/>
  <c r="G45" i="19" s="1"/>
  <c r="B45" i="19"/>
  <c r="F46" i="32"/>
  <c r="H46" i="32" s="1"/>
  <c r="B46" i="32"/>
  <c r="F44" i="42"/>
  <c r="B44" i="42"/>
  <c r="B41" i="63"/>
  <c r="F41" i="63"/>
  <c r="H41" i="63" s="1"/>
  <c r="B37" i="87"/>
  <c r="F37" i="87"/>
  <c r="G37" i="87" s="1"/>
  <c r="B38" i="86"/>
  <c r="F38" i="86"/>
  <c r="G38" i="86" s="1"/>
  <c r="B36" i="96"/>
  <c r="F36" i="96"/>
  <c r="F37" i="89"/>
  <c r="G37" i="89" s="1"/>
  <c r="B37" i="89"/>
  <c r="I38" i="75"/>
  <c r="B42" i="46"/>
  <c r="F42" i="46"/>
  <c r="H42" i="46" s="1"/>
  <c r="F41" i="59"/>
  <c r="G41" i="59" s="1"/>
  <c r="B41" i="59"/>
  <c r="B36" i="95"/>
  <c r="F36" i="95"/>
  <c r="H36" i="95" s="1"/>
  <c r="B37" i="88"/>
  <c r="F37" i="88"/>
  <c r="H37" i="88" s="1"/>
  <c r="B41" i="62"/>
  <c r="F41" i="62"/>
  <c r="G41" i="62" s="1"/>
  <c r="F46" i="71"/>
  <c r="G46" i="71" s="1"/>
  <c r="B46" i="71"/>
  <c r="B41" i="61"/>
  <c r="F41" i="61"/>
  <c r="H41" i="61" s="1"/>
  <c r="F40" i="68"/>
  <c r="G40" i="68" s="1"/>
  <c r="B40" i="68"/>
  <c r="D37" i="91"/>
  <c r="E37" i="91"/>
  <c r="B39" i="77"/>
  <c r="F39" i="77"/>
  <c r="F47" i="27"/>
  <c r="G47" i="27" s="1"/>
  <c r="B47" i="27"/>
  <c r="B40" i="65"/>
  <c r="F40" i="65"/>
  <c r="B39" i="78"/>
  <c r="F39" i="78"/>
  <c r="G39" i="78" s="1"/>
  <c r="B42" i="53"/>
  <c r="F42" i="53"/>
  <c r="F46" i="24"/>
  <c r="H46" i="24" s="1"/>
  <c r="B46" i="24"/>
  <c r="F42" i="55"/>
  <c r="G42" i="55" s="1"/>
  <c r="B42" i="55"/>
  <c r="B44" i="41"/>
  <c r="F44" i="41"/>
  <c r="G44" i="41" s="1"/>
  <c r="F44" i="43"/>
  <c r="G44" i="43" s="1"/>
  <c r="B44" i="43"/>
  <c r="H44" i="43"/>
  <c r="B40" i="67"/>
  <c r="F40" i="67"/>
  <c r="H40" i="67" s="1"/>
  <c r="F47" i="30"/>
  <c r="H47" i="30" s="1"/>
  <c r="B47" i="30"/>
  <c r="F46" i="31"/>
  <c r="G46" i="31" s="1"/>
  <c r="B46" i="31"/>
  <c r="F38" i="85"/>
  <c r="H38" i="85" s="1"/>
  <c r="B38" i="85"/>
  <c r="B38" i="83"/>
  <c r="F38" i="83"/>
  <c r="G38" i="83" s="1"/>
  <c r="B44" i="44"/>
  <c r="F44" i="44"/>
  <c r="G44" i="44" s="1"/>
  <c r="B35" i="99"/>
  <c r="F35" i="99"/>
  <c r="G35" i="99" s="1"/>
  <c r="I37" i="82"/>
  <c r="F45" i="22"/>
  <c r="B45" i="22"/>
  <c r="F39" i="79"/>
  <c r="G39" i="79" s="1"/>
  <c r="B39" i="79"/>
  <c r="F40" i="66"/>
  <c r="G40" i="66" s="1"/>
  <c r="B40" i="66"/>
  <c r="F42" i="72"/>
  <c r="H42" i="72" s="1"/>
  <c r="B42" i="72"/>
  <c r="G42" i="72"/>
  <c r="F35" i="97"/>
  <c r="H35" i="97" s="1"/>
  <c r="B35" i="97"/>
  <c r="O20" i="1"/>
  <c r="R134" i="1"/>
  <c r="F38" i="80"/>
  <c r="H38" i="80" s="1"/>
  <c r="B38" i="80"/>
  <c r="F39" i="76"/>
  <c r="G39" i="76" s="1"/>
  <c r="B39" i="76"/>
  <c r="F36" i="93"/>
  <c r="B36" i="93"/>
  <c r="G29" i="100"/>
  <c r="I29" i="100" s="1"/>
  <c r="D30" i="100"/>
  <c r="E30" i="100"/>
  <c r="F46" i="23"/>
  <c r="G46" i="23" s="1"/>
  <c r="B46" i="23"/>
  <c r="H46" i="23"/>
  <c r="G44" i="17"/>
  <c r="I44" i="17" s="1"/>
  <c r="D45" i="17"/>
  <c r="E45" i="17"/>
  <c r="F47" i="69"/>
  <c r="H47" i="69" s="1"/>
  <c r="B47" i="69"/>
  <c r="H29" i="102"/>
  <c r="I29" i="102" s="1"/>
  <c r="D30" i="102"/>
  <c r="E30" i="102"/>
  <c r="F40" i="58"/>
  <c r="H40" i="58" s="1"/>
  <c r="B40" i="58"/>
  <c r="F39" i="75"/>
  <c r="G39" i="75" s="1"/>
  <c r="B39" i="75"/>
  <c r="F43" i="45"/>
  <c r="B43" i="45"/>
  <c r="B46" i="34"/>
  <c r="F46" i="34"/>
  <c r="H46" i="34" s="1"/>
  <c r="B44" i="39"/>
  <c r="F44" i="39"/>
  <c r="G44" i="39" s="1"/>
  <c r="B41" i="64"/>
  <c r="F41" i="64"/>
  <c r="F38" i="84"/>
  <c r="H38" i="84" s="1"/>
  <c r="B38" i="84"/>
  <c r="B47" i="70"/>
  <c r="F47" i="70"/>
  <c r="G47" i="70" s="1"/>
  <c r="B41" i="60"/>
  <c r="F41" i="60"/>
  <c r="F45" i="3"/>
  <c r="G45" i="3" s="1"/>
  <c r="B45" i="3"/>
  <c r="F44" i="74"/>
  <c r="H44" i="74" s="1"/>
  <c r="B44" i="74"/>
  <c r="B45" i="21"/>
  <c r="F45" i="21"/>
  <c r="G45" i="21" s="1"/>
  <c r="F37" i="94"/>
  <c r="H37" i="94" s="1"/>
  <c r="B37" i="94"/>
  <c r="B38" i="81"/>
  <c r="F38" i="81"/>
  <c r="G38" i="81" s="1"/>
  <c r="F47" i="29"/>
  <c r="G47" i="29" s="1"/>
  <c r="B47" i="29"/>
  <c r="B37" i="92"/>
  <c r="F37" i="92"/>
  <c r="G37" i="92" s="1"/>
  <c r="F38" i="82"/>
  <c r="H38" i="82" s="1"/>
  <c r="B38" i="82"/>
  <c r="T94" i="36"/>
  <c r="T96" i="36" s="1"/>
  <c r="G96" i="36"/>
  <c r="H38" i="81" l="1"/>
  <c r="H38" i="83"/>
  <c r="G42" i="54"/>
  <c r="H48" i="28"/>
  <c r="I48" i="28" s="1"/>
  <c r="H39" i="76"/>
  <c r="I39" i="76" s="1"/>
  <c r="I38" i="83"/>
  <c r="G35" i="97"/>
  <c r="I35" i="97" s="1"/>
  <c r="H42" i="55"/>
  <c r="I42" i="55" s="1"/>
  <c r="H39" i="78"/>
  <c r="I39" i="78" s="1"/>
  <c r="I38" i="81"/>
  <c r="I46" i="23"/>
  <c r="D42" i="60"/>
  <c r="E42" i="60"/>
  <c r="H39" i="75"/>
  <c r="I39" i="75" s="1"/>
  <c r="D40" i="75"/>
  <c r="E40" i="75"/>
  <c r="G39" i="77"/>
  <c r="D40" i="77"/>
  <c r="E40" i="77"/>
  <c r="H29" i="101"/>
  <c r="D30" i="101"/>
  <c r="E30" i="101"/>
  <c r="H45" i="22"/>
  <c r="D46" i="22"/>
  <c r="E46" i="22"/>
  <c r="E48" i="30"/>
  <c r="D48" i="30"/>
  <c r="H38" i="86"/>
  <c r="I38" i="86" s="1"/>
  <c r="D39" i="86"/>
  <c r="E39" i="86"/>
  <c r="H44" i="42"/>
  <c r="D45" i="42"/>
  <c r="E45" i="42"/>
  <c r="G42" i="53"/>
  <c r="D43" i="53"/>
  <c r="E43" i="53"/>
  <c r="H36" i="96"/>
  <c r="D37" i="96"/>
  <c r="E37" i="96"/>
  <c r="I42" i="72"/>
  <c r="H46" i="31"/>
  <c r="I46" i="31" s="1"/>
  <c r="D47" i="31"/>
  <c r="E47" i="31"/>
  <c r="I44" i="43"/>
  <c r="G41" i="61"/>
  <c r="I41" i="61" s="1"/>
  <c r="D42" i="61"/>
  <c r="E42" i="61"/>
  <c r="H46" i="71"/>
  <c r="I46" i="71" s="1"/>
  <c r="D47" i="71"/>
  <c r="E47" i="71"/>
  <c r="G37" i="88"/>
  <c r="I37" i="88" s="1"/>
  <c r="D38" i="88"/>
  <c r="E38" i="88"/>
  <c r="G41" i="63"/>
  <c r="I41" i="63" s="1"/>
  <c r="D42" i="63"/>
  <c r="E42" i="63"/>
  <c r="E47" i="32"/>
  <c r="D47" i="32"/>
  <c r="G45" i="20"/>
  <c r="I45" i="20" s="1"/>
  <c r="D46" i="20"/>
  <c r="E46" i="20"/>
  <c r="F45" i="17"/>
  <c r="B45" i="17"/>
  <c r="C54" i="17"/>
  <c r="H45" i="3"/>
  <c r="D46" i="3"/>
  <c r="E46" i="3"/>
  <c r="G41" i="64"/>
  <c r="D42" i="64"/>
  <c r="E42" i="64"/>
  <c r="H40" i="65"/>
  <c r="D41" i="65"/>
  <c r="E41" i="65"/>
  <c r="H45" i="18"/>
  <c r="D46" i="18"/>
  <c r="E46" i="18"/>
  <c r="G38" i="82"/>
  <c r="I38" i="82" s="1"/>
  <c r="D39" i="82"/>
  <c r="E39" i="82"/>
  <c r="D39" i="81"/>
  <c r="E39" i="81"/>
  <c r="G46" i="34"/>
  <c r="I46" i="34" s="1"/>
  <c r="D47" i="34"/>
  <c r="E47" i="34"/>
  <c r="G40" i="58"/>
  <c r="I40" i="58" s="1"/>
  <c r="D41" i="58"/>
  <c r="E41" i="58"/>
  <c r="E47" i="23"/>
  <c r="D47" i="23"/>
  <c r="G38" i="80"/>
  <c r="I38" i="80" s="1"/>
  <c r="D39" i="80"/>
  <c r="E39" i="80"/>
  <c r="H40" i="66"/>
  <c r="I40" i="66" s="1"/>
  <c r="D41" i="66"/>
  <c r="E41" i="66"/>
  <c r="D39" i="83"/>
  <c r="E39" i="83"/>
  <c r="G40" i="67"/>
  <c r="I40" i="67" s="1"/>
  <c r="D41" i="67"/>
  <c r="E41" i="67"/>
  <c r="D43" i="55"/>
  <c r="E43" i="55"/>
  <c r="F37" i="91"/>
  <c r="H37" i="91" s="1"/>
  <c r="B37" i="91"/>
  <c r="H37" i="89"/>
  <c r="I37" i="89" s="1"/>
  <c r="H45" i="19"/>
  <c r="I45" i="19" s="1"/>
  <c r="H42" i="57"/>
  <c r="I42" i="57" s="1"/>
  <c r="D43" i="57"/>
  <c r="E43" i="57"/>
  <c r="I42" i="54"/>
  <c r="I45" i="3"/>
  <c r="B30" i="102"/>
  <c r="F30" i="102"/>
  <c r="H45" i="21"/>
  <c r="I45" i="21" s="1"/>
  <c r="D46" i="21"/>
  <c r="E46" i="21"/>
  <c r="H47" i="70"/>
  <c r="I47" i="70" s="1"/>
  <c r="D48" i="70"/>
  <c r="E48" i="70"/>
  <c r="G43" i="45"/>
  <c r="D44" i="45"/>
  <c r="E44" i="45"/>
  <c r="G36" i="93"/>
  <c r="D37" i="93"/>
  <c r="E37" i="93"/>
  <c r="H47" i="29"/>
  <c r="I47" i="29" s="1"/>
  <c r="D48" i="29"/>
  <c r="E48" i="29"/>
  <c r="H41" i="60"/>
  <c r="G47" i="69"/>
  <c r="I47" i="69" s="1"/>
  <c r="D48" i="69"/>
  <c r="E48" i="69"/>
  <c r="D40" i="76"/>
  <c r="E40" i="76"/>
  <c r="D43" i="72"/>
  <c r="E43" i="72"/>
  <c r="H35" i="99"/>
  <c r="I35" i="99" s="1"/>
  <c r="D36" i="99"/>
  <c r="E36" i="99"/>
  <c r="D45" i="43"/>
  <c r="E45" i="43"/>
  <c r="D40" i="78"/>
  <c r="E40" i="78"/>
  <c r="H41" i="62"/>
  <c r="I41" i="62" s="1"/>
  <c r="D42" i="62"/>
  <c r="E42" i="62"/>
  <c r="H37" i="87"/>
  <c r="I37" i="87" s="1"/>
  <c r="D38" i="87"/>
  <c r="E38" i="87"/>
  <c r="H37" i="92"/>
  <c r="I37" i="92" s="1"/>
  <c r="D38" i="92"/>
  <c r="E38" i="92"/>
  <c r="G44" i="74"/>
  <c r="I44" i="74" s="1"/>
  <c r="D45" i="74"/>
  <c r="E45" i="74"/>
  <c r="G41" i="60"/>
  <c r="G38" i="84"/>
  <c r="I38" i="84" s="1"/>
  <c r="D39" i="84"/>
  <c r="E39" i="84"/>
  <c r="F30" i="100"/>
  <c r="H30" i="100" s="1"/>
  <c r="B30" i="100"/>
  <c r="D36" i="97"/>
  <c r="E36" i="97"/>
  <c r="G36" i="95"/>
  <c r="I36" i="95" s="1"/>
  <c r="D37" i="95"/>
  <c r="E37" i="95"/>
  <c r="H41" i="59"/>
  <c r="I41" i="59" s="1"/>
  <c r="D42" i="59"/>
  <c r="E42" i="59"/>
  <c r="D49" i="28"/>
  <c r="E49" i="28"/>
  <c r="H42" i="56"/>
  <c r="I42" i="56" s="1"/>
  <c r="D43" i="56"/>
  <c r="E43" i="56"/>
  <c r="D43" i="54"/>
  <c r="E43" i="54"/>
  <c r="H39" i="79"/>
  <c r="I39" i="79" s="1"/>
  <c r="D40" i="79"/>
  <c r="E40" i="79"/>
  <c r="H44" i="41"/>
  <c r="I44" i="41" s="1"/>
  <c r="D45" i="41"/>
  <c r="E45" i="41"/>
  <c r="G46" i="24"/>
  <c r="I46" i="24" s="1"/>
  <c r="D47" i="24"/>
  <c r="E47" i="24"/>
  <c r="H47" i="27"/>
  <c r="I47" i="27" s="1"/>
  <c r="D48" i="27"/>
  <c r="E48" i="27"/>
  <c r="H40" i="68"/>
  <c r="I40" i="68" s="1"/>
  <c r="D41" i="68"/>
  <c r="E41" i="68"/>
  <c r="D38" i="89"/>
  <c r="E38" i="89"/>
  <c r="D46" i="19"/>
  <c r="E46" i="19"/>
  <c r="G29" i="101"/>
  <c r="I29" i="101" s="1"/>
  <c r="H37" i="90"/>
  <c r="I37" i="90" s="1"/>
  <c r="D38" i="90"/>
  <c r="E38" i="90"/>
  <c r="G37" i="94"/>
  <c r="I37" i="94" s="1"/>
  <c r="D38" i="94"/>
  <c r="E38" i="94"/>
  <c r="H41" i="64"/>
  <c r="I41" i="64" s="1"/>
  <c r="H44" i="39"/>
  <c r="I44" i="39" s="1"/>
  <c r="D45" i="39"/>
  <c r="E45" i="39"/>
  <c r="H43" i="45"/>
  <c r="H36" i="93"/>
  <c r="G45" i="22"/>
  <c r="H44" i="44"/>
  <c r="I44" i="44" s="1"/>
  <c r="D45" i="44"/>
  <c r="E45" i="44"/>
  <c r="G38" i="85"/>
  <c r="I38" i="85" s="1"/>
  <c r="D39" i="85"/>
  <c r="E39" i="85"/>
  <c r="G47" i="30"/>
  <c r="I47" i="30" s="1"/>
  <c r="H42" i="53"/>
  <c r="I42" i="53" s="1"/>
  <c r="G40" i="65"/>
  <c r="H39" i="77"/>
  <c r="G42" i="46"/>
  <c r="I42" i="46" s="1"/>
  <c r="D43" i="46"/>
  <c r="E43" i="46"/>
  <c r="G36" i="96"/>
  <c r="G44" i="42"/>
  <c r="I44" i="42" s="1"/>
  <c r="G46" i="32"/>
  <c r="I46" i="32" s="1"/>
  <c r="G45" i="18"/>
  <c r="I45" i="18" s="1"/>
  <c r="H35" i="98"/>
  <c r="I35" i="98" s="1"/>
  <c r="D36" i="98"/>
  <c r="E36" i="98"/>
  <c r="G44" i="73"/>
  <c r="I44" i="73" s="1"/>
  <c r="D45" i="73"/>
  <c r="E45" i="73"/>
  <c r="I43" i="45" l="1"/>
  <c r="I45" i="22"/>
  <c r="I39" i="77"/>
  <c r="I40" i="65"/>
  <c r="I36" i="93"/>
  <c r="B40" i="79"/>
  <c r="F40" i="79"/>
  <c r="H40" i="79" s="1"/>
  <c r="B42" i="62"/>
  <c r="F42" i="62"/>
  <c r="H42" i="62" s="1"/>
  <c r="B43" i="72"/>
  <c r="F43" i="72"/>
  <c r="H43" i="72" s="1"/>
  <c r="F48" i="70"/>
  <c r="H48" i="70" s="1"/>
  <c r="B48" i="70"/>
  <c r="F39" i="82"/>
  <c r="H39" i="82" s="1"/>
  <c r="B39" i="82"/>
  <c r="B41" i="65"/>
  <c r="F41" i="65"/>
  <c r="G41" i="65" s="1"/>
  <c r="B40" i="77"/>
  <c r="F40" i="77"/>
  <c r="H40" i="77" s="1"/>
  <c r="F45" i="73"/>
  <c r="B45" i="73"/>
  <c r="B46" i="19"/>
  <c r="F46" i="19"/>
  <c r="G46" i="19" s="1"/>
  <c r="B41" i="58"/>
  <c r="F41" i="58"/>
  <c r="G41" i="58" s="1"/>
  <c r="D46" i="17"/>
  <c r="E46" i="17"/>
  <c r="F42" i="61"/>
  <c r="G42" i="61" s="1"/>
  <c r="B42" i="61"/>
  <c r="B46" i="22"/>
  <c r="F46" i="22"/>
  <c r="H46" i="22" s="1"/>
  <c r="I36" i="96"/>
  <c r="F49" i="28"/>
  <c r="H49" i="28" s="1"/>
  <c r="B49" i="28"/>
  <c r="G30" i="100"/>
  <c r="I30" i="100" s="1"/>
  <c r="D31" i="100"/>
  <c r="E31" i="100"/>
  <c r="F41" i="67"/>
  <c r="H41" i="67" s="1"/>
  <c r="B41" i="67"/>
  <c r="F39" i="80"/>
  <c r="H39" i="80" s="1"/>
  <c r="B39" i="80"/>
  <c r="F38" i="88"/>
  <c r="H38" i="88" s="1"/>
  <c r="B38" i="88"/>
  <c r="B45" i="43"/>
  <c r="F45" i="43"/>
  <c r="H45" i="43" s="1"/>
  <c r="H30" i="102"/>
  <c r="D31" i="102"/>
  <c r="E31" i="102"/>
  <c r="B45" i="44"/>
  <c r="F45" i="44"/>
  <c r="G45" i="44" s="1"/>
  <c r="B36" i="98"/>
  <c r="F36" i="98"/>
  <c r="G36" i="98" s="1"/>
  <c r="B38" i="89"/>
  <c r="F38" i="89"/>
  <c r="G38" i="89" s="1"/>
  <c r="F48" i="27"/>
  <c r="G48" i="27" s="1"/>
  <c r="B48" i="27"/>
  <c r="B36" i="97"/>
  <c r="F36" i="97"/>
  <c r="H36" i="97" s="1"/>
  <c r="B39" i="84"/>
  <c r="F39" i="84"/>
  <c r="G39" i="84" s="1"/>
  <c r="F38" i="92"/>
  <c r="G38" i="92" s="1"/>
  <c r="B38" i="92"/>
  <c r="F40" i="76"/>
  <c r="H40" i="76" s="1"/>
  <c r="B40" i="76"/>
  <c r="B37" i="93"/>
  <c r="F37" i="93"/>
  <c r="G37" i="93" s="1"/>
  <c r="G37" i="91"/>
  <c r="I37" i="91" s="1"/>
  <c r="D38" i="91"/>
  <c r="E38" i="91"/>
  <c r="F39" i="81"/>
  <c r="H39" i="81" s="1"/>
  <c r="B39" i="81"/>
  <c r="B45" i="42"/>
  <c r="F45" i="42"/>
  <c r="H45" i="42" s="1"/>
  <c r="B43" i="55"/>
  <c r="F43" i="55"/>
  <c r="H43" i="55" s="1"/>
  <c r="B47" i="34"/>
  <c r="F47" i="34"/>
  <c r="H47" i="34" s="1"/>
  <c r="B46" i="3"/>
  <c r="F46" i="3"/>
  <c r="G46" i="3" s="1"/>
  <c r="B38" i="90"/>
  <c r="F38" i="90"/>
  <c r="B45" i="41"/>
  <c r="F45" i="41"/>
  <c r="G45" i="41" s="1"/>
  <c r="B42" i="59"/>
  <c r="F42" i="59"/>
  <c r="G42" i="59" s="1"/>
  <c r="B38" i="87"/>
  <c r="F38" i="87"/>
  <c r="G38" i="87" s="1"/>
  <c r="F40" i="78"/>
  <c r="B40" i="78"/>
  <c r="F46" i="21"/>
  <c r="B46" i="21"/>
  <c r="G45" i="17"/>
  <c r="F47" i="32"/>
  <c r="H47" i="32" s="1"/>
  <c r="B47" i="32"/>
  <c r="F47" i="31"/>
  <c r="B47" i="31"/>
  <c r="B43" i="53"/>
  <c r="F43" i="53"/>
  <c r="H43" i="53" s="1"/>
  <c r="F43" i="54"/>
  <c r="H43" i="54" s="1"/>
  <c r="B43" i="54"/>
  <c r="B48" i="69"/>
  <c r="F48" i="69"/>
  <c r="G48" i="69" s="1"/>
  <c r="I41" i="60"/>
  <c r="F39" i="83"/>
  <c r="H39" i="83" s="1"/>
  <c r="B39" i="83"/>
  <c r="F47" i="23"/>
  <c r="H47" i="23" s="1"/>
  <c r="B47" i="23"/>
  <c r="B42" i="64"/>
  <c r="F42" i="64"/>
  <c r="G42" i="64" s="1"/>
  <c r="H45" i="17"/>
  <c r="F46" i="20"/>
  <c r="B46" i="20"/>
  <c r="F47" i="71"/>
  <c r="G47" i="71" s="1"/>
  <c r="B47" i="71"/>
  <c r="B48" i="30"/>
  <c r="F48" i="30"/>
  <c r="H48" i="30" s="1"/>
  <c r="F30" i="101"/>
  <c r="G30" i="101" s="1"/>
  <c r="B30" i="101"/>
  <c r="F42" i="60"/>
  <c r="G42" i="60" s="1"/>
  <c r="B42" i="60"/>
  <c r="F41" i="68"/>
  <c r="G41" i="68" s="1"/>
  <c r="B41" i="68"/>
  <c r="B43" i="46"/>
  <c r="F43" i="46"/>
  <c r="G43" i="46" s="1"/>
  <c r="F39" i="85"/>
  <c r="G39" i="85" s="1"/>
  <c r="B39" i="85"/>
  <c r="F38" i="94"/>
  <c r="G38" i="94" s="1"/>
  <c r="B38" i="94"/>
  <c r="F47" i="24"/>
  <c r="H47" i="24" s="1"/>
  <c r="B47" i="24"/>
  <c r="F36" i="99"/>
  <c r="H36" i="99" s="1"/>
  <c r="B36" i="99"/>
  <c r="F44" i="45"/>
  <c r="B44" i="45"/>
  <c r="F46" i="18"/>
  <c r="H46" i="18" s="1"/>
  <c r="B46" i="18"/>
  <c r="B39" i="86"/>
  <c r="F39" i="86"/>
  <c r="H39" i="86" s="1"/>
  <c r="B40" i="75"/>
  <c r="F40" i="75"/>
  <c r="G40" i="75" s="1"/>
  <c r="F45" i="39"/>
  <c r="H45" i="39" s="1"/>
  <c r="B45" i="39"/>
  <c r="F43" i="56"/>
  <c r="H43" i="56" s="1"/>
  <c r="B43" i="56"/>
  <c r="F37" i="95"/>
  <c r="G37" i="95" s="1"/>
  <c r="B37" i="95"/>
  <c r="B45" i="74"/>
  <c r="F45" i="74"/>
  <c r="H45" i="74" s="1"/>
  <c r="F48" i="29"/>
  <c r="B48" i="29"/>
  <c r="G30" i="102"/>
  <c r="B43" i="57"/>
  <c r="F43" i="57"/>
  <c r="H43" i="57" s="1"/>
  <c r="B41" i="66"/>
  <c r="F41" i="66"/>
  <c r="G41" i="66" s="1"/>
  <c r="B42" i="63"/>
  <c r="F42" i="63"/>
  <c r="G42" i="63" s="1"/>
  <c r="F37" i="96"/>
  <c r="G37" i="96" s="1"/>
  <c r="B37" i="96"/>
  <c r="G47" i="23" l="1"/>
  <c r="G47" i="24"/>
  <c r="H46" i="19"/>
  <c r="I45" i="17"/>
  <c r="G43" i="54"/>
  <c r="G45" i="43"/>
  <c r="G48" i="30"/>
  <c r="I48" i="30" s="1"/>
  <c r="H39" i="84"/>
  <c r="I39" i="84" s="1"/>
  <c r="I30" i="102"/>
  <c r="H39" i="85"/>
  <c r="I39" i="85" s="1"/>
  <c r="F46" i="17"/>
  <c r="H46" i="17" s="1"/>
  <c r="H42" i="59"/>
  <c r="I42" i="59" s="1"/>
  <c r="I43" i="54"/>
  <c r="G45" i="74"/>
  <c r="I45" i="74" s="1"/>
  <c r="G47" i="31"/>
  <c r="D48" i="31"/>
  <c r="E48" i="31"/>
  <c r="G46" i="21"/>
  <c r="D47" i="21"/>
  <c r="E47" i="21"/>
  <c r="H46" i="3"/>
  <c r="I46" i="3" s="1"/>
  <c r="D47" i="3"/>
  <c r="E47" i="3"/>
  <c r="D40" i="81"/>
  <c r="E40" i="81"/>
  <c r="D38" i="93"/>
  <c r="E38" i="93"/>
  <c r="D39" i="92"/>
  <c r="E39" i="92"/>
  <c r="I45" i="43"/>
  <c r="G45" i="73"/>
  <c r="D46" i="73"/>
  <c r="E46" i="73"/>
  <c r="G43" i="72"/>
  <c r="D44" i="72"/>
  <c r="E44" i="72"/>
  <c r="D40" i="86"/>
  <c r="E40" i="86"/>
  <c r="H44" i="45"/>
  <c r="D45" i="45"/>
  <c r="E45" i="45"/>
  <c r="G46" i="20"/>
  <c r="D47" i="20"/>
  <c r="E47" i="20"/>
  <c r="D46" i="39"/>
  <c r="E46" i="39"/>
  <c r="I47" i="24"/>
  <c r="I47" i="23"/>
  <c r="H48" i="69"/>
  <c r="I48" i="69" s="1"/>
  <c r="D49" i="69"/>
  <c r="E49" i="69"/>
  <c r="H38" i="87"/>
  <c r="I38" i="87" s="1"/>
  <c r="D39" i="87"/>
  <c r="E39" i="87"/>
  <c r="D43" i="59"/>
  <c r="E43" i="59"/>
  <c r="H45" i="44"/>
  <c r="I45" i="44" s="1"/>
  <c r="D46" i="44"/>
  <c r="E46" i="44"/>
  <c r="G39" i="80"/>
  <c r="I39" i="80" s="1"/>
  <c r="D40" i="80"/>
  <c r="E40" i="80"/>
  <c r="H42" i="61"/>
  <c r="I42" i="61" s="1"/>
  <c r="D43" i="61"/>
  <c r="E43" i="61"/>
  <c r="G39" i="82"/>
  <c r="I39" i="82" s="1"/>
  <c r="D40" i="82"/>
  <c r="E40" i="82"/>
  <c r="G40" i="79"/>
  <c r="I40" i="79" s="1"/>
  <c r="D41" i="79"/>
  <c r="E41" i="79"/>
  <c r="G43" i="56"/>
  <c r="I43" i="56" s="1"/>
  <c r="D44" i="56"/>
  <c r="E44" i="56"/>
  <c r="H42" i="60"/>
  <c r="I42" i="60" s="1"/>
  <c r="D43" i="60"/>
  <c r="E43" i="60"/>
  <c r="D44" i="54"/>
  <c r="E44" i="54"/>
  <c r="F38" i="91"/>
  <c r="H38" i="91" s="1"/>
  <c r="B38" i="91"/>
  <c r="G38" i="88"/>
  <c r="I38" i="88" s="1"/>
  <c r="D39" i="88"/>
  <c r="E39" i="88"/>
  <c r="G49" i="28"/>
  <c r="I49" i="28" s="1"/>
  <c r="D50" i="28"/>
  <c r="E50" i="28"/>
  <c r="G38" i="90"/>
  <c r="D39" i="90"/>
  <c r="E39" i="90"/>
  <c r="D40" i="85"/>
  <c r="E40" i="85"/>
  <c r="H43" i="46"/>
  <c r="I43" i="46" s="1"/>
  <c r="D44" i="46"/>
  <c r="E44" i="46"/>
  <c r="H48" i="27"/>
  <c r="I48" i="27" s="1"/>
  <c r="D49" i="27"/>
  <c r="E49" i="27"/>
  <c r="H42" i="63"/>
  <c r="I42" i="63" s="1"/>
  <c r="D43" i="63"/>
  <c r="E43" i="63"/>
  <c r="G36" i="99"/>
  <c r="I36" i="99" s="1"/>
  <c r="D37" i="99"/>
  <c r="E37" i="99"/>
  <c r="D48" i="24"/>
  <c r="E48" i="24"/>
  <c r="H42" i="64"/>
  <c r="I42" i="64" s="1"/>
  <c r="D43" i="64"/>
  <c r="E43" i="64"/>
  <c r="D48" i="23"/>
  <c r="E48" i="23"/>
  <c r="G47" i="32"/>
  <c r="I47" i="32" s="1"/>
  <c r="D48" i="32"/>
  <c r="E48" i="32"/>
  <c r="G47" i="34"/>
  <c r="I47" i="34" s="1"/>
  <c r="D48" i="34"/>
  <c r="E48" i="34"/>
  <c r="D40" i="84"/>
  <c r="E40" i="84"/>
  <c r="G46" i="22"/>
  <c r="I46" i="22" s="1"/>
  <c r="B46" i="17"/>
  <c r="C55" i="17"/>
  <c r="G46" i="17"/>
  <c r="I46" i="19"/>
  <c r="G48" i="29"/>
  <c r="D49" i="29"/>
  <c r="E49" i="29"/>
  <c r="I43" i="72"/>
  <c r="G43" i="57"/>
  <c r="I43" i="57" s="1"/>
  <c r="D44" i="57"/>
  <c r="E44" i="57"/>
  <c r="G46" i="18"/>
  <c r="I46" i="18" s="1"/>
  <c r="D47" i="18"/>
  <c r="E47" i="18"/>
  <c r="G43" i="53"/>
  <c r="I43" i="53" s="1"/>
  <c r="D44" i="53"/>
  <c r="E44" i="53"/>
  <c r="H45" i="41"/>
  <c r="I45" i="41" s="1"/>
  <c r="D46" i="41"/>
  <c r="E46" i="41"/>
  <c r="G40" i="76"/>
  <c r="I40" i="76" s="1"/>
  <c r="D41" i="76"/>
  <c r="E41" i="76"/>
  <c r="H38" i="89"/>
  <c r="I38" i="89" s="1"/>
  <c r="D39" i="89"/>
  <c r="E39" i="89"/>
  <c r="B31" i="102"/>
  <c r="F31" i="102"/>
  <c r="G31" i="102" s="1"/>
  <c r="G41" i="67"/>
  <c r="I41" i="67" s="1"/>
  <c r="D42" i="67"/>
  <c r="E42" i="67"/>
  <c r="D47" i="19"/>
  <c r="E47" i="19"/>
  <c r="G42" i="62"/>
  <c r="I42" i="62" s="1"/>
  <c r="D43" i="62"/>
  <c r="E43" i="62"/>
  <c r="H40" i="78"/>
  <c r="D41" i="78"/>
  <c r="E41" i="78"/>
  <c r="H30" i="101"/>
  <c r="I30" i="101" s="1"/>
  <c r="D31" i="101"/>
  <c r="E31" i="101"/>
  <c r="D47" i="22"/>
  <c r="E47" i="22"/>
  <c r="H41" i="58"/>
  <c r="I41" i="58" s="1"/>
  <c r="D42" i="58"/>
  <c r="E42" i="58"/>
  <c r="G40" i="77"/>
  <c r="I40" i="77" s="1"/>
  <c r="D41" i="77"/>
  <c r="E41" i="77"/>
  <c r="H41" i="65"/>
  <c r="I41" i="65" s="1"/>
  <c r="D42" i="65"/>
  <c r="E42" i="65"/>
  <c r="G48" i="70"/>
  <c r="I48" i="70" s="1"/>
  <c r="D49" i="70"/>
  <c r="E49" i="70"/>
  <c r="H37" i="95"/>
  <c r="I37" i="95" s="1"/>
  <c r="D38" i="95"/>
  <c r="E38" i="95"/>
  <c r="D42" i="68"/>
  <c r="E42" i="68"/>
  <c r="D46" i="74"/>
  <c r="E46" i="74"/>
  <c r="H40" i="75"/>
  <c r="I40" i="75" s="1"/>
  <c r="D41" i="75"/>
  <c r="E41" i="75"/>
  <c r="H37" i="96"/>
  <c r="I37" i="96" s="1"/>
  <c r="D38" i="96"/>
  <c r="E38" i="96"/>
  <c r="H48" i="29"/>
  <c r="H41" i="68"/>
  <c r="I41" i="68" s="1"/>
  <c r="H47" i="71"/>
  <c r="I47" i="71" s="1"/>
  <c r="D48" i="71"/>
  <c r="E48" i="71"/>
  <c r="G40" i="78"/>
  <c r="H41" i="66"/>
  <c r="I41" i="66" s="1"/>
  <c r="D42" i="66"/>
  <c r="E42" i="66"/>
  <c r="G45" i="39"/>
  <c r="I45" i="39" s="1"/>
  <c r="G39" i="86"/>
  <c r="I39" i="86" s="1"/>
  <c r="G44" i="45"/>
  <c r="H38" i="94"/>
  <c r="I38" i="94" s="1"/>
  <c r="D39" i="94"/>
  <c r="E39" i="94"/>
  <c r="D49" i="30"/>
  <c r="E49" i="30"/>
  <c r="H46" i="20"/>
  <c r="I46" i="20" s="1"/>
  <c r="G39" i="83"/>
  <c r="I39" i="83" s="1"/>
  <c r="D40" i="83"/>
  <c r="E40" i="83"/>
  <c r="H47" i="31"/>
  <c r="H46" i="21"/>
  <c r="I46" i="21" s="1"/>
  <c r="H38" i="90"/>
  <c r="G43" i="55"/>
  <c r="I43" i="55" s="1"/>
  <c r="D44" i="55"/>
  <c r="E44" i="55"/>
  <c r="G45" i="42"/>
  <c r="I45" i="42" s="1"/>
  <c r="D46" i="42"/>
  <c r="E46" i="42"/>
  <c r="G39" i="81"/>
  <c r="I39" i="81" s="1"/>
  <c r="H37" i="93"/>
  <c r="I37" i="93" s="1"/>
  <c r="H38" i="92"/>
  <c r="I38" i="92" s="1"/>
  <c r="G36" i="97"/>
  <c r="I36" i="97" s="1"/>
  <c r="D37" i="97"/>
  <c r="E37" i="97"/>
  <c r="H36" i="98"/>
  <c r="I36" i="98" s="1"/>
  <c r="D37" i="98"/>
  <c r="E37" i="98"/>
  <c r="D46" i="43"/>
  <c r="E46" i="43"/>
  <c r="F31" i="100"/>
  <c r="B31" i="100"/>
  <c r="H45" i="73"/>
  <c r="I47" i="31" l="1"/>
  <c r="I44" i="45"/>
  <c r="I45" i="73"/>
  <c r="I38" i="90"/>
  <c r="E47" i="17"/>
  <c r="G38" i="91"/>
  <c r="D47" i="17"/>
  <c r="C56" i="17" s="1"/>
  <c r="I40" i="78"/>
  <c r="I46" i="17"/>
  <c r="B48" i="71"/>
  <c r="F48" i="71"/>
  <c r="G48" i="71" s="1"/>
  <c r="F47" i="19"/>
  <c r="G47" i="19" s="1"/>
  <c r="B47" i="19"/>
  <c r="F41" i="76"/>
  <c r="B41" i="76"/>
  <c r="B48" i="23"/>
  <c r="F48" i="23"/>
  <c r="H48" i="23"/>
  <c r="B45" i="45"/>
  <c r="F45" i="45"/>
  <c r="F48" i="31"/>
  <c r="H48" i="31" s="1"/>
  <c r="B48" i="31"/>
  <c r="B41" i="77"/>
  <c r="F41" i="77"/>
  <c r="H41" i="77" s="1"/>
  <c r="H31" i="102"/>
  <c r="I31" i="102" s="1"/>
  <c r="D32" i="102"/>
  <c r="E32" i="102"/>
  <c r="B49" i="29"/>
  <c r="F49" i="29"/>
  <c r="B48" i="34"/>
  <c r="F48" i="34"/>
  <c r="G48" i="34" s="1"/>
  <c r="B50" i="28"/>
  <c r="F50" i="28"/>
  <c r="H50" i="28" s="1"/>
  <c r="F40" i="82"/>
  <c r="G40" i="82" s="1"/>
  <c r="B40" i="82"/>
  <c r="F39" i="87"/>
  <c r="G39" i="87" s="1"/>
  <c r="B39" i="87"/>
  <c r="F47" i="3"/>
  <c r="G47" i="3" s="1"/>
  <c r="B47" i="3"/>
  <c r="B37" i="97"/>
  <c r="F37" i="97"/>
  <c r="H37" i="97" s="1"/>
  <c r="B42" i="66"/>
  <c r="F42" i="66"/>
  <c r="G42" i="66" s="1"/>
  <c r="B44" i="57"/>
  <c r="F44" i="57"/>
  <c r="G44" i="57" s="1"/>
  <c r="B40" i="85"/>
  <c r="F40" i="85"/>
  <c r="G40" i="85" s="1"/>
  <c r="F49" i="70"/>
  <c r="B49" i="70"/>
  <c r="B46" i="41"/>
  <c r="F46" i="41"/>
  <c r="H46" i="41" s="1"/>
  <c r="I38" i="91"/>
  <c r="F40" i="86"/>
  <c r="H40" i="86" s="1"/>
  <c r="B40" i="86"/>
  <c r="B39" i="92"/>
  <c r="F39" i="92"/>
  <c r="H39" i="92" s="1"/>
  <c r="F41" i="78"/>
  <c r="H41" i="78" s="1"/>
  <c r="B41" i="78"/>
  <c r="F43" i="63"/>
  <c r="G43" i="63" s="1"/>
  <c r="B43" i="63"/>
  <c r="F46" i="73"/>
  <c r="G46" i="73" s="1"/>
  <c r="B46" i="73"/>
  <c r="B44" i="55"/>
  <c r="F44" i="55"/>
  <c r="G44" i="55" s="1"/>
  <c r="I48" i="29"/>
  <c r="B39" i="94"/>
  <c r="F39" i="94"/>
  <c r="G39" i="94" s="1"/>
  <c r="B42" i="68"/>
  <c r="F42" i="68"/>
  <c r="H42" i="68" s="1"/>
  <c r="F42" i="58"/>
  <c r="H42" i="58" s="1"/>
  <c r="B42" i="58"/>
  <c r="F42" i="67"/>
  <c r="B42" i="67"/>
  <c r="B47" i="18"/>
  <c r="F47" i="18"/>
  <c r="G47" i="18" s="1"/>
  <c r="F43" i="61"/>
  <c r="H43" i="61" s="1"/>
  <c r="B43" i="61"/>
  <c r="F49" i="69"/>
  <c r="G49" i="69" s="1"/>
  <c r="B49" i="69"/>
  <c r="B46" i="43"/>
  <c r="F46" i="43"/>
  <c r="G46" i="43" s="1"/>
  <c r="F40" i="83"/>
  <c r="G40" i="83" s="1"/>
  <c r="B40" i="83"/>
  <c r="B46" i="74"/>
  <c r="F46" i="74"/>
  <c r="G46" i="74" s="1"/>
  <c r="B43" i="62"/>
  <c r="F43" i="62"/>
  <c r="H43" i="62" s="1"/>
  <c r="B39" i="89"/>
  <c r="F39" i="89"/>
  <c r="H39" i="89" s="1"/>
  <c r="F48" i="32"/>
  <c r="G48" i="32" s="1"/>
  <c r="B48" i="32"/>
  <c r="F48" i="24"/>
  <c r="H48" i="24" s="1"/>
  <c r="B48" i="24"/>
  <c r="B49" i="27"/>
  <c r="F49" i="27"/>
  <c r="H49" i="27" s="1"/>
  <c r="F39" i="90"/>
  <c r="H39" i="90" s="1"/>
  <c r="B39" i="90"/>
  <c r="B39" i="88"/>
  <c r="F39" i="88"/>
  <c r="D39" i="91"/>
  <c r="E39" i="91"/>
  <c r="B47" i="20"/>
  <c r="F47" i="20"/>
  <c r="G47" i="20" s="1"/>
  <c r="B38" i="93"/>
  <c r="F38" i="93"/>
  <c r="G38" i="93" s="1"/>
  <c r="F47" i="21"/>
  <c r="H47" i="21" s="1"/>
  <c r="B47" i="21"/>
  <c r="F46" i="42"/>
  <c r="H46" i="42" s="1"/>
  <c r="B46" i="42"/>
  <c r="B49" i="30"/>
  <c r="F49" i="30"/>
  <c r="H49" i="30" s="1"/>
  <c r="B41" i="75"/>
  <c r="F41" i="75"/>
  <c r="G41" i="75" s="1"/>
  <c r="F44" i="53"/>
  <c r="G44" i="53" s="1"/>
  <c r="B44" i="53"/>
  <c r="F43" i="64"/>
  <c r="G43" i="64" s="1"/>
  <c r="B43" i="64"/>
  <c r="B43" i="60"/>
  <c r="F43" i="60"/>
  <c r="H43" i="60" s="1"/>
  <c r="F46" i="44"/>
  <c r="H46" i="44" s="1"/>
  <c r="B46" i="44"/>
  <c r="B46" i="39"/>
  <c r="F46" i="39"/>
  <c r="H46" i="39" s="1"/>
  <c r="F38" i="96"/>
  <c r="G38" i="96" s="1"/>
  <c r="B38" i="96"/>
  <c r="F38" i="95"/>
  <c r="G38" i="95" s="1"/>
  <c r="B38" i="95"/>
  <c r="F44" i="56"/>
  <c r="H44" i="56" s="1"/>
  <c r="B44" i="56"/>
  <c r="B41" i="79"/>
  <c r="F41" i="79"/>
  <c r="H41" i="79" s="1"/>
  <c r="B44" i="72"/>
  <c r="F44" i="72"/>
  <c r="H44" i="72" s="1"/>
  <c r="G31" i="100"/>
  <c r="D32" i="100"/>
  <c r="E32" i="100"/>
  <c r="B42" i="65"/>
  <c r="F42" i="65"/>
  <c r="H42" i="65" s="1"/>
  <c r="H31" i="100"/>
  <c r="F37" i="98"/>
  <c r="H37" i="98" s="1"/>
  <c r="B37" i="98"/>
  <c r="B47" i="22"/>
  <c r="F47" i="22"/>
  <c r="H47" i="22" s="1"/>
  <c r="B31" i="101"/>
  <c r="F31" i="101"/>
  <c r="H31" i="101" s="1"/>
  <c r="F40" i="84"/>
  <c r="H40" i="84" s="1"/>
  <c r="B40" i="84"/>
  <c r="F37" i="99"/>
  <c r="H37" i="99" s="1"/>
  <c r="B37" i="99"/>
  <c r="F44" i="46"/>
  <c r="B44" i="46"/>
  <c r="B44" i="54"/>
  <c r="F44" i="54"/>
  <c r="H44" i="54" s="1"/>
  <c r="F40" i="80"/>
  <c r="G40" i="80" s="1"/>
  <c r="B40" i="80"/>
  <c r="B43" i="59"/>
  <c r="F43" i="59"/>
  <c r="H43" i="59" s="1"/>
  <c r="B40" i="81"/>
  <c r="F40" i="81"/>
  <c r="H40" i="81" s="1"/>
  <c r="F47" i="17" l="1"/>
  <c r="B47" i="17"/>
  <c r="H48" i="32"/>
  <c r="I48" i="32" s="1"/>
  <c r="G41" i="78"/>
  <c r="I41" i="78" s="1"/>
  <c r="H40" i="85"/>
  <c r="I40" i="85" s="1"/>
  <c r="H46" i="43"/>
  <c r="G48" i="31"/>
  <c r="I48" i="31" s="1"/>
  <c r="I31" i="100"/>
  <c r="D40" i="88"/>
  <c r="E40" i="88"/>
  <c r="H38" i="96"/>
  <c r="D39" i="96"/>
  <c r="E39" i="96"/>
  <c r="G49" i="30"/>
  <c r="I49" i="30" s="1"/>
  <c r="H40" i="83"/>
  <c r="I40" i="83" s="1"/>
  <c r="D41" i="83"/>
  <c r="E41" i="83"/>
  <c r="H49" i="69"/>
  <c r="I49" i="69" s="1"/>
  <c r="D50" i="69"/>
  <c r="E50" i="69"/>
  <c r="G42" i="68"/>
  <c r="I42" i="68" s="1"/>
  <c r="D43" i="68"/>
  <c r="E43" i="68"/>
  <c r="H44" i="55"/>
  <c r="I44" i="55" s="1"/>
  <c r="D45" i="55"/>
  <c r="E45" i="55"/>
  <c r="H40" i="82"/>
  <c r="D41" i="82"/>
  <c r="E41" i="82"/>
  <c r="H49" i="29"/>
  <c r="D50" i="29"/>
  <c r="E50" i="29"/>
  <c r="H45" i="45"/>
  <c r="D46" i="45"/>
  <c r="E46" i="45"/>
  <c r="H42" i="67"/>
  <c r="D43" i="67"/>
  <c r="E43" i="67"/>
  <c r="D45" i="54"/>
  <c r="E45" i="54"/>
  <c r="H44" i="46"/>
  <c r="D45" i="46"/>
  <c r="E45" i="46"/>
  <c r="G43" i="59"/>
  <c r="I43" i="59" s="1"/>
  <c r="D44" i="59"/>
  <c r="E44" i="59"/>
  <c r="G40" i="84"/>
  <c r="I40" i="84" s="1"/>
  <c r="D41" i="84"/>
  <c r="E41" i="84"/>
  <c r="G41" i="79"/>
  <c r="I41" i="79" s="1"/>
  <c r="D42" i="79"/>
  <c r="E42" i="79"/>
  <c r="G43" i="60"/>
  <c r="I43" i="60" s="1"/>
  <c r="D44" i="60"/>
  <c r="E44" i="60"/>
  <c r="H44" i="53"/>
  <c r="I44" i="53" s="1"/>
  <c r="D45" i="53"/>
  <c r="E45" i="53"/>
  <c r="G47" i="21"/>
  <c r="I47" i="21" s="1"/>
  <c r="D48" i="21"/>
  <c r="E48" i="21"/>
  <c r="H47" i="20"/>
  <c r="I47" i="20" s="1"/>
  <c r="D48" i="20"/>
  <c r="E48" i="20"/>
  <c r="G48" i="24"/>
  <c r="I48" i="24" s="1"/>
  <c r="D49" i="24"/>
  <c r="E49" i="24"/>
  <c r="H46" i="74"/>
  <c r="I46" i="74" s="1"/>
  <c r="D47" i="74"/>
  <c r="E47" i="74"/>
  <c r="G39" i="92"/>
  <c r="I39" i="92" s="1"/>
  <c r="D40" i="92"/>
  <c r="E40" i="92"/>
  <c r="G49" i="70"/>
  <c r="D50" i="70"/>
  <c r="E50" i="70"/>
  <c r="H41" i="76"/>
  <c r="D42" i="76"/>
  <c r="E42" i="76"/>
  <c r="G40" i="81"/>
  <c r="I40" i="81" s="1"/>
  <c r="D41" i="81"/>
  <c r="E41" i="81"/>
  <c r="H38" i="93"/>
  <c r="I38" i="93" s="1"/>
  <c r="D39" i="93"/>
  <c r="E39" i="93"/>
  <c r="G39" i="90"/>
  <c r="I39" i="90" s="1"/>
  <c r="D40" i="90"/>
  <c r="E40" i="90"/>
  <c r="G39" i="89"/>
  <c r="I39" i="89" s="1"/>
  <c r="D40" i="89"/>
  <c r="E40" i="89"/>
  <c r="D47" i="43"/>
  <c r="E47" i="43"/>
  <c r="G43" i="61"/>
  <c r="I43" i="61" s="1"/>
  <c r="D44" i="61"/>
  <c r="E44" i="61"/>
  <c r="H47" i="18"/>
  <c r="I47" i="18" s="1"/>
  <c r="D48" i="18"/>
  <c r="E48" i="18"/>
  <c r="B32" i="102"/>
  <c r="F32" i="102"/>
  <c r="H32" i="102" s="1"/>
  <c r="G48" i="23"/>
  <c r="I48" i="23" s="1"/>
  <c r="D49" i="23"/>
  <c r="E49" i="23"/>
  <c r="G31" i="101"/>
  <c r="I31" i="101" s="1"/>
  <c r="D32" i="101"/>
  <c r="E32" i="101"/>
  <c r="H47" i="3"/>
  <c r="I47" i="3" s="1"/>
  <c r="D48" i="3"/>
  <c r="E48" i="3"/>
  <c r="G50" i="28"/>
  <c r="I50" i="28" s="1"/>
  <c r="D51" i="28"/>
  <c r="E51" i="28"/>
  <c r="G47" i="22"/>
  <c r="I47" i="22" s="1"/>
  <c r="G42" i="65"/>
  <c r="I42" i="65" s="1"/>
  <c r="F32" i="100"/>
  <c r="G32" i="100" s="1"/>
  <c r="B32" i="100"/>
  <c r="G46" i="44"/>
  <c r="I46" i="44" s="1"/>
  <c r="F39" i="91"/>
  <c r="G39" i="91" s="1"/>
  <c r="B39" i="91"/>
  <c r="H39" i="94"/>
  <c r="I39" i="94" s="1"/>
  <c r="D40" i="94"/>
  <c r="E40" i="94"/>
  <c r="H46" i="73"/>
  <c r="I46" i="73" s="1"/>
  <c r="D47" i="73"/>
  <c r="E47" i="73"/>
  <c r="D41" i="85"/>
  <c r="E41" i="85"/>
  <c r="G46" i="39"/>
  <c r="I46" i="39" s="1"/>
  <c r="D47" i="39"/>
  <c r="E47" i="39"/>
  <c r="D50" i="30"/>
  <c r="E50" i="30"/>
  <c r="I46" i="43"/>
  <c r="H42" i="66"/>
  <c r="I42" i="66" s="1"/>
  <c r="D43" i="66"/>
  <c r="E43" i="66"/>
  <c r="H40" i="80"/>
  <c r="I40" i="80" s="1"/>
  <c r="D41" i="80"/>
  <c r="E41" i="80"/>
  <c r="G44" i="56"/>
  <c r="I44" i="56" s="1"/>
  <c r="D45" i="56"/>
  <c r="E45" i="56"/>
  <c r="H38" i="95"/>
  <c r="I38" i="95" s="1"/>
  <c r="D39" i="95"/>
  <c r="E39" i="95"/>
  <c r="G39" i="88"/>
  <c r="G49" i="27"/>
  <c r="I49" i="27" s="1"/>
  <c r="D50" i="27"/>
  <c r="E50" i="27"/>
  <c r="D49" i="32"/>
  <c r="E49" i="32"/>
  <c r="G42" i="67"/>
  <c r="I42" i="67" s="1"/>
  <c r="G40" i="86"/>
  <c r="I40" i="86" s="1"/>
  <c r="D41" i="86"/>
  <c r="E41" i="86"/>
  <c r="G46" i="41"/>
  <c r="I46" i="41" s="1"/>
  <c r="D47" i="41"/>
  <c r="E47" i="41"/>
  <c r="G37" i="97"/>
  <c r="I37" i="97" s="1"/>
  <c r="D38" i="97"/>
  <c r="E38" i="97"/>
  <c r="H39" i="87"/>
  <c r="I39" i="87" s="1"/>
  <c r="D40" i="87"/>
  <c r="E40" i="87"/>
  <c r="H48" i="34"/>
  <c r="I48" i="34" s="1"/>
  <c r="D49" i="34"/>
  <c r="E49" i="34"/>
  <c r="H47" i="19"/>
  <c r="I47" i="19" s="1"/>
  <c r="D48" i="19"/>
  <c r="E48" i="19"/>
  <c r="H47" i="17"/>
  <c r="D48" i="17"/>
  <c r="E48" i="17"/>
  <c r="D47" i="44"/>
  <c r="E47" i="44"/>
  <c r="G37" i="98"/>
  <c r="I37" i="98" s="1"/>
  <c r="D38" i="98"/>
  <c r="E38" i="98"/>
  <c r="G44" i="54"/>
  <c r="I44" i="54" s="1"/>
  <c r="G44" i="46"/>
  <c r="G37" i="99"/>
  <c r="I37" i="99" s="1"/>
  <c r="D38" i="99"/>
  <c r="E38" i="99"/>
  <c r="D48" i="22"/>
  <c r="E48" i="22"/>
  <c r="D43" i="65"/>
  <c r="E43" i="65"/>
  <c r="G44" i="72"/>
  <c r="I44" i="72" s="1"/>
  <c r="D45" i="72"/>
  <c r="E45" i="72"/>
  <c r="G47" i="17"/>
  <c r="I38" i="96"/>
  <c r="H43" i="64"/>
  <c r="I43" i="64" s="1"/>
  <c r="D44" i="64"/>
  <c r="E44" i="64"/>
  <c r="H41" i="75"/>
  <c r="I41" i="75" s="1"/>
  <c r="D42" i="75"/>
  <c r="E42" i="75"/>
  <c r="G46" i="42"/>
  <c r="I46" i="42" s="1"/>
  <c r="D47" i="42"/>
  <c r="E47" i="42"/>
  <c r="H39" i="88"/>
  <c r="G43" i="62"/>
  <c r="I43" i="62" s="1"/>
  <c r="D44" i="62"/>
  <c r="E44" i="62"/>
  <c r="G42" i="58"/>
  <c r="I42" i="58" s="1"/>
  <c r="D43" i="58"/>
  <c r="E43" i="58"/>
  <c r="H43" i="63"/>
  <c r="I43" i="63" s="1"/>
  <c r="D44" i="63"/>
  <c r="E44" i="63"/>
  <c r="D42" i="78"/>
  <c r="E42" i="78"/>
  <c r="I40" i="82"/>
  <c r="G41" i="77"/>
  <c r="I41" i="77" s="1"/>
  <c r="D42" i="77"/>
  <c r="E42" i="77"/>
  <c r="D49" i="31"/>
  <c r="E49" i="31"/>
  <c r="H49" i="70"/>
  <c r="H44" i="57"/>
  <c r="I44" i="57" s="1"/>
  <c r="D45" i="57"/>
  <c r="E45" i="57"/>
  <c r="G49" i="29"/>
  <c r="I49" i="29" s="1"/>
  <c r="G45" i="45"/>
  <c r="G41" i="76"/>
  <c r="H48" i="71"/>
  <c r="I48" i="71" s="1"/>
  <c r="D49" i="71"/>
  <c r="E49" i="71"/>
  <c r="H32" i="100" l="1"/>
  <c r="F49" i="32"/>
  <c r="I47" i="17"/>
  <c r="F50" i="29"/>
  <c r="I45" i="45"/>
  <c r="I39" i="88"/>
  <c r="I44" i="46"/>
  <c r="I49" i="70"/>
  <c r="I32" i="100"/>
  <c r="F44" i="62"/>
  <c r="B44" i="62"/>
  <c r="F47" i="44"/>
  <c r="G47" i="44" s="1"/>
  <c r="B47" i="44"/>
  <c r="B45" i="56"/>
  <c r="F45" i="56"/>
  <c r="G45" i="56" s="1"/>
  <c r="F48" i="20"/>
  <c r="H48" i="20" s="1"/>
  <c r="B48" i="20"/>
  <c r="F42" i="77"/>
  <c r="H42" i="77" s="1"/>
  <c r="B42" i="77"/>
  <c r="F38" i="98"/>
  <c r="H38" i="98" s="1"/>
  <c r="B38" i="98"/>
  <c r="B38" i="97"/>
  <c r="F38" i="97"/>
  <c r="G38" i="97" s="1"/>
  <c r="B50" i="27"/>
  <c r="F50" i="27"/>
  <c r="G50" i="27" s="1"/>
  <c r="B43" i="66"/>
  <c r="F43" i="66"/>
  <c r="G43" i="66" s="1"/>
  <c r="F47" i="39"/>
  <c r="B47" i="39"/>
  <c r="F41" i="85"/>
  <c r="H41" i="85" s="1"/>
  <c r="B41" i="85"/>
  <c r="B48" i="3"/>
  <c r="F48" i="3"/>
  <c r="G48" i="3" s="1"/>
  <c r="D33" i="102"/>
  <c r="E33" i="102"/>
  <c r="F44" i="60"/>
  <c r="G44" i="60" s="1"/>
  <c r="B44" i="60"/>
  <c r="B45" i="54"/>
  <c r="F45" i="54"/>
  <c r="H45" i="54" s="1"/>
  <c r="B45" i="55"/>
  <c r="F45" i="55"/>
  <c r="H45" i="55" s="1"/>
  <c r="F44" i="63"/>
  <c r="H44" i="63" s="1"/>
  <c r="B44" i="63"/>
  <c r="G44" i="63"/>
  <c r="B42" i="75"/>
  <c r="F42" i="75"/>
  <c r="H42" i="75" s="1"/>
  <c r="C57" i="17"/>
  <c r="F48" i="17"/>
  <c r="H48" i="17" s="1"/>
  <c r="B48" i="17"/>
  <c r="F44" i="61"/>
  <c r="G44" i="61" s="1"/>
  <c r="B44" i="61"/>
  <c r="B47" i="74"/>
  <c r="F47" i="74"/>
  <c r="B49" i="34"/>
  <c r="F49" i="34"/>
  <c r="F47" i="73"/>
  <c r="G47" i="73" s="1"/>
  <c r="B47" i="73"/>
  <c r="H39" i="91"/>
  <c r="I39" i="91" s="1"/>
  <c r="D40" i="91"/>
  <c r="E40" i="91"/>
  <c r="E33" i="100"/>
  <c r="D33" i="100"/>
  <c r="F41" i="81"/>
  <c r="B41" i="81"/>
  <c r="F48" i="21"/>
  <c r="G48" i="21" s="1"/>
  <c r="B48" i="21"/>
  <c r="B44" i="59"/>
  <c r="F44" i="59"/>
  <c r="H44" i="59" s="1"/>
  <c r="B50" i="29"/>
  <c r="G50" i="29"/>
  <c r="B50" i="69"/>
  <c r="F50" i="69"/>
  <c r="H50" i="69" s="1"/>
  <c r="B43" i="58"/>
  <c r="F43" i="58"/>
  <c r="G43" i="58" s="1"/>
  <c r="B47" i="41"/>
  <c r="F47" i="41"/>
  <c r="G47" i="41" s="1"/>
  <c r="F32" i="101"/>
  <c r="G32" i="101" s="1"/>
  <c r="B32" i="101"/>
  <c r="B42" i="79"/>
  <c r="F42" i="79"/>
  <c r="H42" i="79" s="1"/>
  <c r="B43" i="67"/>
  <c r="F43" i="67"/>
  <c r="G43" i="67" s="1"/>
  <c r="F43" i="68"/>
  <c r="B43" i="68"/>
  <c r="B39" i="96"/>
  <c r="F39" i="96"/>
  <c r="H39" i="96" s="1"/>
  <c r="F40" i="88"/>
  <c r="G40" i="88" s="1"/>
  <c r="B40" i="88"/>
  <c r="B44" i="64"/>
  <c r="F44" i="64"/>
  <c r="H44" i="64" s="1"/>
  <c r="B39" i="95"/>
  <c r="F39" i="95"/>
  <c r="H39" i="95" s="1"/>
  <c r="F41" i="80"/>
  <c r="G41" i="80" s="1"/>
  <c r="B41" i="80"/>
  <c r="B49" i="23"/>
  <c r="F49" i="23"/>
  <c r="G49" i="23" s="1"/>
  <c r="F47" i="43"/>
  <c r="B47" i="43"/>
  <c r="F39" i="93"/>
  <c r="H39" i="93" s="1"/>
  <c r="B39" i="93"/>
  <c r="B40" i="92"/>
  <c r="F40" i="92"/>
  <c r="G40" i="92" s="1"/>
  <c r="B49" i="24"/>
  <c r="F49" i="24"/>
  <c r="G49" i="24" s="1"/>
  <c r="F41" i="83"/>
  <c r="B41" i="83"/>
  <c r="B38" i="99"/>
  <c r="F38" i="99"/>
  <c r="H38" i="99" s="1"/>
  <c r="H50" i="29"/>
  <c r="D51" i="29"/>
  <c r="E51" i="29"/>
  <c r="B49" i="71"/>
  <c r="F49" i="71"/>
  <c r="H49" i="71" s="1"/>
  <c r="F40" i="87"/>
  <c r="H40" i="87" s="1"/>
  <c r="B40" i="87"/>
  <c r="H49" i="32"/>
  <c r="D50" i="32"/>
  <c r="E50" i="32"/>
  <c r="B40" i="94"/>
  <c r="F40" i="94"/>
  <c r="G40" i="94" s="1"/>
  <c r="B51" i="28"/>
  <c r="F51" i="28"/>
  <c r="F45" i="53"/>
  <c r="H45" i="53" s="1"/>
  <c r="B45" i="53"/>
  <c r="F45" i="46"/>
  <c r="G45" i="46" s="1"/>
  <c r="B45" i="46"/>
  <c r="F41" i="82"/>
  <c r="H41" i="82" s="1"/>
  <c r="B41" i="82"/>
  <c r="F45" i="72"/>
  <c r="G45" i="72" s="1"/>
  <c r="B45" i="72"/>
  <c r="F40" i="90"/>
  <c r="H40" i="90" s="1"/>
  <c r="B40" i="90"/>
  <c r="B50" i="70"/>
  <c r="F50" i="70"/>
  <c r="H50" i="70" s="1"/>
  <c r="B43" i="65"/>
  <c r="F43" i="65"/>
  <c r="H43" i="65" s="1"/>
  <c r="I41" i="76"/>
  <c r="F45" i="57"/>
  <c r="B45" i="57"/>
  <c r="F49" i="31"/>
  <c r="G49" i="31" s="1"/>
  <c r="B49" i="31"/>
  <c r="B42" i="78"/>
  <c r="F42" i="78"/>
  <c r="G42" i="78" s="1"/>
  <c r="B47" i="42"/>
  <c r="F47" i="42"/>
  <c r="H47" i="42" s="1"/>
  <c r="F48" i="22"/>
  <c r="G48" i="22" s="1"/>
  <c r="B48" i="22"/>
  <c r="F48" i="19"/>
  <c r="G48" i="19" s="1"/>
  <c r="B48" i="19"/>
  <c r="B41" i="86"/>
  <c r="F41" i="86"/>
  <c r="H41" i="86" s="1"/>
  <c r="B49" i="32"/>
  <c r="G49" i="32"/>
  <c r="B50" i="30"/>
  <c r="F50" i="30"/>
  <c r="G50" i="30" s="1"/>
  <c r="G32" i="102"/>
  <c r="I32" i="102" s="1"/>
  <c r="F48" i="18"/>
  <c r="H48" i="18" s="1"/>
  <c r="B48" i="18"/>
  <c r="F40" i="89"/>
  <c r="G40" i="89" s="1"/>
  <c r="B40" i="89"/>
  <c r="B42" i="76"/>
  <c r="F42" i="76"/>
  <c r="H42" i="76" s="1"/>
  <c r="B41" i="84"/>
  <c r="F41" i="84"/>
  <c r="G41" i="84" s="1"/>
  <c r="B46" i="45"/>
  <c r="F46" i="45"/>
  <c r="G46" i="45"/>
  <c r="H40" i="89" l="1"/>
  <c r="H45" i="46"/>
  <c r="H49" i="24"/>
  <c r="H48" i="22"/>
  <c r="I48" i="22" s="1"/>
  <c r="H44" i="61"/>
  <c r="I44" i="61" s="1"/>
  <c r="G42" i="75"/>
  <c r="I42" i="75" s="1"/>
  <c r="I49" i="32"/>
  <c r="G41" i="81"/>
  <c r="D42" i="81"/>
  <c r="E42" i="81"/>
  <c r="G48" i="18"/>
  <c r="I48" i="18" s="1"/>
  <c r="D49" i="18"/>
  <c r="E49" i="18"/>
  <c r="H42" i="78"/>
  <c r="I42" i="78" s="1"/>
  <c r="D43" i="78"/>
  <c r="E43" i="78"/>
  <c r="G49" i="71"/>
  <c r="I49" i="71" s="1"/>
  <c r="B51" i="29"/>
  <c r="F51" i="29"/>
  <c r="G51" i="29" s="1"/>
  <c r="H47" i="43"/>
  <c r="D48" i="43"/>
  <c r="E48" i="43"/>
  <c r="D40" i="95"/>
  <c r="E40" i="95"/>
  <c r="D51" i="69"/>
  <c r="E51" i="69"/>
  <c r="G44" i="59"/>
  <c r="D45" i="59"/>
  <c r="E45" i="59"/>
  <c r="B40" i="91"/>
  <c r="F40" i="91"/>
  <c r="H40" i="91" s="1"/>
  <c r="I44" i="63"/>
  <c r="G45" i="54"/>
  <c r="I45" i="54" s="1"/>
  <c r="D46" i="54"/>
  <c r="E46" i="54"/>
  <c r="H48" i="3"/>
  <c r="D49" i="3"/>
  <c r="E49" i="3"/>
  <c r="H44" i="62"/>
  <c r="D45" i="62"/>
  <c r="E45" i="62"/>
  <c r="D48" i="39"/>
  <c r="E48" i="39"/>
  <c r="H38" i="97"/>
  <c r="I38" i="97" s="1"/>
  <c r="D39" i="97"/>
  <c r="E39" i="97"/>
  <c r="G48" i="20"/>
  <c r="I48" i="20" s="1"/>
  <c r="D49" i="20"/>
  <c r="E49" i="20"/>
  <c r="H45" i="56"/>
  <c r="I45" i="56" s="1"/>
  <c r="D46" i="56"/>
  <c r="E46" i="56"/>
  <c r="H41" i="83"/>
  <c r="D42" i="83"/>
  <c r="E42" i="83"/>
  <c r="G43" i="68"/>
  <c r="D44" i="68"/>
  <c r="E44" i="68"/>
  <c r="G47" i="74"/>
  <c r="D48" i="74"/>
  <c r="E48" i="74"/>
  <c r="I48" i="3"/>
  <c r="H41" i="84"/>
  <c r="I41" i="84" s="1"/>
  <c r="D42" i="84"/>
  <c r="E42" i="84"/>
  <c r="H40" i="88"/>
  <c r="I40" i="88" s="1"/>
  <c r="D41" i="88"/>
  <c r="E41" i="88"/>
  <c r="H47" i="41"/>
  <c r="I47" i="41" s="1"/>
  <c r="D48" i="41"/>
  <c r="E48" i="41"/>
  <c r="H48" i="19"/>
  <c r="I48" i="19" s="1"/>
  <c r="D49" i="19"/>
  <c r="E49" i="19"/>
  <c r="G40" i="90"/>
  <c r="I40" i="90" s="1"/>
  <c r="D41" i="90"/>
  <c r="E41" i="90"/>
  <c r="G41" i="82"/>
  <c r="I41" i="82" s="1"/>
  <c r="D42" i="82"/>
  <c r="E42" i="82"/>
  <c r="H40" i="94"/>
  <c r="I40" i="94" s="1"/>
  <c r="D41" i="94"/>
  <c r="E41" i="94"/>
  <c r="I49" i="24"/>
  <c r="H41" i="80"/>
  <c r="I41" i="80" s="1"/>
  <c r="H32" i="101"/>
  <c r="I32" i="101" s="1"/>
  <c r="D33" i="101"/>
  <c r="E33" i="101"/>
  <c r="G45" i="57"/>
  <c r="D46" i="57"/>
  <c r="E46" i="57"/>
  <c r="H51" i="28"/>
  <c r="D52" i="28"/>
  <c r="E52" i="28"/>
  <c r="H47" i="39"/>
  <c r="H50" i="30"/>
  <c r="I50" i="30" s="1"/>
  <c r="D51" i="30"/>
  <c r="E51" i="30"/>
  <c r="G45" i="53"/>
  <c r="I45" i="53" s="1"/>
  <c r="D46" i="53"/>
  <c r="E46" i="53"/>
  <c r="G40" i="87"/>
  <c r="I40" i="87" s="1"/>
  <c r="D41" i="87"/>
  <c r="E41" i="87"/>
  <c r="D50" i="71"/>
  <c r="E50" i="71"/>
  <c r="I40" i="89"/>
  <c r="E49" i="22"/>
  <c r="D49" i="22"/>
  <c r="G38" i="99"/>
  <c r="I38" i="99" s="1"/>
  <c r="D39" i="99"/>
  <c r="E39" i="99"/>
  <c r="D50" i="24"/>
  <c r="E50" i="24"/>
  <c r="G44" i="64"/>
  <c r="I44" i="64" s="1"/>
  <c r="D45" i="64"/>
  <c r="E45" i="64"/>
  <c r="G39" i="96"/>
  <c r="I39" i="96" s="1"/>
  <c r="D40" i="96"/>
  <c r="E40" i="96"/>
  <c r="H43" i="67"/>
  <c r="I43" i="67" s="1"/>
  <c r="D44" i="67"/>
  <c r="E44" i="67"/>
  <c r="D43" i="75"/>
  <c r="E43" i="75"/>
  <c r="D45" i="63"/>
  <c r="E45" i="63"/>
  <c r="H43" i="66"/>
  <c r="I43" i="66" s="1"/>
  <c r="D44" i="66"/>
  <c r="E44" i="66"/>
  <c r="H43" i="58"/>
  <c r="I43" i="58" s="1"/>
  <c r="D44" i="58"/>
  <c r="E44" i="58"/>
  <c r="H48" i="21"/>
  <c r="I48" i="21" s="1"/>
  <c r="D49" i="21"/>
  <c r="E49" i="21"/>
  <c r="H47" i="73"/>
  <c r="I47" i="73" s="1"/>
  <c r="D48" i="73"/>
  <c r="E48" i="73"/>
  <c r="D45" i="61"/>
  <c r="E45" i="61"/>
  <c r="H44" i="60"/>
  <c r="I44" i="60" s="1"/>
  <c r="D45" i="60"/>
  <c r="E45" i="60"/>
  <c r="G42" i="77"/>
  <c r="I42" i="77" s="1"/>
  <c r="D43" i="77"/>
  <c r="E43" i="77"/>
  <c r="G49" i="34"/>
  <c r="D50" i="34"/>
  <c r="E50" i="34"/>
  <c r="D41" i="89"/>
  <c r="E41" i="89"/>
  <c r="G47" i="42"/>
  <c r="I47" i="42" s="1"/>
  <c r="D48" i="42"/>
  <c r="E48" i="42"/>
  <c r="H45" i="57"/>
  <c r="H45" i="72"/>
  <c r="I45" i="72" s="1"/>
  <c r="D46" i="72"/>
  <c r="E46" i="72"/>
  <c r="B50" i="32"/>
  <c r="F50" i="32"/>
  <c r="H50" i="32" s="1"/>
  <c r="G41" i="83"/>
  <c r="G39" i="93"/>
  <c r="I39" i="93" s="1"/>
  <c r="D40" i="93"/>
  <c r="E40" i="93"/>
  <c r="D42" i="80"/>
  <c r="E42" i="80"/>
  <c r="H43" i="68"/>
  <c r="I43" i="68" s="1"/>
  <c r="I50" i="29"/>
  <c r="H41" i="81"/>
  <c r="F33" i="100"/>
  <c r="H33" i="100" s="1"/>
  <c r="B33" i="100"/>
  <c r="G45" i="55"/>
  <c r="I45" i="55" s="1"/>
  <c r="D46" i="55"/>
  <c r="E46" i="55"/>
  <c r="G41" i="85"/>
  <c r="I41" i="85" s="1"/>
  <c r="D42" i="85"/>
  <c r="E42" i="85"/>
  <c r="G38" i="98"/>
  <c r="I38" i="98" s="1"/>
  <c r="D39" i="98"/>
  <c r="E39" i="98"/>
  <c r="H47" i="44"/>
  <c r="I47" i="44" s="1"/>
  <c r="D48" i="44"/>
  <c r="E48" i="44"/>
  <c r="I44" i="59"/>
  <c r="G42" i="76"/>
  <c r="I42" i="76" s="1"/>
  <c r="D43" i="76"/>
  <c r="E43" i="76"/>
  <c r="H49" i="31"/>
  <c r="I49" i="31" s="1"/>
  <c r="D50" i="31"/>
  <c r="E50" i="31"/>
  <c r="I45" i="46"/>
  <c r="H46" i="45"/>
  <c r="I46" i="45" s="1"/>
  <c r="D47" i="45"/>
  <c r="E47" i="45"/>
  <c r="G41" i="86"/>
  <c r="I41" i="86" s="1"/>
  <c r="D42" i="86"/>
  <c r="E42" i="86"/>
  <c r="G43" i="65"/>
  <c r="I43" i="65" s="1"/>
  <c r="D44" i="65"/>
  <c r="E44" i="65"/>
  <c r="G50" i="70"/>
  <c r="I50" i="70" s="1"/>
  <c r="D51" i="70"/>
  <c r="E51" i="70"/>
  <c r="D46" i="46"/>
  <c r="E46" i="46"/>
  <c r="G51" i="28"/>
  <c r="I51" i="28" s="1"/>
  <c r="H40" i="92"/>
  <c r="I40" i="92" s="1"/>
  <c r="D41" i="92"/>
  <c r="E41" i="92"/>
  <c r="G47" i="43"/>
  <c r="I47" i="43" s="1"/>
  <c r="H49" i="23"/>
  <c r="I49" i="23" s="1"/>
  <c r="D50" i="23"/>
  <c r="E50" i="23"/>
  <c r="G39" i="95"/>
  <c r="I39" i="95" s="1"/>
  <c r="G42" i="79"/>
  <c r="I42" i="79" s="1"/>
  <c r="D43" i="79"/>
  <c r="E43" i="79"/>
  <c r="G50" i="69"/>
  <c r="I50" i="69" s="1"/>
  <c r="H49" i="34"/>
  <c r="I49" i="34" s="1"/>
  <c r="H47" i="74"/>
  <c r="I47" i="74" s="1"/>
  <c r="G48" i="17"/>
  <c r="I48" i="17" s="1"/>
  <c r="D49" i="17"/>
  <c r="E49" i="17"/>
  <c r="B33" i="102"/>
  <c r="F33" i="102"/>
  <c r="H33" i="102" s="1"/>
  <c r="G47" i="39"/>
  <c r="H50" i="27"/>
  <c r="I50" i="27" s="1"/>
  <c r="D51" i="27"/>
  <c r="E51" i="27"/>
  <c r="G44" i="62"/>
  <c r="I45" i="57" l="1"/>
  <c r="I41" i="83"/>
  <c r="H51" i="29"/>
  <c r="B41" i="90"/>
  <c r="F41" i="90"/>
  <c r="H41" i="90" s="1"/>
  <c r="B40" i="95"/>
  <c r="F40" i="95"/>
  <c r="H40" i="95" s="1"/>
  <c r="F51" i="27"/>
  <c r="H51" i="27" s="1"/>
  <c r="B51" i="27"/>
  <c r="B43" i="75"/>
  <c r="F43" i="75"/>
  <c r="H43" i="75"/>
  <c r="B45" i="64"/>
  <c r="F45" i="64"/>
  <c r="G45" i="64" s="1"/>
  <c r="F42" i="84"/>
  <c r="G42" i="84" s="1"/>
  <c r="B42" i="84"/>
  <c r="G40" i="91"/>
  <c r="D41" i="91"/>
  <c r="E41" i="91"/>
  <c r="F40" i="93"/>
  <c r="H40" i="93" s="1"/>
  <c r="B40" i="93"/>
  <c r="B48" i="73"/>
  <c r="F48" i="73"/>
  <c r="H48" i="73" s="1"/>
  <c r="B44" i="68"/>
  <c r="F44" i="68"/>
  <c r="H44" i="68"/>
  <c r="B50" i="71"/>
  <c r="F50" i="71"/>
  <c r="G50" i="71" s="1"/>
  <c r="B51" i="30"/>
  <c r="F51" i="30"/>
  <c r="G51" i="30" s="1"/>
  <c r="F41" i="94"/>
  <c r="G41" i="94" s="1"/>
  <c r="B41" i="94"/>
  <c r="B39" i="97"/>
  <c r="F39" i="97"/>
  <c r="H39" i="97" s="1"/>
  <c r="B49" i="3"/>
  <c r="F49" i="3"/>
  <c r="H49" i="3" s="1"/>
  <c r="B43" i="78"/>
  <c r="F43" i="78"/>
  <c r="G43" i="78" s="1"/>
  <c r="B46" i="46"/>
  <c r="F46" i="46"/>
  <c r="B43" i="79"/>
  <c r="F43" i="79"/>
  <c r="F47" i="45"/>
  <c r="H47" i="45" s="1"/>
  <c r="B47" i="45"/>
  <c r="B43" i="76"/>
  <c r="F43" i="76"/>
  <c r="H43" i="76" s="1"/>
  <c r="F45" i="60"/>
  <c r="G45" i="60" s="1"/>
  <c r="B45" i="60"/>
  <c r="B49" i="21"/>
  <c r="F49" i="21"/>
  <c r="G49" i="21" s="1"/>
  <c r="F44" i="67"/>
  <c r="H44" i="67" s="1"/>
  <c r="B44" i="67"/>
  <c r="F52" i="28"/>
  <c r="G52" i="28" s="1"/>
  <c r="B52" i="28"/>
  <c r="B41" i="88"/>
  <c r="F41" i="88"/>
  <c r="H41" i="88" s="1"/>
  <c r="F42" i="83"/>
  <c r="G42" i="83" s="1"/>
  <c r="B42" i="83"/>
  <c r="F48" i="43"/>
  <c r="G48" i="43" s="1"/>
  <c r="B48" i="43"/>
  <c r="B41" i="92"/>
  <c r="F41" i="92"/>
  <c r="H41" i="92" s="1"/>
  <c r="B42" i="85"/>
  <c r="F42" i="85"/>
  <c r="G42" i="85" s="1"/>
  <c r="B44" i="66"/>
  <c r="F44" i="66"/>
  <c r="G44" i="66" s="1"/>
  <c r="F41" i="87"/>
  <c r="H41" i="87" s="1"/>
  <c r="B41" i="87"/>
  <c r="I47" i="39"/>
  <c r="F49" i="19"/>
  <c r="G49" i="19" s="1"/>
  <c r="B49" i="19"/>
  <c r="B46" i="56"/>
  <c r="F46" i="56"/>
  <c r="G46" i="56" s="1"/>
  <c r="F45" i="59"/>
  <c r="G45" i="59" s="1"/>
  <c r="B45" i="59"/>
  <c r="B49" i="17"/>
  <c r="F49" i="17"/>
  <c r="C58" i="17"/>
  <c r="F39" i="98"/>
  <c r="H39" i="98" s="1"/>
  <c r="B39" i="98"/>
  <c r="B50" i="34"/>
  <c r="F50" i="34"/>
  <c r="G50" i="34" s="1"/>
  <c r="I40" i="91"/>
  <c r="B51" i="70"/>
  <c r="F51" i="70"/>
  <c r="H51" i="70" s="1"/>
  <c r="G33" i="102"/>
  <c r="I33" i="102" s="1"/>
  <c r="D34" i="102"/>
  <c r="E34" i="102"/>
  <c r="F44" i="65"/>
  <c r="H44" i="65" s="1"/>
  <c r="B44" i="65"/>
  <c r="G33" i="100"/>
  <c r="I33" i="100" s="1"/>
  <c r="D34" i="100"/>
  <c r="E34" i="100"/>
  <c r="G50" i="32"/>
  <c r="I50" i="32" s="1"/>
  <c r="D51" i="32"/>
  <c r="E51" i="32"/>
  <c r="B41" i="89"/>
  <c r="F41" i="89"/>
  <c r="G41" i="89" s="1"/>
  <c r="F45" i="61"/>
  <c r="B50" i="24"/>
  <c r="F50" i="24"/>
  <c r="H50" i="24" s="1"/>
  <c r="F42" i="82"/>
  <c r="H42" i="82" s="1"/>
  <c r="B42" i="82"/>
  <c r="F48" i="74"/>
  <c r="H48" i="74" s="1"/>
  <c r="B48" i="74"/>
  <c r="F48" i="39"/>
  <c r="G48" i="39" s="1"/>
  <c r="B48" i="39"/>
  <c r="B46" i="54"/>
  <c r="F46" i="54"/>
  <c r="I51" i="29"/>
  <c r="B50" i="23"/>
  <c r="F50" i="23"/>
  <c r="H50" i="23" s="1"/>
  <c r="F43" i="77"/>
  <c r="H43" i="77" s="1"/>
  <c r="B43" i="77"/>
  <c r="B48" i="41"/>
  <c r="F48" i="41"/>
  <c r="F48" i="44"/>
  <c r="G48" i="44" s="1"/>
  <c r="B48" i="44"/>
  <c r="I41" i="81"/>
  <c r="B42" i="80"/>
  <c r="F42" i="80"/>
  <c r="H42" i="80" s="1"/>
  <c r="F48" i="42"/>
  <c r="H48" i="42" s="1"/>
  <c r="B48" i="42"/>
  <c r="B45" i="61"/>
  <c r="B44" i="58"/>
  <c r="F44" i="58"/>
  <c r="G44" i="58" s="1"/>
  <c r="F40" i="96"/>
  <c r="H40" i="96" s="1"/>
  <c r="B40" i="96"/>
  <c r="F46" i="57"/>
  <c r="B46" i="57"/>
  <c r="B33" i="101"/>
  <c r="F33" i="101"/>
  <c r="G33" i="101" s="1"/>
  <c r="B49" i="18"/>
  <c r="F49" i="18"/>
  <c r="B42" i="86"/>
  <c r="F42" i="86"/>
  <c r="G42" i="86" s="1"/>
  <c r="F46" i="72"/>
  <c r="G46" i="72" s="1"/>
  <c r="B46" i="72"/>
  <c r="I44" i="62"/>
  <c r="F50" i="31"/>
  <c r="G50" i="31" s="1"/>
  <c r="B50" i="31"/>
  <c r="F46" i="55"/>
  <c r="H46" i="55" s="1"/>
  <c r="B46" i="55"/>
  <c r="F45" i="63"/>
  <c r="B45" i="63"/>
  <c r="F39" i="99"/>
  <c r="G39" i="99" s="1"/>
  <c r="B39" i="99"/>
  <c r="B49" i="22"/>
  <c r="F49" i="22"/>
  <c r="G49" i="22" s="1"/>
  <c r="F46" i="53"/>
  <c r="B46" i="53"/>
  <c r="B49" i="20"/>
  <c r="F49" i="20"/>
  <c r="G49" i="20" s="1"/>
  <c r="F45" i="62"/>
  <c r="H45" i="62" s="1"/>
  <c r="B45" i="62"/>
  <c r="B51" i="69"/>
  <c r="F51" i="69"/>
  <c r="G51" i="69" s="1"/>
  <c r="D52" i="29"/>
  <c r="E52" i="29"/>
  <c r="B42" i="81"/>
  <c r="F42" i="81"/>
  <c r="G42" i="81" s="1"/>
  <c r="G41" i="92" l="1"/>
  <c r="H49" i="21"/>
  <c r="H45" i="60"/>
  <c r="I45" i="60" s="1"/>
  <c r="H45" i="59"/>
  <c r="H42" i="85"/>
  <c r="G51" i="27"/>
  <c r="I51" i="27" s="1"/>
  <c r="H45" i="64"/>
  <c r="I45" i="64" s="1"/>
  <c r="I41" i="92"/>
  <c r="G50" i="23"/>
  <c r="I50" i="23" s="1"/>
  <c r="G43" i="76"/>
  <c r="I43" i="76" s="1"/>
  <c r="G48" i="73"/>
  <c r="I48" i="73" s="1"/>
  <c r="G39" i="97"/>
  <c r="I39" i="97" s="1"/>
  <c r="D49" i="41"/>
  <c r="E49" i="41"/>
  <c r="D46" i="61"/>
  <c r="E46" i="61"/>
  <c r="B34" i="102"/>
  <c r="F34" i="102"/>
  <c r="H34" i="102" s="1"/>
  <c r="B52" i="29"/>
  <c r="F52" i="29"/>
  <c r="G52" i="29" s="1"/>
  <c r="H52" i="29"/>
  <c r="H44" i="58"/>
  <c r="I44" i="58" s="1"/>
  <c r="D45" i="58"/>
  <c r="E45" i="58"/>
  <c r="G41" i="90"/>
  <c r="I41" i="90" s="1"/>
  <c r="D42" i="90"/>
  <c r="E42" i="90"/>
  <c r="G48" i="42"/>
  <c r="I48" i="42" s="1"/>
  <c r="H48" i="44"/>
  <c r="I48" i="44" s="1"/>
  <c r="B34" i="100"/>
  <c r="F34" i="100"/>
  <c r="G34" i="100" s="1"/>
  <c r="G44" i="65"/>
  <c r="I44" i="65" s="1"/>
  <c r="D45" i="65"/>
  <c r="E45" i="65"/>
  <c r="D43" i="85"/>
  <c r="E43" i="85"/>
  <c r="D50" i="21"/>
  <c r="E50" i="21"/>
  <c r="G49" i="3"/>
  <c r="I49" i="3" s="1"/>
  <c r="D50" i="3"/>
  <c r="E50" i="3"/>
  <c r="H50" i="71"/>
  <c r="I50" i="71" s="1"/>
  <c r="D51" i="71"/>
  <c r="E51" i="71"/>
  <c r="G46" i="46"/>
  <c r="D47" i="46"/>
  <c r="E47" i="46"/>
  <c r="H50" i="31"/>
  <c r="I50" i="31" s="1"/>
  <c r="D51" i="31"/>
  <c r="E51" i="31"/>
  <c r="H51" i="69"/>
  <c r="I51" i="69" s="1"/>
  <c r="D52" i="69"/>
  <c r="E52" i="69"/>
  <c r="H45" i="61"/>
  <c r="G51" i="70"/>
  <c r="I51" i="70" s="1"/>
  <c r="D52" i="70"/>
  <c r="E52" i="70"/>
  <c r="I45" i="59"/>
  <c r="G41" i="87"/>
  <c r="I41" i="87" s="1"/>
  <c r="D42" i="87"/>
  <c r="E42" i="87"/>
  <c r="D44" i="76"/>
  <c r="E44" i="76"/>
  <c r="H43" i="78"/>
  <c r="I43" i="78" s="1"/>
  <c r="D44" i="78"/>
  <c r="E44" i="78"/>
  <c r="D49" i="73"/>
  <c r="E49" i="73"/>
  <c r="D46" i="64"/>
  <c r="E46" i="64"/>
  <c r="D44" i="79"/>
  <c r="E44" i="79"/>
  <c r="H49" i="20"/>
  <c r="I49" i="20" s="1"/>
  <c r="D50" i="20"/>
  <c r="E50" i="20"/>
  <c r="G45" i="63"/>
  <c r="D46" i="63"/>
  <c r="E46" i="63"/>
  <c r="H49" i="17"/>
  <c r="D50" i="17"/>
  <c r="E50" i="17"/>
  <c r="D47" i="56"/>
  <c r="E47" i="56"/>
  <c r="H49" i="22"/>
  <c r="I49" i="22" s="1"/>
  <c r="D50" i="22"/>
  <c r="E50" i="22"/>
  <c r="H46" i="72"/>
  <c r="I46" i="72" s="1"/>
  <c r="D47" i="72"/>
  <c r="E47" i="72"/>
  <c r="H42" i="86"/>
  <c r="I42" i="86" s="1"/>
  <c r="D43" i="86"/>
  <c r="E43" i="86"/>
  <c r="G45" i="61"/>
  <c r="G43" i="77"/>
  <c r="I43" i="77" s="1"/>
  <c r="D44" i="77"/>
  <c r="E44" i="77"/>
  <c r="H48" i="39"/>
  <c r="I48" i="39" s="1"/>
  <c r="D49" i="39"/>
  <c r="E49" i="39"/>
  <c r="G42" i="82"/>
  <c r="I42" i="82" s="1"/>
  <c r="D43" i="82"/>
  <c r="E43" i="82"/>
  <c r="H41" i="89"/>
  <c r="I41" i="89" s="1"/>
  <c r="D42" i="89"/>
  <c r="E42" i="89"/>
  <c r="H48" i="43"/>
  <c r="I48" i="43" s="1"/>
  <c r="D49" i="43"/>
  <c r="E49" i="43"/>
  <c r="H52" i="28"/>
  <c r="I52" i="28" s="1"/>
  <c r="D53" i="28"/>
  <c r="E53" i="28"/>
  <c r="D52" i="27"/>
  <c r="E52" i="27"/>
  <c r="H46" i="53"/>
  <c r="D47" i="53"/>
  <c r="E47" i="53"/>
  <c r="D47" i="54"/>
  <c r="E47" i="54"/>
  <c r="H33" i="101"/>
  <c r="I33" i="101" s="1"/>
  <c r="D34" i="101"/>
  <c r="E34" i="101"/>
  <c r="D49" i="42"/>
  <c r="E49" i="42"/>
  <c r="D49" i="44"/>
  <c r="E49" i="44"/>
  <c r="H49" i="19"/>
  <c r="I49" i="19" s="1"/>
  <c r="D50" i="19"/>
  <c r="E50" i="19"/>
  <c r="H41" i="94"/>
  <c r="I41" i="94" s="1"/>
  <c r="D42" i="94"/>
  <c r="E42" i="94"/>
  <c r="D50" i="18"/>
  <c r="E50" i="18"/>
  <c r="G46" i="57"/>
  <c r="D47" i="57"/>
  <c r="E47" i="57"/>
  <c r="I42" i="85"/>
  <c r="H42" i="81"/>
  <c r="I42" i="81" s="1"/>
  <c r="D43" i="81"/>
  <c r="E43" i="81"/>
  <c r="G46" i="53"/>
  <c r="H39" i="99"/>
  <c r="I39" i="99" s="1"/>
  <c r="D40" i="99"/>
  <c r="E40" i="99"/>
  <c r="H49" i="18"/>
  <c r="H48" i="41"/>
  <c r="H46" i="54"/>
  <c r="G50" i="24"/>
  <c r="I50" i="24" s="1"/>
  <c r="D51" i="24"/>
  <c r="E51" i="24"/>
  <c r="G39" i="98"/>
  <c r="I39" i="98" s="1"/>
  <c r="D40" i="98"/>
  <c r="E40" i="98"/>
  <c r="D46" i="59"/>
  <c r="E46" i="59"/>
  <c r="H44" i="66"/>
  <c r="I44" i="66" s="1"/>
  <c r="D45" i="66"/>
  <c r="E45" i="66"/>
  <c r="D42" i="92"/>
  <c r="E42" i="92"/>
  <c r="H43" i="79"/>
  <c r="D40" i="97"/>
  <c r="E40" i="97"/>
  <c r="F41" i="91"/>
  <c r="H41" i="91" s="1"/>
  <c r="B41" i="91"/>
  <c r="H42" i="84"/>
  <c r="I42" i="84" s="1"/>
  <c r="D43" i="84"/>
  <c r="E43" i="84"/>
  <c r="G40" i="95"/>
  <c r="I40" i="95" s="1"/>
  <c r="D41" i="95"/>
  <c r="E41" i="95"/>
  <c r="G48" i="74"/>
  <c r="I48" i="74" s="1"/>
  <c r="D49" i="74"/>
  <c r="E49" i="74"/>
  <c r="H50" i="34"/>
  <c r="I50" i="34" s="1"/>
  <c r="D51" i="34"/>
  <c r="E51" i="34"/>
  <c r="G41" i="88"/>
  <c r="I41" i="88" s="1"/>
  <c r="D42" i="88"/>
  <c r="E42" i="88"/>
  <c r="I49" i="21"/>
  <c r="G45" i="62"/>
  <c r="I45" i="62" s="1"/>
  <c r="D46" i="62"/>
  <c r="E46" i="62"/>
  <c r="H45" i="63"/>
  <c r="G46" i="55"/>
  <c r="I46" i="55" s="1"/>
  <c r="D47" i="55"/>
  <c r="E47" i="55"/>
  <c r="G49" i="18"/>
  <c r="H46" i="57"/>
  <c r="G40" i="96"/>
  <c r="I40" i="96" s="1"/>
  <c r="D41" i="96"/>
  <c r="E41" i="96"/>
  <c r="G42" i="80"/>
  <c r="I42" i="80" s="1"/>
  <c r="D43" i="80"/>
  <c r="E43" i="80"/>
  <c r="G48" i="41"/>
  <c r="E51" i="23"/>
  <c r="D51" i="23"/>
  <c r="G46" i="54"/>
  <c r="B51" i="32"/>
  <c r="F51" i="32"/>
  <c r="G49" i="17"/>
  <c r="H46" i="56"/>
  <c r="I46" i="56" s="1"/>
  <c r="H42" i="83"/>
  <c r="I42" i="83" s="1"/>
  <c r="D43" i="83"/>
  <c r="E43" i="83"/>
  <c r="G44" i="67"/>
  <c r="I44" i="67" s="1"/>
  <c r="D45" i="67"/>
  <c r="E45" i="67"/>
  <c r="D46" i="60"/>
  <c r="E46" i="60"/>
  <c r="G47" i="45"/>
  <c r="I47" i="45" s="1"/>
  <c r="D48" i="45"/>
  <c r="E48" i="45"/>
  <c r="G43" i="79"/>
  <c r="H46" i="46"/>
  <c r="H51" i="30"/>
  <c r="I51" i="30" s="1"/>
  <c r="D52" i="30"/>
  <c r="E52" i="30"/>
  <c r="G44" i="68"/>
  <c r="I44" i="68" s="1"/>
  <c r="D45" i="68"/>
  <c r="E45" i="68"/>
  <c r="G40" i="93"/>
  <c r="I40" i="93" s="1"/>
  <c r="D41" i="93"/>
  <c r="E41" i="93"/>
  <c r="G43" i="75"/>
  <c r="I43" i="75" s="1"/>
  <c r="D44" i="75"/>
  <c r="E44" i="75"/>
  <c r="F46" i="64" l="1"/>
  <c r="I48" i="41"/>
  <c r="I49" i="18"/>
  <c r="I45" i="61"/>
  <c r="H34" i="100"/>
  <c r="I34" i="100" s="1"/>
  <c r="I46" i="57"/>
  <c r="G41" i="91"/>
  <c r="I41" i="91" s="1"/>
  <c r="F49" i="73"/>
  <c r="G49" i="73" s="1"/>
  <c r="I49" i="17"/>
  <c r="B46" i="60"/>
  <c r="B42" i="90"/>
  <c r="F42" i="90"/>
  <c r="G42" i="90" s="1"/>
  <c r="B41" i="93"/>
  <c r="F41" i="93"/>
  <c r="G41" i="93" s="1"/>
  <c r="F47" i="54"/>
  <c r="G47" i="54" s="1"/>
  <c r="B47" i="54"/>
  <c r="B42" i="89"/>
  <c r="F42" i="89"/>
  <c r="H42" i="89" s="1"/>
  <c r="B43" i="86"/>
  <c r="F43" i="86"/>
  <c r="H43" i="86" s="1"/>
  <c r="F50" i="17"/>
  <c r="G50" i="17" s="1"/>
  <c r="B50" i="17"/>
  <c r="C59" i="17"/>
  <c r="B49" i="73"/>
  <c r="B44" i="76"/>
  <c r="F44" i="76"/>
  <c r="B43" i="85"/>
  <c r="F43" i="85"/>
  <c r="G43" i="85" s="1"/>
  <c r="F49" i="41"/>
  <c r="G49" i="41" s="1"/>
  <c r="B49" i="41"/>
  <c r="B42" i="88"/>
  <c r="F42" i="88"/>
  <c r="H42" i="88" s="1"/>
  <c r="F51" i="24"/>
  <c r="G51" i="24" s="1"/>
  <c r="B51" i="24"/>
  <c r="B52" i="70"/>
  <c r="F52" i="70"/>
  <c r="H52" i="70" s="1"/>
  <c r="F51" i="71"/>
  <c r="G51" i="71" s="1"/>
  <c r="B51" i="71"/>
  <c r="I46" i="46"/>
  <c r="F45" i="67"/>
  <c r="H45" i="67" s="1"/>
  <c r="B45" i="67"/>
  <c r="I45" i="63"/>
  <c r="B49" i="74"/>
  <c r="F49" i="74"/>
  <c r="H49" i="74" s="1"/>
  <c r="F43" i="84"/>
  <c r="B43" i="84"/>
  <c r="F40" i="97"/>
  <c r="G40" i="97" s="1"/>
  <c r="B40" i="97"/>
  <c r="B46" i="59"/>
  <c r="F46" i="59"/>
  <c r="H46" i="59" s="1"/>
  <c r="I46" i="54"/>
  <c r="B43" i="81"/>
  <c r="F43" i="81"/>
  <c r="G43" i="81" s="1"/>
  <c r="F50" i="19"/>
  <c r="B50" i="19"/>
  <c r="B49" i="44"/>
  <c r="F49" i="44"/>
  <c r="G49" i="44" s="1"/>
  <c r="B52" i="27"/>
  <c r="F52" i="27"/>
  <c r="G52" i="27" s="1"/>
  <c r="B52" i="30"/>
  <c r="F52" i="30"/>
  <c r="H52" i="30" s="1"/>
  <c r="H51" i="32"/>
  <c r="D52" i="32"/>
  <c r="E52" i="32"/>
  <c r="B47" i="72"/>
  <c r="F47" i="72"/>
  <c r="G47" i="72" s="1"/>
  <c r="B50" i="22"/>
  <c r="F50" i="22"/>
  <c r="B44" i="79"/>
  <c r="F44" i="79"/>
  <c r="G44" i="79" s="1"/>
  <c r="H46" i="64"/>
  <c r="D47" i="64"/>
  <c r="E47" i="64"/>
  <c r="F45" i="65"/>
  <c r="H45" i="65" s="1"/>
  <c r="B45" i="65"/>
  <c r="B45" i="58"/>
  <c r="F45" i="58"/>
  <c r="G45" i="58" s="1"/>
  <c r="B51" i="34"/>
  <c r="F51" i="34"/>
  <c r="H51" i="34" s="1"/>
  <c r="F47" i="57"/>
  <c r="H47" i="57" s="1"/>
  <c r="B47" i="57"/>
  <c r="B45" i="68"/>
  <c r="F45" i="68"/>
  <c r="G45" i="68" s="1"/>
  <c r="B46" i="62"/>
  <c r="F46" i="62"/>
  <c r="G46" i="62" s="1"/>
  <c r="B40" i="98"/>
  <c r="F40" i="98"/>
  <c r="G40" i="98" s="1"/>
  <c r="F49" i="42"/>
  <c r="B49" i="42"/>
  <c r="F47" i="53"/>
  <c r="G47" i="53" s="1"/>
  <c r="B47" i="53"/>
  <c r="B49" i="43"/>
  <c r="F49" i="43"/>
  <c r="G49" i="43" s="1"/>
  <c r="F43" i="82"/>
  <c r="G43" i="82" s="1"/>
  <c r="B43" i="82"/>
  <c r="F44" i="77"/>
  <c r="H44" i="77" s="1"/>
  <c r="B44" i="77"/>
  <c r="B46" i="63"/>
  <c r="F46" i="63"/>
  <c r="B46" i="64"/>
  <c r="G46" i="64"/>
  <c r="B42" i="87"/>
  <c r="F42" i="87"/>
  <c r="H42" i="87" s="1"/>
  <c r="B52" i="69"/>
  <c r="F52" i="69"/>
  <c r="G52" i="69" s="1"/>
  <c r="G34" i="102"/>
  <c r="I34" i="102" s="1"/>
  <c r="D35" i="102"/>
  <c r="E35" i="102"/>
  <c r="F50" i="21"/>
  <c r="H50" i="21" s="1"/>
  <c r="B50" i="21"/>
  <c r="B47" i="55"/>
  <c r="F47" i="55"/>
  <c r="G47" i="55" s="1"/>
  <c r="B41" i="96"/>
  <c r="F41" i="96"/>
  <c r="G41" i="96" s="1"/>
  <c r="B42" i="92"/>
  <c r="F42" i="92"/>
  <c r="G42" i="92" s="1"/>
  <c r="I46" i="53"/>
  <c r="B44" i="75"/>
  <c r="F44" i="75"/>
  <c r="G44" i="75" s="1"/>
  <c r="F43" i="83"/>
  <c r="H43" i="83" s="1"/>
  <c r="B43" i="83"/>
  <c r="F41" i="95"/>
  <c r="G41" i="95" s="1"/>
  <c r="B41" i="95"/>
  <c r="F40" i="99"/>
  <c r="B40" i="99"/>
  <c r="F50" i="18"/>
  <c r="G50" i="18" s="1"/>
  <c r="F50" i="3"/>
  <c r="H50" i="3" s="1"/>
  <c r="B50" i="3"/>
  <c r="I52" i="29"/>
  <c r="B51" i="23"/>
  <c r="F51" i="23"/>
  <c r="H51" i="23" s="1"/>
  <c r="B48" i="45"/>
  <c r="F48" i="45"/>
  <c r="G48" i="45" s="1"/>
  <c r="F46" i="60"/>
  <c r="G51" i="32"/>
  <c r="B43" i="80"/>
  <c r="F43" i="80"/>
  <c r="H43" i="80" s="1"/>
  <c r="D42" i="91"/>
  <c r="E42" i="91"/>
  <c r="I43" i="79"/>
  <c r="F45" i="66"/>
  <c r="H45" i="66" s="1"/>
  <c r="B45" i="66"/>
  <c r="B50" i="18"/>
  <c r="B42" i="94"/>
  <c r="F42" i="94"/>
  <c r="G42" i="94" s="1"/>
  <c r="B34" i="101"/>
  <c r="F34" i="101"/>
  <c r="B53" i="28"/>
  <c r="F53" i="28"/>
  <c r="H53" i="28" s="1"/>
  <c r="F49" i="39"/>
  <c r="G49" i="39" s="1"/>
  <c r="B49" i="39"/>
  <c r="B47" i="56"/>
  <c r="F47" i="56"/>
  <c r="H47" i="56" s="1"/>
  <c r="B50" i="20"/>
  <c r="F50" i="20"/>
  <c r="H50" i="20" s="1"/>
  <c r="B44" i="78"/>
  <c r="F44" i="78"/>
  <c r="H44" i="78" s="1"/>
  <c r="F51" i="31"/>
  <c r="G51" i="31" s="1"/>
  <c r="B51" i="31"/>
  <c r="B47" i="46"/>
  <c r="F47" i="46"/>
  <c r="G47" i="46" s="1"/>
  <c r="D35" i="100"/>
  <c r="E35" i="100"/>
  <c r="E53" i="29"/>
  <c r="D53" i="29"/>
  <c r="B46" i="61"/>
  <c r="F46" i="61"/>
  <c r="H46" i="61" s="1"/>
  <c r="I46" i="64" l="1"/>
  <c r="H50" i="18"/>
  <c r="G47" i="57"/>
  <c r="G44" i="78"/>
  <c r="I44" i="78" s="1"/>
  <c r="I47" i="57"/>
  <c r="G53" i="28"/>
  <c r="I53" i="28" s="1"/>
  <c r="H49" i="73"/>
  <c r="I49" i="73" s="1"/>
  <c r="I51" i="32"/>
  <c r="E50" i="73"/>
  <c r="D50" i="73"/>
  <c r="F35" i="100"/>
  <c r="G45" i="65"/>
  <c r="H40" i="98"/>
  <c r="H51" i="24"/>
  <c r="I51" i="24" s="1"/>
  <c r="H46" i="63"/>
  <c r="D47" i="63"/>
  <c r="E47" i="63"/>
  <c r="D51" i="22"/>
  <c r="E51" i="22"/>
  <c r="H51" i="31"/>
  <c r="I51" i="31" s="1"/>
  <c r="D52" i="31"/>
  <c r="E52" i="31"/>
  <c r="H41" i="96"/>
  <c r="D42" i="96"/>
  <c r="E42" i="96"/>
  <c r="B35" i="102"/>
  <c r="F35" i="102"/>
  <c r="G35" i="102" s="1"/>
  <c r="G42" i="87"/>
  <c r="I42" i="87" s="1"/>
  <c r="H49" i="43"/>
  <c r="I49" i="43" s="1"/>
  <c r="D50" i="43"/>
  <c r="E50" i="43"/>
  <c r="G51" i="34"/>
  <c r="I51" i="34" s="1"/>
  <c r="D52" i="34"/>
  <c r="E52" i="34"/>
  <c r="D46" i="58"/>
  <c r="E46" i="58"/>
  <c r="B47" i="64"/>
  <c r="F47" i="64"/>
  <c r="H47" i="72"/>
  <c r="I47" i="72" s="1"/>
  <c r="D48" i="72"/>
  <c r="E48" i="72"/>
  <c r="G50" i="19"/>
  <c r="D51" i="19"/>
  <c r="E51" i="19"/>
  <c r="D43" i="88"/>
  <c r="E43" i="88"/>
  <c r="G42" i="89"/>
  <c r="I42" i="89" s="1"/>
  <c r="D43" i="89"/>
  <c r="E43" i="89"/>
  <c r="G43" i="84"/>
  <c r="D44" i="84"/>
  <c r="E44" i="84"/>
  <c r="D45" i="76"/>
  <c r="E45" i="76"/>
  <c r="G47" i="56"/>
  <c r="I47" i="56" s="1"/>
  <c r="D48" i="56"/>
  <c r="E48" i="56"/>
  <c r="G46" i="60"/>
  <c r="D47" i="60"/>
  <c r="E47" i="60"/>
  <c r="H48" i="45"/>
  <c r="I48" i="45" s="1"/>
  <c r="D49" i="45"/>
  <c r="E49" i="45"/>
  <c r="G43" i="83"/>
  <c r="I43" i="83" s="1"/>
  <c r="D44" i="83"/>
  <c r="E44" i="83"/>
  <c r="I40" i="98"/>
  <c r="H45" i="68"/>
  <c r="I45" i="68" s="1"/>
  <c r="D46" i="68"/>
  <c r="E46" i="68"/>
  <c r="H52" i="27"/>
  <c r="I52" i="27" s="1"/>
  <c r="D53" i="27"/>
  <c r="E53" i="27"/>
  <c r="G49" i="74"/>
  <c r="I49" i="74" s="1"/>
  <c r="D50" i="74"/>
  <c r="E50" i="74"/>
  <c r="G43" i="86"/>
  <c r="I43" i="86" s="1"/>
  <c r="D44" i="86"/>
  <c r="E44" i="86"/>
  <c r="D43" i="87"/>
  <c r="E43" i="87"/>
  <c r="D46" i="65"/>
  <c r="E46" i="65"/>
  <c r="G52" i="30"/>
  <c r="I52" i="30" s="1"/>
  <c r="D53" i="30"/>
  <c r="E53" i="30"/>
  <c r="H43" i="81"/>
  <c r="I43" i="81" s="1"/>
  <c r="D44" i="81"/>
  <c r="E44" i="81"/>
  <c r="H51" i="71"/>
  <c r="I51" i="71" s="1"/>
  <c r="D52" i="71"/>
  <c r="E52" i="71"/>
  <c r="H43" i="85"/>
  <c r="I43" i="85" s="1"/>
  <c r="D44" i="85"/>
  <c r="E44" i="85"/>
  <c r="F53" i="29"/>
  <c r="G53" i="29" s="1"/>
  <c r="B53" i="29"/>
  <c r="H34" i="101"/>
  <c r="D35" i="101"/>
  <c r="E35" i="101"/>
  <c r="H49" i="42"/>
  <c r="D50" i="42"/>
  <c r="E50" i="42"/>
  <c r="I45" i="65"/>
  <c r="G45" i="66"/>
  <c r="I45" i="66" s="1"/>
  <c r="D46" i="66"/>
  <c r="E46" i="66"/>
  <c r="D45" i="78"/>
  <c r="E45" i="78"/>
  <c r="G50" i="3"/>
  <c r="I50" i="3" s="1"/>
  <c r="D51" i="3"/>
  <c r="E51" i="3"/>
  <c r="H44" i="75"/>
  <c r="I44" i="75" s="1"/>
  <c r="D45" i="75"/>
  <c r="E45" i="75"/>
  <c r="H47" i="55"/>
  <c r="I47" i="55" s="1"/>
  <c r="D48" i="55"/>
  <c r="E48" i="55"/>
  <c r="G44" i="77"/>
  <c r="I44" i="77" s="1"/>
  <c r="D45" i="77"/>
  <c r="E45" i="77"/>
  <c r="D41" i="98"/>
  <c r="E41" i="98"/>
  <c r="B50" i="73"/>
  <c r="H44" i="79"/>
  <c r="I44" i="79" s="1"/>
  <c r="D45" i="79"/>
  <c r="E45" i="79"/>
  <c r="G40" i="99"/>
  <c r="D41" i="99"/>
  <c r="E41" i="99"/>
  <c r="B52" i="32"/>
  <c r="F52" i="32"/>
  <c r="H52" i="32" s="1"/>
  <c r="D51" i="17"/>
  <c r="E51" i="17"/>
  <c r="G35" i="100"/>
  <c r="D36" i="100"/>
  <c r="E36" i="100"/>
  <c r="B35" i="100"/>
  <c r="H35" i="100"/>
  <c r="G46" i="61"/>
  <c r="I46" i="61" s="1"/>
  <c r="D47" i="61"/>
  <c r="E47" i="61"/>
  <c r="H47" i="46"/>
  <c r="I47" i="46" s="1"/>
  <c r="D48" i="46"/>
  <c r="E48" i="46"/>
  <c r="D54" i="28"/>
  <c r="E54" i="28"/>
  <c r="I50" i="18"/>
  <c r="B42" i="91"/>
  <c r="F42" i="91"/>
  <c r="H42" i="91" s="1"/>
  <c r="G51" i="23"/>
  <c r="I51" i="23" s="1"/>
  <c r="D52" i="23"/>
  <c r="E52" i="23"/>
  <c r="D51" i="18"/>
  <c r="E51" i="18"/>
  <c r="H47" i="53"/>
  <c r="I47" i="53" s="1"/>
  <c r="D48" i="53"/>
  <c r="E48" i="53"/>
  <c r="H49" i="44"/>
  <c r="I49" i="44" s="1"/>
  <c r="D50" i="44"/>
  <c r="E50" i="44"/>
  <c r="H40" i="97"/>
  <c r="I40" i="97" s="1"/>
  <c r="D41" i="97"/>
  <c r="E41" i="97"/>
  <c r="G52" i="70"/>
  <c r="I52" i="70" s="1"/>
  <c r="D53" i="70"/>
  <c r="E53" i="70"/>
  <c r="H49" i="41"/>
  <c r="I49" i="41" s="1"/>
  <c r="D50" i="41"/>
  <c r="E50" i="41"/>
  <c r="H50" i="17"/>
  <c r="I50" i="17" s="1"/>
  <c r="H47" i="54"/>
  <c r="I47" i="54" s="1"/>
  <c r="D48" i="54"/>
  <c r="E48" i="54"/>
  <c r="H42" i="90"/>
  <c r="I42" i="90" s="1"/>
  <c r="D43" i="90"/>
  <c r="E43" i="90"/>
  <c r="H42" i="94"/>
  <c r="I42" i="94" s="1"/>
  <c r="D43" i="94"/>
  <c r="E43" i="94"/>
  <c r="H49" i="39"/>
  <c r="I49" i="39" s="1"/>
  <c r="D50" i="39"/>
  <c r="E50" i="39"/>
  <c r="H40" i="99"/>
  <c r="H42" i="92"/>
  <c r="I42" i="92" s="1"/>
  <c r="D43" i="92"/>
  <c r="E43" i="92"/>
  <c r="G49" i="42"/>
  <c r="G50" i="22"/>
  <c r="H43" i="84"/>
  <c r="I43" i="84" s="1"/>
  <c r="D52" i="24"/>
  <c r="E52" i="24"/>
  <c r="H44" i="76"/>
  <c r="H46" i="60"/>
  <c r="I46" i="60" s="1"/>
  <c r="I41" i="96"/>
  <c r="G50" i="20"/>
  <c r="I50" i="20" s="1"/>
  <c r="D51" i="20"/>
  <c r="E51" i="20"/>
  <c r="G34" i="101"/>
  <c r="G43" i="80"/>
  <c r="I43" i="80" s="1"/>
  <c r="D44" i="80"/>
  <c r="E44" i="80"/>
  <c r="H41" i="95"/>
  <c r="I41" i="95" s="1"/>
  <c r="D42" i="95"/>
  <c r="E42" i="95"/>
  <c r="G50" i="21"/>
  <c r="I50" i="21" s="1"/>
  <c r="D51" i="21"/>
  <c r="E51" i="21"/>
  <c r="H52" i="69"/>
  <c r="I52" i="69" s="1"/>
  <c r="D53" i="69"/>
  <c r="E53" i="69"/>
  <c r="G46" i="63"/>
  <c r="H43" i="82"/>
  <c r="I43" i="82" s="1"/>
  <c r="D44" i="82"/>
  <c r="E44" i="82"/>
  <c r="H46" i="62"/>
  <c r="I46" i="62" s="1"/>
  <c r="D47" i="62"/>
  <c r="E47" i="62"/>
  <c r="D48" i="57"/>
  <c r="E48" i="57"/>
  <c r="H45" i="58"/>
  <c r="I45" i="58" s="1"/>
  <c r="H50" i="22"/>
  <c r="H50" i="19"/>
  <c r="G46" i="59"/>
  <c r="I46" i="59" s="1"/>
  <c r="D47" i="59"/>
  <c r="E47" i="59"/>
  <c r="G45" i="67"/>
  <c r="I45" i="67" s="1"/>
  <c r="D46" i="67"/>
  <c r="E46" i="67"/>
  <c r="G42" i="88"/>
  <c r="I42" i="88" s="1"/>
  <c r="G44" i="76"/>
  <c r="H41" i="93"/>
  <c r="I41" i="93" s="1"/>
  <c r="D42" i="93"/>
  <c r="E42" i="93"/>
  <c r="F50" i="73" l="1"/>
  <c r="G50" i="73" s="1"/>
  <c r="I46" i="63"/>
  <c r="I34" i="101"/>
  <c r="I50" i="19"/>
  <c r="I50" i="22"/>
  <c r="I40" i="99"/>
  <c r="I49" i="42"/>
  <c r="F51" i="17"/>
  <c r="G51" i="17" s="1"/>
  <c r="B51" i="17"/>
  <c r="C60" i="17"/>
  <c r="F46" i="68"/>
  <c r="B46" i="68"/>
  <c r="F52" i="31"/>
  <c r="G52" i="31" s="1"/>
  <c r="B52" i="31"/>
  <c r="F48" i="53"/>
  <c r="G48" i="53" s="1"/>
  <c r="B48" i="53"/>
  <c r="F35" i="101"/>
  <c r="H35" i="101" s="1"/>
  <c r="B35" i="101"/>
  <c r="F44" i="81"/>
  <c r="B44" i="81"/>
  <c r="B51" i="21"/>
  <c r="F51" i="21"/>
  <c r="G51" i="21" s="1"/>
  <c r="B53" i="70"/>
  <c r="F53" i="70"/>
  <c r="I35" i="100"/>
  <c r="G52" i="32"/>
  <c r="I52" i="32" s="1"/>
  <c r="D53" i="32"/>
  <c r="E53" i="32"/>
  <c r="F45" i="75"/>
  <c r="H45" i="75" s="1"/>
  <c r="B45" i="75"/>
  <c r="F44" i="85"/>
  <c r="H44" i="85" s="1"/>
  <c r="B44" i="85"/>
  <c r="F43" i="87"/>
  <c r="H43" i="87" s="1"/>
  <c r="B43" i="87"/>
  <c r="F44" i="86"/>
  <c r="B49" i="45"/>
  <c r="F49" i="45"/>
  <c r="H49" i="45" s="1"/>
  <c r="G49" i="45"/>
  <c r="F46" i="58"/>
  <c r="H46" i="58" s="1"/>
  <c r="B43" i="88"/>
  <c r="F43" i="88"/>
  <c r="G43" i="88" s="1"/>
  <c r="B44" i="82"/>
  <c r="F44" i="82"/>
  <c r="H44" i="82" s="1"/>
  <c r="B50" i="44"/>
  <c r="F50" i="44"/>
  <c r="G50" i="44" s="1"/>
  <c r="F52" i="23"/>
  <c r="B52" i="23"/>
  <c r="F41" i="98"/>
  <c r="G41" i="98" s="1"/>
  <c r="B41" i="98"/>
  <c r="B48" i="57"/>
  <c r="F48" i="57"/>
  <c r="H48" i="57" s="1"/>
  <c r="B44" i="80"/>
  <c r="F44" i="80"/>
  <c r="H44" i="80" s="1"/>
  <c r="B43" i="92"/>
  <c r="F43" i="92"/>
  <c r="B43" i="90"/>
  <c r="F43" i="90"/>
  <c r="B54" i="28"/>
  <c r="F54" i="28"/>
  <c r="G54" i="28" s="1"/>
  <c r="B45" i="79"/>
  <c r="F45" i="79"/>
  <c r="H45" i="79" s="1"/>
  <c r="F45" i="78"/>
  <c r="G45" i="78" s="1"/>
  <c r="B45" i="78"/>
  <c r="F46" i="65"/>
  <c r="B46" i="65"/>
  <c r="B44" i="86"/>
  <c r="H44" i="86"/>
  <c r="B46" i="58"/>
  <c r="B50" i="43"/>
  <c r="F50" i="43"/>
  <c r="H50" i="43" s="1"/>
  <c r="B51" i="22"/>
  <c r="F51" i="22"/>
  <c r="H51" i="22" s="1"/>
  <c r="I44" i="76"/>
  <c r="B53" i="30"/>
  <c r="F53" i="30"/>
  <c r="G53" i="30" s="1"/>
  <c r="B44" i="83"/>
  <c r="F44" i="83"/>
  <c r="B45" i="76"/>
  <c r="F45" i="76"/>
  <c r="G45" i="76" s="1"/>
  <c r="B43" i="89"/>
  <c r="F43" i="89"/>
  <c r="G43" i="89" s="1"/>
  <c r="B42" i="95"/>
  <c r="F42" i="95"/>
  <c r="G42" i="95" s="1"/>
  <c r="H47" i="64"/>
  <c r="D48" i="64"/>
  <c r="E48" i="64"/>
  <c r="F47" i="62"/>
  <c r="G47" i="62" s="1"/>
  <c r="B47" i="62"/>
  <c r="B53" i="69"/>
  <c r="F53" i="69"/>
  <c r="G53" i="69" s="1"/>
  <c r="F51" i="18"/>
  <c r="H51" i="18" s="1"/>
  <c r="B48" i="46"/>
  <c r="F48" i="46"/>
  <c r="H48" i="46" s="1"/>
  <c r="B36" i="100"/>
  <c r="F36" i="100"/>
  <c r="H36" i="100" s="1"/>
  <c r="F41" i="99"/>
  <c r="G41" i="99" s="1"/>
  <c r="B41" i="99"/>
  <c r="F46" i="66"/>
  <c r="H46" i="66" s="1"/>
  <c r="B46" i="66"/>
  <c r="F50" i="42"/>
  <c r="B50" i="42"/>
  <c r="H53" i="29"/>
  <c r="I53" i="29" s="1"/>
  <c r="D54" i="29"/>
  <c r="E54" i="29"/>
  <c r="B53" i="27"/>
  <c r="F53" i="27"/>
  <c r="F47" i="60"/>
  <c r="G47" i="60" s="1"/>
  <c r="B47" i="60"/>
  <c r="F48" i="72"/>
  <c r="H48" i="72" s="1"/>
  <c r="B48" i="72"/>
  <c r="F52" i="34"/>
  <c r="H52" i="34" s="1"/>
  <c r="B52" i="34"/>
  <c r="F42" i="96"/>
  <c r="B42" i="96"/>
  <c r="F47" i="63"/>
  <c r="G47" i="63" s="1"/>
  <c r="B47" i="63"/>
  <c r="F47" i="61"/>
  <c r="G47" i="61" s="1"/>
  <c r="B47" i="61"/>
  <c r="B47" i="59"/>
  <c r="F47" i="59"/>
  <c r="G47" i="59" s="1"/>
  <c r="F52" i="24"/>
  <c r="B52" i="24"/>
  <c r="F43" i="94"/>
  <c r="H43" i="94" s="1"/>
  <c r="B43" i="94"/>
  <c r="B48" i="54"/>
  <c r="F48" i="54"/>
  <c r="H48" i="54" s="1"/>
  <c r="B41" i="97"/>
  <c r="F41" i="97"/>
  <c r="H41" i="97" s="1"/>
  <c r="B51" i="18"/>
  <c r="F51" i="3"/>
  <c r="H51" i="3" s="1"/>
  <c r="B51" i="3"/>
  <c r="B52" i="71"/>
  <c r="F52" i="71"/>
  <c r="B44" i="84"/>
  <c r="F44" i="84"/>
  <c r="F51" i="19"/>
  <c r="B51" i="19"/>
  <c r="F50" i="39"/>
  <c r="B50" i="39"/>
  <c r="B48" i="56"/>
  <c r="F48" i="56"/>
  <c r="H48" i="56" s="1"/>
  <c r="D36" i="102"/>
  <c r="E36" i="102"/>
  <c r="F42" i="93"/>
  <c r="H42" i="93" s="1"/>
  <c r="B42" i="93"/>
  <c r="F46" i="67"/>
  <c r="G46" i="67" s="1"/>
  <c r="B46" i="67"/>
  <c r="B51" i="20"/>
  <c r="F51" i="20"/>
  <c r="G51" i="20" s="1"/>
  <c r="B50" i="41"/>
  <c r="F50" i="41"/>
  <c r="H50" i="41" s="1"/>
  <c r="G42" i="91"/>
  <c r="I42" i="91" s="1"/>
  <c r="D43" i="91"/>
  <c r="E43" i="91"/>
  <c r="H50" i="73"/>
  <c r="I50" i="73" s="1"/>
  <c r="D51" i="73"/>
  <c r="E51" i="73"/>
  <c r="B45" i="77"/>
  <c r="F45" i="77"/>
  <c r="G45" i="77" s="1"/>
  <c r="F48" i="55"/>
  <c r="H48" i="55" s="1"/>
  <c r="B48" i="55"/>
  <c r="F50" i="74"/>
  <c r="H50" i="74" s="1"/>
  <c r="B50" i="74"/>
  <c r="G47" i="64"/>
  <c r="H35" i="102"/>
  <c r="I35" i="102" s="1"/>
  <c r="H52" i="31" l="1"/>
  <c r="I52" i="31" s="1"/>
  <c r="H41" i="99"/>
  <c r="I41" i="99" s="1"/>
  <c r="G42" i="93"/>
  <c r="I47" i="64"/>
  <c r="G43" i="94"/>
  <c r="I43" i="94" s="1"/>
  <c r="H47" i="61"/>
  <c r="G44" i="84"/>
  <c r="D45" i="84"/>
  <c r="E45" i="84"/>
  <c r="G51" i="19"/>
  <c r="D52" i="19"/>
  <c r="E52" i="19"/>
  <c r="I47" i="61"/>
  <c r="D51" i="42"/>
  <c r="E51" i="42"/>
  <c r="H43" i="90"/>
  <c r="D44" i="90"/>
  <c r="E44" i="90"/>
  <c r="G44" i="85"/>
  <c r="I44" i="85" s="1"/>
  <c r="H44" i="81"/>
  <c r="D45" i="81"/>
  <c r="E45" i="81"/>
  <c r="F36" i="102"/>
  <c r="G36" i="102" s="1"/>
  <c r="B36" i="102"/>
  <c r="G52" i="71"/>
  <c r="D53" i="71"/>
  <c r="E53" i="71"/>
  <c r="D54" i="27"/>
  <c r="E54" i="27"/>
  <c r="H44" i="83"/>
  <c r="D45" i="83"/>
  <c r="E45" i="83"/>
  <c r="F53" i="32"/>
  <c r="B53" i="32"/>
  <c r="F51" i="73"/>
  <c r="G51" i="73" s="1"/>
  <c r="B51" i="73"/>
  <c r="G50" i="39"/>
  <c r="D51" i="39"/>
  <c r="E51" i="39"/>
  <c r="H44" i="84"/>
  <c r="G52" i="24"/>
  <c r="D53" i="24"/>
  <c r="E53" i="24"/>
  <c r="H42" i="96"/>
  <c r="D43" i="96"/>
  <c r="E43" i="96"/>
  <c r="G36" i="100"/>
  <c r="I36" i="100" s="1"/>
  <c r="D37" i="100"/>
  <c r="E37" i="100"/>
  <c r="H43" i="89"/>
  <c r="I43" i="89" s="1"/>
  <c r="D44" i="89"/>
  <c r="E44" i="89"/>
  <c r="H46" i="65"/>
  <c r="D47" i="65"/>
  <c r="E47" i="65"/>
  <c r="G45" i="79"/>
  <c r="I45" i="79" s="1"/>
  <c r="D46" i="79"/>
  <c r="E46" i="79"/>
  <c r="G48" i="57"/>
  <c r="I48" i="57" s="1"/>
  <c r="D49" i="57"/>
  <c r="E49" i="57"/>
  <c r="G52" i="23"/>
  <c r="D53" i="23"/>
  <c r="E53" i="23"/>
  <c r="D47" i="68"/>
  <c r="E47" i="68"/>
  <c r="D45" i="85"/>
  <c r="E45" i="85"/>
  <c r="H53" i="70"/>
  <c r="D54" i="70"/>
  <c r="E54" i="70"/>
  <c r="H51" i="21"/>
  <c r="I51" i="21" s="1"/>
  <c r="D52" i="21"/>
  <c r="E52" i="21"/>
  <c r="G35" i="101"/>
  <c r="I35" i="101" s="1"/>
  <c r="D36" i="101"/>
  <c r="E36" i="101"/>
  <c r="H43" i="92"/>
  <c r="D44" i="92"/>
  <c r="E44" i="92"/>
  <c r="G44" i="82"/>
  <c r="I44" i="82" s="1"/>
  <c r="D45" i="82"/>
  <c r="E45" i="82"/>
  <c r="G41" i="97"/>
  <c r="I41" i="97" s="1"/>
  <c r="D42" i="97"/>
  <c r="E42" i="97"/>
  <c r="D48" i="61"/>
  <c r="E48" i="61"/>
  <c r="H47" i="59"/>
  <c r="I47" i="59" s="1"/>
  <c r="D48" i="59"/>
  <c r="E48" i="59"/>
  <c r="G52" i="34"/>
  <c r="I52" i="34" s="1"/>
  <c r="D53" i="34"/>
  <c r="E53" i="34"/>
  <c r="G48" i="46"/>
  <c r="I48" i="46" s="1"/>
  <c r="D49" i="46"/>
  <c r="E49" i="46"/>
  <c r="G51" i="22"/>
  <c r="D52" i="22"/>
  <c r="E52" i="22"/>
  <c r="H54" i="28"/>
  <c r="I54" i="28" s="1"/>
  <c r="D55" i="28"/>
  <c r="E55" i="28"/>
  <c r="G44" i="86"/>
  <c r="I44" i="86" s="1"/>
  <c r="D45" i="86"/>
  <c r="E45" i="86"/>
  <c r="G53" i="70"/>
  <c r="H50" i="44"/>
  <c r="I50" i="44" s="1"/>
  <c r="D51" i="44"/>
  <c r="E51" i="44"/>
  <c r="G48" i="55"/>
  <c r="I48" i="55" s="1"/>
  <c r="D49" i="55"/>
  <c r="E49" i="55"/>
  <c r="H47" i="60"/>
  <c r="I47" i="60" s="1"/>
  <c r="D48" i="60"/>
  <c r="E48" i="60"/>
  <c r="H50" i="42"/>
  <c r="B48" i="64"/>
  <c r="F48" i="64"/>
  <c r="H45" i="76"/>
  <c r="I45" i="76" s="1"/>
  <c r="D46" i="76"/>
  <c r="E46" i="76"/>
  <c r="H45" i="78"/>
  <c r="I45" i="78" s="1"/>
  <c r="D46" i="78"/>
  <c r="E46" i="78"/>
  <c r="H41" i="98"/>
  <c r="I41" i="98" s="1"/>
  <c r="D42" i="98"/>
  <c r="E42" i="98"/>
  <c r="H43" i="88"/>
  <c r="I43" i="88" s="1"/>
  <c r="D44" i="88"/>
  <c r="E44" i="88"/>
  <c r="D53" i="31"/>
  <c r="E53" i="31"/>
  <c r="H51" i="17"/>
  <c r="I51" i="17" s="1"/>
  <c r="D52" i="17"/>
  <c r="E52" i="17"/>
  <c r="H46" i="67"/>
  <c r="I46" i="67" s="1"/>
  <c r="D47" i="67"/>
  <c r="E47" i="67"/>
  <c r="G50" i="41"/>
  <c r="I50" i="41" s="1"/>
  <c r="D51" i="41"/>
  <c r="E51" i="41"/>
  <c r="D44" i="94"/>
  <c r="E44" i="94"/>
  <c r="G46" i="66"/>
  <c r="I46" i="66" s="1"/>
  <c r="D47" i="66"/>
  <c r="E47" i="66"/>
  <c r="I51" i="22"/>
  <c r="G43" i="92"/>
  <c r="G50" i="74"/>
  <c r="I50" i="74" s="1"/>
  <c r="D51" i="74"/>
  <c r="E51" i="74"/>
  <c r="H45" i="77"/>
  <c r="I45" i="77" s="1"/>
  <c r="D46" i="77"/>
  <c r="E46" i="77"/>
  <c r="D43" i="93"/>
  <c r="E43" i="93"/>
  <c r="H51" i="19"/>
  <c r="I51" i="19" s="1"/>
  <c r="G48" i="54"/>
  <c r="I48" i="54" s="1"/>
  <c r="D49" i="54"/>
  <c r="E49" i="54"/>
  <c r="H47" i="63"/>
  <c r="I47" i="63" s="1"/>
  <c r="D48" i="63"/>
  <c r="E48" i="63"/>
  <c r="G53" i="27"/>
  <c r="G50" i="42"/>
  <c r="G51" i="18"/>
  <c r="I51" i="18" s="1"/>
  <c r="D52" i="18"/>
  <c r="E52" i="18"/>
  <c r="H42" i="95"/>
  <c r="I42" i="95" s="1"/>
  <c r="D43" i="95"/>
  <c r="E43" i="95"/>
  <c r="G44" i="80"/>
  <c r="I44" i="80" s="1"/>
  <c r="D45" i="80"/>
  <c r="E45" i="80"/>
  <c r="I49" i="45"/>
  <c r="G45" i="75"/>
  <c r="I45" i="75" s="1"/>
  <c r="D46" i="75"/>
  <c r="E46" i="75"/>
  <c r="G44" i="81"/>
  <c r="G46" i="68"/>
  <c r="G48" i="56"/>
  <c r="I48" i="56" s="1"/>
  <c r="D49" i="56"/>
  <c r="E49" i="56"/>
  <c r="H53" i="30"/>
  <c r="I53" i="30" s="1"/>
  <c r="D54" i="30"/>
  <c r="E54" i="30"/>
  <c r="G46" i="58"/>
  <c r="I46" i="58" s="1"/>
  <c r="D47" i="58"/>
  <c r="E47" i="58"/>
  <c r="F54" i="29"/>
  <c r="G54" i="29" s="1"/>
  <c r="B54" i="29"/>
  <c r="H47" i="62"/>
  <c r="I47" i="62" s="1"/>
  <c r="D48" i="62"/>
  <c r="E48" i="62"/>
  <c r="F43" i="91"/>
  <c r="B43" i="91"/>
  <c r="I42" i="93"/>
  <c r="H51" i="20"/>
  <c r="I51" i="20" s="1"/>
  <c r="D52" i="20"/>
  <c r="E52" i="20"/>
  <c r="H50" i="39"/>
  <c r="H52" i="71"/>
  <c r="G51" i="3"/>
  <c r="I51" i="3" s="1"/>
  <c r="D52" i="3"/>
  <c r="E52" i="3"/>
  <c r="H52" i="24"/>
  <c r="G42" i="96"/>
  <c r="G48" i="72"/>
  <c r="I48" i="72" s="1"/>
  <c r="D49" i="72"/>
  <c r="E49" i="72"/>
  <c r="H53" i="27"/>
  <c r="D42" i="99"/>
  <c r="E42" i="99"/>
  <c r="H53" i="69"/>
  <c r="I53" i="69" s="1"/>
  <c r="D54" i="69"/>
  <c r="E54" i="69"/>
  <c r="G44" i="83"/>
  <c r="G50" i="43"/>
  <c r="I50" i="43" s="1"/>
  <c r="D51" i="43"/>
  <c r="E51" i="43"/>
  <c r="G46" i="65"/>
  <c r="G43" i="90"/>
  <c r="H52" i="23"/>
  <c r="D50" i="45"/>
  <c r="E50" i="45"/>
  <c r="G43" i="87"/>
  <c r="I43" i="87" s="1"/>
  <c r="D44" i="87"/>
  <c r="E44" i="87"/>
  <c r="H48" i="53"/>
  <c r="I48" i="53" s="1"/>
  <c r="D49" i="53"/>
  <c r="E49" i="53"/>
  <c r="H46" i="68"/>
  <c r="I44" i="81" l="1"/>
  <c r="I50" i="39"/>
  <c r="I44" i="83"/>
  <c r="I46" i="65"/>
  <c r="I42" i="96"/>
  <c r="I43" i="90"/>
  <c r="H54" i="29"/>
  <c r="I54" i="29" s="1"/>
  <c r="I52" i="23"/>
  <c r="F37" i="100"/>
  <c r="I44" i="84"/>
  <c r="I52" i="24"/>
  <c r="I53" i="27"/>
  <c r="I53" i="70"/>
  <c r="I52" i="71"/>
  <c r="I46" i="68"/>
  <c r="B52" i="17"/>
  <c r="C61" i="17"/>
  <c r="F52" i="17"/>
  <c r="H52" i="17" s="1"/>
  <c r="B45" i="82"/>
  <c r="F45" i="82"/>
  <c r="G45" i="82" s="1"/>
  <c r="F54" i="27"/>
  <c r="G54" i="27" s="1"/>
  <c r="B54" i="27"/>
  <c r="D55" i="29"/>
  <c r="E55" i="29"/>
  <c r="I50" i="42"/>
  <c r="F51" i="44"/>
  <c r="G51" i="44" s="1"/>
  <c r="B51" i="44"/>
  <c r="B55" i="28"/>
  <c r="F55" i="28"/>
  <c r="G55" i="28" s="1"/>
  <c r="B42" i="97"/>
  <c r="F42" i="97"/>
  <c r="H42" i="97" s="1"/>
  <c r="F36" i="101"/>
  <c r="G36" i="101" s="1"/>
  <c r="B36" i="101"/>
  <c r="F47" i="68"/>
  <c r="B47" i="68"/>
  <c r="F44" i="89"/>
  <c r="H44" i="89" s="1"/>
  <c r="B44" i="89"/>
  <c r="F51" i="39"/>
  <c r="B51" i="39"/>
  <c r="H51" i="39"/>
  <c r="G53" i="32"/>
  <c r="D54" i="32"/>
  <c r="E54" i="32"/>
  <c r="B45" i="81"/>
  <c r="F45" i="81"/>
  <c r="G45" i="81" s="1"/>
  <c r="D44" i="91"/>
  <c r="E44" i="91"/>
  <c r="F46" i="75"/>
  <c r="B46" i="75"/>
  <c r="B52" i="18"/>
  <c r="F52" i="18"/>
  <c r="G52" i="18" s="1"/>
  <c r="F43" i="93"/>
  <c r="H43" i="93" s="1"/>
  <c r="B43" i="93"/>
  <c r="F42" i="98"/>
  <c r="H42" i="98" s="1"/>
  <c r="B42" i="98"/>
  <c r="B54" i="70"/>
  <c r="F54" i="70"/>
  <c r="G54" i="70" s="1"/>
  <c r="F53" i="23"/>
  <c r="H53" i="23" s="1"/>
  <c r="B53" i="23"/>
  <c r="F43" i="96"/>
  <c r="B43" i="96"/>
  <c r="G43" i="96"/>
  <c r="F51" i="42"/>
  <c r="G51" i="42" s="1"/>
  <c r="B51" i="42"/>
  <c r="F45" i="84"/>
  <c r="H45" i="84" s="1"/>
  <c r="B45" i="84"/>
  <c r="B52" i="20"/>
  <c r="F52" i="20"/>
  <c r="G52" i="20" s="1"/>
  <c r="F42" i="99"/>
  <c r="B42" i="99"/>
  <c r="F52" i="3"/>
  <c r="G52" i="3" s="1"/>
  <c r="B52" i="3"/>
  <c r="B49" i="56"/>
  <c r="F49" i="56"/>
  <c r="H49" i="56" s="1"/>
  <c r="B44" i="94"/>
  <c r="F44" i="94"/>
  <c r="G44" i="94" s="1"/>
  <c r="B53" i="31"/>
  <c r="F53" i="31"/>
  <c r="G53" i="31" s="1"/>
  <c r="B46" i="76"/>
  <c r="F46" i="76"/>
  <c r="H46" i="76" s="1"/>
  <c r="F48" i="60"/>
  <c r="H48" i="60" s="1"/>
  <c r="B48" i="60"/>
  <c r="B45" i="86"/>
  <c r="F45" i="86"/>
  <c r="D46" i="86" s="1"/>
  <c r="B49" i="46"/>
  <c r="F49" i="46"/>
  <c r="H49" i="46" s="1"/>
  <c r="F48" i="59"/>
  <c r="G48" i="59" s="1"/>
  <c r="B48" i="59"/>
  <c r="B44" i="92"/>
  <c r="F44" i="92"/>
  <c r="H44" i="92" s="1"/>
  <c r="F47" i="65"/>
  <c r="B47" i="65"/>
  <c r="D38" i="100"/>
  <c r="E38" i="100"/>
  <c r="B53" i="71"/>
  <c r="F53" i="71"/>
  <c r="H53" i="71" s="1"/>
  <c r="B48" i="62"/>
  <c r="F48" i="62"/>
  <c r="H48" i="62" s="1"/>
  <c r="B47" i="58"/>
  <c r="F47" i="58"/>
  <c r="H47" i="58" s="1"/>
  <c r="F47" i="67"/>
  <c r="G47" i="67" s="1"/>
  <c r="B47" i="67"/>
  <c r="B52" i="22"/>
  <c r="F52" i="22"/>
  <c r="G52" i="22" s="1"/>
  <c r="I43" i="92"/>
  <c r="F45" i="85"/>
  <c r="G45" i="85" s="1"/>
  <c r="B37" i="100"/>
  <c r="H37" i="100"/>
  <c r="G37" i="100"/>
  <c r="B45" i="83"/>
  <c r="F45" i="83"/>
  <c r="G45" i="83" s="1"/>
  <c r="F49" i="53"/>
  <c r="H49" i="53" s="1"/>
  <c r="B49" i="53"/>
  <c r="B46" i="79"/>
  <c r="F46" i="79"/>
  <c r="H46" i="79" s="1"/>
  <c r="H43" i="91"/>
  <c r="B51" i="41"/>
  <c r="F51" i="41"/>
  <c r="G51" i="41" s="1"/>
  <c r="B45" i="85"/>
  <c r="B49" i="57"/>
  <c r="F49" i="57"/>
  <c r="B53" i="24"/>
  <c r="F53" i="24"/>
  <c r="H53" i="24" s="1"/>
  <c r="G53" i="24"/>
  <c r="H51" i="73"/>
  <c r="I51" i="73" s="1"/>
  <c r="D52" i="73"/>
  <c r="E52" i="73"/>
  <c r="B44" i="90"/>
  <c r="F44" i="90"/>
  <c r="G44" i="90" s="1"/>
  <c r="B52" i="19"/>
  <c r="F52" i="19"/>
  <c r="H52" i="19" s="1"/>
  <c r="B51" i="43"/>
  <c r="F51" i="43"/>
  <c r="G51" i="43" s="1"/>
  <c r="F49" i="72"/>
  <c r="G49" i="72" s="1"/>
  <c r="B49" i="72"/>
  <c r="G43" i="91"/>
  <c r="F45" i="80"/>
  <c r="H45" i="80" s="1"/>
  <c r="B45" i="80"/>
  <c r="F43" i="95"/>
  <c r="H43" i="95" s="1"/>
  <c r="B43" i="95"/>
  <c r="F49" i="54"/>
  <c r="G49" i="54" s="1"/>
  <c r="B49" i="54"/>
  <c r="B46" i="78"/>
  <c r="F46" i="78"/>
  <c r="G46" i="78" s="1"/>
  <c r="H48" i="64"/>
  <c r="D49" i="64"/>
  <c r="E49" i="64"/>
  <c r="B49" i="55"/>
  <c r="F49" i="55"/>
  <c r="H49" i="55" s="1"/>
  <c r="F47" i="66"/>
  <c r="H47" i="66" s="1"/>
  <c r="B47" i="66"/>
  <c r="F44" i="87"/>
  <c r="B44" i="87"/>
  <c r="F50" i="45"/>
  <c r="H50" i="45" s="1"/>
  <c r="B50" i="45"/>
  <c r="B54" i="69"/>
  <c r="F54" i="69"/>
  <c r="G54" i="69" s="1"/>
  <c r="F54" i="30"/>
  <c r="G54" i="30" s="1"/>
  <c r="B54" i="30"/>
  <c r="B48" i="63"/>
  <c r="F48" i="63"/>
  <c r="H48" i="63" s="1"/>
  <c r="F46" i="77"/>
  <c r="H46" i="77" s="1"/>
  <c r="B46" i="77"/>
  <c r="F51" i="74"/>
  <c r="G51" i="74" s="1"/>
  <c r="B51" i="74"/>
  <c r="B44" i="88"/>
  <c r="F44" i="88"/>
  <c r="G44" i="88" s="1"/>
  <c r="G48" i="64"/>
  <c r="B53" i="34"/>
  <c r="F53" i="34"/>
  <c r="G53" i="34" s="1"/>
  <c r="F48" i="61"/>
  <c r="B48" i="61"/>
  <c r="F52" i="21"/>
  <c r="H52" i="21" s="1"/>
  <c r="B52" i="21"/>
  <c r="H53" i="32"/>
  <c r="H36" i="102"/>
  <c r="I36" i="102" s="1"/>
  <c r="D37" i="102"/>
  <c r="E37" i="102"/>
  <c r="G44" i="92" l="1"/>
  <c r="I48" i="64"/>
  <c r="G48" i="63"/>
  <c r="I37" i="100"/>
  <c r="G42" i="97"/>
  <c r="I42" i="97" s="1"/>
  <c r="H51" i="42"/>
  <c r="H45" i="83"/>
  <c r="H52" i="22"/>
  <c r="I52" i="22" s="1"/>
  <c r="G46" i="76"/>
  <c r="I46" i="76" s="1"/>
  <c r="G49" i="55"/>
  <c r="I49" i="55" s="1"/>
  <c r="H49" i="54"/>
  <c r="I43" i="91"/>
  <c r="H47" i="67"/>
  <c r="I47" i="67" s="1"/>
  <c r="G48" i="60"/>
  <c r="I48" i="60" s="1"/>
  <c r="G46" i="77"/>
  <c r="I46" i="77" s="1"/>
  <c r="F55" i="29"/>
  <c r="E56" i="29" s="1"/>
  <c r="I44" i="92"/>
  <c r="G49" i="57"/>
  <c r="D50" i="57"/>
  <c r="E50" i="57"/>
  <c r="H44" i="88"/>
  <c r="D45" i="88"/>
  <c r="E45" i="88"/>
  <c r="G43" i="95"/>
  <c r="D44" i="95"/>
  <c r="E44" i="95"/>
  <c r="D50" i="72"/>
  <c r="E50" i="72"/>
  <c r="H44" i="90"/>
  <c r="I44" i="90" s="1"/>
  <c r="D45" i="90"/>
  <c r="E45" i="90"/>
  <c r="D54" i="24"/>
  <c r="E54" i="24"/>
  <c r="G53" i="71"/>
  <c r="I53" i="71" s="1"/>
  <c r="D54" i="71"/>
  <c r="E54" i="71"/>
  <c r="D48" i="65"/>
  <c r="E48" i="65"/>
  <c r="H42" i="99"/>
  <c r="D43" i="99"/>
  <c r="E43" i="99"/>
  <c r="H54" i="70"/>
  <c r="I54" i="70" s="1"/>
  <c r="D55" i="70"/>
  <c r="E55" i="70"/>
  <c r="H46" i="75"/>
  <c r="D47" i="75"/>
  <c r="E47" i="75"/>
  <c r="H47" i="68"/>
  <c r="D48" i="68"/>
  <c r="E48" i="68"/>
  <c r="I48" i="63"/>
  <c r="H44" i="87"/>
  <c r="D45" i="87"/>
  <c r="E45" i="87"/>
  <c r="D49" i="63"/>
  <c r="E49" i="63"/>
  <c r="H53" i="34"/>
  <c r="I53" i="34" s="1"/>
  <c r="D54" i="34"/>
  <c r="E54" i="34"/>
  <c r="H51" i="74"/>
  <c r="I51" i="74" s="1"/>
  <c r="D52" i="74"/>
  <c r="E52" i="74"/>
  <c r="G50" i="45"/>
  <c r="I50" i="45" s="1"/>
  <c r="D50" i="55"/>
  <c r="E50" i="55"/>
  <c r="H45" i="86"/>
  <c r="G49" i="56"/>
  <c r="I49" i="56" s="1"/>
  <c r="D50" i="56"/>
  <c r="E50" i="56"/>
  <c r="G45" i="84"/>
  <c r="I45" i="84" s="1"/>
  <c r="D46" i="84"/>
  <c r="E46" i="84"/>
  <c r="B44" i="91"/>
  <c r="F44" i="91"/>
  <c r="G44" i="91" s="1"/>
  <c r="H51" i="44"/>
  <c r="I51" i="44" s="1"/>
  <c r="D52" i="44"/>
  <c r="E52" i="44"/>
  <c r="H54" i="27"/>
  <c r="I54" i="27" s="1"/>
  <c r="D55" i="27"/>
  <c r="E55" i="27"/>
  <c r="D53" i="17"/>
  <c r="E53" i="17"/>
  <c r="B37" i="102"/>
  <c r="F37" i="102"/>
  <c r="G37" i="102" s="1"/>
  <c r="I53" i="32"/>
  <c r="H51" i="43"/>
  <c r="I51" i="43" s="1"/>
  <c r="D52" i="43"/>
  <c r="E52" i="43"/>
  <c r="D50" i="53"/>
  <c r="E50" i="53"/>
  <c r="D53" i="22"/>
  <c r="E53" i="22"/>
  <c r="G47" i="58"/>
  <c r="I47" i="58" s="1"/>
  <c r="D48" i="58"/>
  <c r="E48" i="58"/>
  <c r="G45" i="86"/>
  <c r="E49" i="60"/>
  <c r="D49" i="60"/>
  <c r="H53" i="31"/>
  <c r="I53" i="31" s="1"/>
  <c r="D54" i="31"/>
  <c r="E54" i="31"/>
  <c r="G43" i="93"/>
  <c r="I43" i="93" s="1"/>
  <c r="D44" i="93"/>
  <c r="E44" i="93"/>
  <c r="G51" i="39"/>
  <c r="I51" i="39" s="1"/>
  <c r="D52" i="39"/>
  <c r="E52" i="39"/>
  <c r="E49" i="61"/>
  <c r="D49" i="61"/>
  <c r="E55" i="69"/>
  <c r="D55" i="69"/>
  <c r="G47" i="66"/>
  <c r="I47" i="66" s="1"/>
  <c r="D48" i="66"/>
  <c r="E48" i="66"/>
  <c r="I49" i="54"/>
  <c r="G45" i="80"/>
  <c r="I45" i="80" s="1"/>
  <c r="D46" i="80"/>
  <c r="E46" i="80"/>
  <c r="G49" i="53"/>
  <c r="I49" i="53" s="1"/>
  <c r="H45" i="85"/>
  <c r="I45" i="85" s="1"/>
  <c r="D46" i="85"/>
  <c r="E46" i="85"/>
  <c r="D48" i="67"/>
  <c r="E48" i="67"/>
  <c r="E46" i="86"/>
  <c r="F46" i="86" s="1"/>
  <c r="G46" i="86" s="1"/>
  <c r="B46" i="86"/>
  <c r="I51" i="42"/>
  <c r="H43" i="96"/>
  <c r="I43" i="96" s="1"/>
  <c r="D44" i="96"/>
  <c r="E44" i="96"/>
  <c r="H45" i="81"/>
  <c r="I45" i="81" s="1"/>
  <c r="D46" i="81"/>
  <c r="E46" i="81"/>
  <c r="H36" i="101"/>
  <c r="I36" i="101" s="1"/>
  <c r="D37" i="101"/>
  <c r="E37" i="101"/>
  <c r="H55" i="28"/>
  <c r="I55" i="28" s="1"/>
  <c r="H45" i="82"/>
  <c r="I45" i="82" s="1"/>
  <c r="D46" i="82"/>
  <c r="E46" i="82"/>
  <c r="I44" i="88"/>
  <c r="G52" i="21"/>
  <c r="I52" i="21" s="1"/>
  <c r="D53" i="21"/>
  <c r="E53" i="21"/>
  <c r="H48" i="61"/>
  <c r="H54" i="30"/>
  <c r="I54" i="30" s="1"/>
  <c r="D55" i="30"/>
  <c r="E55" i="30"/>
  <c r="D51" i="45"/>
  <c r="E51" i="45"/>
  <c r="H46" i="78"/>
  <c r="I46" i="78" s="1"/>
  <c r="D47" i="78"/>
  <c r="E47" i="78"/>
  <c r="G52" i="19"/>
  <c r="I52" i="19" s="1"/>
  <c r="D53" i="19"/>
  <c r="E53" i="19"/>
  <c r="F52" i="73"/>
  <c r="G52" i="73" s="1"/>
  <c r="B52" i="73"/>
  <c r="B38" i="100"/>
  <c r="F38" i="100"/>
  <c r="G38" i="100" s="1"/>
  <c r="D45" i="92"/>
  <c r="E45" i="92"/>
  <c r="H48" i="59"/>
  <c r="I48" i="59" s="1"/>
  <c r="D49" i="59"/>
  <c r="E49" i="59"/>
  <c r="G42" i="98"/>
  <c r="I42" i="98" s="1"/>
  <c r="D43" i="98"/>
  <c r="E43" i="98"/>
  <c r="H52" i="18"/>
  <c r="I52" i="18" s="1"/>
  <c r="D53" i="18"/>
  <c r="E53" i="18"/>
  <c r="G48" i="61"/>
  <c r="D47" i="77"/>
  <c r="E47" i="77"/>
  <c r="H54" i="69"/>
  <c r="I54" i="69" s="1"/>
  <c r="G44" i="87"/>
  <c r="I44" i="87" s="1"/>
  <c r="F49" i="64"/>
  <c r="H49" i="64" s="1"/>
  <c r="D50" i="54"/>
  <c r="E50" i="54"/>
  <c r="H49" i="72"/>
  <c r="I49" i="72" s="1"/>
  <c r="I45" i="83"/>
  <c r="G48" i="62"/>
  <c r="I48" i="62" s="1"/>
  <c r="D49" i="62"/>
  <c r="E49" i="62"/>
  <c r="H47" i="65"/>
  <c r="D50" i="46"/>
  <c r="E50" i="46"/>
  <c r="E47" i="76"/>
  <c r="D47" i="76"/>
  <c r="H44" i="94"/>
  <c r="I44" i="94" s="1"/>
  <c r="D45" i="94"/>
  <c r="E45" i="94"/>
  <c r="H52" i="3"/>
  <c r="I52" i="3" s="1"/>
  <c r="D53" i="3"/>
  <c r="E53" i="3"/>
  <c r="H52" i="20"/>
  <c r="I52" i="20" s="1"/>
  <c r="D53" i="20"/>
  <c r="E53" i="20"/>
  <c r="E52" i="42"/>
  <c r="D52" i="42"/>
  <c r="G44" i="89"/>
  <c r="I44" i="89" s="1"/>
  <c r="D45" i="89"/>
  <c r="E45" i="89"/>
  <c r="D43" i="97"/>
  <c r="E43" i="97"/>
  <c r="E56" i="28"/>
  <c r="D56" i="28"/>
  <c r="B49" i="64"/>
  <c r="I43" i="95"/>
  <c r="I53" i="24"/>
  <c r="H49" i="57"/>
  <c r="H51" i="41"/>
  <c r="I51" i="41" s="1"/>
  <c r="D52" i="41"/>
  <c r="E52" i="41"/>
  <c r="G46" i="79"/>
  <c r="I46" i="79" s="1"/>
  <c r="D47" i="79"/>
  <c r="E47" i="79"/>
  <c r="D46" i="83"/>
  <c r="E46" i="83"/>
  <c r="G47" i="65"/>
  <c r="G49" i="46"/>
  <c r="I49" i="46" s="1"/>
  <c r="G42" i="99"/>
  <c r="G53" i="23"/>
  <c r="I53" i="23" s="1"/>
  <c r="D54" i="23"/>
  <c r="E54" i="23"/>
  <c r="G46" i="75"/>
  <c r="F54" i="32"/>
  <c r="H54" i="32" s="1"/>
  <c r="B54" i="32"/>
  <c r="G47" i="68"/>
  <c r="B55" i="29"/>
  <c r="H55" i="29"/>
  <c r="G55" i="29"/>
  <c r="G52" i="17"/>
  <c r="I52" i="17" s="1"/>
  <c r="I49" i="57" l="1"/>
  <c r="D56" i="29"/>
  <c r="I46" i="75"/>
  <c r="F50" i="56"/>
  <c r="D51" i="56" s="1"/>
  <c r="I42" i="99"/>
  <c r="F50" i="72"/>
  <c r="I47" i="65"/>
  <c r="I55" i="29"/>
  <c r="I47" i="68"/>
  <c r="F50" i="54"/>
  <c r="H50" i="54" s="1"/>
  <c r="B50" i="54"/>
  <c r="B50" i="53"/>
  <c r="F50" i="53"/>
  <c r="H50" i="53" s="1"/>
  <c r="B47" i="79"/>
  <c r="F47" i="79"/>
  <c r="G47" i="79" s="1"/>
  <c r="F53" i="18"/>
  <c r="B53" i="18"/>
  <c r="B53" i="19"/>
  <c r="F53" i="19"/>
  <c r="H53" i="19" s="1"/>
  <c r="F51" i="45"/>
  <c r="B51" i="45"/>
  <c r="I48" i="61"/>
  <c r="F37" i="101"/>
  <c r="B37" i="101"/>
  <c r="F46" i="85"/>
  <c r="G46" i="85" s="1"/>
  <c r="B46" i="85"/>
  <c r="B46" i="80"/>
  <c r="F46" i="80"/>
  <c r="H46" i="80" s="1"/>
  <c r="H37" i="102"/>
  <c r="I37" i="102" s="1"/>
  <c r="D38" i="102"/>
  <c r="E38" i="102"/>
  <c r="H50" i="56"/>
  <c r="F50" i="55"/>
  <c r="B50" i="55"/>
  <c r="B48" i="65"/>
  <c r="F48" i="65"/>
  <c r="G48" i="65" s="1"/>
  <c r="F54" i="24"/>
  <c r="G54" i="24" s="1"/>
  <c r="B54" i="24"/>
  <c r="B44" i="96"/>
  <c r="F44" i="96"/>
  <c r="F44" i="95"/>
  <c r="H44" i="95" s="1"/>
  <c r="B44" i="95"/>
  <c r="B43" i="97"/>
  <c r="F43" i="97"/>
  <c r="G43" i="97" s="1"/>
  <c r="B53" i="20"/>
  <c r="F53" i="20"/>
  <c r="G53" i="20" s="1"/>
  <c r="B47" i="76"/>
  <c r="F47" i="76"/>
  <c r="G47" i="76" s="1"/>
  <c r="B49" i="62"/>
  <c r="F49" i="62"/>
  <c r="B48" i="66"/>
  <c r="F48" i="66"/>
  <c r="G48" i="66" s="1"/>
  <c r="F48" i="58"/>
  <c r="G48" i="58" s="1"/>
  <c r="B48" i="58"/>
  <c r="H44" i="91"/>
  <c r="I44" i="91" s="1"/>
  <c r="D45" i="91"/>
  <c r="E45" i="91"/>
  <c r="B50" i="56"/>
  <c r="G50" i="56"/>
  <c r="F47" i="75"/>
  <c r="B47" i="75"/>
  <c r="F50" i="46"/>
  <c r="H50" i="46" s="1"/>
  <c r="B50" i="46"/>
  <c r="F49" i="59"/>
  <c r="H49" i="59" s="1"/>
  <c r="B49" i="59"/>
  <c r="B49" i="61"/>
  <c r="F49" i="61"/>
  <c r="H49" i="61" s="1"/>
  <c r="G49" i="64"/>
  <c r="I49" i="64" s="1"/>
  <c r="F45" i="92"/>
  <c r="G45" i="92" s="1"/>
  <c r="B45" i="92"/>
  <c r="F55" i="30"/>
  <c r="H55" i="30" s="1"/>
  <c r="B55" i="30"/>
  <c r="F53" i="21"/>
  <c r="H53" i="21" s="1"/>
  <c r="B53" i="21"/>
  <c r="F52" i="39"/>
  <c r="H52" i="39" s="1"/>
  <c r="B52" i="39"/>
  <c r="B54" i="31"/>
  <c r="F54" i="31"/>
  <c r="G54" i="31" s="1"/>
  <c r="F49" i="63"/>
  <c r="B49" i="63"/>
  <c r="B54" i="71"/>
  <c r="F54" i="71"/>
  <c r="G54" i="71" s="1"/>
  <c r="F45" i="90"/>
  <c r="B45" i="90"/>
  <c r="F44" i="93"/>
  <c r="H44" i="93" s="1"/>
  <c r="B44" i="93"/>
  <c r="B52" i="44"/>
  <c r="F52" i="44"/>
  <c r="G52" i="44" s="1"/>
  <c r="F52" i="41"/>
  <c r="H52" i="41" s="1"/>
  <c r="B52" i="41"/>
  <c r="B45" i="89"/>
  <c r="F45" i="89"/>
  <c r="G45" i="89" s="1"/>
  <c r="B43" i="98"/>
  <c r="F43" i="98"/>
  <c r="H43" i="98" s="1"/>
  <c r="F46" i="82"/>
  <c r="B46" i="82"/>
  <c r="B46" i="81"/>
  <c r="F46" i="81"/>
  <c r="H46" i="86"/>
  <c r="I46" i="86" s="1"/>
  <c r="D47" i="86"/>
  <c r="B52" i="43"/>
  <c r="F52" i="43"/>
  <c r="G52" i="43" s="1"/>
  <c r="C62" i="17"/>
  <c r="B53" i="17"/>
  <c r="F53" i="17"/>
  <c r="G53" i="17" s="1"/>
  <c r="B55" i="27"/>
  <c r="F55" i="27"/>
  <c r="G55" i="27" s="1"/>
  <c r="I45" i="86"/>
  <c r="F43" i="99"/>
  <c r="H43" i="99" s="1"/>
  <c r="B43" i="99"/>
  <c r="B46" i="83"/>
  <c r="F46" i="83"/>
  <c r="G46" i="83" s="1"/>
  <c r="D53" i="73"/>
  <c r="E53" i="73"/>
  <c r="B48" i="67"/>
  <c r="B45" i="94"/>
  <c r="F45" i="94"/>
  <c r="H45" i="94"/>
  <c r="F54" i="34"/>
  <c r="G54" i="34" s="1"/>
  <c r="B54" i="34"/>
  <c r="G54" i="32"/>
  <c r="I54" i="32" s="1"/>
  <c r="D55" i="32"/>
  <c r="E55" i="32"/>
  <c r="B53" i="3"/>
  <c r="F53" i="3"/>
  <c r="H38" i="100"/>
  <c r="I38" i="100" s="1"/>
  <c r="D39" i="100"/>
  <c r="E39" i="100"/>
  <c r="H52" i="73"/>
  <c r="I52" i="73" s="1"/>
  <c r="F49" i="60"/>
  <c r="B49" i="60"/>
  <c r="B53" i="22"/>
  <c r="F53" i="22"/>
  <c r="H53" i="22" s="1"/>
  <c r="F52" i="74"/>
  <c r="G52" i="74" s="1"/>
  <c r="B52" i="74"/>
  <c r="B45" i="87"/>
  <c r="F45" i="87"/>
  <c r="G45" i="87" s="1"/>
  <c r="H50" i="72"/>
  <c r="D51" i="72"/>
  <c r="E51" i="72"/>
  <c r="B50" i="57"/>
  <c r="F50" i="57"/>
  <c r="F54" i="23"/>
  <c r="B54" i="23"/>
  <c r="F52" i="42"/>
  <c r="H52" i="42" s="1"/>
  <c r="B52" i="42"/>
  <c r="B46" i="84"/>
  <c r="F46" i="84"/>
  <c r="H46" i="84" s="1"/>
  <c r="D50" i="64"/>
  <c r="E50" i="64"/>
  <c r="F56" i="29"/>
  <c r="G56" i="29" s="1"/>
  <c r="B56" i="29"/>
  <c r="B47" i="77"/>
  <c r="F47" i="77"/>
  <c r="G47" i="77" s="1"/>
  <c r="B47" i="78"/>
  <c r="F47" i="78"/>
  <c r="H47" i="78" s="1"/>
  <c r="F48" i="67"/>
  <c r="F55" i="69"/>
  <c r="H55" i="69" s="1"/>
  <c r="B55" i="69"/>
  <c r="B48" i="68"/>
  <c r="F48" i="68"/>
  <c r="H48" i="68" s="1"/>
  <c r="F55" i="70"/>
  <c r="H55" i="70" s="1"/>
  <c r="B55" i="70"/>
  <c r="B50" i="72"/>
  <c r="G50" i="72"/>
  <c r="B45" i="88"/>
  <c r="F45" i="88"/>
  <c r="B56" i="28"/>
  <c r="F56" i="28"/>
  <c r="H56" i="28" s="1"/>
  <c r="G56" i="28"/>
  <c r="E51" i="56" l="1"/>
  <c r="G49" i="59"/>
  <c r="G48" i="68"/>
  <c r="I48" i="68" s="1"/>
  <c r="H54" i="71"/>
  <c r="H45" i="87"/>
  <c r="H45" i="92"/>
  <c r="I45" i="92" s="1"/>
  <c r="I50" i="72"/>
  <c r="H46" i="83"/>
  <c r="I46" i="83" s="1"/>
  <c r="H52" i="44"/>
  <c r="G55" i="69"/>
  <c r="I55" i="69" s="1"/>
  <c r="I49" i="59"/>
  <c r="I50" i="56"/>
  <c r="I45" i="87"/>
  <c r="G53" i="3"/>
  <c r="D54" i="3"/>
  <c r="E54" i="3"/>
  <c r="D56" i="27"/>
  <c r="E56" i="27"/>
  <c r="G49" i="63"/>
  <c r="D50" i="63"/>
  <c r="E50" i="63"/>
  <c r="D54" i="18"/>
  <c r="E54" i="18"/>
  <c r="H49" i="60"/>
  <c r="D50" i="60"/>
  <c r="E50" i="60"/>
  <c r="D55" i="34"/>
  <c r="E55" i="34"/>
  <c r="H46" i="82"/>
  <c r="D47" i="82"/>
  <c r="E47" i="82"/>
  <c r="G45" i="90"/>
  <c r="D46" i="90"/>
  <c r="E46" i="90"/>
  <c r="G47" i="75"/>
  <c r="D48" i="75"/>
  <c r="E48" i="75"/>
  <c r="H43" i="97"/>
  <c r="I43" i="97" s="1"/>
  <c r="D44" i="97"/>
  <c r="E44" i="97"/>
  <c r="G50" i="55"/>
  <c r="D51" i="55"/>
  <c r="E51" i="55"/>
  <c r="G46" i="80"/>
  <c r="I46" i="80" s="1"/>
  <c r="D47" i="80"/>
  <c r="E47" i="80"/>
  <c r="G51" i="45"/>
  <c r="D52" i="45"/>
  <c r="E52" i="45"/>
  <c r="G55" i="70"/>
  <c r="I55" i="70" s="1"/>
  <c r="D56" i="70"/>
  <c r="E56" i="70"/>
  <c r="F50" i="64"/>
  <c r="H50" i="64" s="1"/>
  <c r="B50" i="64"/>
  <c r="F53" i="73"/>
  <c r="G53" i="73" s="1"/>
  <c r="B53" i="73"/>
  <c r="H45" i="89"/>
  <c r="I45" i="89" s="1"/>
  <c r="D46" i="89"/>
  <c r="E46" i="89"/>
  <c r="H54" i="31"/>
  <c r="I54" i="31" s="1"/>
  <c r="D55" i="31"/>
  <c r="E55" i="31"/>
  <c r="G53" i="21"/>
  <c r="I53" i="21" s="1"/>
  <c r="D54" i="21"/>
  <c r="E54" i="21"/>
  <c r="H54" i="24"/>
  <c r="I54" i="24" s="1"/>
  <c r="D55" i="24"/>
  <c r="E55" i="24"/>
  <c r="H47" i="79"/>
  <c r="I47" i="79" s="1"/>
  <c r="D48" i="79"/>
  <c r="E48" i="79"/>
  <c r="H54" i="23"/>
  <c r="D55" i="23"/>
  <c r="E55" i="23"/>
  <c r="H50" i="57"/>
  <c r="D51" i="57"/>
  <c r="E51" i="57"/>
  <c r="H37" i="101"/>
  <c r="D38" i="101"/>
  <c r="E38" i="101"/>
  <c r="H48" i="67"/>
  <c r="D49" i="67"/>
  <c r="E49" i="67"/>
  <c r="H47" i="77"/>
  <c r="I47" i="77" s="1"/>
  <c r="D48" i="77"/>
  <c r="E48" i="77"/>
  <c r="B39" i="100"/>
  <c r="F39" i="100"/>
  <c r="H39" i="100" s="1"/>
  <c r="E47" i="86"/>
  <c r="F47" i="86" s="1"/>
  <c r="G47" i="86" s="1"/>
  <c r="B47" i="86"/>
  <c r="I56" i="28"/>
  <c r="G52" i="42"/>
  <c r="I52" i="42" s="1"/>
  <c r="D53" i="42"/>
  <c r="E53" i="42"/>
  <c r="F51" i="72"/>
  <c r="G51" i="72" s="1"/>
  <c r="B51" i="72"/>
  <c r="H52" i="74"/>
  <c r="I52" i="74" s="1"/>
  <c r="D53" i="74"/>
  <c r="E53" i="74"/>
  <c r="H53" i="17"/>
  <c r="I53" i="17" s="1"/>
  <c r="D54" i="17"/>
  <c r="E54" i="17"/>
  <c r="G44" i="93"/>
  <c r="I44" i="93" s="1"/>
  <c r="D45" i="93"/>
  <c r="E45" i="93"/>
  <c r="I54" i="71"/>
  <c r="G50" i="46"/>
  <c r="I50" i="46" s="1"/>
  <c r="H48" i="58"/>
  <c r="I48" i="58" s="1"/>
  <c r="D49" i="58"/>
  <c r="E49" i="58"/>
  <c r="H47" i="76"/>
  <c r="I47" i="76" s="1"/>
  <c r="D48" i="76"/>
  <c r="E48" i="76"/>
  <c r="F51" i="56"/>
  <c r="H51" i="56" s="1"/>
  <c r="B51" i="56"/>
  <c r="G53" i="19"/>
  <c r="I53" i="19" s="1"/>
  <c r="D54" i="19"/>
  <c r="E54" i="19"/>
  <c r="G50" i="54"/>
  <c r="I50" i="54" s="1"/>
  <c r="D51" i="54"/>
  <c r="E51" i="54"/>
  <c r="D55" i="71"/>
  <c r="E55" i="71"/>
  <c r="E50" i="59"/>
  <c r="D50" i="59"/>
  <c r="H48" i="65"/>
  <c r="I48" i="65" s="1"/>
  <c r="D49" i="65"/>
  <c r="E49" i="65"/>
  <c r="G45" i="88"/>
  <c r="D46" i="88"/>
  <c r="E46" i="88"/>
  <c r="D50" i="62"/>
  <c r="E50" i="62"/>
  <c r="G44" i="96"/>
  <c r="D45" i="96"/>
  <c r="E45" i="96"/>
  <c r="E56" i="69"/>
  <c r="D56" i="69"/>
  <c r="G46" i="84"/>
  <c r="I46" i="84" s="1"/>
  <c r="D47" i="84"/>
  <c r="E47" i="84"/>
  <c r="G54" i="23"/>
  <c r="B55" i="32"/>
  <c r="F55" i="32"/>
  <c r="G43" i="99"/>
  <c r="I43" i="99" s="1"/>
  <c r="D44" i="99"/>
  <c r="E44" i="99"/>
  <c r="H46" i="81"/>
  <c r="D47" i="81"/>
  <c r="E47" i="81"/>
  <c r="G43" i="98"/>
  <c r="I43" i="98" s="1"/>
  <c r="D44" i="98"/>
  <c r="E44" i="98"/>
  <c r="D57" i="28"/>
  <c r="E57" i="28"/>
  <c r="D49" i="68"/>
  <c r="E49" i="68"/>
  <c r="G53" i="22"/>
  <c r="I53" i="22" s="1"/>
  <c r="D54" i="22"/>
  <c r="E54" i="22"/>
  <c r="G45" i="94"/>
  <c r="I45" i="94" s="1"/>
  <c r="D46" i="94"/>
  <c r="E46" i="94"/>
  <c r="D47" i="83"/>
  <c r="E47" i="83"/>
  <c r="G46" i="81"/>
  <c r="I52" i="44"/>
  <c r="G55" i="30"/>
  <c r="I55" i="30" s="1"/>
  <c r="D56" i="30"/>
  <c r="E56" i="30"/>
  <c r="D46" i="92"/>
  <c r="E46" i="92"/>
  <c r="B45" i="91"/>
  <c r="F45" i="91"/>
  <c r="H45" i="91" s="1"/>
  <c r="G44" i="95"/>
  <c r="I44" i="95" s="1"/>
  <c r="D45" i="95"/>
  <c r="E45" i="95"/>
  <c r="H46" i="85"/>
  <c r="I46" i="85" s="1"/>
  <c r="D47" i="85"/>
  <c r="E47" i="85"/>
  <c r="H53" i="18"/>
  <c r="G52" i="39"/>
  <c r="I52" i="39" s="1"/>
  <c r="D53" i="39"/>
  <c r="E53" i="39"/>
  <c r="D51" i="46"/>
  <c r="E51" i="46"/>
  <c r="H48" i="66"/>
  <c r="I48" i="66" s="1"/>
  <c r="D49" i="66"/>
  <c r="E49" i="66"/>
  <c r="H49" i="62"/>
  <c r="H53" i="20"/>
  <c r="I53" i="20" s="1"/>
  <c r="D54" i="20"/>
  <c r="E54" i="20"/>
  <c r="F38" i="102"/>
  <c r="H38" i="102" s="1"/>
  <c r="B38" i="102"/>
  <c r="G37" i="101"/>
  <c r="G53" i="18"/>
  <c r="G52" i="41"/>
  <c r="I52" i="41" s="1"/>
  <c r="D53" i="41"/>
  <c r="E53" i="41"/>
  <c r="H49" i="63"/>
  <c r="H45" i="88"/>
  <c r="I45" i="88" s="1"/>
  <c r="G47" i="78"/>
  <c r="I47" i="78" s="1"/>
  <c r="D48" i="78"/>
  <c r="E48" i="78"/>
  <c r="H56" i="29"/>
  <c r="I56" i="29" s="1"/>
  <c r="D57" i="29"/>
  <c r="E57" i="29"/>
  <c r="G50" i="57"/>
  <c r="D46" i="87"/>
  <c r="E46" i="87"/>
  <c r="G49" i="60"/>
  <c r="H53" i="3"/>
  <c r="I53" i="3" s="1"/>
  <c r="H54" i="34"/>
  <c r="I54" i="34" s="1"/>
  <c r="G48" i="67"/>
  <c r="I48" i="67" s="1"/>
  <c r="H55" i="27"/>
  <c r="I55" i="27" s="1"/>
  <c r="H52" i="43"/>
  <c r="I52" i="43" s="1"/>
  <c r="D53" i="43"/>
  <c r="E53" i="43"/>
  <c r="G46" i="82"/>
  <c r="E53" i="44"/>
  <c r="D53" i="44"/>
  <c r="H45" i="90"/>
  <c r="G49" i="61"/>
  <c r="I49" i="61" s="1"/>
  <c r="D50" i="61"/>
  <c r="E50" i="61"/>
  <c r="H47" i="75"/>
  <c r="G49" i="62"/>
  <c r="H44" i="96"/>
  <c r="H50" i="55"/>
  <c r="I50" i="55" s="1"/>
  <c r="H51" i="45"/>
  <c r="G50" i="53"/>
  <c r="I50" i="53" s="1"/>
  <c r="D51" i="53"/>
  <c r="E51" i="53"/>
  <c r="F48" i="78" l="1"/>
  <c r="I51" i="45"/>
  <c r="I45" i="90"/>
  <c r="F56" i="27"/>
  <c r="I54" i="23"/>
  <c r="I49" i="60"/>
  <c r="I47" i="75"/>
  <c r="I49" i="63"/>
  <c r="I46" i="81"/>
  <c r="H51" i="72"/>
  <c r="I51" i="72" s="1"/>
  <c r="G39" i="100"/>
  <c r="I39" i="100" s="1"/>
  <c r="I46" i="82"/>
  <c r="I53" i="18"/>
  <c r="I44" i="96"/>
  <c r="I49" i="62"/>
  <c r="F47" i="80"/>
  <c r="H47" i="80" s="1"/>
  <c r="B47" i="80"/>
  <c r="B50" i="62"/>
  <c r="F50" i="62"/>
  <c r="G50" i="62" s="1"/>
  <c r="B46" i="90"/>
  <c r="F46" i="90"/>
  <c r="G46" i="90" s="1"/>
  <c r="B55" i="34"/>
  <c r="F55" i="34"/>
  <c r="G55" i="34" s="1"/>
  <c r="F54" i="3"/>
  <c r="B54" i="3"/>
  <c r="F55" i="71"/>
  <c r="G55" i="71" s="1"/>
  <c r="B55" i="71"/>
  <c r="B55" i="31"/>
  <c r="F55" i="31"/>
  <c r="H55" i="31" s="1"/>
  <c r="B47" i="81"/>
  <c r="F47" i="81"/>
  <c r="G47" i="81" s="1"/>
  <c r="F47" i="85"/>
  <c r="H47" i="85" s="1"/>
  <c r="B47" i="85"/>
  <c r="F56" i="30"/>
  <c r="H56" i="30" s="1"/>
  <c r="B56" i="30"/>
  <c r="B48" i="76"/>
  <c r="F48" i="76"/>
  <c r="H48" i="76" s="1"/>
  <c r="C63" i="17"/>
  <c r="B54" i="17"/>
  <c r="F54" i="17"/>
  <c r="H54" i="17" s="1"/>
  <c r="F48" i="75"/>
  <c r="H48" i="75" s="1"/>
  <c r="B48" i="75"/>
  <c r="F49" i="65"/>
  <c r="B49" i="65"/>
  <c r="B51" i="57"/>
  <c r="F51" i="57"/>
  <c r="F49" i="68"/>
  <c r="G49" i="68" s="1"/>
  <c r="B49" i="68"/>
  <c r="H47" i="86"/>
  <c r="I47" i="86" s="1"/>
  <c r="D48" i="86"/>
  <c r="F47" i="83"/>
  <c r="G47" i="83" s="1"/>
  <c r="B47" i="83"/>
  <c r="B56" i="69"/>
  <c r="F56" i="69"/>
  <c r="F53" i="43"/>
  <c r="G53" i="43" s="1"/>
  <c r="B53" i="43"/>
  <c r="I37" i="101"/>
  <c r="F53" i="39"/>
  <c r="H53" i="39" s="1"/>
  <c r="B53" i="39"/>
  <c r="F57" i="28"/>
  <c r="H57" i="28" s="1"/>
  <c r="B57" i="28"/>
  <c r="F50" i="59"/>
  <c r="H50" i="59" s="1"/>
  <c r="B50" i="59"/>
  <c r="B51" i="54"/>
  <c r="F51" i="54"/>
  <c r="H51" i="54" s="1"/>
  <c r="D52" i="72"/>
  <c r="E52" i="72"/>
  <c r="D40" i="100"/>
  <c r="E40" i="100"/>
  <c r="F46" i="89"/>
  <c r="B46" i="89"/>
  <c r="B51" i="55"/>
  <c r="F51" i="55"/>
  <c r="G51" i="55" s="1"/>
  <c r="F50" i="60"/>
  <c r="G50" i="60" s="1"/>
  <c r="B50" i="60"/>
  <c r="B54" i="20"/>
  <c r="F54" i="20"/>
  <c r="G54" i="20" s="1"/>
  <c r="F46" i="92"/>
  <c r="H46" i="92" s="1"/>
  <c r="B46" i="92"/>
  <c r="H55" i="32"/>
  <c r="D56" i="32"/>
  <c r="E56" i="32"/>
  <c r="B46" i="87"/>
  <c r="F46" i="87"/>
  <c r="H46" i="87" s="1"/>
  <c r="F53" i="44"/>
  <c r="B53" i="44"/>
  <c r="I50" i="57"/>
  <c r="F57" i="29"/>
  <c r="G57" i="29" s="1"/>
  <c r="B57" i="29"/>
  <c r="B49" i="66"/>
  <c r="F49" i="66"/>
  <c r="G49" i="66" s="1"/>
  <c r="B46" i="94"/>
  <c r="F46" i="94"/>
  <c r="G46" i="94" s="1"/>
  <c r="F54" i="22"/>
  <c r="H54" i="22" s="1"/>
  <c r="B54" i="22"/>
  <c r="B44" i="99"/>
  <c r="F44" i="99"/>
  <c r="G44" i="99" s="1"/>
  <c r="G50" i="64"/>
  <c r="I50" i="64" s="1"/>
  <c r="D51" i="64"/>
  <c r="E51" i="64"/>
  <c r="F50" i="63"/>
  <c r="G50" i="63" s="1"/>
  <c r="B50" i="63"/>
  <c r="B48" i="79"/>
  <c r="F48" i="79"/>
  <c r="H48" i="79" s="1"/>
  <c r="B46" i="88"/>
  <c r="F46" i="88"/>
  <c r="G46" i="88" s="1"/>
  <c r="G51" i="56"/>
  <c r="I51" i="56" s="1"/>
  <c r="D52" i="56"/>
  <c r="E52" i="56"/>
  <c r="F45" i="93"/>
  <c r="G45" i="93" s="1"/>
  <c r="B45" i="93"/>
  <c r="F53" i="42"/>
  <c r="G53" i="42" s="1"/>
  <c r="B53" i="42"/>
  <c r="F49" i="67"/>
  <c r="H49" i="67" s="1"/>
  <c r="B49" i="67"/>
  <c r="B55" i="23"/>
  <c r="F55" i="23"/>
  <c r="G55" i="23" s="1"/>
  <c r="B54" i="21"/>
  <c r="F54" i="21"/>
  <c r="H54" i="21"/>
  <c r="B52" i="45"/>
  <c r="F52" i="45"/>
  <c r="G52" i="45" s="1"/>
  <c r="F54" i="18"/>
  <c r="G54" i="18" s="1"/>
  <c r="B54" i="18"/>
  <c r="B45" i="95"/>
  <c r="F45" i="95"/>
  <c r="H45" i="95" s="1"/>
  <c r="B38" i="101"/>
  <c r="F38" i="101"/>
  <c r="H38" i="101" s="1"/>
  <c r="G48" i="78"/>
  <c r="D49" i="78"/>
  <c r="E49" i="78"/>
  <c r="G38" i="102"/>
  <c r="I38" i="102" s="1"/>
  <c r="D39" i="102"/>
  <c r="E39" i="102"/>
  <c r="G45" i="91"/>
  <c r="I45" i="91" s="1"/>
  <c r="D46" i="91"/>
  <c r="E46" i="91"/>
  <c r="B44" i="98"/>
  <c r="F44" i="98"/>
  <c r="H44" i="98" s="1"/>
  <c r="F47" i="84"/>
  <c r="G47" i="84" s="1"/>
  <c r="B47" i="84"/>
  <c r="F45" i="96"/>
  <c r="B45" i="96"/>
  <c r="B54" i="19"/>
  <c r="F54" i="19"/>
  <c r="F49" i="58"/>
  <c r="H49" i="58" s="1"/>
  <c r="B49" i="58"/>
  <c r="F53" i="74"/>
  <c r="H53" i="74" s="1"/>
  <c r="B53" i="74"/>
  <c r="F44" i="97"/>
  <c r="H44" i="97" s="1"/>
  <c r="B44" i="97"/>
  <c r="F47" i="82"/>
  <c r="G47" i="82" s="1"/>
  <c r="B47" i="82"/>
  <c r="D57" i="27"/>
  <c r="E57" i="27"/>
  <c r="H53" i="73"/>
  <c r="I53" i="73" s="1"/>
  <c r="D54" i="73"/>
  <c r="E54" i="73"/>
  <c r="B50" i="61"/>
  <c r="F50" i="61"/>
  <c r="G50" i="61" s="1"/>
  <c r="B51" i="53"/>
  <c r="F51" i="53"/>
  <c r="G51" i="53" s="1"/>
  <c r="B48" i="78"/>
  <c r="H48" i="78"/>
  <c r="F53" i="41"/>
  <c r="G53" i="41" s="1"/>
  <c r="B53" i="41"/>
  <c r="B51" i="46"/>
  <c r="F51" i="46"/>
  <c r="G51" i="46" s="1"/>
  <c r="G55" i="32"/>
  <c r="B48" i="77"/>
  <c r="F48" i="77"/>
  <c r="H48" i="77" s="1"/>
  <c r="B55" i="24"/>
  <c r="F55" i="24"/>
  <c r="F56" i="70"/>
  <c r="B56" i="70"/>
  <c r="B56" i="27"/>
  <c r="H56" i="27"/>
  <c r="G56" i="27"/>
  <c r="H47" i="82" l="1"/>
  <c r="G54" i="22"/>
  <c r="G54" i="17"/>
  <c r="I54" i="17" s="1"/>
  <c r="H49" i="66"/>
  <c r="I48" i="78"/>
  <c r="I55" i="32"/>
  <c r="I47" i="82"/>
  <c r="G55" i="24"/>
  <c r="D56" i="24"/>
  <c r="E56" i="24"/>
  <c r="G54" i="19"/>
  <c r="D55" i="19"/>
  <c r="E55" i="19"/>
  <c r="H46" i="89"/>
  <c r="D47" i="89"/>
  <c r="E47" i="89"/>
  <c r="H54" i="3"/>
  <c r="D55" i="3"/>
  <c r="E55" i="3"/>
  <c r="H53" i="41"/>
  <c r="I53" i="41" s="1"/>
  <c r="D54" i="41"/>
  <c r="E54" i="41"/>
  <c r="H50" i="61"/>
  <c r="I50" i="61" s="1"/>
  <c r="D51" i="61"/>
  <c r="E51" i="61"/>
  <c r="G53" i="74"/>
  <c r="I53" i="74" s="1"/>
  <c r="D54" i="74"/>
  <c r="E54" i="74"/>
  <c r="G54" i="21"/>
  <c r="I54" i="21" s="1"/>
  <c r="D55" i="21"/>
  <c r="E55" i="21"/>
  <c r="H46" i="94"/>
  <c r="I46" i="94" s="1"/>
  <c r="D47" i="94"/>
  <c r="E47" i="94"/>
  <c r="G46" i="92"/>
  <c r="D47" i="92"/>
  <c r="E47" i="92"/>
  <c r="D49" i="76"/>
  <c r="E49" i="76"/>
  <c r="G56" i="70"/>
  <c r="D57" i="70"/>
  <c r="E57" i="70"/>
  <c r="B57" i="27"/>
  <c r="F57" i="27"/>
  <c r="G57" i="27" s="1"/>
  <c r="G51" i="57"/>
  <c r="D52" i="57"/>
  <c r="E52" i="57"/>
  <c r="G48" i="77"/>
  <c r="I48" i="77" s="1"/>
  <c r="D49" i="77"/>
  <c r="E49" i="77"/>
  <c r="G49" i="58"/>
  <c r="I49" i="58" s="1"/>
  <c r="B46" i="91"/>
  <c r="F46" i="91"/>
  <c r="H46" i="91" s="1"/>
  <c r="H45" i="93"/>
  <c r="I45" i="93" s="1"/>
  <c r="D46" i="93"/>
  <c r="E46" i="93"/>
  <c r="H44" i="99"/>
  <c r="I44" i="99" s="1"/>
  <c r="D45" i="99"/>
  <c r="E45" i="99"/>
  <c r="D58" i="29"/>
  <c r="E58" i="29"/>
  <c r="H50" i="60"/>
  <c r="I50" i="60" s="1"/>
  <c r="D51" i="60"/>
  <c r="E51" i="60"/>
  <c r="G51" i="54"/>
  <c r="I51" i="54" s="1"/>
  <c r="D52" i="54"/>
  <c r="E52" i="54"/>
  <c r="H47" i="81"/>
  <c r="I47" i="81" s="1"/>
  <c r="D48" i="81"/>
  <c r="E48" i="81"/>
  <c r="H55" i="34"/>
  <c r="I55" i="34" s="1"/>
  <c r="D56" i="34"/>
  <c r="E56" i="34"/>
  <c r="H56" i="69"/>
  <c r="D57" i="69"/>
  <c r="E57" i="69"/>
  <c r="E48" i="86"/>
  <c r="F48" i="86" s="1"/>
  <c r="H48" i="86" s="1"/>
  <c r="B48" i="86"/>
  <c r="H56" i="70"/>
  <c r="D48" i="82"/>
  <c r="E48" i="82"/>
  <c r="H47" i="84"/>
  <c r="I47" i="84" s="1"/>
  <c r="D48" i="84"/>
  <c r="E48" i="84"/>
  <c r="F49" i="78"/>
  <c r="G49" i="78" s="1"/>
  <c r="B49" i="78"/>
  <c r="G45" i="95"/>
  <c r="I45" i="95" s="1"/>
  <c r="D46" i="95"/>
  <c r="E46" i="95"/>
  <c r="H52" i="45"/>
  <c r="I52" i="45" s="1"/>
  <c r="D53" i="45"/>
  <c r="E53" i="45"/>
  <c r="F52" i="56"/>
  <c r="G52" i="56" s="1"/>
  <c r="H50" i="63"/>
  <c r="I50" i="63" s="1"/>
  <c r="D51" i="63"/>
  <c r="E51" i="63"/>
  <c r="H57" i="29"/>
  <c r="I57" i="29" s="1"/>
  <c r="G46" i="87"/>
  <c r="I46" i="87" s="1"/>
  <c r="H54" i="20"/>
  <c r="I54" i="20" s="1"/>
  <c r="D55" i="20"/>
  <c r="E55" i="20"/>
  <c r="G57" i="28"/>
  <c r="I57" i="28" s="1"/>
  <c r="D58" i="28"/>
  <c r="E58" i="28"/>
  <c r="H53" i="43"/>
  <c r="I53" i="43" s="1"/>
  <c r="D54" i="43"/>
  <c r="E54" i="43"/>
  <c r="H50" i="62"/>
  <c r="I50" i="62" s="1"/>
  <c r="D51" i="62"/>
  <c r="E51" i="62"/>
  <c r="E52" i="46"/>
  <c r="D52" i="46"/>
  <c r="D50" i="58"/>
  <c r="E50" i="58"/>
  <c r="I56" i="27"/>
  <c r="G45" i="96"/>
  <c r="D46" i="96"/>
  <c r="E46" i="96"/>
  <c r="F39" i="102"/>
  <c r="B39" i="102"/>
  <c r="E54" i="44"/>
  <c r="D54" i="44"/>
  <c r="D51" i="59"/>
  <c r="E51" i="59"/>
  <c r="G49" i="65"/>
  <c r="D50" i="65"/>
  <c r="E50" i="65"/>
  <c r="H51" i="46"/>
  <c r="I51" i="46" s="1"/>
  <c r="F54" i="73"/>
  <c r="G54" i="73" s="1"/>
  <c r="B54" i="73"/>
  <c r="H55" i="23"/>
  <c r="I55" i="23" s="1"/>
  <c r="D56" i="23"/>
  <c r="E56" i="23"/>
  <c r="G49" i="67"/>
  <c r="I49" i="67" s="1"/>
  <c r="D50" i="67"/>
  <c r="E50" i="67"/>
  <c r="B52" i="56"/>
  <c r="I54" i="22"/>
  <c r="H51" i="55"/>
  <c r="I51" i="55" s="1"/>
  <c r="D52" i="55"/>
  <c r="E52" i="55"/>
  <c r="F40" i="100"/>
  <c r="G40" i="100" s="1"/>
  <c r="H47" i="83"/>
  <c r="I47" i="83" s="1"/>
  <c r="D48" i="83"/>
  <c r="E48" i="83"/>
  <c r="G48" i="75"/>
  <c r="I48" i="75" s="1"/>
  <c r="D49" i="75"/>
  <c r="E49" i="75"/>
  <c r="D55" i="17"/>
  <c r="E55" i="17"/>
  <c r="G56" i="30"/>
  <c r="I56" i="30" s="1"/>
  <c r="D57" i="30"/>
  <c r="E57" i="30"/>
  <c r="H55" i="71"/>
  <c r="I55" i="71" s="1"/>
  <c r="D56" i="71"/>
  <c r="E56" i="71"/>
  <c r="G44" i="98"/>
  <c r="I44" i="98" s="1"/>
  <c r="D45" i="98"/>
  <c r="E45" i="98"/>
  <c r="I49" i="66"/>
  <c r="D47" i="87"/>
  <c r="E47" i="87"/>
  <c r="B56" i="32"/>
  <c r="F56" i="32"/>
  <c r="H56" i="32" s="1"/>
  <c r="B40" i="100"/>
  <c r="G55" i="31"/>
  <c r="I55" i="31" s="1"/>
  <c r="D56" i="31"/>
  <c r="E56" i="31"/>
  <c r="H46" i="90"/>
  <c r="I46" i="90" s="1"/>
  <c r="D47" i="90"/>
  <c r="E47" i="90"/>
  <c r="H55" i="24"/>
  <c r="H51" i="53"/>
  <c r="I51" i="53" s="1"/>
  <c r="D52" i="53"/>
  <c r="E52" i="53"/>
  <c r="G44" i="97"/>
  <c r="I44" i="97" s="1"/>
  <c r="D45" i="97"/>
  <c r="E45" i="97"/>
  <c r="H54" i="19"/>
  <c r="I54" i="19" s="1"/>
  <c r="H45" i="96"/>
  <c r="G38" i="101"/>
  <c r="I38" i="101" s="1"/>
  <c r="D39" i="101"/>
  <c r="E39" i="101"/>
  <c r="B51" i="64"/>
  <c r="F51" i="64"/>
  <c r="G51" i="64" s="1"/>
  <c r="D50" i="66"/>
  <c r="E50" i="66"/>
  <c r="G53" i="44"/>
  <c r="G46" i="89"/>
  <c r="I46" i="89" s="1"/>
  <c r="H49" i="68"/>
  <c r="I49" i="68" s="1"/>
  <c r="D50" i="68"/>
  <c r="E50" i="68"/>
  <c r="H49" i="65"/>
  <c r="G54" i="3"/>
  <c r="H54" i="18"/>
  <c r="I54" i="18" s="1"/>
  <c r="D55" i="18"/>
  <c r="E55" i="18"/>
  <c r="H53" i="42"/>
  <c r="I53" i="42" s="1"/>
  <c r="D54" i="42"/>
  <c r="E54" i="42"/>
  <c r="H46" i="88"/>
  <c r="I46" i="88" s="1"/>
  <c r="D47" i="88"/>
  <c r="E47" i="88"/>
  <c r="G48" i="79"/>
  <c r="I48" i="79" s="1"/>
  <c r="D49" i="79"/>
  <c r="E49" i="79"/>
  <c r="E55" i="22"/>
  <c r="D55" i="22"/>
  <c r="H53" i="44"/>
  <c r="I46" i="92"/>
  <c r="F52" i="72"/>
  <c r="H52" i="72" s="1"/>
  <c r="B52" i="72"/>
  <c r="G50" i="59"/>
  <c r="I50" i="59" s="1"/>
  <c r="G53" i="39"/>
  <c r="I53" i="39" s="1"/>
  <c r="D54" i="39"/>
  <c r="E54" i="39"/>
  <c r="G56" i="69"/>
  <c r="I56" i="69" s="1"/>
  <c r="H51" i="57"/>
  <c r="I51" i="57" s="1"/>
  <c r="G48" i="76"/>
  <c r="I48" i="76" s="1"/>
  <c r="G47" i="85"/>
  <c r="I47" i="85" s="1"/>
  <c r="D48" i="85"/>
  <c r="E48" i="85"/>
  <c r="G47" i="80"/>
  <c r="I47" i="80" s="1"/>
  <c r="D48" i="80"/>
  <c r="E48" i="80"/>
  <c r="I45" i="96" l="1"/>
  <c r="G48" i="86"/>
  <c r="H40" i="100"/>
  <c r="I54" i="3"/>
  <c r="F50" i="66"/>
  <c r="G46" i="91"/>
  <c r="I46" i="91" s="1"/>
  <c r="F57" i="30"/>
  <c r="H51" i="64"/>
  <c r="I51" i="64" s="1"/>
  <c r="F49" i="76"/>
  <c r="H49" i="76" s="1"/>
  <c r="G52" i="72"/>
  <c r="I52" i="72" s="1"/>
  <c r="G56" i="32"/>
  <c r="I56" i="32" s="1"/>
  <c r="F47" i="94"/>
  <c r="I56" i="70"/>
  <c r="B54" i="44"/>
  <c r="F54" i="44"/>
  <c r="F45" i="99"/>
  <c r="H45" i="99" s="1"/>
  <c r="B45" i="99"/>
  <c r="F48" i="85"/>
  <c r="B48" i="85"/>
  <c r="D53" i="72"/>
  <c r="E53" i="72"/>
  <c r="F54" i="42"/>
  <c r="G54" i="42" s="1"/>
  <c r="B54" i="42"/>
  <c r="B50" i="68"/>
  <c r="F50" i="68"/>
  <c r="H50" i="68" s="1"/>
  <c r="I53" i="44"/>
  <c r="B52" i="53"/>
  <c r="F52" i="53"/>
  <c r="H52" i="53" s="1"/>
  <c r="F56" i="31"/>
  <c r="H56" i="31" s="1"/>
  <c r="B56" i="31"/>
  <c r="I40" i="100"/>
  <c r="F47" i="87"/>
  <c r="H47" i="87" s="1"/>
  <c r="B47" i="87"/>
  <c r="F56" i="71"/>
  <c r="F48" i="83"/>
  <c r="G48" i="83" s="1"/>
  <c r="B48" i="83"/>
  <c r="B50" i="65"/>
  <c r="F50" i="65"/>
  <c r="H50" i="65" s="1"/>
  <c r="G39" i="102"/>
  <c r="D40" i="102"/>
  <c r="E40" i="102"/>
  <c r="B52" i="46"/>
  <c r="F52" i="46"/>
  <c r="H52" i="46" s="1"/>
  <c r="B54" i="43"/>
  <c r="F54" i="43"/>
  <c r="H54" i="43" s="1"/>
  <c r="H52" i="56"/>
  <c r="I52" i="56" s="1"/>
  <c r="D53" i="56"/>
  <c r="E53" i="56"/>
  <c r="F48" i="84"/>
  <c r="H48" i="84" s="1"/>
  <c r="B48" i="84"/>
  <c r="I48" i="86"/>
  <c r="B56" i="34"/>
  <c r="F56" i="34"/>
  <c r="G56" i="34" s="1"/>
  <c r="F52" i="54"/>
  <c r="G52" i="54" s="1"/>
  <c r="B57" i="70"/>
  <c r="F57" i="70"/>
  <c r="G57" i="70" s="1"/>
  <c r="F55" i="3"/>
  <c r="B55" i="3"/>
  <c r="B39" i="101"/>
  <c r="F39" i="101"/>
  <c r="H39" i="101" s="1"/>
  <c r="B50" i="58"/>
  <c r="F50" i="58"/>
  <c r="G50" i="58" s="1"/>
  <c r="B51" i="61"/>
  <c r="F51" i="61"/>
  <c r="H51" i="61" s="1"/>
  <c r="B56" i="71"/>
  <c r="G56" i="71"/>
  <c r="B52" i="54"/>
  <c r="D47" i="91"/>
  <c r="E47" i="91"/>
  <c r="F52" i="57"/>
  <c r="B52" i="57"/>
  <c r="D48" i="94"/>
  <c r="E48" i="94"/>
  <c r="B45" i="98"/>
  <c r="F45" i="98"/>
  <c r="H45" i="98" s="1"/>
  <c r="B55" i="17"/>
  <c r="C64" i="17"/>
  <c r="F55" i="17"/>
  <c r="G55" i="17" s="1"/>
  <c r="F51" i="59"/>
  <c r="G51" i="59" s="1"/>
  <c r="F46" i="96"/>
  <c r="G46" i="96" s="1"/>
  <c r="B46" i="96"/>
  <c r="F53" i="45"/>
  <c r="H53" i="45" s="1"/>
  <c r="B53" i="45"/>
  <c r="D49" i="86"/>
  <c r="E49" i="86" s="1"/>
  <c r="F49" i="86" s="1"/>
  <c r="B46" i="93"/>
  <c r="F46" i="93"/>
  <c r="H46" i="93" s="1"/>
  <c r="B47" i="94"/>
  <c r="H47" i="94"/>
  <c r="G47" i="94"/>
  <c r="F54" i="41"/>
  <c r="G54" i="41" s="1"/>
  <c r="B54" i="41"/>
  <c r="F47" i="89"/>
  <c r="G47" i="89" s="1"/>
  <c r="B51" i="62"/>
  <c r="F51" i="62"/>
  <c r="G51" i="62" s="1"/>
  <c r="B47" i="92"/>
  <c r="F47" i="92"/>
  <c r="H47" i="92" s="1"/>
  <c r="B49" i="79"/>
  <c r="F49" i="79"/>
  <c r="G49" i="79" s="1"/>
  <c r="G57" i="30"/>
  <c r="D58" i="30"/>
  <c r="E58" i="30" s="1"/>
  <c r="F58" i="30" s="1"/>
  <c r="D59" i="30" s="1"/>
  <c r="D41" i="100"/>
  <c r="E41" i="100"/>
  <c r="B50" i="67"/>
  <c r="F50" i="67"/>
  <c r="H54" i="73"/>
  <c r="I54" i="73" s="1"/>
  <c r="D55" i="73"/>
  <c r="E55" i="73"/>
  <c r="B51" i="59"/>
  <c r="F58" i="28"/>
  <c r="G58" i="28" s="1"/>
  <c r="B58" i="28"/>
  <c r="H49" i="78"/>
  <c r="I49" i="78" s="1"/>
  <c r="D50" i="78"/>
  <c r="E50" i="78"/>
  <c r="B47" i="89"/>
  <c r="B55" i="19"/>
  <c r="F55" i="19"/>
  <c r="I55" i="24"/>
  <c r="B55" i="18"/>
  <c r="F55" i="18"/>
  <c r="B57" i="30"/>
  <c r="H57" i="30"/>
  <c r="F49" i="75"/>
  <c r="G49" i="75" s="1"/>
  <c r="B49" i="75"/>
  <c r="F48" i="82"/>
  <c r="H48" i="82" s="1"/>
  <c r="F57" i="69"/>
  <c r="G57" i="69" s="1"/>
  <c r="B57" i="69"/>
  <c r="B48" i="81"/>
  <c r="F48" i="81"/>
  <c r="F58" i="29"/>
  <c r="D59" i="29" s="1"/>
  <c r="B49" i="76"/>
  <c r="B54" i="74"/>
  <c r="F54" i="74"/>
  <c r="H54" i="74" s="1"/>
  <c r="F55" i="22"/>
  <c r="G55" i="22" s="1"/>
  <c r="B55" i="22"/>
  <c r="F54" i="39"/>
  <c r="H54" i="39" s="1"/>
  <c r="B54" i="39"/>
  <c r="B50" i="66"/>
  <c r="H50" i="66"/>
  <c r="G50" i="66"/>
  <c r="F48" i="80"/>
  <c r="H48" i="80" s="1"/>
  <c r="B48" i="80"/>
  <c r="B47" i="88"/>
  <c r="F47" i="88"/>
  <c r="H47" i="88" s="1"/>
  <c r="D52" i="64"/>
  <c r="E52" i="64"/>
  <c r="F45" i="97"/>
  <c r="G45" i="97" s="1"/>
  <c r="B45" i="97"/>
  <c r="B47" i="90"/>
  <c r="F47" i="90"/>
  <c r="E57" i="32"/>
  <c r="D57" i="32"/>
  <c r="F52" i="55"/>
  <c r="H52" i="55" s="1"/>
  <c r="B52" i="55"/>
  <c r="B46" i="95"/>
  <c r="F46" i="95"/>
  <c r="H46" i="95" s="1"/>
  <c r="B48" i="82"/>
  <c r="B58" i="29"/>
  <c r="F49" i="77"/>
  <c r="H49" i="77" s="1"/>
  <c r="B49" i="77"/>
  <c r="H57" i="27"/>
  <c r="I57" i="27" s="1"/>
  <c r="D58" i="27"/>
  <c r="E58" i="27"/>
  <c r="B55" i="21"/>
  <c r="F55" i="21"/>
  <c r="G55" i="21" s="1"/>
  <c r="D51" i="66"/>
  <c r="E51" i="66"/>
  <c r="I49" i="65"/>
  <c r="B56" i="23"/>
  <c r="F56" i="23"/>
  <c r="G56" i="23" s="1"/>
  <c r="H39" i="102"/>
  <c r="B55" i="20"/>
  <c r="F55" i="20"/>
  <c r="G55" i="20" s="1"/>
  <c r="B51" i="63"/>
  <c r="F51" i="63"/>
  <c r="B51" i="60"/>
  <c r="F51" i="60"/>
  <c r="H51" i="60" s="1"/>
  <c r="B56" i="24"/>
  <c r="F56" i="24"/>
  <c r="G56" i="24" s="1"/>
  <c r="G49" i="76" l="1"/>
  <c r="H47" i="89"/>
  <c r="E50" i="76"/>
  <c r="D50" i="76"/>
  <c r="H57" i="70"/>
  <c r="G56" i="31"/>
  <c r="G48" i="82"/>
  <c r="I48" i="82" s="1"/>
  <c r="I57" i="30"/>
  <c r="I47" i="94"/>
  <c r="G54" i="74"/>
  <c r="G47" i="87"/>
  <c r="H58" i="29"/>
  <c r="G58" i="29"/>
  <c r="G51" i="60"/>
  <c r="I39" i="102"/>
  <c r="H51" i="59"/>
  <c r="I51" i="59" s="1"/>
  <c r="F41" i="100"/>
  <c r="G51" i="61"/>
  <c r="I51" i="61" s="1"/>
  <c r="I47" i="89"/>
  <c r="F47" i="91"/>
  <c r="I54" i="74"/>
  <c r="H49" i="75"/>
  <c r="I56" i="31"/>
  <c r="D50" i="86"/>
  <c r="E50" i="86" s="1"/>
  <c r="F50" i="86" s="1"/>
  <c r="H51" i="63"/>
  <c r="D52" i="63"/>
  <c r="E52" i="63"/>
  <c r="B58" i="27"/>
  <c r="F58" i="27"/>
  <c r="G58" i="27" s="1"/>
  <c r="G48" i="81"/>
  <c r="D49" i="81"/>
  <c r="E49" i="81"/>
  <c r="G55" i="19"/>
  <c r="D56" i="19"/>
  <c r="E56" i="19"/>
  <c r="D49" i="85"/>
  <c r="E49" i="85"/>
  <c r="H54" i="44"/>
  <c r="D55" i="44"/>
  <c r="E55" i="44"/>
  <c r="B51" i="66"/>
  <c r="F51" i="66"/>
  <c r="F52" i="64"/>
  <c r="G52" i="64" s="1"/>
  <c r="B52" i="64"/>
  <c r="H48" i="81"/>
  <c r="I49" i="75"/>
  <c r="B50" i="76"/>
  <c r="F50" i="76"/>
  <c r="H50" i="76" s="1"/>
  <c r="H51" i="62"/>
  <c r="I51" i="62" s="1"/>
  <c r="D52" i="62"/>
  <c r="E52" i="62"/>
  <c r="H46" i="96"/>
  <c r="I46" i="96" s="1"/>
  <c r="D47" i="96"/>
  <c r="E47" i="96"/>
  <c r="G45" i="98"/>
  <c r="I45" i="98" s="1"/>
  <c r="D46" i="98"/>
  <c r="E46" i="98"/>
  <c r="H50" i="58"/>
  <c r="I50" i="58" s="1"/>
  <c r="D51" i="58"/>
  <c r="E51" i="58"/>
  <c r="H52" i="54"/>
  <c r="I52" i="54" s="1"/>
  <c r="D53" i="54"/>
  <c r="E53" i="54"/>
  <c r="G48" i="84"/>
  <c r="I48" i="84" s="1"/>
  <c r="D49" i="84"/>
  <c r="E49" i="84"/>
  <c r="G52" i="53"/>
  <c r="I52" i="53" s="1"/>
  <c r="D53" i="53"/>
  <c r="E53" i="53"/>
  <c r="H47" i="90"/>
  <c r="D48" i="90"/>
  <c r="E48" i="90"/>
  <c r="D56" i="18"/>
  <c r="E56" i="18"/>
  <c r="G50" i="67"/>
  <c r="D51" i="67"/>
  <c r="E51" i="67"/>
  <c r="H55" i="3"/>
  <c r="D56" i="3"/>
  <c r="E56" i="3"/>
  <c r="G46" i="95"/>
  <c r="I46" i="95" s="1"/>
  <c r="D47" i="95"/>
  <c r="E47" i="95"/>
  <c r="D55" i="74"/>
  <c r="E55" i="74"/>
  <c r="F50" i="78"/>
  <c r="H50" i="78" s="1"/>
  <c r="B50" i="78"/>
  <c r="D42" i="100"/>
  <c r="E42" i="100"/>
  <c r="G47" i="92"/>
  <c r="I47" i="92" s="1"/>
  <c r="D48" i="92"/>
  <c r="E48" i="92"/>
  <c r="G52" i="57"/>
  <c r="D53" i="57"/>
  <c r="E53" i="57"/>
  <c r="H56" i="34"/>
  <c r="I56" i="34" s="1"/>
  <c r="G54" i="43"/>
  <c r="I54" i="43" s="1"/>
  <c r="F40" i="102"/>
  <c r="H40" i="102" s="1"/>
  <c r="B40" i="102"/>
  <c r="H48" i="83"/>
  <c r="I48" i="83" s="1"/>
  <c r="D49" i="83"/>
  <c r="E49" i="83"/>
  <c r="D48" i="87"/>
  <c r="E48" i="87"/>
  <c r="H54" i="42"/>
  <c r="I54" i="42" s="1"/>
  <c r="D55" i="42"/>
  <c r="E55" i="42"/>
  <c r="G54" i="39"/>
  <c r="I54" i="39" s="1"/>
  <c r="D55" i="39"/>
  <c r="E55" i="39"/>
  <c r="D50" i="75"/>
  <c r="E50" i="75"/>
  <c r="B41" i="100"/>
  <c r="G41" i="100"/>
  <c r="H41" i="100"/>
  <c r="D48" i="89"/>
  <c r="E48" i="89"/>
  <c r="G46" i="93"/>
  <c r="I46" i="93" s="1"/>
  <c r="D47" i="93"/>
  <c r="E47" i="93"/>
  <c r="D52" i="59"/>
  <c r="E52" i="59"/>
  <c r="H52" i="57"/>
  <c r="H56" i="71"/>
  <c r="I56" i="71" s="1"/>
  <c r="D57" i="71"/>
  <c r="E57" i="71"/>
  <c r="E57" i="34"/>
  <c r="D57" i="34"/>
  <c r="E55" i="43"/>
  <c r="D55" i="43"/>
  <c r="G50" i="68"/>
  <c r="I50" i="68" s="1"/>
  <c r="B53" i="72"/>
  <c r="F53" i="72"/>
  <c r="H53" i="72" s="1"/>
  <c r="E59" i="30"/>
  <c r="F59" i="30" s="1"/>
  <c r="H59" i="30" s="1"/>
  <c r="B59" i="30"/>
  <c r="G53" i="45"/>
  <c r="I53" i="45" s="1"/>
  <c r="D54" i="45"/>
  <c r="E54" i="45"/>
  <c r="G47" i="91"/>
  <c r="D48" i="91"/>
  <c r="E48" i="91"/>
  <c r="G39" i="101"/>
  <c r="I39" i="101" s="1"/>
  <c r="D40" i="101"/>
  <c r="E40" i="101"/>
  <c r="H56" i="24"/>
  <c r="I56" i="24" s="1"/>
  <c r="D52" i="60"/>
  <c r="E52" i="60"/>
  <c r="F57" i="32"/>
  <c r="H57" i="32" s="1"/>
  <c r="B57" i="32"/>
  <c r="H45" i="97"/>
  <c r="I45" i="97" s="1"/>
  <c r="D46" i="97"/>
  <c r="E46" i="97"/>
  <c r="G48" i="80"/>
  <c r="I48" i="80" s="1"/>
  <c r="D49" i="80"/>
  <c r="E49" i="80"/>
  <c r="I49" i="76"/>
  <c r="H57" i="69"/>
  <c r="I57" i="69" s="1"/>
  <c r="D58" i="69"/>
  <c r="E58" i="69"/>
  <c r="B55" i="73"/>
  <c r="F55" i="73"/>
  <c r="H55" i="73" s="1"/>
  <c r="B58" i="30"/>
  <c r="G58" i="30"/>
  <c r="H58" i="30"/>
  <c r="H55" i="17"/>
  <c r="I55" i="17" s="1"/>
  <c r="D56" i="17"/>
  <c r="E56" i="17"/>
  <c r="B47" i="91"/>
  <c r="H47" i="91"/>
  <c r="G50" i="65"/>
  <c r="I50" i="65" s="1"/>
  <c r="D51" i="65"/>
  <c r="E51" i="65"/>
  <c r="G48" i="85"/>
  <c r="H55" i="21"/>
  <c r="I55" i="21" s="1"/>
  <c r="D56" i="21"/>
  <c r="E56" i="21"/>
  <c r="G52" i="55"/>
  <c r="I52" i="55" s="1"/>
  <c r="D53" i="55"/>
  <c r="E53" i="55"/>
  <c r="H56" i="23"/>
  <c r="I56" i="23" s="1"/>
  <c r="D57" i="23"/>
  <c r="E57" i="23"/>
  <c r="G47" i="88"/>
  <c r="I47" i="88" s="1"/>
  <c r="D48" i="88"/>
  <c r="E48" i="88"/>
  <c r="I50" i="66"/>
  <c r="H55" i="22"/>
  <c r="I55" i="22" s="1"/>
  <c r="D56" i="22"/>
  <c r="E56" i="22"/>
  <c r="D49" i="82"/>
  <c r="E49" i="82"/>
  <c r="H55" i="18"/>
  <c r="H58" i="28"/>
  <c r="I58" i="28" s="1"/>
  <c r="D59" i="28"/>
  <c r="E59" i="28"/>
  <c r="H54" i="41"/>
  <c r="I54" i="41" s="1"/>
  <c r="D55" i="41"/>
  <c r="E55" i="41"/>
  <c r="B49" i="86"/>
  <c r="H49" i="86"/>
  <c r="G49" i="86"/>
  <c r="F48" i="94"/>
  <c r="B48" i="94"/>
  <c r="D52" i="61"/>
  <c r="E52" i="61"/>
  <c r="G55" i="3"/>
  <c r="I55" i="3" s="1"/>
  <c r="I57" i="70"/>
  <c r="D51" i="68"/>
  <c r="E51" i="68"/>
  <c r="H48" i="85"/>
  <c r="G45" i="99"/>
  <c r="I45" i="99" s="1"/>
  <c r="D46" i="99"/>
  <c r="E46" i="99"/>
  <c r="H55" i="20"/>
  <c r="I55" i="20" s="1"/>
  <c r="D56" i="20"/>
  <c r="E56" i="20"/>
  <c r="I51" i="60"/>
  <c r="D57" i="24"/>
  <c r="E57" i="24"/>
  <c r="G51" i="63"/>
  <c r="G49" i="77"/>
  <c r="I49" i="77" s="1"/>
  <c r="D50" i="77"/>
  <c r="E50" i="77"/>
  <c r="G47" i="90"/>
  <c r="I47" i="90" s="1"/>
  <c r="E59" i="29"/>
  <c r="F59" i="29" s="1"/>
  <c r="D60" i="29" s="1"/>
  <c r="B59" i="29"/>
  <c r="G55" i="18"/>
  <c r="H55" i="19"/>
  <c r="H50" i="67"/>
  <c r="H49" i="79"/>
  <c r="I49" i="79" s="1"/>
  <c r="D50" i="79"/>
  <c r="E50" i="79"/>
  <c r="D58" i="70"/>
  <c r="E58" i="70" s="1"/>
  <c r="F58" i="70" s="1"/>
  <c r="D59" i="70" s="1"/>
  <c r="F53" i="56"/>
  <c r="G53" i="56" s="1"/>
  <c r="B53" i="56"/>
  <c r="G52" i="46"/>
  <c r="I52" i="46" s="1"/>
  <c r="D53" i="46"/>
  <c r="E53" i="46"/>
  <c r="I47" i="87"/>
  <c r="D57" i="31"/>
  <c r="E57" i="31"/>
  <c r="G54" i="44"/>
  <c r="G59" i="29" l="1"/>
  <c r="F52" i="60"/>
  <c r="I55" i="19"/>
  <c r="I51" i="63"/>
  <c r="F49" i="81"/>
  <c r="I58" i="29"/>
  <c r="G57" i="32"/>
  <c r="I57" i="32" s="1"/>
  <c r="F57" i="24"/>
  <c r="G57" i="24" s="1"/>
  <c r="F50" i="75"/>
  <c r="D51" i="75" s="1"/>
  <c r="F56" i="18"/>
  <c r="I48" i="85"/>
  <c r="I50" i="67"/>
  <c r="D51" i="86"/>
  <c r="E51" i="86" s="1"/>
  <c r="F51" i="86" s="1"/>
  <c r="B51" i="68"/>
  <c r="G51" i="66"/>
  <c r="D52" i="66"/>
  <c r="E52" i="66"/>
  <c r="B57" i="24"/>
  <c r="F55" i="42"/>
  <c r="G55" i="42" s="1"/>
  <c r="B55" i="42"/>
  <c r="F53" i="57"/>
  <c r="H53" i="57" s="1"/>
  <c r="B53" i="57"/>
  <c r="B47" i="95"/>
  <c r="F47" i="95"/>
  <c r="H47" i="95" s="1"/>
  <c r="F46" i="98"/>
  <c r="B46" i="98"/>
  <c r="B58" i="69"/>
  <c r="F58" i="69"/>
  <c r="H58" i="69" s="1"/>
  <c r="F51" i="67"/>
  <c r="G51" i="67" s="1"/>
  <c r="B51" i="67"/>
  <c r="I48" i="81"/>
  <c r="G48" i="94"/>
  <c r="D49" i="94"/>
  <c r="E49" i="94"/>
  <c r="F53" i="55"/>
  <c r="G53" i="55" s="1"/>
  <c r="B53" i="55"/>
  <c r="F40" i="101"/>
  <c r="H40" i="101" s="1"/>
  <c r="B40" i="101"/>
  <c r="B52" i="59"/>
  <c r="F52" i="59"/>
  <c r="G52" i="59" s="1"/>
  <c r="B50" i="75"/>
  <c r="H50" i="75"/>
  <c r="G40" i="102"/>
  <c r="I40" i="102" s="1"/>
  <c r="D41" i="102"/>
  <c r="E41" i="102"/>
  <c r="D57" i="18"/>
  <c r="E57" i="18"/>
  <c r="B53" i="46"/>
  <c r="F53" i="46"/>
  <c r="G53" i="46" s="1"/>
  <c r="B42" i="100"/>
  <c r="B52" i="62"/>
  <c r="F52" i="62"/>
  <c r="G52" i="62" s="1"/>
  <c r="B52" i="63"/>
  <c r="F52" i="63"/>
  <c r="H52" i="63" s="1"/>
  <c r="F56" i="20"/>
  <c r="G56" i="20" s="1"/>
  <c r="B56" i="20"/>
  <c r="I55" i="18"/>
  <c r="B50" i="79"/>
  <c r="F50" i="79"/>
  <c r="G50" i="79" s="1"/>
  <c r="B50" i="77"/>
  <c r="F50" i="77"/>
  <c r="G50" i="77" s="1"/>
  <c r="I49" i="86"/>
  <c r="F59" i="28"/>
  <c r="B59" i="28"/>
  <c r="B51" i="65"/>
  <c r="F51" i="65"/>
  <c r="H51" i="65" s="1"/>
  <c r="G55" i="73"/>
  <c r="I55" i="73" s="1"/>
  <c r="D56" i="73"/>
  <c r="E56" i="73"/>
  <c r="G59" i="30"/>
  <c r="I59" i="30" s="1"/>
  <c r="B57" i="34"/>
  <c r="F57" i="34"/>
  <c r="G57" i="34" s="1"/>
  <c r="I41" i="100"/>
  <c r="F48" i="87"/>
  <c r="H48" i="87" s="1"/>
  <c r="B56" i="18"/>
  <c r="G56" i="18"/>
  <c r="H56" i="18"/>
  <c r="B53" i="54"/>
  <c r="F53" i="54"/>
  <c r="G53" i="54" s="1"/>
  <c r="C65" i="17"/>
  <c r="B56" i="17"/>
  <c r="F56" i="17"/>
  <c r="E60" i="29"/>
  <c r="F60" i="29" s="1"/>
  <c r="B60" i="29"/>
  <c r="B48" i="88"/>
  <c r="F48" i="88"/>
  <c r="H53" i="56"/>
  <c r="I53" i="56" s="1"/>
  <c r="D54" i="56"/>
  <c r="E54" i="56"/>
  <c r="F46" i="99"/>
  <c r="G46" i="99" s="1"/>
  <c r="B46" i="99"/>
  <c r="B49" i="82"/>
  <c r="F49" i="82"/>
  <c r="B57" i="23"/>
  <c r="F57" i="23"/>
  <c r="H57" i="23" s="1"/>
  <c r="F56" i="21"/>
  <c r="B56" i="21"/>
  <c r="F49" i="80"/>
  <c r="G49" i="80" s="1"/>
  <c r="B49" i="80"/>
  <c r="E58" i="32"/>
  <c r="D58" i="32"/>
  <c r="G53" i="72"/>
  <c r="I53" i="72" s="1"/>
  <c r="D54" i="72"/>
  <c r="E54" i="72"/>
  <c r="B57" i="71"/>
  <c r="F57" i="71"/>
  <c r="H57" i="71" s="1"/>
  <c r="F47" i="93"/>
  <c r="H47" i="93" s="1"/>
  <c r="B47" i="93"/>
  <c r="B55" i="39"/>
  <c r="F55" i="39"/>
  <c r="G55" i="39" s="1"/>
  <c r="B48" i="87"/>
  <c r="F47" i="96"/>
  <c r="H47" i="96" s="1"/>
  <c r="B47" i="96"/>
  <c r="G50" i="76"/>
  <c r="I50" i="76" s="1"/>
  <c r="D51" i="76"/>
  <c r="E51" i="76"/>
  <c r="B56" i="19"/>
  <c r="F56" i="19"/>
  <c r="F54" i="45"/>
  <c r="H54" i="45" s="1"/>
  <c r="B54" i="45"/>
  <c r="F49" i="84"/>
  <c r="B49" i="84"/>
  <c r="B49" i="85"/>
  <c r="F57" i="31"/>
  <c r="H57" i="31" s="1"/>
  <c r="B57" i="31"/>
  <c r="B52" i="61"/>
  <c r="F52" i="61"/>
  <c r="G52" i="61" s="1"/>
  <c r="I47" i="91"/>
  <c r="B48" i="91"/>
  <c r="F48" i="91"/>
  <c r="H48" i="91" s="1"/>
  <c r="D60" i="30"/>
  <c r="E60" i="30" s="1"/>
  <c r="F60" i="30" s="1"/>
  <c r="F48" i="92"/>
  <c r="G48" i="92" s="1"/>
  <c r="B48" i="92"/>
  <c r="G50" i="78"/>
  <c r="I50" i="78" s="1"/>
  <c r="D51" i="78"/>
  <c r="E51" i="78"/>
  <c r="B48" i="90"/>
  <c r="F48" i="90"/>
  <c r="G48" i="90" s="1"/>
  <c r="F53" i="53"/>
  <c r="B53" i="53"/>
  <c r="B55" i="44"/>
  <c r="F55" i="44"/>
  <c r="H55" i="44" s="1"/>
  <c r="H58" i="27"/>
  <c r="I58" i="27" s="1"/>
  <c r="D59" i="27"/>
  <c r="E59" i="27"/>
  <c r="B56" i="3"/>
  <c r="F56" i="3"/>
  <c r="B51" i="58"/>
  <c r="F51" i="58"/>
  <c r="G51" i="58" s="1"/>
  <c r="I54" i="44"/>
  <c r="G49" i="81"/>
  <c r="D50" i="81"/>
  <c r="E50" i="81"/>
  <c r="B50" i="86"/>
  <c r="G50" i="86"/>
  <c r="H50" i="86"/>
  <c r="E59" i="70"/>
  <c r="F59" i="70" s="1"/>
  <c r="H59" i="70" s="1"/>
  <c r="B59" i="70"/>
  <c r="F55" i="41"/>
  <c r="H55" i="41" s="1"/>
  <c r="B55" i="41"/>
  <c r="B56" i="22"/>
  <c r="F56" i="22"/>
  <c r="H56" i="22" s="1"/>
  <c r="H52" i="60"/>
  <c r="D53" i="60"/>
  <c r="E53" i="60"/>
  <c r="F49" i="83"/>
  <c r="H49" i="83" s="1"/>
  <c r="B49" i="83"/>
  <c r="B58" i="70"/>
  <c r="G58" i="70"/>
  <c r="H58" i="70"/>
  <c r="H59" i="29"/>
  <c r="I59" i="29" s="1"/>
  <c r="F51" i="68"/>
  <c r="H48" i="94"/>
  <c r="I58" i="30"/>
  <c r="B46" i="97"/>
  <c r="F46" i="97"/>
  <c r="B52" i="60"/>
  <c r="G52" i="60"/>
  <c r="B55" i="43"/>
  <c r="F55" i="43"/>
  <c r="G55" i="43" s="1"/>
  <c r="I52" i="57"/>
  <c r="F48" i="89"/>
  <c r="H48" i="89" s="1"/>
  <c r="B48" i="89"/>
  <c r="F42" i="100"/>
  <c r="B55" i="74"/>
  <c r="F55" i="74"/>
  <c r="H52" i="64"/>
  <c r="I52" i="64" s="1"/>
  <c r="D53" i="64"/>
  <c r="E53" i="64"/>
  <c r="H51" i="66"/>
  <c r="F49" i="85"/>
  <c r="B49" i="81"/>
  <c r="H49" i="81"/>
  <c r="E58" i="24" l="1"/>
  <c r="D58" i="24"/>
  <c r="G50" i="75"/>
  <c r="H57" i="24"/>
  <c r="H51" i="67"/>
  <c r="I51" i="66"/>
  <c r="H52" i="61"/>
  <c r="I52" i="61" s="1"/>
  <c r="G59" i="70"/>
  <c r="I59" i="70" s="1"/>
  <c r="E51" i="75"/>
  <c r="H53" i="46"/>
  <c r="I53" i="46" s="1"/>
  <c r="G55" i="44"/>
  <c r="I55" i="44" s="1"/>
  <c r="I58" i="70"/>
  <c r="G57" i="31"/>
  <c r="I57" i="31" s="1"/>
  <c r="H46" i="99"/>
  <c r="I51" i="67"/>
  <c r="H60" i="29"/>
  <c r="D61" i="29"/>
  <c r="E61" i="29" s="1"/>
  <c r="F61" i="29" s="1"/>
  <c r="G60" i="29"/>
  <c r="D52" i="86"/>
  <c r="E52" i="86" s="1"/>
  <c r="F52" i="86" s="1"/>
  <c r="D61" i="30"/>
  <c r="E61" i="30" s="1"/>
  <c r="F61" i="30" s="1"/>
  <c r="D56" i="74"/>
  <c r="E56" i="74"/>
  <c r="D57" i="3"/>
  <c r="E57" i="3"/>
  <c r="H56" i="19"/>
  <c r="D57" i="19"/>
  <c r="E57" i="19"/>
  <c r="D57" i="17"/>
  <c r="E57" i="17" s="1"/>
  <c r="H55" i="43"/>
  <c r="D56" i="43"/>
  <c r="E56" i="43"/>
  <c r="D60" i="70"/>
  <c r="E60" i="70" s="1"/>
  <c r="F60" i="70" s="1"/>
  <c r="H48" i="92"/>
  <c r="D49" i="92"/>
  <c r="E49" i="92"/>
  <c r="B58" i="32"/>
  <c r="F58" i="32"/>
  <c r="D59" i="32" s="1"/>
  <c r="I46" i="99"/>
  <c r="F56" i="73"/>
  <c r="G56" i="73" s="1"/>
  <c r="B56" i="73"/>
  <c r="H50" i="79"/>
  <c r="I50" i="79" s="1"/>
  <c r="D51" i="79"/>
  <c r="E51" i="79"/>
  <c r="G52" i="63"/>
  <c r="I52" i="63" s="1"/>
  <c r="D53" i="63"/>
  <c r="E53" i="63"/>
  <c r="I50" i="75"/>
  <c r="D47" i="98"/>
  <c r="E47" i="98"/>
  <c r="E43" i="100"/>
  <c r="D43" i="100"/>
  <c r="G56" i="22"/>
  <c r="I56" i="22" s="1"/>
  <c r="D57" i="22"/>
  <c r="E57" i="22"/>
  <c r="I50" i="86"/>
  <c r="H51" i="58"/>
  <c r="I51" i="58" s="1"/>
  <c r="D56" i="44"/>
  <c r="E56" i="44"/>
  <c r="H48" i="90"/>
  <c r="I48" i="90" s="1"/>
  <c r="D49" i="90"/>
  <c r="E49" i="90"/>
  <c r="D53" i="61"/>
  <c r="E53" i="61"/>
  <c r="G47" i="96"/>
  <c r="D48" i="96"/>
  <c r="E48" i="96"/>
  <c r="G47" i="93"/>
  <c r="I47" i="93" s="1"/>
  <c r="D48" i="93"/>
  <c r="E48" i="93"/>
  <c r="D58" i="23"/>
  <c r="E58" i="23" s="1"/>
  <c r="G48" i="87"/>
  <c r="I48" i="87" s="1"/>
  <c r="D49" i="87"/>
  <c r="E49" i="87"/>
  <c r="F58" i="24"/>
  <c r="G58" i="24" s="1"/>
  <c r="B58" i="24"/>
  <c r="H49" i="84"/>
  <c r="D50" i="84"/>
  <c r="E50" i="84"/>
  <c r="G48" i="88"/>
  <c r="D49" i="88"/>
  <c r="E49" i="88"/>
  <c r="F51" i="75"/>
  <c r="G51" i="75" s="1"/>
  <c r="B51" i="75"/>
  <c r="F53" i="64"/>
  <c r="B53" i="64"/>
  <c r="B59" i="27"/>
  <c r="F59" i="27"/>
  <c r="D60" i="27" s="1"/>
  <c r="B60" i="30"/>
  <c r="G60" i="30"/>
  <c r="H60" i="30"/>
  <c r="G57" i="23"/>
  <c r="I57" i="23" s="1"/>
  <c r="D47" i="99"/>
  <c r="E47" i="99"/>
  <c r="H50" i="77"/>
  <c r="I50" i="77" s="1"/>
  <c r="D51" i="77"/>
  <c r="E51" i="77"/>
  <c r="D54" i="46"/>
  <c r="E54" i="46"/>
  <c r="F41" i="102"/>
  <c r="B41" i="102"/>
  <c r="G58" i="69"/>
  <c r="I58" i="69" s="1"/>
  <c r="D59" i="69"/>
  <c r="G53" i="57"/>
  <c r="I53" i="57" s="1"/>
  <c r="D54" i="57"/>
  <c r="E54" i="57"/>
  <c r="B51" i="86"/>
  <c r="H51" i="86"/>
  <c r="G51" i="86"/>
  <c r="G49" i="85"/>
  <c r="D50" i="85"/>
  <c r="E50" i="85"/>
  <c r="I47" i="96"/>
  <c r="H49" i="85"/>
  <c r="H52" i="62"/>
  <c r="I52" i="62" s="1"/>
  <c r="D53" i="62"/>
  <c r="E53" i="62"/>
  <c r="B52" i="66"/>
  <c r="F52" i="66"/>
  <c r="H52" i="66" s="1"/>
  <c r="I55" i="43"/>
  <c r="G53" i="53"/>
  <c r="D54" i="53"/>
  <c r="E54" i="53"/>
  <c r="G56" i="21"/>
  <c r="D57" i="21"/>
  <c r="E57" i="21"/>
  <c r="D52" i="58"/>
  <c r="E52" i="58"/>
  <c r="H53" i="54"/>
  <c r="I53" i="54" s="1"/>
  <c r="D54" i="54"/>
  <c r="E54" i="54"/>
  <c r="G51" i="65"/>
  <c r="I51" i="65" s="1"/>
  <c r="D52" i="65"/>
  <c r="E52" i="65"/>
  <c r="G48" i="89"/>
  <c r="I48" i="89" s="1"/>
  <c r="D49" i="89"/>
  <c r="E49" i="89"/>
  <c r="I52" i="60"/>
  <c r="H51" i="68"/>
  <c r="D52" i="68"/>
  <c r="E52" i="68"/>
  <c r="G49" i="83"/>
  <c r="I49" i="83" s="1"/>
  <c r="D50" i="83"/>
  <c r="E50" i="83"/>
  <c r="F51" i="78"/>
  <c r="B51" i="78"/>
  <c r="G48" i="91"/>
  <c r="I48" i="91" s="1"/>
  <c r="D49" i="91"/>
  <c r="E49" i="91"/>
  <c r="H49" i="80"/>
  <c r="I49" i="80" s="1"/>
  <c r="D50" i="80"/>
  <c r="E50" i="80"/>
  <c r="H49" i="82"/>
  <c r="D50" i="82"/>
  <c r="E50" i="82"/>
  <c r="F54" i="56"/>
  <c r="H54" i="56" s="1"/>
  <c r="B54" i="56"/>
  <c r="H57" i="34"/>
  <c r="I57" i="34" s="1"/>
  <c r="D58" i="34"/>
  <c r="E58" i="34"/>
  <c r="F57" i="18"/>
  <c r="H57" i="18" s="1"/>
  <c r="B57" i="18"/>
  <c r="H52" i="59"/>
  <c r="I52" i="59" s="1"/>
  <c r="D53" i="59"/>
  <c r="E53" i="59"/>
  <c r="G40" i="101"/>
  <c r="I40" i="101" s="1"/>
  <c r="D41" i="101"/>
  <c r="E41" i="101"/>
  <c r="H53" i="55"/>
  <c r="I53" i="55" s="1"/>
  <c r="D54" i="55"/>
  <c r="E54" i="55"/>
  <c r="D52" i="67"/>
  <c r="E52" i="67"/>
  <c r="G46" i="98"/>
  <c r="G47" i="95"/>
  <c r="I47" i="95" s="1"/>
  <c r="H46" i="97"/>
  <c r="D47" i="97"/>
  <c r="E47" i="97"/>
  <c r="G59" i="28"/>
  <c r="D60" i="28"/>
  <c r="I48" i="94"/>
  <c r="G57" i="71"/>
  <c r="I57" i="71" s="1"/>
  <c r="D58" i="71"/>
  <c r="I49" i="81"/>
  <c r="G55" i="74"/>
  <c r="G55" i="41"/>
  <c r="I55" i="41" s="1"/>
  <c r="D56" i="41"/>
  <c r="E56" i="41"/>
  <c r="B50" i="81"/>
  <c r="F50" i="81"/>
  <c r="H50" i="81" s="1"/>
  <c r="H56" i="3"/>
  <c r="H53" i="53"/>
  <c r="G49" i="84"/>
  <c r="G54" i="45"/>
  <c r="I54" i="45" s="1"/>
  <c r="D55" i="45"/>
  <c r="E55" i="45"/>
  <c r="B51" i="76"/>
  <c r="F51" i="76"/>
  <c r="G51" i="76" s="1"/>
  <c r="H55" i="39"/>
  <c r="I55" i="39" s="1"/>
  <c r="D56" i="39"/>
  <c r="E56" i="39"/>
  <c r="H56" i="21"/>
  <c r="G49" i="82"/>
  <c r="H56" i="17"/>
  <c r="I56" i="18"/>
  <c r="H59" i="28"/>
  <c r="H56" i="20"/>
  <c r="I56" i="20" s="1"/>
  <c r="D57" i="20"/>
  <c r="E57" i="20"/>
  <c r="H42" i="100"/>
  <c r="H55" i="42"/>
  <c r="I55" i="42" s="1"/>
  <c r="D56" i="42"/>
  <c r="E56" i="42"/>
  <c r="H55" i="74"/>
  <c r="G46" i="97"/>
  <c r="F53" i="60"/>
  <c r="G53" i="60" s="1"/>
  <c r="B53" i="60"/>
  <c r="G56" i="3"/>
  <c r="I48" i="92"/>
  <c r="D58" i="31"/>
  <c r="E58" i="31"/>
  <c r="G56" i="19"/>
  <c r="F54" i="72"/>
  <c r="B54" i="72"/>
  <c r="H48" i="88"/>
  <c r="G56" i="17"/>
  <c r="G42" i="100"/>
  <c r="B49" i="94"/>
  <c r="F49" i="94"/>
  <c r="G49" i="94" s="1"/>
  <c r="H46" i="98"/>
  <c r="E48" i="95"/>
  <c r="D48" i="95"/>
  <c r="I57" i="24"/>
  <c r="G51" i="68"/>
  <c r="I46" i="97" l="1"/>
  <c r="G57" i="18"/>
  <c r="H51" i="76"/>
  <c r="I48" i="88"/>
  <c r="F47" i="98"/>
  <c r="I56" i="19"/>
  <c r="I53" i="53"/>
  <c r="I60" i="29"/>
  <c r="G59" i="27"/>
  <c r="H58" i="24"/>
  <c r="I58" i="24" s="1"/>
  <c r="H59" i="27"/>
  <c r="G58" i="32"/>
  <c r="F58" i="31"/>
  <c r="G58" i="31" s="1"/>
  <c r="I49" i="84"/>
  <c r="I59" i="28"/>
  <c r="F54" i="46"/>
  <c r="E55" i="46" s="1"/>
  <c r="I49" i="82"/>
  <c r="I42" i="100"/>
  <c r="I60" i="30"/>
  <c r="I55" i="74"/>
  <c r="B52" i="68"/>
  <c r="F52" i="68"/>
  <c r="B49" i="87"/>
  <c r="F49" i="87"/>
  <c r="H49" i="87" s="1"/>
  <c r="D52" i="78"/>
  <c r="E52" i="78"/>
  <c r="F57" i="21"/>
  <c r="G57" i="21" s="1"/>
  <c r="B57" i="21"/>
  <c r="B54" i="57"/>
  <c r="F54" i="57"/>
  <c r="G54" i="57" s="1"/>
  <c r="H41" i="102"/>
  <c r="D42" i="102"/>
  <c r="E42" i="102"/>
  <c r="F47" i="99"/>
  <c r="G47" i="99" s="1"/>
  <c r="B47" i="99"/>
  <c r="E59" i="32"/>
  <c r="F59" i="32" s="1"/>
  <c r="B59" i="32"/>
  <c r="B57" i="17"/>
  <c r="F57" i="17"/>
  <c r="G57" i="17" s="1"/>
  <c r="C66" i="17"/>
  <c r="F51" i="79"/>
  <c r="G51" i="79" s="1"/>
  <c r="B51" i="79"/>
  <c r="D59" i="31"/>
  <c r="B58" i="31"/>
  <c r="B49" i="88"/>
  <c r="F49" i="88"/>
  <c r="G49" i="88" s="1"/>
  <c r="B56" i="74"/>
  <c r="F56" i="74"/>
  <c r="H56" i="74" s="1"/>
  <c r="G61" i="29"/>
  <c r="D62" i="29"/>
  <c r="I56" i="17"/>
  <c r="D52" i="76"/>
  <c r="E52" i="76"/>
  <c r="B47" i="97"/>
  <c r="F47" i="97"/>
  <c r="G54" i="56"/>
  <c r="I54" i="56" s="1"/>
  <c r="D55" i="56"/>
  <c r="E55" i="56"/>
  <c r="B54" i="54"/>
  <c r="F54" i="54"/>
  <c r="G54" i="54" s="1"/>
  <c r="G52" i="66"/>
  <c r="I52" i="66" s="1"/>
  <c r="D53" i="66"/>
  <c r="E53" i="66"/>
  <c r="I51" i="86"/>
  <c r="E59" i="69"/>
  <c r="F59" i="69" s="1"/>
  <c r="B59" i="69"/>
  <c r="B54" i="46"/>
  <c r="E60" i="27"/>
  <c r="F60" i="27" s="1"/>
  <c r="H60" i="27" s="1"/>
  <c r="B60" i="27"/>
  <c r="H51" i="75"/>
  <c r="I51" i="75" s="1"/>
  <c r="D52" i="75"/>
  <c r="E52" i="75"/>
  <c r="B48" i="96"/>
  <c r="F48" i="96"/>
  <c r="G48" i="96" s="1"/>
  <c r="G47" i="98"/>
  <c r="D48" i="98"/>
  <c r="E48" i="98"/>
  <c r="B60" i="70"/>
  <c r="G60" i="70"/>
  <c r="H60" i="70"/>
  <c r="F57" i="19"/>
  <c r="G57" i="19" s="1"/>
  <c r="B57" i="19"/>
  <c r="B61" i="29"/>
  <c r="H61" i="29"/>
  <c r="D54" i="64"/>
  <c r="E54" i="64"/>
  <c r="F56" i="42"/>
  <c r="G56" i="42" s="1"/>
  <c r="B56" i="42"/>
  <c r="F54" i="55"/>
  <c r="G54" i="55" s="1"/>
  <c r="B54" i="55"/>
  <c r="I57" i="18"/>
  <c r="B57" i="22"/>
  <c r="F57" i="22"/>
  <c r="D58" i="22" s="1"/>
  <c r="D61" i="70"/>
  <c r="E61" i="70" s="1"/>
  <c r="F61" i="70" s="1"/>
  <c r="I51" i="68"/>
  <c r="H53" i="60"/>
  <c r="I53" i="60" s="1"/>
  <c r="D54" i="60"/>
  <c r="E54" i="60"/>
  <c r="B56" i="41"/>
  <c r="F56" i="41"/>
  <c r="H56" i="41" s="1"/>
  <c r="E58" i="71"/>
  <c r="F58" i="71" s="1"/>
  <c r="G58" i="71" s="1"/>
  <c r="B58" i="71"/>
  <c r="B41" i="101"/>
  <c r="F41" i="101"/>
  <c r="G41" i="101" s="1"/>
  <c r="D58" i="18"/>
  <c r="E58" i="18"/>
  <c r="B49" i="91"/>
  <c r="F49" i="91"/>
  <c r="G49" i="91" s="1"/>
  <c r="F49" i="89"/>
  <c r="B49" i="89"/>
  <c r="I49" i="85"/>
  <c r="F56" i="44"/>
  <c r="B47" i="98"/>
  <c r="H47" i="98"/>
  <c r="H56" i="73"/>
  <c r="I56" i="73" s="1"/>
  <c r="D57" i="73"/>
  <c r="E57" i="73"/>
  <c r="B48" i="93"/>
  <c r="F48" i="93"/>
  <c r="H48" i="93" s="1"/>
  <c r="F57" i="3"/>
  <c r="G57" i="3" s="1"/>
  <c r="B57" i="3"/>
  <c r="F57" i="20"/>
  <c r="G57" i="20" s="1"/>
  <c r="B57" i="20"/>
  <c r="I51" i="76"/>
  <c r="B53" i="62"/>
  <c r="F53" i="62"/>
  <c r="G53" i="62" s="1"/>
  <c r="B49" i="90"/>
  <c r="F49" i="90"/>
  <c r="G49" i="90" s="1"/>
  <c r="B48" i="95"/>
  <c r="F48" i="95"/>
  <c r="G48" i="95"/>
  <c r="I56" i="21"/>
  <c r="I46" i="98"/>
  <c r="B50" i="82"/>
  <c r="F50" i="82"/>
  <c r="G50" i="82" s="1"/>
  <c r="B50" i="83"/>
  <c r="F50" i="83"/>
  <c r="G50" i="83" s="1"/>
  <c r="F52" i="58"/>
  <c r="G52" i="58" s="1"/>
  <c r="B54" i="53"/>
  <c r="F54" i="53"/>
  <c r="H54" i="53" s="1"/>
  <c r="F51" i="77"/>
  <c r="G51" i="77" s="1"/>
  <c r="B51" i="77"/>
  <c r="H53" i="64"/>
  <c r="B50" i="84"/>
  <c r="F50" i="84"/>
  <c r="G50" i="84" s="1"/>
  <c r="D59" i="24"/>
  <c r="E59" i="24" s="1"/>
  <c r="F59" i="24" s="1"/>
  <c r="B56" i="44"/>
  <c r="H56" i="44"/>
  <c r="G56" i="44"/>
  <c r="F53" i="63"/>
  <c r="G53" i="63" s="1"/>
  <c r="B53" i="63"/>
  <c r="F56" i="43"/>
  <c r="H56" i="43" s="1"/>
  <c r="B56" i="43"/>
  <c r="E60" i="28"/>
  <c r="F60" i="28" s="1"/>
  <c r="G60" i="28" s="1"/>
  <c r="B60" i="28"/>
  <c r="I56" i="3"/>
  <c r="G53" i="64"/>
  <c r="B58" i="23"/>
  <c r="F58" i="23"/>
  <c r="G58" i="23" s="1"/>
  <c r="F43" i="100"/>
  <c r="H43" i="100" s="1"/>
  <c r="B43" i="100"/>
  <c r="F49" i="92"/>
  <c r="G49" i="92" s="1"/>
  <c r="B49" i="92"/>
  <c r="G61" i="30"/>
  <c r="D62" i="30"/>
  <c r="H52" i="86"/>
  <c r="D53" i="86"/>
  <c r="F50" i="80"/>
  <c r="B50" i="80"/>
  <c r="H50" i="80"/>
  <c r="F50" i="85"/>
  <c r="G50" i="85" s="1"/>
  <c r="B50" i="85"/>
  <c r="H49" i="94"/>
  <c r="I49" i="94" s="1"/>
  <c r="D50" i="94"/>
  <c r="E50" i="94"/>
  <c r="D51" i="81"/>
  <c r="E51" i="81"/>
  <c r="H54" i="72"/>
  <c r="D55" i="72"/>
  <c r="E55" i="72"/>
  <c r="B55" i="45"/>
  <c r="F55" i="45"/>
  <c r="H55" i="45" s="1"/>
  <c r="H51" i="78"/>
  <c r="B52" i="58"/>
  <c r="G54" i="72"/>
  <c r="B56" i="39"/>
  <c r="F56" i="39"/>
  <c r="H56" i="39" s="1"/>
  <c r="G50" i="81"/>
  <c r="I50" i="81" s="1"/>
  <c r="B52" i="67"/>
  <c r="F52" i="67"/>
  <c r="G52" i="67" s="1"/>
  <c r="B53" i="59"/>
  <c r="F53" i="59"/>
  <c r="G53" i="59" s="1"/>
  <c r="B58" i="34"/>
  <c r="F58" i="34"/>
  <c r="G51" i="78"/>
  <c r="B52" i="65"/>
  <c r="F52" i="65"/>
  <c r="H52" i="65" s="1"/>
  <c r="G41" i="102"/>
  <c r="B53" i="61"/>
  <c r="F53" i="61"/>
  <c r="H58" i="32"/>
  <c r="B61" i="30"/>
  <c r="H61" i="30"/>
  <c r="B52" i="86"/>
  <c r="G52" i="86"/>
  <c r="I47" i="98" l="1"/>
  <c r="H58" i="31"/>
  <c r="F51" i="81"/>
  <c r="G43" i="100"/>
  <c r="I43" i="100" s="1"/>
  <c r="H50" i="84"/>
  <c r="I41" i="102"/>
  <c r="H53" i="62"/>
  <c r="G48" i="93"/>
  <c r="I58" i="32"/>
  <c r="I59" i="27"/>
  <c r="I61" i="29"/>
  <c r="I58" i="31"/>
  <c r="I53" i="64"/>
  <c r="F54" i="64"/>
  <c r="H54" i="64" s="1"/>
  <c r="H60" i="28"/>
  <c r="G54" i="46"/>
  <c r="H54" i="46"/>
  <c r="H54" i="54"/>
  <c r="I54" i="54" s="1"/>
  <c r="G54" i="53"/>
  <c r="D55" i="46"/>
  <c r="B55" i="46" s="1"/>
  <c r="G57" i="22"/>
  <c r="H48" i="96"/>
  <c r="I48" i="96" s="1"/>
  <c r="H57" i="22"/>
  <c r="H56" i="42"/>
  <c r="I51" i="78"/>
  <c r="H59" i="69"/>
  <c r="D60" i="69"/>
  <c r="G59" i="69"/>
  <c r="D60" i="32"/>
  <c r="E60" i="32" s="1"/>
  <c r="F60" i="32" s="1"/>
  <c r="H59" i="32"/>
  <c r="G59" i="32"/>
  <c r="H52" i="58"/>
  <c r="I52" i="58" s="1"/>
  <c r="D53" i="58"/>
  <c r="E53" i="58"/>
  <c r="D58" i="20"/>
  <c r="E58" i="20"/>
  <c r="F58" i="20" s="1"/>
  <c r="D49" i="93"/>
  <c r="E49" i="93"/>
  <c r="D57" i="44"/>
  <c r="E57" i="44"/>
  <c r="H41" i="101"/>
  <c r="I41" i="101" s="1"/>
  <c r="D42" i="101"/>
  <c r="E42" i="101"/>
  <c r="E58" i="22"/>
  <c r="F58" i="22" s="1"/>
  <c r="H58" i="22" s="1"/>
  <c r="B58" i="22"/>
  <c r="D55" i="54"/>
  <c r="E55" i="54"/>
  <c r="H47" i="97"/>
  <c r="D48" i="97"/>
  <c r="E48" i="97"/>
  <c r="D57" i="74"/>
  <c r="E57" i="74"/>
  <c r="H54" i="57"/>
  <c r="I54" i="57" s="1"/>
  <c r="B52" i="78"/>
  <c r="I53" i="62"/>
  <c r="D54" i="61"/>
  <c r="E54" i="61"/>
  <c r="D59" i="34"/>
  <c r="E59" i="34" s="1"/>
  <c r="F59" i="34" s="1"/>
  <c r="E53" i="86"/>
  <c r="F53" i="86" s="1"/>
  <c r="H53" i="86" s="1"/>
  <c r="B53" i="86"/>
  <c r="H53" i="63"/>
  <c r="I53" i="63" s="1"/>
  <c r="D54" i="62"/>
  <c r="E54" i="62"/>
  <c r="G49" i="89"/>
  <c r="D50" i="89"/>
  <c r="E50" i="89"/>
  <c r="E62" i="30"/>
  <c r="F62" i="30" s="1"/>
  <c r="G62" i="30" s="1"/>
  <c r="B62" i="30"/>
  <c r="H51" i="79"/>
  <c r="I51" i="79" s="1"/>
  <c r="D52" i="79"/>
  <c r="E52" i="79"/>
  <c r="D55" i="57"/>
  <c r="E55" i="57"/>
  <c r="D54" i="59"/>
  <c r="E54" i="59"/>
  <c r="D54" i="63"/>
  <c r="E54" i="63"/>
  <c r="H51" i="77"/>
  <c r="I51" i="77" s="1"/>
  <c r="D52" i="77"/>
  <c r="E52" i="77"/>
  <c r="H48" i="95"/>
  <c r="I48" i="95" s="1"/>
  <c r="D49" i="95"/>
  <c r="E49" i="95"/>
  <c r="H49" i="91"/>
  <c r="I49" i="91" s="1"/>
  <c r="D50" i="91"/>
  <c r="E50" i="91"/>
  <c r="D57" i="42"/>
  <c r="E57" i="42"/>
  <c r="H53" i="59"/>
  <c r="I53" i="59" s="1"/>
  <c r="D52" i="81"/>
  <c r="E52" i="81"/>
  <c r="D61" i="28"/>
  <c r="E61" i="28" s="1"/>
  <c r="F61" i="28" s="1"/>
  <c r="I50" i="84"/>
  <c r="I54" i="53"/>
  <c r="H57" i="3"/>
  <c r="I57" i="3" s="1"/>
  <c r="D58" i="3"/>
  <c r="E58" i="3"/>
  <c r="B57" i="73"/>
  <c r="F57" i="73"/>
  <c r="H58" i="71"/>
  <c r="I58" i="71" s="1"/>
  <c r="D59" i="71"/>
  <c r="E59" i="71" s="1"/>
  <c r="F59" i="71" s="1"/>
  <c r="D62" i="70"/>
  <c r="E62" i="70" s="1"/>
  <c r="F62" i="70" s="1"/>
  <c r="D63" i="70" s="1"/>
  <c r="H54" i="55"/>
  <c r="I54" i="55" s="1"/>
  <c r="B54" i="64"/>
  <c r="D49" i="96"/>
  <c r="E49" i="96"/>
  <c r="B52" i="75"/>
  <c r="F52" i="75"/>
  <c r="H52" i="75" s="1"/>
  <c r="E62" i="29"/>
  <c r="F62" i="29" s="1"/>
  <c r="B62" i="29"/>
  <c r="H47" i="99"/>
  <c r="I47" i="99" s="1"/>
  <c r="D48" i="99"/>
  <c r="E48" i="99"/>
  <c r="G52" i="68"/>
  <c r="D53" i="68"/>
  <c r="E53" i="68"/>
  <c r="B55" i="72"/>
  <c r="F55" i="72"/>
  <c r="H55" i="72" s="1"/>
  <c r="D58" i="17"/>
  <c r="E58" i="17" s="1"/>
  <c r="F58" i="17" s="1"/>
  <c r="G56" i="39"/>
  <c r="I56" i="39" s="1"/>
  <c r="D57" i="39"/>
  <c r="E57" i="39"/>
  <c r="G60" i="27"/>
  <c r="I60" i="27" s="1"/>
  <c r="D61" i="27"/>
  <c r="H49" i="88"/>
  <c r="I49" i="88" s="1"/>
  <c r="D50" i="88"/>
  <c r="E50" i="88"/>
  <c r="I52" i="86"/>
  <c r="G55" i="45"/>
  <c r="I55" i="45" s="1"/>
  <c r="B51" i="81"/>
  <c r="H51" i="81"/>
  <c r="G51" i="81"/>
  <c r="D44" i="100"/>
  <c r="E44" i="100"/>
  <c r="I56" i="44"/>
  <c r="H50" i="82"/>
  <c r="I50" i="82" s="1"/>
  <c r="D51" i="82"/>
  <c r="E51" i="82"/>
  <c r="H57" i="20"/>
  <c r="I57" i="20" s="1"/>
  <c r="B61" i="70"/>
  <c r="H61" i="70"/>
  <c r="G61" i="70"/>
  <c r="H57" i="19"/>
  <c r="I57" i="19" s="1"/>
  <c r="D58" i="19"/>
  <c r="E58" i="19"/>
  <c r="B55" i="56"/>
  <c r="F55" i="56"/>
  <c r="H55" i="56" s="1"/>
  <c r="H52" i="68"/>
  <c r="D60" i="24"/>
  <c r="E60" i="24" s="1"/>
  <c r="F60" i="24" s="1"/>
  <c r="H50" i="83"/>
  <c r="I50" i="83" s="1"/>
  <c r="D51" i="83"/>
  <c r="E51" i="83"/>
  <c r="G49" i="87"/>
  <c r="I49" i="87" s="1"/>
  <c r="D50" i="87"/>
  <c r="E50" i="87"/>
  <c r="I54" i="72"/>
  <c r="H53" i="61"/>
  <c r="H58" i="34"/>
  <c r="G50" i="80"/>
  <c r="I50" i="80" s="1"/>
  <c r="D51" i="80"/>
  <c r="E51" i="80"/>
  <c r="H49" i="92"/>
  <c r="I49" i="92" s="1"/>
  <c r="D50" i="92"/>
  <c r="E50" i="92"/>
  <c r="D51" i="84"/>
  <c r="E51" i="84"/>
  <c r="E55" i="53"/>
  <c r="D55" i="53"/>
  <c r="H49" i="90"/>
  <c r="I49" i="90" s="1"/>
  <c r="D50" i="90"/>
  <c r="E50" i="90"/>
  <c r="F58" i="18"/>
  <c r="H58" i="18" s="1"/>
  <c r="B58" i="18"/>
  <c r="B54" i="60"/>
  <c r="F54" i="60"/>
  <c r="G54" i="60" s="1"/>
  <c r="I60" i="70"/>
  <c r="B53" i="66"/>
  <c r="F53" i="66"/>
  <c r="G53" i="66" s="1"/>
  <c r="B52" i="76"/>
  <c r="F52" i="76"/>
  <c r="H52" i="76"/>
  <c r="E59" i="31"/>
  <c r="F59" i="31" s="1"/>
  <c r="B59" i="31"/>
  <c r="F42" i="102"/>
  <c r="H42" i="102" s="1"/>
  <c r="B42" i="102"/>
  <c r="H57" i="21"/>
  <c r="I57" i="21" s="1"/>
  <c r="D58" i="21"/>
  <c r="E58" i="21"/>
  <c r="I60" i="28"/>
  <c r="I56" i="42"/>
  <c r="G52" i="65"/>
  <c r="I52" i="65" s="1"/>
  <c r="D53" i="65"/>
  <c r="E53" i="65"/>
  <c r="H50" i="85"/>
  <c r="I50" i="85" s="1"/>
  <c r="D51" i="85"/>
  <c r="E51" i="85"/>
  <c r="H58" i="23"/>
  <c r="I58" i="23" s="1"/>
  <c r="D59" i="23"/>
  <c r="B59" i="24"/>
  <c r="G59" i="24"/>
  <c r="H59" i="24"/>
  <c r="I61" i="30"/>
  <c r="G53" i="61"/>
  <c r="G58" i="34"/>
  <c r="H52" i="67"/>
  <c r="I52" i="67" s="1"/>
  <c r="D53" i="67"/>
  <c r="E53" i="67"/>
  <c r="D56" i="45"/>
  <c r="E56" i="45"/>
  <c r="B50" i="94"/>
  <c r="F50" i="94"/>
  <c r="G50" i="94" s="1"/>
  <c r="G56" i="43"/>
  <c r="I56" i="43" s="1"/>
  <c r="D57" i="43"/>
  <c r="E57" i="43"/>
  <c r="I48" i="93"/>
  <c r="H49" i="89"/>
  <c r="I49" i="89" s="1"/>
  <c r="G56" i="41"/>
  <c r="I56" i="41" s="1"/>
  <c r="D57" i="41"/>
  <c r="E57" i="41"/>
  <c r="D55" i="55"/>
  <c r="E55" i="55"/>
  <c r="B48" i="98"/>
  <c r="F48" i="98"/>
  <c r="G47" i="97"/>
  <c r="G56" i="74"/>
  <c r="I56" i="74" s="1"/>
  <c r="H57" i="17"/>
  <c r="I57" i="17" s="1"/>
  <c r="F52" i="78"/>
  <c r="I59" i="69" l="1"/>
  <c r="I47" i="97"/>
  <c r="G55" i="56"/>
  <c r="I55" i="56" s="1"/>
  <c r="F55" i="46"/>
  <c r="G55" i="46" s="1"/>
  <c r="E55" i="64"/>
  <c r="D55" i="64"/>
  <c r="G54" i="64"/>
  <c r="I54" i="64" s="1"/>
  <c r="I61" i="70"/>
  <c r="I54" i="46"/>
  <c r="I57" i="22"/>
  <c r="F44" i="100"/>
  <c r="H62" i="30"/>
  <c r="I62" i="30" s="1"/>
  <c r="G53" i="86"/>
  <c r="I53" i="86" s="1"/>
  <c r="I59" i="32"/>
  <c r="I58" i="34"/>
  <c r="I53" i="61"/>
  <c r="I51" i="81"/>
  <c r="I52" i="68"/>
  <c r="D60" i="34"/>
  <c r="E60" i="34" s="1"/>
  <c r="F60" i="34" s="1"/>
  <c r="H59" i="71"/>
  <c r="D60" i="71"/>
  <c r="E60" i="71" s="1"/>
  <c r="F60" i="71" s="1"/>
  <c r="H58" i="17"/>
  <c r="D59" i="17"/>
  <c r="E59" i="17" s="1"/>
  <c r="F59" i="17" s="1"/>
  <c r="D60" i="17" s="1"/>
  <c r="D60" i="31"/>
  <c r="E60" i="31" s="1"/>
  <c r="F60" i="31" s="1"/>
  <c r="H59" i="31"/>
  <c r="G59" i="31"/>
  <c r="G57" i="73"/>
  <c r="D58" i="73"/>
  <c r="I59" i="24"/>
  <c r="B58" i="21"/>
  <c r="F58" i="21"/>
  <c r="G58" i="21" s="1"/>
  <c r="D54" i="66"/>
  <c r="E54" i="66"/>
  <c r="F51" i="84"/>
  <c r="F50" i="88"/>
  <c r="F57" i="39"/>
  <c r="G57" i="39" s="1"/>
  <c r="B57" i="39"/>
  <c r="B48" i="99"/>
  <c r="F48" i="99"/>
  <c r="H48" i="99" s="1"/>
  <c r="D63" i="29"/>
  <c r="E63" i="29" s="1"/>
  <c r="F63" i="29" s="1"/>
  <c r="B61" i="28"/>
  <c r="G61" i="28"/>
  <c r="H61" i="28"/>
  <c r="B55" i="57"/>
  <c r="F55" i="57"/>
  <c r="H55" i="57" s="1"/>
  <c r="F50" i="89"/>
  <c r="G50" i="89" s="1"/>
  <c r="B50" i="89"/>
  <c r="E60" i="69"/>
  <c r="F60" i="69" s="1"/>
  <c r="D61" i="69" s="1"/>
  <c r="B60" i="69"/>
  <c r="B52" i="77"/>
  <c r="F52" i="77"/>
  <c r="G52" i="77" s="1"/>
  <c r="F55" i="54"/>
  <c r="G55" i="54" s="1"/>
  <c r="B55" i="54"/>
  <c r="F55" i="55"/>
  <c r="H55" i="55" s="1"/>
  <c r="B55" i="55"/>
  <c r="G58" i="18"/>
  <c r="I58" i="18" s="1"/>
  <c r="D59" i="18"/>
  <c r="B51" i="80"/>
  <c r="F51" i="80"/>
  <c r="G51" i="80" s="1"/>
  <c r="B51" i="83"/>
  <c r="F51" i="83"/>
  <c r="B58" i="19"/>
  <c r="F58" i="19"/>
  <c r="G58" i="19" s="1"/>
  <c r="B44" i="100"/>
  <c r="H44" i="100"/>
  <c r="G52" i="75"/>
  <c r="I52" i="75" s="1"/>
  <c r="D53" i="75"/>
  <c r="E53" i="75"/>
  <c r="B62" i="70"/>
  <c r="H62" i="70"/>
  <c r="G62" i="70"/>
  <c r="B58" i="3"/>
  <c r="F58" i="3"/>
  <c r="H58" i="3" s="1"/>
  <c r="B52" i="79"/>
  <c r="F52" i="79"/>
  <c r="H52" i="79" s="1"/>
  <c r="D54" i="86"/>
  <c r="E54" i="86" s="1"/>
  <c r="F54" i="86" s="1"/>
  <c r="F57" i="44"/>
  <c r="B57" i="44"/>
  <c r="E63" i="70"/>
  <c r="F63" i="70" s="1"/>
  <c r="D64" i="70" s="1"/>
  <c r="B63" i="70"/>
  <c r="B57" i="42"/>
  <c r="F57" i="42"/>
  <c r="H57" i="42" s="1"/>
  <c r="F53" i="67"/>
  <c r="H53" i="67" s="1"/>
  <c r="B53" i="67"/>
  <c r="E59" i="23"/>
  <c r="F59" i="23" s="1"/>
  <c r="B59" i="23"/>
  <c r="B55" i="64"/>
  <c r="F55" i="64"/>
  <c r="H55" i="64" s="1"/>
  <c r="H55" i="46"/>
  <c r="I55" i="46" s="1"/>
  <c r="D56" i="46"/>
  <c r="E56" i="46"/>
  <c r="B51" i="82"/>
  <c r="F51" i="82"/>
  <c r="H51" i="82" s="1"/>
  <c r="G55" i="72"/>
  <c r="I55" i="72" s="1"/>
  <c r="D56" i="72"/>
  <c r="E56" i="72"/>
  <c r="B50" i="91"/>
  <c r="F50" i="91"/>
  <c r="H50" i="91" s="1"/>
  <c r="B54" i="62"/>
  <c r="F54" i="62"/>
  <c r="F49" i="93"/>
  <c r="H49" i="93" s="1"/>
  <c r="F50" i="92"/>
  <c r="G50" i="92" s="1"/>
  <c r="B50" i="92"/>
  <c r="D62" i="28"/>
  <c r="E62" i="28" s="1"/>
  <c r="F62" i="28" s="1"/>
  <c r="B53" i="65"/>
  <c r="F53" i="65"/>
  <c r="H53" i="65" s="1"/>
  <c r="F53" i="58"/>
  <c r="H53" i="58" s="1"/>
  <c r="B53" i="58"/>
  <c r="B57" i="41"/>
  <c r="F57" i="41"/>
  <c r="H57" i="41" s="1"/>
  <c r="F57" i="43"/>
  <c r="G57" i="43" s="1"/>
  <c r="B57" i="43"/>
  <c r="G42" i="102"/>
  <c r="I42" i="102" s="1"/>
  <c r="D43" i="102"/>
  <c r="E43" i="102"/>
  <c r="G52" i="76"/>
  <c r="I52" i="76" s="1"/>
  <c r="D53" i="76"/>
  <c r="E53" i="76"/>
  <c r="F50" i="90"/>
  <c r="H50" i="90" s="1"/>
  <c r="B50" i="90"/>
  <c r="H60" i="24"/>
  <c r="D61" i="24"/>
  <c r="B53" i="68"/>
  <c r="F53" i="68"/>
  <c r="G53" i="68" s="1"/>
  <c r="B59" i="71"/>
  <c r="G59" i="71"/>
  <c r="F54" i="63"/>
  <c r="G54" i="63" s="1"/>
  <c r="B54" i="63"/>
  <c r="B59" i="34"/>
  <c r="H59" i="34"/>
  <c r="G59" i="34"/>
  <c r="B57" i="74"/>
  <c r="F57" i="74"/>
  <c r="H57" i="74" s="1"/>
  <c r="G58" i="22"/>
  <c r="I58" i="22" s="1"/>
  <c r="D59" i="22"/>
  <c r="B49" i="93"/>
  <c r="H48" i="98"/>
  <c r="D49" i="98"/>
  <c r="E49" i="98"/>
  <c r="B50" i="87"/>
  <c r="F50" i="87"/>
  <c r="G50" i="87" s="1"/>
  <c r="H52" i="78"/>
  <c r="D53" i="78"/>
  <c r="E53" i="78"/>
  <c r="F56" i="45"/>
  <c r="G56" i="45" s="1"/>
  <c r="B56" i="45"/>
  <c r="B50" i="88"/>
  <c r="B60" i="24"/>
  <c r="G60" i="24"/>
  <c r="H62" i="29"/>
  <c r="F49" i="96"/>
  <c r="H49" i="96" s="1"/>
  <c r="B49" i="96"/>
  <c r="G52" i="78"/>
  <c r="D59" i="20"/>
  <c r="E59" i="20" s="1"/>
  <c r="F59" i="20" s="1"/>
  <c r="D60" i="20" s="1"/>
  <c r="H60" i="32"/>
  <c r="D61" i="32"/>
  <c r="B42" i="101"/>
  <c r="F42" i="101"/>
  <c r="B51" i="84"/>
  <c r="G51" i="84"/>
  <c r="H51" i="84"/>
  <c r="G44" i="100"/>
  <c r="D45" i="100"/>
  <c r="E45" i="100"/>
  <c r="G48" i="98"/>
  <c r="H50" i="94"/>
  <c r="I50" i="94" s="1"/>
  <c r="D51" i="94"/>
  <c r="E51" i="94"/>
  <c r="F51" i="85"/>
  <c r="G51" i="85" s="1"/>
  <c r="B51" i="85"/>
  <c r="H53" i="66"/>
  <c r="I53" i="66" s="1"/>
  <c r="H54" i="60"/>
  <c r="I54" i="60" s="1"/>
  <c r="D55" i="60"/>
  <c r="E55" i="60"/>
  <c r="F55" i="53"/>
  <c r="G55" i="53" s="1"/>
  <c r="B55" i="53"/>
  <c r="E56" i="56"/>
  <c r="D56" i="56"/>
  <c r="E61" i="27"/>
  <c r="F61" i="27" s="1"/>
  <c r="G61" i="27" s="1"/>
  <c r="B61" i="27"/>
  <c r="C67" i="17"/>
  <c r="B58" i="17"/>
  <c r="G58" i="17"/>
  <c r="G62" i="29"/>
  <c r="H57" i="73"/>
  <c r="I57" i="73" s="1"/>
  <c r="B52" i="81"/>
  <c r="F52" i="81"/>
  <c r="H52" i="81" s="1"/>
  <c r="F49" i="95"/>
  <c r="G49" i="95" s="1"/>
  <c r="B49" i="95"/>
  <c r="B54" i="59"/>
  <c r="F54" i="59"/>
  <c r="G54" i="59" s="1"/>
  <c r="D63" i="30"/>
  <c r="E63" i="30" s="1"/>
  <c r="F63" i="30" s="1"/>
  <c r="B54" i="61"/>
  <c r="F54" i="61"/>
  <c r="F48" i="97"/>
  <c r="G48" i="97" s="1"/>
  <c r="B48" i="97"/>
  <c r="B58" i="20"/>
  <c r="G58" i="20"/>
  <c r="H58" i="20"/>
  <c r="B60" i="32"/>
  <c r="G60" i="32"/>
  <c r="H50" i="87" l="1"/>
  <c r="F54" i="66"/>
  <c r="G57" i="41"/>
  <c r="I57" i="41" s="1"/>
  <c r="G53" i="58"/>
  <c r="I58" i="17"/>
  <c r="G52" i="81"/>
  <c r="I52" i="81" s="1"/>
  <c r="H51" i="80"/>
  <c r="H52" i="77"/>
  <c r="I52" i="77" s="1"/>
  <c r="H50" i="89"/>
  <c r="I50" i="89" s="1"/>
  <c r="G55" i="57"/>
  <c r="I55" i="57" s="1"/>
  <c r="G60" i="69"/>
  <c r="H58" i="21"/>
  <c r="I58" i="21" s="1"/>
  <c r="G49" i="96"/>
  <c r="H60" i="69"/>
  <c r="I58" i="20"/>
  <c r="H54" i="63"/>
  <c r="I54" i="63" s="1"/>
  <c r="H54" i="59"/>
  <c r="I54" i="59" s="1"/>
  <c r="H61" i="27"/>
  <c r="I61" i="27" s="1"/>
  <c r="I53" i="58"/>
  <c r="H51" i="85"/>
  <c r="I51" i="85" s="1"/>
  <c r="G51" i="82"/>
  <c r="I51" i="82" s="1"/>
  <c r="H63" i="70"/>
  <c r="I52" i="78"/>
  <c r="G63" i="30"/>
  <c r="D64" i="30"/>
  <c r="E60" i="20"/>
  <c r="F60" i="20" s="1"/>
  <c r="G60" i="20" s="1"/>
  <c r="B60" i="20"/>
  <c r="D55" i="86"/>
  <c r="E55" i="86" s="1"/>
  <c r="F55" i="86" s="1"/>
  <c r="D61" i="31"/>
  <c r="E61" i="31" s="1"/>
  <c r="F61" i="31" s="1"/>
  <c r="D60" i="23"/>
  <c r="E60" i="23" s="1"/>
  <c r="F60" i="23" s="1"/>
  <c r="G59" i="23"/>
  <c r="H59" i="23"/>
  <c r="D61" i="34"/>
  <c r="E61" i="34" s="1"/>
  <c r="F61" i="34" s="1"/>
  <c r="G50" i="88"/>
  <c r="D51" i="88"/>
  <c r="E51" i="88"/>
  <c r="D55" i="59"/>
  <c r="E55" i="59"/>
  <c r="B45" i="100"/>
  <c r="F45" i="100"/>
  <c r="G45" i="100" s="1"/>
  <c r="E61" i="32"/>
  <c r="F61" i="32" s="1"/>
  <c r="B61" i="32"/>
  <c r="I49" i="96"/>
  <c r="D57" i="45"/>
  <c r="E57" i="45"/>
  <c r="I50" i="87"/>
  <c r="E61" i="24"/>
  <c r="F61" i="24" s="1"/>
  <c r="D62" i="24" s="1"/>
  <c r="B61" i="24"/>
  <c r="B62" i="28"/>
  <c r="G62" i="28"/>
  <c r="H62" i="28"/>
  <c r="I44" i="100"/>
  <c r="I61" i="28"/>
  <c r="D52" i="84"/>
  <c r="E52" i="84"/>
  <c r="F51" i="94"/>
  <c r="G51" i="94" s="1"/>
  <c r="B51" i="94"/>
  <c r="H42" i="101"/>
  <c r="D43" i="101"/>
  <c r="E43" i="101"/>
  <c r="B53" i="76"/>
  <c r="F53" i="76"/>
  <c r="G53" i="76" s="1"/>
  <c r="B56" i="46"/>
  <c r="F56" i="46"/>
  <c r="H56" i="46" s="1"/>
  <c r="G55" i="55"/>
  <c r="I55" i="55" s="1"/>
  <c r="D56" i="55"/>
  <c r="E56" i="55"/>
  <c r="D53" i="81"/>
  <c r="E53" i="81"/>
  <c r="F56" i="56"/>
  <c r="H56" i="56" s="1"/>
  <c r="B56" i="56"/>
  <c r="I51" i="84"/>
  <c r="D50" i="96"/>
  <c r="E50" i="96"/>
  <c r="F53" i="78"/>
  <c r="H53" i="78" s="1"/>
  <c r="B53" i="78"/>
  <c r="E51" i="87"/>
  <c r="D51" i="87"/>
  <c r="F43" i="102"/>
  <c r="H43" i="102" s="1"/>
  <c r="B43" i="102"/>
  <c r="H57" i="43"/>
  <c r="I57" i="43" s="1"/>
  <c r="D58" i="43"/>
  <c r="G55" i="64"/>
  <c r="I55" i="64" s="1"/>
  <c r="D56" i="64"/>
  <c r="E56" i="64"/>
  <c r="G53" i="67"/>
  <c r="I53" i="67" s="1"/>
  <c r="D55" i="66"/>
  <c r="E55" i="66"/>
  <c r="C68" i="17"/>
  <c r="C69" i="17" s="1"/>
  <c r="B59" i="17"/>
  <c r="G59" i="17"/>
  <c r="H59" i="17"/>
  <c r="D55" i="61"/>
  <c r="E55" i="61"/>
  <c r="G54" i="62"/>
  <c r="D55" i="62"/>
  <c r="E55" i="62"/>
  <c r="D63" i="28"/>
  <c r="E63" i="28" s="1"/>
  <c r="F63" i="28" s="1"/>
  <c r="G51" i="83"/>
  <c r="D52" i="83"/>
  <c r="E52" i="83"/>
  <c r="B63" i="30"/>
  <c r="H63" i="30"/>
  <c r="D62" i="27"/>
  <c r="E62" i="27" s="1"/>
  <c r="F62" i="27" s="1"/>
  <c r="I48" i="98"/>
  <c r="D55" i="63"/>
  <c r="E55" i="63"/>
  <c r="G50" i="90"/>
  <c r="I50" i="90" s="1"/>
  <c r="D51" i="90"/>
  <c r="E51" i="90"/>
  <c r="E54" i="58"/>
  <c r="D54" i="58"/>
  <c r="G50" i="91"/>
  <c r="I50" i="91" s="1"/>
  <c r="D51" i="91"/>
  <c r="E51" i="91"/>
  <c r="E64" i="70"/>
  <c r="F64" i="70" s="1"/>
  <c r="G64" i="70" s="1"/>
  <c r="B64" i="70"/>
  <c r="G58" i="3"/>
  <c r="I58" i="3" s="1"/>
  <c r="D59" i="3"/>
  <c r="I51" i="80"/>
  <c r="H48" i="97"/>
  <c r="I48" i="97" s="1"/>
  <c r="D49" i="97"/>
  <c r="E49" i="97"/>
  <c r="H55" i="53"/>
  <c r="I55" i="53" s="1"/>
  <c r="D56" i="53"/>
  <c r="E56" i="53"/>
  <c r="B59" i="20"/>
  <c r="H59" i="20"/>
  <c r="G59" i="20"/>
  <c r="I62" i="29"/>
  <c r="H50" i="88"/>
  <c r="D58" i="41"/>
  <c r="E58" i="41" s="1"/>
  <c r="F58" i="41" s="1"/>
  <c r="G53" i="65"/>
  <c r="I53" i="65" s="1"/>
  <c r="H50" i="92"/>
  <c r="I50" i="92" s="1"/>
  <c r="D51" i="92"/>
  <c r="E51" i="92"/>
  <c r="G52" i="79"/>
  <c r="I52" i="79" s="1"/>
  <c r="D53" i="79"/>
  <c r="E53" i="79"/>
  <c r="H58" i="19"/>
  <c r="I58" i="19" s="1"/>
  <c r="D59" i="19"/>
  <c r="E52" i="80"/>
  <c r="D52" i="80"/>
  <c r="E51" i="89"/>
  <c r="D51" i="89"/>
  <c r="D64" i="29"/>
  <c r="E64" i="29" s="1"/>
  <c r="F64" i="29" s="1"/>
  <c r="B54" i="66"/>
  <c r="G54" i="66"/>
  <c r="H54" i="66"/>
  <c r="I59" i="31"/>
  <c r="H53" i="68"/>
  <c r="I53" i="68" s="1"/>
  <c r="D54" i="68"/>
  <c r="E54" i="68"/>
  <c r="I59" i="34"/>
  <c r="F53" i="75"/>
  <c r="G53" i="75" s="1"/>
  <c r="B53" i="75"/>
  <c r="E59" i="22"/>
  <c r="F59" i="22" s="1"/>
  <c r="B59" i="22"/>
  <c r="B56" i="72"/>
  <c r="F56" i="72"/>
  <c r="G56" i="72" s="1"/>
  <c r="D53" i="77"/>
  <c r="E53" i="77"/>
  <c r="E60" i="17"/>
  <c r="F60" i="17" s="1"/>
  <c r="G60" i="17" s="1"/>
  <c r="B60" i="17"/>
  <c r="I60" i="32"/>
  <c r="G54" i="61"/>
  <c r="H49" i="95"/>
  <c r="I49" i="95" s="1"/>
  <c r="D50" i="95"/>
  <c r="E50" i="95"/>
  <c r="D52" i="85"/>
  <c r="E52" i="85"/>
  <c r="I60" i="24"/>
  <c r="G57" i="74"/>
  <c r="I57" i="74" s="1"/>
  <c r="D58" i="74"/>
  <c r="E58" i="74"/>
  <c r="I59" i="71"/>
  <c r="G49" i="93"/>
  <c r="I49" i="93" s="1"/>
  <c r="D50" i="93"/>
  <c r="E50" i="93"/>
  <c r="E52" i="82"/>
  <c r="D52" i="82"/>
  <c r="G57" i="42"/>
  <c r="I57" i="42" s="1"/>
  <c r="D58" i="42"/>
  <c r="I62" i="70"/>
  <c r="B63" i="29"/>
  <c r="G63" i="29"/>
  <c r="H63" i="29"/>
  <c r="H57" i="44"/>
  <c r="D58" i="44"/>
  <c r="E58" i="44"/>
  <c r="B54" i="86"/>
  <c r="G54" i="86"/>
  <c r="H54" i="86"/>
  <c r="H54" i="61"/>
  <c r="B55" i="60"/>
  <c r="F55" i="60"/>
  <c r="H55" i="60" s="1"/>
  <c r="G42" i="101"/>
  <c r="H56" i="45"/>
  <c r="I56" i="45" s="1"/>
  <c r="F49" i="98"/>
  <c r="H49" i="98" s="1"/>
  <c r="B49" i="98"/>
  <c r="D54" i="65"/>
  <c r="E54" i="65"/>
  <c r="H54" i="62"/>
  <c r="E54" i="67"/>
  <c r="D54" i="67"/>
  <c r="G57" i="44"/>
  <c r="E59" i="18"/>
  <c r="F59" i="18" s="1"/>
  <c r="B59" i="18"/>
  <c r="E58" i="73"/>
  <c r="F58" i="73" s="1"/>
  <c r="G58" i="73" s="1"/>
  <c r="B58" i="73"/>
  <c r="B60" i="31"/>
  <c r="G60" i="31"/>
  <c r="H60" i="31"/>
  <c r="D61" i="71"/>
  <c r="E61" i="71" s="1"/>
  <c r="F61" i="71" s="1"/>
  <c r="B60" i="34"/>
  <c r="H60" i="34"/>
  <c r="G60" i="34"/>
  <c r="G63" i="70"/>
  <c r="I63" i="70" s="1"/>
  <c r="H51" i="83"/>
  <c r="H55" i="54"/>
  <c r="I55" i="54" s="1"/>
  <c r="D56" i="54"/>
  <c r="E56" i="54"/>
  <c r="E61" i="69"/>
  <c r="F61" i="69" s="1"/>
  <c r="D62" i="69" s="1"/>
  <c r="B61" i="69"/>
  <c r="D56" i="57"/>
  <c r="E56" i="57"/>
  <c r="G48" i="99"/>
  <c r="I48" i="99" s="1"/>
  <c r="D49" i="99"/>
  <c r="E49" i="99"/>
  <c r="H57" i="39"/>
  <c r="I57" i="39" s="1"/>
  <c r="D58" i="39"/>
  <c r="D59" i="21"/>
  <c r="E59" i="21"/>
  <c r="B60" i="71"/>
  <c r="G60" i="71"/>
  <c r="H60" i="71"/>
  <c r="F59" i="21" l="1"/>
  <c r="I54" i="62"/>
  <c r="H64" i="70"/>
  <c r="I60" i="69"/>
  <c r="I63" i="30"/>
  <c r="I63" i="29"/>
  <c r="H60" i="20"/>
  <c r="I60" i="20" s="1"/>
  <c r="H53" i="75"/>
  <c r="I53" i="75" s="1"/>
  <c r="I60" i="31"/>
  <c r="I57" i="44"/>
  <c r="H61" i="69"/>
  <c r="I51" i="83"/>
  <c r="I50" i="88"/>
  <c r="I60" i="71"/>
  <c r="I54" i="86"/>
  <c r="I59" i="20"/>
  <c r="D64" i="28"/>
  <c r="E64" i="28" s="1"/>
  <c r="F64" i="28" s="1"/>
  <c r="D60" i="22"/>
  <c r="E60" i="22" s="1"/>
  <c r="F60" i="22" s="1"/>
  <c r="D61" i="22" s="1"/>
  <c r="H59" i="22"/>
  <c r="G59" i="22"/>
  <c r="H58" i="41"/>
  <c r="D59" i="41"/>
  <c r="H61" i="32"/>
  <c r="D62" i="32"/>
  <c r="G61" i="32"/>
  <c r="E58" i="39"/>
  <c r="F58" i="39" s="1"/>
  <c r="G58" i="39" s="1"/>
  <c r="B58" i="39"/>
  <c r="B51" i="91"/>
  <c r="F51" i="91"/>
  <c r="G51" i="91" s="1"/>
  <c r="F55" i="63"/>
  <c r="B55" i="63"/>
  <c r="B52" i="83"/>
  <c r="F52" i="83"/>
  <c r="G52" i="83" s="1"/>
  <c r="E58" i="43"/>
  <c r="F58" i="43" s="1"/>
  <c r="G58" i="43" s="1"/>
  <c r="B58" i="43"/>
  <c r="G61" i="24"/>
  <c r="F51" i="88"/>
  <c r="G51" i="88" s="1"/>
  <c r="B51" i="88"/>
  <c r="G61" i="69"/>
  <c r="I60" i="34"/>
  <c r="G55" i="60"/>
  <c r="I55" i="60" s="1"/>
  <c r="D56" i="60"/>
  <c r="E56" i="60"/>
  <c r="F53" i="77"/>
  <c r="G53" i="77" s="1"/>
  <c r="E59" i="19"/>
  <c r="F59" i="19" s="1"/>
  <c r="B59" i="19"/>
  <c r="E59" i="3"/>
  <c r="F59" i="3" s="1"/>
  <c r="H59" i="3" s="1"/>
  <c r="B59" i="3"/>
  <c r="I59" i="17"/>
  <c r="I59" i="23"/>
  <c r="H59" i="18"/>
  <c r="D60" i="18"/>
  <c r="B50" i="95"/>
  <c r="F50" i="95"/>
  <c r="H50" i="95" s="1"/>
  <c r="H58" i="73"/>
  <c r="I58" i="73" s="1"/>
  <c r="D59" i="73"/>
  <c r="B58" i="41"/>
  <c r="G58" i="41"/>
  <c r="E62" i="24"/>
  <c r="F62" i="24" s="1"/>
  <c r="D63" i="24" s="1"/>
  <c r="B62" i="24"/>
  <c r="G61" i="71"/>
  <c r="D62" i="71"/>
  <c r="F54" i="68"/>
  <c r="B54" i="68"/>
  <c r="G64" i="29"/>
  <c r="D65" i="29"/>
  <c r="I64" i="70"/>
  <c r="D63" i="27"/>
  <c r="E63" i="27" s="1"/>
  <c r="F63" i="27" s="1"/>
  <c r="H51" i="94"/>
  <c r="I51" i="94" s="1"/>
  <c r="D52" i="94"/>
  <c r="E52" i="94"/>
  <c r="D61" i="23"/>
  <c r="E61" i="23" s="1"/>
  <c r="F61" i="23" s="1"/>
  <c r="D56" i="86"/>
  <c r="E56" i="86" s="1"/>
  <c r="F56" i="86" s="1"/>
  <c r="B50" i="93"/>
  <c r="F50" i="93"/>
  <c r="E62" i="69"/>
  <c r="F62" i="69" s="1"/>
  <c r="D63" i="69" s="1"/>
  <c r="B62" i="69"/>
  <c r="B49" i="97"/>
  <c r="F49" i="97"/>
  <c r="H49" i="97" s="1"/>
  <c r="F49" i="99"/>
  <c r="G49" i="99" s="1"/>
  <c r="B49" i="99"/>
  <c r="F54" i="65"/>
  <c r="G54" i="65" s="1"/>
  <c r="B54" i="65"/>
  <c r="B56" i="54"/>
  <c r="F56" i="54"/>
  <c r="H56" i="54" s="1"/>
  <c r="B61" i="71"/>
  <c r="H61" i="71"/>
  <c r="G49" i="98"/>
  <c r="I49" i="98" s="1"/>
  <c r="D50" i="98"/>
  <c r="E50" i="98"/>
  <c r="B58" i="44"/>
  <c r="F58" i="44"/>
  <c r="G58" i="44" s="1"/>
  <c r="H60" i="17"/>
  <c r="I60" i="17" s="1"/>
  <c r="D54" i="75"/>
  <c r="E54" i="75"/>
  <c r="B64" i="29"/>
  <c r="H64" i="29"/>
  <c r="B62" i="27"/>
  <c r="G62" i="27"/>
  <c r="H62" i="27"/>
  <c r="G43" i="102"/>
  <c r="I43" i="102" s="1"/>
  <c r="D44" i="102"/>
  <c r="E44" i="102"/>
  <c r="B50" i="96"/>
  <c r="F50" i="96"/>
  <c r="H50" i="96" s="1"/>
  <c r="G56" i="56"/>
  <c r="I56" i="56" s="1"/>
  <c r="D57" i="56"/>
  <c r="E57" i="56"/>
  <c r="B56" i="55"/>
  <c r="F56" i="55"/>
  <c r="G56" i="55" s="1"/>
  <c r="I62" i="28"/>
  <c r="F57" i="45"/>
  <c r="G57" i="45" s="1"/>
  <c r="H45" i="100"/>
  <c r="I45" i="100" s="1"/>
  <c r="D46" i="100"/>
  <c r="E46" i="100"/>
  <c r="B60" i="23"/>
  <c r="H60" i="23"/>
  <c r="G60" i="23"/>
  <c r="B55" i="86"/>
  <c r="G55" i="86"/>
  <c r="H55" i="86"/>
  <c r="D61" i="20"/>
  <c r="E61" i="20" s="1"/>
  <c r="F61" i="20" s="1"/>
  <c r="F52" i="85"/>
  <c r="B51" i="89"/>
  <c r="F51" i="89"/>
  <c r="G51" i="89" s="1"/>
  <c r="B56" i="53"/>
  <c r="F56" i="53"/>
  <c r="G56" i="53" s="1"/>
  <c r="B51" i="90"/>
  <c r="F51" i="90"/>
  <c r="H51" i="90" s="1"/>
  <c r="B55" i="61"/>
  <c r="F55" i="61"/>
  <c r="B51" i="87"/>
  <c r="F51" i="87"/>
  <c r="B52" i="84"/>
  <c r="F52" i="84"/>
  <c r="H52" i="84" s="1"/>
  <c r="B57" i="45"/>
  <c r="E58" i="42"/>
  <c r="F58" i="42" s="1"/>
  <c r="B58" i="42"/>
  <c r="D61" i="17"/>
  <c r="E61" i="17" s="1"/>
  <c r="F61" i="17" s="1"/>
  <c r="H53" i="76"/>
  <c r="I53" i="76" s="1"/>
  <c r="D54" i="76"/>
  <c r="E54" i="76"/>
  <c r="G59" i="21"/>
  <c r="D60" i="21"/>
  <c r="I42" i="101"/>
  <c r="B52" i="85"/>
  <c r="G52" i="85"/>
  <c r="B53" i="79"/>
  <c r="F53" i="79"/>
  <c r="G53" i="79" s="1"/>
  <c r="B51" i="92"/>
  <c r="F51" i="92"/>
  <c r="D65" i="70"/>
  <c r="E65" i="70" s="1"/>
  <c r="F65" i="70" s="1"/>
  <c r="B63" i="28"/>
  <c r="G63" i="28"/>
  <c r="H63" i="28"/>
  <c r="F55" i="62"/>
  <c r="H55" i="62" s="1"/>
  <c r="B55" i="62"/>
  <c r="B55" i="66"/>
  <c r="F55" i="66"/>
  <c r="G55" i="66" s="1"/>
  <c r="F56" i="64"/>
  <c r="G56" i="64" s="1"/>
  <c r="B56" i="64"/>
  <c r="B53" i="81"/>
  <c r="F53" i="81"/>
  <c r="H53" i="81" s="1"/>
  <c r="D62" i="34"/>
  <c r="D62" i="31"/>
  <c r="E62" i="31" s="1"/>
  <c r="F62" i="31" s="1"/>
  <c r="E64" i="30"/>
  <c r="F64" i="30" s="1"/>
  <c r="D65" i="30" s="1"/>
  <c r="B64" i="30"/>
  <c r="B52" i="82"/>
  <c r="F52" i="82"/>
  <c r="H52" i="82" s="1"/>
  <c r="B53" i="77"/>
  <c r="H53" i="77"/>
  <c r="F54" i="58"/>
  <c r="G54" i="58" s="1"/>
  <c r="B54" i="58"/>
  <c r="D54" i="78"/>
  <c r="E54" i="78"/>
  <c r="F56" i="57"/>
  <c r="H56" i="57" s="1"/>
  <c r="B56" i="57"/>
  <c r="G59" i="18"/>
  <c r="B59" i="21"/>
  <c r="H59" i="21"/>
  <c r="I59" i="21" s="1"/>
  <c r="F54" i="67"/>
  <c r="B54" i="67"/>
  <c r="I54" i="61"/>
  <c r="B58" i="74"/>
  <c r="F58" i="74"/>
  <c r="H58" i="74" s="1"/>
  <c r="H56" i="72"/>
  <c r="I56" i="72" s="1"/>
  <c r="D57" i="72"/>
  <c r="E57" i="72"/>
  <c r="I54" i="66"/>
  <c r="B52" i="80"/>
  <c r="F52" i="80"/>
  <c r="H52" i="80" s="1"/>
  <c r="G53" i="78"/>
  <c r="I53" i="78" s="1"/>
  <c r="G56" i="46"/>
  <c r="I56" i="46" s="1"/>
  <c r="D57" i="46"/>
  <c r="E57" i="46"/>
  <c r="B43" i="101"/>
  <c r="F43" i="101"/>
  <c r="G43" i="101" s="1"/>
  <c r="H61" i="24"/>
  <c r="I61" i="24" s="1"/>
  <c r="F55" i="59"/>
  <c r="B55" i="59"/>
  <c r="B61" i="34"/>
  <c r="H61" i="34"/>
  <c r="G61" i="34"/>
  <c r="B61" i="31"/>
  <c r="H61" i="31"/>
  <c r="G61" i="31"/>
  <c r="H62" i="24" l="1"/>
  <c r="H55" i="66"/>
  <c r="H54" i="58"/>
  <c r="I61" i="69"/>
  <c r="I61" i="34"/>
  <c r="I61" i="71"/>
  <c r="H64" i="30"/>
  <c r="C70" i="17"/>
  <c r="H52" i="83"/>
  <c r="G64" i="30"/>
  <c r="G52" i="84"/>
  <c r="I52" i="84" s="1"/>
  <c r="G56" i="54"/>
  <c r="I55" i="66"/>
  <c r="H58" i="39"/>
  <c r="G53" i="81"/>
  <c r="I53" i="81" s="1"/>
  <c r="H62" i="69"/>
  <c r="I53" i="77"/>
  <c r="I63" i="28"/>
  <c r="I61" i="32"/>
  <c r="I59" i="18"/>
  <c r="I64" i="29"/>
  <c r="I54" i="58"/>
  <c r="G61" i="20"/>
  <c r="D62" i="20"/>
  <c r="D57" i="86"/>
  <c r="E57" i="86" s="1"/>
  <c r="F57" i="86" s="1"/>
  <c r="D60" i="19"/>
  <c r="H59" i="19"/>
  <c r="G59" i="19"/>
  <c r="G58" i="42"/>
  <c r="D59" i="42"/>
  <c r="H58" i="42"/>
  <c r="B62" i="34"/>
  <c r="G51" i="87"/>
  <c r="D52" i="87"/>
  <c r="E52" i="87"/>
  <c r="E51" i="93"/>
  <c r="D51" i="93"/>
  <c r="F56" i="60"/>
  <c r="G56" i="60" s="1"/>
  <c r="B56" i="60"/>
  <c r="G56" i="57"/>
  <c r="D57" i="57"/>
  <c r="E57" i="57"/>
  <c r="G52" i="82"/>
  <c r="I52" i="82" s="1"/>
  <c r="D53" i="82"/>
  <c r="E53" i="82"/>
  <c r="G55" i="62"/>
  <c r="I55" i="62" s="1"/>
  <c r="D56" i="62"/>
  <c r="E56" i="62"/>
  <c r="B46" i="100"/>
  <c r="F46" i="100"/>
  <c r="G46" i="100" s="1"/>
  <c r="B57" i="56"/>
  <c r="F57" i="56"/>
  <c r="H57" i="56" s="1"/>
  <c r="I62" i="27"/>
  <c r="F50" i="98"/>
  <c r="B50" i="98"/>
  <c r="G49" i="97"/>
  <c r="I49" i="97" s="1"/>
  <c r="D50" i="97"/>
  <c r="E50" i="97"/>
  <c r="B63" i="27"/>
  <c r="G63" i="27"/>
  <c r="H63" i="27"/>
  <c r="G54" i="68"/>
  <c r="D55" i="68"/>
  <c r="E55" i="68"/>
  <c r="G50" i="95"/>
  <c r="I50" i="95" s="1"/>
  <c r="D51" i="95"/>
  <c r="E51" i="95"/>
  <c r="I58" i="41"/>
  <c r="D56" i="61"/>
  <c r="E56" i="61"/>
  <c r="D64" i="27"/>
  <c r="E64" i="27" s="1"/>
  <c r="F64" i="27" s="1"/>
  <c r="D56" i="63"/>
  <c r="E56" i="63"/>
  <c r="H56" i="64"/>
  <c r="I56" i="64" s="1"/>
  <c r="D57" i="64"/>
  <c r="E57" i="64"/>
  <c r="D57" i="54"/>
  <c r="E57" i="54"/>
  <c r="F57" i="54" s="1"/>
  <c r="E62" i="71"/>
  <c r="F62" i="71" s="1"/>
  <c r="B62" i="71"/>
  <c r="I52" i="83"/>
  <c r="H51" i="91"/>
  <c r="I51" i="91" s="1"/>
  <c r="D52" i="91"/>
  <c r="E52" i="91"/>
  <c r="H57" i="45"/>
  <c r="I57" i="45" s="1"/>
  <c r="D58" i="45"/>
  <c r="E58" i="45"/>
  <c r="E60" i="18"/>
  <c r="F60" i="18" s="1"/>
  <c r="D61" i="18" s="1"/>
  <c r="B60" i="18"/>
  <c r="G59" i="3"/>
  <c r="I59" i="3" s="1"/>
  <c r="D60" i="3"/>
  <c r="D53" i="83"/>
  <c r="E53" i="83"/>
  <c r="D59" i="39"/>
  <c r="E59" i="39" s="1"/>
  <c r="F59" i="39" s="1"/>
  <c r="I59" i="22"/>
  <c r="D55" i="67"/>
  <c r="E55" i="67"/>
  <c r="H51" i="89"/>
  <c r="I51" i="89" s="1"/>
  <c r="D52" i="89"/>
  <c r="E52" i="89"/>
  <c r="D54" i="81"/>
  <c r="E54" i="81"/>
  <c r="H53" i="79"/>
  <c r="I53" i="79" s="1"/>
  <c r="D54" i="79"/>
  <c r="E54" i="79"/>
  <c r="H61" i="17"/>
  <c r="D62" i="17"/>
  <c r="G51" i="90"/>
  <c r="I51" i="90" s="1"/>
  <c r="D52" i="90"/>
  <c r="E52" i="90"/>
  <c r="I60" i="23"/>
  <c r="H43" i="101"/>
  <c r="I43" i="101" s="1"/>
  <c r="D44" i="101"/>
  <c r="E44" i="101"/>
  <c r="D55" i="58"/>
  <c r="E55" i="58"/>
  <c r="E65" i="30"/>
  <c r="F65" i="30" s="1"/>
  <c r="H65" i="30" s="1"/>
  <c r="B65" i="30"/>
  <c r="D56" i="66"/>
  <c r="E56" i="66"/>
  <c r="E60" i="21"/>
  <c r="F60" i="21" s="1"/>
  <c r="B60" i="21"/>
  <c r="B61" i="17"/>
  <c r="G61" i="17"/>
  <c r="H52" i="85"/>
  <c r="I52" i="85" s="1"/>
  <c r="D53" i="85"/>
  <c r="E53" i="85"/>
  <c r="G50" i="96"/>
  <c r="I50" i="96" s="1"/>
  <c r="D51" i="96"/>
  <c r="E51" i="96"/>
  <c r="H54" i="65"/>
  <c r="I54" i="65" s="1"/>
  <c r="D55" i="65"/>
  <c r="E55" i="65"/>
  <c r="G62" i="69"/>
  <c r="G62" i="24"/>
  <c r="I62" i="24" s="1"/>
  <c r="E61" i="22"/>
  <c r="F61" i="22" s="1"/>
  <c r="H61" i="22" s="1"/>
  <c r="B61" i="22"/>
  <c r="I56" i="54"/>
  <c r="E59" i="41"/>
  <c r="F59" i="41" s="1"/>
  <c r="B59" i="41"/>
  <c r="I61" i="31"/>
  <c r="G52" i="80"/>
  <c r="I52" i="80" s="1"/>
  <c r="D53" i="80"/>
  <c r="E53" i="80"/>
  <c r="G58" i="74"/>
  <c r="I58" i="74" s="1"/>
  <c r="D59" i="74"/>
  <c r="E59" i="74"/>
  <c r="G54" i="67"/>
  <c r="H62" i="31"/>
  <c r="D63" i="31"/>
  <c r="D66" i="70"/>
  <c r="E53" i="84"/>
  <c r="D53" i="84"/>
  <c r="H56" i="53"/>
  <c r="I56" i="53" s="1"/>
  <c r="E63" i="69"/>
  <c r="F63" i="69" s="1"/>
  <c r="D64" i="69" s="1"/>
  <c r="B63" i="69"/>
  <c r="B56" i="86"/>
  <c r="H56" i="86"/>
  <c r="G56" i="86"/>
  <c r="E65" i="29"/>
  <c r="F65" i="29" s="1"/>
  <c r="G65" i="29" s="1"/>
  <c r="B65" i="29"/>
  <c r="H58" i="43"/>
  <c r="I58" i="43" s="1"/>
  <c r="D59" i="43"/>
  <c r="G55" i="63"/>
  <c r="B60" i="22"/>
  <c r="G60" i="22"/>
  <c r="H60" i="22"/>
  <c r="G51" i="92"/>
  <c r="D52" i="92"/>
  <c r="E52" i="92"/>
  <c r="G55" i="59"/>
  <c r="D56" i="59"/>
  <c r="E56" i="59"/>
  <c r="F57" i="72"/>
  <c r="H57" i="72" s="1"/>
  <c r="B57" i="72"/>
  <c r="I58" i="39"/>
  <c r="H54" i="67"/>
  <c r="B62" i="31"/>
  <c r="G62" i="31"/>
  <c r="B65" i="70"/>
  <c r="G65" i="70"/>
  <c r="H65" i="70"/>
  <c r="G55" i="61"/>
  <c r="B61" i="20"/>
  <c r="H61" i="20"/>
  <c r="H56" i="55"/>
  <c r="I56" i="55" s="1"/>
  <c r="D57" i="55"/>
  <c r="E57" i="55"/>
  <c r="H58" i="44"/>
  <c r="I58" i="44" s="1"/>
  <c r="D59" i="44"/>
  <c r="G50" i="93"/>
  <c r="D62" i="23"/>
  <c r="E62" i="23" s="1"/>
  <c r="F62" i="23" s="1"/>
  <c r="E59" i="73"/>
  <c r="F59" i="73" s="1"/>
  <c r="D60" i="73" s="1"/>
  <c r="B59" i="73"/>
  <c r="D54" i="77"/>
  <c r="E54" i="77"/>
  <c r="H51" i="88"/>
  <c r="I51" i="88" s="1"/>
  <c r="D52" i="88"/>
  <c r="E52" i="88"/>
  <c r="H55" i="63"/>
  <c r="D65" i="28"/>
  <c r="E65" i="28" s="1"/>
  <c r="F65" i="28" s="1"/>
  <c r="H55" i="59"/>
  <c r="F57" i="46"/>
  <c r="G57" i="46" s="1"/>
  <c r="B57" i="46"/>
  <c r="I56" i="57"/>
  <c r="F54" i="78"/>
  <c r="H54" i="78" s="1"/>
  <c r="B54" i="78"/>
  <c r="E62" i="34"/>
  <c r="F62" i="34" s="1"/>
  <c r="D63" i="34" s="1"/>
  <c r="H51" i="92"/>
  <c r="B54" i="76"/>
  <c r="F54" i="76"/>
  <c r="G54" i="76" s="1"/>
  <c r="H51" i="87"/>
  <c r="H55" i="61"/>
  <c r="D57" i="53"/>
  <c r="E57" i="53"/>
  <c r="I55" i="86"/>
  <c r="F44" i="102"/>
  <c r="G44" i="102" s="1"/>
  <c r="B44" i="102"/>
  <c r="F54" i="75"/>
  <c r="H54" i="75" s="1"/>
  <c r="B54" i="75"/>
  <c r="H49" i="99"/>
  <c r="I49" i="99" s="1"/>
  <c r="D50" i="99"/>
  <c r="E50" i="99"/>
  <c r="H50" i="93"/>
  <c r="B61" i="23"/>
  <c r="H61" i="23"/>
  <c r="G61" i="23"/>
  <c r="B52" i="94"/>
  <c r="F52" i="94"/>
  <c r="H52" i="94" s="1"/>
  <c r="H54" i="68"/>
  <c r="I54" i="68" s="1"/>
  <c r="E63" i="24"/>
  <c r="F63" i="24" s="1"/>
  <c r="H63" i="24" s="1"/>
  <c r="B63" i="24"/>
  <c r="E62" i="32"/>
  <c r="F62" i="32" s="1"/>
  <c r="G62" i="32" s="1"/>
  <c r="B62" i="32"/>
  <c r="B64" i="28"/>
  <c r="G64" i="28"/>
  <c r="H64" i="28"/>
  <c r="H60" i="18" l="1"/>
  <c r="F56" i="66"/>
  <c r="G65" i="30"/>
  <c r="I61" i="17"/>
  <c r="I62" i="69"/>
  <c r="I56" i="86"/>
  <c r="I54" i="67"/>
  <c r="I55" i="63"/>
  <c r="I64" i="30"/>
  <c r="G63" i="69"/>
  <c r="G63" i="24"/>
  <c r="I63" i="24" s="1"/>
  <c r="I55" i="61"/>
  <c r="H63" i="69"/>
  <c r="H56" i="60"/>
  <c r="I65" i="70"/>
  <c r="H62" i="34"/>
  <c r="I51" i="92"/>
  <c r="I59" i="19"/>
  <c r="I55" i="59"/>
  <c r="I63" i="27"/>
  <c r="I56" i="60"/>
  <c r="I61" i="20"/>
  <c r="I65" i="30"/>
  <c r="I58" i="42"/>
  <c r="D66" i="28"/>
  <c r="E66" i="28" s="1"/>
  <c r="F66" i="28" s="1"/>
  <c r="B60" i="19"/>
  <c r="D63" i="23"/>
  <c r="E63" i="23" s="1"/>
  <c r="F63" i="23" s="1"/>
  <c r="F54" i="81"/>
  <c r="H54" i="81" s="1"/>
  <c r="B54" i="81"/>
  <c r="B62" i="23"/>
  <c r="G62" i="23"/>
  <c r="H62" i="23"/>
  <c r="I64" i="28"/>
  <c r="H44" i="102"/>
  <c r="I44" i="102" s="1"/>
  <c r="D45" i="102"/>
  <c r="E45" i="102"/>
  <c r="D55" i="76"/>
  <c r="E55" i="76"/>
  <c r="H59" i="73"/>
  <c r="I60" i="22"/>
  <c r="B66" i="70"/>
  <c r="G60" i="21"/>
  <c r="D61" i="21"/>
  <c r="B54" i="79"/>
  <c r="F54" i="79"/>
  <c r="G54" i="79" s="1"/>
  <c r="F56" i="61"/>
  <c r="H56" i="61" s="1"/>
  <c r="B56" i="61"/>
  <c r="B51" i="95"/>
  <c r="F51" i="95"/>
  <c r="G51" i="95"/>
  <c r="G50" i="98"/>
  <c r="D51" i="98"/>
  <c r="E51" i="98"/>
  <c r="B57" i="57"/>
  <c r="F57" i="57"/>
  <c r="H57" i="57" s="1"/>
  <c r="D53" i="94"/>
  <c r="E53" i="94"/>
  <c r="D60" i="39"/>
  <c r="E60" i="39" s="1"/>
  <c r="F60" i="39" s="1"/>
  <c r="D63" i="71"/>
  <c r="E63" i="71"/>
  <c r="F63" i="71" s="1"/>
  <c r="B56" i="62"/>
  <c r="F56" i="62"/>
  <c r="E59" i="44"/>
  <c r="F59" i="44" s="1"/>
  <c r="H59" i="44" s="1"/>
  <c r="B59" i="44"/>
  <c r="E61" i="18"/>
  <c r="F61" i="18" s="1"/>
  <c r="G61" i="18" s="1"/>
  <c r="B61" i="18"/>
  <c r="B55" i="68"/>
  <c r="F55" i="68"/>
  <c r="H55" i="68" s="1"/>
  <c r="I51" i="87"/>
  <c r="G52" i="94"/>
  <c r="I52" i="94" s="1"/>
  <c r="F50" i="99"/>
  <c r="G50" i="99" s="1"/>
  <c r="B50" i="99"/>
  <c r="D55" i="78"/>
  <c r="E55" i="78"/>
  <c r="I62" i="31"/>
  <c r="E63" i="31"/>
  <c r="F63" i="31" s="1"/>
  <c r="H63" i="31" s="1"/>
  <c r="B63" i="31"/>
  <c r="F59" i="74"/>
  <c r="H59" i="74" s="1"/>
  <c r="B59" i="74"/>
  <c r="H59" i="41"/>
  <c r="D60" i="41"/>
  <c r="B55" i="65"/>
  <c r="F55" i="65"/>
  <c r="G55" i="65" s="1"/>
  <c r="G60" i="18"/>
  <c r="I60" i="18" s="1"/>
  <c r="H62" i="71"/>
  <c r="F57" i="64"/>
  <c r="H57" i="64" s="1"/>
  <c r="B57" i="64"/>
  <c r="B52" i="87"/>
  <c r="F52" i="87"/>
  <c r="H52" i="87" s="1"/>
  <c r="E60" i="19"/>
  <c r="F60" i="19" s="1"/>
  <c r="H60" i="19" s="1"/>
  <c r="D66" i="29"/>
  <c r="E66" i="29" s="1"/>
  <c r="F66" i="29" s="1"/>
  <c r="D57" i="66"/>
  <c r="E57" i="66"/>
  <c r="B52" i="89"/>
  <c r="F52" i="89"/>
  <c r="H52" i="89" s="1"/>
  <c r="F53" i="80"/>
  <c r="H53" i="80" s="1"/>
  <c r="B53" i="80"/>
  <c r="F51" i="96"/>
  <c r="G51" i="96" s="1"/>
  <c r="B51" i="96"/>
  <c r="B55" i="58"/>
  <c r="F55" i="58"/>
  <c r="H55" i="58" s="1"/>
  <c r="E62" i="17"/>
  <c r="F62" i="17" s="1"/>
  <c r="G62" i="17" s="1"/>
  <c r="C71" i="17"/>
  <c r="B62" i="17"/>
  <c r="F53" i="83"/>
  <c r="G53" i="83" s="1"/>
  <c r="B52" i="91"/>
  <c r="F52" i="91"/>
  <c r="G52" i="91" s="1"/>
  <c r="B56" i="63"/>
  <c r="F56" i="63"/>
  <c r="G56" i="63" s="1"/>
  <c r="B50" i="97"/>
  <c r="F50" i="97"/>
  <c r="H50" i="97" s="1"/>
  <c r="G62" i="34"/>
  <c r="B57" i="86"/>
  <c r="G57" i="86"/>
  <c r="E60" i="73"/>
  <c r="F60" i="73" s="1"/>
  <c r="G60" i="73" s="1"/>
  <c r="B60" i="73"/>
  <c r="H62" i="32"/>
  <c r="I62" i="32" s="1"/>
  <c r="D63" i="32"/>
  <c r="E63" i="32" s="1"/>
  <c r="F63" i="32" s="1"/>
  <c r="E63" i="34"/>
  <c r="F63" i="34" s="1"/>
  <c r="D64" i="34" s="1"/>
  <c r="B63" i="34"/>
  <c r="I63" i="69"/>
  <c r="B53" i="84"/>
  <c r="F53" i="84"/>
  <c r="H53" i="84" s="1"/>
  <c r="B55" i="67"/>
  <c r="F55" i="67"/>
  <c r="H55" i="67" s="1"/>
  <c r="B53" i="83"/>
  <c r="D65" i="27"/>
  <c r="E65" i="27" s="1"/>
  <c r="F65" i="27" s="1"/>
  <c r="B53" i="82"/>
  <c r="F53" i="82"/>
  <c r="H53" i="82" s="1"/>
  <c r="D57" i="60"/>
  <c r="E57" i="60"/>
  <c r="E62" i="20"/>
  <c r="F62" i="20" s="1"/>
  <c r="D63" i="20" s="1"/>
  <c r="B62" i="20"/>
  <c r="F52" i="92"/>
  <c r="B52" i="92"/>
  <c r="B52" i="90"/>
  <c r="F52" i="90"/>
  <c r="G52" i="90" s="1"/>
  <c r="G61" i="22"/>
  <c r="I61" i="22" s="1"/>
  <c r="D62" i="22"/>
  <c r="E59" i="42"/>
  <c r="F59" i="42" s="1"/>
  <c r="B59" i="42"/>
  <c r="G57" i="72"/>
  <c r="I57" i="72" s="1"/>
  <c r="D58" i="72"/>
  <c r="B65" i="28"/>
  <c r="G65" i="28"/>
  <c r="H65" i="28"/>
  <c r="F54" i="77"/>
  <c r="G54" i="77" s="1"/>
  <c r="B54" i="77"/>
  <c r="B57" i="55"/>
  <c r="F57" i="55"/>
  <c r="G57" i="55" s="1"/>
  <c r="B56" i="59"/>
  <c r="F56" i="59"/>
  <c r="E64" i="69"/>
  <c r="F64" i="69" s="1"/>
  <c r="D65" i="69" s="1"/>
  <c r="B64" i="69"/>
  <c r="H60" i="21"/>
  <c r="F44" i="101"/>
  <c r="G44" i="101" s="1"/>
  <c r="B44" i="101"/>
  <c r="E60" i="3"/>
  <c r="F60" i="3" s="1"/>
  <c r="B60" i="3"/>
  <c r="F58" i="45"/>
  <c r="H58" i="45" s="1"/>
  <c r="B58" i="45"/>
  <c r="G57" i="54"/>
  <c r="D58" i="54"/>
  <c r="E58" i="54"/>
  <c r="B64" i="27"/>
  <c r="G64" i="27"/>
  <c r="H64" i="27"/>
  <c r="H50" i="98"/>
  <c r="I50" i="98" s="1"/>
  <c r="D47" i="100"/>
  <c r="E47" i="100"/>
  <c r="B51" i="93"/>
  <c r="F51" i="93"/>
  <c r="D64" i="24"/>
  <c r="E64" i="24" s="1"/>
  <c r="F64" i="24" s="1"/>
  <c r="B57" i="53"/>
  <c r="F57" i="53"/>
  <c r="D58" i="53" s="1"/>
  <c r="B52" i="88"/>
  <c r="F52" i="88"/>
  <c r="H52" i="88" s="1"/>
  <c r="B56" i="66"/>
  <c r="G56" i="66"/>
  <c r="H56" i="66"/>
  <c r="B59" i="39"/>
  <c r="H59" i="39"/>
  <c r="G59" i="39"/>
  <c r="G57" i="56"/>
  <c r="I57" i="56" s="1"/>
  <c r="D58" i="56"/>
  <c r="H57" i="86"/>
  <c r="D58" i="86"/>
  <c r="E59" i="43"/>
  <c r="F59" i="43" s="1"/>
  <c r="B59" i="43"/>
  <c r="I61" i="23"/>
  <c r="G54" i="75"/>
  <c r="I54" i="75" s="1"/>
  <c r="D55" i="75"/>
  <c r="E55" i="75"/>
  <c r="H57" i="46"/>
  <c r="I57" i="46" s="1"/>
  <c r="D58" i="46"/>
  <c r="I50" i="93"/>
  <c r="H54" i="76"/>
  <c r="I54" i="76" s="1"/>
  <c r="G54" i="78"/>
  <c r="I54" i="78" s="1"/>
  <c r="G59" i="73"/>
  <c r="H65" i="29"/>
  <c r="I65" i="29" s="1"/>
  <c r="E66" i="70"/>
  <c r="F66" i="70" s="1"/>
  <c r="D67" i="70" s="1"/>
  <c r="G59" i="41"/>
  <c r="I59" i="41" s="1"/>
  <c r="F53" i="85"/>
  <c r="B53" i="85"/>
  <c r="D66" i="30"/>
  <c r="E66" i="30" s="1"/>
  <c r="F66" i="30" s="1"/>
  <c r="G62" i="71"/>
  <c r="B57" i="54"/>
  <c r="H57" i="54"/>
  <c r="H46" i="100"/>
  <c r="I46" i="100" s="1"/>
  <c r="G54" i="81" l="1"/>
  <c r="H53" i="83"/>
  <c r="I60" i="21"/>
  <c r="G62" i="20"/>
  <c r="G59" i="74"/>
  <c r="I59" i="74" s="1"/>
  <c r="I62" i="34"/>
  <c r="I62" i="23"/>
  <c r="F57" i="60"/>
  <c r="G55" i="68"/>
  <c r="I55" i="68" s="1"/>
  <c r="H62" i="17"/>
  <c r="I62" i="17" s="1"/>
  <c r="G53" i="80"/>
  <c r="H52" i="91"/>
  <c r="H61" i="18"/>
  <c r="I61" i="18" s="1"/>
  <c r="H54" i="79"/>
  <c r="I54" i="79" s="1"/>
  <c r="H62" i="20"/>
  <c r="I62" i="20" s="1"/>
  <c r="I57" i="86"/>
  <c r="F53" i="94"/>
  <c r="H53" i="94" s="1"/>
  <c r="G64" i="69"/>
  <c r="H51" i="96"/>
  <c r="I51" i="96" s="1"/>
  <c r="H66" i="70"/>
  <c r="I64" i="27"/>
  <c r="H64" i="69"/>
  <c r="H54" i="77"/>
  <c r="I54" i="77" s="1"/>
  <c r="G55" i="67"/>
  <c r="I55" i="67" s="1"/>
  <c r="I56" i="66"/>
  <c r="I62" i="71"/>
  <c r="I65" i="28"/>
  <c r="I53" i="80"/>
  <c r="H60" i="3"/>
  <c r="D61" i="3"/>
  <c r="G60" i="3"/>
  <c r="D65" i="24"/>
  <c r="E65" i="24" s="1"/>
  <c r="F65" i="24" s="1"/>
  <c r="D67" i="29"/>
  <c r="H59" i="42"/>
  <c r="D60" i="42"/>
  <c r="G59" i="42"/>
  <c r="D60" i="43"/>
  <c r="G59" i="43"/>
  <c r="H59" i="43"/>
  <c r="D64" i="23"/>
  <c r="E64" i="23" s="1"/>
  <c r="F64" i="23" s="1"/>
  <c r="G56" i="59"/>
  <c r="D57" i="59"/>
  <c r="E57" i="59"/>
  <c r="D52" i="95"/>
  <c r="E52" i="95"/>
  <c r="E58" i="56"/>
  <c r="F58" i="56" s="1"/>
  <c r="B58" i="56"/>
  <c r="B66" i="30"/>
  <c r="G66" i="30"/>
  <c r="G52" i="88"/>
  <c r="I52" i="88" s="1"/>
  <c r="D53" i="88"/>
  <c r="E53" i="88"/>
  <c r="I59" i="39"/>
  <c r="G57" i="53"/>
  <c r="G51" i="93"/>
  <c r="D52" i="93"/>
  <c r="E52" i="93"/>
  <c r="E65" i="69"/>
  <c r="F65" i="69" s="1"/>
  <c r="G65" i="69" s="1"/>
  <c r="B65" i="69"/>
  <c r="I53" i="83"/>
  <c r="H63" i="34"/>
  <c r="H56" i="63"/>
  <c r="I56" i="63" s="1"/>
  <c r="B57" i="66"/>
  <c r="F57" i="66"/>
  <c r="H57" i="66" s="1"/>
  <c r="E60" i="41"/>
  <c r="F60" i="41" s="1"/>
  <c r="D61" i="41" s="1"/>
  <c r="B60" i="41"/>
  <c r="E51" i="99"/>
  <c r="D51" i="99"/>
  <c r="G56" i="62"/>
  <c r="D57" i="62"/>
  <c r="E57" i="62"/>
  <c r="D57" i="61"/>
  <c r="E57" i="61"/>
  <c r="I59" i="73"/>
  <c r="G60" i="19"/>
  <c r="I60" i="19" s="1"/>
  <c r="H63" i="32"/>
  <c r="D64" i="32"/>
  <c r="G53" i="85"/>
  <c r="D54" i="85"/>
  <c r="E54" i="85"/>
  <c r="H57" i="53"/>
  <c r="B58" i="54"/>
  <c r="F58" i="54"/>
  <c r="H58" i="54" s="1"/>
  <c r="H56" i="59"/>
  <c r="E58" i="72"/>
  <c r="F58" i="72" s="1"/>
  <c r="H58" i="72" s="1"/>
  <c r="B58" i="72"/>
  <c r="G52" i="92"/>
  <c r="D53" i="92"/>
  <c r="E53" i="92"/>
  <c r="G53" i="82"/>
  <c r="I53" i="82" s="1"/>
  <c r="D54" i="82"/>
  <c r="E54" i="82"/>
  <c r="G53" i="84"/>
  <c r="I53" i="84" s="1"/>
  <c r="D54" i="84"/>
  <c r="E54" i="84"/>
  <c r="E64" i="34"/>
  <c r="F64" i="34" s="1"/>
  <c r="D65" i="34" s="1"/>
  <c r="B64" i="34"/>
  <c r="D61" i="73"/>
  <c r="E61" i="73" s="1"/>
  <c r="F61" i="73" s="1"/>
  <c r="D54" i="83"/>
  <c r="E54" i="83"/>
  <c r="E56" i="58"/>
  <c r="D56" i="58"/>
  <c r="D64" i="31"/>
  <c r="H51" i="95"/>
  <c r="I51" i="95" s="1"/>
  <c r="G66" i="70"/>
  <c r="I66" i="70" s="1"/>
  <c r="F55" i="76"/>
  <c r="G55" i="76" s="1"/>
  <c r="B47" i="100"/>
  <c r="F47" i="100"/>
  <c r="G47" i="100" s="1"/>
  <c r="D66" i="27"/>
  <c r="E66" i="27" s="1"/>
  <c r="F66" i="27" s="1"/>
  <c r="I54" i="81"/>
  <c r="E58" i="46"/>
  <c r="F58" i="46" s="1"/>
  <c r="G58" i="46" s="1"/>
  <c r="B58" i="46"/>
  <c r="H44" i="101"/>
  <c r="I44" i="101" s="1"/>
  <c r="D45" i="101"/>
  <c r="E45" i="101"/>
  <c r="B65" i="27"/>
  <c r="H65" i="27"/>
  <c r="G65" i="27"/>
  <c r="D61" i="19"/>
  <c r="E61" i="19" s="1"/>
  <c r="F61" i="19" s="1"/>
  <c r="F55" i="78"/>
  <c r="H55" i="78" s="1"/>
  <c r="B55" i="78"/>
  <c r="D61" i="39"/>
  <c r="G57" i="57"/>
  <c r="I57" i="57" s="1"/>
  <c r="D58" i="57"/>
  <c r="D55" i="79"/>
  <c r="E55" i="79"/>
  <c r="B45" i="102"/>
  <c r="F45" i="102"/>
  <c r="G45" i="102" s="1"/>
  <c r="H63" i="71"/>
  <c r="D64" i="71"/>
  <c r="B55" i="76"/>
  <c r="G58" i="45"/>
  <c r="I58" i="45" s="1"/>
  <c r="D59" i="45"/>
  <c r="D55" i="77"/>
  <c r="E55" i="77"/>
  <c r="E62" i="22"/>
  <c r="F62" i="22" s="1"/>
  <c r="B62" i="22"/>
  <c r="H52" i="90"/>
  <c r="I52" i="90" s="1"/>
  <c r="D53" i="90"/>
  <c r="E53" i="90"/>
  <c r="E63" i="20"/>
  <c r="F63" i="20" s="1"/>
  <c r="D64" i="20" s="1"/>
  <c r="B63" i="20"/>
  <c r="D56" i="67"/>
  <c r="E56" i="67"/>
  <c r="I52" i="91"/>
  <c r="G52" i="89"/>
  <c r="I52" i="89" s="1"/>
  <c r="D53" i="89"/>
  <c r="E53" i="89"/>
  <c r="D60" i="74"/>
  <c r="E60" i="74" s="1"/>
  <c r="F60" i="74" s="1"/>
  <c r="H50" i="99"/>
  <c r="I50" i="99" s="1"/>
  <c r="D56" i="68"/>
  <c r="E56" i="68"/>
  <c r="B60" i="39"/>
  <c r="H60" i="39"/>
  <c r="G60" i="39"/>
  <c r="G56" i="61"/>
  <c r="I56" i="61" s="1"/>
  <c r="D55" i="81"/>
  <c r="E55" i="81"/>
  <c r="G57" i="64"/>
  <c r="I57" i="64" s="1"/>
  <c r="D58" i="64"/>
  <c r="E58" i="64" s="1"/>
  <c r="F58" i="64" s="1"/>
  <c r="D59" i="64" s="1"/>
  <c r="B55" i="75"/>
  <c r="F55" i="75"/>
  <c r="B63" i="32"/>
  <c r="G63" i="32"/>
  <c r="E67" i="70"/>
  <c r="F67" i="70" s="1"/>
  <c r="D68" i="70" s="1"/>
  <c r="B67" i="70"/>
  <c r="B64" i="24"/>
  <c r="G64" i="24"/>
  <c r="H64" i="24"/>
  <c r="H57" i="55"/>
  <c r="I57" i="55" s="1"/>
  <c r="D58" i="55"/>
  <c r="E58" i="55"/>
  <c r="D58" i="60"/>
  <c r="E58" i="60" s="1"/>
  <c r="F58" i="60" s="1"/>
  <c r="H60" i="73"/>
  <c r="I60" i="73" s="1"/>
  <c r="G50" i="97"/>
  <c r="I50" i="97" s="1"/>
  <c r="D51" i="97"/>
  <c r="E51" i="97"/>
  <c r="E53" i="91"/>
  <c r="D53" i="91"/>
  <c r="D63" i="17"/>
  <c r="E63" i="17" s="1"/>
  <c r="F63" i="17" s="1"/>
  <c r="D52" i="96"/>
  <c r="E52" i="96"/>
  <c r="E54" i="80"/>
  <c r="D54" i="80"/>
  <c r="G52" i="87"/>
  <c r="I52" i="87" s="1"/>
  <c r="D53" i="87"/>
  <c r="E53" i="87"/>
  <c r="H55" i="65"/>
  <c r="I55" i="65" s="1"/>
  <c r="D56" i="65"/>
  <c r="E56" i="65"/>
  <c r="D62" i="18"/>
  <c r="E62" i="18" s="1"/>
  <c r="F62" i="18" s="1"/>
  <c r="G59" i="44"/>
  <c r="I59" i="44" s="1"/>
  <c r="D60" i="44"/>
  <c r="E60" i="44" s="1"/>
  <c r="F60" i="44" s="1"/>
  <c r="D67" i="28"/>
  <c r="E67" i="28" s="1"/>
  <c r="F67" i="28" s="1"/>
  <c r="E58" i="53"/>
  <c r="F58" i="53" s="1"/>
  <c r="H58" i="53" s="1"/>
  <c r="B58" i="53"/>
  <c r="D57" i="63"/>
  <c r="E57" i="63"/>
  <c r="B66" i="29"/>
  <c r="H66" i="29"/>
  <c r="G66" i="29"/>
  <c r="E58" i="86"/>
  <c r="F58" i="86" s="1"/>
  <c r="H58" i="86" s="1"/>
  <c r="B58" i="86"/>
  <c r="B63" i="71"/>
  <c r="G63" i="71"/>
  <c r="H66" i="30"/>
  <c r="D67" i="30"/>
  <c r="E67" i="30" s="1"/>
  <c r="F67" i="30" s="1"/>
  <c r="I57" i="54"/>
  <c r="H53" i="85"/>
  <c r="I53" i="85" s="1"/>
  <c r="H51" i="93"/>
  <c r="H52" i="92"/>
  <c r="B57" i="60"/>
  <c r="H57" i="60"/>
  <c r="G57" i="60"/>
  <c r="G63" i="34"/>
  <c r="I63" i="34" s="1"/>
  <c r="G55" i="58"/>
  <c r="I55" i="58" s="1"/>
  <c r="G63" i="31"/>
  <c r="I63" i="31" s="1"/>
  <c r="H56" i="62"/>
  <c r="B53" i="94"/>
  <c r="B51" i="98"/>
  <c r="F51" i="98"/>
  <c r="G51" i="98" s="1"/>
  <c r="E61" i="21"/>
  <c r="F61" i="21" s="1"/>
  <c r="D62" i="21" s="1"/>
  <c r="B61" i="21"/>
  <c r="B63" i="23"/>
  <c r="H63" i="23"/>
  <c r="G63" i="23"/>
  <c r="B66" i="28"/>
  <c r="G66" i="28"/>
  <c r="H66" i="28"/>
  <c r="H51" i="98" l="1"/>
  <c r="I56" i="62"/>
  <c r="H65" i="69"/>
  <c r="D54" i="94"/>
  <c r="I56" i="59"/>
  <c r="G53" i="94"/>
  <c r="E54" i="94"/>
  <c r="I52" i="92"/>
  <c r="F52" i="95"/>
  <c r="E53" i="95" s="1"/>
  <c r="I64" i="69"/>
  <c r="H60" i="41"/>
  <c r="G60" i="41"/>
  <c r="I60" i="41" s="1"/>
  <c r="I59" i="43"/>
  <c r="I51" i="98"/>
  <c r="I57" i="60"/>
  <c r="F55" i="77"/>
  <c r="G55" i="77" s="1"/>
  <c r="I60" i="39"/>
  <c r="H47" i="100"/>
  <c r="I47" i="100" s="1"/>
  <c r="I57" i="53"/>
  <c r="I60" i="3"/>
  <c r="I66" i="29"/>
  <c r="I64" i="24"/>
  <c r="H60" i="44"/>
  <c r="D61" i="44"/>
  <c r="D59" i="56"/>
  <c r="G58" i="56"/>
  <c r="H58" i="56"/>
  <c r="G62" i="18"/>
  <c r="D63" i="18"/>
  <c r="D65" i="23"/>
  <c r="E65" i="23" s="1"/>
  <c r="F65" i="23" s="1"/>
  <c r="D66" i="24"/>
  <c r="E66" i="24" s="1"/>
  <c r="F66" i="24" s="1"/>
  <c r="D62" i="19"/>
  <c r="E62" i="19" s="1"/>
  <c r="F62" i="19" s="1"/>
  <c r="E59" i="64"/>
  <c r="F59" i="64" s="1"/>
  <c r="D60" i="64" s="1"/>
  <c r="B59" i="64"/>
  <c r="H58" i="60"/>
  <c r="D59" i="60"/>
  <c r="H60" i="74"/>
  <c r="D61" i="74"/>
  <c r="E61" i="74" s="1"/>
  <c r="F61" i="74" s="1"/>
  <c r="E62" i="21"/>
  <c r="F62" i="21" s="1"/>
  <c r="B62" i="21"/>
  <c r="D56" i="75"/>
  <c r="E56" i="75"/>
  <c r="B64" i="31"/>
  <c r="G64" i="34"/>
  <c r="B57" i="61"/>
  <c r="F57" i="61"/>
  <c r="H57" i="61" s="1"/>
  <c r="B67" i="29"/>
  <c r="F54" i="94"/>
  <c r="G54" i="94" s="1"/>
  <c r="B54" i="94"/>
  <c r="F52" i="96"/>
  <c r="G52" i="96" s="1"/>
  <c r="G55" i="75"/>
  <c r="F55" i="81"/>
  <c r="H55" i="81" s="1"/>
  <c r="B55" i="81"/>
  <c r="E64" i="71"/>
  <c r="F64" i="71" s="1"/>
  <c r="D65" i="71" s="1"/>
  <c r="B64" i="71"/>
  <c r="H45" i="102"/>
  <c r="I45" i="102" s="1"/>
  <c r="D46" i="102"/>
  <c r="E46" i="102"/>
  <c r="B56" i="58"/>
  <c r="F56" i="58"/>
  <c r="G56" i="58" s="1"/>
  <c r="H64" i="34"/>
  <c r="F53" i="88"/>
  <c r="H53" i="88" s="1"/>
  <c r="B53" i="88"/>
  <c r="H58" i="46"/>
  <c r="I58" i="46" s="1"/>
  <c r="D59" i="46"/>
  <c r="E59" i="46" s="1"/>
  <c r="F59" i="46" s="1"/>
  <c r="D60" i="46" s="1"/>
  <c r="E65" i="34"/>
  <c r="F65" i="34" s="1"/>
  <c r="D66" i="34" s="1"/>
  <c r="B65" i="34"/>
  <c r="F54" i="85"/>
  <c r="G54" i="85" s="1"/>
  <c r="B54" i="85"/>
  <c r="E60" i="43"/>
  <c r="F60" i="43" s="1"/>
  <c r="D61" i="43" s="1"/>
  <c r="B60" i="43"/>
  <c r="B65" i="24"/>
  <c r="G65" i="24"/>
  <c r="H65" i="24"/>
  <c r="I63" i="23"/>
  <c r="D52" i="98"/>
  <c r="E52" i="98"/>
  <c r="B67" i="28"/>
  <c r="H67" i="28"/>
  <c r="H63" i="17"/>
  <c r="D64" i="17"/>
  <c r="I63" i="32"/>
  <c r="B55" i="77"/>
  <c r="G55" i="78"/>
  <c r="I55" i="78" s="1"/>
  <c r="D56" i="78"/>
  <c r="E56" i="78"/>
  <c r="B66" i="27"/>
  <c r="H66" i="27"/>
  <c r="G66" i="27"/>
  <c r="H55" i="76"/>
  <c r="I55" i="76" s="1"/>
  <c r="D56" i="76"/>
  <c r="E56" i="76"/>
  <c r="B57" i="62"/>
  <c r="F57" i="62"/>
  <c r="I65" i="69"/>
  <c r="I66" i="30"/>
  <c r="D53" i="95"/>
  <c r="F51" i="97"/>
  <c r="B51" i="97"/>
  <c r="E64" i="20"/>
  <c r="F64" i="20" s="1"/>
  <c r="H64" i="20" s="1"/>
  <c r="B64" i="20"/>
  <c r="B52" i="96"/>
  <c r="C72" i="17"/>
  <c r="B63" i="17"/>
  <c r="G63" i="17"/>
  <c r="B58" i="64"/>
  <c r="H58" i="64"/>
  <c r="G58" i="64"/>
  <c r="B53" i="89"/>
  <c r="F53" i="89"/>
  <c r="G53" i="89"/>
  <c r="B56" i="67"/>
  <c r="F56" i="67"/>
  <c r="H56" i="67" s="1"/>
  <c r="H62" i="22"/>
  <c r="D63" i="22"/>
  <c r="E59" i="45"/>
  <c r="F59" i="45" s="1"/>
  <c r="B59" i="45"/>
  <c r="F55" i="79"/>
  <c r="B55" i="79"/>
  <c r="B54" i="83"/>
  <c r="F54" i="83"/>
  <c r="G54" i="83" s="1"/>
  <c r="F54" i="84"/>
  <c r="H54" i="84" s="1"/>
  <c r="B54" i="84"/>
  <c r="E61" i="41"/>
  <c r="F61" i="41" s="1"/>
  <c r="D62" i="41" s="1"/>
  <c r="B61" i="41"/>
  <c r="B52" i="95"/>
  <c r="E60" i="42"/>
  <c r="F60" i="42" s="1"/>
  <c r="H60" i="42" s="1"/>
  <c r="B60" i="42"/>
  <c r="D59" i="86"/>
  <c r="E59" i="86" s="1"/>
  <c r="F59" i="86" s="1"/>
  <c r="G67" i="28"/>
  <c r="D68" i="28"/>
  <c r="B60" i="74"/>
  <c r="G60" i="74"/>
  <c r="D67" i="27"/>
  <c r="E67" i="27" s="1"/>
  <c r="F67" i="27" s="1"/>
  <c r="D59" i="72"/>
  <c r="E59" i="72" s="1"/>
  <c r="F59" i="72" s="1"/>
  <c r="I63" i="71"/>
  <c r="G61" i="21"/>
  <c r="D68" i="30"/>
  <c r="E68" i="30" s="1"/>
  <c r="F68" i="30" s="1"/>
  <c r="B53" i="87"/>
  <c r="F53" i="87"/>
  <c r="H53" i="87" s="1"/>
  <c r="B53" i="91"/>
  <c r="F53" i="91"/>
  <c r="G53" i="91" s="1"/>
  <c r="B58" i="60"/>
  <c r="G58" i="60"/>
  <c r="H67" i="70"/>
  <c r="E58" i="57"/>
  <c r="F58" i="57" s="1"/>
  <c r="B58" i="57"/>
  <c r="B61" i="19"/>
  <c r="H61" i="19"/>
  <c r="G61" i="19"/>
  <c r="F45" i="101"/>
  <c r="G45" i="101" s="1"/>
  <c r="B45" i="101"/>
  <c r="H61" i="73"/>
  <c r="D62" i="73"/>
  <c r="G57" i="66"/>
  <c r="I57" i="66" s="1"/>
  <c r="D58" i="66"/>
  <c r="E58" i="66"/>
  <c r="D66" i="69"/>
  <c r="E66" i="69" s="1"/>
  <c r="F66" i="69" s="1"/>
  <c r="I59" i="42"/>
  <c r="E61" i="3"/>
  <c r="F61" i="3" s="1"/>
  <c r="H61" i="3" s="1"/>
  <c r="B61" i="3"/>
  <c r="E68" i="70"/>
  <c r="F68" i="70" s="1"/>
  <c r="H68" i="70" s="1"/>
  <c r="B68" i="70"/>
  <c r="F53" i="92"/>
  <c r="G53" i="92" s="1"/>
  <c r="B53" i="92"/>
  <c r="B64" i="23"/>
  <c r="H64" i="23"/>
  <c r="G64" i="23"/>
  <c r="G58" i="53"/>
  <c r="I58" i="53" s="1"/>
  <c r="D59" i="53"/>
  <c r="E59" i="53" s="1"/>
  <c r="B60" i="44"/>
  <c r="G60" i="44"/>
  <c r="I53" i="94"/>
  <c r="I51" i="93"/>
  <c r="I66" i="28"/>
  <c r="B67" i="30"/>
  <c r="G67" i="30"/>
  <c r="H67" i="30"/>
  <c r="G67" i="70"/>
  <c r="G63" i="20"/>
  <c r="G62" i="22"/>
  <c r="D48" i="100"/>
  <c r="E48" i="100"/>
  <c r="B61" i="73"/>
  <c r="G61" i="73"/>
  <c r="B61" i="39"/>
  <c r="F56" i="65"/>
  <c r="B56" i="65"/>
  <c r="F53" i="90"/>
  <c r="H53" i="90" s="1"/>
  <c r="B53" i="90"/>
  <c r="G58" i="54"/>
  <c r="I58" i="54" s="1"/>
  <c r="D59" i="54"/>
  <c r="F57" i="59"/>
  <c r="B57" i="59"/>
  <c r="H61" i="21"/>
  <c r="G58" i="86"/>
  <c r="I58" i="86" s="1"/>
  <c r="B57" i="63"/>
  <c r="F57" i="63"/>
  <c r="G57" i="63" s="1"/>
  <c r="B62" i="18"/>
  <c r="H62" i="18"/>
  <c r="F54" i="80"/>
  <c r="H54" i="80" s="1"/>
  <c r="B54" i="80"/>
  <c r="B58" i="55"/>
  <c r="F58" i="55"/>
  <c r="H58" i="55" s="1"/>
  <c r="H55" i="75"/>
  <c r="I55" i="75" s="1"/>
  <c r="F56" i="68"/>
  <c r="G56" i="68" s="1"/>
  <c r="B56" i="68"/>
  <c r="H63" i="20"/>
  <c r="E61" i="39"/>
  <c r="F61" i="39" s="1"/>
  <c r="G61" i="39" s="1"/>
  <c r="I65" i="27"/>
  <c r="E64" i="31"/>
  <c r="F64" i="31" s="1"/>
  <c r="G64" i="31" s="1"/>
  <c r="B54" i="82"/>
  <c r="F54" i="82"/>
  <c r="H54" i="82" s="1"/>
  <c r="G58" i="72"/>
  <c r="I58" i="72" s="1"/>
  <c r="E64" i="32"/>
  <c r="F64" i="32" s="1"/>
  <c r="B64" i="32"/>
  <c r="B51" i="99"/>
  <c r="F51" i="99"/>
  <c r="G51" i="99" s="1"/>
  <c r="B52" i="93"/>
  <c r="F52" i="93"/>
  <c r="G52" i="93" s="1"/>
  <c r="E67" i="29"/>
  <c r="F67" i="29" s="1"/>
  <c r="G52" i="95" l="1"/>
  <c r="H52" i="95"/>
  <c r="H57" i="63"/>
  <c r="I60" i="74"/>
  <c r="G61" i="41"/>
  <c r="H60" i="43"/>
  <c r="D56" i="77"/>
  <c r="E56" i="77"/>
  <c r="I60" i="44"/>
  <c r="H55" i="77"/>
  <c r="I55" i="77" s="1"/>
  <c r="G53" i="88"/>
  <c r="F56" i="75"/>
  <c r="I61" i="21"/>
  <c r="F48" i="100"/>
  <c r="H48" i="100" s="1"/>
  <c r="I63" i="17"/>
  <c r="H61" i="41"/>
  <c r="I61" i="41" s="1"/>
  <c r="G60" i="42"/>
  <c r="I60" i="42" s="1"/>
  <c r="G64" i="71"/>
  <c r="G61" i="3"/>
  <c r="I61" i="3" s="1"/>
  <c r="H52" i="93"/>
  <c r="I52" i="93" s="1"/>
  <c r="I62" i="18"/>
  <c r="G65" i="34"/>
  <c r="G59" i="64"/>
  <c r="I67" i="30"/>
  <c r="G64" i="20"/>
  <c r="I64" i="20" s="1"/>
  <c r="H59" i="64"/>
  <c r="I64" i="23"/>
  <c r="I62" i="22"/>
  <c r="I67" i="70"/>
  <c r="I58" i="64"/>
  <c r="I64" i="34"/>
  <c r="I58" i="60"/>
  <c r="I58" i="56"/>
  <c r="G58" i="57"/>
  <c r="D59" i="57"/>
  <c r="H58" i="57"/>
  <c r="G64" i="32"/>
  <c r="D65" i="32"/>
  <c r="H64" i="32"/>
  <c r="D63" i="19"/>
  <c r="E63" i="19" s="1"/>
  <c r="F63" i="19" s="1"/>
  <c r="E60" i="46"/>
  <c r="F60" i="46" s="1"/>
  <c r="B60" i="46"/>
  <c r="G59" i="45"/>
  <c r="D60" i="45"/>
  <c r="H59" i="45"/>
  <c r="H61" i="74"/>
  <c r="D62" i="74"/>
  <c r="D68" i="29"/>
  <c r="E68" i="29" s="1"/>
  <c r="F68" i="29" s="1"/>
  <c r="H57" i="62"/>
  <c r="D58" i="62"/>
  <c r="D57" i="75"/>
  <c r="E57" i="75"/>
  <c r="D63" i="21"/>
  <c r="E63" i="21" s="1"/>
  <c r="F63" i="21" s="1"/>
  <c r="B59" i="60"/>
  <c r="H65" i="23"/>
  <c r="D66" i="23"/>
  <c r="H61" i="39"/>
  <c r="I61" i="39" s="1"/>
  <c r="D62" i="39"/>
  <c r="G58" i="55"/>
  <c r="I58" i="55" s="1"/>
  <c r="D59" i="55"/>
  <c r="E59" i="54"/>
  <c r="F59" i="54" s="1"/>
  <c r="B59" i="54"/>
  <c r="F56" i="77"/>
  <c r="B56" i="77"/>
  <c r="G56" i="65"/>
  <c r="D57" i="65"/>
  <c r="E57" i="65"/>
  <c r="B48" i="100"/>
  <c r="D69" i="70"/>
  <c r="E69" i="70" s="1"/>
  <c r="F69" i="70" s="1"/>
  <c r="B66" i="69"/>
  <c r="H66" i="69"/>
  <c r="I61" i="19"/>
  <c r="B67" i="27"/>
  <c r="G67" i="27"/>
  <c r="H67" i="27"/>
  <c r="H55" i="79"/>
  <c r="D56" i="79"/>
  <c r="E56" i="79"/>
  <c r="H53" i="89"/>
  <c r="I53" i="89" s="1"/>
  <c r="D54" i="89"/>
  <c r="E54" i="89"/>
  <c r="G51" i="97"/>
  <c r="D52" i="97"/>
  <c r="E52" i="97"/>
  <c r="I65" i="24"/>
  <c r="B46" i="102"/>
  <c r="F46" i="102"/>
  <c r="B56" i="75"/>
  <c r="H56" i="75"/>
  <c r="G56" i="75"/>
  <c r="B65" i="23"/>
  <c r="G65" i="23"/>
  <c r="G48" i="100"/>
  <c r="D49" i="100"/>
  <c r="E49" i="100"/>
  <c r="D68" i="27"/>
  <c r="E68" i="27" s="1"/>
  <c r="F68" i="27" s="1"/>
  <c r="G54" i="84"/>
  <c r="I54" i="84" s="1"/>
  <c r="D55" i="84"/>
  <c r="E55" i="84"/>
  <c r="E64" i="17"/>
  <c r="F64" i="17" s="1"/>
  <c r="G64" i="17" s="1"/>
  <c r="B64" i="17"/>
  <c r="E66" i="34"/>
  <c r="F66" i="34" s="1"/>
  <c r="H66" i="34" s="1"/>
  <c r="B66" i="34"/>
  <c r="D56" i="81"/>
  <c r="E56" i="81"/>
  <c r="D58" i="61"/>
  <c r="B61" i="74"/>
  <c r="G61" i="74"/>
  <c r="B62" i="19"/>
  <c r="G62" i="19"/>
  <c r="H62" i="19"/>
  <c r="E59" i="56"/>
  <c r="F59" i="56" s="1"/>
  <c r="B59" i="56"/>
  <c r="H51" i="99"/>
  <c r="I51" i="99" s="1"/>
  <c r="D52" i="99"/>
  <c r="E52" i="99"/>
  <c r="G54" i="82"/>
  <c r="I54" i="82" s="1"/>
  <c r="I63" i="20"/>
  <c r="G53" i="90"/>
  <c r="I53" i="90" s="1"/>
  <c r="I61" i="73"/>
  <c r="F59" i="53"/>
  <c r="G59" i="53" s="1"/>
  <c r="B59" i="53"/>
  <c r="E62" i="73"/>
  <c r="F62" i="73" s="1"/>
  <c r="H62" i="73" s="1"/>
  <c r="B62" i="73"/>
  <c r="B68" i="30"/>
  <c r="G68" i="30"/>
  <c r="H68" i="30"/>
  <c r="H54" i="83"/>
  <c r="I54" i="83" s="1"/>
  <c r="E63" i="22"/>
  <c r="F63" i="22" s="1"/>
  <c r="B63" i="22"/>
  <c r="F53" i="95"/>
  <c r="G53" i="95" s="1"/>
  <c r="I53" i="88"/>
  <c r="G57" i="59"/>
  <c r="D58" i="59"/>
  <c r="D58" i="63"/>
  <c r="E58" i="63"/>
  <c r="D69" i="30"/>
  <c r="H53" i="91"/>
  <c r="I53" i="91" s="1"/>
  <c r="D54" i="91"/>
  <c r="E54" i="91"/>
  <c r="E68" i="28"/>
  <c r="F68" i="28" s="1"/>
  <c r="H68" i="28" s="1"/>
  <c r="B68" i="28"/>
  <c r="E62" i="41"/>
  <c r="F62" i="41" s="1"/>
  <c r="H62" i="41" s="1"/>
  <c r="B62" i="41"/>
  <c r="B53" i="95"/>
  <c r="B56" i="76"/>
  <c r="F56" i="76"/>
  <c r="G56" i="76" s="1"/>
  <c r="F56" i="78"/>
  <c r="G56" i="78" s="1"/>
  <c r="B56" i="78"/>
  <c r="I67" i="28"/>
  <c r="B59" i="46"/>
  <c r="G59" i="46"/>
  <c r="H59" i="46"/>
  <c r="H56" i="58"/>
  <c r="I56" i="58" s="1"/>
  <c r="D57" i="58"/>
  <c r="E57" i="58"/>
  <c r="H52" i="96"/>
  <c r="I52" i="96" s="1"/>
  <c r="D53" i="96"/>
  <c r="E53" i="96"/>
  <c r="G57" i="61"/>
  <c r="I57" i="61" s="1"/>
  <c r="G54" i="80"/>
  <c r="I54" i="80" s="1"/>
  <c r="D55" i="80"/>
  <c r="E55" i="80"/>
  <c r="D62" i="3"/>
  <c r="E62" i="3" s="1"/>
  <c r="F62" i="3" s="1"/>
  <c r="D63" i="3" s="1"/>
  <c r="D61" i="42"/>
  <c r="E61" i="42" s="1"/>
  <c r="F61" i="42" s="1"/>
  <c r="D55" i="83"/>
  <c r="E55" i="83"/>
  <c r="G60" i="43"/>
  <c r="I60" i="43" s="1"/>
  <c r="D54" i="88"/>
  <c r="E54" i="88"/>
  <c r="H64" i="71"/>
  <c r="G62" i="21"/>
  <c r="E60" i="64"/>
  <c r="F60" i="64" s="1"/>
  <c r="G60" i="64" s="1"/>
  <c r="B60" i="64"/>
  <c r="G66" i="69"/>
  <c r="D67" i="69"/>
  <c r="E55" i="82"/>
  <c r="D55" i="82"/>
  <c r="H57" i="59"/>
  <c r="D54" i="90"/>
  <c r="E54" i="90"/>
  <c r="H53" i="92"/>
  <c r="I53" i="92" s="1"/>
  <c r="D54" i="92"/>
  <c r="E54" i="92"/>
  <c r="B58" i="66"/>
  <c r="F58" i="66"/>
  <c r="G58" i="66" s="1"/>
  <c r="H59" i="72"/>
  <c r="D60" i="72"/>
  <c r="H59" i="86"/>
  <c r="D60" i="86"/>
  <c r="G56" i="67"/>
  <c r="I56" i="67" s="1"/>
  <c r="D57" i="67"/>
  <c r="E57" i="67"/>
  <c r="D65" i="20"/>
  <c r="E65" i="20" s="1"/>
  <c r="F65" i="20" s="1"/>
  <c r="H54" i="85"/>
  <c r="I54" i="85" s="1"/>
  <c r="D55" i="85"/>
  <c r="E55" i="85"/>
  <c r="E65" i="71"/>
  <c r="F65" i="71" s="1"/>
  <c r="D66" i="71" s="1"/>
  <c r="B65" i="71"/>
  <c r="H67" i="29"/>
  <c r="G66" i="24"/>
  <c r="D67" i="24"/>
  <c r="E63" i="18"/>
  <c r="F63" i="18" s="1"/>
  <c r="H63" i="18" s="1"/>
  <c r="B63" i="18"/>
  <c r="E61" i="44"/>
  <c r="F61" i="44" s="1"/>
  <c r="D62" i="44" s="1"/>
  <c r="B61" i="44"/>
  <c r="I57" i="63"/>
  <c r="D54" i="87"/>
  <c r="E54" i="87"/>
  <c r="H56" i="68"/>
  <c r="I56" i="68" s="1"/>
  <c r="D57" i="68"/>
  <c r="E57" i="68"/>
  <c r="D53" i="93"/>
  <c r="E53" i="93"/>
  <c r="H64" i="31"/>
  <c r="I64" i="31" s="1"/>
  <c r="D65" i="31"/>
  <c r="H56" i="65"/>
  <c r="G68" i="70"/>
  <c r="I68" i="70" s="1"/>
  <c r="H45" i="101"/>
  <c r="I45" i="101" s="1"/>
  <c r="D46" i="101"/>
  <c r="E46" i="101"/>
  <c r="G53" i="87"/>
  <c r="I53" i="87" s="1"/>
  <c r="B59" i="72"/>
  <c r="G59" i="72"/>
  <c r="B59" i="86"/>
  <c r="G59" i="86"/>
  <c r="I52" i="95"/>
  <c r="G55" i="79"/>
  <c r="I55" i="79" s="1"/>
  <c r="H51" i="97"/>
  <c r="G57" i="62"/>
  <c r="I66" i="27"/>
  <c r="F52" i="98"/>
  <c r="B52" i="98"/>
  <c r="E61" i="43"/>
  <c r="F61" i="43" s="1"/>
  <c r="D62" i="43" s="1"/>
  <c r="B61" i="43"/>
  <c r="H65" i="34"/>
  <c r="I65" i="34" s="1"/>
  <c r="G55" i="81"/>
  <c r="I55" i="81" s="1"/>
  <c r="H54" i="94"/>
  <c r="I54" i="94" s="1"/>
  <c r="D55" i="94"/>
  <c r="E55" i="94"/>
  <c r="G67" i="29"/>
  <c r="H62" i="21"/>
  <c r="E59" i="60"/>
  <c r="F59" i="60" s="1"/>
  <c r="D60" i="60" s="1"/>
  <c r="B66" i="24"/>
  <c r="H66" i="24"/>
  <c r="G61" i="43" l="1"/>
  <c r="H61" i="43"/>
  <c r="I59" i="64"/>
  <c r="G68" i="28"/>
  <c r="I64" i="71"/>
  <c r="F53" i="93"/>
  <c r="I68" i="30"/>
  <c r="I61" i="74"/>
  <c r="I66" i="24"/>
  <c r="I57" i="62"/>
  <c r="G65" i="71"/>
  <c r="I65" i="23"/>
  <c r="G66" i="34"/>
  <c r="G62" i="73"/>
  <c r="I62" i="73" s="1"/>
  <c r="I61" i="43"/>
  <c r="G61" i="44"/>
  <c r="H60" i="64"/>
  <c r="I60" i="64" s="1"/>
  <c r="H56" i="76"/>
  <c r="I56" i="76" s="1"/>
  <c r="F52" i="99"/>
  <c r="G52" i="99" s="1"/>
  <c r="I48" i="100"/>
  <c r="G63" i="18"/>
  <c r="I63" i="18" s="1"/>
  <c r="I59" i="86"/>
  <c r="I56" i="65"/>
  <c r="F57" i="75"/>
  <c r="G57" i="75" s="1"/>
  <c r="I59" i="72"/>
  <c r="I67" i="27"/>
  <c r="I64" i="32"/>
  <c r="H59" i="54"/>
  <c r="D60" i="54"/>
  <c r="G59" i="54"/>
  <c r="D61" i="46"/>
  <c r="E61" i="46" s="1"/>
  <c r="F61" i="46" s="1"/>
  <c r="D62" i="46" s="1"/>
  <c r="H60" i="46"/>
  <c r="G60" i="46"/>
  <c r="D69" i="27"/>
  <c r="E69" i="27" s="1"/>
  <c r="F69" i="27" s="1"/>
  <c r="G69" i="70"/>
  <c r="D70" i="70"/>
  <c r="G63" i="22"/>
  <c r="D64" i="22"/>
  <c r="H63" i="22"/>
  <c r="G59" i="56"/>
  <c r="D60" i="56"/>
  <c r="H59" i="56"/>
  <c r="F55" i="94"/>
  <c r="G55" i="94" s="1"/>
  <c r="B55" i="94"/>
  <c r="D57" i="77"/>
  <c r="E57" i="77"/>
  <c r="E58" i="62"/>
  <c r="F58" i="62" s="1"/>
  <c r="D59" i="62" s="1"/>
  <c r="B58" i="62"/>
  <c r="B57" i="67"/>
  <c r="F57" i="67"/>
  <c r="H57" i="67" s="1"/>
  <c r="I68" i="28"/>
  <c r="E62" i="43"/>
  <c r="F62" i="43" s="1"/>
  <c r="D63" i="43" s="1"/>
  <c r="B62" i="43"/>
  <c r="D59" i="66"/>
  <c r="E59" i="66" s="1"/>
  <c r="F59" i="66" s="1"/>
  <c r="B58" i="63"/>
  <c r="E67" i="24"/>
  <c r="F67" i="24" s="1"/>
  <c r="G67" i="24" s="1"/>
  <c r="B67" i="24"/>
  <c r="I67" i="29"/>
  <c r="H65" i="20"/>
  <c r="D66" i="20"/>
  <c r="F55" i="82"/>
  <c r="B55" i="82"/>
  <c r="D63" i="41"/>
  <c r="E63" i="41" s="1"/>
  <c r="F63" i="41" s="1"/>
  <c r="B69" i="30"/>
  <c r="E53" i="99"/>
  <c r="B58" i="61"/>
  <c r="D47" i="102"/>
  <c r="E47" i="102"/>
  <c r="F56" i="79"/>
  <c r="G56" i="79" s="1"/>
  <c r="B56" i="79"/>
  <c r="G56" i="77"/>
  <c r="H63" i="21"/>
  <c r="D64" i="21"/>
  <c r="I59" i="45"/>
  <c r="E59" i="57"/>
  <c r="F59" i="57" s="1"/>
  <c r="G59" i="57" s="1"/>
  <c r="B59" i="57"/>
  <c r="E60" i="60"/>
  <c r="F60" i="60" s="1"/>
  <c r="D61" i="60" s="1"/>
  <c r="B60" i="60"/>
  <c r="D65" i="17"/>
  <c r="E65" i="17" s="1"/>
  <c r="F65" i="17" s="1"/>
  <c r="D54" i="93"/>
  <c r="E54" i="93"/>
  <c r="B68" i="29"/>
  <c r="G68" i="29"/>
  <c r="H68" i="29"/>
  <c r="E63" i="3"/>
  <c r="F63" i="3" s="1"/>
  <c r="H63" i="3" s="1"/>
  <c r="B63" i="3"/>
  <c r="E53" i="98"/>
  <c r="D53" i="98"/>
  <c r="E65" i="31"/>
  <c r="F65" i="31" s="1"/>
  <c r="D66" i="31" s="1"/>
  <c r="B65" i="31"/>
  <c r="H61" i="44"/>
  <c r="H65" i="71"/>
  <c r="B65" i="20"/>
  <c r="G65" i="20"/>
  <c r="E60" i="72"/>
  <c r="F60" i="72" s="1"/>
  <c r="D61" i="72" s="1"/>
  <c r="B60" i="72"/>
  <c r="F54" i="92"/>
  <c r="G54" i="92" s="1"/>
  <c r="B54" i="92"/>
  <c r="D61" i="64"/>
  <c r="E61" i="64" s="1"/>
  <c r="F61" i="64" s="1"/>
  <c r="B53" i="96"/>
  <c r="F53" i="96"/>
  <c r="H53" i="96" s="1"/>
  <c r="E57" i="76"/>
  <c r="D57" i="76"/>
  <c r="E58" i="59"/>
  <c r="F58" i="59" s="1"/>
  <c r="H58" i="59" s="1"/>
  <c r="B58" i="59"/>
  <c r="D63" i="73"/>
  <c r="E63" i="73" s="1"/>
  <c r="F63" i="73" s="1"/>
  <c r="B52" i="99"/>
  <c r="F56" i="81"/>
  <c r="G56" i="81" s="1"/>
  <c r="B52" i="97"/>
  <c r="F52" i="97"/>
  <c r="H52" i="97" s="1"/>
  <c r="E62" i="39"/>
  <c r="F62" i="39" s="1"/>
  <c r="D63" i="39" s="1"/>
  <c r="B62" i="39"/>
  <c r="B63" i="21"/>
  <c r="G63" i="21"/>
  <c r="E60" i="45"/>
  <c r="F60" i="45" s="1"/>
  <c r="H60" i="45" s="1"/>
  <c r="B60" i="45"/>
  <c r="H61" i="42"/>
  <c r="D62" i="42"/>
  <c r="E62" i="42" s="1"/>
  <c r="F62" i="42" s="1"/>
  <c r="D69" i="29"/>
  <c r="E69" i="29" s="1"/>
  <c r="F69" i="29" s="1"/>
  <c r="F55" i="80"/>
  <c r="H55" i="80" s="1"/>
  <c r="B55" i="80"/>
  <c r="E66" i="23"/>
  <c r="F66" i="23" s="1"/>
  <c r="G66" i="23" s="1"/>
  <c r="B66" i="23"/>
  <c r="E65" i="32"/>
  <c r="F65" i="32" s="1"/>
  <c r="D66" i="32" s="1"/>
  <c r="B65" i="32"/>
  <c r="I51" i="97"/>
  <c r="B53" i="93"/>
  <c r="G53" i="93"/>
  <c r="H53" i="93"/>
  <c r="E66" i="71"/>
  <c r="F66" i="71" s="1"/>
  <c r="G66" i="71" s="1"/>
  <c r="B66" i="71"/>
  <c r="H58" i="66"/>
  <c r="I58" i="66" s="1"/>
  <c r="E67" i="69"/>
  <c r="F67" i="69" s="1"/>
  <c r="H67" i="69" s="1"/>
  <c r="B67" i="69"/>
  <c r="B57" i="58"/>
  <c r="F57" i="58"/>
  <c r="H57" i="58" s="1"/>
  <c r="D69" i="28"/>
  <c r="E69" i="28" s="1"/>
  <c r="F69" i="28" s="1"/>
  <c r="F58" i="63"/>
  <c r="D59" i="63" s="1"/>
  <c r="H59" i="53"/>
  <c r="I59" i="53" s="1"/>
  <c r="D60" i="53"/>
  <c r="F55" i="84"/>
  <c r="G55" i="84" s="1"/>
  <c r="B55" i="84"/>
  <c r="I56" i="75"/>
  <c r="I66" i="69"/>
  <c r="E62" i="74"/>
  <c r="F62" i="74" s="1"/>
  <c r="H62" i="74" s="1"/>
  <c r="B62" i="74"/>
  <c r="I66" i="34"/>
  <c r="B54" i="89"/>
  <c r="F54" i="89"/>
  <c r="H54" i="89" s="1"/>
  <c r="F57" i="65"/>
  <c r="G57" i="65" s="1"/>
  <c r="B57" i="65"/>
  <c r="H59" i="60"/>
  <c r="H63" i="19"/>
  <c r="D64" i="19"/>
  <c r="B68" i="27"/>
  <c r="H68" i="27"/>
  <c r="G68" i="27"/>
  <c r="H57" i="75"/>
  <c r="D58" i="75"/>
  <c r="B57" i="75"/>
  <c r="G52" i="98"/>
  <c r="B46" i="101"/>
  <c r="F46" i="101"/>
  <c r="G46" i="101" s="1"/>
  <c r="B54" i="87"/>
  <c r="F54" i="87"/>
  <c r="G54" i="87" s="1"/>
  <c r="B55" i="85"/>
  <c r="F55" i="85"/>
  <c r="G55" i="85" s="1"/>
  <c r="I57" i="59"/>
  <c r="B54" i="88"/>
  <c r="F54" i="88"/>
  <c r="H54" i="88" s="1"/>
  <c r="B62" i="3"/>
  <c r="G62" i="3"/>
  <c r="H62" i="3"/>
  <c r="I59" i="46"/>
  <c r="H56" i="78"/>
  <c r="I56" i="78" s="1"/>
  <c r="D57" i="78"/>
  <c r="E57" i="78"/>
  <c r="B54" i="91"/>
  <c r="F54" i="91"/>
  <c r="H53" i="95"/>
  <c r="I53" i="95" s="1"/>
  <c r="D54" i="95"/>
  <c r="E54" i="95"/>
  <c r="D67" i="34"/>
  <c r="E67" i="34" s="1"/>
  <c r="F67" i="34" s="1"/>
  <c r="G46" i="102"/>
  <c r="G59" i="60"/>
  <c r="B63" i="19"/>
  <c r="G63" i="19"/>
  <c r="F55" i="83"/>
  <c r="H55" i="83" s="1"/>
  <c r="B55" i="83"/>
  <c r="B56" i="81"/>
  <c r="E62" i="44"/>
  <c r="F62" i="44" s="1"/>
  <c r="D63" i="44" s="1"/>
  <c r="B62" i="44"/>
  <c r="B61" i="42"/>
  <c r="G61" i="42"/>
  <c r="I62" i="21"/>
  <c r="F54" i="90"/>
  <c r="B54" i="90"/>
  <c r="H52" i="98"/>
  <c r="F57" i="68"/>
  <c r="H57" i="68" s="1"/>
  <c r="B57" i="68"/>
  <c r="D64" i="18"/>
  <c r="E64" i="18" s="1"/>
  <c r="F64" i="18" s="1"/>
  <c r="E60" i="86"/>
  <c r="F60" i="86" s="1"/>
  <c r="D61" i="86" s="1"/>
  <c r="B60" i="86"/>
  <c r="G62" i="41"/>
  <c r="I62" i="41" s="1"/>
  <c r="E69" i="30"/>
  <c r="F69" i="30" s="1"/>
  <c r="G69" i="30" s="1"/>
  <c r="I62" i="19"/>
  <c r="E58" i="61"/>
  <c r="F58" i="61" s="1"/>
  <c r="H64" i="17"/>
  <c r="I64" i="17" s="1"/>
  <c r="B49" i="100"/>
  <c r="F49" i="100"/>
  <c r="H49" i="100" s="1"/>
  <c r="H46" i="102"/>
  <c r="B69" i="70"/>
  <c r="H69" i="70"/>
  <c r="H56" i="77"/>
  <c r="E59" i="55"/>
  <c r="F59" i="55" s="1"/>
  <c r="B59" i="55"/>
  <c r="I58" i="57"/>
  <c r="G60" i="72" l="1"/>
  <c r="I61" i="44"/>
  <c r="I65" i="71"/>
  <c r="H62" i="44"/>
  <c r="H52" i="99"/>
  <c r="G53" i="96"/>
  <c r="I53" i="96" s="1"/>
  <c r="D53" i="99"/>
  <c r="B53" i="99" s="1"/>
  <c r="G65" i="32"/>
  <c r="G62" i="44"/>
  <c r="G62" i="74"/>
  <c r="I62" i="74" s="1"/>
  <c r="I61" i="42"/>
  <c r="H66" i="23"/>
  <c r="H54" i="92"/>
  <c r="I54" i="92" s="1"/>
  <c r="H65" i="32"/>
  <c r="H60" i="72"/>
  <c r="I60" i="72" s="1"/>
  <c r="H60" i="86"/>
  <c r="G60" i="86"/>
  <c r="G63" i="3"/>
  <c r="I63" i="3" s="1"/>
  <c r="G62" i="39"/>
  <c r="G60" i="45"/>
  <c r="H62" i="39"/>
  <c r="H56" i="81"/>
  <c r="I56" i="81" s="1"/>
  <c r="G54" i="89"/>
  <c r="I54" i="89" s="1"/>
  <c r="H60" i="60"/>
  <c r="H62" i="43"/>
  <c r="F57" i="77"/>
  <c r="H57" i="77" s="1"/>
  <c r="I60" i="46"/>
  <c r="G67" i="69"/>
  <c r="I69" i="70"/>
  <c r="G55" i="83"/>
  <c r="I55" i="83" s="1"/>
  <c r="I46" i="102"/>
  <c r="I59" i="54"/>
  <c r="I62" i="3"/>
  <c r="I63" i="22"/>
  <c r="I53" i="93"/>
  <c r="I52" i="98"/>
  <c r="I66" i="23"/>
  <c r="I67" i="69"/>
  <c r="H63" i="41"/>
  <c r="D64" i="41"/>
  <c r="E62" i="46"/>
  <c r="F62" i="46" s="1"/>
  <c r="B62" i="46"/>
  <c r="D68" i="34"/>
  <c r="E68" i="34" s="1"/>
  <c r="F68" i="34" s="1"/>
  <c r="D69" i="34" s="1"/>
  <c r="H58" i="63"/>
  <c r="I60" i="45"/>
  <c r="E63" i="43"/>
  <c r="F63" i="43" s="1"/>
  <c r="D64" i="43" s="1"/>
  <c r="B63" i="43"/>
  <c r="E63" i="44"/>
  <c r="F63" i="44" s="1"/>
  <c r="D64" i="44" s="1"/>
  <c r="B63" i="44"/>
  <c r="I63" i="19"/>
  <c r="I57" i="75"/>
  <c r="E64" i="19"/>
  <c r="F64" i="19" s="1"/>
  <c r="D65" i="19" s="1"/>
  <c r="B64" i="19"/>
  <c r="E60" i="53"/>
  <c r="F60" i="53" s="1"/>
  <c r="D61" i="53" s="1"/>
  <c r="B60" i="53"/>
  <c r="E66" i="32"/>
  <c r="F66" i="32" s="1"/>
  <c r="G66" i="32" s="1"/>
  <c r="B66" i="32"/>
  <c r="B62" i="42"/>
  <c r="G62" i="42"/>
  <c r="H62" i="42"/>
  <c r="D57" i="81"/>
  <c r="E57" i="81"/>
  <c r="B61" i="64"/>
  <c r="H61" i="64"/>
  <c r="E61" i="72"/>
  <c r="F61" i="72" s="1"/>
  <c r="G61" i="72" s="1"/>
  <c r="B61" i="72"/>
  <c r="H65" i="31"/>
  <c r="D68" i="24"/>
  <c r="E68" i="24" s="1"/>
  <c r="F68" i="24" s="1"/>
  <c r="I59" i="56"/>
  <c r="G57" i="68"/>
  <c r="I57" i="68" s="1"/>
  <c r="D58" i="68"/>
  <c r="E58" i="68"/>
  <c r="H54" i="91"/>
  <c r="D55" i="91"/>
  <c r="E55" i="91"/>
  <c r="D47" i="101"/>
  <c r="E47" i="101"/>
  <c r="E59" i="63"/>
  <c r="F59" i="63" s="1"/>
  <c r="H59" i="63" s="1"/>
  <c r="B59" i="63"/>
  <c r="D66" i="17"/>
  <c r="E66" i="17" s="1"/>
  <c r="F66" i="17" s="1"/>
  <c r="D70" i="27"/>
  <c r="E70" i="27" s="1"/>
  <c r="F70" i="27" s="1"/>
  <c r="H55" i="85"/>
  <c r="D56" i="85"/>
  <c r="E56" i="85"/>
  <c r="D59" i="61"/>
  <c r="E59" i="61" s="1"/>
  <c r="E55" i="90"/>
  <c r="D55" i="90"/>
  <c r="B67" i="34"/>
  <c r="G67" i="34"/>
  <c r="H67" i="34"/>
  <c r="G54" i="91"/>
  <c r="H46" i="101"/>
  <c r="I46" i="101" s="1"/>
  <c r="I52" i="99"/>
  <c r="F57" i="76"/>
  <c r="B57" i="76"/>
  <c r="I65" i="20"/>
  <c r="E66" i="31"/>
  <c r="F66" i="31" s="1"/>
  <c r="D67" i="31" s="1"/>
  <c r="B66" i="31"/>
  <c r="I68" i="29"/>
  <c r="G60" i="60"/>
  <c r="I60" i="60" s="1"/>
  <c r="E64" i="21"/>
  <c r="F64" i="21" s="1"/>
  <c r="G64" i="21" s="1"/>
  <c r="B64" i="21"/>
  <c r="H55" i="82"/>
  <c r="D56" i="82"/>
  <c r="E56" i="82"/>
  <c r="G62" i="43"/>
  <c r="G58" i="62"/>
  <c r="E60" i="56"/>
  <c r="F60" i="56" s="1"/>
  <c r="H60" i="56" s="1"/>
  <c r="B60" i="56"/>
  <c r="G59" i="55"/>
  <c r="D60" i="55"/>
  <c r="E60" i="55" s="1"/>
  <c r="F60" i="55" s="1"/>
  <c r="B53" i="98"/>
  <c r="F53" i="98"/>
  <c r="G53" i="98" s="1"/>
  <c r="E66" i="20"/>
  <c r="F66" i="20" s="1"/>
  <c r="D67" i="20" s="1"/>
  <c r="B66" i="20"/>
  <c r="E59" i="62"/>
  <c r="F59" i="62" s="1"/>
  <c r="H59" i="62" s="1"/>
  <c r="B59" i="62"/>
  <c r="G49" i="100"/>
  <c r="I49" i="100" s="1"/>
  <c r="D50" i="100"/>
  <c r="E50" i="100"/>
  <c r="G57" i="67"/>
  <c r="I57" i="67" s="1"/>
  <c r="D58" i="67"/>
  <c r="H59" i="55"/>
  <c r="B69" i="28"/>
  <c r="H69" i="28"/>
  <c r="G69" i="28"/>
  <c r="D67" i="23"/>
  <c r="E67" i="23" s="1"/>
  <c r="F67" i="23" s="1"/>
  <c r="D61" i="45"/>
  <c r="E61" i="45" s="1"/>
  <c r="F61" i="45" s="1"/>
  <c r="E63" i="39"/>
  <c r="F63" i="39" s="1"/>
  <c r="D64" i="39" s="1"/>
  <c r="B63" i="39"/>
  <c r="B63" i="73"/>
  <c r="G63" i="73"/>
  <c r="D55" i="92"/>
  <c r="E55" i="92"/>
  <c r="B47" i="102"/>
  <c r="F47" i="102"/>
  <c r="H47" i="102" s="1"/>
  <c r="B57" i="77"/>
  <c r="E64" i="22"/>
  <c r="F64" i="22" s="1"/>
  <c r="B64" i="22"/>
  <c r="E60" i="54"/>
  <c r="F60" i="54" s="1"/>
  <c r="B60" i="54"/>
  <c r="H56" i="79"/>
  <c r="I56" i="79" s="1"/>
  <c r="D57" i="79"/>
  <c r="E57" i="79"/>
  <c r="G55" i="80"/>
  <c r="I55" i="80" s="1"/>
  <c r="D56" i="80"/>
  <c r="E56" i="80"/>
  <c r="B65" i="17"/>
  <c r="G65" i="17"/>
  <c r="H65" i="17"/>
  <c r="G58" i="63"/>
  <c r="B69" i="27"/>
  <c r="H69" i="27"/>
  <c r="G69" i="27"/>
  <c r="E61" i="86"/>
  <c r="F61" i="86" s="1"/>
  <c r="G61" i="86" s="1"/>
  <c r="B61" i="86"/>
  <c r="B57" i="78"/>
  <c r="F57" i="78"/>
  <c r="G57" i="78" s="1"/>
  <c r="D55" i="89"/>
  <c r="E55" i="89"/>
  <c r="D68" i="69"/>
  <c r="E68" i="69" s="1"/>
  <c r="F68" i="69" s="1"/>
  <c r="G69" i="29"/>
  <c r="D70" i="29"/>
  <c r="D54" i="96"/>
  <c r="E54" i="96"/>
  <c r="H58" i="61"/>
  <c r="I55" i="85"/>
  <c r="H57" i="65"/>
  <c r="I57" i="65" s="1"/>
  <c r="D58" i="65"/>
  <c r="D67" i="71"/>
  <c r="E67" i="71" s="1"/>
  <c r="F67" i="71" s="1"/>
  <c r="B61" i="46"/>
  <c r="G61" i="46"/>
  <c r="H61" i="46"/>
  <c r="E58" i="75"/>
  <c r="F58" i="75" s="1"/>
  <c r="G58" i="75" s="1"/>
  <c r="B58" i="75"/>
  <c r="D70" i="28"/>
  <c r="H63" i="73"/>
  <c r="D64" i="73"/>
  <c r="E64" i="73" s="1"/>
  <c r="F64" i="73" s="1"/>
  <c r="D65" i="73" s="1"/>
  <c r="D65" i="18"/>
  <c r="E65" i="18" s="1"/>
  <c r="F65" i="18" s="1"/>
  <c r="G54" i="90"/>
  <c r="H54" i="87"/>
  <c r="I54" i="87" s="1"/>
  <c r="D55" i="87"/>
  <c r="E55" i="87"/>
  <c r="I68" i="27"/>
  <c r="I65" i="32"/>
  <c r="B69" i="29"/>
  <c r="H69" i="29"/>
  <c r="G52" i="97"/>
  <c r="I52" i="97" s="1"/>
  <c r="D53" i="97"/>
  <c r="E53" i="97"/>
  <c r="G58" i="59"/>
  <c r="I58" i="59" s="1"/>
  <c r="D59" i="59"/>
  <c r="G65" i="31"/>
  <c r="B54" i="93"/>
  <c r="F54" i="93"/>
  <c r="G54" i="93" s="1"/>
  <c r="H59" i="57"/>
  <c r="I59" i="57" s="1"/>
  <c r="D60" i="57"/>
  <c r="E60" i="57" s="1"/>
  <c r="F60" i="57" s="1"/>
  <c r="G58" i="61"/>
  <c r="B63" i="41"/>
  <c r="G63" i="41"/>
  <c r="H59" i="66"/>
  <c r="D60" i="66"/>
  <c r="E61" i="60"/>
  <c r="F61" i="60" s="1"/>
  <c r="G61" i="60" s="1"/>
  <c r="B61" i="60"/>
  <c r="I56" i="77"/>
  <c r="H69" i="30"/>
  <c r="I69" i="30" s="1"/>
  <c r="D70" i="30"/>
  <c r="B64" i="18"/>
  <c r="H64" i="18"/>
  <c r="G64" i="18"/>
  <c r="H54" i="90"/>
  <c r="I54" i="90" s="1"/>
  <c r="D56" i="83"/>
  <c r="E56" i="83"/>
  <c r="F54" i="95"/>
  <c r="B54" i="95"/>
  <c r="G54" i="95"/>
  <c r="G54" i="88"/>
  <c r="I54" i="88" s="1"/>
  <c r="D55" i="88"/>
  <c r="E55" i="88"/>
  <c r="I59" i="60"/>
  <c r="D63" i="74"/>
  <c r="E63" i="74" s="1"/>
  <c r="F63" i="74" s="1"/>
  <c r="H55" i="84"/>
  <c r="I55" i="84" s="1"/>
  <c r="D56" i="84"/>
  <c r="E56" i="84"/>
  <c r="G57" i="58"/>
  <c r="I57" i="58" s="1"/>
  <c r="D58" i="58"/>
  <c r="E58" i="58"/>
  <c r="H66" i="71"/>
  <c r="I66" i="71" s="1"/>
  <c r="D63" i="42"/>
  <c r="E63" i="42" s="1"/>
  <c r="F63" i="42" s="1"/>
  <c r="I63" i="21"/>
  <c r="G61" i="64"/>
  <c r="D62" i="64"/>
  <c r="D64" i="3"/>
  <c r="G55" i="82"/>
  <c r="H67" i="24"/>
  <c r="I67" i="24" s="1"/>
  <c r="B59" i="66"/>
  <c r="G59" i="66"/>
  <c r="H58" i="62"/>
  <c r="H55" i="94"/>
  <c r="I55" i="94" s="1"/>
  <c r="D56" i="94"/>
  <c r="E56" i="94"/>
  <c r="E70" i="70"/>
  <c r="F70" i="70" s="1"/>
  <c r="D71" i="70" s="1"/>
  <c r="B70" i="70"/>
  <c r="I62" i="44" l="1"/>
  <c r="H61" i="86"/>
  <c r="F53" i="99"/>
  <c r="G53" i="99" s="1"/>
  <c r="I58" i="62"/>
  <c r="H64" i="19"/>
  <c r="F55" i="89"/>
  <c r="H54" i="93"/>
  <c r="I54" i="93" s="1"/>
  <c r="H57" i="78"/>
  <c r="I57" i="78" s="1"/>
  <c r="G66" i="20"/>
  <c r="G59" i="63"/>
  <c r="I59" i="63" s="1"/>
  <c r="I55" i="82"/>
  <c r="I62" i="43"/>
  <c r="D58" i="77"/>
  <c r="B58" i="77" s="1"/>
  <c r="G57" i="77"/>
  <c r="H53" i="99"/>
  <c r="I53" i="99" s="1"/>
  <c r="G66" i="31"/>
  <c r="H66" i="32"/>
  <c r="I63" i="41"/>
  <c r="H66" i="20"/>
  <c r="I60" i="86"/>
  <c r="I62" i="39"/>
  <c r="G64" i="19"/>
  <c r="I64" i="19" s="1"/>
  <c r="G63" i="43"/>
  <c r="H61" i="60"/>
  <c r="I61" i="60" s="1"/>
  <c r="I66" i="32"/>
  <c r="H63" i="43"/>
  <c r="H70" i="70"/>
  <c r="G70" i="70"/>
  <c r="G63" i="39"/>
  <c r="G60" i="53"/>
  <c r="I61" i="86"/>
  <c r="I61" i="46"/>
  <c r="I54" i="91"/>
  <c r="I69" i="27"/>
  <c r="I63" i="73"/>
  <c r="I67" i="34"/>
  <c r="I69" i="28"/>
  <c r="I62" i="42"/>
  <c r="D61" i="55"/>
  <c r="E61" i="55" s="1"/>
  <c r="F61" i="55" s="1"/>
  <c r="H64" i="22"/>
  <c r="D65" i="22"/>
  <c r="E65" i="22" s="1"/>
  <c r="F65" i="22" s="1"/>
  <c r="G64" i="22"/>
  <c r="D71" i="27"/>
  <c r="E71" i="27" s="1"/>
  <c r="F71" i="27" s="1"/>
  <c r="H60" i="57"/>
  <c r="D61" i="57"/>
  <c r="D69" i="24"/>
  <c r="B70" i="28"/>
  <c r="I59" i="66"/>
  <c r="B64" i="3"/>
  <c r="B58" i="58"/>
  <c r="F58" i="58"/>
  <c r="G58" i="58" s="1"/>
  <c r="H54" i="95"/>
  <c r="I54" i="95" s="1"/>
  <c r="D55" i="95"/>
  <c r="E55" i="95"/>
  <c r="E70" i="30"/>
  <c r="F70" i="30" s="1"/>
  <c r="D71" i="30" s="1"/>
  <c r="B70" i="30"/>
  <c r="E59" i="59"/>
  <c r="F59" i="59" s="1"/>
  <c r="B59" i="59"/>
  <c r="B65" i="18"/>
  <c r="G65" i="18"/>
  <c r="B54" i="96"/>
  <c r="F54" i="96"/>
  <c r="H54" i="96" s="1"/>
  <c r="B55" i="89"/>
  <c r="G55" i="89"/>
  <c r="D58" i="78"/>
  <c r="E58" i="78"/>
  <c r="D62" i="86"/>
  <c r="I65" i="17"/>
  <c r="H63" i="39"/>
  <c r="I59" i="55"/>
  <c r="G59" i="62"/>
  <c r="I59" i="62" s="1"/>
  <c r="D60" i="62"/>
  <c r="E60" i="62" s="1"/>
  <c r="F60" i="62" s="1"/>
  <c r="D61" i="56"/>
  <c r="E61" i="56" s="1"/>
  <c r="F61" i="56" s="1"/>
  <c r="D65" i="21"/>
  <c r="E65" i="21" s="1"/>
  <c r="F65" i="21" s="1"/>
  <c r="D66" i="21" s="1"/>
  <c r="E61" i="53"/>
  <c r="F61" i="53" s="1"/>
  <c r="D62" i="53" s="1"/>
  <c r="B61" i="53"/>
  <c r="H63" i="44"/>
  <c r="H57" i="76"/>
  <c r="D58" i="76"/>
  <c r="E58" i="76"/>
  <c r="H66" i="17"/>
  <c r="D67" i="17"/>
  <c r="B56" i="84"/>
  <c r="F56" i="84"/>
  <c r="H56" i="84" s="1"/>
  <c r="F56" i="94"/>
  <c r="B56" i="94"/>
  <c r="E62" i="64"/>
  <c r="F62" i="64" s="1"/>
  <c r="D63" i="64" s="1"/>
  <c r="B62" i="64"/>
  <c r="E60" i="66"/>
  <c r="F60" i="66" s="1"/>
  <c r="B60" i="66"/>
  <c r="B60" i="57"/>
  <c r="G60" i="57"/>
  <c r="F55" i="87"/>
  <c r="G55" i="87" s="1"/>
  <c r="B55" i="87"/>
  <c r="E70" i="28"/>
  <c r="F70" i="28" s="1"/>
  <c r="G70" i="28" s="1"/>
  <c r="B57" i="79"/>
  <c r="F57" i="79"/>
  <c r="G57" i="79" s="1"/>
  <c r="D61" i="54"/>
  <c r="E61" i="54" s="1"/>
  <c r="F61" i="54" s="1"/>
  <c r="G47" i="102"/>
  <c r="I47" i="102" s="1"/>
  <c r="D48" i="102"/>
  <c r="E48" i="102"/>
  <c r="E58" i="67"/>
  <c r="F58" i="67" s="1"/>
  <c r="B58" i="67"/>
  <c r="B60" i="55"/>
  <c r="H60" i="55"/>
  <c r="G60" i="55"/>
  <c r="G57" i="76"/>
  <c r="B70" i="27"/>
  <c r="G70" i="27"/>
  <c r="H70" i="27"/>
  <c r="B47" i="101"/>
  <c r="F47" i="101"/>
  <c r="H47" i="101" s="1"/>
  <c r="B68" i="24"/>
  <c r="G68" i="24"/>
  <c r="H68" i="24"/>
  <c r="D62" i="72"/>
  <c r="E62" i="72" s="1"/>
  <c r="F62" i="72" s="1"/>
  <c r="G63" i="44"/>
  <c r="D63" i="46"/>
  <c r="E63" i="46" s="1"/>
  <c r="F63" i="46" s="1"/>
  <c r="F56" i="83"/>
  <c r="G56" i="83" s="1"/>
  <c r="B56" i="83"/>
  <c r="E70" i="29"/>
  <c r="F70" i="29" s="1"/>
  <c r="H70" i="29" s="1"/>
  <c r="B70" i="29"/>
  <c r="B67" i="71"/>
  <c r="G67" i="71"/>
  <c r="D64" i="42"/>
  <c r="E64" i="42" s="1"/>
  <c r="F64" i="42" s="1"/>
  <c r="B55" i="88"/>
  <c r="F55" i="88"/>
  <c r="G55" i="88" s="1"/>
  <c r="H58" i="75"/>
  <c r="I58" i="75" s="1"/>
  <c r="D59" i="75"/>
  <c r="D69" i="69"/>
  <c r="E69" i="69" s="1"/>
  <c r="F69" i="69" s="1"/>
  <c r="E58" i="77"/>
  <c r="F58" i="77" s="1"/>
  <c r="F56" i="80"/>
  <c r="H56" i="80" s="1"/>
  <c r="B56" i="80"/>
  <c r="D62" i="45"/>
  <c r="B50" i="100"/>
  <c r="F50" i="100"/>
  <c r="H50" i="100" s="1"/>
  <c r="E67" i="20"/>
  <c r="F67" i="20" s="1"/>
  <c r="D68" i="20" s="1"/>
  <c r="B67" i="20"/>
  <c r="E54" i="99"/>
  <c r="D54" i="99"/>
  <c r="F59" i="61"/>
  <c r="G59" i="61" s="1"/>
  <c r="B59" i="61"/>
  <c r="D67" i="32"/>
  <c r="E67" i="32" s="1"/>
  <c r="F67" i="32" s="1"/>
  <c r="E65" i="19"/>
  <c r="F65" i="19" s="1"/>
  <c r="D66" i="19" s="1"/>
  <c r="B65" i="19"/>
  <c r="G68" i="34"/>
  <c r="B68" i="34"/>
  <c r="H68" i="34"/>
  <c r="E64" i="41"/>
  <c r="F64" i="41" s="1"/>
  <c r="D65" i="41" s="1"/>
  <c r="B64" i="41"/>
  <c r="B53" i="97"/>
  <c r="F53" i="97"/>
  <c r="G53" i="97" s="1"/>
  <c r="E64" i="39"/>
  <c r="F64" i="39" s="1"/>
  <c r="D65" i="39" s="1"/>
  <c r="B64" i="39"/>
  <c r="B66" i="17"/>
  <c r="G66" i="17"/>
  <c r="I66" i="17" s="1"/>
  <c r="E64" i="44"/>
  <c r="F64" i="44" s="1"/>
  <c r="G64" i="44" s="1"/>
  <c r="B64" i="44"/>
  <c r="D64" i="74"/>
  <c r="E64" i="74" s="1"/>
  <c r="F64" i="74" s="1"/>
  <c r="D55" i="93"/>
  <c r="E55" i="93"/>
  <c r="I69" i="29"/>
  <c r="I58" i="61"/>
  <c r="B68" i="69"/>
  <c r="G68" i="69"/>
  <c r="H68" i="69"/>
  <c r="B55" i="92"/>
  <c r="F55" i="92"/>
  <c r="B61" i="45"/>
  <c r="H61" i="45"/>
  <c r="G61" i="45"/>
  <c r="G60" i="56"/>
  <c r="I60" i="56" s="1"/>
  <c r="H64" i="21"/>
  <c r="I64" i="21" s="1"/>
  <c r="H66" i="31"/>
  <c r="I65" i="31"/>
  <c r="B57" i="81"/>
  <c r="F57" i="81"/>
  <c r="H57" i="81" s="1"/>
  <c r="F58" i="68"/>
  <c r="B58" i="68"/>
  <c r="D62" i="60"/>
  <c r="E62" i="60" s="1"/>
  <c r="F62" i="60" s="1"/>
  <c r="B55" i="91"/>
  <c r="F55" i="91"/>
  <c r="G55" i="91" s="1"/>
  <c r="E69" i="34"/>
  <c r="F69" i="34" s="1"/>
  <c r="D70" i="34" s="1"/>
  <c r="B69" i="34"/>
  <c r="B63" i="42"/>
  <c r="G63" i="42"/>
  <c r="H63" i="42"/>
  <c r="E71" i="70"/>
  <c r="F71" i="70" s="1"/>
  <c r="B71" i="70"/>
  <c r="G63" i="74"/>
  <c r="B63" i="74"/>
  <c r="H63" i="74"/>
  <c r="E65" i="73"/>
  <c r="F65" i="73" s="1"/>
  <c r="D66" i="73" s="1"/>
  <c r="B65" i="73"/>
  <c r="E58" i="65"/>
  <c r="F58" i="65" s="1"/>
  <c r="H58" i="65" s="1"/>
  <c r="B58" i="65"/>
  <c r="H60" i="54"/>
  <c r="I57" i="77"/>
  <c r="D68" i="23"/>
  <c r="E68" i="23" s="1"/>
  <c r="F68" i="23" s="1"/>
  <c r="H53" i="98"/>
  <c r="I53" i="98" s="1"/>
  <c r="D54" i="98"/>
  <c r="E54" i="98"/>
  <c r="E67" i="31"/>
  <c r="F67" i="31" s="1"/>
  <c r="H67" i="31" s="1"/>
  <c r="B67" i="31"/>
  <c r="B55" i="90"/>
  <c r="F55" i="90"/>
  <c r="H55" i="90"/>
  <c r="B56" i="85"/>
  <c r="F56" i="85"/>
  <c r="G56" i="85" s="1"/>
  <c r="H61" i="72"/>
  <c r="I61" i="72" s="1"/>
  <c r="E64" i="43"/>
  <c r="F64" i="43" s="1"/>
  <c r="H64" i="43" s="1"/>
  <c r="B64" i="43"/>
  <c r="H62" i="46"/>
  <c r="H67" i="71"/>
  <c r="D68" i="71"/>
  <c r="I61" i="64"/>
  <c r="I64" i="18"/>
  <c r="E64" i="3"/>
  <c r="F64" i="3" s="1"/>
  <c r="H64" i="3" s="1"/>
  <c r="H65" i="18"/>
  <c r="D66" i="18"/>
  <c r="B64" i="73"/>
  <c r="G64" i="73"/>
  <c r="H64" i="73"/>
  <c r="H55" i="89"/>
  <c r="D56" i="89"/>
  <c r="E56" i="89"/>
  <c r="G60" i="54"/>
  <c r="B67" i="23"/>
  <c r="G67" i="23"/>
  <c r="H67" i="23"/>
  <c r="B56" i="82"/>
  <c r="F56" i="82"/>
  <c r="G56" i="82" s="1"/>
  <c r="D60" i="63"/>
  <c r="E60" i="63" s="1"/>
  <c r="H60" i="53"/>
  <c r="I60" i="53" s="1"/>
  <c r="I58" i="63"/>
  <c r="G62" i="46"/>
  <c r="I66" i="20" l="1"/>
  <c r="H55" i="87"/>
  <c r="G57" i="81"/>
  <c r="I66" i="31"/>
  <c r="H59" i="61"/>
  <c r="I59" i="61" s="1"/>
  <c r="G70" i="29"/>
  <c r="I70" i="29" s="1"/>
  <c r="G67" i="20"/>
  <c r="G64" i="41"/>
  <c r="I63" i="43"/>
  <c r="G54" i="96"/>
  <c r="I54" i="96" s="1"/>
  <c r="G69" i="34"/>
  <c r="G62" i="64"/>
  <c r="G64" i="43"/>
  <c r="I64" i="43" s="1"/>
  <c r="H69" i="34"/>
  <c r="I68" i="69"/>
  <c r="H62" i="64"/>
  <c r="H65" i="19"/>
  <c r="I70" i="70"/>
  <c r="F54" i="98"/>
  <c r="G54" i="98" s="1"/>
  <c r="G70" i="30"/>
  <c r="I57" i="76"/>
  <c r="I63" i="39"/>
  <c r="H70" i="30"/>
  <c r="I70" i="30" s="1"/>
  <c r="I64" i="22"/>
  <c r="G65" i="19"/>
  <c r="G67" i="31"/>
  <c r="I67" i="31" s="1"/>
  <c r="H56" i="85"/>
  <c r="I56" i="85" s="1"/>
  <c r="H64" i="44"/>
  <c r="I64" i="44" s="1"/>
  <c r="H57" i="79"/>
  <c r="I61" i="45"/>
  <c r="I57" i="81"/>
  <c r="I63" i="74"/>
  <c r="I60" i="55"/>
  <c r="I60" i="54"/>
  <c r="I62" i="46"/>
  <c r="I70" i="27"/>
  <c r="I60" i="57"/>
  <c r="G60" i="62"/>
  <c r="D61" i="62"/>
  <c r="D69" i="23"/>
  <c r="E69" i="23" s="1"/>
  <c r="F69" i="23" s="1"/>
  <c r="G62" i="60"/>
  <c r="D63" i="60"/>
  <c r="D72" i="27"/>
  <c r="E72" i="27" s="1"/>
  <c r="E73" i="27" s="1"/>
  <c r="H59" i="59"/>
  <c r="D60" i="59"/>
  <c r="E60" i="59" s="1"/>
  <c r="F60" i="59" s="1"/>
  <c r="G59" i="59"/>
  <c r="D66" i="22"/>
  <c r="E66" i="22" s="1"/>
  <c r="F66" i="22" s="1"/>
  <c r="D61" i="66"/>
  <c r="G60" i="66"/>
  <c r="H60" i="66"/>
  <c r="D70" i="69"/>
  <c r="E70" i="69" s="1"/>
  <c r="F70" i="69" s="1"/>
  <c r="D59" i="77"/>
  <c r="H58" i="77"/>
  <c r="G58" i="77"/>
  <c r="G58" i="67"/>
  <c r="D59" i="67"/>
  <c r="E66" i="73"/>
  <c r="F66" i="73" s="1"/>
  <c r="D67" i="73" s="1"/>
  <c r="B66" i="73"/>
  <c r="D72" i="70"/>
  <c r="E72" i="70" s="1"/>
  <c r="E73" i="70" s="1"/>
  <c r="G58" i="68"/>
  <c r="D59" i="68"/>
  <c r="E59" i="68" s="1"/>
  <c r="F59" i="68" s="1"/>
  <c r="D56" i="92"/>
  <c r="E56" i="92"/>
  <c r="E65" i="39"/>
  <c r="F65" i="39" s="1"/>
  <c r="D66" i="39" s="1"/>
  <c r="B65" i="39"/>
  <c r="D68" i="32"/>
  <c r="E68" i="32" s="1"/>
  <c r="F68" i="32" s="1"/>
  <c r="B62" i="45"/>
  <c r="B62" i="72"/>
  <c r="G62" i="72"/>
  <c r="H58" i="67"/>
  <c r="H61" i="53"/>
  <c r="B61" i="56"/>
  <c r="H61" i="56"/>
  <c r="G61" i="56"/>
  <c r="B62" i="86"/>
  <c r="B69" i="24"/>
  <c r="F56" i="89"/>
  <c r="H56" i="89" s="1"/>
  <c r="B56" i="89"/>
  <c r="I63" i="42"/>
  <c r="H55" i="91"/>
  <c r="I55" i="91" s="1"/>
  <c r="D56" i="91"/>
  <c r="E56" i="91"/>
  <c r="H55" i="92"/>
  <c r="B67" i="32"/>
  <c r="G67" i="32"/>
  <c r="H67" i="32"/>
  <c r="F54" i="99"/>
  <c r="H54" i="99" s="1"/>
  <c r="B54" i="99"/>
  <c r="D51" i="100"/>
  <c r="E51" i="100"/>
  <c r="H55" i="88"/>
  <c r="I55" i="88" s="1"/>
  <c r="D56" i="88"/>
  <c r="E56" i="88"/>
  <c r="I68" i="24"/>
  <c r="B48" i="102"/>
  <c r="F48" i="102"/>
  <c r="H48" i="102" s="1"/>
  <c r="D57" i="94"/>
  <c r="E57" i="94"/>
  <c r="G61" i="53"/>
  <c r="B55" i="95"/>
  <c r="F55" i="95"/>
  <c r="H55" i="95" s="1"/>
  <c r="F58" i="78"/>
  <c r="G58" i="78" s="1"/>
  <c r="B58" i="78"/>
  <c r="B71" i="27"/>
  <c r="G71" i="27"/>
  <c r="H71" i="27"/>
  <c r="G58" i="65"/>
  <c r="I58" i="65" s="1"/>
  <c r="D59" i="65"/>
  <c r="E59" i="75"/>
  <c r="F59" i="75" s="1"/>
  <c r="B59" i="75"/>
  <c r="I67" i="23"/>
  <c r="I64" i="73"/>
  <c r="D65" i="43"/>
  <c r="E57" i="85"/>
  <c r="D57" i="85"/>
  <c r="D68" i="31"/>
  <c r="E68" i="31" s="1"/>
  <c r="F68" i="31" s="1"/>
  <c r="F55" i="93"/>
  <c r="H55" i="93" s="1"/>
  <c r="H53" i="97"/>
  <c r="I53" i="97" s="1"/>
  <c r="D54" i="97"/>
  <c r="E54" i="97"/>
  <c r="H64" i="41"/>
  <c r="H67" i="20"/>
  <c r="I67" i="20" s="1"/>
  <c r="B64" i="42"/>
  <c r="H64" i="42"/>
  <c r="B63" i="46"/>
  <c r="H63" i="46"/>
  <c r="G63" i="46"/>
  <c r="B61" i="54"/>
  <c r="G61" i="54"/>
  <c r="H61" i="54"/>
  <c r="I65" i="18"/>
  <c r="H58" i="58"/>
  <c r="I58" i="58" s="1"/>
  <c r="D59" i="58"/>
  <c r="E59" i="58"/>
  <c r="H70" i="28"/>
  <c r="I70" i="28" s="1"/>
  <c r="H56" i="82"/>
  <c r="I56" i="82" s="1"/>
  <c r="D57" i="82"/>
  <c r="E57" i="82"/>
  <c r="E68" i="71"/>
  <c r="F68" i="71" s="1"/>
  <c r="H68" i="71" s="1"/>
  <c r="B68" i="71"/>
  <c r="H56" i="83"/>
  <c r="I56" i="83" s="1"/>
  <c r="D57" i="83"/>
  <c r="E57" i="83"/>
  <c r="B60" i="62"/>
  <c r="H60" i="62"/>
  <c r="H65" i="73"/>
  <c r="H71" i="70"/>
  <c r="B62" i="60"/>
  <c r="H62" i="60"/>
  <c r="D58" i="81"/>
  <c r="E58" i="81" s="1"/>
  <c r="F58" i="81" s="1"/>
  <c r="B55" i="93"/>
  <c r="D60" i="61"/>
  <c r="E60" i="61" s="1"/>
  <c r="F60" i="61" s="1"/>
  <c r="B69" i="69"/>
  <c r="H69" i="69"/>
  <c r="G69" i="69"/>
  <c r="G47" i="101"/>
  <c r="I47" i="101" s="1"/>
  <c r="D48" i="101"/>
  <c r="E48" i="101"/>
  <c r="I57" i="79"/>
  <c r="I55" i="87"/>
  <c r="E63" i="64"/>
  <c r="F63" i="64" s="1"/>
  <c r="D64" i="64" s="1"/>
  <c r="B63" i="64"/>
  <c r="G56" i="84"/>
  <c r="I56" i="84" s="1"/>
  <c r="D57" i="84"/>
  <c r="E57" i="84"/>
  <c r="E66" i="21"/>
  <c r="F66" i="21" s="1"/>
  <c r="H66" i="21" s="1"/>
  <c r="B66" i="21"/>
  <c r="E61" i="57"/>
  <c r="F61" i="57" s="1"/>
  <c r="H61" i="57" s="1"/>
  <c r="B61" i="57"/>
  <c r="B65" i="22"/>
  <c r="H65" i="22"/>
  <c r="G65" i="22"/>
  <c r="F58" i="76"/>
  <c r="D59" i="76" s="1"/>
  <c r="B58" i="76"/>
  <c r="G56" i="80"/>
  <c r="I56" i="80" s="1"/>
  <c r="D57" i="80"/>
  <c r="E57" i="80"/>
  <c r="G64" i="42"/>
  <c r="D65" i="42"/>
  <c r="I55" i="89"/>
  <c r="E55" i="98"/>
  <c r="B68" i="23"/>
  <c r="H68" i="23"/>
  <c r="G68" i="23"/>
  <c r="G71" i="70"/>
  <c r="H58" i="68"/>
  <c r="D65" i="74"/>
  <c r="E65" i="74" s="1"/>
  <c r="F65" i="74" s="1"/>
  <c r="D65" i="44"/>
  <c r="E65" i="44" s="1"/>
  <c r="F65" i="44" s="1"/>
  <c r="H64" i="39"/>
  <c r="E65" i="41"/>
  <c r="F65" i="41" s="1"/>
  <c r="H65" i="41" s="1"/>
  <c r="B65" i="41"/>
  <c r="E68" i="20"/>
  <c r="F68" i="20" s="1"/>
  <c r="D69" i="20" s="1"/>
  <c r="B68" i="20"/>
  <c r="I67" i="71"/>
  <c r="G56" i="94"/>
  <c r="B65" i="21"/>
  <c r="H65" i="21"/>
  <c r="G65" i="21"/>
  <c r="G61" i="55"/>
  <c r="D62" i="55"/>
  <c r="D71" i="28"/>
  <c r="E71" i="28" s="1"/>
  <c r="F71" i="28" s="1"/>
  <c r="G64" i="3"/>
  <c r="I64" i="3" s="1"/>
  <c r="D65" i="3"/>
  <c r="D64" i="46"/>
  <c r="D62" i="54"/>
  <c r="E62" i="54" s="1"/>
  <c r="F62" i="54" s="1"/>
  <c r="E62" i="53"/>
  <c r="F62" i="53" s="1"/>
  <c r="H62" i="53" s="1"/>
  <c r="B62" i="53"/>
  <c r="B60" i="63"/>
  <c r="F60" i="63"/>
  <c r="E66" i="18"/>
  <c r="F66" i="18" s="1"/>
  <c r="H66" i="18" s="1"/>
  <c r="B66" i="18"/>
  <c r="G55" i="90"/>
  <c r="I55" i="90" s="1"/>
  <c r="D56" i="90"/>
  <c r="E56" i="90"/>
  <c r="B54" i="98"/>
  <c r="G65" i="73"/>
  <c r="E70" i="34"/>
  <c r="F70" i="34" s="1"/>
  <c r="G70" i="34" s="1"/>
  <c r="B70" i="34"/>
  <c r="G55" i="92"/>
  <c r="B64" i="74"/>
  <c r="H64" i="74"/>
  <c r="G64" i="74"/>
  <c r="G64" i="39"/>
  <c r="I68" i="34"/>
  <c r="E66" i="19"/>
  <c r="F66" i="19" s="1"/>
  <c r="H66" i="19" s="1"/>
  <c r="B66" i="19"/>
  <c r="G50" i="100"/>
  <c r="I50" i="100" s="1"/>
  <c r="E62" i="45"/>
  <c r="F62" i="45" s="1"/>
  <c r="D63" i="45" s="1"/>
  <c r="D71" i="29"/>
  <c r="E71" i="29" s="1"/>
  <c r="F71" i="29" s="1"/>
  <c r="H62" i="72"/>
  <c r="D63" i="72"/>
  <c r="D58" i="79"/>
  <c r="E58" i="79"/>
  <c r="D56" i="87"/>
  <c r="E56" i="87"/>
  <c r="H56" i="94"/>
  <c r="E67" i="17"/>
  <c r="F67" i="17" s="1"/>
  <c r="B67" i="17"/>
  <c r="I63" i="44"/>
  <c r="D62" i="56"/>
  <c r="E62" i="56" s="1"/>
  <c r="F62" i="56" s="1"/>
  <c r="E62" i="86"/>
  <c r="F62" i="86" s="1"/>
  <c r="D63" i="86" s="1"/>
  <c r="D55" i="96"/>
  <c r="E55" i="96"/>
  <c r="E71" i="30"/>
  <c r="F71" i="30" s="1"/>
  <c r="D72" i="30" s="1"/>
  <c r="B71" i="30"/>
  <c r="E69" i="24"/>
  <c r="F69" i="24" s="1"/>
  <c r="G69" i="24" s="1"/>
  <c r="B61" i="55"/>
  <c r="H61" i="55"/>
  <c r="H71" i="30" l="1"/>
  <c r="I64" i="41"/>
  <c r="I62" i="64"/>
  <c r="I61" i="55"/>
  <c r="H58" i="76"/>
  <c r="F51" i="100"/>
  <c r="D52" i="100" s="1"/>
  <c r="G68" i="71"/>
  <c r="G55" i="95"/>
  <c r="I55" i="95" s="1"/>
  <c r="G65" i="41"/>
  <c r="I65" i="41" s="1"/>
  <c r="G71" i="30"/>
  <c r="I71" i="30" s="1"/>
  <c r="H59" i="75"/>
  <c r="G59" i="75"/>
  <c r="G54" i="99"/>
  <c r="H54" i="98"/>
  <c r="I54" i="98" s="1"/>
  <c r="D55" i="98"/>
  <c r="H68" i="20"/>
  <c r="I65" i="19"/>
  <c r="G66" i="19"/>
  <c r="I66" i="19" s="1"/>
  <c r="G66" i="18"/>
  <c r="I66" i="18" s="1"/>
  <c r="I69" i="34"/>
  <c r="I58" i="68"/>
  <c r="I58" i="67"/>
  <c r="I67" i="32"/>
  <c r="G66" i="21"/>
  <c r="I66" i="21" s="1"/>
  <c r="H65" i="39"/>
  <c r="H63" i="64"/>
  <c r="G55" i="93"/>
  <c r="I60" i="62"/>
  <c r="H70" i="34"/>
  <c r="G62" i="45"/>
  <c r="I55" i="93"/>
  <c r="G68" i="20"/>
  <c r="I61" i="56"/>
  <c r="I71" i="27"/>
  <c r="I59" i="59"/>
  <c r="I63" i="46"/>
  <c r="I65" i="73"/>
  <c r="I68" i="71"/>
  <c r="I64" i="42"/>
  <c r="I64" i="74"/>
  <c r="I55" i="92"/>
  <c r="I64" i="39"/>
  <c r="I54" i="99"/>
  <c r="H65" i="44"/>
  <c r="D66" i="44"/>
  <c r="G68" i="31"/>
  <c r="D69" i="31"/>
  <c r="E69" i="31" s="1"/>
  <c r="F69" i="31" s="1"/>
  <c r="D59" i="81"/>
  <c r="E59" i="81" s="1"/>
  <c r="F59" i="81" s="1"/>
  <c r="H69" i="23"/>
  <c r="D70" i="23"/>
  <c r="D60" i="68"/>
  <c r="E60" i="68" s="1"/>
  <c r="F60" i="68" s="1"/>
  <c r="D66" i="74"/>
  <c r="E66" i="74" s="1"/>
  <c r="F66" i="74" s="1"/>
  <c r="D68" i="17"/>
  <c r="E68" i="17"/>
  <c r="F68" i="17" s="1"/>
  <c r="E59" i="65"/>
  <c r="F59" i="65" s="1"/>
  <c r="B59" i="65"/>
  <c r="E52" i="100"/>
  <c r="H68" i="32"/>
  <c r="D69" i="32"/>
  <c r="F56" i="92"/>
  <c r="B56" i="92"/>
  <c r="G66" i="73"/>
  <c r="B59" i="77"/>
  <c r="H66" i="22"/>
  <c r="D67" i="22"/>
  <c r="E63" i="86"/>
  <c r="F63" i="86" s="1"/>
  <c r="G63" i="86" s="1"/>
  <c r="B63" i="86"/>
  <c r="I56" i="94"/>
  <c r="B71" i="29"/>
  <c r="H71" i="29"/>
  <c r="G71" i="29"/>
  <c r="G62" i="53"/>
  <c r="I62" i="53" s="1"/>
  <c r="E62" i="55"/>
  <c r="F62" i="55" s="1"/>
  <c r="G62" i="55" s="1"/>
  <c r="B62" i="55"/>
  <c r="I65" i="22"/>
  <c r="D62" i="57"/>
  <c r="E62" i="57" s="1"/>
  <c r="F62" i="57" s="1"/>
  <c r="I69" i="69"/>
  <c r="B57" i="82"/>
  <c r="F57" i="82"/>
  <c r="G57" i="82" s="1"/>
  <c r="B51" i="100"/>
  <c r="H51" i="100"/>
  <c r="G51" i="100"/>
  <c r="H62" i="45"/>
  <c r="I62" i="45" s="1"/>
  <c r="B68" i="32"/>
  <c r="G68" i="32"/>
  <c r="B66" i="22"/>
  <c r="G66" i="22"/>
  <c r="B65" i="43"/>
  <c r="G62" i="56"/>
  <c r="D63" i="56"/>
  <c r="G48" i="102"/>
  <c r="I48" i="102" s="1"/>
  <c r="D49" i="102"/>
  <c r="E49" i="102"/>
  <c r="I61" i="53"/>
  <c r="B69" i="23"/>
  <c r="G69" i="23"/>
  <c r="I69" i="23" s="1"/>
  <c r="B62" i="56"/>
  <c r="H62" i="56"/>
  <c r="F56" i="87"/>
  <c r="G56" i="87" s="1"/>
  <c r="B56" i="87"/>
  <c r="D67" i="19"/>
  <c r="E67" i="19" s="1"/>
  <c r="F67" i="19" s="1"/>
  <c r="E69" i="20"/>
  <c r="F69" i="20" s="1"/>
  <c r="D70" i="20" s="1"/>
  <c r="B69" i="20"/>
  <c r="I68" i="23"/>
  <c r="G63" i="64"/>
  <c r="F48" i="101"/>
  <c r="B48" i="101"/>
  <c r="E59" i="67"/>
  <c r="F59" i="67" s="1"/>
  <c r="B59" i="67"/>
  <c r="D71" i="69"/>
  <c r="E71" i="69" s="1"/>
  <c r="F71" i="69" s="1"/>
  <c r="D61" i="59"/>
  <c r="E61" i="59" s="1"/>
  <c r="F61" i="59" s="1"/>
  <c r="B55" i="96"/>
  <c r="F55" i="96"/>
  <c r="H55" i="96" s="1"/>
  <c r="D72" i="29"/>
  <c r="E72" i="29" s="1"/>
  <c r="E73" i="29" s="1"/>
  <c r="B64" i="46"/>
  <c r="E65" i="3"/>
  <c r="F65" i="3" s="1"/>
  <c r="H65" i="3" s="1"/>
  <c r="B65" i="3"/>
  <c r="E56" i="93"/>
  <c r="D56" i="93"/>
  <c r="B59" i="68"/>
  <c r="G59" i="68"/>
  <c r="H59" i="68"/>
  <c r="D63" i="53"/>
  <c r="E63" i="53" s="1"/>
  <c r="F63" i="53" s="1"/>
  <c r="E65" i="42"/>
  <c r="F65" i="42" s="1"/>
  <c r="D66" i="42" s="1"/>
  <c r="B65" i="42"/>
  <c r="B58" i="81"/>
  <c r="H58" i="81"/>
  <c r="G58" i="81"/>
  <c r="I61" i="54"/>
  <c r="B68" i="31"/>
  <c r="H68" i="31"/>
  <c r="B56" i="91"/>
  <c r="F56" i="91"/>
  <c r="G56" i="89"/>
  <c r="I56" i="89" s="1"/>
  <c r="D57" i="89"/>
  <c r="E57" i="89"/>
  <c r="G62" i="86"/>
  <c r="I62" i="72"/>
  <c r="G65" i="39"/>
  <c r="B70" i="69"/>
  <c r="G70" i="69"/>
  <c r="H70" i="69"/>
  <c r="B60" i="59"/>
  <c r="G60" i="59"/>
  <c r="H60" i="59"/>
  <c r="E61" i="62"/>
  <c r="F61" i="62" s="1"/>
  <c r="D62" i="62" s="1"/>
  <c r="B61" i="62"/>
  <c r="F57" i="83"/>
  <c r="D58" i="83" s="1"/>
  <c r="B57" i="83"/>
  <c r="D71" i="34"/>
  <c r="E71" i="34" s="1"/>
  <c r="F71" i="34" s="1"/>
  <c r="H60" i="63"/>
  <c r="D61" i="63"/>
  <c r="D63" i="54"/>
  <c r="E63" i="54" s="1"/>
  <c r="F63" i="54" s="1"/>
  <c r="D72" i="28"/>
  <c r="G58" i="76"/>
  <c r="I58" i="76" s="1"/>
  <c r="D67" i="21"/>
  <c r="E67" i="21" s="1"/>
  <c r="F67" i="21" s="1"/>
  <c r="D68" i="21" s="1"/>
  <c r="E64" i="64"/>
  <c r="F64" i="64" s="1"/>
  <c r="D65" i="64" s="1"/>
  <c r="B64" i="64"/>
  <c r="D61" i="61"/>
  <c r="E61" i="61" s="1"/>
  <c r="F61" i="61" s="1"/>
  <c r="D62" i="61" s="1"/>
  <c r="I62" i="60"/>
  <c r="B57" i="85"/>
  <c r="F57" i="85"/>
  <c r="H57" i="85" s="1"/>
  <c r="D55" i="99"/>
  <c r="E55" i="99"/>
  <c r="H62" i="86"/>
  <c r="I58" i="77"/>
  <c r="I60" i="66"/>
  <c r="B72" i="27"/>
  <c r="F72" i="27"/>
  <c r="H72" i="27" s="1"/>
  <c r="B54" i="97"/>
  <c r="F54" i="97"/>
  <c r="G54" i="97" s="1"/>
  <c r="D70" i="24"/>
  <c r="E70" i="24" s="1"/>
  <c r="F70" i="24" s="1"/>
  <c r="F56" i="90"/>
  <c r="H56" i="90" s="1"/>
  <c r="B56" i="90"/>
  <c r="E67" i="73"/>
  <c r="F67" i="73" s="1"/>
  <c r="D68" i="73" s="1"/>
  <c r="B67" i="73"/>
  <c r="D67" i="18"/>
  <c r="E67" i="18" s="1"/>
  <c r="F67" i="18" s="1"/>
  <c r="B65" i="74"/>
  <c r="H65" i="74"/>
  <c r="G65" i="74"/>
  <c r="H67" i="17"/>
  <c r="B58" i="79"/>
  <c r="F58" i="79"/>
  <c r="H58" i="79" s="1"/>
  <c r="E72" i="30"/>
  <c r="E73" i="30" s="1"/>
  <c r="B72" i="30"/>
  <c r="E63" i="72"/>
  <c r="F63" i="72" s="1"/>
  <c r="D64" i="72" s="1"/>
  <c r="B63" i="72"/>
  <c r="E63" i="45"/>
  <c r="F63" i="45" s="1"/>
  <c r="B63" i="45"/>
  <c r="B62" i="54"/>
  <c r="G62" i="54"/>
  <c r="H62" i="54"/>
  <c r="B71" i="28"/>
  <c r="H71" i="28"/>
  <c r="G71" i="28"/>
  <c r="I65" i="21"/>
  <c r="F55" i="98"/>
  <c r="G55" i="98" s="1"/>
  <c r="B55" i="98"/>
  <c r="G61" i="57"/>
  <c r="I61" i="57" s="1"/>
  <c r="B60" i="61"/>
  <c r="G60" i="61"/>
  <c r="H60" i="61"/>
  <c r="D60" i="75"/>
  <c r="E60" i="75" s="1"/>
  <c r="F60" i="75" s="1"/>
  <c r="E56" i="95"/>
  <c r="D56" i="95"/>
  <c r="F56" i="88"/>
  <c r="G56" i="88" s="1"/>
  <c r="B56" i="88"/>
  <c r="E66" i="39"/>
  <c r="F66" i="39" s="1"/>
  <c r="D67" i="39" s="1"/>
  <c r="B66" i="39"/>
  <c r="H66" i="39"/>
  <c r="B72" i="70"/>
  <c r="F72" i="70"/>
  <c r="H72" i="70" s="1"/>
  <c r="B57" i="84"/>
  <c r="F57" i="84"/>
  <c r="H57" i="84" s="1"/>
  <c r="F59" i="58"/>
  <c r="D60" i="58" s="1"/>
  <c r="B59" i="58"/>
  <c r="I70" i="34"/>
  <c r="B65" i="44"/>
  <c r="G65" i="44"/>
  <c r="B57" i="94"/>
  <c r="F57" i="94"/>
  <c r="H57" i="94" s="1"/>
  <c r="H69" i="24"/>
  <c r="I69" i="24" s="1"/>
  <c r="G67" i="17"/>
  <c r="G60" i="63"/>
  <c r="E64" i="46"/>
  <c r="F64" i="46" s="1"/>
  <c r="G64" i="46" s="1"/>
  <c r="D66" i="41"/>
  <c r="E66" i="41" s="1"/>
  <c r="F66" i="41" s="1"/>
  <c r="F57" i="80"/>
  <c r="G57" i="80" s="1"/>
  <c r="B57" i="80"/>
  <c r="E59" i="76"/>
  <c r="F59" i="76" s="1"/>
  <c r="B59" i="76"/>
  <c r="I71" i="70"/>
  <c r="D69" i="71"/>
  <c r="E65" i="43"/>
  <c r="F65" i="43" s="1"/>
  <c r="H65" i="43" s="1"/>
  <c r="H58" i="78"/>
  <c r="I58" i="78" s="1"/>
  <c r="D59" i="78"/>
  <c r="H66" i="73"/>
  <c r="E59" i="77"/>
  <c r="F59" i="77" s="1"/>
  <c r="E61" i="66"/>
  <c r="F61" i="66" s="1"/>
  <c r="B61" i="66"/>
  <c r="E63" i="60"/>
  <c r="F63" i="60" s="1"/>
  <c r="G63" i="60" s="1"/>
  <c r="B63" i="60"/>
  <c r="I59" i="75" l="1"/>
  <c r="I66" i="73"/>
  <c r="H64" i="64"/>
  <c r="G65" i="3"/>
  <c r="I63" i="64"/>
  <c r="H62" i="55"/>
  <c r="I60" i="63"/>
  <c r="G66" i="39"/>
  <c r="I66" i="39" s="1"/>
  <c r="H61" i="62"/>
  <c r="I65" i="39"/>
  <c r="H63" i="72"/>
  <c r="I68" i="20"/>
  <c r="G57" i="84"/>
  <c r="I57" i="84" s="1"/>
  <c r="G72" i="27"/>
  <c r="G73" i="27" s="1"/>
  <c r="I65" i="44"/>
  <c r="G63" i="72"/>
  <c r="I63" i="72" s="1"/>
  <c r="H65" i="42"/>
  <c r="G57" i="85"/>
  <c r="I57" i="85" s="1"/>
  <c r="I68" i="31"/>
  <c r="F52" i="100"/>
  <c r="G65" i="43"/>
  <c r="I65" i="43" s="1"/>
  <c r="H63" i="60"/>
  <c r="I63" i="60" s="1"/>
  <c r="H63" i="86"/>
  <c r="I63" i="86" s="1"/>
  <c r="F72" i="30"/>
  <c r="G72" i="30" s="1"/>
  <c r="G73" i="30" s="1"/>
  <c r="H54" i="97"/>
  <c r="I54" i="97" s="1"/>
  <c r="I68" i="32"/>
  <c r="I65" i="74"/>
  <c r="I58" i="81"/>
  <c r="I71" i="28"/>
  <c r="I51" i="100"/>
  <c r="I62" i="86"/>
  <c r="I65" i="3"/>
  <c r="I66" i="22"/>
  <c r="G59" i="67"/>
  <c r="D60" i="67"/>
  <c r="H59" i="67"/>
  <c r="D64" i="54"/>
  <c r="E64" i="54" s="1"/>
  <c r="F64" i="54" s="1"/>
  <c r="D64" i="53"/>
  <c r="H73" i="70"/>
  <c r="G60" i="75"/>
  <c r="D61" i="75"/>
  <c r="H59" i="77"/>
  <c r="D60" i="77"/>
  <c r="G59" i="77"/>
  <c r="H70" i="24"/>
  <c r="D71" i="24"/>
  <c r="E62" i="61"/>
  <c r="F62" i="61" s="1"/>
  <c r="G62" i="61" s="1"/>
  <c r="B62" i="61"/>
  <c r="G63" i="45"/>
  <c r="D64" i="45"/>
  <c r="E64" i="45" s="1"/>
  <c r="F64" i="45" s="1"/>
  <c r="H63" i="45"/>
  <c r="D68" i="19"/>
  <c r="E68" i="19" s="1"/>
  <c r="F68" i="19" s="1"/>
  <c r="H59" i="65"/>
  <c r="D60" i="65"/>
  <c r="G59" i="65"/>
  <c r="D70" i="31"/>
  <c r="E70" i="31" s="1"/>
  <c r="F70" i="31" s="1"/>
  <c r="G59" i="76"/>
  <c r="D60" i="76"/>
  <c r="H59" i="76"/>
  <c r="I72" i="27"/>
  <c r="I73" i="27" s="1"/>
  <c r="H73" i="27"/>
  <c r="B69" i="71"/>
  <c r="E60" i="58"/>
  <c r="F60" i="58" s="1"/>
  <c r="G60" i="58" s="1"/>
  <c r="B60" i="58"/>
  <c r="E70" i="20"/>
  <c r="F70" i="20" s="1"/>
  <c r="G70" i="20" s="1"/>
  <c r="B70" i="20"/>
  <c r="E66" i="44"/>
  <c r="F66" i="44" s="1"/>
  <c r="G66" i="44" s="1"/>
  <c r="B66" i="44"/>
  <c r="D58" i="85"/>
  <c r="E58" i="85"/>
  <c r="E65" i="64"/>
  <c r="F65" i="64" s="1"/>
  <c r="D66" i="64" s="1"/>
  <c r="B65" i="64"/>
  <c r="G65" i="42"/>
  <c r="B61" i="59"/>
  <c r="G61" i="59"/>
  <c r="H61" i="59"/>
  <c r="E69" i="32"/>
  <c r="F69" i="32" s="1"/>
  <c r="H69" i="32" s="1"/>
  <c r="B69" i="32"/>
  <c r="H56" i="91"/>
  <c r="D57" i="91"/>
  <c r="E57" i="91"/>
  <c r="H48" i="101"/>
  <c r="D49" i="101"/>
  <c r="E49" i="101"/>
  <c r="F56" i="95"/>
  <c r="H56" i="95" s="1"/>
  <c r="B56" i="95"/>
  <c r="E68" i="21"/>
  <c r="F68" i="21" s="1"/>
  <c r="H68" i="21" s="1"/>
  <c r="B68" i="21"/>
  <c r="I62" i="55"/>
  <c r="H68" i="17"/>
  <c r="D69" i="17"/>
  <c r="G66" i="41"/>
  <c r="D67" i="41"/>
  <c r="E58" i="84"/>
  <c r="D58" i="84"/>
  <c r="B67" i="18"/>
  <c r="G67" i="18"/>
  <c r="D55" i="97"/>
  <c r="E55" i="97"/>
  <c r="B67" i="21"/>
  <c r="G67" i="21"/>
  <c r="H67" i="21"/>
  <c r="E61" i="63"/>
  <c r="F61" i="63" s="1"/>
  <c r="D62" i="63" s="1"/>
  <c r="B61" i="63"/>
  <c r="H57" i="83"/>
  <c r="I60" i="59"/>
  <c r="B71" i="69"/>
  <c r="G71" i="69"/>
  <c r="H71" i="69"/>
  <c r="B62" i="57"/>
  <c r="H62" i="57"/>
  <c r="D63" i="55"/>
  <c r="E63" i="55" s="1"/>
  <c r="F63" i="55" s="1"/>
  <c r="D53" i="100"/>
  <c r="E53" i="100"/>
  <c r="B68" i="17"/>
  <c r="G68" i="17"/>
  <c r="D62" i="66"/>
  <c r="E62" i="66" s="1"/>
  <c r="F62" i="66" s="1"/>
  <c r="B56" i="93"/>
  <c r="F56" i="93"/>
  <c r="H56" i="93" s="1"/>
  <c r="D62" i="59"/>
  <c r="E62" i="59" s="1"/>
  <c r="F62" i="59" s="1"/>
  <c r="G56" i="92"/>
  <c r="D57" i="92"/>
  <c r="E57" i="92"/>
  <c r="F55" i="99"/>
  <c r="H55" i="99" s="1"/>
  <c r="B55" i="99"/>
  <c r="E62" i="62"/>
  <c r="F62" i="62" s="1"/>
  <c r="D63" i="62" s="1"/>
  <c r="B62" i="62"/>
  <c r="E66" i="42"/>
  <c r="F66" i="42" s="1"/>
  <c r="D67" i="42" s="1"/>
  <c r="B66" i="42"/>
  <c r="D72" i="69"/>
  <c r="E72" i="69" s="1"/>
  <c r="E73" i="69" s="1"/>
  <c r="B67" i="19"/>
  <c r="G67" i="19"/>
  <c r="H67" i="19"/>
  <c r="D64" i="60"/>
  <c r="E64" i="60" s="1"/>
  <c r="F64" i="60" s="1"/>
  <c r="E59" i="78"/>
  <c r="F59" i="78" s="1"/>
  <c r="B59" i="78"/>
  <c r="B66" i="41"/>
  <c r="H66" i="41"/>
  <c r="E67" i="39"/>
  <c r="F67" i="39" s="1"/>
  <c r="D68" i="39" s="1"/>
  <c r="B67" i="39"/>
  <c r="H56" i="88"/>
  <c r="I56" i="88" s="1"/>
  <c r="I62" i="54"/>
  <c r="G58" i="79"/>
  <c r="I58" i="79" s="1"/>
  <c r="D59" i="79"/>
  <c r="H67" i="73"/>
  <c r="B63" i="53"/>
  <c r="G63" i="53"/>
  <c r="H63" i="53"/>
  <c r="B72" i="29"/>
  <c r="F72" i="29"/>
  <c r="H72" i="29" s="1"/>
  <c r="H57" i="82"/>
  <c r="I57" i="82" s="1"/>
  <c r="D58" i="82"/>
  <c r="D64" i="86"/>
  <c r="E64" i="86" s="1"/>
  <c r="F64" i="86" s="1"/>
  <c r="B52" i="100"/>
  <c r="H52" i="100"/>
  <c r="G52" i="100"/>
  <c r="D67" i="74"/>
  <c r="E67" i="74" s="1"/>
  <c r="F67" i="74" s="1"/>
  <c r="E70" i="23"/>
  <c r="F70" i="23" s="1"/>
  <c r="D71" i="23" s="1"/>
  <c r="B70" i="23"/>
  <c r="H57" i="80"/>
  <c r="I57" i="80" s="1"/>
  <c r="D58" i="80"/>
  <c r="H67" i="18"/>
  <c r="D68" i="18"/>
  <c r="G62" i="57"/>
  <c r="D63" i="57"/>
  <c r="H61" i="66"/>
  <c r="G57" i="94"/>
  <c r="I57" i="94" s="1"/>
  <c r="D58" i="94"/>
  <c r="G59" i="58"/>
  <c r="G72" i="70"/>
  <c r="G73" i="70" s="1"/>
  <c r="B60" i="75"/>
  <c r="H60" i="75"/>
  <c r="G56" i="90"/>
  <c r="I56" i="90" s="1"/>
  <c r="D57" i="90"/>
  <c r="E57" i="90"/>
  <c r="D72" i="34"/>
  <c r="E72" i="34" s="1"/>
  <c r="E73" i="34" s="1"/>
  <c r="E58" i="83"/>
  <c r="F58" i="83" s="1"/>
  <c r="B58" i="83"/>
  <c r="B57" i="89"/>
  <c r="F57" i="89"/>
  <c r="G57" i="89" s="1"/>
  <c r="I59" i="68"/>
  <c r="D66" i="3"/>
  <c r="E66" i="3" s="1"/>
  <c r="F66" i="3" s="1"/>
  <c r="H69" i="20"/>
  <c r="H56" i="87"/>
  <c r="I56" i="87" s="1"/>
  <c r="D57" i="87"/>
  <c r="E57" i="87"/>
  <c r="B66" i="74"/>
  <c r="G66" i="74"/>
  <c r="H66" i="74"/>
  <c r="B67" i="22"/>
  <c r="B61" i="61"/>
  <c r="H61" i="61"/>
  <c r="G61" i="61"/>
  <c r="B63" i="54"/>
  <c r="G63" i="54"/>
  <c r="H63" i="54"/>
  <c r="D66" i="43"/>
  <c r="H59" i="58"/>
  <c r="I60" i="61"/>
  <c r="E64" i="72"/>
  <c r="F64" i="72" s="1"/>
  <c r="D65" i="72" s="1"/>
  <c r="B64" i="72"/>
  <c r="I67" i="17"/>
  <c r="G67" i="73"/>
  <c r="G64" i="64"/>
  <c r="I64" i="64" s="1"/>
  <c r="B71" i="34"/>
  <c r="H71" i="34"/>
  <c r="G71" i="34"/>
  <c r="G57" i="83"/>
  <c r="I70" i="69"/>
  <c r="G55" i="96"/>
  <c r="I55" i="96" s="1"/>
  <c r="D56" i="96"/>
  <c r="E56" i="96"/>
  <c r="G48" i="101"/>
  <c r="I62" i="56"/>
  <c r="B49" i="102"/>
  <c r="F49" i="102"/>
  <c r="G49" i="102" s="1"/>
  <c r="I71" i="29"/>
  <c r="H56" i="92"/>
  <c r="D61" i="68"/>
  <c r="E61" i="68" s="1"/>
  <c r="F61" i="68" s="1"/>
  <c r="D60" i="81"/>
  <c r="E60" i="81" s="1"/>
  <c r="F60" i="81" s="1"/>
  <c r="B69" i="31"/>
  <c r="G69" i="31"/>
  <c r="H69" i="31"/>
  <c r="H64" i="46"/>
  <c r="I64" i="46" s="1"/>
  <c r="D65" i="46"/>
  <c r="B72" i="28"/>
  <c r="G61" i="66"/>
  <c r="E69" i="71"/>
  <c r="F69" i="71" s="1"/>
  <c r="D57" i="88"/>
  <c r="E57" i="88"/>
  <c r="H55" i="98"/>
  <c r="I55" i="98" s="1"/>
  <c r="D56" i="98"/>
  <c r="E56" i="98"/>
  <c r="E68" i="73"/>
  <c r="F68" i="73" s="1"/>
  <c r="D69" i="73" s="1"/>
  <c r="B68" i="73"/>
  <c r="B70" i="24"/>
  <c r="G70" i="24"/>
  <c r="E72" i="28"/>
  <c r="E73" i="28" s="1"/>
  <c r="G61" i="62"/>
  <c r="G56" i="91"/>
  <c r="G69" i="20"/>
  <c r="E63" i="56"/>
  <c r="F63" i="56" s="1"/>
  <c r="H63" i="56" s="1"/>
  <c r="B63" i="56"/>
  <c r="E67" i="22"/>
  <c r="F67" i="22" s="1"/>
  <c r="D68" i="22" s="1"/>
  <c r="B60" i="68"/>
  <c r="G60" i="68"/>
  <c r="H60" i="68"/>
  <c r="B59" i="81"/>
  <c r="H59" i="81"/>
  <c r="G59" i="81"/>
  <c r="H70" i="23" l="1"/>
  <c r="I61" i="62"/>
  <c r="I65" i="42"/>
  <c r="I60" i="75"/>
  <c r="I56" i="91"/>
  <c r="G56" i="93"/>
  <c r="I56" i="93" s="1"/>
  <c r="H72" i="30"/>
  <c r="I72" i="30" s="1"/>
  <c r="I73" i="30" s="1"/>
  <c r="H62" i="61"/>
  <c r="I62" i="61" s="1"/>
  <c r="I61" i="59"/>
  <c r="I59" i="67"/>
  <c r="I59" i="58"/>
  <c r="G70" i="23"/>
  <c r="I70" i="23" s="1"/>
  <c r="H66" i="42"/>
  <c r="F58" i="85"/>
  <c r="H61" i="63"/>
  <c r="I67" i="18"/>
  <c r="H68" i="73"/>
  <c r="G68" i="21"/>
  <c r="I68" i="21" s="1"/>
  <c r="I67" i="21"/>
  <c r="G72" i="29"/>
  <c r="G73" i="29" s="1"/>
  <c r="H65" i="64"/>
  <c r="I61" i="61"/>
  <c r="G65" i="64"/>
  <c r="I59" i="65"/>
  <c r="I56" i="92"/>
  <c r="I70" i="24"/>
  <c r="I67" i="19"/>
  <c r="I72" i="70"/>
  <c r="I73" i="70" s="1"/>
  <c r="I66" i="74"/>
  <c r="I66" i="41"/>
  <c r="H59" i="78"/>
  <c r="D60" i="78"/>
  <c r="G59" i="78"/>
  <c r="H62" i="66"/>
  <c r="D63" i="66"/>
  <c r="E63" i="66" s="1"/>
  <c r="F63" i="66" s="1"/>
  <c r="I72" i="29"/>
  <c r="I73" i="29" s="1"/>
  <c r="H73" i="29"/>
  <c r="D65" i="60"/>
  <c r="E65" i="60" s="1"/>
  <c r="F65" i="60" s="1"/>
  <c r="D62" i="68"/>
  <c r="E62" i="68" s="1"/>
  <c r="F62" i="68" s="1"/>
  <c r="G64" i="54"/>
  <c r="D65" i="54"/>
  <c r="E65" i="54" s="1"/>
  <c r="F65" i="54" s="1"/>
  <c r="H58" i="83"/>
  <c r="D59" i="83"/>
  <c r="G58" i="83"/>
  <c r="D63" i="59"/>
  <c r="E63" i="59" s="1"/>
  <c r="F63" i="59" s="1"/>
  <c r="D68" i="74"/>
  <c r="E68" i="74" s="1"/>
  <c r="F68" i="74" s="1"/>
  <c r="D65" i="45"/>
  <c r="E65" i="45" s="1"/>
  <c r="F65" i="45" s="1"/>
  <c r="H64" i="86"/>
  <c r="D65" i="86"/>
  <c r="H70" i="31"/>
  <c r="D71" i="31"/>
  <c r="E68" i="39"/>
  <c r="F68" i="39" s="1"/>
  <c r="B68" i="39"/>
  <c r="I61" i="66"/>
  <c r="I52" i="100"/>
  <c r="E68" i="22"/>
  <c r="F68" i="22" s="1"/>
  <c r="H68" i="22" s="1"/>
  <c r="B68" i="22"/>
  <c r="B57" i="88"/>
  <c r="F57" i="88"/>
  <c r="I69" i="31"/>
  <c r="B56" i="96"/>
  <c r="F56" i="96"/>
  <c r="G56" i="96" s="1"/>
  <c r="B66" i="43"/>
  <c r="G62" i="62"/>
  <c r="E69" i="17"/>
  <c r="F69" i="17" s="1"/>
  <c r="G69" i="17" s="1"/>
  <c r="B69" i="17"/>
  <c r="I63" i="45"/>
  <c r="E71" i="24"/>
  <c r="F71" i="24" s="1"/>
  <c r="D72" i="24" s="1"/>
  <c r="B71" i="24"/>
  <c r="E61" i="75"/>
  <c r="F61" i="75" s="1"/>
  <c r="D62" i="75" s="1"/>
  <c r="B61" i="75"/>
  <c r="B64" i="53"/>
  <c r="H67" i="39"/>
  <c r="B62" i="66"/>
  <c r="G62" i="66"/>
  <c r="F53" i="100"/>
  <c r="H53" i="100" s="1"/>
  <c r="B53" i="100"/>
  <c r="I57" i="83"/>
  <c r="B55" i="97"/>
  <c r="F55" i="97"/>
  <c r="G55" i="97" s="1"/>
  <c r="B58" i="84"/>
  <c r="F58" i="84"/>
  <c r="H58" i="84" s="1"/>
  <c r="B49" i="101"/>
  <c r="F49" i="101"/>
  <c r="H49" i="101" s="1"/>
  <c r="E69" i="73"/>
  <c r="F69" i="73" s="1"/>
  <c r="B69" i="73"/>
  <c r="B72" i="69"/>
  <c r="F72" i="69"/>
  <c r="H72" i="69" s="1"/>
  <c r="B64" i="45"/>
  <c r="H64" i="45"/>
  <c r="G64" i="45"/>
  <c r="I59" i="81"/>
  <c r="H49" i="102"/>
  <c r="I49" i="102" s="1"/>
  <c r="D50" i="102"/>
  <c r="E50" i="102"/>
  <c r="F72" i="28"/>
  <c r="G64" i="72"/>
  <c r="F57" i="87"/>
  <c r="B57" i="87"/>
  <c r="B72" i="34"/>
  <c r="F72" i="34"/>
  <c r="G72" i="34" s="1"/>
  <c r="G73" i="34" s="1"/>
  <c r="E58" i="80"/>
  <c r="F58" i="80" s="1"/>
  <c r="B58" i="80"/>
  <c r="E71" i="23"/>
  <c r="F71" i="23" s="1"/>
  <c r="D72" i="23" s="1"/>
  <c r="B71" i="23"/>
  <c r="G66" i="42"/>
  <c r="I62" i="57"/>
  <c r="I71" i="69"/>
  <c r="G61" i="63"/>
  <c r="E67" i="41"/>
  <c r="F67" i="41" s="1"/>
  <c r="H67" i="41" s="1"/>
  <c r="B67" i="41"/>
  <c r="D69" i="21"/>
  <c r="E69" i="21" s="1"/>
  <c r="F69" i="21" s="1"/>
  <c r="G69" i="32"/>
  <c r="I69" i="32" s="1"/>
  <c r="H70" i="20"/>
  <c r="I70" i="20" s="1"/>
  <c r="H60" i="58"/>
  <c r="I60" i="58" s="1"/>
  <c r="D61" i="58"/>
  <c r="E60" i="65"/>
  <c r="F60" i="65" s="1"/>
  <c r="G60" i="65" s="1"/>
  <c r="B60" i="65"/>
  <c r="I59" i="77"/>
  <c r="H69" i="71"/>
  <c r="D70" i="71"/>
  <c r="B66" i="3"/>
  <c r="G66" i="3"/>
  <c r="E63" i="62"/>
  <c r="F63" i="62" s="1"/>
  <c r="D64" i="62" s="1"/>
  <c r="B63" i="62"/>
  <c r="D67" i="44"/>
  <c r="B64" i="54"/>
  <c r="H64" i="54"/>
  <c r="H73" i="30"/>
  <c r="I71" i="34"/>
  <c r="E59" i="79"/>
  <c r="F59" i="79" s="1"/>
  <c r="B59" i="79"/>
  <c r="B63" i="55"/>
  <c r="H63" i="55"/>
  <c r="G63" i="55"/>
  <c r="I60" i="68"/>
  <c r="F56" i="98"/>
  <c r="B56" i="98"/>
  <c r="H64" i="72"/>
  <c r="H67" i="22"/>
  <c r="H57" i="89"/>
  <c r="I57" i="89" s="1"/>
  <c r="D58" i="89"/>
  <c r="E58" i="89"/>
  <c r="E63" i="57"/>
  <c r="F63" i="57" s="1"/>
  <c r="H63" i="57" s="1"/>
  <c r="B63" i="57"/>
  <c r="G55" i="99"/>
  <c r="I55" i="99" s="1"/>
  <c r="D56" i="99"/>
  <c r="E56" i="99"/>
  <c r="E57" i="93"/>
  <c r="D57" i="93"/>
  <c r="E62" i="63"/>
  <c r="F62" i="63" s="1"/>
  <c r="H62" i="63" s="1"/>
  <c r="B62" i="63"/>
  <c r="B57" i="91"/>
  <c r="F57" i="91"/>
  <c r="H57" i="91" s="1"/>
  <c r="E66" i="64"/>
  <c r="F66" i="64" s="1"/>
  <c r="B66" i="64"/>
  <c r="E60" i="77"/>
  <c r="F60" i="77" s="1"/>
  <c r="G60" i="77" s="1"/>
  <c r="B60" i="77"/>
  <c r="D64" i="56"/>
  <c r="E64" i="56" s="1"/>
  <c r="F64" i="56" s="1"/>
  <c r="I67" i="73"/>
  <c r="B62" i="59"/>
  <c r="H62" i="59"/>
  <c r="G62" i="59"/>
  <c r="B70" i="31"/>
  <c r="G70" i="31"/>
  <c r="E65" i="46"/>
  <c r="F65" i="46" s="1"/>
  <c r="D66" i="46" s="1"/>
  <c r="B65" i="46"/>
  <c r="D61" i="81"/>
  <c r="E61" i="81" s="1"/>
  <c r="F61" i="81" s="1"/>
  <c r="I48" i="101"/>
  <c r="G67" i="22"/>
  <c r="I69" i="20"/>
  <c r="E58" i="94"/>
  <c r="F58" i="94" s="1"/>
  <c r="G58" i="94" s="1"/>
  <c r="B58" i="94"/>
  <c r="B67" i="74"/>
  <c r="G67" i="74"/>
  <c r="H67" i="74"/>
  <c r="B64" i="86"/>
  <c r="G64" i="86"/>
  <c r="I64" i="86" s="1"/>
  <c r="E67" i="42"/>
  <c r="F67" i="42" s="1"/>
  <c r="G67" i="42" s="1"/>
  <c r="B67" i="42"/>
  <c r="I68" i="17"/>
  <c r="G58" i="85"/>
  <c r="D59" i="85"/>
  <c r="D71" i="20"/>
  <c r="E71" i="20" s="1"/>
  <c r="F71" i="20" s="1"/>
  <c r="G69" i="71"/>
  <c r="I59" i="76"/>
  <c r="H68" i="19"/>
  <c r="D69" i="19"/>
  <c r="E60" i="67"/>
  <c r="F60" i="67" s="1"/>
  <c r="B60" i="67"/>
  <c r="B61" i="68"/>
  <c r="G61" i="68"/>
  <c r="H61" i="68"/>
  <c r="H66" i="3"/>
  <c r="D67" i="3"/>
  <c r="B64" i="60"/>
  <c r="G64" i="60"/>
  <c r="H64" i="60"/>
  <c r="D64" i="55"/>
  <c r="G63" i="56"/>
  <c r="I63" i="56" s="1"/>
  <c r="G68" i="73"/>
  <c r="I68" i="73" s="1"/>
  <c r="B60" i="81"/>
  <c r="G60" i="81"/>
  <c r="H60" i="81"/>
  <c r="E65" i="72"/>
  <c r="F65" i="72" s="1"/>
  <c r="H65" i="72" s="1"/>
  <c r="B65" i="72"/>
  <c r="E66" i="43"/>
  <c r="F66" i="43" s="1"/>
  <c r="G66" i="43" s="1"/>
  <c r="I63" i="54"/>
  <c r="B57" i="90"/>
  <c r="F57" i="90"/>
  <c r="G57" i="90" s="1"/>
  <c r="E68" i="18"/>
  <c r="F68" i="18" s="1"/>
  <c r="D69" i="18" s="1"/>
  <c r="B68" i="18"/>
  <c r="E58" i="82"/>
  <c r="F58" i="82" s="1"/>
  <c r="B58" i="82"/>
  <c r="I63" i="53"/>
  <c r="G67" i="39"/>
  <c r="H62" i="62"/>
  <c r="F57" i="92"/>
  <c r="G57" i="92" s="1"/>
  <c r="B57" i="92"/>
  <c r="G56" i="95"/>
  <c r="I56" i="95" s="1"/>
  <c r="D57" i="95"/>
  <c r="E57" i="95"/>
  <c r="D70" i="32"/>
  <c r="E70" i="32" s="1"/>
  <c r="F70" i="32" s="1"/>
  <c r="B58" i="85"/>
  <c r="H58" i="85"/>
  <c r="H66" i="44"/>
  <c r="I66" i="44" s="1"/>
  <c r="E60" i="76"/>
  <c r="F60" i="76" s="1"/>
  <c r="H60" i="76" s="1"/>
  <c r="B60" i="76"/>
  <c r="B68" i="19"/>
  <c r="G68" i="19"/>
  <c r="D63" i="61"/>
  <c r="E63" i="61" s="1"/>
  <c r="F63" i="61" s="1"/>
  <c r="E64" i="53"/>
  <c r="F64" i="53" s="1"/>
  <c r="H64" i="53" s="1"/>
  <c r="H68" i="18" l="1"/>
  <c r="G63" i="62"/>
  <c r="I62" i="66"/>
  <c r="G71" i="23"/>
  <c r="I61" i="63"/>
  <c r="G71" i="24"/>
  <c r="H63" i="62"/>
  <c r="I63" i="62" s="1"/>
  <c r="H71" i="24"/>
  <c r="I64" i="60"/>
  <c r="G62" i="63"/>
  <c r="I62" i="63" s="1"/>
  <c r="H69" i="17"/>
  <c r="I69" i="17" s="1"/>
  <c r="H60" i="77"/>
  <c r="I60" i="77" s="1"/>
  <c r="G63" i="57"/>
  <c r="I63" i="57" s="1"/>
  <c r="I70" i="31"/>
  <c r="I66" i="42"/>
  <c r="H55" i="97"/>
  <c r="I55" i="97" s="1"/>
  <c r="G72" i="69"/>
  <c r="G73" i="69" s="1"/>
  <c r="I65" i="64"/>
  <c r="G65" i="72"/>
  <c r="I65" i="72" s="1"/>
  <c r="I67" i="74"/>
  <c r="G67" i="41"/>
  <c r="I67" i="41" s="1"/>
  <c r="G68" i="22"/>
  <c r="H56" i="96"/>
  <c r="I56" i="96" s="1"/>
  <c r="I62" i="62"/>
  <c r="H67" i="42"/>
  <c r="I68" i="19"/>
  <c r="H65" i="46"/>
  <c r="G57" i="91"/>
  <c r="I57" i="91" s="1"/>
  <c r="G58" i="84"/>
  <c r="I58" i="84" s="1"/>
  <c r="I61" i="68"/>
  <c r="H71" i="23"/>
  <c r="I71" i="23" s="1"/>
  <c r="I58" i="83"/>
  <c r="I62" i="59"/>
  <c r="I60" i="81"/>
  <c r="I69" i="71"/>
  <c r="I63" i="55"/>
  <c r="I64" i="54"/>
  <c r="I59" i="78"/>
  <c r="H58" i="82"/>
  <c r="D59" i="82"/>
  <c r="G58" i="82"/>
  <c r="G68" i="39"/>
  <c r="D69" i="39"/>
  <c r="E69" i="39" s="1"/>
  <c r="F69" i="39" s="1"/>
  <c r="H68" i="39"/>
  <c r="G59" i="79"/>
  <c r="D60" i="79"/>
  <c r="E60" i="79" s="1"/>
  <c r="F60" i="79" s="1"/>
  <c r="D61" i="79" s="1"/>
  <c r="H59" i="79"/>
  <c r="D61" i="67"/>
  <c r="H60" i="67"/>
  <c r="G60" i="67"/>
  <c r="H61" i="81"/>
  <c r="D62" i="81"/>
  <c r="G69" i="73"/>
  <c r="D70" i="73"/>
  <c r="H69" i="73"/>
  <c r="H71" i="20"/>
  <c r="D72" i="20"/>
  <c r="H69" i="21"/>
  <c r="D70" i="21"/>
  <c r="G57" i="87"/>
  <c r="D58" i="87"/>
  <c r="E58" i="87" s="1"/>
  <c r="B65" i="60"/>
  <c r="G65" i="60"/>
  <c r="H65" i="60"/>
  <c r="H63" i="66"/>
  <c r="D64" i="66"/>
  <c r="B64" i="56"/>
  <c r="G64" i="56"/>
  <c r="G65" i="45"/>
  <c r="D66" i="45"/>
  <c r="E66" i="45" s="1"/>
  <c r="F66" i="45" s="1"/>
  <c r="B71" i="20"/>
  <c r="G71" i="20"/>
  <c r="F56" i="99"/>
  <c r="G56" i="99" s="1"/>
  <c r="B56" i="99"/>
  <c r="B69" i="21"/>
  <c r="G69" i="21"/>
  <c r="D56" i="97"/>
  <c r="E56" i="97"/>
  <c r="E71" i="31"/>
  <c r="F71" i="31" s="1"/>
  <c r="D72" i="31" s="1"/>
  <c r="B71" i="31"/>
  <c r="B63" i="66"/>
  <c r="G63" i="66"/>
  <c r="E59" i="85"/>
  <c r="F59" i="85" s="1"/>
  <c r="B59" i="85"/>
  <c r="D61" i="77"/>
  <c r="E61" i="77" s="1"/>
  <c r="F61" i="77" s="1"/>
  <c r="H72" i="34"/>
  <c r="G72" i="28"/>
  <c r="G73" i="28" s="1"/>
  <c r="H72" i="28"/>
  <c r="E65" i="86"/>
  <c r="F65" i="86" s="1"/>
  <c r="H65" i="86" s="1"/>
  <c r="B65" i="86"/>
  <c r="G68" i="74"/>
  <c r="D69" i="74"/>
  <c r="H65" i="54"/>
  <c r="D66" i="54"/>
  <c r="D66" i="60"/>
  <c r="H66" i="43"/>
  <c r="I66" i="43" s="1"/>
  <c r="D67" i="43"/>
  <c r="D61" i="65"/>
  <c r="E61" i="65" s="1"/>
  <c r="F61" i="65" s="1"/>
  <c r="G49" i="101"/>
  <c r="I49" i="101" s="1"/>
  <c r="D50" i="101"/>
  <c r="E50" i="101"/>
  <c r="B65" i="45"/>
  <c r="H65" i="45"/>
  <c r="G60" i="76"/>
  <c r="I60" i="76" s="1"/>
  <c r="H57" i="90"/>
  <c r="I57" i="90" s="1"/>
  <c r="D58" i="90"/>
  <c r="E58" i="90"/>
  <c r="I67" i="42"/>
  <c r="I67" i="22"/>
  <c r="F50" i="102"/>
  <c r="B50" i="102"/>
  <c r="B57" i="95"/>
  <c r="F57" i="95"/>
  <c r="G57" i="95" s="1"/>
  <c r="I64" i="72"/>
  <c r="E64" i="62"/>
  <c r="F64" i="62" s="1"/>
  <c r="D65" i="62" s="1"/>
  <c r="B64" i="62"/>
  <c r="E61" i="58"/>
  <c r="F61" i="58" s="1"/>
  <c r="H61" i="58" s="1"/>
  <c r="B61" i="58"/>
  <c r="E72" i="24"/>
  <c r="E73" i="24" s="1"/>
  <c r="B72" i="24"/>
  <c r="D57" i="96"/>
  <c r="E57" i="96"/>
  <c r="I68" i="22"/>
  <c r="B68" i="74"/>
  <c r="H68" i="74"/>
  <c r="I68" i="74" s="1"/>
  <c r="B65" i="54"/>
  <c r="G65" i="54"/>
  <c r="D67" i="64"/>
  <c r="E67" i="64" s="1"/>
  <c r="B67" i="44"/>
  <c r="E62" i="75"/>
  <c r="F62" i="75" s="1"/>
  <c r="D63" i="75" s="1"/>
  <c r="B62" i="75"/>
  <c r="G57" i="88"/>
  <c r="D58" i="88"/>
  <c r="G70" i="32"/>
  <c r="D71" i="32"/>
  <c r="B70" i="32"/>
  <c r="H70" i="32"/>
  <c r="D70" i="17"/>
  <c r="E70" i="17" s="1"/>
  <c r="F70" i="17" s="1"/>
  <c r="D64" i="59"/>
  <c r="E64" i="59" s="1"/>
  <c r="F64" i="59" s="1"/>
  <c r="E60" i="78"/>
  <c r="F60" i="78" s="1"/>
  <c r="B60" i="78"/>
  <c r="H64" i="56"/>
  <c r="D65" i="56"/>
  <c r="E66" i="46"/>
  <c r="F66" i="46" s="1"/>
  <c r="H66" i="46" s="1"/>
  <c r="B66" i="46"/>
  <c r="G56" i="98"/>
  <c r="D57" i="98"/>
  <c r="E57" i="98"/>
  <c r="I67" i="39"/>
  <c r="B61" i="81"/>
  <c r="G61" i="81"/>
  <c r="D64" i="61"/>
  <c r="E64" i="61" s="1"/>
  <c r="G68" i="18"/>
  <c r="I68" i="18" s="1"/>
  <c r="D68" i="42"/>
  <c r="E68" i="42" s="1"/>
  <c r="F68" i="42" s="1"/>
  <c r="E58" i="91"/>
  <c r="D58" i="91"/>
  <c r="D63" i="63"/>
  <c r="E63" i="63" s="1"/>
  <c r="F63" i="63" s="1"/>
  <c r="D68" i="41"/>
  <c r="E68" i="41" s="1"/>
  <c r="F68" i="41" s="1"/>
  <c r="E72" i="23"/>
  <c r="E73" i="23" s="1"/>
  <c r="B72" i="23"/>
  <c r="H73" i="69"/>
  <c r="D59" i="84"/>
  <c r="E59" i="84" s="1"/>
  <c r="F59" i="84" s="1"/>
  <c r="D69" i="22"/>
  <c r="B63" i="59"/>
  <c r="G63" i="59"/>
  <c r="H63" i="59"/>
  <c r="H62" i="68"/>
  <c r="D63" i="68"/>
  <c r="B64" i="55"/>
  <c r="E70" i="71"/>
  <c r="F70" i="71" s="1"/>
  <c r="D71" i="71" s="1"/>
  <c r="B70" i="71"/>
  <c r="G58" i="80"/>
  <c r="D59" i="80"/>
  <c r="E59" i="83"/>
  <c r="F59" i="83" s="1"/>
  <c r="D60" i="83" s="1"/>
  <c r="B59" i="83"/>
  <c r="E69" i="18"/>
  <c r="F69" i="18" s="1"/>
  <c r="D70" i="18" s="1"/>
  <c r="B69" i="18"/>
  <c r="B58" i="89"/>
  <c r="F58" i="89"/>
  <c r="G58" i="89" s="1"/>
  <c r="G64" i="53"/>
  <c r="I64" i="53" s="1"/>
  <c r="D65" i="53"/>
  <c r="D61" i="76"/>
  <c r="E61" i="76" s="1"/>
  <c r="F61" i="76" s="1"/>
  <c r="D66" i="72"/>
  <c r="E69" i="19"/>
  <c r="F69" i="19" s="1"/>
  <c r="B69" i="19"/>
  <c r="H58" i="94"/>
  <c r="I58" i="94" s="1"/>
  <c r="D59" i="94"/>
  <c r="H66" i="64"/>
  <c r="G61" i="75"/>
  <c r="H57" i="92"/>
  <c r="I57" i="92" s="1"/>
  <c r="D58" i="92"/>
  <c r="B63" i="61"/>
  <c r="H63" i="61"/>
  <c r="G63" i="61"/>
  <c r="I58" i="85"/>
  <c r="E64" i="55"/>
  <c r="F64" i="55" s="1"/>
  <c r="H64" i="55" s="1"/>
  <c r="E67" i="3"/>
  <c r="F67" i="3" s="1"/>
  <c r="H67" i="3" s="1"/>
  <c r="B67" i="3"/>
  <c r="G65" i="46"/>
  <c r="I65" i="46" s="1"/>
  <c r="G66" i="64"/>
  <c r="B57" i="93"/>
  <c r="F57" i="93"/>
  <c r="G57" i="93" s="1"/>
  <c r="D64" i="57"/>
  <c r="E64" i="57" s="1"/>
  <c r="F64" i="57" s="1"/>
  <c r="H56" i="98"/>
  <c r="E67" i="44"/>
  <c r="F67" i="44" s="1"/>
  <c r="I66" i="3"/>
  <c r="H60" i="65"/>
  <c r="I60" i="65" s="1"/>
  <c r="H58" i="80"/>
  <c r="H57" i="87"/>
  <c r="I64" i="45"/>
  <c r="G53" i="100"/>
  <c r="I53" i="100" s="1"/>
  <c r="D54" i="100"/>
  <c r="E54" i="100"/>
  <c r="H61" i="75"/>
  <c r="H57" i="88"/>
  <c r="B62" i="68"/>
  <c r="G62" i="68"/>
  <c r="I71" i="24" l="1"/>
  <c r="F72" i="23"/>
  <c r="H72" i="23" s="1"/>
  <c r="G62" i="75"/>
  <c r="I61" i="81"/>
  <c r="I58" i="82"/>
  <c r="I58" i="80"/>
  <c r="I72" i="69"/>
  <c r="I73" i="69" s="1"/>
  <c r="I65" i="54"/>
  <c r="H71" i="31"/>
  <c r="I65" i="60"/>
  <c r="G64" i="62"/>
  <c r="H57" i="93"/>
  <c r="G65" i="86"/>
  <c r="I65" i="86" s="1"/>
  <c r="H69" i="18"/>
  <c r="H64" i="62"/>
  <c r="H62" i="75"/>
  <c r="I62" i="75" s="1"/>
  <c r="I68" i="39"/>
  <c r="I61" i="75"/>
  <c r="G69" i="18"/>
  <c r="H70" i="71"/>
  <c r="G71" i="31"/>
  <c r="I65" i="45"/>
  <c r="I69" i="73"/>
  <c r="I59" i="79"/>
  <c r="H59" i="83"/>
  <c r="G66" i="46"/>
  <c r="I66" i="46" s="1"/>
  <c r="I57" i="93"/>
  <c r="I66" i="64"/>
  <c r="I56" i="98"/>
  <c r="I63" i="59"/>
  <c r="I70" i="32"/>
  <c r="D62" i="76"/>
  <c r="E62" i="76" s="1"/>
  <c r="F62" i="76" s="1"/>
  <c r="D60" i="84"/>
  <c r="E60" i="84" s="1"/>
  <c r="F60" i="84" s="1"/>
  <c r="D61" i="84" s="1"/>
  <c r="D69" i="42"/>
  <c r="E69" i="42" s="1"/>
  <c r="F69" i="42" s="1"/>
  <c r="H59" i="85"/>
  <c r="D60" i="85"/>
  <c r="E60" i="85" s="1"/>
  <c r="F60" i="85" s="1"/>
  <c r="G59" i="85"/>
  <c r="D67" i="45"/>
  <c r="E67" i="45" s="1"/>
  <c r="F67" i="45" s="1"/>
  <c r="G69" i="19"/>
  <c r="D70" i="19"/>
  <c r="H69" i="19"/>
  <c r="E61" i="79"/>
  <c r="F61" i="79" s="1"/>
  <c r="H61" i="79" s="1"/>
  <c r="B61" i="79"/>
  <c r="B66" i="72"/>
  <c r="B69" i="22"/>
  <c r="B50" i="101"/>
  <c r="F50" i="101"/>
  <c r="G50" i="101" s="1"/>
  <c r="B66" i="60"/>
  <c r="D62" i="77"/>
  <c r="E62" i="77" s="1"/>
  <c r="F62" i="77" s="1"/>
  <c r="B61" i="67"/>
  <c r="B64" i="57"/>
  <c r="H64" i="57"/>
  <c r="G59" i="83"/>
  <c r="E71" i="71"/>
  <c r="F71" i="71" s="1"/>
  <c r="D72" i="71" s="1"/>
  <c r="B71" i="71"/>
  <c r="I62" i="68"/>
  <c r="G72" i="23"/>
  <c r="G73" i="23" s="1"/>
  <c r="B63" i="63"/>
  <c r="H63" i="63"/>
  <c r="D61" i="78"/>
  <c r="E61" i="78" s="1"/>
  <c r="F61" i="78" s="1"/>
  <c r="B70" i="17"/>
  <c r="G70" i="17"/>
  <c r="F67" i="64"/>
  <c r="G67" i="64" s="1"/>
  <c r="B67" i="64"/>
  <c r="D51" i="102"/>
  <c r="E51" i="102"/>
  <c r="B61" i="77"/>
  <c r="H61" i="77"/>
  <c r="G61" i="77"/>
  <c r="E64" i="66"/>
  <c r="F64" i="66" s="1"/>
  <c r="H64" i="66" s="1"/>
  <c r="B64" i="66"/>
  <c r="E70" i="21"/>
  <c r="F70" i="21" s="1"/>
  <c r="H70" i="21" s="1"/>
  <c r="B70" i="21"/>
  <c r="E70" i="73"/>
  <c r="F70" i="73" s="1"/>
  <c r="D71" i="73" s="1"/>
  <c r="B70" i="73"/>
  <c r="H73" i="23"/>
  <c r="B57" i="98"/>
  <c r="F57" i="98"/>
  <c r="G57" i="98" s="1"/>
  <c r="D70" i="39"/>
  <c r="E70" i="39" s="1"/>
  <c r="F70" i="39" s="1"/>
  <c r="I63" i="61"/>
  <c r="E65" i="53"/>
  <c r="F65" i="53" s="1"/>
  <c r="D66" i="53" s="1"/>
  <c r="B65" i="53"/>
  <c r="E60" i="83"/>
  <c r="F60" i="83" s="1"/>
  <c r="D61" i="83" s="1"/>
  <c r="B60" i="83"/>
  <c r="B64" i="61"/>
  <c r="F64" i="61"/>
  <c r="H64" i="61" s="1"/>
  <c r="G61" i="58"/>
  <c r="I61" i="58" s="1"/>
  <c r="D62" i="58"/>
  <c r="E65" i="62"/>
  <c r="F65" i="62" s="1"/>
  <c r="H65" i="62" s="1"/>
  <c r="B65" i="62"/>
  <c r="G61" i="65"/>
  <c r="D62" i="65"/>
  <c r="D66" i="86"/>
  <c r="E66" i="86" s="1"/>
  <c r="F66" i="86" s="1"/>
  <c r="I72" i="28"/>
  <c r="I73" i="28" s="1"/>
  <c r="H73" i="28"/>
  <c r="H56" i="99"/>
  <c r="I56" i="99" s="1"/>
  <c r="D57" i="99"/>
  <c r="E57" i="99"/>
  <c r="E62" i="81"/>
  <c r="F62" i="81" s="1"/>
  <c r="H62" i="81" s="1"/>
  <c r="B62" i="81"/>
  <c r="B69" i="39"/>
  <c r="H69" i="39"/>
  <c r="G69" i="39"/>
  <c r="G64" i="57"/>
  <c r="D65" i="57"/>
  <c r="B63" i="68"/>
  <c r="H70" i="17"/>
  <c r="D71" i="17"/>
  <c r="G67" i="3"/>
  <c r="I67" i="3" s="1"/>
  <c r="D68" i="3"/>
  <c r="B58" i="91"/>
  <c r="F58" i="91"/>
  <c r="H58" i="91" s="1"/>
  <c r="D68" i="44"/>
  <c r="E68" i="44" s="1"/>
  <c r="F68" i="44" s="1"/>
  <c r="D58" i="93"/>
  <c r="E58" i="93" s="1"/>
  <c r="E59" i="80"/>
  <c r="F59" i="80" s="1"/>
  <c r="B59" i="80"/>
  <c r="E65" i="56"/>
  <c r="F65" i="56" s="1"/>
  <c r="D66" i="56" s="1"/>
  <c r="B65" i="56"/>
  <c r="E63" i="75"/>
  <c r="F63" i="75" s="1"/>
  <c r="D64" i="75" s="1"/>
  <c r="B63" i="75"/>
  <c r="F72" i="24"/>
  <c r="H57" i="95"/>
  <c r="I57" i="95" s="1"/>
  <c r="D58" i="95"/>
  <c r="B61" i="65"/>
  <c r="H61" i="65"/>
  <c r="E66" i="54"/>
  <c r="F66" i="54" s="1"/>
  <c r="G66" i="54" s="1"/>
  <c r="B66" i="54"/>
  <c r="E72" i="31"/>
  <c r="E73" i="31" s="1"/>
  <c r="B72" i="31"/>
  <c r="G63" i="63"/>
  <c r="D64" i="63"/>
  <c r="I57" i="88"/>
  <c r="B68" i="42"/>
  <c r="G68" i="42"/>
  <c r="H68" i="42"/>
  <c r="F58" i="90"/>
  <c r="H58" i="90" s="1"/>
  <c r="B58" i="90"/>
  <c r="I57" i="87"/>
  <c r="G64" i="55"/>
  <c r="I64" i="55" s="1"/>
  <c r="D65" i="55"/>
  <c r="D69" i="41"/>
  <c r="E69" i="41" s="1"/>
  <c r="F69" i="41" s="1"/>
  <c r="D65" i="59"/>
  <c r="E65" i="59" s="1"/>
  <c r="F65" i="59" s="1"/>
  <c r="E71" i="32"/>
  <c r="F71" i="32" s="1"/>
  <c r="H71" i="32" s="1"/>
  <c r="B71" i="32"/>
  <c r="H67" i="44"/>
  <c r="E67" i="43"/>
  <c r="F67" i="43" s="1"/>
  <c r="G67" i="43" s="1"/>
  <c r="B67" i="43"/>
  <c r="I72" i="34"/>
  <c r="I73" i="34" s="1"/>
  <c r="H73" i="34"/>
  <c r="B61" i="76"/>
  <c r="H61" i="76"/>
  <c r="G61" i="76"/>
  <c r="B59" i="84"/>
  <c r="H59" i="84"/>
  <c r="G59" i="84"/>
  <c r="F57" i="96"/>
  <c r="B57" i="96"/>
  <c r="F54" i="100"/>
  <c r="H54" i="100" s="1"/>
  <c r="B54" i="100"/>
  <c r="E59" i="94"/>
  <c r="F59" i="94" s="1"/>
  <c r="B59" i="94"/>
  <c r="H58" i="89"/>
  <c r="I58" i="89" s="1"/>
  <c r="D59" i="89"/>
  <c r="B68" i="41"/>
  <c r="G68" i="41"/>
  <c r="H68" i="41"/>
  <c r="H60" i="78"/>
  <c r="B64" i="59"/>
  <c r="H64" i="59"/>
  <c r="G64" i="59"/>
  <c r="G67" i="44"/>
  <c r="H50" i="102"/>
  <c r="E69" i="74"/>
  <c r="F69" i="74" s="1"/>
  <c r="D70" i="74" s="1"/>
  <c r="B69" i="74"/>
  <c r="I63" i="66"/>
  <c r="F56" i="97"/>
  <c r="G56" i="97" s="1"/>
  <c r="B56" i="97"/>
  <c r="E72" i="20"/>
  <c r="E73" i="20" s="1"/>
  <c r="B72" i="20"/>
  <c r="I60" i="67"/>
  <c r="B60" i="79"/>
  <c r="H60" i="79"/>
  <c r="G60" i="79"/>
  <c r="E59" i="82"/>
  <c r="F59" i="82" s="1"/>
  <c r="D60" i="82" s="1"/>
  <c r="B59" i="82"/>
  <c r="B66" i="45"/>
  <c r="H66" i="45"/>
  <c r="G66" i="45"/>
  <c r="E58" i="92"/>
  <c r="F58" i="92" s="1"/>
  <c r="D59" i="92" s="1"/>
  <c r="B58" i="92"/>
  <c r="E66" i="72"/>
  <c r="F66" i="72" s="1"/>
  <c r="G66" i="72" s="1"/>
  <c r="E70" i="18"/>
  <c r="F70" i="18" s="1"/>
  <c r="D71" i="18" s="1"/>
  <c r="B70" i="18"/>
  <c r="G70" i="71"/>
  <c r="E63" i="68"/>
  <c r="F63" i="68" s="1"/>
  <c r="G63" i="68" s="1"/>
  <c r="E69" i="22"/>
  <c r="F69" i="22" s="1"/>
  <c r="G69" i="22" s="1"/>
  <c r="D67" i="46"/>
  <c r="G60" i="78"/>
  <c r="E58" i="88"/>
  <c r="F58" i="88" s="1"/>
  <c r="H58" i="88" s="1"/>
  <c r="B58" i="88"/>
  <c r="G50" i="102"/>
  <c r="E66" i="60"/>
  <c r="F66" i="60" s="1"/>
  <c r="G66" i="60" s="1"/>
  <c r="I69" i="21"/>
  <c r="I64" i="56"/>
  <c r="B58" i="87"/>
  <c r="F58" i="87"/>
  <c r="H58" i="87" s="1"/>
  <c r="I71" i="20"/>
  <c r="E61" i="67"/>
  <c r="F61" i="67" s="1"/>
  <c r="H61" i="67" s="1"/>
  <c r="I70" i="71" l="1"/>
  <c r="G70" i="21"/>
  <c r="H67" i="43"/>
  <c r="I72" i="23"/>
  <c r="I73" i="23" s="1"/>
  <c r="H67" i="64"/>
  <c r="I59" i="83"/>
  <c r="F72" i="31"/>
  <c r="H72" i="31" s="1"/>
  <c r="H73" i="31" s="1"/>
  <c r="G65" i="62"/>
  <c r="I69" i="18"/>
  <c r="G70" i="73"/>
  <c r="I64" i="62"/>
  <c r="I71" i="31"/>
  <c r="I59" i="84"/>
  <c r="G64" i="61"/>
  <c r="I64" i="61" s="1"/>
  <c r="G65" i="53"/>
  <c r="H65" i="53"/>
  <c r="I69" i="39"/>
  <c r="G60" i="83"/>
  <c r="H60" i="83"/>
  <c r="H70" i="18"/>
  <c r="I64" i="59"/>
  <c r="H69" i="74"/>
  <c r="I67" i="43"/>
  <c r="F72" i="20"/>
  <c r="G72" i="20" s="1"/>
  <c r="G73" i="20" s="1"/>
  <c r="G69" i="74"/>
  <c r="H57" i="98"/>
  <c r="I57" i="98" s="1"/>
  <c r="I61" i="76"/>
  <c r="I67" i="44"/>
  <c r="G65" i="56"/>
  <c r="I59" i="85"/>
  <c r="H65" i="56"/>
  <c r="H63" i="68"/>
  <c r="I63" i="68" s="1"/>
  <c r="I50" i="102"/>
  <c r="I61" i="65"/>
  <c r="I60" i="78"/>
  <c r="I70" i="21"/>
  <c r="I68" i="41"/>
  <c r="I63" i="63"/>
  <c r="I69" i="19"/>
  <c r="I67" i="64"/>
  <c r="D68" i="45"/>
  <c r="E68" i="45" s="1"/>
  <c r="F68" i="45" s="1"/>
  <c r="D69" i="45" s="1"/>
  <c r="D60" i="80"/>
  <c r="E60" i="80" s="1"/>
  <c r="F60" i="80" s="1"/>
  <c r="H59" i="80"/>
  <c r="G59" i="80"/>
  <c r="E61" i="84"/>
  <c r="F61" i="84" s="1"/>
  <c r="G61" i="84" s="1"/>
  <c r="B61" i="84"/>
  <c r="H61" i="84"/>
  <c r="H61" i="78"/>
  <c r="D62" i="78"/>
  <c r="G59" i="94"/>
  <c r="D60" i="94"/>
  <c r="H59" i="94"/>
  <c r="E60" i="82"/>
  <c r="F60" i="82" s="1"/>
  <c r="H60" i="82" s="1"/>
  <c r="B60" i="82"/>
  <c r="D58" i="96"/>
  <c r="E58" i="96"/>
  <c r="H70" i="39"/>
  <c r="D71" i="39"/>
  <c r="E71" i="39" s="1"/>
  <c r="F71" i="39" s="1"/>
  <c r="G58" i="88"/>
  <c r="I58" i="88" s="1"/>
  <c r="D59" i="88"/>
  <c r="I60" i="79"/>
  <c r="B67" i="46"/>
  <c r="H58" i="92"/>
  <c r="H59" i="82"/>
  <c r="E59" i="89"/>
  <c r="F59" i="89" s="1"/>
  <c r="B59" i="89"/>
  <c r="H57" i="96"/>
  <c r="G65" i="59"/>
  <c r="D66" i="59"/>
  <c r="D67" i="54"/>
  <c r="E67" i="54" s="1"/>
  <c r="F67" i="54" s="1"/>
  <c r="G63" i="75"/>
  <c r="G68" i="44"/>
  <c r="D69" i="44"/>
  <c r="D67" i="86"/>
  <c r="E67" i="86" s="1"/>
  <c r="F67" i="86" s="1"/>
  <c r="G71" i="71"/>
  <c r="H66" i="60"/>
  <c r="I66" i="60" s="1"/>
  <c r="D70" i="42"/>
  <c r="E70" i="42" s="1"/>
  <c r="F70" i="42" s="1"/>
  <c r="E59" i="92"/>
  <c r="F59" i="92" s="1"/>
  <c r="B59" i="92"/>
  <c r="D63" i="81"/>
  <c r="E63" i="81" s="1"/>
  <c r="F63" i="81" s="1"/>
  <c r="B51" i="102"/>
  <c r="F51" i="102"/>
  <c r="D70" i="41"/>
  <c r="E70" i="41" s="1"/>
  <c r="F70" i="41" s="1"/>
  <c r="G70" i="18"/>
  <c r="B65" i="59"/>
  <c r="H65" i="59"/>
  <c r="E65" i="55"/>
  <c r="F65" i="55" s="1"/>
  <c r="H65" i="55" s="1"/>
  <c r="B65" i="55"/>
  <c r="H63" i="75"/>
  <c r="B68" i="44"/>
  <c r="H68" i="44"/>
  <c r="E71" i="17"/>
  <c r="F71" i="17" s="1"/>
  <c r="D72" i="17" s="1"/>
  <c r="B71" i="17"/>
  <c r="G62" i="81"/>
  <c r="I62" i="81" s="1"/>
  <c r="B66" i="86"/>
  <c r="G66" i="86"/>
  <c r="H66" i="86"/>
  <c r="D58" i="98"/>
  <c r="E58" i="98"/>
  <c r="E71" i="73"/>
  <c r="F71" i="73" s="1"/>
  <c r="D72" i="73" s="1"/>
  <c r="B71" i="73"/>
  <c r="D65" i="66"/>
  <c r="E65" i="66" s="1"/>
  <c r="F65" i="66" s="1"/>
  <c r="B69" i="42"/>
  <c r="G69" i="42"/>
  <c r="H69" i="42"/>
  <c r="B67" i="45"/>
  <c r="G67" i="45"/>
  <c r="H67" i="45"/>
  <c r="D67" i="60"/>
  <c r="E67" i="60" s="1"/>
  <c r="F67" i="60" s="1"/>
  <c r="G58" i="91"/>
  <c r="I58" i="91" s="1"/>
  <c r="D59" i="91"/>
  <c r="G61" i="67"/>
  <c r="I61" i="67" s="1"/>
  <c r="D62" i="67"/>
  <c r="E70" i="74"/>
  <c r="F70" i="74" s="1"/>
  <c r="H70" i="74" s="1"/>
  <c r="B70" i="74"/>
  <c r="B69" i="41"/>
  <c r="H69" i="41"/>
  <c r="G69" i="41"/>
  <c r="G72" i="31"/>
  <c r="G73" i="31" s="1"/>
  <c r="B57" i="99"/>
  <c r="F57" i="99"/>
  <c r="G57" i="99" s="1"/>
  <c r="I65" i="62"/>
  <c r="B70" i="39"/>
  <c r="G70" i="39"/>
  <c r="I61" i="77"/>
  <c r="H50" i="101"/>
  <c r="I50" i="101" s="1"/>
  <c r="D51" i="101"/>
  <c r="E51" i="101"/>
  <c r="E72" i="71"/>
  <c r="E73" i="71" s="1"/>
  <c r="B72" i="71"/>
  <c r="G54" i="100"/>
  <c r="I54" i="100" s="1"/>
  <c r="D55" i="100"/>
  <c r="E55" i="100"/>
  <c r="E64" i="75"/>
  <c r="F64" i="75" s="1"/>
  <c r="D65" i="75" s="1"/>
  <c r="B64" i="75"/>
  <c r="E71" i="18"/>
  <c r="F71" i="18" s="1"/>
  <c r="D72" i="18" s="1"/>
  <c r="B71" i="18"/>
  <c r="H66" i="72"/>
  <c r="I66" i="72" s="1"/>
  <c r="D67" i="72"/>
  <c r="G71" i="32"/>
  <c r="I71" i="32" s="1"/>
  <c r="D72" i="32"/>
  <c r="E72" i="32" s="1"/>
  <c r="E73" i="32" s="1"/>
  <c r="E58" i="95"/>
  <c r="F58" i="95" s="1"/>
  <c r="B58" i="95"/>
  <c r="E62" i="65"/>
  <c r="F62" i="65" s="1"/>
  <c r="B62" i="65"/>
  <c r="D71" i="21"/>
  <c r="D63" i="77"/>
  <c r="E63" i="77" s="1"/>
  <c r="F63" i="77" s="1"/>
  <c r="E70" i="19"/>
  <c r="F70" i="19" s="1"/>
  <c r="H70" i="19" s="1"/>
  <c r="B70" i="19"/>
  <c r="G60" i="85"/>
  <c r="D61" i="85"/>
  <c r="B60" i="84"/>
  <c r="H60" i="84"/>
  <c r="G60" i="84"/>
  <c r="G58" i="90"/>
  <c r="I58" i="90" s="1"/>
  <c r="D59" i="90"/>
  <c r="E64" i="63"/>
  <c r="F64" i="63" s="1"/>
  <c r="D65" i="63" s="1"/>
  <c r="B64" i="63"/>
  <c r="D66" i="62"/>
  <c r="E66" i="62" s="1"/>
  <c r="F66" i="62" s="1"/>
  <c r="D67" i="62" s="1"/>
  <c r="D65" i="61"/>
  <c r="E65" i="61" s="1"/>
  <c r="F65" i="61" s="1"/>
  <c r="D66" i="61" s="1"/>
  <c r="E66" i="53"/>
  <c r="F66" i="53" s="1"/>
  <c r="D67" i="53" s="1"/>
  <c r="B66" i="53"/>
  <c r="D68" i="64"/>
  <c r="E68" i="64" s="1"/>
  <c r="F68" i="64" s="1"/>
  <c r="B62" i="77"/>
  <c r="G62" i="77"/>
  <c r="H62" i="77"/>
  <c r="G61" i="79"/>
  <c r="I61" i="79" s="1"/>
  <c r="D62" i="79"/>
  <c r="E62" i="79" s="1"/>
  <c r="F62" i="79" s="1"/>
  <c r="B60" i="85"/>
  <c r="H60" i="85"/>
  <c r="D63" i="76"/>
  <c r="E63" i="76" s="1"/>
  <c r="F63" i="76" s="1"/>
  <c r="D64" i="76" s="1"/>
  <c r="B61" i="78"/>
  <c r="G61" i="78"/>
  <c r="I66" i="45"/>
  <c r="D70" i="22"/>
  <c r="E70" i="22" s="1"/>
  <c r="F70" i="22" s="1"/>
  <c r="G58" i="87"/>
  <c r="I58" i="87" s="1"/>
  <c r="D59" i="87"/>
  <c r="E59" i="87" s="1"/>
  <c r="F59" i="87" s="1"/>
  <c r="E67" i="46"/>
  <c r="F67" i="46" s="1"/>
  <c r="D64" i="68"/>
  <c r="E64" i="68" s="1"/>
  <c r="F64" i="68" s="1"/>
  <c r="G58" i="92"/>
  <c r="G59" i="82"/>
  <c r="H56" i="97"/>
  <c r="I56" i="97" s="1"/>
  <c r="D57" i="97"/>
  <c r="E57" i="97"/>
  <c r="G57" i="96"/>
  <c r="D68" i="43"/>
  <c r="I68" i="42"/>
  <c r="H66" i="54"/>
  <c r="I66" i="54" s="1"/>
  <c r="G72" i="24"/>
  <c r="G73" i="24" s="1"/>
  <c r="H72" i="24"/>
  <c r="E66" i="56"/>
  <c r="F66" i="56" s="1"/>
  <c r="D67" i="56" s="1"/>
  <c r="B66" i="56"/>
  <c r="B58" i="93"/>
  <c r="F58" i="93"/>
  <c r="H58" i="93" s="1"/>
  <c r="E68" i="3"/>
  <c r="F68" i="3" s="1"/>
  <c r="D69" i="3" s="1"/>
  <c r="B68" i="3"/>
  <c r="E65" i="57"/>
  <c r="F65" i="57" s="1"/>
  <c r="D66" i="57" s="1"/>
  <c r="B65" i="57"/>
  <c r="E62" i="58"/>
  <c r="F62" i="58" s="1"/>
  <c r="B62" i="58"/>
  <c r="E61" i="83"/>
  <c r="F61" i="83" s="1"/>
  <c r="G61" i="83" s="1"/>
  <c r="B61" i="83"/>
  <c r="H70" i="73"/>
  <c r="I70" i="73" s="1"/>
  <c r="G64" i="66"/>
  <c r="I64" i="66" s="1"/>
  <c r="I70" i="17"/>
  <c r="H71" i="71"/>
  <c r="I64" i="57"/>
  <c r="H69" i="22"/>
  <c r="I69" i="22" s="1"/>
  <c r="B62" i="76"/>
  <c r="H62" i="76"/>
  <c r="G62" i="76"/>
  <c r="I65" i="53" l="1"/>
  <c r="I69" i="74"/>
  <c r="H72" i="20"/>
  <c r="I60" i="83"/>
  <c r="I70" i="39"/>
  <c r="I70" i="18"/>
  <c r="H68" i="3"/>
  <c r="G70" i="19"/>
  <c r="F58" i="98"/>
  <c r="H58" i="98" s="1"/>
  <c r="I68" i="44"/>
  <c r="I61" i="78"/>
  <c r="I63" i="75"/>
  <c r="H65" i="57"/>
  <c r="I67" i="45"/>
  <c r="I65" i="56"/>
  <c r="G66" i="56"/>
  <c r="G64" i="63"/>
  <c r="G68" i="3"/>
  <c r="I62" i="77"/>
  <c r="H71" i="18"/>
  <c r="G71" i="18"/>
  <c r="G71" i="73"/>
  <c r="G65" i="55"/>
  <c r="I65" i="55" s="1"/>
  <c r="H61" i="83"/>
  <c r="I61" i="83" s="1"/>
  <c r="G70" i="74"/>
  <c r="I70" i="74" s="1"/>
  <c r="H71" i="73"/>
  <c r="G65" i="57"/>
  <c r="H64" i="75"/>
  <c r="H57" i="99"/>
  <c r="G66" i="53"/>
  <c r="G64" i="75"/>
  <c r="H71" i="17"/>
  <c r="I69" i="42"/>
  <c r="H59" i="89"/>
  <c r="D60" i="89"/>
  <c r="E60" i="89" s="1"/>
  <c r="F60" i="89" s="1"/>
  <c r="D61" i="89" s="1"/>
  <c r="G59" i="89"/>
  <c r="G65" i="66"/>
  <c r="D66" i="66"/>
  <c r="E66" i="66" s="1"/>
  <c r="F66" i="66" s="1"/>
  <c r="D64" i="81"/>
  <c r="E64" i="81" s="1"/>
  <c r="F64" i="81" s="1"/>
  <c r="D71" i="42"/>
  <c r="E71" i="42" s="1"/>
  <c r="F71" i="42" s="1"/>
  <c r="H62" i="65"/>
  <c r="D63" i="65"/>
  <c r="E63" i="65" s="1"/>
  <c r="F63" i="65" s="1"/>
  <c r="G62" i="65"/>
  <c r="G67" i="60"/>
  <c r="D68" i="60"/>
  <c r="E68" i="60" s="1"/>
  <c r="F68" i="60" s="1"/>
  <c r="G58" i="95"/>
  <c r="D59" i="95"/>
  <c r="H58" i="95"/>
  <c r="G59" i="92"/>
  <c r="D60" i="92"/>
  <c r="E60" i="92" s="1"/>
  <c r="F60" i="92" s="1"/>
  <c r="H59" i="92"/>
  <c r="E69" i="45"/>
  <c r="F69" i="45" s="1"/>
  <c r="D70" i="45" s="1"/>
  <c r="B69" i="45"/>
  <c r="E61" i="85"/>
  <c r="F61" i="85" s="1"/>
  <c r="G61" i="85" s="1"/>
  <c r="B61" i="85"/>
  <c r="H51" i="102"/>
  <c r="D52" i="102"/>
  <c r="E52" i="102"/>
  <c r="I72" i="20"/>
  <c r="I73" i="20" s="1"/>
  <c r="H73" i="20"/>
  <c r="E59" i="91"/>
  <c r="F59" i="91" s="1"/>
  <c r="B59" i="91"/>
  <c r="E69" i="44"/>
  <c r="F69" i="44" s="1"/>
  <c r="D70" i="44" s="1"/>
  <c r="B69" i="44"/>
  <c r="I59" i="82"/>
  <c r="E59" i="88"/>
  <c r="F59" i="88" s="1"/>
  <c r="B59" i="88"/>
  <c r="E62" i="78"/>
  <c r="F62" i="78" s="1"/>
  <c r="D63" i="78" s="1"/>
  <c r="B62" i="78"/>
  <c r="G60" i="80"/>
  <c r="D61" i="80"/>
  <c r="B71" i="21"/>
  <c r="G62" i="58"/>
  <c r="D63" i="58"/>
  <c r="I72" i="31"/>
  <c r="I73" i="31" s="1"/>
  <c r="B70" i="22"/>
  <c r="G70" i="22"/>
  <c r="H70" i="22"/>
  <c r="E65" i="63"/>
  <c r="F65" i="63" s="1"/>
  <c r="D66" i="63" s="1"/>
  <c r="B65" i="63"/>
  <c r="E66" i="61"/>
  <c r="F66" i="61" s="1"/>
  <c r="H66" i="61" s="1"/>
  <c r="B66" i="61"/>
  <c r="B63" i="77"/>
  <c r="G63" i="77"/>
  <c r="H63" i="77"/>
  <c r="B63" i="81"/>
  <c r="H63" i="81"/>
  <c r="G63" i="81"/>
  <c r="B70" i="42"/>
  <c r="G70" i="42"/>
  <c r="H70" i="42"/>
  <c r="D62" i="84"/>
  <c r="E62" i="84" s="1"/>
  <c r="F62" i="84" s="1"/>
  <c r="B60" i="80"/>
  <c r="H60" i="80"/>
  <c r="E67" i="72"/>
  <c r="F67" i="72" s="1"/>
  <c r="H67" i="72" s="1"/>
  <c r="B67" i="72"/>
  <c r="E67" i="56"/>
  <c r="F67" i="56" s="1"/>
  <c r="B67" i="56"/>
  <c r="E64" i="76"/>
  <c r="F64" i="76" s="1"/>
  <c r="G64" i="76" s="1"/>
  <c r="B64" i="76"/>
  <c r="I72" i="24"/>
  <c r="I73" i="24" s="1"/>
  <c r="H73" i="24"/>
  <c r="B62" i="79"/>
  <c r="G62" i="79"/>
  <c r="H62" i="79"/>
  <c r="G65" i="61"/>
  <c r="B65" i="61"/>
  <c r="H65" i="61"/>
  <c r="B55" i="100"/>
  <c r="F55" i="100"/>
  <c r="H55" i="100" s="1"/>
  <c r="I57" i="99"/>
  <c r="D59" i="98"/>
  <c r="I57" i="96"/>
  <c r="G71" i="39"/>
  <c r="D72" i="39"/>
  <c r="B68" i="43"/>
  <c r="D69" i="64"/>
  <c r="E69" i="64" s="1"/>
  <c r="F69" i="64" s="1"/>
  <c r="E66" i="59"/>
  <c r="F66" i="59" s="1"/>
  <c r="D67" i="59" s="1"/>
  <c r="B66" i="59"/>
  <c r="D65" i="68"/>
  <c r="B68" i="64"/>
  <c r="G68" i="64"/>
  <c r="H68" i="64"/>
  <c r="I61" i="84"/>
  <c r="E67" i="53"/>
  <c r="F67" i="53" s="1"/>
  <c r="D68" i="53" s="1"/>
  <c r="B67" i="53"/>
  <c r="B63" i="76"/>
  <c r="G63" i="76"/>
  <c r="H63" i="76"/>
  <c r="G58" i="93"/>
  <c r="I58" i="93" s="1"/>
  <c r="D59" i="93"/>
  <c r="B57" i="97"/>
  <c r="F57" i="97"/>
  <c r="H57" i="97" s="1"/>
  <c r="B59" i="87"/>
  <c r="G59" i="87"/>
  <c r="E67" i="62"/>
  <c r="F67" i="62" s="1"/>
  <c r="D68" i="62" s="1"/>
  <c r="B67" i="62"/>
  <c r="I70" i="19"/>
  <c r="E72" i="18"/>
  <c r="E73" i="18" s="1"/>
  <c r="B72" i="18"/>
  <c r="F72" i="71"/>
  <c r="F51" i="101"/>
  <c r="B51" i="101"/>
  <c r="I69" i="41"/>
  <c r="B58" i="98"/>
  <c r="G71" i="17"/>
  <c r="I71" i="17" s="1"/>
  <c r="D71" i="41"/>
  <c r="E71" i="41" s="1"/>
  <c r="F71" i="41" s="1"/>
  <c r="H67" i="54"/>
  <c r="D68" i="54"/>
  <c r="B71" i="39"/>
  <c r="H71" i="39"/>
  <c r="E60" i="94"/>
  <c r="F60" i="94" s="1"/>
  <c r="H60" i="94" s="1"/>
  <c r="B60" i="94"/>
  <c r="D71" i="22"/>
  <c r="E71" i="22" s="1"/>
  <c r="F71" i="22" s="1"/>
  <c r="I59" i="80"/>
  <c r="D63" i="79"/>
  <c r="E63" i="79" s="1"/>
  <c r="F63" i="79" s="1"/>
  <c r="E69" i="3"/>
  <c r="F69" i="3" s="1"/>
  <c r="B69" i="3"/>
  <c r="B72" i="32"/>
  <c r="F72" i="32"/>
  <c r="G72" i="32" s="1"/>
  <c r="G73" i="32" s="1"/>
  <c r="E72" i="73"/>
  <c r="E73" i="73" s="1"/>
  <c r="B72" i="73"/>
  <c r="H59" i="87"/>
  <c r="D60" i="87"/>
  <c r="I60" i="85"/>
  <c r="I71" i="71"/>
  <c r="D62" i="83"/>
  <c r="E62" i="83" s="1"/>
  <c r="F62" i="83" s="1"/>
  <c r="B66" i="62"/>
  <c r="H66" i="62"/>
  <c r="G66" i="62"/>
  <c r="I60" i="84"/>
  <c r="D71" i="19"/>
  <c r="E71" i="19" s="1"/>
  <c r="F71" i="19" s="1"/>
  <c r="D58" i="99"/>
  <c r="E58" i="99"/>
  <c r="D71" i="74"/>
  <c r="E71" i="74" s="1"/>
  <c r="F71" i="74" s="1"/>
  <c r="E72" i="17"/>
  <c r="E73" i="17" s="1"/>
  <c r="B72" i="17"/>
  <c r="D66" i="55"/>
  <c r="E66" i="55" s="1"/>
  <c r="F66" i="55" s="1"/>
  <c r="B70" i="41"/>
  <c r="G70" i="41"/>
  <c r="H70" i="41"/>
  <c r="B67" i="54"/>
  <c r="G67" i="54"/>
  <c r="I58" i="92"/>
  <c r="F58" i="96"/>
  <c r="G58" i="96" s="1"/>
  <c r="B68" i="45"/>
  <c r="H68" i="45"/>
  <c r="G68" i="45"/>
  <c r="D68" i="86"/>
  <c r="E68" i="86" s="1"/>
  <c r="F68" i="86" s="1"/>
  <c r="B67" i="86"/>
  <c r="G67" i="86"/>
  <c r="H67" i="86"/>
  <c r="G60" i="82"/>
  <c r="I60" i="82" s="1"/>
  <c r="D61" i="82"/>
  <c r="G64" i="68"/>
  <c r="B64" i="68"/>
  <c r="H64" i="68"/>
  <c r="D64" i="77"/>
  <c r="E65" i="75"/>
  <c r="F65" i="75" s="1"/>
  <c r="H65" i="75" s="1"/>
  <c r="B65" i="75"/>
  <c r="G67" i="46"/>
  <c r="D68" i="46"/>
  <c r="E59" i="90"/>
  <c r="F59" i="90" s="1"/>
  <c r="B59" i="90"/>
  <c r="I62" i="76"/>
  <c r="H62" i="58"/>
  <c r="E66" i="57"/>
  <c r="F66" i="57" s="1"/>
  <c r="G66" i="57" s="1"/>
  <c r="B66" i="57"/>
  <c r="H66" i="56"/>
  <c r="I66" i="56" s="1"/>
  <c r="E68" i="43"/>
  <c r="F68" i="43" s="1"/>
  <c r="G68" i="43" s="1"/>
  <c r="H66" i="53"/>
  <c r="I66" i="53" s="1"/>
  <c r="H64" i="63"/>
  <c r="I64" i="63" s="1"/>
  <c r="E71" i="21"/>
  <c r="F71" i="21" s="1"/>
  <c r="E62" i="67"/>
  <c r="F62" i="67" s="1"/>
  <c r="B62" i="67"/>
  <c r="B67" i="60"/>
  <c r="H67" i="60"/>
  <c r="B65" i="66"/>
  <c r="H65" i="66"/>
  <c r="I66" i="86"/>
  <c r="I65" i="59"/>
  <c r="G51" i="102"/>
  <c r="H67" i="46"/>
  <c r="B58" i="96"/>
  <c r="H58" i="96"/>
  <c r="I59" i="94"/>
  <c r="G58" i="98" l="1"/>
  <c r="I68" i="3"/>
  <c r="F72" i="73"/>
  <c r="H72" i="73" s="1"/>
  <c r="G55" i="100"/>
  <c r="I65" i="57"/>
  <c r="G67" i="62"/>
  <c r="G65" i="63"/>
  <c r="I71" i="73"/>
  <c r="H65" i="63"/>
  <c r="H64" i="76"/>
  <c r="I64" i="76" s="1"/>
  <c r="I71" i="39"/>
  <c r="H61" i="85"/>
  <c r="I61" i="85" s="1"/>
  <c r="H69" i="44"/>
  <c r="I67" i="54"/>
  <c r="G69" i="44"/>
  <c r="I59" i="92"/>
  <c r="I62" i="65"/>
  <c r="I59" i="89"/>
  <c r="H69" i="3"/>
  <c r="G69" i="3"/>
  <c r="D60" i="91"/>
  <c r="G59" i="91"/>
  <c r="G66" i="61"/>
  <c r="I66" i="61" s="1"/>
  <c r="I70" i="22"/>
  <c r="I64" i="75"/>
  <c r="I58" i="96"/>
  <c r="I62" i="58"/>
  <c r="F72" i="17"/>
  <c r="F72" i="18"/>
  <c r="H69" i="45"/>
  <c r="I71" i="18"/>
  <c r="I67" i="60"/>
  <c r="I64" i="68"/>
  <c r="G72" i="73"/>
  <c r="G73" i="73" s="1"/>
  <c r="H66" i="59"/>
  <c r="G62" i="78"/>
  <c r="G69" i="45"/>
  <c r="I70" i="41"/>
  <c r="G66" i="59"/>
  <c r="H62" i="78"/>
  <c r="I60" i="80"/>
  <c r="I68" i="64"/>
  <c r="I67" i="86"/>
  <c r="I62" i="79"/>
  <c r="I66" i="62"/>
  <c r="H71" i="19"/>
  <c r="D72" i="19"/>
  <c r="D60" i="88"/>
  <c r="E60" i="88" s="1"/>
  <c r="F60" i="88" s="1"/>
  <c r="H59" i="88"/>
  <c r="G59" i="88"/>
  <c r="D72" i="74"/>
  <c r="H68" i="60"/>
  <c r="D69" i="60"/>
  <c r="E69" i="60" s="1"/>
  <c r="F69" i="60" s="1"/>
  <c r="D70" i="60" s="1"/>
  <c r="H64" i="81"/>
  <c r="D65" i="81"/>
  <c r="E61" i="89"/>
  <c r="F61" i="89" s="1"/>
  <c r="D62" i="89" s="1"/>
  <c r="B61" i="89"/>
  <c r="G63" i="79"/>
  <c r="D64" i="79"/>
  <c r="D63" i="67"/>
  <c r="E63" i="67" s="1"/>
  <c r="F63" i="67" s="1"/>
  <c r="H62" i="67"/>
  <c r="G62" i="67"/>
  <c r="G59" i="90"/>
  <c r="D60" i="90"/>
  <c r="H59" i="90"/>
  <c r="D61" i="92"/>
  <c r="E61" i="92" s="1"/>
  <c r="F61" i="92" s="1"/>
  <c r="D72" i="22"/>
  <c r="E72" i="22" s="1"/>
  <c r="E73" i="22" s="1"/>
  <c r="H51" i="101"/>
  <c r="D52" i="101"/>
  <c r="E52" i="101"/>
  <c r="B65" i="68"/>
  <c r="I65" i="66"/>
  <c r="D69" i="43"/>
  <c r="E69" i="43" s="1"/>
  <c r="F69" i="43" s="1"/>
  <c r="E68" i="46"/>
  <c r="F68" i="46" s="1"/>
  <c r="B68" i="46"/>
  <c r="I68" i="45"/>
  <c r="B71" i="22"/>
  <c r="G71" i="22"/>
  <c r="H71" i="22"/>
  <c r="I58" i="98"/>
  <c r="H72" i="71"/>
  <c r="G72" i="71"/>
  <c r="G73" i="71" s="1"/>
  <c r="G57" i="97"/>
  <c r="I57" i="97" s="1"/>
  <c r="D58" i="97"/>
  <c r="E58" i="97"/>
  <c r="I63" i="76"/>
  <c r="H67" i="53"/>
  <c r="H68" i="43"/>
  <c r="I68" i="43" s="1"/>
  <c r="E59" i="98"/>
  <c r="F59" i="98" s="1"/>
  <c r="H59" i="98" s="1"/>
  <c r="B59" i="98"/>
  <c r="D56" i="100"/>
  <c r="E56" i="100"/>
  <c r="I63" i="77"/>
  <c r="E70" i="45"/>
  <c r="F70" i="45" s="1"/>
  <c r="G70" i="45" s="1"/>
  <c r="B70" i="45"/>
  <c r="B58" i="99"/>
  <c r="F58" i="99"/>
  <c r="D59" i="99" s="1"/>
  <c r="D70" i="3"/>
  <c r="E70" i="3" s="1"/>
  <c r="F70" i="3" s="1"/>
  <c r="D71" i="3" s="1"/>
  <c r="H62" i="84"/>
  <c r="D63" i="84"/>
  <c r="H66" i="57"/>
  <c r="I66" i="57" s="1"/>
  <c r="G65" i="75"/>
  <c r="I65" i="75" s="1"/>
  <c r="D69" i="86"/>
  <c r="E69" i="86" s="1"/>
  <c r="F69" i="86" s="1"/>
  <c r="B62" i="83"/>
  <c r="H62" i="83"/>
  <c r="G60" i="94"/>
  <c r="I60" i="94" s="1"/>
  <c r="E59" i="93"/>
  <c r="F59" i="93" s="1"/>
  <c r="H59" i="93" s="1"/>
  <c r="B59" i="93"/>
  <c r="E72" i="39"/>
  <c r="E73" i="39" s="1"/>
  <c r="B72" i="39"/>
  <c r="I55" i="100"/>
  <c r="G67" i="72"/>
  <c r="I67" i="72" s="1"/>
  <c r="B62" i="84"/>
  <c r="G62" i="84"/>
  <c r="I70" i="42"/>
  <c r="E63" i="58"/>
  <c r="F63" i="58" s="1"/>
  <c r="B63" i="58"/>
  <c r="H59" i="91"/>
  <c r="I59" i="91" s="1"/>
  <c r="G63" i="65"/>
  <c r="D64" i="65"/>
  <c r="B71" i="42"/>
  <c r="H71" i="42"/>
  <c r="G71" i="42"/>
  <c r="B64" i="77"/>
  <c r="B68" i="54"/>
  <c r="E60" i="91"/>
  <c r="F60" i="91" s="1"/>
  <c r="D61" i="91" s="1"/>
  <c r="B60" i="91"/>
  <c r="D62" i="85"/>
  <c r="E62" i="85" s="1"/>
  <c r="F62" i="85" s="1"/>
  <c r="B68" i="86"/>
  <c r="H68" i="86"/>
  <c r="G68" i="86"/>
  <c r="H72" i="32"/>
  <c r="D65" i="76"/>
  <c r="B60" i="92"/>
  <c r="H60" i="92"/>
  <c r="G60" i="92"/>
  <c r="B63" i="65"/>
  <c r="H63" i="65"/>
  <c r="D68" i="56"/>
  <c r="E68" i="56" s="1"/>
  <c r="F68" i="56" s="1"/>
  <c r="I67" i="46"/>
  <c r="D72" i="21"/>
  <c r="E72" i="21" s="1"/>
  <c r="E73" i="21" s="1"/>
  <c r="B71" i="74"/>
  <c r="H71" i="74"/>
  <c r="G71" i="74"/>
  <c r="B71" i="19"/>
  <c r="G71" i="19"/>
  <c r="I71" i="19" s="1"/>
  <c r="D61" i="94"/>
  <c r="E61" i="94" s="1"/>
  <c r="F61" i="94" s="1"/>
  <c r="E67" i="59"/>
  <c r="F67" i="59" s="1"/>
  <c r="G67" i="59" s="1"/>
  <c r="B67" i="59"/>
  <c r="H67" i="56"/>
  <c r="E66" i="63"/>
  <c r="F66" i="63" s="1"/>
  <c r="D67" i="63" s="1"/>
  <c r="B66" i="63"/>
  <c r="B64" i="81"/>
  <c r="G64" i="81"/>
  <c r="I64" i="81" s="1"/>
  <c r="H73" i="73"/>
  <c r="E68" i="53"/>
  <c r="F68" i="53" s="1"/>
  <c r="D69" i="53" s="1"/>
  <c r="B68" i="53"/>
  <c r="D72" i="42"/>
  <c r="D67" i="57"/>
  <c r="E67" i="57" s="1"/>
  <c r="F67" i="57" s="1"/>
  <c r="D66" i="75"/>
  <c r="E66" i="75" s="1"/>
  <c r="F66" i="75" s="1"/>
  <c r="D59" i="96"/>
  <c r="E59" i="96" s="1"/>
  <c r="F59" i="96" s="1"/>
  <c r="D60" i="96" s="1"/>
  <c r="H66" i="55"/>
  <c r="D67" i="55"/>
  <c r="E67" i="55" s="1"/>
  <c r="F67" i="55" s="1"/>
  <c r="E60" i="87"/>
  <c r="F60" i="87" s="1"/>
  <c r="D61" i="87" s="1"/>
  <c r="B60" i="87"/>
  <c r="B63" i="79"/>
  <c r="H63" i="79"/>
  <c r="D72" i="41"/>
  <c r="E72" i="41" s="1"/>
  <c r="E73" i="41" s="1"/>
  <c r="G51" i="101"/>
  <c r="I59" i="87"/>
  <c r="D70" i="64"/>
  <c r="E70" i="64" s="1"/>
  <c r="F70" i="64" s="1"/>
  <c r="I65" i="61"/>
  <c r="G67" i="56"/>
  <c r="D68" i="72"/>
  <c r="E68" i="72" s="1"/>
  <c r="F68" i="72" s="1"/>
  <c r="G71" i="21"/>
  <c r="I58" i="95"/>
  <c r="D67" i="66"/>
  <c r="B60" i="89"/>
  <c r="G60" i="89"/>
  <c r="H60" i="89"/>
  <c r="G62" i="83"/>
  <c r="D63" i="83"/>
  <c r="E68" i="62"/>
  <c r="F68" i="62" s="1"/>
  <c r="G68" i="62" s="1"/>
  <c r="B68" i="62"/>
  <c r="E61" i="80"/>
  <c r="F61" i="80" s="1"/>
  <c r="G61" i="80" s="1"/>
  <c r="B61" i="80"/>
  <c r="B68" i="60"/>
  <c r="G68" i="60"/>
  <c r="I68" i="60" s="1"/>
  <c r="I51" i="102"/>
  <c r="E61" i="82"/>
  <c r="F61" i="82" s="1"/>
  <c r="H61" i="82" s="1"/>
  <c r="B61" i="82"/>
  <c r="E64" i="77"/>
  <c r="F64" i="77" s="1"/>
  <c r="B66" i="55"/>
  <c r="G66" i="55"/>
  <c r="E68" i="54"/>
  <c r="F68" i="54" s="1"/>
  <c r="H68" i="54" s="1"/>
  <c r="B71" i="41"/>
  <c r="G71" i="41"/>
  <c r="H71" i="41"/>
  <c r="H67" i="62"/>
  <c r="I67" i="62" s="1"/>
  <c r="G67" i="53"/>
  <c r="E65" i="68"/>
  <c r="F65" i="68" s="1"/>
  <c r="H65" i="68" s="1"/>
  <c r="B69" i="64"/>
  <c r="H69" i="64"/>
  <c r="G69" i="64"/>
  <c r="I63" i="81"/>
  <c r="D67" i="61"/>
  <c r="E67" i="61" s="1"/>
  <c r="F67" i="61" s="1"/>
  <c r="H71" i="21"/>
  <c r="E63" i="78"/>
  <c r="F63" i="78" s="1"/>
  <c r="D64" i="78" s="1"/>
  <c r="B63" i="78"/>
  <c r="E70" i="44"/>
  <c r="F70" i="44" s="1"/>
  <c r="D71" i="44" s="1"/>
  <c r="B70" i="44"/>
  <c r="F52" i="102"/>
  <c r="B52" i="102"/>
  <c r="E59" i="95"/>
  <c r="F59" i="95" s="1"/>
  <c r="B59" i="95"/>
  <c r="B66" i="66"/>
  <c r="H66" i="66"/>
  <c r="G66" i="66"/>
  <c r="G66" i="63" l="1"/>
  <c r="I65" i="63"/>
  <c r="G70" i="44"/>
  <c r="I69" i="3"/>
  <c r="I66" i="59"/>
  <c r="G68" i="53"/>
  <c r="G58" i="99"/>
  <c r="F72" i="39"/>
  <c r="H58" i="99"/>
  <c r="I59" i="88"/>
  <c r="I51" i="101"/>
  <c r="I62" i="78"/>
  <c r="I63" i="79"/>
  <c r="I69" i="44"/>
  <c r="H68" i="62"/>
  <c r="G61" i="89"/>
  <c r="I63" i="65"/>
  <c r="I69" i="64"/>
  <c r="I66" i="55"/>
  <c r="I72" i="73"/>
  <c r="I73" i="73" s="1"/>
  <c r="G60" i="87"/>
  <c r="I69" i="45"/>
  <c r="I68" i="62"/>
  <c r="H61" i="80"/>
  <c r="I61" i="80" s="1"/>
  <c r="I60" i="89"/>
  <c r="I71" i="22"/>
  <c r="H72" i="18"/>
  <c r="G72" i="18"/>
  <c r="G73" i="18" s="1"/>
  <c r="G72" i="17"/>
  <c r="G73" i="17" s="1"/>
  <c r="H72" i="17"/>
  <c r="H68" i="53"/>
  <c r="I68" i="53" s="1"/>
  <c r="H66" i="63"/>
  <c r="I66" i="63" s="1"/>
  <c r="I66" i="66"/>
  <c r="I71" i="42"/>
  <c r="I71" i="21"/>
  <c r="E70" i="60"/>
  <c r="F70" i="60" s="1"/>
  <c r="D71" i="60" s="1"/>
  <c r="B70" i="60"/>
  <c r="H59" i="95"/>
  <c r="D60" i="95"/>
  <c r="E60" i="95" s="1"/>
  <c r="F60" i="95" s="1"/>
  <c r="G59" i="95"/>
  <c r="D71" i="64"/>
  <c r="E71" i="64" s="1"/>
  <c r="G67" i="55"/>
  <c r="D68" i="55"/>
  <c r="D63" i="85"/>
  <c r="E63" i="85" s="1"/>
  <c r="F63" i="85" s="1"/>
  <c r="G68" i="72"/>
  <c r="D69" i="72"/>
  <c r="D68" i="61"/>
  <c r="E68" i="61" s="1"/>
  <c r="E71" i="3"/>
  <c r="F71" i="3" s="1"/>
  <c r="B71" i="3"/>
  <c r="E60" i="96"/>
  <c r="F60" i="96" s="1"/>
  <c r="G60" i="96" s="1"/>
  <c r="B60" i="96"/>
  <c r="G60" i="88"/>
  <c r="D61" i="88"/>
  <c r="D67" i="75"/>
  <c r="E67" i="75" s="1"/>
  <c r="F67" i="75" s="1"/>
  <c r="H63" i="58"/>
  <c r="D64" i="58"/>
  <c r="G63" i="58"/>
  <c r="H69" i="43"/>
  <c r="D70" i="43"/>
  <c r="H61" i="92"/>
  <c r="D62" i="92"/>
  <c r="G63" i="67"/>
  <c r="D64" i="67"/>
  <c r="H52" i="102"/>
  <c r="D53" i="102"/>
  <c r="E53" i="102"/>
  <c r="D65" i="77"/>
  <c r="E65" i="77" s="1"/>
  <c r="F65" i="77" s="1"/>
  <c r="D70" i="86"/>
  <c r="D69" i="46"/>
  <c r="E69" i="46" s="1"/>
  <c r="F69" i="46" s="1"/>
  <c r="B52" i="101"/>
  <c r="F52" i="101"/>
  <c r="H52" i="101" s="1"/>
  <c r="I59" i="90"/>
  <c r="B72" i="74"/>
  <c r="H70" i="44"/>
  <c r="I70" i="44" s="1"/>
  <c r="D69" i="62"/>
  <c r="E69" i="62" s="1"/>
  <c r="F69" i="62" s="1"/>
  <c r="E69" i="53"/>
  <c r="F69" i="53" s="1"/>
  <c r="D70" i="53" s="1"/>
  <c r="B69" i="53"/>
  <c r="E67" i="63"/>
  <c r="F67" i="63" s="1"/>
  <c r="D68" i="63" s="1"/>
  <c r="B67" i="63"/>
  <c r="I68" i="86"/>
  <c r="G64" i="77"/>
  <c r="B69" i="86"/>
  <c r="H69" i="86"/>
  <c r="G69" i="86"/>
  <c r="F56" i="100"/>
  <c r="G56" i="100" s="1"/>
  <c r="B56" i="100"/>
  <c r="E60" i="90"/>
  <c r="F60" i="90" s="1"/>
  <c r="B60" i="90"/>
  <c r="H61" i="89"/>
  <c r="E64" i="78"/>
  <c r="F64" i="78" s="1"/>
  <c r="G64" i="78" s="1"/>
  <c r="B64" i="78"/>
  <c r="B72" i="42"/>
  <c r="B65" i="76"/>
  <c r="H61" i="94"/>
  <c r="D62" i="94"/>
  <c r="H68" i="56"/>
  <c r="D69" i="56"/>
  <c r="H64" i="77"/>
  <c r="B58" i="97"/>
  <c r="F58" i="97"/>
  <c r="G58" i="97" s="1"/>
  <c r="E71" i="44"/>
  <c r="F71" i="44" s="1"/>
  <c r="D72" i="44" s="1"/>
  <c r="B71" i="44"/>
  <c r="I71" i="41"/>
  <c r="G61" i="82"/>
  <c r="I61" i="82" s="1"/>
  <c r="D62" i="82"/>
  <c r="G67" i="57"/>
  <c r="D68" i="57"/>
  <c r="I67" i="56"/>
  <c r="B61" i="94"/>
  <c r="G61" i="94"/>
  <c r="B68" i="56"/>
  <c r="G68" i="56"/>
  <c r="I60" i="92"/>
  <c r="H60" i="91"/>
  <c r="I62" i="84"/>
  <c r="F72" i="22"/>
  <c r="H72" i="22" s="1"/>
  <c r="B72" i="22"/>
  <c r="B67" i="66"/>
  <c r="B67" i="55"/>
  <c r="H67" i="55"/>
  <c r="H70" i="45"/>
  <c r="I70" i="45" s="1"/>
  <c r="D71" i="45"/>
  <c r="H63" i="78"/>
  <c r="H60" i="87"/>
  <c r="B67" i="57"/>
  <c r="H67" i="57"/>
  <c r="G60" i="91"/>
  <c r="G59" i="98"/>
  <c r="I59" i="98" s="1"/>
  <c r="D60" i="98"/>
  <c r="I62" i="67"/>
  <c r="E62" i="89"/>
  <c r="F62" i="89" s="1"/>
  <c r="B62" i="89"/>
  <c r="B60" i="88"/>
  <c r="H60" i="88"/>
  <c r="D68" i="59"/>
  <c r="E68" i="59" s="1"/>
  <c r="F68" i="59" s="1"/>
  <c r="D69" i="59" s="1"/>
  <c r="B62" i="85"/>
  <c r="H62" i="85"/>
  <c r="G62" i="85"/>
  <c r="E64" i="65"/>
  <c r="F64" i="65" s="1"/>
  <c r="D65" i="65" s="1"/>
  <c r="B64" i="65"/>
  <c r="B69" i="43"/>
  <c r="G69" i="43"/>
  <c r="B69" i="60"/>
  <c r="G69" i="60"/>
  <c r="H69" i="60"/>
  <c r="G52" i="102"/>
  <c r="D62" i="80"/>
  <c r="E62" i="80" s="1"/>
  <c r="F62" i="80" s="1"/>
  <c r="E63" i="83"/>
  <c r="F63" i="83" s="1"/>
  <c r="B63" i="83"/>
  <c r="B59" i="96"/>
  <c r="H59" i="96"/>
  <c r="G59" i="96"/>
  <c r="I72" i="32"/>
  <c r="I73" i="32" s="1"/>
  <c r="H73" i="32"/>
  <c r="I62" i="83"/>
  <c r="E59" i="99"/>
  <c r="F59" i="99" s="1"/>
  <c r="H59" i="99" s="1"/>
  <c r="B59" i="99"/>
  <c r="I72" i="71"/>
  <c r="I73" i="71" s="1"/>
  <c r="H73" i="71"/>
  <c r="H68" i="46"/>
  <c r="B61" i="92"/>
  <c r="G61" i="92"/>
  <c r="E65" i="81"/>
  <c r="F65" i="81" s="1"/>
  <c r="G65" i="81" s="1"/>
  <c r="B65" i="81"/>
  <c r="E72" i="19"/>
  <c r="E73" i="19" s="1"/>
  <c r="B72" i="19"/>
  <c r="G65" i="68"/>
  <c r="I65" i="68" s="1"/>
  <c r="D66" i="68"/>
  <c r="B67" i="61"/>
  <c r="H67" i="61"/>
  <c r="G67" i="61"/>
  <c r="B66" i="75"/>
  <c r="H66" i="75"/>
  <c r="G66" i="75"/>
  <c r="B72" i="21"/>
  <c r="F72" i="21"/>
  <c r="H72" i="21" s="1"/>
  <c r="B70" i="3"/>
  <c r="H70" i="3"/>
  <c r="G70" i="3"/>
  <c r="G63" i="78"/>
  <c r="G68" i="54"/>
  <c r="I68" i="54" s="1"/>
  <c r="D69" i="54"/>
  <c r="E69" i="54" s="1"/>
  <c r="F69" i="54" s="1"/>
  <c r="E67" i="66"/>
  <c r="F67" i="66" s="1"/>
  <c r="H67" i="66" s="1"/>
  <c r="B68" i="72"/>
  <c r="H68" i="72"/>
  <c r="B72" i="41"/>
  <c r="F72" i="41"/>
  <c r="H72" i="41" s="1"/>
  <c r="E61" i="91"/>
  <c r="F61" i="91" s="1"/>
  <c r="D62" i="91" s="1"/>
  <c r="B61" i="91"/>
  <c r="G59" i="93"/>
  <c r="I59" i="93" s="1"/>
  <c r="D60" i="93"/>
  <c r="E60" i="93" s="1"/>
  <c r="F60" i="93" s="1"/>
  <c r="B63" i="67"/>
  <c r="H63" i="67"/>
  <c r="I63" i="67" s="1"/>
  <c r="B70" i="64"/>
  <c r="H70" i="64"/>
  <c r="G70" i="64"/>
  <c r="E61" i="87"/>
  <c r="F61" i="87" s="1"/>
  <c r="H61" i="87" s="1"/>
  <c r="G61" i="87"/>
  <c r="B61" i="87"/>
  <c r="E72" i="42"/>
  <c r="E73" i="42" s="1"/>
  <c r="H67" i="59"/>
  <c r="I67" i="59" s="1"/>
  <c r="I71" i="74"/>
  <c r="E65" i="76"/>
  <c r="F65" i="76" s="1"/>
  <c r="G65" i="76" s="1"/>
  <c r="E63" i="84"/>
  <c r="F63" i="84" s="1"/>
  <c r="G63" i="84" s="1"/>
  <c r="B63" i="84"/>
  <c r="I67" i="53"/>
  <c r="G68" i="46"/>
  <c r="E64" i="79"/>
  <c r="F64" i="79" s="1"/>
  <c r="B64" i="79"/>
  <c r="E72" i="74"/>
  <c r="E73" i="74" s="1"/>
  <c r="I61" i="89" l="1"/>
  <c r="I58" i="99"/>
  <c r="G72" i="41"/>
  <c r="G73" i="41" s="1"/>
  <c r="I52" i="102"/>
  <c r="G52" i="101"/>
  <c r="I52" i="101" s="1"/>
  <c r="G72" i="21"/>
  <c r="G73" i="21" s="1"/>
  <c r="H64" i="78"/>
  <c r="I64" i="78" s="1"/>
  <c r="H72" i="39"/>
  <c r="G72" i="39"/>
  <c r="G73" i="39" s="1"/>
  <c r="I61" i="92"/>
  <c r="F72" i="19"/>
  <c r="I69" i="43"/>
  <c r="I60" i="88"/>
  <c r="I67" i="55"/>
  <c r="I68" i="56"/>
  <c r="I68" i="72"/>
  <c r="I60" i="87"/>
  <c r="I62" i="85"/>
  <c r="F72" i="74"/>
  <c r="H72" i="74" s="1"/>
  <c r="H73" i="74" s="1"/>
  <c r="H61" i="91"/>
  <c r="G72" i="22"/>
  <c r="G73" i="22" s="1"/>
  <c r="H71" i="44"/>
  <c r="H70" i="60"/>
  <c r="G71" i="44"/>
  <c r="H69" i="53"/>
  <c r="H73" i="17"/>
  <c r="I72" i="17"/>
  <c r="I73" i="17" s="1"/>
  <c r="I67" i="61"/>
  <c r="G69" i="53"/>
  <c r="H56" i="100"/>
  <c r="I56" i="100" s="1"/>
  <c r="I72" i="18"/>
  <c r="I73" i="18" s="1"/>
  <c r="H73" i="18"/>
  <c r="G64" i="65"/>
  <c r="I69" i="60"/>
  <c r="I61" i="94"/>
  <c r="I70" i="64"/>
  <c r="I61" i="87"/>
  <c r="D63" i="80"/>
  <c r="E63" i="80" s="1"/>
  <c r="F63" i="80" s="1"/>
  <c r="H69" i="62"/>
  <c r="D70" i="62"/>
  <c r="H67" i="75"/>
  <c r="D68" i="75"/>
  <c r="H60" i="90"/>
  <c r="D61" i="90"/>
  <c r="G60" i="90"/>
  <c r="D72" i="3"/>
  <c r="E72" i="3" s="1"/>
  <c r="E73" i="3" s="1"/>
  <c r="G71" i="3"/>
  <c r="H71" i="3"/>
  <c r="H60" i="95"/>
  <c r="D61" i="95"/>
  <c r="G62" i="89"/>
  <c r="D63" i="89"/>
  <c r="E63" i="89" s="1"/>
  <c r="F63" i="89" s="1"/>
  <c r="H62" i="89"/>
  <c r="E69" i="59"/>
  <c r="F69" i="59" s="1"/>
  <c r="G69" i="59" s="1"/>
  <c r="B69" i="59"/>
  <c r="H69" i="46"/>
  <c r="D70" i="46"/>
  <c r="G63" i="85"/>
  <c r="D64" i="85"/>
  <c r="F68" i="61"/>
  <c r="D69" i="61" s="1"/>
  <c r="B68" i="61"/>
  <c r="D65" i="79"/>
  <c r="E65" i="79" s="1"/>
  <c r="F65" i="79" s="1"/>
  <c r="D64" i="83"/>
  <c r="E64" i="83" s="1"/>
  <c r="F64" i="83" s="1"/>
  <c r="H67" i="63"/>
  <c r="B70" i="86"/>
  <c r="E68" i="57"/>
  <c r="F68" i="57" s="1"/>
  <c r="D69" i="57" s="1"/>
  <c r="B68" i="57"/>
  <c r="I70" i="3"/>
  <c r="E69" i="56"/>
  <c r="F69" i="56" s="1"/>
  <c r="B69" i="56"/>
  <c r="E61" i="88"/>
  <c r="F61" i="88" s="1"/>
  <c r="H61" i="88" s="1"/>
  <c r="B61" i="88"/>
  <c r="D64" i="84"/>
  <c r="E64" i="84" s="1"/>
  <c r="F64" i="84" s="1"/>
  <c r="G61" i="91"/>
  <c r="H73" i="41"/>
  <c r="I72" i="41"/>
  <c r="I73" i="41" s="1"/>
  <c r="I66" i="75"/>
  <c r="E66" i="68"/>
  <c r="F66" i="68" s="1"/>
  <c r="G66" i="68" s="1"/>
  <c r="B66" i="68"/>
  <c r="H64" i="65"/>
  <c r="B68" i="59"/>
  <c r="G68" i="59"/>
  <c r="H68" i="59"/>
  <c r="G67" i="63"/>
  <c r="E64" i="67"/>
  <c r="F64" i="67" s="1"/>
  <c r="D65" i="67" s="1"/>
  <c r="B64" i="67"/>
  <c r="D61" i="96"/>
  <c r="E61" i="96" s="1"/>
  <c r="F61" i="96" s="1"/>
  <c r="B60" i="95"/>
  <c r="G60" i="95"/>
  <c r="E62" i="91"/>
  <c r="F62" i="91" s="1"/>
  <c r="H62" i="91" s="1"/>
  <c r="B62" i="91"/>
  <c r="G59" i="99"/>
  <c r="I59" i="99" s="1"/>
  <c r="D60" i="99"/>
  <c r="E65" i="65"/>
  <c r="F65" i="65" s="1"/>
  <c r="G65" i="65" s="1"/>
  <c r="B65" i="65"/>
  <c r="E60" i="98"/>
  <c r="F60" i="98" s="1"/>
  <c r="H60" i="98" s="1"/>
  <c r="B60" i="98"/>
  <c r="D65" i="78"/>
  <c r="E65" i="78" s="1"/>
  <c r="F65" i="78" s="1"/>
  <c r="H65" i="77"/>
  <c r="D66" i="77"/>
  <c r="E64" i="58"/>
  <c r="F64" i="58" s="1"/>
  <c r="B64" i="58"/>
  <c r="E69" i="72"/>
  <c r="F69" i="72" s="1"/>
  <c r="D70" i="72" s="1"/>
  <c r="B69" i="72"/>
  <c r="G70" i="60"/>
  <c r="E71" i="45"/>
  <c r="F71" i="45" s="1"/>
  <c r="G71" i="45" s="1"/>
  <c r="B71" i="45"/>
  <c r="I59" i="96"/>
  <c r="I72" i="22"/>
  <c r="I73" i="22" s="1"/>
  <c r="H73" i="22"/>
  <c r="E68" i="55"/>
  <c r="F68" i="55" s="1"/>
  <c r="D69" i="55" s="1"/>
  <c r="B68" i="55"/>
  <c r="G67" i="66"/>
  <c r="I67" i="66" s="1"/>
  <c r="D68" i="66"/>
  <c r="I68" i="46"/>
  <c r="I63" i="78"/>
  <c r="I60" i="91"/>
  <c r="E72" i="44"/>
  <c r="E73" i="44" s="1"/>
  <c r="B72" i="44"/>
  <c r="I64" i="77"/>
  <c r="E62" i="94"/>
  <c r="F62" i="94" s="1"/>
  <c r="D63" i="94" s="1"/>
  <c r="B62" i="94"/>
  <c r="E57" i="100"/>
  <c r="D57" i="100"/>
  <c r="B69" i="62"/>
  <c r="G69" i="62"/>
  <c r="B69" i="46"/>
  <c r="G69" i="46"/>
  <c r="B65" i="77"/>
  <c r="G65" i="77"/>
  <c r="E70" i="43"/>
  <c r="F70" i="43" s="1"/>
  <c r="D71" i="43" s="1"/>
  <c r="B70" i="43"/>
  <c r="I63" i="58"/>
  <c r="B62" i="80"/>
  <c r="H62" i="80"/>
  <c r="G62" i="80"/>
  <c r="H65" i="76"/>
  <c r="I65" i="76" s="1"/>
  <c r="D66" i="76"/>
  <c r="E62" i="92"/>
  <c r="F62" i="92" s="1"/>
  <c r="B62" i="92"/>
  <c r="H63" i="84"/>
  <c r="I63" i="84" s="1"/>
  <c r="D62" i="87"/>
  <c r="E62" i="87" s="1"/>
  <c r="F62" i="87" s="1"/>
  <c r="H60" i="93"/>
  <c r="D61" i="93"/>
  <c r="H69" i="54"/>
  <c r="D70" i="54"/>
  <c r="H73" i="21"/>
  <c r="I72" i="21"/>
  <c r="I73" i="21" s="1"/>
  <c r="G63" i="83"/>
  <c r="I67" i="57"/>
  <c r="B67" i="75"/>
  <c r="G67" i="75"/>
  <c r="B71" i="64"/>
  <c r="F71" i="64"/>
  <c r="G71" i="64" s="1"/>
  <c r="E71" i="60"/>
  <c r="F71" i="60" s="1"/>
  <c r="G71" i="60"/>
  <c r="B71" i="60"/>
  <c r="D66" i="81"/>
  <c r="E66" i="81" s="1"/>
  <c r="F66" i="81" s="1"/>
  <c r="B63" i="85"/>
  <c r="H63" i="85"/>
  <c r="E68" i="63"/>
  <c r="F68" i="63" s="1"/>
  <c r="B68" i="63"/>
  <c r="G64" i="79"/>
  <c r="H64" i="79"/>
  <c r="B60" i="93"/>
  <c r="G60" i="93"/>
  <c r="B69" i="54"/>
  <c r="G69" i="54"/>
  <c r="H65" i="81"/>
  <c r="I65" i="81" s="1"/>
  <c r="H63" i="83"/>
  <c r="E62" i="82"/>
  <c r="F62" i="82" s="1"/>
  <c r="B62" i="82"/>
  <c r="H58" i="97"/>
  <c r="I58" i="97" s="1"/>
  <c r="D59" i="97"/>
  <c r="F72" i="42"/>
  <c r="I69" i="86"/>
  <c r="E70" i="53"/>
  <c r="F70" i="53" s="1"/>
  <c r="H70" i="53" s="1"/>
  <c r="B70" i="53"/>
  <c r="D53" i="101"/>
  <c r="E53" i="101"/>
  <c r="E70" i="86"/>
  <c r="F70" i="86" s="1"/>
  <c r="B53" i="102"/>
  <c r="F53" i="102"/>
  <c r="G53" i="102" s="1"/>
  <c r="H60" i="96"/>
  <c r="I60" i="96" s="1"/>
  <c r="I59" i="95"/>
  <c r="H66" i="68" l="1"/>
  <c r="I60" i="93"/>
  <c r="G72" i="19"/>
  <c r="G73" i="19" s="1"/>
  <c r="H72" i="19"/>
  <c r="G72" i="74"/>
  <c r="G73" i="74" s="1"/>
  <c r="G62" i="94"/>
  <c r="I72" i="39"/>
  <c r="I73" i="39" s="1"/>
  <c r="H73" i="39"/>
  <c r="I69" i="46"/>
  <c r="I60" i="95"/>
  <c r="I61" i="91"/>
  <c r="I71" i="44"/>
  <c r="I64" i="65"/>
  <c r="I69" i="53"/>
  <c r="H71" i="45"/>
  <c r="I71" i="45" s="1"/>
  <c r="I70" i="60"/>
  <c r="G69" i="72"/>
  <c r="H62" i="92"/>
  <c r="G62" i="92"/>
  <c r="G60" i="98"/>
  <c r="G62" i="91"/>
  <c r="I62" i="91" s="1"/>
  <c r="G70" i="43"/>
  <c r="H68" i="55"/>
  <c r="H64" i="67"/>
  <c r="H70" i="43"/>
  <c r="G70" i="53"/>
  <c r="H62" i="94"/>
  <c r="I62" i="94" s="1"/>
  <c r="H69" i="72"/>
  <c r="H53" i="102"/>
  <c r="I53" i="102" s="1"/>
  <c r="I60" i="90"/>
  <c r="I69" i="62"/>
  <c r="I69" i="54"/>
  <c r="D63" i="87"/>
  <c r="E63" i="87" s="1"/>
  <c r="F63" i="87" s="1"/>
  <c r="G65" i="79"/>
  <c r="D66" i="79"/>
  <c r="D65" i="83"/>
  <c r="E65" i="83" s="1"/>
  <c r="F65" i="83" s="1"/>
  <c r="D65" i="84"/>
  <c r="H62" i="82"/>
  <c r="D63" i="82"/>
  <c r="G62" i="82"/>
  <c r="G63" i="89"/>
  <c r="D64" i="89"/>
  <c r="G64" i="58"/>
  <c r="D65" i="58"/>
  <c r="H64" i="58"/>
  <c r="H63" i="80"/>
  <c r="D64" i="80"/>
  <c r="D67" i="81"/>
  <c r="F53" i="101"/>
  <c r="B53" i="101"/>
  <c r="D66" i="65"/>
  <c r="E66" i="65" s="1"/>
  <c r="F66" i="65" s="1"/>
  <c r="H69" i="56"/>
  <c r="D70" i="56"/>
  <c r="E70" i="56" s="1"/>
  <c r="F70" i="56" s="1"/>
  <c r="E69" i="57"/>
  <c r="F69" i="57" s="1"/>
  <c r="D70" i="57" s="1"/>
  <c r="B69" i="57"/>
  <c r="E69" i="61"/>
  <c r="F69" i="61" s="1"/>
  <c r="B69" i="61"/>
  <c r="E70" i="46"/>
  <c r="F70" i="46" s="1"/>
  <c r="D71" i="46" s="1"/>
  <c r="B70" i="46"/>
  <c r="E61" i="90"/>
  <c r="F61" i="90" s="1"/>
  <c r="B61" i="90"/>
  <c r="D72" i="60"/>
  <c r="E72" i="60" s="1"/>
  <c r="E73" i="60" s="1"/>
  <c r="I63" i="83"/>
  <c r="E60" i="99"/>
  <c r="F60" i="99" s="1"/>
  <c r="H60" i="99" s="1"/>
  <c r="B60" i="99"/>
  <c r="H61" i="96"/>
  <c r="D62" i="96"/>
  <c r="E62" i="96" s="1"/>
  <c r="F62" i="96" s="1"/>
  <c r="D63" i="96" s="1"/>
  <c r="E65" i="67"/>
  <c r="F65" i="67" s="1"/>
  <c r="D66" i="67" s="1"/>
  <c r="B65" i="67"/>
  <c r="E61" i="95"/>
  <c r="F61" i="95" s="1"/>
  <c r="D62" i="95" s="1"/>
  <c r="B61" i="95"/>
  <c r="B63" i="80"/>
  <c r="G63" i="80"/>
  <c r="I63" i="85"/>
  <c r="E70" i="54"/>
  <c r="F70" i="54" s="1"/>
  <c r="G70" i="54" s="1"/>
  <c r="B70" i="54"/>
  <c r="E63" i="94"/>
  <c r="F63" i="94" s="1"/>
  <c r="G63" i="94" s="1"/>
  <c r="B63" i="94"/>
  <c r="D66" i="78"/>
  <c r="E66" i="78" s="1"/>
  <c r="F66" i="78" s="1"/>
  <c r="I60" i="98"/>
  <c r="D63" i="91"/>
  <c r="E63" i="91" s="1"/>
  <c r="F63" i="91" s="1"/>
  <c r="B61" i="96"/>
  <c r="G61" i="96"/>
  <c r="I67" i="63"/>
  <c r="I72" i="74"/>
  <c r="I73" i="74" s="1"/>
  <c r="E68" i="75"/>
  <c r="F68" i="75" s="1"/>
  <c r="G68" i="75" s="1"/>
  <c r="B68" i="75"/>
  <c r="E66" i="77"/>
  <c r="F66" i="77" s="1"/>
  <c r="D67" i="77" s="1"/>
  <c r="B66" i="77"/>
  <c r="I70" i="53"/>
  <c r="D54" i="102"/>
  <c r="E54" i="102"/>
  <c r="D71" i="53"/>
  <c r="E71" i="53" s="1"/>
  <c r="F71" i="53" s="1"/>
  <c r="H71" i="64"/>
  <c r="I71" i="64" s="1"/>
  <c r="D72" i="64"/>
  <c r="E72" i="64" s="1"/>
  <c r="E73" i="64" s="1"/>
  <c r="I62" i="92"/>
  <c r="E71" i="43"/>
  <c r="F71" i="43" s="1"/>
  <c r="H71" i="43" s="1"/>
  <c r="B71" i="43"/>
  <c r="B65" i="78"/>
  <c r="H65" i="78"/>
  <c r="G65" i="78"/>
  <c r="I66" i="68"/>
  <c r="I71" i="3"/>
  <c r="I67" i="75"/>
  <c r="D69" i="63"/>
  <c r="E69" i="63" s="1"/>
  <c r="F69" i="63" s="1"/>
  <c r="E66" i="76"/>
  <c r="F66" i="76" s="1"/>
  <c r="D67" i="76" s="1"/>
  <c r="B66" i="76"/>
  <c r="G68" i="63"/>
  <c r="I62" i="80"/>
  <c r="I65" i="77"/>
  <c r="G68" i="55"/>
  <c r="E70" i="72"/>
  <c r="F70" i="72" s="1"/>
  <c r="B70" i="72"/>
  <c r="D61" i="98"/>
  <c r="E61" i="98" s="1"/>
  <c r="F61" i="98" s="1"/>
  <c r="G61" i="88"/>
  <c r="I61" i="88" s="1"/>
  <c r="D62" i="88"/>
  <c r="B64" i="83"/>
  <c r="H64" i="83"/>
  <c r="G64" i="83"/>
  <c r="B65" i="79"/>
  <c r="H65" i="79"/>
  <c r="I62" i="89"/>
  <c r="E70" i="62"/>
  <c r="F70" i="62" s="1"/>
  <c r="D71" i="62" s="1"/>
  <c r="B70" i="62"/>
  <c r="E59" i="97"/>
  <c r="F59" i="97" s="1"/>
  <c r="B59" i="97"/>
  <c r="E61" i="93"/>
  <c r="F61" i="93" s="1"/>
  <c r="B61" i="93"/>
  <c r="D71" i="86"/>
  <c r="E71" i="86" s="1"/>
  <c r="F71" i="86" s="1"/>
  <c r="H72" i="42"/>
  <c r="G72" i="42"/>
  <c r="G73" i="42" s="1"/>
  <c r="I64" i="79"/>
  <c r="H68" i="63"/>
  <c r="B66" i="81"/>
  <c r="G66" i="81"/>
  <c r="H66" i="81"/>
  <c r="B62" i="87"/>
  <c r="G62" i="87"/>
  <c r="H62" i="87"/>
  <c r="D63" i="92"/>
  <c r="E63" i="92" s="1"/>
  <c r="F63" i="92" s="1"/>
  <c r="B57" i="100"/>
  <c r="F57" i="100"/>
  <c r="D58" i="100" s="1"/>
  <c r="H65" i="65"/>
  <c r="I65" i="65" s="1"/>
  <c r="I68" i="59"/>
  <c r="D67" i="68"/>
  <c r="E67" i="68" s="1"/>
  <c r="F67" i="68" s="1"/>
  <c r="G68" i="57"/>
  <c r="G70" i="86"/>
  <c r="G68" i="61"/>
  <c r="H71" i="60"/>
  <c r="I71" i="60" s="1"/>
  <c r="F72" i="44"/>
  <c r="E68" i="66"/>
  <c r="F68" i="66" s="1"/>
  <c r="D69" i="66" s="1"/>
  <c r="B68" i="66"/>
  <c r="E69" i="55"/>
  <c r="F69" i="55" s="1"/>
  <c r="H69" i="55" s="1"/>
  <c r="B69" i="55"/>
  <c r="D72" i="45"/>
  <c r="G64" i="67"/>
  <c r="B64" i="84"/>
  <c r="H64" i="84"/>
  <c r="G64" i="84"/>
  <c r="G69" i="56"/>
  <c r="H68" i="57"/>
  <c r="H70" i="86"/>
  <c r="H68" i="61"/>
  <c r="E64" i="85"/>
  <c r="F64" i="85" s="1"/>
  <c r="G64" i="85" s="1"/>
  <c r="B64" i="85"/>
  <c r="H69" i="59"/>
  <c r="I69" i="59" s="1"/>
  <c r="D70" i="59"/>
  <c r="E70" i="59" s="1"/>
  <c r="F70" i="59" s="1"/>
  <c r="B63" i="89"/>
  <c r="H63" i="89"/>
  <c r="I63" i="89" s="1"/>
  <c r="B72" i="3"/>
  <c r="F72" i="3"/>
  <c r="H72" i="3" s="1"/>
  <c r="H65" i="67" l="1"/>
  <c r="I70" i="43"/>
  <c r="H61" i="93"/>
  <c r="G61" i="93"/>
  <c r="I61" i="93" s="1"/>
  <c r="H66" i="76"/>
  <c r="I72" i="19"/>
  <c r="I73" i="19" s="1"/>
  <c r="H73" i="19"/>
  <c r="I68" i="55"/>
  <c r="I69" i="72"/>
  <c r="G60" i="99"/>
  <c r="G69" i="55"/>
  <c r="I69" i="55" s="1"/>
  <c r="H69" i="57"/>
  <c r="H68" i="75"/>
  <c r="I68" i="75" s="1"/>
  <c r="G71" i="43"/>
  <c r="I71" i="43" s="1"/>
  <c r="G65" i="67"/>
  <c r="I65" i="67" s="1"/>
  <c r="I63" i="80"/>
  <c r="H61" i="95"/>
  <c r="G70" i="62"/>
  <c r="G72" i="3"/>
  <c r="G73" i="3" s="1"/>
  <c r="I64" i="67"/>
  <c r="G66" i="77"/>
  <c r="G70" i="46"/>
  <c r="I68" i="63"/>
  <c r="I65" i="79"/>
  <c r="I60" i="99"/>
  <c r="I62" i="87"/>
  <c r="I64" i="58"/>
  <c r="H59" i="97"/>
  <c r="D60" i="97"/>
  <c r="G59" i="97"/>
  <c r="G70" i="72"/>
  <c r="D71" i="72"/>
  <c r="H70" i="72"/>
  <c r="D67" i="78"/>
  <c r="E67" i="78" s="1"/>
  <c r="F67" i="78" s="1"/>
  <c r="D70" i="63"/>
  <c r="E70" i="63" s="1"/>
  <c r="F70" i="63" s="1"/>
  <c r="D71" i="59"/>
  <c r="E71" i="59" s="1"/>
  <c r="F71" i="59" s="1"/>
  <c r="E63" i="96"/>
  <c r="F63" i="96" s="1"/>
  <c r="H63" i="96" s="1"/>
  <c r="B63" i="96"/>
  <c r="B65" i="84"/>
  <c r="I68" i="57"/>
  <c r="E69" i="66"/>
  <c r="F69" i="66" s="1"/>
  <c r="D70" i="66" s="1"/>
  <c r="B69" i="66"/>
  <c r="G57" i="100"/>
  <c r="D72" i="86"/>
  <c r="E72" i="86" s="1"/>
  <c r="E73" i="86" s="1"/>
  <c r="E71" i="62"/>
  <c r="F71" i="62" s="1"/>
  <c r="H71" i="62" s="1"/>
  <c r="B71" i="62"/>
  <c r="E67" i="77"/>
  <c r="F67" i="77" s="1"/>
  <c r="D68" i="77" s="1"/>
  <c r="B67" i="77"/>
  <c r="I61" i="96"/>
  <c r="D62" i="90"/>
  <c r="E62" i="90" s="1"/>
  <c r="F62" i="90" s="1"/>
  <c r="D70" i="61"/>
  <c r="E70" i="61" s="1"/>
  <c r="F70" i="61" s="1"/>
  <c r="G53" i="101"/>
  <c r="D54" i="101"/>
  <c r="E54" i="101"/>
  <c r="B67" i="81"/>
  <c r="G67" i="68"/>
  <c r="D68" i="68"/>
  <c r="H64" i="85"/>
  <c r="I64" i="85" s="1"/>
  <c r="B72" i="45"/>
  <c r="H73" i="3"/>
  <c r="H72" i="44"/>
  <c r="G72" i="44"/>
  <c r="G73" i="44" s="1"/>
  <c r="H57" i="100"/>
  <c r="I66" i="81"/>
  <c r="B71" i="86"/>
  <c r="H71" i="86"/>
  <c r="G71" i="86"/>
  <c r="I64" i="83"/>
  <c r="G66" i="76"/>
  <c r="I66" i="76" s="1"/>
  <c r="D72" i="43"/>
  <c r="E72" i="43" s="1"/>
  <c r="E73" i="43" s="1"/>
  <c r="F54" i="102"/>
  <c r="G54" i="102" s="1"/>
  <c r="B54" i="102"/>
  <c r="D71" i="54"/>
  <c r="E71" i="54" s="1"/>
  <c r="F71" i="54" s="1"/>
  <c r="D72" i="54" s="1"/>
  <c r="E62" i="95"/>
  <c r="F62" i="95" s="1"/>
  <c r="D63" i="95" s="1"/>
  <c r="B62" i="95"/>
  <c r="B62" i="96"/>
  <c r="H62" i="96"/>
  <c r="G62" i="96"/>
  <c r="H70" i="46"/>
  <c r="G69" i="57"/>
  <c r="I69" i="57" s="1"/>
  <c r="E67" i="81"/>
  <c r="F67" i="81" s="1"/>
  <c r="H67" i="81" s="1"/>
  <c r="E65" i="84"/>
  <c r="F65" i="84" s="1"/>
  <c r="G66" i="65"/>
  <c r="D67" i="65"/>
  <c r="I68" i="61"/>
  <c r="D70" i="55"/>
  <c r="H67" i="68"/>
  <c r="B67" i="68"/>
  <c r="G63" i="92"/>
  <c r="D64" i="92"/>
  <c r="E64" i="92" s="1"/>
  <c r="F64" i="92" s="1"/>
  <c r="D62" i="98"/>
  <c r="E62" i="98" s="1"/>
  <c r="F62" i="98" s="1"/>
  <c r="E67" i="76"/>
  <c r="F67" i="76" s="1"/>
  <c r="H67" i="76" s="1"/>
  <c r="B67" i="76"/>
  <c r="I65" i="78"/>
  <c r="B72" i="64"/>
  <c r="F72" i="64"/>
  <c r="H72" i="64" s="1"/>
  <c r="B72" i="60"/>
  <c r="F72" i="60"/>
  <c r="H72" i="60" s="1"/>
  <c r="E71" i="46"/>
  <c r="F71" i="46" s="1"/>
  <c r="D72" i="46" s="1"/>
  <c r="B71" i="46"/>
  <c r="E70" i="57"/>
  <c r="F70" i="57" s="1"/>
  <c r="G70" i="57" s="1"/>
  <c r="B70" i="57"/>
  <c r="B66" i="65"/>
  <c r="H66" i="65"/>
  <c r="H65" i="83"/>
  <c r="B65" i="83"/>
  <c r="G65" i="83"/>
  <c r="E58" i="100"/>
  <c r="F58" i="100" s="1"/>
  <c r="G58" i="100" s="1"/>
  <c r="B58" i="100"/>
  <c r="D64" i="94"/>
  <c r="E64" i="94" s="1"/>
  <c r="F64" i="94" s="1"/>
  <c r="G68" i="66"/>
  <c r="B63" i="92"/>
  <c r="H63" i="92"/>
  <c r="D62" i="93"/>
  <c r="E62" i="93" s="1"/>
  <c r="F62" i="93" s="1"/>
  <c r="H70" i="62"/>
  <c r="B61" i="98"/>
  <c r="H61" i="98"/>
  <c r="G61" i="98"/>
  <c r="D69" i="75"/>
  <c r="H69" i="61"/>
  <c r="D71" i="56"/>
  <c r="E71" i="56" s="1"/>
  <c r="F71" i="56" s="1"/>
  <c r="E66" i="79"/>
  <c r="F66" i="79" s="1"/>
  <c r="G66" i="79" s="1"/>
  <c r="B66" i="79"/>
  <c r="D64" i="87"/>
  <c r="H63" i="91"/>
  <c r="D64" i="91"/>
  <c r="D65" i="85"/>
  <c r="E65" i="85" s="1"/>
  <c r="F65" i="85" s="1"/>
  <c r="B70" i="59"/>
  <c r="H70" i="59"/>
  <c r="G70" i="59"/>
  <c r="H68" i="66"/>
  <c r="E62" i="88"/>
  <c r="F62" i="88" s="1"/>
  <c r="H62" i="88" s="1"/>
  <c r="B62" i="88"/>
  <c r="B69" i="63"/>
  <c r="G69" i="63"/>
  <c r="H69" i="63"/>
  <c r="G71" i="53"/>
  <c r="D72" i="53"/>
  <c r="B66" i="78"/>
  <c r="H66" i="78"/>
  <c r="G66" i="78"/>
  <c r="D61" i="99"/>
  <c r="E61" i="99" s="1"/>
  <c r="F61" i="99" s="1"/>
  <c r="G61" i="90"/>
  <c r="B70" i="56"/>
  <c r="H70" i="56"/>
  <c r="G70" i="56"/>
  <c r="H53" i="101"/>
  <c r="E65" i="58"/>
  <c r="F65" i="58" s="1"/>
  <c r="G65" i="58" s="1"/>
  <c r="B65" i="58"/>
  <c r="E64" i="89"/>
  <c r="F64" i="89" s="1"/>
  <c r="B64" i="89"/>
  <c r="I62" i="82"/>
  <c r="B63" i="87"/>
  <c r="H63" i="87"/>
  <c r="G63" i="87"/>
  <c r="I64" i="84"/>
  <c r="B63" i="91"/>
  <c r="G63" i="91"/>
  <c r="E64" i="80"/>
  <c r="F64" i="80" s="1"/>
  <c r="D65" i="80" s="1"/>
  <c r="B64" i="80"/>
  <c r="D66" i="83"/>
  <c r="E66" i="83" s="1"/>
  <c r="F66" i="83" s="1"/>
  <c r="I70" i="86"/>
  <c r="E72" i="45"/>
  <c r="E73" i="45" s="1"/>
  <c r="I72" i="42"/>
  <c r="I73" i="42" s="1"/>
  <c r="H73" i="42"/>
  <c r="B71" i="53"/>
  <c r="H71" i="53"/>
  <c r="H66" i="77"/>
  <c r="H63" i="94"/>
  <c r="I63" i="94" s="1"/>
  <c r="H70" i="54"/>
  <c r="I70" i="54" s="1"/>
  <c r="G61" i="95"/>
  <c r="E66" i="67"/>
  <c r="F66" i="67" s="1"/>
  <c r="D67" i="67" s="1"/>
  <c r="B66" i="67"/>
  <c r="H61" i="90"/>
  <c r="G69" i="61"/>
  <c r="I69" i="56"/>
  <c r="E63" i="82"/>
  <c r="F63" i="82" s="1"/>
  <c r="D64" i="82" s="1"/>
  <c r="B63" i="82"/>
  <c r="I61" i="95" l="1"/>
  <c r="G63" i="96"/>
  <c r="I63" i="96" s="1"/>
  <c r="I66" i="65"/>
  <c r="G71" i="62"/>
  <c r="I70" i="72"/>
  <c r="H62" i="95"/>
  <c r="G71" i="46"/>
  <c r="I66" i="77"/>
  <c r="I69" i="63"/>
  <c r="G72" i="64"/>
  <c r="G73" i="64" s="1"/>
  <c r="H71" i="46"/>
  <c r="I70" i="46"/>
  <c r="G67" i="81"/>
  <c r="I67" i="81" s="1"/>
  <c r="I68" i="66"/>
  <c r="I70" i="56"/>
  <c r="H66" i="79"/>
  <c r="I66" i="79" s="1"/>
  <c r="G62" i="95"/>
  <c r="H67" i="77"/>
  <c r="G64" i="80"/>
  <c r="I53" i="101"/>
  <c r="H69" i="66"/>
  <c r="H66" i="67"/>
  <c r="H64" i="80"/>
  <c r="G69" i="66"/>
  <c r="I62" i="96"/>
  <c r="G66" i="67"/>
  <c r="G72" i="60"/>
  <c r="G73" i="60" s="1"/>
  <c r="G67" i="76"/>
  <c r="I67" i="76" s="1"/>
  <c r="I72" i="3"/>
  <c r="I73" i="3" s="1"/>
  <c r="I70" i="62"/>
  <c r="G67" i="77"/>
  <c r="I61" i="90"/>
  <c r="I63" i="92"/>
  <c r="I66" i="78"/>
  <c r="I57" i="100"/>
  <c r="I71" i="62"/>
  <c r="I59" i="97"/>
  <c r="I63" i="91"/>
  <c r="D67" i="83"/>
  <c r="E67" i="83" s="1"/>
  <c r="F67" i="83" s="1"/>
  <c r="D68" i="78"/>
  <c r="E68" i="78" s="1"/>
  <c r="F68" i="78" s="1"/>
  <c r="G64" i="89"/>
  <c r="D65" i="89"/>
  <c r="H64" i="89"/>
  <c r="D66" i="85"/>
  <c r="E66" i="85" s="1"/>
  <c r="F66" i="85" s="1"/>
  <c r="H73" i="64"/>
  <c r="H63" i="82"/>
  <c r="E67" i="67"/>
  <c r="F67" i="67" s="1"/>
  <c r="D68" i="67" s="1"/>
  <c r="B67" i="67"/>
  <c r="B64" i="87"/>
  <c r="B69" i="75"/>
  <c r="I67" i="68"/>
  <c r="I72" i="44"/>
  <c r="I73" i="44" s="1"/>
  <c r="H73" i="44"/>
  <c r="B70" i="55"/>
  <c r="G63" i="82"/>
  <c r="I71" i="53"/>
  <c r="D71" i="57"/>
  <c r="E71" i="57" s="1"/>
  <c r="F71" i="57" s="1"/>
  <c r="E70" i="55"/>
  <c r="F70" i="55" s="1"/>
  <c r="G70" i="55" s="1"/>
  <c r="B67" i="78"/>
  <c r="G67" i="78"/>
  <c r="H67" i="78"/>
  <c r="B66" i="83"/>
  <c r="H66" i="83"/>
  <c r="G66" i="83"/>
  <c r="E68" i="68"/>
  <c r="F68" i="68" s="1"/>
  <c r="D69" i="68" s="1"/>
  <c r="B68" i="68"/>
  <c r="D63" i="93"/>
  <c r="E63" i="93" s="1"/>
  <c r="F63" i="93" s="1"/>
  <c r="B64" i="94"/>
  <c r="G64" i="94"/>
  <c r="B62" i="98"/>
  <c r="H62" i="98"/>
  <c r="I71" i="86"/>
  <c r="F72" i="45"/>
  <c r="B71" i="59"/>
  <c r="G71" i="59"/>
  <c r="E71" i="72"/>
  <c r="F71" i="72" s="1"/>
  <c r="G71" i="72" s="1"/>
  <c r="B71" i="72"/>
  <c r="E64" i="82"/>
  <c r="F64" i="82" s="1"/>
  <c r="D65" i="82" s="1"/>
  <c r="B64" i="82"/>
  <c r="G62" i="88"/>
  <c r="I62" i="88" s="1"/>
  <c r="D63" i="88"/>
  <c r="G62" i="98"/>
  <c r="D63" i="98"/>
  <c r="D66" i="84"/>
  <c r="E66" i="84" s="1"/>
  <c r="F66" i="84" s="1"/>
  <c r="H54" i="102"/>
  <c r="I54" i="102" s="1"/>
  <c r="D55" i="102"/>
  <c r="E55" i="102"/>
  <c r="H65" i="58"/>
  <c r="I65" i="58" s="1"/>
  <c r="D66" i="58"/>
  <c r="D67" i="79"/>
  <c r="E67" i="79" s="1"/>
  <c r="F67" i="79" s="1"/>
  <c r="D68" i="79" s="1"/>
  <c r="D72" i="56"/>
  <c r="E72" i="56" s="1"/>
  <c r="E73" i="56" s="1"/>
  <c r="B62" i="93"/>
  <c r="H62" i="93"/>
  <c r="G62" i="93"/>
  <c r="D65" i="92"/>
  <c r="E65" i="92" s="1"/>
  <c r="F65" i="92" s="1"/>
  <c r="B72" i="43"/>
  <c r="F72" i="43"/>
  <c r="H72" i="43" s="1"/>
  <c r="D71" i="61"/>
  <c r="E71" i="61" s="1"/>
  <c r="D72" i="62"/>
  <c r="E72" i="62" s="1"/>
  <c r="E73" i="62" s="1"/>
  <c r="E70" i="66"/>
  <c r="F70" i="66" s="1"/>
  <c r="D71" i="66" s="1"/>
  <c r="B70" i="66"/>
  <c r="D71" i="63"/>
  <c r="E71" i="63" s="1"/>
  <c r="F71" i="63" s="1"/>
  <c r="B65" i="85"/>
  <c r="H65" i="85"/>
  <c r="G65" i="85"/>
  <c r="H64" i="94"/>
  <c r="D65" i="94"/>
  <c r="I63" i="87"/>
  <c r="D62" i="99"/>
  <c r="E62" i="99" s="1"/>
  <c r="F62" i="99" s="1"/>
  <c r="E64" i="91"/>
  <c r="F64" i="91" s="1"/>
  <c r="D65" i="91" s="1"/>
  <c r="B64" i="91"/>
  <c r="B71" i="56"/>
  <c r="H71" i="56"/>
  <c r="G71" i="56"/>
  <c r="I61" i="98"/>
  <c r="E72" i="46"/>
  <c r="E73" i="46" s="1"/>
  <c r="B72" i="46"/>
  <c r="B64" i="92"/>
  <c r="G64" i="92"/>
  <c r="H64" i="92"/>
  <c r="E67" i="65"/>
  <c r="F67" i="65" s="1"/>
  <c r="D68" i="65" s="1"/>
  <c r="B67" i="65"/>
  <c r="E63" i="95"/>
  <c r="F63" i="95" s="1"/>
  <c r="B63" i="95"/>
  <c r="B70" i="61"/>
  <c r="H70" i="61"/>
  <c r="G70" i="61"/>
  <c r="G65" i="84"/>
  <c r="B70" i="63"/>
  <c r="H70" i="63"/>
  <c r="G70" i="63"/>
  <c r="H71" i="59"/>
  <c r="D72" i="59"/>
  <c r="E72" i="53"/>
  <c r="E73" i="53" s="1"/>
  <c r="B72" i="53"/>
  <c r="E65" i="80"/>
  <c r="F65" i="80" s="1"/>
  <c r="G65" i="80" s="1"/>
  <c r="B65" i="80"/>
  <c r="B61" i="99"/>
  <c r="H61" i="99"/>
  <c r="G61" i="99"/>
  <c r="I70" i="59"/>
  <c r="I69" i="61"/>
  <c r="H58" i="100"/>
  <c r="I58" i="100" s="1"/>
  <c r="D59" i="100"/>
  <c r="I65" i="83"/>
  <c r="D68" i="76"/>
  <c r="E68" i="76"/>
  <c r="F68" i="76" s="1"/>
  <c r="D68" i="81"/>
  <c r="E68" i="81" s="1"/>
  <c r="F68" i="81" s="1"/>
  <c r="E72" i="54"/>
  <c r="E73" i="54" s="1"/>
  <c r="B72" i="54"/>
  <c r="G62" i="90"/>
  <c r="D63" i="90"/>
  <c r="H65" i="84"/>
  <c r="D64" i="96"/>
  <c r="E64" i="96" s="1"/>
  <c r="F64" i="96" s="1"/>
  <c r="E60" i="97"/>
  <c r="F60" i="97" s="1"/>
  <c r="H60" i="97" s="1"/>
  <c r="B60" i="97"/>
  <c r="E64" i="87"/>
  <c r="F64" i="87" s="1"/>
  <c r="E69" i="75"/>
  <c r="F69" i="75" s="1"/>
  <c r="H70" i="57"/>
  <c r="I70" i="57" s="1"/>
  <c r="H73" i="60"/>
  <c r="B71" i="54"/>
  <c r="H71" i="54"/>
  <c r="G71" i="54"/>
  <c r="F54" i="101"/>
  <c r="B54" i="101"/>
  <c r="B62" i="90"/>
  <c r="H62" i="90"/>
  <c r="E68" i="77"/>
  <c r="F68" i="77" s="1"/>
  <c r="D69" i="77" s="1"/>
  <c r="B68" i="77"/>
  <c r="G68" i="77"/>
  <c r="B72" i="86"/>
  <c r="F72" i="86"/>
  <c r="H72" i="86" s="1"/>
  <c r="I67" i="78" l="1"/>
  <c r="G68" i="68"/>
  <c r="G70" i="66"/>
  <c r="I64" i="80"/>
  <c r="I62" i="95"/>
  <c r="I72" i="64"/>
  <c r="I73" i="64" s="1"/>
  <c r="F72" i="53"/>
  <c r="H72" i="53" s="1"/>
  <c r="H67" i="65"/>
  <c r="H71" i="72"/>
  <c r="H67" i="67"/>
  <c r="H68" i="77"/>
  <c r="I68" i="77" s="1"/>
  <c r="G67" i="65"/>
  <c r="I71" i="46"/>
  <c r="F72" i="46"/>
  <c r="G72" i="46" s="1"/>
  <c r="G73" i="46" s="1"/>
  <c r="H64" i="91"/>
  <c r="I67" i="77"/>
  <c r="I72" i="60"/>
  <c r="I73" i="60" s="1"/>
  <c r="F72" i="54"/>
  <c r="G64" i="91"/>
  <c r="G64" i="82"/>
  <c r="I66" i="67"/>
  <c r="H65" i="80"/>
  <c r="I65" i="80" s="1"/>
  <c r="H64" i="82"/>
  <c r="H63" i="95"/>
  <c r="G63" i="95"/>
  <c r="I62" i="93"/>
  <c r="I71" i="56"/>
  <c r="H70" i="66"/>
  <c r="I70" i="66" s="1"/>
  <c r="I69" i="66"/>
  <c r="H68" i="68"/>
  <c r="I68" i="68" s="1"/>
  <c r="I64" i="92"/>
  <c r="I65" i="84"/>
  <c r="I61" i="99"/>
  <c r="I63" i="82"/>
  <c r="I62" i="98"/>
  <c r="I65" i="85"/>
  <c r="D67" i="84"/>
  <c r="E67" i="84" s="1"/>
  <c r="F67" i="84" s="1"/>
  <c r="D69" i="81"/>
  <c r="E69" i="81" s="1"/>
  <c r="F69" i="81" s="1"/>
  <c r="I71" i="59"/>
  <c r="D63" i="99"/>
  <c r="E63" i="99" s="1"/>
  <c r="F63" i="99" s="1"/>
  <c r="H73" i="43"/>
  <c r="E63" i="88"/>
  <c r="F63" i="88" s="1"/>
  <c r="G63" i="88" s="1"/>
  <c r="B63" i="88"/>
  <c r="E69" i="68"/>
  <c r="F69" i="68" s="1"/>
  <c r="H69" i="68" s="1"/>
  <c r="B69" i="68"/>
  <c r="D55" i="101"/>
  <c r="E55" i="101"/>
  <c r="H69" i="75"/>
  <c r="D70" i="75"/>
  <c r="G68" i="81"/>
  <c r="B68" i="81"/>
  <c r="H68" i="81"/>
  <c r="I70" i="61"/>
  <c r="B62" i="99"/>
  <c r="H62" i="99"/>
  <c r="G62" i="99"/>
  <c r="B72" i="62"/>
  <c r="F72" i="62"/>
  <c r="G72" i="62" s="1"/>
  <c r="G73" i="62" s="1"/>
  <c r="E66" i="58"/>
  <c r="F66" i="58" s="1"/>
  <c r="D67" i="58" s="1"/>
  <c r="B66" i="58"/>
  <c r="D72" i="72"/>
  <c r="E72" i="72" s="1"/>
  <c r="E73" i="72" s="1"/>
  <c r="I64" i="94"/>
  <c r="I66" i="83"/>
  <c r="G69" i="75"/>
  <c r="E68" i="67"/>
  <c r="F68" i="67" s="1"/>
  <c r="B68" i="67"/>
  <c r="D71" i="55"/>
  <c r="E69" i="77"/>
  <c r="F69" i="77" s="1"/>
  <c r="D70" i="77" s="1"/>
  <c r="B69" i="77"/>
  <c r="D65" i="87"/>
  <c r="E65" i="87" s="1"/>
  <c r="F65" i="87" s="1"/>
  <c r="B68" i="76"/>
  <c r="G68" i="76"/>
  <c r="H73" i="53"/>
  <c r="I70" i="63"/>
  <c r="E68" i="65"/>
  <c r="F68" i="65" s="1"/>
  <c r="D69" i="65" s="1"/>
  <c r="B68" i="65"/>
  <c r="B71" i="63"/>
  <c r="G71" i="63"/>
  <c r="H71" i="63"/>
  <c r="F71" i="61"/>
  <c r="G71" i="61" s="1"/>
  <c r="B71" i="61"/>
  <c r="B72" i="56"/>
  <c r="F72" i="56"/>
  <c r="G72" i="56" s="1"/>
  <c r="G73" i="56" s="1"/>
  <c r="E63" i="98"/>
  <c r="F63" i="98" s="1"/>
  <c r="D64" i="98" s="1"/>
  <c r="B63" i="98"/>
  <c r="G63" i="93"/>
  <c r="D64" i="93"/>
  <c r="H71" i="57"/>
  <c r="D72" i="57"/>
  <c r="H70" i="55"/>
  <c r="I70" i="55" s="1"/>
  <c r="G64" i="87"/>
  <c r="E63" i="90"/>
  <c r="F63" i="90" s="1"/>
  <c r="H63" i="90" s="1"/>
  <c r="B63" i="90"/>
  <c r="I71" i="54"/>
  <c r="E68" i="79"/>
  <c r="F68" i="79" s="1"/>
  <c r="D69" i="79" s="1"/>
  <c r="B68" i="79"/>
  <c r="B63" i="93"/>
  <c r="H63" i="93"/>
  <c r="B71" i="57"/>
  <c r="G71" i="57"/>
  <c r="H64" i="87"/>
  <c r="G66" i="85"/>
  <c r="D67" i="85"/>
  <c r="G60" i="97"/>
  <c r="I60" i="97" s="1"/>
  <c r="D61" i="97"/>
  <c r="I62" i="90"/>
  <c r="G72" i="86"/>
  <c r="G73" i="86" s="1"/>
  <c r="E59" i="100"/>
  <c r="F59" i="100" s="1"/>
  <c r="B59" i="100"/>
  <c r="D66" i="80"/>
  <c r="E66" i="80" s="1"/>
  <c r="F66" i="80" s="1"/>
  <c r="E65" i="94"/>
  <c r="F65" i="94" s="1"/>
  <c r="G65" i="94" s="1"/>
  <c r="B65" i="94"/>
  <c r="G65" i="92"/>
  <c r="D66" i="92"/>
  <c r="B67" i="79"/>
  <c r="H67" i="79"/>
  <c r="G67" i="79"/>
  <c r="E65" i="82"/>
  <c r="F65" i="82" s="1"/>
  <c r="G65" i="82" s="1"/>
  <c r="B65" i="82"/>
  <c r="B66" i="85"/>
  <c r="H66" i="85"/>
  <c r="I66" i="85" s="1"/>
  <c r="H64" i="96"/>
  <c r="D65" i="96"/>
  <c r="D64" i="95"/>
  <c r="E64" i="95" s="1"/>
  <c r="F64" i="95" s="1"/>
  <c r="I64" i="91"/>
  <c r="B65" i="92"/>
  <c r="H65" i="92"/>
  <c r="H72" i="45"/>
  <c r="G72" i="45"/>
  <c r="G73" i="45" s="1"/>
  <c r="I64" i="89"/>
  <c r="G68" i="78"/>
  <c r="D69" i="78"/>
  <c r="D68" i="83"/>
  <c r="E68" i="83" s="1"/>
  <c r="F68" i="83" s="1"/>
  <c r="H68" i="76"/>
  <c r="D69" i="76"/>
  <c r="D72" i="63"/>
  <c r="E72" i="63" s="1"/>
  <c r="E73" i="63" s="1"/>
  <c r="B66" i="84"/>
  <c r="H66" i="84"/>
  <c r="G66" i="84"/>
  <c r="H73" i="86"/>
  <c r="I72" i="86"/>
  <c r="I73" i="86" s="1"/>
  <c r="G54" i="101"/>
  <c r="H54" i="101"/>
  <c r="B64" i="96"/>
  <c r="G64" i="96"/>
  <c r="E72" i="59"/>
  <c r="E73" i="59" s="1"/>
  <c r="B72" i="59"/>
  <c r="E65" i="91"/>
  <c r="F65" i="91" s="1"/>
  <c r="D66" i="91" s="1"/>
  <c r="B65" i="91"/>
  <c r="E71" i="66"/>
  <c r="F71" i="66" s="1"/>
  <c r="D72" i="66" s="1"/>
  <c r="B71" i="66"/>
  <c r="G72" i="43"/>
  <c r="G73" i="43" s="1"/>
  <c r="F55" i="102"/>
  <c r="G55" i="102" s="1"/>
  <c r="B55" i="102"/>
  <c r="I71" i="72"/>
  <c r="G67" i="67"/>
  <c r="E65" i="89"/>
  <c r="F65" i="89" s="1"/>
  <c r="G65" i="89" s="1"/>
  <c r="B65" i="89"/>
  <c r="B68" i="78"/>
  <c r="H68" i="78"/>
  <c r="I68" i="78" s="1"/>
  <c r="B67" i="83"/>
  <c r="G67" i="83"/>
  <c r="H67" i="83"/>
  <c r="G69" i="68" l="1"/>
  <c r="I67" i="67"/>
  <c r="I67" i="65"/>
  <c r="G72" i="53"/>
  <c r="G73" i="53" s="1"/>
  <c r="H55" i="102"/>
  <c r="G63" i="98"/>
  <c r="I72" i="53"/>
  <c r="I73" i="53" s="1"/>
  <c r="H65" i="82"/>
  <c r="H65" i="94"/>
  <c r="I65" i="94" s="1"/>
  <c r="H71" i="61"/>
  <c r="H72" i="46"/>
  <c r="I72" i="46" s="1"/>
  <c r="I73" i="46" s="1"/>
  <c r="D60" i="100"/>
  <c r="B60" i="100" s="1"/>
  <c r="G59" i="100"/>
  <c r="H65" i="89"/>
  <c r="I65" i="89" s="1"/>
  <c r="I63" i="95"/>
  <c r="I64" i="82"/>
  <c r="H69" i="77"/>
  <c r="H71" i="66"/>
  <c r="G71" i="66"/>
  <c r="G68" i="65"/>
  <c r="I69" i="75"/>
  <c r="G72" i="54"/>
  <c r="G73" i="54" s="1"/>
  <c r="H72" i="54"/>
  <c r="I71" i="57"/>
  <c r="H72" i="62"/>
  <c r="H73" i="62" s="1"/>
  <c r="H68" i="65"/>
  <c r="I66" i="84"/>
  <c r="I67" i="83"/>
  <c r="I63" i="93"/>
  <c r="H67" i="84"/>
  <c r="D68" i="84"/>
  <c r="D69" i="67"/>
  <c r="H68" i="67"/>
  <c r="G68" i="67"/>
  <c r="G66" i="80"/>
  <c r="D67" i="80"/>
  <c r="I54" i="101"/>
  <c r="B72" i="63"/>
  <c r="F72" i="63"/>
  <c r="G72" i="63" s="1"/>
  <c r="G73" i="63" s="1"/>
  <c r="E65" i="96"/>
  <c r="F65" i="96" s="1"/>
  <c r="B65" i="96"/>
  <c r="I67" i="79"/>
  <c r="D66" i="94"/>
  <c r="E66" i="94" s="1"/>
  <c r="F66" i="94" s="1"/>
  <c r="G68" i="79"/>
  <c r="H63" i="98"/>
  <c r="I63" i="98" s="1"/>
  <c r="E69" i="65"/>
  <c r="F69" i="65" s="1"/>
  <c r="D70" i="65" s="1"/>
  <c r="B69" i="65"/>
  <c r="G69" i="77"/>
  <c r="B71" i="55"/>
  <c r="I68" i="81"/>
  <c r="E66" i="91"/>
  <c r="F66" i="91" s="1"/>
  <c r="D67" i="91" s="1"/>
  <c r="B66" i="91"/>
  <c r="E69" i="76"/>
  <c r="F69" i="76" s="1"/>
  <c r="G69" i="76" s="1"/>
  <c r="B69" i="76"/>
  <c r="E69" i="79"/>
  <c r="F69" i="79" s="1"/>
  <c r="B69" i="79"/>
  <c r="E67" i="58"/>
  <c r="F67" i="58" s="1"/>
  <c r="H67" i="58" s="1"/>
  <c r="B67" i="58"/>
  <c r="B67" i="84"/>
  <c r="G67" i="84"/>
  <c r="D64" i="90"/>
  <c r="E64" i="90" s="1"/>
  <c r="F64" i="90" s="1"/>
  <c r="I65" i="82"/>
  <c r="E67" i="85"/>
  <c r="F67" i="85" s="1"/>
  <c r="D68" i="85" s="1"/>
  <c r="B67" i="85"/>
  <c r="E72" i="57"/>
  <c r="E73" i="57" s="1"/>
  <c r="B72" i="57"/>
  <c r="E64" i="98"/>
  <c r="F64" i="98" s="1"/>
  <c r="G64" i="98" s="1"/>
  <c r="B64" i="98"/>
  <c r="I71" i="61"/>
  <c r="E70" i="77"/>
  <c r="F70" i="77" s="1"/>
  <c r="D71" i="77" s="1"/>
  <c r="B70" i="77"/>
  <c r="I72" i="43"/>
  <c r="I73" i="43" s="1"/>
  <c r="B69" i="81"/>
  <c r="H69" i="81"/>
  <c r="G69" i="81"/>
  <c r="E66" i="92"/>
  <c r="F66" i="92" s="1"/>
  <c r="G66" i="92" s="1"/>
  <c r="B66" i="92"/>
  <c r="D69" i="83"/>
  <c r="E69" i="83" s="1"/>
  <c r="F69" i="83" s="1"/>
  <c r="I72" i="45"/>
  <c r="I73" i="45" s="1"/>
  <c r="H73" i="45"/>
  <c r="B64" i="95"/>
  <c r="H64" i="95"/>
  <c r="E72" i="66"/>
  <c r="E73" i="66" s="1"/>
  <c r="B72" i="66"/>
  <c r="B68" i="83"/>
  <c r="H68" i="83"/>
  <c r="G68" i="83"/>
  <c r="I65" i="92"/>
  <c r="H59" i="100"/>
  <c r="I59" i="100" s="1"/>
  <c r="H72" i="56"/>
  <c r="I68" i="76"/>
  <c r="E70" i="75"/>
  <c r="F70" i="75" s="1"/>
  <c r="D71" i="75" s="1"/>
  <c r="B70" i="75"/>
  <c r="I69" i="68"/>
  <c r="G64" i="95"/>
  <c r="D65" i="95"/>
  <c r="H63" i="88"/>
  <c r="I63" i="88" s="1"/>
  <c r="D64" i="88"/>
  <c r="E64" i="88" s="1"/>
  <c r="F64" i="88" s="1"/>
  <c r="E69" i="78"/>
  <c r="F69" i="78" s="1"/>
  <c r="G69" i="78" s="1"/>
  <c r="B69" i="78"/>
  <c r="I64" i="87"/>
  <c r="B72" i="72"/>
  <c r="F72" i="72"/>
  <c r="H72" i="72" s="1"/>
  <c r="H63" i="99"/>
  <c r="D64" i="99"/>
  <c r="B66" i="80"/>
  <c r="H66" i="80"/>
  <c r="I66" i="80" s="1"/>
  <c r="I55" i="102"/>
  <c r="G65" i="91"/>
  <c r="I64" i="96"/>
  <c r="D66" i="82"/>
  <c r="E66" i="82" s="1"/>
  <c r="F66" i="82" s="1"/>
  <c r="E61" i="97"/>
  <c r="F61" i="97" s="1"/>
  <c r="H61" i="97" s="1"/>
  <c r="B61" i="97"/>
  <c r="H68" i="79"/>
  <c r="E64" i="93"/>
  <c r="F64" i="93" s="1"/>
  <c r="H64" i="93" s="1"/>
  <c r="B64" i="93"/>
  <c r="D72" i="61"/>
  <c r="E72" i="61" s="1"/>
  <c r="E73" i="61" s="1"/>
  <c r="H65" i="87"/>
  <c r="D66" i="87"/>
  <c r="G66" i="58"/>
  <c r="B63" i="99"/>
  <c r="G63" i="99"/>
  <c r="D70" i="81"/>
  <c r="E70" i="81" s="1"/>
  <c r="F70" i="81" s="1"/>
  <c r="H65" i="91"/>
  <c r="D66" i="89"/>
  <c r="E66" i="89" s="1"/>
  <c r="F66" i="89" s="1"/>
  <c r="D56" i="102"/>
  <c r="E56" i="102"/>
  <c r="F72" i="59"/>
  <c r="G63" i="90"/>
  <c r="I63" i="90" s="1"/>
  <c r="I71" i="63"/>
  <c r="B65" i="87"/>
  <c r="G65" i="87"/>
  <c r="E71" i="55"/>
  <c r="F71" i="55" s="1"/>
  <c r="G71" i="55" s="1"/>
  <c r="H66" i="58"/>
  <c r="I62" i="99"/>
  <c r="F55" i="101"/>
  <c r="B55" i="101"/>
  <c r="D70" i="68"/>
  <c r="E70" i="68" s="1"/>
  <c r="F70" i="68" s="1"/>
  <c r="G70" i="75" l="1"/>
  <c r="H73" i="46"/>
  <c r="I69" i="77"/>
  <c r="E60" i="100"/>
  <c r="F60" i="100" s="1"/>
  <c r="F72" i="57"/>
  <c r="H72" i="57" s="1"/>
  <c r="H64" i="98"/>
  <c r="I68" i="65"/>
  <c r="I71" i="66"/>
  <c r="H69" i="79"/>
  <c r="G69" i="79"/>
  <c r="H70" i="75"/>
  <c r="I70" i="75" s="1"/>
  <c r="I72" i="62"/>
  <c r="I73" i="62" s="1"/>
  <c r="I65" i="91"/>
  <c r="G72" i="72"/>
  <c r="G73" i="72" s="1"/>
  <c r="I68" i="79"/>
  <c r="H66" i="92"/>
  <c r="I66" i="92" s="1"/>
  <c r="I72" i="54"/>
  <c r="I73" i="54" s="1"/>
  <c r="H73" i="54"/>
  <c r="F72" i="66"/>
  <c r="I67" i="84"/>
  <c r="I63" i="99"/>
  <c r="H69" i="65"/>
  <c r="I64" i="95"/>
  <c r="G69" i="65"/>
  <c r="G61" i="97"/>
  <c r="I61" i="97" s="1"/>
  <c r="I69" i="81"/>
  <c r="I68" i="67"/>
  <c r="I65" i="87"/>
  <c r="D71" i="81"/>
  <c r="D66" i="96"/>
  <c r="H65" i="96"/>
  <c r="G65" i="96"/>
  <c r="H64" i="88"/>
  <c r="D65" i="88"/>
  <c r="H60" i="100"/>
  <c r="D61" i="100"/>
  <c r="E61" i="100" s="1"/>
  <c r="F61" i="100" s="1"/>
  <c r="G60" i="100"/>
  <c r="H73" i="57"/>
  <c r="G66" i="89"/>
  <c r="D67" i="89"/>
  <c r="G70" i="77"/>
  <c r="G72" i="57"/>
  <c r="G73" i="57" s="1"/>
  <c r="E68" i="85"/>
  <c r="F68" i="85" s="1"/>
  <c r="D69" i="85" s="1"/>
  <c r="B68" i="85"/>
  <c r="H66" i="91"/>
  <c r="H72" i="63"/>
  <c r="G55" i="101"/>
  <c r="D56" i="101"/>
  <c r="E56" i="101"/>
  <c r="B66" i="89"/>
  <c r="H66" i="89"/>
  <c r="D65" i="93"/>
  <c r="D62" i="97"/>
  <c r="E62" i="97" s="1"/>
  <c r="F62" i="97" s="1"/>
  <c r="D63" i="97" s="1"/>
  <c r="I72" i="72"/>
  <c r="I73" i="72" s="1"/>
  <c r="H73" i="72"/>
  <c r="H69" i="78"/>
  <c r="I69" i="78" s="1"/>
  <c r="I68" i="83"/>
  <c r="D68" i="58"/>
  <c r="E67" i="91"/>
  <c r="F67" i="91" s="1"/>
  <c r="D68" i="91" s="1"/>
  <c r="B67" i="91"/>
  <c r="D65" i="90"/>
  <c r="E65" i="90" s="1"/>
  <c r="F65" i="90" s="1"/>
  <c r="I66" i="58"/>
  <c r="G66" i="82"/>
  <c r="B66" i="82"/>
  <c r="E71" i="75"/>
  <c r="F71" i="75" s="1"/>
  <c r="D72" i="75" s="1"/>
  <c r="B71" i="75"/>
  <c r="B64" i="90"/>
  <c r="G64" i="90"/>
  <c r="H64" i="90"/>
  <c r="E67" i="80"/>
  <c r="F67" i="80" s="1"/>
  <c r="D68" i="80" s="1"/>
  <c r="B67" i="80"/>
  <c r="E66" i="87"/>
  <c r="F66" i="87" s="1"/>
  <c r="G66" i="87" s="1"/>
  <c r="B66" i="87"/>
  <c r="E71" i="77"/>
  <c r="F71" i="77" s="1"/>
  <c r="B71" i="77"/>
  <c r="D72" i="55"/>
  <c r="E72" i="55" s="1"/>
  <c r="E73" i="55" s="1"/>
  <c r="D70" i="78"/>
  <c r="E70" i="78" s="1"/>
  <c r="F70" i="78" s="1"/>
  <c r="E65" i="95"/>
  <c r="F65" i="95" s="1"/>
  <c r="D66" i="95" s="1"/>
  <c r="B65" i="95"/>
  <c r="H69" i="83"/>
  <c r="D70" i="83"/>
  <c r="D70" i="79"/>
  <c r="G66" i="94"/>
  <c r="D67" i="94"/>
  <c r="H72" i="59"/>
  <c r="G72" i="59"/>
  <c r="G73" i="59" s="1"/>
  <c r="B72" i="61"/>
  <c r="F72" i="61"/>
  <c r="G72" i="61" s="1"/>
  <c r="G73" i="61" s="1"/>
  <c r="I72" i="56"/>
  <c r="I73" i="56" s="1"/>
  <c r="H73" i="56"/>
  <c r="B69" i="83"/>
  <c r="G69" i="83"/>
  <c r="D67" i="92"/>
  <c r="E67" i="92" s="1"/>
  <c r="F67" i="92" s="1"/>
  <c r="G67" i="85"/>
  <c r="B66" i="94"/>
  <c r="H66" i="94"/>
  <c r="E69" i="67"/>
  <c r="F69" i="67" s="1"/>
  <c r="D70" i="67" s="1"/>
  <c r="B69" i="67"/>
  <c r="H66" i="82"/>
  <c r="D67" i="82"/>
  <c r="H69" i="76"/>
  <c r="I69" i="76" s="1"/>
  <c r="D70" i="76"/>
  <c r="E70" i="76" s="1"/>
  <c r="F70" i="76" s="1"/>
  <c r="H70" i="68"/>
  <c r="B70" i="68"/>
  <c r="G70" i="68"/>
  <c r="B64" i="88"/>
  <c r="G64" i="88"/>
  <c r="I64" i="98"/>
  <c r="H67" i="85"/>
  <c r="G66" i="91"/>
  <c r="E70" i="65"/>
  <c r="F70" i="65" s="1"/>
  <c r="G70" i="65" s="1"/>
  <c r="B70" i="65"/>
  <c r="E68" i="84"/>
  <c r="F68" i="84" s="1"/>
  <c r="G68" i="84" s="1"/>
  <c r="B68" i="84"/>
  <c r="B70" i="81"/>
  <c r="H70" i="81"/>
  <c r="G70" i="81"/>
  <c r="D71" i="68"/>
  <c r="E71" i="68" s="1"/>
  <c r="F71" i="68" s="1"/>
  <c r="H55" i="101"/>
  <c r="F56" i="102"/>
  <c r="H56" i="102" s="1"/>
  <c r="B56" i="102"/>
  <c r="G64" i="93"/>
  <c r="I64" i="93" s="1"/>
  <c r="E64" i="99"/>
  <c r="F64" i="99" s="1"/>
  <c r="G64" i="99" s="1"/>
  <c r="B64" i="99"/>
  <c r="H70" i="77"/>
  <c r="I70" i="77" s="1"/>
  <c r="D65" i="98"/>
  <c r="E65" i="98" s="1"/>
  <c r="F65" i="98" s="1"/>
  <c r="G67" i="58"/>
  <c r="I67" i="58" s="1"/>
  <c r="H71" i="55"/>
  <c r="I71" i="55" s="1"/>
  <c r="I69" i="79" l="1"/>
  <c r="I55" i="101"/>
  <c r="H70" i="65"/>
  <c r="G69" i="67"/>
  <c r="H67" i="91"/>
  <c r="H71" i="75"/>
  <c r="I66" i="94"/>
  <c r="I66" i="82"/>
  <c r="I64" i="88"/>
  <c r="I69" i="65"/>
  <c r="I67" i="85"/>
  <c r="H72" i="61"/>
  <c r="I72" i="61" s="1"/>
  <c r="I73" i="61" s="1"/>
  <c r="G67" i="80"/>
  <c r="H68" i="85"/>
  <c r="H67" i="80"/>
  <c r="H69" i="67"/>
  <c r="I69" i="67" s="1"/>
  <c r="G71" i="75"/>
  <c r="G67" i="91"/>
  <c r="H72" i="66"/>
  <c r="G72" i="66"/>
  <c r="G73" i="66" s="1"/>
  <c r="I66" i="89"/>
  <c r="I70" i="81"/>
  <c r="H70" i="78"/>
  <c r="D71" i="78"/>
  <c r="H61" i="100"/>
  <c r="D62" i="100"/>
  <c r="E66" i="95"/>
  <c r="F66" i="95" s="1"/>
  <c r="H66" i="95" s="1"/>
  <c r="B66" i="95"/>
  <c r="D72" i="77"/>
  <c r="E72" i="77" s="1"/>
  <c r="E73" i="77" s="1"/>
  <c r="B68" i="58"/>
  <c r="B65" i="93"/>
  <c r="I60" i="100"/>
  <c r="B71" i="81"/>
  <c r="I70" i="68"/>
  <c r="E67" i="94"/>
  <c r="F67" i="94" s="1"/>
  <c r="G67" i="94" s="1"/>
  <c r="B67" i="94"/>
  <c r="B70" i="79"/>
  <c r="I72" i="59"/>
  <c r="I73" i="59" s="1"/>
  <c r="H73" i="59"/>
  <c r="H66" i="87"/>
  <c r="I66" i="87" s="1"/>
  <c r="E68" i="80"/>
  <c r="F68" i="80" s="1"/>
  <c r="D69" i="80" s="1"/>
  <c r="B68" i="80"/>
  <c r="G68" i="85"/>
  <c r="D66" i="98"/>
  <c r="E66" i="98" s="1"/>
  <c r="F66" i="98" s="1"/>
  <c r="D71" i="65"/>
  <c r="E70" i="83"/>
  <c r="F70" i="83" s="1"/>
  <c r="D71" i="83" s="1"/>
  <c r="B70" i="83"/>
  <c r="B65" i="90"/>
  <c r="G65" i="90"/>
  <c r="E69" i="85"/>
  <c r="F69" i="85" s="1"/>
  <c r="D70" i="85" s="1"/>
  <c r="B69" i="85"/>
  <c r="H67" i="92"/>
  <c r="D68" i="92"/>
  <c r="I67" i="91"/>
  <c r="I70" i="65"/>
  <c r="B65" i="98"/>
  <c r="G65" i="98"/>
  <c r="H65" i="98"/>
  <c r="B72" i="55"/>
  <c r="F72" i="55"/>
  <c r="G72" i="55" s="1"/>
  <c r="G73" i="55" s="1"/>
  <c r="B70" i="76"/>
  <c r="H70" i="76"/>
  <c r="G70" i="76"/>
  <c r="G65" i="95"/>
  <c r="E72" i="75"/>
  <c r="E73" i="75" s="1"/>
  <c r="B72" i="75"/>
  <c r="E68" i="91"/>
  <c r="F68" i="91" s="1"/>
  <c r="G68" i="91" s="1"/>
  <c r="B68" i="91"/>
  <c r="E63" i="97"/>
  <c r="F63" i="97" s="1"/>
  <c r="D64" i="97" s="1"/>
  <c r="B63" i="97"/>
  <c r="B56" i="101"/>
  <c r="F56" i="101"/>
  <c r="G56" i="101" s="1"/>
  <c r="I72" i="63"/>
  <c r="I73" i="63" s="1"/>
  <c r="H73" i="63"/>
  <c r="E67" i="89"/>
  <c r="F67" i="89" s="1"/>
  <c r="D68" i="89" s="1"/>
  <c r="B67" i="89"/>
  <c r="I65" i="96"/>
  <c r="D65" i="99"/>
  <c r="E65" i="99" s="1"/>
  <c r="F65" i="99" s="1"/>
  <c r="D69" i="84"/>
  <c r="H65" i="90"/>
  <c r="D66" i="90"/>
  <c r="D72" i="68"/>
  <c r="E72" i="68" s="1"/>
  <c r="E73" i="68" s="1"/>
  <c r="D67" i="87"/>
  <c r="E67" i="87" s="1"/>
  <c r="F67" i="87" s="1"/>
  <c r="B71" i="68"/>
  <c r="G71" i="68"/>
  <c r="H71" i="68"/>
  <c r="E70" i="67"/>
  <c r="F70" i="67" s="1"/>
  <c r="H70" i="67" s="1"/>
  <c r="B70" i="67"/>
  <c r="G71" i="77"/>
  <c r="B62" i="97"/>
  <c r="H62" i="97"/>
  <c r="G62" i="97"/>
  <c r="I66" i="91"/>
  <c r="E66" i="96"/>
  <c r="F66" i="96" s="1"/>
  <c r="G66" i="96" s="1"/>
  <c r="B66" i="96"/>
  <c r="B70" i="78"/>
  <c r="G70" i="78"/>
  <c r="I70" i="78" s="1"/>
  <c r="B61" i="100"/>
  <c r="G61" i="100"/>
  <c r="D71" i="76"/>
  <c r="E71" i="76" s="1"/>
  <c r="F71" i="76" s="1"/>
  <c r="B67" i="92"/>
  <c r="G67" i="92"/>
  <c r="I69" i="83"/>
  <c r="H64" i="99"/>
  <c r="I64" i="99" s="1"/>
  <c r="G56" i="102"/>
  <c r="I56" i="102" s="1"/>
  <c r="D57" i="102"/>
  <c r="E57" i="102"/>
  <c r="H68" i="84"/>
  <c r="I68" i="84" s="1"/>
  <c r="E67" i="82"/>
  <c r="F67" i="82" s="1"/>
  <c r="B67" i="82"/>
  <c r="E70" i="79"/>
  <c r="F70" i="79" s="1"/>
  <c r="H65" i="95"/>
  <c r="H71" i="77"/>
  <c r="I64" i="90"/>
  <c r="E68" i="58"/>
  <c r="F68" i="58" s="1"/>
  <c r="H68" i="58" s="1"/>
  <c r="E65" i="93"/>
  <c r="F65" i="93" s="1"/>
  <c r="H65" i="93" s="1"/>
  <c r="I72" i="57"/>
  <c r="I73" i="57" s="1"/>
  <c r="E65" i="88"/>
  <c r="F65" i="88" s="1"/>
  <c r="H65" i="88" s="1"/>
  <c r="B65" i="88"/>
  <c r="E71" i="81"/>
  <c r="F71" i="81" s="1"/>
  <c r="I71" i="75" l="1"/>
  <c r="G69" i="85"/>
  <c r="I68" i="85"/>
  <c r="G65" i="88"/>
  <c r="I71" i="68"/>
  <c r="I67" i="80"/>
  <c r="H73" i="61"/>
  <c r="I65" i="95"/>
  <c r="I61" i="100"/>
  <c r="F72" i="75"/>
  <c r="G72" i="75" s="1"/>
  <c r="G73" i="75" s="1"/>
  <c r="H66" i="96"/>
  <c r="I66" i="96" s="1"/>
  <c r="H67" i="89"/>
  <c r="I72" i="66"/>
  <c r="I73" i="66" s="1"/>
  <c r="H73" i="66"/>
  <c r="I65" i="98"/>
  <c r="G70" i="67"/>
  <c r="I70" i="67" s="1"/>
  <c r="H72" i="55"/>
  <c r="H73" i="55" s="1"/>
  <c r="G70" i="83"/>
  <c r="D68" i="87"/>
  <c r="E68" i="87" s="1"/>
  <c r="F68" i="87" s="1"/>
  <c r="D69" i="87" s="1"/>
  <c r="D72" i="81"/>
  <c r="E72" i="81" s="1"/>
  <c r="E73" i="81" s="1"/>
  <c r="G71" i="81"/>
  <c r="H71" i="81"/>
  <c r="D72" i="76"/>
  <c r="E72" i="76" s="1"/>
  <c r="E73" i="76" s="1"/>
  <c r="H67" i="82"/>
  <c r="D68" i="82"/>
  <c r="G67" i="82"/>
  <c r="D66" i="99"/>
  <c r="E66" i="99" s="1"/>
  <c r="F66" i="99" s="1"/>
  <c r="B69" i="84"/>
  <c r="B71" i="65"/>
  <c r="I65" i="88"/>
  <c r="H56" i="101"/>
  <c r="I56" i="101" s="1"/>
  <c r="D57" i="101"/>
  <c r="E57" i="101"/>
  <c r="E68" i="92"/>
  <c r="F68" i="92" s="1"/>
  <c r="H68" i="92" s="1"/>
  <c r="B68" i="92"/>
  <c r="H70" i="83"/>
  <c r="I67" i="92"/>
  <c r="E70" i="85"/>
  <c r="F70" i="85" s="1"/>
  <c r="H70" i="85" s="1"/>
  <c r="B70" i="85"/>
  <c r="G66" i="98"/>
  <c r="D67" i="98"/>
  <c r="H68" i="80"/>
  <c r="D68" i="94"/>
  <c r="E68" i="94" s="1"/>
  <c r="F68" i="94" s="1"/>
  <c r="D67" i="95"/>
  <c r="E67" i="95" s="1"/>
  <c r="F67" i="95" s="1"/>
  <c r="I71" i="77"/>
  <c r="B67" i="87"/>
  <c r="H67" i="87"/>
  <c r="G67" i="87"/>
  <c r="D66" i="88"/>
  <c r="E66" i="88" s="1"/>
  <c r="F66" i="88" s="1"/>
  <c r="G67" i="89"/>
  <c r="I67" i="89" s="1"/>
  <c r="G63" i="97"/>
  <c r="I70" i="76"/>
  <c r="I65" i="90"/>
  <c r="E71" i="83"/>
  <c r="F71" i="83" s="1"/>
  <c r="G71" i="83" s="1"/>
  <c r="B71" i="83"/>
  <c r="B66" i="98"/>
  <c r="H66" i="98"/>
  <c r="G68" i="80"/>
  <c r="B65" i="99"/>
  <c r="G65" i="99"/>
  <c r="H65" i="99"/>
  <c r="D69" i="91"/>
  <c r="E69" i="91" s="1"/>
  <c r="F69" i="91" s="1"/>
  <c r="H70" i="79"/>
  <c r="D71" i="79"/>
  <c r="B71" i="76"/>
  <c r="H71" i="76"/>
  <c r="G71" i="76"/>
  <c r="D71" i="67"/>
  <c r="E71" i="67" s="1"/>
  <c r="F71" i="67" s="1"/>
  <c r="F72" i="68"/>
  <c r="H72" i="68" s="1"/>
  <c r="B72" i="68"/>
  <c r="H63" i="97"/>
  <c r="E66" i="90"/>
  <c r="F66" i="90" s="1"/>
  <c r="H66" i="90" s="1"/>
  <c r="B66" i="90"/>
  <c r="E68" i="89"/>
  <c r="F68" i="89" s="1"/>
  <c r="H68" i="89" s="1"/>
  <c r="B68" i="89"/>
  <c r="E69" i="80"/>
  <c r="F69" i="80" s="1"/>
  <c r="D70" i="80" s="1"/>
  <c r="B69" i="80"/>
  <c r="G70" i="79"/>
  <c r="G65" i="93"/>
  <c r="I65" i="93" s="1"/>
  <c r="D66" i="93"/>
  <c r="E64" i="97"/>
  <c r="F64" i="97" s="1"/>
  <c r="D65" i="97" s="1"/>
  <c r="B64" i="97"/>
  <c r="B72" i="77"/>
  <c r="F72" i="77"/>
  <c r="H72" i="77" s="1"/>
  <c r="E62" i="100"/>
  <c r="F62" i="100" s="1"/>
  <c r="H62" i="100" s="1"/>
  <c r="B62" i="100"/>
  <c r="E71" i="78"/>
  <c r="F71" i="78" s="1"/>
  <c r="G71" i="78" s="1"/>
  <c r="B71" i="78"/>
  <c r="F57" i="102"/>
  <c r="D58" i="102" s="1"/>
  <c r="B57" i="102"/>
  <c r="I62" i="97"/>
  <c r="G68" i="58"/>
  <c r="I68" i="58" s="1"/>
  <c r="D69" i="58"/>
  <c r="D67" i="96"/>
  <c r="E67" i="96" s="1"/>
  <c r="F67" i="96" s="1"/>
  <c r="E69" i="84"/>
  <c r="F69" i="84" s="1"/>
  <c r="H68" i="91"/>
  <c r="I68" i="91" s="1"/>
  <c r="H69" i="85"/>
  <c r="E71" i="65"/>
  <c r="F71" i="65" s="1"/>
  <c r="H71" i="65" s="1"/>
  <c r="H67" i="94"/>
  <c r="I67" i="94" s="1"/>
  <c r="G66" i="95"/>
  <c r="I66" i="95" s="1"/>
  <c r="I69" i="85" l="1"/>
  <c r="H72" i="75"/>
  <c r="H73" i="75" s="1"/>
  <c r="I72" i="55"/>
  <c r="I73" i="55" s="1"/>
  <c r="G64" i="97"/>
  <c r="I66" i="98"/>
  <c r="I70" i="83"/>
  <c r="G69" i="80"/>
  <c r="I69" i="80" s="1"/>
  <c r="H64" i="97"/>
  <c r="I64" i="97" s="1"/>
  <c r="G72" i="68"/>
  <c r="G73" i="68" s="1"/>
  <c r="G72" i="77"/>
  <c r="G73" i="77" s="1"/>
  <c r="H69" i="80"/>
  <c r="H57" i="102"/>
  <c r="H71" i="83"/>
  <c r="I71" i="83" s="1"/>
  <c r="G70" i="85"/>
  <c r="I70" i="85" s="1"/>
  <c r="I67" i="82"/>
  <c r="G57" i="102"/>
  <c r="I67" i="87"/>
  <c r="I71" i="81"/>
  <c r="I71" i="76"/>
  <c r="I65" i="99"/>
  <c r="D72" i="67"/>
  <c r="E72" i="67" s="1"/>
  <c r="E73" i="67" s="1"/>
  <c r="E71" i="79"/>
  <c r="F71" i="79" s="1"/>
  <c r="D72" i="79" s="1"/>
  <c r="B71" i="79"/>
  <c r="H67" i="95"/>
  <c r="D68" i="95"/>
  <c r="E68" i="95" s="1"/>
  <c r="F68" i="95" s="1"/>
  <c r="B57" i="101"/>
  <c r="F57" i="101"/>
  <c r="H57" i="101" s="1"/>
  <c r="D72" i="65"/>
  <c r="E72" i="65" s="1"/>
  <c r="E73" i="65" s="1"/>
  <c r="D72" i="78"/>
  <c r="E72" i="78" s="1"/>
  <c r="E73" i="78" s="1"/>
  <c r="E66" i="93"/>
  <c r="F66" i="93" s="1"/>
  <c r="D67" i="93" s="1"/>
  <c r="B66" i="93"/>
  <c r="D69" i="89"/>
  <c r="E69" i="89" s="1"/>
  <c r="F69" i="89" s="1"/>
  <c r="I70" i="79"/>
  <c r="B67" i="95"/>
  <c r="G67" i="95"/>
  <c r="G71" i="65"/>
  <c r="I71" i="65" s="1"/>
  <c r="D67" i="99"/>
  <c r="E67" i="99" s="1"/>
  <c r="F67" i="99" s="1"/>
  <c r="H73" i="77"/>
  <c r="H69" i="84"/>
  <c r="D70" i="84"/>
  <c r="H73" i="68"/>
  <c r="D67" i="88"/>
  <c r="E67" i="88" s="1"/>
  <c r="F67" i="88" s="1"/>
  <c r="G68" i="94"/>
  <c r="D69" i="94"/>
  <c r="D71" i="85"/>
  <c r="E71" i="85" s="1"/>
  <c r="F71" i="85" s="1"/>
  <c r="B66" i="99"/>
  <c r="H66" i="99"/>
  <c r="G66" i="99"/>
  <c r="B72" i="81"/>
  <c r="F72" i="81"/>
  <c r="H72" i="81" s="1"/>
  <c r="H67" i="96"/>
  <c r="D68" i="96"/>
  <c r="G62" i="100"/>
  <c r="I62" i="100" s="1"/>
  <c r="G66" i="90"/>
  <c r="I66" i="90" s="1"/>
  <c r="D72" i="83"/>
  <c r="E72" i="83" s="1"/>
  <c r="E73" i="83" s="1"/>
  <c r="B66" i="88"/>
  <c r="H66" i="88"/>
  <c r="G66" i="88"/>
  <c r="B68" i="94"/>
  <c r="H68" i="94"/>
  <c r="G69" i="84"/>
  <c r="E68" i="82"/>
  <c r="F68" i="82" s="1"/>
  <c r="H68" i="82" s="1"/>
  <c r="B68" i="82"/>
  <c r="B67" i="96"/>
  <c r="G67" i="96"/>
  <c r="E65" i="97"/>
  <c r="F65" i="97" s="1"/>
  <c r="D66" i="97" s="1"/>
  <c r="B65" i="97"/>
  <c r="B71" i="67"/>
  <c r="H71" i="67"/>
  <c r="G71" i="67"/>
  <c r="I68" i="80"/>
  <c r="E69" i="87"/>
  <c r="F69" i="87" s="1"/>
  <c r="G69" i="87" s="1"/>
  <c r="B69" i="87"/>
  <c r="D63" i="100"/>
  <c r="E63" i="100" s="1"/>
  <c r="F63" i="100" s="1"/>
  <c r="H69" i="91"/>
  <c r="D70" i="91"/>
  <c r="E67" i="98"/>
  <c r="F67" i="98" s="1"/>
  <c r="D68" i="98" s="1"/>
  <c r="B67" i="98"/>
  <c r="B68" i="87"/>
  <c r="G68" i="87"/>
  <c r="H68" i="87"/>
  <c r="G68" i="92"/>
  <c r="I68" i="92" s="1"/>
  <c r="D69" i="92"/>
  <c r="E58" i="102"/>
  <c r="F58" i="102" s="1"/>
  <c r="D59" i="102" s="1"/>
  <c r="B58" i="102"/>
  <c r="D67" i="90"/>
  <c r="E67" i="90" s="1"/>
  <c r="F67" i="90" s="1"/>
  <c r="E69" i="58"/>
  <c r="F69" i="58" s="1"/>
  <c r="G69" i="58" s="1"/>
  <c r="B69" i="58"/>
  <c r="H71" i="78"/>
  <c r="I71" i="78" s="1"/>
  <c r="E70" i="80"/>
  <c r="F70" i="80" s="1"/>
  <c r="H70" i="80" s="1"/>
  <c r="B70" i="80"/>
  <c r="G68" i="89"/>
  <c r="I68" i="89" s="1"/>
  <c r="I63" i="97"/>
  <c r="B69" i="91"/>
  <c r="G69" i="91"/>
  <c r="B72" i="76"/>
  <c r="F72" i="76"/>
  <c r="G72" i="76" s="1"/>
  <c r="G73" i="76" s="1"/>
  <c r="H72" i="76"/>
  <c r="I72" i="75" l="1"/>
  <c r="I73" i="75" s="1"/>
  <c r="I72" i="77"/>
  <c r="I73" i="77" s="1"/>
  <c r="I72" i="68"/>
  <c r="I73" i="68" s="1"/>
  <c r="I68" i="87"/>
  <c r="H69" i="87"/>
  <c r="I69" i="87" s="1"/>
  <c r="G66" i="93"/>
  <c r="H66" i="93"/>
  <c r="I66" i="93" s="1"/>
  <c r="I67" i="95"/>
  <c r="G58" i="102"/>
  <c r="G72" i="81"/>
  <c r="G73" i="81" s="1"/>
  <c r="G71" i="79"/>
  <c r="H69" i="58"/>
  <c r="I69" i="58" s="1"/>
  <c r="G68" i="82"/>
  <c r="I68" i="82" s="1"/>
  <c r="I57" i="102"/>
  <c r="I71" i="67"/>
  <c r="I69" i="91"/>
  <c r="I69" i="84"/>
  <c r="I66" i="99"/>
  <c r="I68" i="94"/>
  <c r="D70" i="89"/>
  <c r="E70" i="89" s="1"/>
  <c r="F70" i="89" s="1"/>
  <c r="D68" i="99"/>
  <c r="E68" i="99" s="1"/>
  <c r="F68" i="99" s="1"/>
  <c r="D69" i="99" s="1"/>
  <c r="G63" i="100"/>
  <c r="D64" i="100"/>
  <c r="H73" i="81"/>
  <c r="D68" i="88"/>
  <c r="E68" i="88" s="1"/>
  <c r="F68" i="88" s="1"/>
  <c r="D69" i="88" s="1"/>
  <c r="H73" i="76"/>
  <c r="I72" i="76"/>
  <c r="I73" i="76" s="1"/>
  <c r="B67" i="90"/>
  <c r="H67" i="90"/>
  <c r="G67" i="90"/>
  <c r="E69" i="92"/>
  <c r="F69" i="92" s="1"/>
  <c r="G69" i="92" s="1"/>
  <c r="B69" i="92"/>
  <c r="G67" i="98"/>
  <c r="G65" i="97"/>
  <c r="B72" i="78"/>
  <c r="F72" i="78"/>
  <c r="H72" i="78" s="1"/>
  <c r="B68" i="95"/>
  <c r="H68" i="95"/>
  <c r="G68" i="95"/>
  <c r="D69" i="95"/>
  <c r="E69" i="95" s="1"/>
  <c r="F69" i="95" s="1"/>
  <c r="D71" i="80"/>
  <c r="E71" i="80" s="1"/>
  <c r="F71" i="80" s="1"/>
  <c r="H58" i="102"/>
  <c r="H67" i="98"/>
  <c r="D70" i="87"/>
  <c r="H65" i="97"/>
  <c r="E68" i="96"/>
  <c r="F68" i="96" s="1"/>
  <c r="H68" i="96" s="1"/>
  <c r="B68" i="96"/>
  <c r="E70" i="84"/>
  <c r="F70" i="84" s="1"/>
  <c r="G70" i="84" s="1"/>
  <c r="B70" i="84"/>
  <c r="I66" i="88"/>
  <c r="B67" i="88"/>
  <c r="G67" i="88"/>
  <c r="H67" i="88"/>
  <c r="B69" i="89"/>
  <c r="G69" i="89"/>
  <c r="H69" i="89"/>
  <c r="B72" i="65"/>
  <c r="F72" i="65"/>
  <c r="H72" i="65" s="1"/>
  <c r="E68" i="98"/>
  <c r="F68" i="98" s="1"/>
  <c r="H68" i="98" s="1"/>
  <c r="B68" i="98"/>
  <c r="B63" i="100"/>
  <c r="H63" i="100"/>
  <c r="E66" i="97"/>
  <c r="F66" i="97" s="1"/>
  <c r="G66" i="97" s="1"/>
  <c r="B66" i="97"/>
  <c r="B67" i="99"/>
  <c r="G67" i="99"/>
  <c r="H67" i="99"/>
  <c r="H71" i="79"/>
  <c r="I71" i="79" s="1"/>
  <c r="E70" i="91"/>
  <c r="F70" i="91" s="1"/>
  <c r="H70" i="91" s="1"/>
  <c r="B70" i="91"/>
  <c r="I67" i="96"/>
  <c r="D69" i="82"/>
  <c r="E69" i="82" s="1"/>
  <c r="F69" i="82" s="1"/>
  <c r="G57" i="101"/>
  <c r="I57" i="101" s="1"/>
  <c r="D58" i="101"/>
  <c r="E58" i="101" s="1"/>
  <c r="D70" i="58"/>
  <c r="E70" i="58" s="1"/>
  <c r="F70" i="58" s="1"/>
  <c r="H71" i="85"/>
  <c r="D72" i="85"/>
  <c r="E72" i="79"/>
  <c r="E73" i="79" s="1"/>
  <c r="B72" i="79"/>
  <c r="D68" i="90"/>
  <c r="E68" i="90" s="1"/>
  <c r="F68" i="90" s="1"/>
  <c r="E69" i="94"/>
  <c r="F69" i="94" s="1"/>
  <c r="D70" i="94" s="1"/>
  <c r="B69" i="94"/>
  <c r="E59" i="102"/>
  <c r="F59" i="102" s="1"/>
  <c r="B59" i="102"/>
  <c r="G70" i="80"/>
  <c r="I70" i="80" s="1"/>
  <c r="B72" i="83"/>
  <c r="F72" i="83"/>
  <c r="H72" i="83" s="1"/>
  <c r="B71" i="85"/>
  <c r="G71" i="85"/>
  <c r="E67" i="93"/>
  <c r="F67" i="93" s="1"/>
  <c r="B67" i="93"/>
  <c r="B72" i="67"/>
  <c r="F72" i="67"/>
  <c r="G72" i="67" s="1"/>
  <c r="G73" i="67" s="1"/>
  <c r="G72" i="78" l="1"/>
  <c r="G73" i="78" s="1"/>
  <c r="G72" i="65"/>
  <c r="G73" i="65" s="1"/>
  <c r="I72" i="81"/>
  <c r="I73" i="81" s="1"/>
  <c r="G70" i="91"/>
  <c r="H72" i="67"/>
  <c r="I58" i="102"/>
  <c r="G68" i="98"/>
  <c r="H69" i="92"/>
  <c r="I71" i="85"/>
  <c r="H69" i="94"/>
  <c r="I65" i="97"/>
  <c r="G72" i="83"/>
  <c r="G73" i="83" s="1"/>
  <c r="I67" i="90"/>
  <c r="I67" i="88"/>
  <c r="D72" i="80"/>
  <c r="E72" i="80" s="1"/>
  <c r="E73" i="80" s="1"/>
  <c r="D70" i="95"/>
  <c r="E70" i="95" s="1"/>
  <c r="F70" i="95" s="1"/>
  <c r="D60" i="102"/>
  <c r="H59" i="102"/>
  <c r="G59" i="102"/>
  <c r="I72" i="78"/>
  <c r="I73" i="78" s="1"/>
  <c r="H73" i="78"/>
  <c r="G70" i="58"/>
  <c r="D71" i="58"/>
  <c r="E71" i="58" s="1"/>
  <c r="F71" i="58" s="1"/>
  <c r="D69" i="90"/>
  <c r="E69" i="90" s="1"/>
  <c r="F69" i="90" s="1"/>
  <c r="B69" i="82"/>
  <c r="G69" i="82"/>
  <c r="I67" i="99"/>
  <c r="D67" i="97"/>
  <c r="E67" i="97" s="1"/>
  <c r="F67" i="97" s="1"/>
  <c r="I67" i="98"/>
  <c r="E70" i="94"/>
  <c r="F70" i="94" s="1"/>
  <c r="D71" i="94" s="1"/>
  <c r="B70" i="94"/>
  <c r="B68" i="90"/>
  <c r="H68" i="90"/>
  <c r="G68" i="90"/>
  <c r="F72" i="79"/>
  <c r="I63" i="100"/>
  <c r="D71" i="84"/>
  <c r="B69" i="95"/>
  <c r="H69" i="95"/>
  <c r="G69" i="95"/>
  <c r="B70" i="87"/>
  <c r="B58" i="101"/>
  <c r="F58" i="101"/>
  <c r="H58" i="101" s="1"/>
  <c r="I70" i="91"/>
  <c r="E69" i="88"/>
  <c r="F69" i="88" s="1"/>
  <c r="D70" i="88" s="1"/>
  <c r="B69" i="88"/>
  <c r="I72" i="67"/>
  <c r="I73" i="67" s="1"/>
  <c r="H73" i="67"/>
  <c r="D68" i="93"/>
  <c r="E68" i="93" s="1"/>
  <c r="F68" i="93" s="1"/>
  <c r="B70" i="58"/>
  <c r="H70" i="58"/>
  <c r="I72" i="65"/>
  <c r="I73" i="65" s="1"/>
  <c r="H73" i="65"/>
  <c r="B71" i="80"/>
  <c r="G71" i="80"/>
  <c r="H71" i="80"/>
  <c r="B68" i="88"/>
  <c r="G68" i="88"/>
  <c r="H68" i="88"/>
  <c r="E69" i="99"/>
  <c r="F69" i="99" s="1"/>
  <c r="D70" i="99" s="1"/>
  <c r="B69" i="99"/>
  <c r="E72" i="85"/>
  <c r="E73" i="85" s="1"/>
  <c r="B72" i="85"/>
  <c r="I68" i="98"/>
  <c r="G68" i="96"/>
  <c r="I68" i="96" s="1"/>
  <c r="D69" i="96"/>
  <c r="I68" i="95"/>
  <c r="I69" i="92"/>
  <c r="B68" i="99"/>
  <c r="G68" i="99"/>
  <c r="H68" i="99"/>
  <c r="H69" i="82"/>
  <c r="D70" i="82"/>
  <c r="D71" i="91"/>
  <c r="D70" i="92"/>
  <c r="E70" i="92" s="1"/>
  <c r="F70" i="92" s="1"/>
  <c r="D71" i="89"/>
  <c r="H67" i="93"/>
  <c r="G67" i="93"/>
  <c r="H73" i="83"/>
  <c r="G69" i="94"/>
  <c r="H66" i="97"/>
  <c r="I66" i="97" s="1"/>
  <c r="D69" i="98"/>
  <c r="E69" i="98" s="1"/>
  <c r="F69" i="98" s="1"/>
  <c r="D70" i="98" s="1"/>
  <c r="I69" i="89"/>
  <c r="H70" i="84"/>
  <c r="I70" i="84" s="1"/>
  <c r="E70" i="87"/>
  <c r="F70" i="87" s="1"/>
  <c r="E64" i="100"/>
  <c r="F64" i="100" s="1"/>
  <c r="H64" i="100" s="1"/>
  <c r="B64" i="100"/>
  <c r="B70" i="89"/>
  <c r="H70" i="89"/>
  <c r="G70" i="89"/>
  <c r="I69" i="94" l="1"/>
  <c r="I72" i="83"/>
  <c r="I73" i="83" s="1"/>
  <c r="I70" i="58"/>
  <c r="I68" i="99"/>
  <c r="F72" i="85"/>
  <c r="G64" i="100"/>
  <c r="I64" i="100" s="1"/>
  <c r="H69" i="99"/>
  <c r="I59" i="102"/>
  <c r="G70" i="94"/>
  <c r="I71" i="80"/>
  <c r="I68" i="90"/>
  <c r="H67" i="97"/>
  <c r="D68" i="97"/>
  <c r="D69" i="93"/>
  <c r="E69" i="93" s="1"/>
  <c r="F69" i="93" s="1"/>
  <c r="G70" i="92"/>
  <c r="D71" i="92"/>
  <c r="I70" i="89"/>
  <c r="D71" i="87"/>
  <c r="H69" i="88"/>
  <c r="B69" i="90"/>
  <c r="H69" i="90"/>
  <c r="B71" i="58"/>
  <c r="G71" i="58"/>
  <c r="H71" i="58"/>
  <c r="B71" i="89"/>
  <c r="D72" i="58"/>
  <c r="B70" i="92"/>
  <c r="H70" i="92"/>
  <c r="E70" i="82"/>
  <c r="F70" i="82" s="1"/>
  <c r="B70" i="82"/>
  <c r="G69" i="88"/>
  <c r="D71" i="95"/>
  <c r="E71" i="95" s="1"/>
  <c r="F71" i="95" s="1"/>
  <c r="G69" i="90"/>
  <c r="D70" i="90"/>
  <c r="G69" i="99"/>
  <c r="H70" i="87"/>
  <c r="H70" i="94"/>
  <c r="E60" i="102"/>
  <c r="F60" i="102" s="1"/>
  <c r="D61" i="102" s="1"/>
  <c r="B60" i="102"/>
  <c r="B70" i="95"/>
  <c r="H70" i="95"/>
  <c r="G70" i="95"/>
  <c r="B71" i="84"/>
  <c r="E70" i="88"/>
  <c r="F70" i="88" s="1"/>
  <c r="D71" i="88" s="1"/>
  <c r="B70" i="88"/>
  <c r="G58" i="101"/>
  <c r="I58" i="101" s="1"/>
  <c r="D59" i="101"/>
  <c r="G70" i="87"/>
  <c r="B67" i="97"/>
  <c r="G67" i="97"/>
  <c r="I67" i="97" s="1"/>
  <c r="I69" i="95"/>
  <c r="E71" i="94"/>
  <c r="F71" i="94" s="1"/>
  <c r="D72" i="94" s="1"/>
  <c r="B71" i="94"/>
  <c r="D65" i="100"/>
  <c r="E65" i="100" s="1"/>
  <c r="F65" i="100" s="1"/>
  <c r="B68" i="93"/>
  <c r="G68" i="93"/>
  <c r="H68" i="93"/>
  <c r="G72" i="79"/>
  <c r="G73" i="79" s="1"/>
  <c r="H72" i="79"/>
  <c r="I69" i="82"/>
  <c r="B71" i="91"/>
  <c r="E70" i="98"/>
  <c r="F70" i="98" s="1"/>
  <c r="D71" i="98" s="1"/>
  <c r="B70" i="98"/>
  <c r="E69" i="96"/>
  <c r="F69" i="96" s="1"/>
  <c r="G69" i="96" s="1"/>
  <c r="B69" i="96"/>
  <c r="E70" i="99"/>
  <c r="F70" i="99" s="1"/>
  <c r="B70" i="99"/>
  <c r="B69" i="98"/>
  <c r="H69" i="98"/>
  <c r="G69" i="98"/>
  <c r="I67" i="93"/>
  <c r="E71" i="89"/>
  <c r="F71" i="89" s="1"/>
  <c r="G71" i="89" s="1"/>
  <c r="E71" i="91"/>
  <c r="F71" i="91" s="1"/>
  <c r="H71" i="91" s="1"/>
  <c r="I68" i="88"/>
  <c r="E71" i="84"/>
  <c r="F71" i="84" s="1"/>
  <c r="B72" i="80"/>
  <c r="F72" i="80"/>
  <c r="G72" i="80" s="1"/>
  <c r="G73" i="80" s="1"/>
  <c r="G60" i="102" l="1"/>
  <c r="I71" i="58"/>
  <c r="G71" i="94"/>
  <c r="I69" i="90"/>
  <c r="H72" i="80"/>
  <c r="H70" i="98"/>
  <c r="I69" i="99"/>
  <c r="I70" i="94"/>
  <c r="H72" i="85"/>
  <c r="G72" i="85"/>
  <c r="G73" i="85" s="1"/>
  <c r="H71" i="94"/>
  <c r="I71" i="94" s="1"/>
  <c r="H60" i="102"/>
  <c r="I70" i="92"/>
  <c r="I69" i="98"/>
  <c r="H70" i="82"/>
  <c r="D71" i="82"/>
  <c r="E71" i="82" s="1"/>
  <c r="F71" i="82" s="1"/>
  <c r="G70" i="82"/>
  <c r="D66" i="100"/>
  <c r="E66" i="100" s="1"/>
  <c r="F66" i="100" s="1"/>
  <c r="H71" i="95"/>
  <c r="D72" i="95"/>
  <c r="E72" i="95"/>
  <c r="E73" i="95" s="1"/>
  <c r="E72" i="94"/>
  <c r="E73" i="94" s="1"/>
  <c r="B72" i="94"/>
  <c r="I70" i="95"/>
  <c r="I70" i="87"/>
  <c r="B71" i="95"/>
  <c r="G71" i="95"/>
  <c r="E71" i="88"/>
  <c r="F71" i="88" s="1"/>
  <c r="D72" i="88" s="1"/>
  <c r="B71" i="88"/>
  <c r="B71" i="87"/>
  <c r="D72" i="84"/>
  <c r="E72" i="84" s="1"/>
  <c r="E73" i="84" s="1"/>
  <c r="H71" i="89"/>
  <c r="I71" i="89" s="1"/>
  <c r="D71" i="99"/>
  <c r="E71" i="99" s="1"/>
  <c r="F71" i="99" s="1"/>
  <c r="I72" i="80"/>
  <c r="I73" i="80" s="1"/>
  <c r="H73" i="80"/>
  <c r="I68" i="93"/>
  <c r="E59" i="101"/>
  <c r="F59" i="101" s="1"/>
  <c r="H59" i="101" s="1"/>
  <c r="B59" i="101"/>
  <c r="E71" i="92"/>
  <c r="F71" i="92" s="1"/>
  <c r="D72" i="92" s="1"/>
  <c r="B71" i="92"/>
  <c r="E71" i="98"/>
  <c r="F71" i="98" s="1"/>
  <c r="H71" i="98" s="1"/>
  <c r="B71" i="98"/>
  <c r="B72" i="58"/>
  <c r="D70" i="96"/>
  <c r="E70" i="96" s="1"/>
  <c r="F70" i="96" s="1"/>
  <c r="G70" i="99"/>
  <c r="D72" i="91"/>
  <c r="E72" i="91" s="1"/>
  <c r="H70" i="99"/>
  <c r="G71" i="91"/>
  <c r="I71" i="91" s="1"/>
  <c r="E70" i="90"/>
  <c r="F70" i="90" s="1"/>
  <c r="G70" i="90" s="1"/>
  <c r="B70" i="90"/>
  <c r="I69" i="88"/>
  <c r="D70" i="93"/>
  <c r="E70" i="93" s="1"/>
  <c r="F70" i="93" s="1"/>
  <c r="E68" i="97"/>
  <c r="F68" i="97" s="1"/>
  <c r="G68" i="97" s="1"/>
  <c r="B68" i="97"/>
  <c r="I72" i="79"/>
  <c r="I73" i="79" s="1"/>
  <c r="H73" i="79"/>
  <c r="B65" i="100"/>
  <c r="G65" i="100"/>
  <c r="H65" i="100"/>
  <c r="G70" i="88"/>
  <c r="H71" i="84"/>
  <c r="G70" i="98"/>
  <c r="H70" i="88"/>
  <c r="G71" i="84"/>
  <c r="E61" i="102"/>
  <c r="F61" i="102" s="1"/>
  <c r="B61" i="102"/>
  <c r="B69" i="93"/>
  <c r="G69" i="93"/>
  <c r="H69" i="93"/>
  <c r="D72" i="89"/>
  <c r="E72" i="89" s="1"/>
  <c r="E73" i="89" s="1"/>
  <c r="H69" i="96"/>
  <c r="I69" i="96" s="1"/>
  <c r="E72" i="58"/>
  <c r="E73" i="58" s="1"/>
  <c r="E71" i="87"/>
  <c r="F71" i="87" s="1"/>
  <c r="H71" i="87" s="1"/>
  <c r="I60" i="102" l="1"/>
  <c r="G59" i="101"/>
  <c r="I70" i="98"/>
  <c r="H68" i="97"/>
  <c r="F72" i="94"/>
  <c r="H72" i="94" s="1"/>
  <c r="D62" i="102"/>
  <c r="E62" i="102" s="1"/>
  <c r="F62" i="102" s="1"/>
  <c r="G62" i="102" s="1"/>
  <c r="G61" i="102"/>
  <c r="H70" i="90"/>
  <c r="I70" i="90" s="1"/>
  <c r="G71" i="88"/>
  <c r="G71" i="98"/>
  <c r="I71" i="98" s="1"/>
  <c r="I70" i="82"/>
  <c r="I71" i="84"/>
  <c r="I72" i="85"/>
  <c r="I73" i="85" s="1"/>
  <c r="H73" i="85"/>
  <c r="I68" i="97"/>
  <c r="I59" i="101"/>
  <c r="G70" i="96"/>
  <c r="D71" i="96"/>
  <c r="D72" i="99"/>
  <c r="E72" i="99" s="1"/>
  <c r="E73" i="99" s="1"/>
  <c r="F72" i="91"/>
  <c r="H72" i="91" s="1"/>
  <c r="E73" i="91"/>
  <c r="H71" i="88"/>
  <c r="I71" i="88" s="1"/>
  <c r="I65" i="100"/>
  <c r="F72" i="58"/>
  <c r="E72" i="88"/>
  <c r="E73" i="88" s="1"/>
  <c r="B72" i="88"/>
  <c r="D72" i="82"/>
  <c r="E72" i="82" s="1"/>
  <c r="E73" i="82" s="1"/>
  <c r="B62" i="102"/>
  <c r="D69" i="97"/>
  <c r="E69" i="97" s="1"/>
  <c r="F69" i="97" s="1"/>
  <c r="B70" i="96"/>
  <c r="H70" i="96"/>
  <c r="D72" i="98"/>
  <c r="E72" i="98" s="1"/>
  <c r="E73" i="98" s="1"/>
  <c r="D60" i="101"/>
  <c r="E60" i="101"/>
  <c r="F60" i="101" s="1"/>
  <c r="H73" i="94"/>
  <c r="D67" i="100"/>
  <c r="E67" i="100" s="1"/>
  <c r="F67" i="100" s="1"/>
  <c r="B71" i="82"/>
  <c r="H71" i="82"/>
  <c r="G71" i="82"/>
  <c r="E72" i="92"/>
  <c r="E73" i="92" s="1"/>
  <c r="B72" i="92"/>
  <c r="I70" i="88"/>
  <c r="G70" i="93"/>
  <c r="D71" i="93"/>
  <c r="I70" i="99"/>
  <c r="B71" i="99"/>
  <c r="H71" i="99"/>
  <c r="G71" i="99"/>
  <c r="B72" i="84"/>
  <c r="F72" i="84"/>
  <c r="G72" i="84" s="1"/>
  <c r="G73" i="84" s="1"/>
  <c r="B66" i="100"/>
  <c r="H66" i="100"/>
  <c r="G66" i="100"/>
  <c r="B70" i="93"/>
  <c r="H70" i="93"/>
  <c r="D71" i="90"/>
  <c r="E71" i="90" s="1"/>
  <c r="F71" i="90" s="1"/>
  <c r="G71" i="92"/>
  <c r="B72" i="89"/>
  <c r="F72" i="89"/>
  <c r="H72" i="89" s="1"/>
  <c r="H61" i="102"/>
  <c r="B72" i="91"/>
  <c r="H71" i="92"/>
  <c r="G71" i="87"/>
  <c r="I71" i="87" s="1"/>
  <c r="D72" i="87"/>
  <c r="I69" i="93"/>
  <c r="I71" i="95"/>
  <c r="B72" i="95"/>
  <c r="F72" i="95"/>
  <c r="G72" i="95" s="1"/>
  <c r="G73" i="95" s="1"/>
  <c r="H62" i="102" l="1"/>
  <c r="G72" i="91"/>
  <c r="G73" i="91" s="1"/>
  <c r="I61" i="102"/>
  <c r="H72" i="84"/>
  <c r="G72" i="94"/>
  <c r="I70" i="96"/>
  <c r="H72" i="95"/>
  <c r="I72" i="95" s="1"/>
  <c r="I73" i="95" s="1"/>
  <c r="G72" i="89"/>
  <c r="G73" i="89" s="1"/>
  <c r="F72" i="88"/>
  <c r="G72" i="88" s="1"/>
  <c r="G73" i="88" s="1"/>
  <c r="I62" i="102"/>
  <c r="I70" i="93"/>
  <c r="I71" i="99"/>
  <c r="I66" i="100"/>
  <c r="I71" i="82"/>
  <c r="H73" i="89"/>
  <c r="B60" i="101"/>
  <c r="H60" i="101"/>
  <c r="G60" i="101"/>
  <c r="B69" i="97"/>
  <c r="H69" i="97"/>
  <c r="G69" i="97"/>
  <c r="D70" i="97"/>
  <c r="D72" i="90"/>
  <c r="E72" i="90" s="1"/>
  <c r="E73" i="90" s="1"/>
  <c r="B72" i="99"/>
  <c r="F72" i="99"/>
  <c r="H72" i="99" s="1"/>
  <c r="I71" i="92"/>
  <c r="B71" i="90"/>
  <c r="H71" i="90"/>
  <c r="G71" i="90"/>
  <c r="E71" i="93"/>
  <c r="F71" i="93" s="1"/>
  <c r="D72" i="93" s="1"/>
  <c r="B71" i="93"/>
  <c r="B72" i="98"/>
  <c r="F72" i="98"/>
  <c r="H72" i="98" s="1"/>
  <c r="D61" i="101"/>
  <c r="I72" i="84"/>
  <c r="I73" i="84" s="1"/>
  <c r="H73" i="84"/>
  <c r="G67" i="100"/>
  <c r="D68" i="100"/>
  <c r="H72" i="58"/>
  <c r="G72" i="58"/>
  <c r="G73" i="58" s="1"/>
  <c r="F72" i="92"/>
  <c r="B67" i="100"/>
  <c r="H67" i="100"/>
  <c r="D63" i="102"/>
  <c r="H73" i="91"/>
  <c r="E71" i="96"/>
  <c r="F71" i="96" s="1"/>
  <c r="H71" i="96" s="1"/>
  <c r="B71" i="96"/>
  <c r="E72" i="87"/>
  <c r="E73" i="87" s="1"/>
  <c r="B72" i="87"/>
  <c r="B72" i="82"/>
  <c r="F72" i="82"/>
  <c r="G72" i="82" s="1"/>
  <c r="G73" i="82" s="1"/>
  <c r="F72" i="87" l="1"/>
  <c r="H72" i="87" s="1"/>
  <c r="I72" i="89"/>
  <c r="I73" i="89" s="1"/>
  <c r="G72" i="87"/>
  <c r="G73" i="87" s="1"/>
  <c r="I72" i="91"/>
  <c r="I73" i="91" s="1"/>
  <c r="H72" i="88"/>
  <c r="I72" i="88" s="1"/>
  <c r="I73" i="88" s="1"/>
  <c r="G73" i="94"/>
  <c r="I72" i="94"/>
  <c r="I73" i="94" s="1"/>
  <c r="H73" i="95"/>
  <c r="H72" i="82"/>
  <c r="G72" i="99"/>
  <c r="G73" i="99" s="1"/>
  <c r="H73" i="88"/>
  <c r="G71" i="96"/>
  <c r="I71" i="96" s="1"/>
  <c r="G71" i="93"/>
  <c r="I72" i="87"/>
  <c r="I73" i="87" s="1"/>
  <c r="H73" i="87"/>
  <c r="I67" i="100"/>
  <c r="I69" i="97"/>
  <c r="E72" i="93"/>
  <c r="E73" i="93" s="1"/>
  <c r="B72" i="93"/>
  <c r="E70" i="97"/>
  <c r="F70" i="97" s="1"/>
  <c r="G70" i="97" s="1"/>
  <c r="B70" i="97"/>
  <c r="H72" i="92"/>
  <c r="G72" i="92"/>
  <c r="G73" i="92" s="1"/>
  <c r="D72" i="96"/>
  <c r="E72" i="96" s="1"/>
  <c r="E73" i="96" s="1"/>
  <c r="G72" i="98"/>
  <c r="G73" i="98" s="1"/>
  <c r="I71" i="90"/>
  <c r="H73" i="99"/>
  <c r="I60" i="101"/>
  <c r="H73" i="98"/>
  <c r="B63" i="102"/>
  <c r="B61" i="101"/>
  <c r="I72" i="58"/>
  <c r="I73" i="58" s="1"/>
  <c r="H73" i="58"/>
  <c r="I72" i="82"/>
  <c r="I73" i="82" s="1"/>
  <c r="H73" i="82"/>
  <c r="E63" i="102"/>
  <c r="F63" i="102" s="1"/>
  <c r="E68" i="100"/>
  <c r="F68" i="100" s="1"/>
  <c r="H68" i="100" s="1"/>
  <c r="B68" i="100"/>
  <c r="E61" i="101"/>
  <c r="F61" i="101" s="1"/>
  <c r="H61" i="101" s="1"/>
  <c r="H71" i="93"/>
  <c r="B72" i="90"/>
  <c r="F72" i="90"/>
  <c r="G72" i="90" s="1"/>
  <c r="G73" i="90" s="1"/>
  <c r="H70" i="97" l="1"/>
  <c r="I72" i="99"/>
  <c r="I73" i="99" s="1"/>
  <c r="I71" i="93"/>
  <c r="I72" i="98"/>
  <c r="I73" i="98" s="1"/>
  <c r="D64" i="102"/>
  <c r="E64" i="102" s="1"/>
  <c r="F64" i="102" s="1"/>
  <c r="I70" i="97"/>
  <c r="G61" i="101"/>
  <c r="I61" i="101" s="1"/>
  <c r="D62" i="101"/>
  <c r="H63" i="102"/>
  <c r="D71" i="97"/>
  <c r="E71" i="97" s="1"/>
  <c r="F71" i="97" s="1"/>
  <c r="B72" i="96"/>
  <c r="F72" i="96"/>
  <c r="H72" i="96"/>
  <c r="G72" i="96"/>
  <c r="G73" i="96" s="1"/>
  <c r="F72" i="93"/>
  <c r="D69" i="100"/>
  <c r="E69" i="100" s="1"/>
  <c r="F69" i="100" s="1"/>
  <c r="G63" i="102"/>
  <c r="H72" i="90"/>
  <c r="G68" i="100"/>
  <c r="I68" i="100" s="1"/>
  <c r="H73" i="92"/>
  <c r="I72" i="92"/>
  <c r="I73" i="92" s="1"/>
  <c r="I63" i="102" l="1"/>
  <c r="D70" i="100"/>
  <c r="E70" i="100" s="1"/>
  <c r="F70" i="100" s="1"/>
  <c r="H71" i="97"/>
  <c r="D72" i="97"/>
  <c r="E72" i="97" s="1"/>
  <c r="E73" i="97" s="1"/>
  <c r="I72" i="96"/>
  <c r="I73" i="96" s="1"/>
  <c r="H73" i="96"/>
  <c r="H72" i="93"/>
  <c r="G72" i="93"/>
  <c r="G73" i="93" s="1"/>
  <c r="B69" i="100"/>
  <c r="G69" i="100"/>
  <c r="H69" i="100"/>
  <c r="B71" i="97"/>
  <c r="G71" i="97"/>
  <c r="I71" i="97" s="1"/>
  <c r="E62" i="101"/>
  <c r="F62" i="101" s="1"/>
  <c r="H62" i="101" s="1"/>
  <c r="B62" i="101"/>
  <c r="H64" i="102"/>
  <c r="D65" i="102"/>
  <c r="H73" i="90"/>
  <c r="I72" i="90"/>
  <c r="I73" i="90" s="1"/>
  <c r="B64" i="102"/>
  <c r="G64" i="102"/>
  <c r="I64" i="102" l="1"/>
  <c r="D63" i="101"/>
  <c r="E63" i="101" s="1"/>
  <c r="F63" i="101" s="1"/>
  <c r="B72" i="97"/>
  <c r="F72" i="97"/>
  <c r="G72" i="97" s="1"/>
  <c r="G73" i="97" s="1"/>
  <c r="H72" i="97"/>
  <c r="E65" i="102"/>
  <c r="F65" i="102" s="1"/>
  <c r="D66" i="102" s="1"/>
  <c r="B65" i="102"/>
  <c r="I72" i="93"/>
  <c r="I73" i="93" s="1"/>
  <c r="H73" i="93"/>
  <c r="D71" i="100"/>
  <c r="E71" i="100" s="1"/>
  <c r="F71" i="100" s="1"/>
  <c r="G62" i="101"/>
  <c r="I62" i="101" s="1"/>
  <c r="I69" i="100"/>
  <c r="B70" i="100"/>
  <c r="H70" i="100"/>
  <c r="G70" i="100"/>
  <c r="I70" i="100" l="1"/>
  <c r="H65" i="102"/>
  <c r="G65" i="102"/>
  <c r="D64" i="101"/>
  <c r="E64" i="101" s="1"/>
  <c r="F64" i="101" s="1"/>
  <c r="B63" i="101"/>
  <c r="G63" i="101"/>
  <c r="H63" i="101"/>
  <c r="I72" i="97"/>
  <c r="I73" i="97" s="1"/>
  <c r="H73" i="97"/>
  <c r="D72" i="100"/>
  <c r="E72" i="100" s="1"/>
  <c r="E73" i="100" s="1"/>
  <c r="B71" i="100"/>
  <c r="H71" i="100"/>
  <c r="G71" i="100"/>
  <c r="E66" i="102"/>
  <c r="F66" i="102" s="1"/>
  <c r="D67" i="102" s="1"/>
  <c r="B66" i="102"/>
  <c r="I65" i="102" l="1"/>
  <c r="I63" i="101"/>
  <c r="D65" i="101"/>
  <c r="I71" i="100"/>
  <c r="B64" i="101"/>
  <c r="G64" i="101"/>
  <c r="H64" i="101"/>
  <c r="E67" i="102"/>
  <c r="F67" i="102" s="1"/>
  <c r="D68" i="102" s="1"/>
  <c r="B67" i="102"/>
  <c r="B72" i="100"/>
  <c r="F72" i="100"/>
  <c r="H72" i="100" s="1"/>
  <c r="H66" i="102"/>
  <c r="G66" i="102"/>
  <c r="G72" i="100" l="1"/>
  <c r="G73" i="100" s="1"/>
  <c r="I64" i="101"/>
  <c r="G67" i="102"/>
  <c r="I66" i="102"/>
  <c r="B65" i="101"/>
  <c r="H73" i="100"/>
  <c r="I72" i="100"/>
  <c r="I73" i="100" s="1"/>
  <c r="E68" i="102"/>
  <c r="F68" i="102" s="1"/>
  <c r="H68" i="102" s="1"/>
  <c r="B68" i="102"/>
  <c r="H67" i="102"/>
  <c r="E65" i="101"/>
  <c r="F65" i="101" s="1"/>
  <c r="G65" i="101" s="1"/>
  <c r="I67" i="102" l="1"/>
  <c r="G68" i="102"/>
  <c r="I68" i="102" s="1"/>
  <c r="H65" i="101"/>
  <c r="I65" i="101" s="1"/>
  <c r="D66" i="101"/>
  <c r="D69" i="102"/>
  <c r="B69" i="102" l="1"/>
  <c r="E66" i="101"/>
  <c r="F66" i="101" s="1"/>
  <c r="B66" i="101"/>
  <c r="E69" i="102"/>
  <c r="F69" i="102" s="1"/>
  <c r="D70" i="102" s="1"/>
  <c r="G69" i="102" l="1"/>
  <c r="D67" i="101"/>
  <c r="E67" i="101" s="1"/>
  <c r="F67" i="101" s="1"/>
  <c r="H66" i="101"/>
  <c r="G66" i="101"/>
  <c r="H69" i="102"/>
  <c r="I69" i="102" s="1"/>
  <c r="E70" i="102"/>
  <c r="F70" i="102" s="1"/>
  <c r="B70" i="102"/>
  <c r="D68" i="101" l="1"/>
  <c r="E68" i="101" s="1"/>
  <c r="F68" i="101" s="1"/>
  <c r="D71" i="102"/>
  <c r="G70" i="102"/>
  <c r="H70" i="102"/>
  <c r="I66" i="101"/>
  <c r="B67" i="101"/>
  <c r="H67" i="101"/>
  <c r="G67" i="101"/>
  <c r="D69" i="101" l="1"/>
  <c r="E69" i="101" s="1"/>
  <c r="F69" i="101" s="1"/>
  <c r="B68" i="101"/>
  <c r="H68" i="101"/>
  <c r="G68" i="101"/>
  <c r="I67" i="101"/>
  <c r="I70" i="102"/>
  <c r="B71" i="102"/>
  <c r="E71" i="102"/>
  <c r="F71" i="102" s="1"/>
  <c r="G71" i="102" s="1"/>
  <c r="D72" i="102" l="1"/>
  <c r="E72" i="102" s="1"/>
  <c r="E73" i="102" s="1"/>
  <c r="I68" i="101"/>
  <c r="D70" i="101"/>
  <c r="E70" i="101" s="1"/>
  <c r="F70" i="101" s="1"/>
  <c r="H71" i="102"/>
  <c r="I71" i="102" s="1"/>
  <c r="B69" i="101"/>
  <c r="H69" i="101"/>
  <c r="G69" i="101"/>
  <c r="I69" i="101" l="1"/>
  <c r="D71" i="101"/>
  <c r="B70" i="101"/>
  <c r="G70" i="101"/>
  <c r="H70" i="101"/>
  <c r="B72" i="102"/>
  <c r="F72" i="102"/>
  <c r="H72" i="102" s="1"/>
  <c r="I70" i="101" l="1"/>
  <c r="B71" i="101"/>
  <c r="G72" i="102"/>
  <c r="G73" i="102" s="1"/>
  <c r="H73" i="102"/>
  <c r="E71" i="101"/>
  <c r="F71" i="101" s="1"/>
  <c r="H71" i="101" s="1"/>
  <c r="I72" i="102" l="1"/>
  <c r="I73" i="102" s="1"/>
  <c r="D72" i="101"/>
  <c r="E72" i="101" s="1"/>
  <c r="E73" i="101" s="1"/>
  <c r="G71" i="101"/>
  <c r="I71" i="101" s="1"/>
  <c r="B72" i="101" l="1"/>
  <c r="F72" i="101"/>
  <c r="G72" i="101" s="1"/>
  <c r="G73" i="101" s="1"/>
  <c r="H72" i="101" l="1"/>
  <c r="I72" i="101" s="1"/>
  <c r="I73" i="101" s="1"/>
  <c r="H73" i="10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R.Pennybaker</author>
    <author>AEP</author>
    <author>rlp</author>
  </authors>
  <commentList>
    <comment ref="C16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 Descriptions are in WS-F cell D7.</t>
        </r>
      </text>
    </comment>
    <comment ref="D16" authorId="0" shapeId="0" xr:uid="{00000000-0006-0000-0000-000002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Year In Service is in WS-F cell D11.</t>
        </r>
      </text>
    </comment>
    <comment ref="E16" authorId="0" shapeId="0" xr:uid="{00000000-0006-0000-0000-000003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Projected Base ARR is in cell WS-F cell N5.</t>
        </r>
      </text>
    </comment>
    <comment ref="F16" authorId="0" shapeId="0" xr:uid="{00000000-0006-0000-0000-000004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Projected Incentive ARR is in WS-F cell N7.</t>
        </r>
      </text>
    </comment>
    <comment ref="I16" authorId="1" shapeId="0" xr:uid="{00000000-0006-0000-0000-000005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"TRUE-UP Adjustment (i.e., Forecast Error) is from WS-G in cell M89.</t>
        </r>
      </text>
    </comment>
    <comment ref="J16" authorId="1" shapeId="0" xr:uid="{00000000-0006-0000-0000-000006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"Manually input from previous year's update "</t>
        </r>
        <r>
          <rPr>
            <i/>
            <sz val="8"/>
            <color indexed="81"/>
            <rFont val="Tahoma"/>
            <family val="2"/>
          </rPr>
          <t>Schedule 11 Rates</t>
        </r>
        <r>
          <rPr>
            <sz val="8"/>
            <color indexed="81"/>
            <rFont val="Tahoma"/>
            <family val="2"/>
          </rPr>
          <t>" by project, column R values.</t>
        </r>
      </text>
    </comment>
    <comment ref="K16" authorId="0" shapeId="0" xr:uid="{00000000-0006-0000-0000-000007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These values reflect SPP remittance to AEP of Schedule 11 revenues for prior Calendar Year T-service transactions.</t>
        </r>
      </text>
    </comment>
    <comment ref="L16" authorId="0" shapeId="0" xr:uid="{00000000-0006-0000-0000-000008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can also be referred to as the Billing Error.</t>
        </r>
      </text>
    </comment>
    <comment ref="N16" authorId="1" shapeId="0" xr:uid="{00000000-0006-0000-0000-000009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This is "Prior Year True-Up (WS-G)"; and "Incentive Amounts" O88</t>
        </r>
      </text>
    </comment>
    <comment ref="O16" authorId="1" shapeId="0" xr:uid="{00000000-0006-0000-0000-00000A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Prior Year Projected (WS-F) and Incentive Amounts [cell O87]</t>
        </r>
      </text>
    </comment>
    <comment ref="J96" authorId="0" shapeId="0" xr:uid="{00000000-0006-0000-0000-000055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normally should equal last year's SWEPCO total Adj ARR effective prior July 1st on same sheet.    </t>
        </r>
      </text>
    </comment>
    <comment ref="K96" authorId="2" shapeId="0" xr:uid="{00000000-0006-0000-0000-000056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This amount was booked by AEP during CY 2016  Represents Sch. 11 revenues remitted from SPP&gt;</t>
        </r>
      </text>
    </comment>
    <comment ref="Q96" authorId="2" shapeId="0" xr:uid="{00000000-0006-0000-0000-000057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from the "33" Base Plan Interest xls file.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99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2007 Hist values from '09 template calculations (first published).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7" authorId="0" shapeId="0" xr:uid="{00000000-0006-0000-11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2007 hist values from 2008 template WS-F calculations.</t>
        </r>
      </text>
    </comment>
    <comment ref="D99" authorId="0" shapeId="0" xr:uid="{00000000-0006-0000-11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see comment for 2007 in WS-F.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8" authorId="0" shapeId="0" xr:uid="{00000000-0006-0000-12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2009 and prior historic values from 2010 FR Correction template calculations.  Hist values not previously published.</t>
        </r>
      </text>
    </comment>
    <comment ref="K18" authorId="0" shapeId="0" xr:uid="{00000000-0006-0000-12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2008/9 ARRs set to zero since project on Dist WO same years.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7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2009 hist values from 09 template (first published).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dtsoa33</author>
  </authors>
  <commentList>
    <comment ref="M87" authorId="0" shapeId="0" xr:uid="{00000000-0006-0000-1600-000001000000}">
      <text>
        <r>
          <rPr>
            <b/>
            <sz val="8"/>
            <color indexed="81"/>
            <rFont val="Tahoma"/>
            <family val="2"/>
          </rPr>
          <t>mew:</t>
        </r>
        <r>
          <rPr>
            <sz val="8"/>
            <color indexed="81"/>
            <rFont val="Tahoma"/>
            <family val="2"/>
          </rPr>
          <t xml:space="preserve">
Prior yr projected ARR being forced to zero.  Initial year (2008) investment for this multi-yr project is being included in project S.003 from the 2011 update forward. (May 12, 2011)
If the value is not set to zero, a negative ARR is calculated which would result in a refund which would reflect a project's removal from base plan status.  This case is a transfer of a  project's (S.020) investment into project (S.003).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Martin</author>
  </authors>
  <commentList>
    <comment ref="C99" authorId="0" shapeId="0" xr:uid="{00000000-0006-0000-3D00-000001000000}">
      <text>
        <r>
          <rPr>
            <b/>
            <sz val="22"/>
            <color indexed="81"/>
            <rFont val="Tahoma"/>
            <family val="2"/>
          </rPr>
          <t>Jim Martin:</t>
        </r>
        <r>
          <rPr>
            <sz val="22"/>
            <color indexed="81"/>
            <rFont val="Tahoma"/>
            <family val="2"/>
          </rPr>
          <t xml:space="preserve">
FIX THIS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Martin</author>
  </authors>
  <commentList>
    <comment ref="G17" authorId="0" shapeId="0" xr:uid="{00000000-0006-0000-3E00-000001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did not have a projected revenue requiremnt in 2016 update so this is a 0.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R.Pennybaker</author>
  </authors>
  <commentList>
    <comment ref="L19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value comes from Formula Template file via data INPUT table below.  Then, it supuplies the project year value to the P.xxx sheets.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R.Pennybaker</author>
  </authors>
  <commentList>
    <comment ref="M16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cell comes from Formula Template file.  Then, it drives all the S.xxx sheets.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E17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 depreciation calculated by or published in this year's template due to originanl estimated Dec in-service month.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7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Historical values input as if calculated (and shown) from 2009 template.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7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These hist values from pg 66 of 87 of '08 template (1st project in WS-F that year).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R.Pennybaker</author>
  </authors>
  <commentList>
    <comment ref="K18" authorId="0" shapeId="0" xr:uid="{00000000-0006-0000-0D00-000001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Prior Yr Projected ARR was $1,203,444.  However, this value is being set to $0 to force a negative Adjusted  Tot. Rev. Requirement equal to the amount actually collected (billed) by SPP for 2008 T-service related to this project.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B20" authorId="0" shapeId="0" xr:uid="{00000000-0006-0000-0E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 actual total investment update in 2010.</t>
        </r>
      </text>
    </comment>
    <comment ref="E99" authorId="0" shapeId="0" xr:uid="{00000000-0006-0000-0E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This year's depreciation input as if the 2008 template WS-G calculated values had been shown.</t>
        </r>
      </text>
    </comment>
    <comment ref="B101" authorId="0" shapeId="0" xr:uid="{00000000-0006-0000-0E00-000003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not an actual update to total investment this year.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8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2006/7 hist values precede FR eff. Date.  Thus, we input calculated historical data from 09 template formulas.</t>
        </r>
      </text>
    </comment>
    <comment ref="D100" authorId="0" shapeId="0" xr:uid="{00000000-0006-0000-0F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see comment for 2007 hist values in WS-F.</t>
        </r>
      </text>
    </comment>
  </commentList>
</comments>
</file>

<file path=xl/sharedStrings.xml><?xml version="1.0" encoding="utf-8"?>
<sst xmlns="http://schemas.openxmlformats.org/spreadsheetml/2006/main" count="9722" uniqueCount="647">
  <si>
    <t>I.</t>
  </si>
  <si>
    <t xml:space="preserve">   Project ROE Incentive Adder (Enter as whole number)</t>
  </si>
  <si>
    <t>&lt;==Incentive ROE  Cannot Exceed 12.45%</t>
  </si>
  <si>
    <t xml:space="preserve">   Determine R  ( cost of long term debt, cost of preferred stock and percent is from Attachment H, lns 158 through160)</t>
  </si>
  <si>
    <t>SUMMARY OF PROJECTED ANNUAL BASE PLAN AND  NON-BASE PLAN REVENUE REQUIREMENTS</t>
  </si>
  <si>
    <t>%</t>
  </si>
  <si>
    <t>Cost</t>
  </si>
  <si>
    <t>Weighted cost</t>
  </si>
  <si>
    <t>Long Term Debt</t>
  </si>
  <si>
    <t>Rev Require</t>
  </si>
  <si>
    <t xml:space="preserve"> W Incentives</t>
  </si>
  <si>
    <t>Incentive Amounts</t>
  </si>
  <si>
    <t>Preferred Stock</t>
  </si>
  <si>
    <t>Common Stock</t>
  </si>
  <si>
    <t>PROJECTED YEAR</t>
  </si>
  <si>
    <t>R =</t>
  </si>
  <si>
    <r>
      <t xml:space="preserve">Note:  </t>
    </r>
    <r>
      <rPr>
        <sz val="10"/>
        <rFont val="Arial"/>
        <family val="2"/>
      </rPr>
      <t xml:space="preserve">Review formulas in summary to ensure the proper year's revenue requirement is being </t>
    </r>
  </si>
  <si>
    <t>accumulated for each project from the tables below.</t>
  </si>
  <si>
    <t xml:space="preserve">   R   (fom A. above)</t>
  </si>
  <si>
    <t xml:space="preserve">   Return (Rate Base  x  R)</t>
  </si>
  <si>
    <t xml:space="preserve">   Return   (from B. above)</t>
  </si>
  <si>
    <t xml:space="preserve">   EIT=(T/(1-T)) * (1-(WCLTD/WACC)) =</t>
  </si>
  <si>
    <t xml:space="preserve">   Income Tax Calculation  (Return  x  EIT)</t>
  </si>
  <si>
    <t xml:space="preserve">   Income Taxes</t>
  </si>
  <si>
    <t>II.</t>
  </si>
  <si>
    <t>A.   Determine Net Revenue Requirement less return and Income Taxes.</t>
  </si>
  <si>
    <t xml:space="preserve">   Net Revenue Requirement, Less Return and Taxes</t>
  </si>
  <si>
    <t xml:space="preserve">   Income Taxes  (from I.C. above)</t>
  </si>
  <si>
    <t xml:space="preserve">   Revenue Requirement w/ Gross Margin Taxes</t>
  </si>
  <si>
    <t xml:space="preserve">      Basis Point ROE increase (II B. above)</t>
  </si>
  <si>
    <t xml:space="preserve">       Apportioned Texas Revenues</t>
  </si>
  <si>
    <t xml:space="preserve">       Taxable, Apportioned Margin</t>
  </si>
  <si>
    <t xml:space="preserve">       Texas Gross Margin Tax Rate</t>
  </si>
  <si>
    <t xml:space="preserve">       Texas Gross Margin Tax Expense</t>
  </si>
  <si>
    <t xml:space="preserve">      Gross-up Required for Gross Margin Tax Expense </t>
  </si>
  <si>
    <t>Total Additional Gross Margin Tax Revenue Requirement</t>
  </si>
  <si>
    <t>III.</t>
  </si>
  <si>
    <t>Calculation of Composite Depreciation Rate</t>
  </si>
  <si>
    <t>Transmission Plant @ Beginning of Period (P.206, ln 58)</t>
  </si>
  <si>
    <t>&lt;==From Input on Worksheet B</t>
  </si>
  <si>
    <t>Transmission Plant @ End of Period (P.207, ln 58)</t>
  </si>
  <si>
    <t>Composite Depreciation Rate</t>
  </si>
  <si>
    <t>Depreciable Life for Composite Depreciation Rate</t>
  </si>
  <si>
    <t>Round to nearest whole year</t>
  </si>
  <si>
    <t>IV.</t>
  </si>
  <si>
    <t>Determine the Revenue Requirement &amp; Additional Revenue Requirement for facilities receiving incentives.</t>
  </si>
  <si>
    <t>A.   Facilities receiving incentives accepted by FERC in Docket No.</t>
  </si>
  <si>
    <t xml:space="preserve">   (e.g. ER05-925-000)</t>
  </si>
  <si>
    <t xml:space="preserve">Project Description: </t>
  </si>
  <si>
    <t>Current Projected Year Incentive ARR</t>
  </si>
  <si>
    <t>DETAILS</t>
  </si>
  <si>
    <t>Investment</t>
  </si>
  <si>
    <t>Current Year</t>
  </si>
  <si>
    <t>CUMMULATIVE HISTORY OF PROJECTED ANNUAL REVENUE REQUIREMENTS:</t>
  </si>
  <si>
    <t>Service Year (yyyy)</t>
  </si>
  <si>
    <t>ROE increase accepted by FERC (Basis Points)</t>
  </si>
  <si>
    <t>Service Month (1-12)</t>
  </si>
  <si>
    <t>FCR w/o incentives, less depreciation</t>
  </si>
  <si>
    <t xml:space="preserve">          TEMPLATE BELOW TO MAINTAIN HISTORY OF PROJECTED ARRS OVER THE </t>
  </si>
  <si>
    <t>Useful life</t>
  </si>
  <si>
    <t>FCR w/incentives approved for these facilities, less dep.</t>
  </si>
  <si>
    <t xml:space="preserve">         LIFE OF THE PROJECT.</t>
  </si>
  <si>
    <t>CIAC (Yes or No)</t>
  </si>
  <si>
    <t>No</t>
  </si>
  <si>
    <t>Annual Depreciation Expense</t>
  </si>
  <si>
    <t>Beginning</t>
  </si>
  <si>
    <t>Depreciation</t>
  </si>
  <si>
    <t>Ending</t>
  </si>
  <si>
    <t>Additional Rev.</t>
  </si>
  <si>
    <t>Project Rev Req't True-up</t>
  </si>
  <si>
    <t>True-up of Incentive</t>
  </si>
  <si>
    <t>Year</t>
  </si>
  <si>
    <t>Balance</t>
  </si>
  <si>
    <t>Expense</t>
  </si>
  <si>
    <t xml:space="preserve">Requirement </t>
  </si>
  <si>
    <t xml:space="preserve">with Incentives </t>
  </si>
  <si>
    <t xml:space="preserve">  </t>
  </si>
  <si>
    <t xml:space="preserve">w/o Incentives </t>
  </si>
  <si>
    <t>Project Totals</t>
  </si>
  <si>
    <t>additional incentive requirement is applicable for the life of this specific project.  Each year the revenue requirement calculated for SPP</t>
  </si>
  <si>
    <t xml:space="preserve">should be incremented by the amount of the incentive revenue calculated for that year on this project. </t>
  </si>
  <si>
    <t>SUMMARY OF TRUED-UP ANNUAL REVENUE REQUIREMENTS FOR SPP BPU &amp; NON-BPU PROJECTS</t>
  </si>
  <si>
    <t>TRUE-UP YEAR</t>
  </si>
  <si>
    <t>Determine the Revenue Requirement, and Additional Revenue Requirement for facilities receiving incentives.</t>
  </si>
  <si>
    <t>Project Description:</t>
  </si>
  <si>
    <t>Details</t>
  </si>
  <si>
    <t>True-Up Year</t>
  </si>
  <si>
    <t>CUMMULATIVE HISTORY OF TRUED-UP ANNUAL REVENUE REQUIREMENTS:</t>
  </si>
  <si>
    <t xml:space="preserve">          TEMPLATE BELOW TO MAINTAIN HISTORY OF TRUED-UP ARRS OVER THE </t>
  </si>
  <si>
    <t>Average</t>
  </si>
  <si>
    <t>Incentive Rev.</t>
  </si>
  <si>
    <t>BPU Rev Req't True-up</t>
  </si>
  <si>
    <r>
      <t xml:space="preserve">** </t>
    </r>
    <r>
      <rPr>
        <sz val="10"/>
        <rFont val="Arial"/>
        <family val="2"/>
      </rPr>
      <t xml:space="preserve"> This is the total amount that needs to be reported to SPP for billing to all regions. </t>
    </r>
  </si>
  <si>
    <r>
      <t xml:space="preserve">   Return   (from </t>
    </r>
    <r>
      <rPr>
        <sz val="10"/>
        <rFont val="MS Serif"/>
        <family val="1"/>
      </rPr>
      <t>I</t>
    </r>
    <r>
      <rPr>
        <sz val="10"/>
        <rFont val="Arial"/>
        <family val="2"/>
      </rPr>
      <t>.B. above)</t>
    </r>
  </si>
  <si>
    <r>
      <t xml:space="preserve">Requirement </t>
    </r>
    <r>
      <rPr>
        <b/>
        <sz val="10"/>
        <color indexed="10"/>
        <rFont val="Arial"/>
        <family val="2"/>
      </rPr>
      <t>##</t>
    </r>
  </si>
  <si>
    <r>
      <t>with Incentives</t>
    </r>
    <r>
      <rPr>
        <b/>
        <sz val="10"/>
        <color indexed="10"/>
        <rFont val="Arial"/>
        <family val="2"/>
      </rPr>
      <t xml:space="preserve"> **</t>
    </r>
  </si>
  <si>
    <r>
      <t>##</t>
    </r>
    <r>
      <rPr>
        <b/>
        <sz val="10"/>
        <rFont val="Arial"/>
        <family val="2"/>
      </rPr>
      <t xml:space="preserve"> This is the calculation of  additional incentive revenue on projects deemed by the FERC to be eligible for an incentive return.  This</t>
    </r>
  </si>
  <si>
    <r>
      <t xml:space="preserve">## </t>
    </r>
    <r>
      <rPr>
        <b/>
        <sz val="10"/>
        <color indexed="8"/>
        <rFont val="Arial"/>
        <family val="2"/>
      </rPr>
      <t>This is the calculation of  additional incentive revenue on projects deemed by the FERC to be eligible for an incentive return.  This</t>
    </r>
  </si>
  <si>
    <t>Long Term Debt %</t>
  </si>
  <si>
    <t>Long Term Debt Cost</t>
  </si>
  <si>
    <t>Preferred Stock %</t>
  </si>
  <si>
    <t>Preferred Stock Cost</t>
  </si>
  <si>
    <t>Common Stock %</t>
  </si>
  <si>
    <t>STEP 2</t>
  </si>
  <si>
    <t>STEP 3</t>
  </si>
  <si>
    <t xml:space="preserve">       Apportionment Factor to Texas (Worksheet K, ln 12)</t>
  </si>
  <si>
    <t>Black text is not used in this workbook.</t>
  </si>
  <si>
    <t>Blue text is used by this workbbok and driven by non WS-F Formula Rate template worksheets</t>
  </si>
  <si>
    <t>SEE INPUT/OUTPUT ranges to the right  ----&gt;</t>
  </si>
  <si>
    <t>SEE INPUT/OUTPUT ranges to the right  ------&gt;</t>
  </si>
  <si>
    <t xml:space="preserve">AEP West SPP Member Companies </t>
  </si>
  <si>
    <t>See INPUT/OUTPUT ranges below.</t>
  </si>
  <si>
    <t>STEP 1</t>
  </si>
  <si>
    <t>Is done first in the main Formula Rate template  Worksheet F.</t>
  </si>
  <si>
    <t>STEP 4</t>
  </si>
  <si>
    <t>Is done last in the main Formula Rate template  Worksheet F.</t>
  </si>
  <si>
    <t>Copy to main FR Template</t>
  </si>
  <si>
    <t>Project Description</t>
  </si>
  <si>
    <t>Is done first in the main Formula Rate template  Worksheet G.</t>
  </si>
  <si>
    <t>Is done last in the main Formula Rate template  Worksheet G.</t>
  </si>
  <si>
    <t>Blue text below is used by this workbbok and comes from main Formula Rate template WS-G sheet.</t>
  </si>
  <si>
    <t>As Projected in Prior Year WS F   Rev Require</t>
  </si>
  <si>
    <t>As Projected in Prior Year WS F    W Incentives</t>
  </si>
  <si>
    <t>Actual after True-up Rev Require</t>
  </si>
  <si>
    <t>Actual after True-up  W Incentives</t>
  </si>
  <si>
    <r>
      <t>Worksheet F</t>
    </r>
    <r>
      <rPr>
        <sz val="14"/>
        <rFont val="Arial"/>
        <family val="2"/>
      </rPr>
      <t xml:space="preserve"> - Calculation of PROJECTED Annual Revenue Requirement for BPU and Special-billed Projects</t>
    </r>
  </si>
  <si>
    <r>
      <t>Worksheet G</t>
    </r>
    <r>
      <rPr>
        <sz val="14"/>
        <rFont val="Arial"/>
        <family val="2"/>
      </rPr>
      <t xml:space="preserve"> - Calculation of TRUED-UP Annual Revenue Requirement for BPU and Special-billed Projects</t>
    </r>
  </si>
  <si>
    <t>&lt;----Worksheet data is for</t>
  </si>
  <si>
    <t>(Worksheet G)</t>
  </si>
  <si>
    <t>(Worksheet F)</t>
  </si>
  <si>
    <t>Worksheet F</t>
  </si>
  <si>
    <t>Worksheet G</t>
  </si>
  <si>
    <r>
      <t>##</t>
    </r>
    <r>
      <rPr>
        <sz val="10"/>
        <rFont val="Arial"/>
        <family val="2"/>
      </rPr>
      <t xml:space="preserve"> </t>
    </r>
    <r>
      <rPr>
        <b/>
        <sz val="10"/>
        <color indexed="8"/>
        <rFont val="Arial"/>
        <family val="2"/>
      </rPr>
      <t>This is the calculation of  additional incentive revenue on projects deemed by the FERC to be eligible for an incentive return.  This</t>
    </r>
  </si>
  <si>
    <r>
      <t>Worksheet F  --  SOUTHWESTERN ELECTRIC POWER COMPANY  --  Calculation of "</t>
    </r>
    <r>
      <rPr>
        <b/>
        <u/>
        <sz val="16"/>
        <rFont val="Arial"/>
        <family val="2"/>
      </rPr>
      <t>Projected</t>
    </r>
    <r>
      <rPr>
        <b/>
        <sz val="16"/>
        <rFont val="Arial"/>
        <family val="2"/>
      </rPr>
      <t>" ARR for SPP Base Plan Upgrade Projects</t>
    </r>
  </si>
  <si>
    <r>
      <t>Worksheet G  --  SOUTHWESTERN ELECTRIC POWER COMPANY  --  Calculation of "</t>
    </r>
    <r>
      <rPr>
        <b/>
        <u/>
        <sz val="16"/>
        <rFont val="Arial"/>
        <family val="2"/>
      </rPr>
      <t>Trued-Up</t>
    </r>
    <r>
      <rPr>
        <b/>
        <sz val="16"/>
        <rFont val="Arial"/>
        <family val="2"/>
      </rPr>
      <t>" ARR for SPP Base Plan Upgrade Projects</t>
    </r>
  </si>
  <si>
    <t>SOUTHWESTERN ELECTRIC POWER COMPANY</t>
  </si>
  <si>
    <t>EXPORT DATA to Template SWEPCO WS F</t>
  </si>
  <si>
    <t>Worksheet F --- DATA INPUT (Paste.Values) from TEMPLATE SWEPCO WS F</t>
  </si>
  <si>
    <t>DATA INPUT (Paste.Values) from main FR TEMPLATE SWEPCO WS G</t>
  </si>
  <si>
    <t>EXPORT DATA to main FR Template SWEPCO WS G</t>
  </si>
  <si>
    <t>TP2007057</t>
  </si>
  <si>
    <t>TP2007060</t>
  </si>
  <si>
    <t>TP2007103</t>
  </si>
  <si>
    <t>TP2007114</t>
  </si>
  <si>
    <t>TP2007120</t>
  </si>
  <si>
    <t>TP2007165</t>
  </si>
  <si>
    <t>TP2008080</t>
  </si>
  <si>
    <t>TP2002085</t>
  </si>
  <si>
    <t>TP2006130</t>
  </si>
  <si>
    <t>TP2004036</t>
  </si>
  <si>
    <t xml:space="preserve">Carthage REC - Carthage T 138 kV </t>
  </si>
  <si>
    <t>TP2004139</t>
  </si>
  <si>
    <t>TP2006089</t>
  </si>
  <si>
    <t>TP2004148</t>
  </si>
  <si>
    <t>TP2005142</t>
  </si>
  <si>
    <t>basis points</t>
  </si>
  <si>
    <t xml:space="preserve">True-Up Adjustment  </t>
  </si>
  <si>
    <t>Current Projected Year ARR</t>
  </si>
  <si>
    <t>Current Projected Year ARR w/ Incentive</t>
  </si>
  <si>
    <t>w/Incentives</t>
  </si>
  <si>
    <t xml:space="preserve"> Worksheet G</t>
  </si>
  <si>
    <t>TRUE-UP Adjustment from Prior Year WS-G</t>
  </si>
  <si>
    <t>TP2008017</t>
  </si>
  <si>
    <t>TP2007019</t>
  </si>
  <si>
    <t>Knox Lee - Oak Hill #2 138 kV line, S. Shreveport  (SWE Minor Proj II)</t>
  </si>
  <si>
    <t>ok</t>
  </si>
  <si>
    <t>AEP Transmission Formula Rate Template</t>
  </si>
  <si>
    <r>
      <t xml:space="preserve">Calculation of Schedule </t>
    </r>
    <r>
      <rPr>
        <sz val="12"/>
        <rFont val="Arial"/>
        <family val="2"/>
      </rPr>
      <t>11 Revenue Requirements For AEP Transmission Projects</t>
    </r>
  </si>
  <si>
    <t xml:space="preserve">AEP Schedule 11 Revenue Requirement Including True-Up of Prior Collections </t>
  </si>
  <si>
    <t>(A)</t>
  </si>
  <si>
    <t>(B)</t>
  </si>
  <si>
    <t>(C )</t>
  </si>
  <si>
    <t>(D)</t>
  </si>
  <si>
    <t>(E)</t>
  </si>
  <si>
    <t>(F)</t>
  </si>
  <si>
    <t>(H)</t>
  </si>
  <si>
    <t>(I)</t>
  </si>
  <si>
    <t>(M)</t>
  </si>
  <si>
    <t>Sheet Name</t>
  </si>
  <si>
    <t>Owner</t>
  </si>
  <si>
    <t>Year in Service</t>
  </si>
  <si>
    <t>Base ARR</t>
  </si>
  <si>
    <t>Incentive</t>
  </si>
  <si>
    <t>Total</t>
  </si>
  <si>
    <t>True-up</t>
  </si>
  <si>
    <t>As Billed</t>
  </si>
  <si>
    <t>Change</t>
  </si>
  <si>
    <t>Interest</t>
  </si>
  <si>
    <t>Indirect References</t>
  </si>
  <si>
    <r>
      <t xml:space="preserve">   DO </t>
    </r>
    <r>
      <rPr>
        <b/>
        <sz val="10"/>
        <color indexed="10"/>
        <rFont val="Arial"/>
        <family val="2"/>
      </rPr>
      <t>NOT</t>
    </r>
    <r>
      <rPr>
        <b/>
        <sz val="10"/>
        <rFont val="Arial"/>
        <family val="2"/>
      </rPr>
      <t xml:space="preserve"> delete this row or the formulas above will not work.</t>
    </r>
  </si>
  <si>
    <t>S.001</t>
  </si>
  <si>
    <t>SWE</t>
  </si>
  <si>
    <t>S.002</t>
  </si>
  <si>
    <t>S.003</t>
  </si>
  <si>
    <t>S.004</t>
  </si>
  <si>
    <t>S.005</t>
  </si>
  <si>
    <t>S.006</t>
  </si>
  <si>
    <t>S.007</t>
  </si>
  <si>
    <t>S.008</t>
  </si>
  <si>
    <t>S.009</t>
  </si>
  <si>
    <t>S.010</t>
  </si>
  <si>
    <t>S.011</t>
  </si>
  <si>
    <t>S.012</t>
  </si>
  <si>
    <t>S.013</t>
  </si>
  <si>
    <t>S.014</t>
  </si>
  <si>
    <t>S.015</t>
  </si>
  <si>
    <t>S.016</t>
  </si>
  <si>
    <t>S.017</t>
  </si>
  <si>
    <t>S.018</t>
  </si>
  <si>
    <t>S.019</t>
  </si>
  <si>
    <t>S.020</t>
  </si>
  <si>
    <r>
      <t xml:space="preserve">TRUE-UP Adjustment </t>
    </r>
    <r>
      <rPr>
        <sz val="10"/>
        <rFont val="Arial"/>
        <family val="2"/>
      </rPr>
      <t>(WS-G)</t>
    </r>
  </si>
  <si>
    <t>(J)</t>
  </si>
  <si>
    <t>from WS-F &amp; G</t>
  </si>
  <si>
    <t>Do NOT delete.</t>
  </si>
  <si>
    <t>COLLECTION Adjustment</t>
  </si>
  <si>
    <t>(L)</t>
  </si>
  <si>
    <t>(O)</t>
  </si>
  <si>
    <t>Incentive ARR</t>
  </si>
  <si>
    <r>
      <t xml:space="preserve">Total Adjustments
</t>
    </r>
    <r>
      <rPr>
        <sz val="8"/>
        <rFont val="Arial"/>
        <family val="2"/>
      </rPr>
      <t>(Forecast, Billing, &amp; Interest)</t>
    </r>
  </si>
  <si>
    <t>Total Adjustments before Interest</t>
  </si>
  <si>
    <t>the column above</t>
  </si>
  <si>
    <t>is used to feed interest</t>
  </si>
  <si>
    <t>calculation engine and its</t>
  </si>
  <si>
    <t>output is put into the interest</t>
  </si>
  <si>
    <t>Arsenal Hill Auto xfmr &amp; AH to Water Works line</t>
  </si>
  <si>
    <t>SW Shreveport (sub work &amp; tap)</t>
  </si>
  <si>
    <t>PROJECTED Rev. Req't From Prior Year Template</t>
  </si>
  <si>
    <t>TRUE-UP Rev. Req't.From Prior Year Template</t>
  </si>
  <si>
    <t>Rebuild N. Magazine - Danville 161 kV Line</t>
  </si>
  <si>
    <t>Dyess to S. Fayetteville 69 kV Convert to 161 kV (multi-projects)</t>
  </si>
  <si>
    <t>Northwest Texarkana-Bann-Alumax Tap 138kV -- reconductor</t>
  </si>
  <si>
    <r>
      <t xml:space="preserve">As Billed
by SPP
</t>
    </r>
    <r>
      <rPr>
        <sz val="10"/>
        <rFont val="Arial"/>
        <family val="2"/>
      </rPr>
      <t>(for Prior Yr
T-Service)</t>
    </r>
  </si>
  <si>
    <t>NW Henderson - Oak Hill 138 kV line*</t>
  </si>
  <si>
    <t>Linwood 138 Station Switch Replacement*</t>
  </si>
  <si>
    <t>Tontitown - Elm Springs REC 161 kV line***</t>
  </si>
  <si>
    <t>Siloam Springs - Chamber Springs 161 kV line***</t>
  </si>
  <si>
    <t>Daingerfield - Jenkins REC 69 kV CB Repl**</t>
  </si>
  <si>
    <t>Linwood-McWillie 138 kV Rebuild</t>
  </si>
  <si>
    <t>Port Robson-Caplis Line (SW 138 kV Loop -- 2009)</t>
  </si>
  <si>
    <t>Wallace Lake-Prt Robson-Red Point 138 kV Loop</t>
  </si>
  <si>
    <t>[NW Ark Area Improve - 2008]  Elm Springs, East Rogers, Shipe Road Stations</t>
  </si>
  <si>
    <t>[NW Ark Area Improve - 2009]  E. Centerton-Flint Crk, E Rogers-N Rogers, Centerton</t>
  </si>
  <si>
    <t>[Greenwood, AR Area Improve]  N Huntington, Greenwood, Reeves, Bonanza</t>
  </si>
  <si>
    <t>Arsenal Hill 138kV Device (Cap. Bank)</t>
  </si>
  <si>
    <t xml:space="preserve">∑ Prior Year Projected  (WS-F)  </t>
  </si>
  <si>
    <t xml:space="preserve">∑ Prior Year True-Up  (WS-G)  </t>
  </si>
  <si>
    <t>SWEPCO Total</t>
  </si>
  <si>
    <t>TP2006077</t>
  </si>
  <si>
    <t>TP2008014</t>
  </si>
  <si>
    <t>Reconductor: Greggton-Lake Lamond &amp; Quitman-Westwood 69 kV lines</t>
  </si>
  <si>
    <t>TP2008015</t>
  </si>
  <si>
    <t>TP2008026</t>
  </si>
  <si>
    <t>Rebuild/reconductor Dyess-Elm Springs REC [Dyess Station-Flint Creek]</t>
  </si>
  <si>
    <t>TP2009012</t>
  </si>
  <si>
    <t>S.021</t>
  </si>
  <si>
    <t>S.022</t>
  </si>
  <si>
    <t>S.023</t>
  </si>
  <si>
    <t>S.024</t>
  </si>
  <si>
    <t>S.025</t>
  </si>
  <si>
    <t>Additional Annual Rev.</t>
  </si>
  <si>
    <t>Reconductor 4 mi. of McNabb-Turk</t>
  </si>
  <si>
    <t>Longwood: r&amp;r switches, upgrade bus</t>
  </si>
  <si>
    <t>TP______</t>
  </si>
  <si>
    <t>Projected ADJUSTED ARR from Prior Update</t>
  </si>
  <si>
    <t>Port Robson (SW 138 kV Loop -- 2008)</t>
  </si>
  <si>
    <t>*</t>
  </si>
  <si>
    <t>*&lt;$100K investment, **AI xfer, ***Non-BPU (to be removed from list in future).</t>
  </si>
  <si>
    <t>Replace switch at Diana*</t>
  </si>
  <si>
    <t>column to left (Q).</t>
  </si>
  <si>
    <t>NOTE:  Delete duplicate project.  Will track this multi-element multi-year project via 1 set of worksheet F and G tables (S.006).</t>
  </si>
  <si>
    <t>NOTE:  $310K Investment still on Dist plant accounts at YE2009.  Thus YE2009 Trans investment set to $0.</t>
  </si>
  <si>
    <t>NOTE:  Investment expected to be transferred from Distribution to Transmission during 2010.</t>
  </si>
  <si>
    <t>Whitney repl CB and Switches</t>
  </si>
  <si>
    <t>S.026</t>
  </si>
  <si>
    <t>***2008 INVESTMENT NOW INCLUDED IN PROJECT S.003 ABOVE***</t>
  </si>
  <si>
    <t>NOTE:  Transfer project.  Initial yr investment included in project S.003.</t>
  </si>
  <si>
    <t>PID 452, UIP 10586</t>
  </si>
  <si>
    <t>TP2009015</t>
  </si>
  <si>
    <t>Linwood - Powell Street 138 kV</t>
  </si>
  <si>
    <t>TP2008027</t>
  </si>
  <si>
    <t>TP2010062</t>
  </si>
  <si>
    <t xml:space="preserve">Knox Lee - Pirkey 138 kV / Pirkey - Whitney 138 kV - Replace Breaker,  Wavetraps, and reset relays and CT's </t>
  </si>
  <si>
    <t>NW Texarkana - Turk 345</t>
  </si>
  <si>
    <t>TP2009100</t>
  </si>
  <si>
    <t>Lone Star South - Pittsburg 138 kV - Replace Wavetraps, reset CT's and Relays</t>
  </si>
  <si>
    <t>Howell-Kilgore 69 kV rebuild</t>
  </si>
  <si>
    <t xml:space="preserve"> Flint Creek-Shipe Road 345 kV Line</t>
  </si>
  <si>
    <t>S.027</t>
  </si>
  <si>
    <t>S.028</t>
  </si>
  <si>
    <t>S.029</t>
  </si>
  <si>
    <t>S.030</t>
  </si>
  <si>
    <t>S.031</t>
  </si>
  <si>
    <t>S.032</t>
  </si>
  <si>
    <t>S.033</t>
  </si>
  <si>
    <t>TP2011024</t>
  </si>
  <si>
    <t>Diana - Replace North Autotransformer #3</t>
  </si>
  <si>
    <t>Bann - LS Ordnance - Hooks 69 kV - Rebuild 7.1 mi</t>
  </si>
  <si>
    <t>TP2010065</t>
  </si>
  <si>
    <t>Osburn 161 kV Line Work</t>
  </si>
  <si>
    <t>TP2010066</t>
  </si>
  <si>
    <t>SW Shreveport to Spring Ridge REC 138 kV Line Rebuild</t>
  </si>
  <si>
    <t>TP2010064</t>
  </si>
  <si>
    <t>Eastex Switching Station - Whitney 138 kV Station - Rebuild 2.5 miles of 138 Kv</t>
  </si>
  <si>
    <t>S.034</t>
  </si>
  <si>
    <t>S.035</t>
  </si>
  <si>
    <t>S.036</t>
  </si>
  <si>
    <t>S.037</t>
  </si>
  <si>
    <t>S.038</t>
  </si>
  <si>
    <t>TP2009092</t>
  </si>
  <si>
    <t xml:space="preserve">Rock Hill to Carthage 69 kV Rebuild 11.4 Miles </t>
  </si>
  <si>
    <t>TP2010103</t>
  </si>
  <si>
    <t>Broadmoor to Fern Street 69 kV Rebuild 1 mile</t>
  </si>
  <si>
    <t>TP2004031</t>
  </si>
  <si>
    <t>Northwest Henderson to Poynter 69 kV Rebuild 3.2 miles</t>
  </si>
  <si>
    <t>TP2011023</t>
  </si>
  <si>
    <t>Diana to Perdue 138 kV Rebuild 21.8 miles; Station Upgrades at Diana and Perdue</t>
  </si>
  <si>
    <t>S.039</t>
  </si>
  <si>
    <t>S.040</t>
  </si>
  <si>
    <t>S.041</t>
  </si>
  <si>
    <t>S.042</t>
  </si>
  <si>
    <t>S.043</t>
  </si>
  <si>
    <t xml:space="preserve">  SPP Project ID = 681</t>
  </si>
  <si>
    <t xml:space="preserve">  SPP Project ID = 502</t>
  </si>
  <si>
    <t xml:space="preserve">  SPP Project ID = 882</t>
  </si>
  <si>
    <t xml:space="preserve">  SPP Project ID = 770 (split between PSO &amp; SWEPCO)</t>
  </si>
  <si>
    <r>
      <t xml:space="preserve">Ashdown West - Craig Junction 138KV Rebuild </t>
    </r>
    <r>
      <rPr>
        <sz val="10"/>
        <color indexed="12"/>
        <rFont val="Arial"/>
        <family val="2"/>
      </rPr>
      <t>(tie w/PSO)</t>
    </r>
  </si>
  <si>
    <t>TP2002006</t>
  </si>
  <si>
    <t>Pittsburg-Winnsboro-North Mineola</t>
  </si>
  <si>
    <t>TP2005152</t>
  </si>
  <si>
    <t>CHAMBER SPRINGS - TONTITOWN 161KV CKT 1</t>
  </si>
  <si>
    <t>TP2002123</t>
  </si>
  <si>
    <t>CHAMBER SPRINGS - TONTITOWN 345KV CKT 1</t>
  </si>
  <si>
    <t>FULTON - HOPE 115KV CKT 1</t>
  </si>
  <si>
    <t>TP2007166</t>
  </si>
  <si>
    <t>MINEOLA - NORTH MINEOLA 69KV CKT 1</t>
  </si>
  <si>
    <t>TP2004032</t>
  </si>
  <si>
    <t xml:space="preserve">SUGAR HILL 138/69KV TRANSFORMER CKT 1 </t>
  </si>
  <si>
    <t>Dekalb-New Boston 69 kV</t>
  </si>
  <si>
    <t>Hardy Street-Waterworks 69 kV</t>
  </si>
  <si>
    <t>Red Oak (State Line)-North Huntington 69 kV</t>
  </si>
  <si>
    <t>Mt. Pleasant - West Mt. Pleasant 69 kV Ckt 1)</t>
  </si>
  <si>
    <t>Benteler - Port Robson 138 kV Ckt 1 and 2</t>
  </si>
  <si>
    <t>S.044</t>
  </si>
  <si>
    <t>S.045</t>
  </si>
  <si>
    <t>S.046</t>
  </si>
  <si>
    <t>S.047</t>
  </si>
  <si>
    <t>S.048</t>
  </si>
  <si>
    <t>S.049</t>
  </si>
  <si>
    <t>S.050</t>
  </si>
  <si>
    <t>S.051</t>
  </si>
  <si>
    <t>S.052</t>
  </si>
  <si>
    <t>S.053</t>
  </si>
  <si>
    <t>S.054</t>
  </si>
  <si>
    <t xml:space="preserve">***Sch. 11 recovery commenced in the 2015 rate year *** </t>
  </si>
  <si>
    <t>Ellerbe Rd-S Shreveport 69 kv Build</t>
  </si>
  <si>
    <t>TP201154</t>
  </si>
  <si>
    <t>Logansport 138 kv</t>
  </si>
  <si>
    <t>TP2011022</t>
  </si>
  <si>
    <t>Winnsboro 138 kw</t>
  </si>
  <si>
    <t>TP2013122</t>
  </si>
  <si>
    <t>Rock Hill-Springridge Pan-Harr REC 138 kv</t>
  </si>
  <si>
    <t>Brownlee-North Mrket 69 kv Rebuild</t>
  </si>
  <si>
    <t>S.055</t>
  </si>
  <si>
    <t>S.056</t>
  </si>
  <si>
    <t>S.057</t>
  </si>
  <si>
    <t>S.058</t>
  </si>
  <si>
    <t>S.059</t>
  </si>
  <si>
    <t xml:space="preserve"> &lt;--- this value goes to sched 11 interest support file line 18</t>
  </si>
  <si>
    <t>2013</t>
  </si>
  <si>
    <t xml:space="preserve">***Sch. 11 recovery commenced in the 2015 rate year.  Beg Bal = to depreciated balance as of 1/1/15. *** </t>
  </si>
  <si>
    <t>S.060</t>
  </si>
  <si>
    <t>S.061</t>
  </si>
  <si>
    <t>S.062</t>
  </si>
  <si>
    <t>S.063</t>
  </si>
  <si>
    <t>S.064</t>
  </si>
  <si>
    <t>S.065</t>
  </si>
  <si>
    <t>S.066</t>
  </si>
  <si>
    <t>S.067</t>
  </si>
  <si>
    <t>Valliant-NW Texarkana 345 kV</t>
  </si>
  <si>
    <t>Messick 500/230 kV</t>
  </si>
  <si>
    <t>TP2011033</t>
  </si>
  <si>
    <t>Letourneau 69 kV Capacitor Bank Addition</t>
  </si>
  <si>
    <t>Brooks Street - Edwards Street 69 kV Line Rebuild</t>
  </si>
  <si>
    <t>Hallsville - Marshall New 69 kV Circuit</t>
  </si>
  <si>
    <t>Daingerfield - Jenkins Rebuild</t>
  </si>
  <si>
    <t>Broadmoor - Fort Humbug Rebuild</t>
  </si>
  <si>
    <t>Chamber Springs - Farmington 161 kV Line</t>
  </si>
  <si>
    <t>Beg/Ending 
Average
Revenue</t>
  </si>
  <si>
    <t>Beg/Ending
Average
Revenue Req't.</t>
  </si>
  <si>
    <t>insert project name here</t>
  </si>
  <si>
    <t xml:space="preserve">True-Up Year Projected  (WS-F)  </t>
  </si>
  <si>
    <t xml:space="preserve">True-Up Year Actual  (WS-G)  </t>
  </si>
  <si>
    <t xml:space="preserve">       Taxable Percentage of Revenue (22%)</t>
  </si>
  <si>
    <t xml:space="preserve"> Worksheet F</t>
  </si>
  <si>
    <t xml:space="preserve">  SPP Project ID = 221</t>
  </si>
  <si>
    <t xml:space="preserve">  SPP Project ID = 294</t>
  </si>
  <si>
    <t xml:space="preserve">  SPP Project ID = 30471</t>
  </si>
  <si>
    <t xml:space="preserve">  SPP Project ID = 30472</t>
  </si>
  <si>
    <t xml:space="preserve">  SPP Project ID = 30731</t>
  </si>
  <si>
    <t xml:space="preserve">  SPP Project ID = 30769</t>
  </si>
  <si>
    <t xml:space="preserve">  SPP Project ID = 30298</t>
  </si>
  <si>
    <t xml:space="preserve">  SPP Project ID = 30296</t>
  </si>
  <si>
    <t>TP2010067</t>
  </si>
  <si>
    <t xml:space="preserve">  SPP Project ID = 30449</t>
  </si>
  <si>
    <t xml:space="preserve">  SPP Project ID = 504</t>
  </si>
  <si>
    <t>TP2009104</t>
  </si>
  <si>
    <t>TP2015106</t>
  </si>
  <si>
    <t xml:space="preserve">  SPP Project ID = 30598</t>
  </si>
  <si>
    <t>TP2014138</t>
  </si>
  <si>
    <t xml:space="preserve">  SPP Project ID = 30895</t>
  </si>
  <si>
    <t>TP2013167</t>
  </si>
  <si>
    <t xml:space="preserve">  SPP Project ID = 30576</t>
  </si>
  <si>
    <t>TP2013166</t>
  </si>
  <si>
    <t xml:space="preserve">  SPP Project ID = 30574</t>
  </si>
  <si>
    <t>TP2013165</t>
  </si>
  <si>
    <t xml:space="preserve">  SPP Project ID = 30573</t>
  </si>
  <si>
    <t>TP2011147</t>
  </si>
  <si>
    <t xml:space="preserve">  SPP Project ID = 451</t>
  </si>
  <si>
    <t>TP2010100</t>
  </si>
  <si>
    <t xml:space="preserve">  SPP Project ID = 501</t>
  </si>
  <si>
    <t>Evenside - Northwest Henderson 69 KV Line Rebuild</t>
  </si>
  <si>
    <t xml:space="preserve">  SPP Project ID = 30575</t>
  </si>
  <si>
    <t>Hallsville - Longview Heights 69 KV Line Rebuild</t>
  </si>
  <si>
    <t>TP2014139</t>
  </si>
  <si>
    <t xml:space="preserve">  SPP Project ID = 30889</t>
  </si>
  <si>
    <t>TP2017012</t>
  </si>
  <si>
    <t xml:space="preserve">  SPP Project ID = 31186</t>
  </si>
  <si>
    <t>S.068</t>
  </si>
  <si>
    <t>S.069</t>
  </si>
  <si>
    <t>S.070</t>
  </si>
  <si>
    <t>S.071</t>
  </si>
  <si>
    <t>Linwood - South Shreveport 138 KV Kine Rebuild</t>
  </si>
  <si>
    <t>IPC 138 KV Capacitor Bank Addition</t>
  </si>
  <si>
    <t xml:space="preserve">   ROE w/o incentives  (True-Up TCOS, ln 135)</t>
  </si>
  <si>
    <t xml:space="preserve">                         -  </t>
  </si>
  <si>
    <t xml:space="preserve">   Excess DFIT Adjustment  (TCOS, ln 109)</t>
  </si>
  <si>
    <t xml:space="preserve">   Tax Effect of Permanent and Flow Through Differences (TCOS, ln 110)</t>
  </si>
  <si>
    <t xml:space="preserve">   Net Transmission Plant  (TCOS, ln 37)</t>
  </si>
  <si>
    <t xml:space="preserve">   FCR less Depreciation  (TCOS, ln 10)</t>
  </si>
  <si>
    <t>S.073</t>
  </si>
  <si>
    <t>S.072</t>
  </si>
  <si>
    <t>Siloam Springs - Siloam Springs City 161 kV Rebuild</t>
  </si>
  <si>
    <t>Ellerbe Road - Lucas 69 kV Rebuild</t>
  </si>
  <si>
    <t>Figure Five - VBI North 69 kV Rebuild</t>
  </si>
  <si>
    <t>TA2016806</t>
  </si>
  <si>
    <t>S.074</t>
  </si>
  <si>
    <t>Transmission Plant Average Balance for 2019</t>
  </si>
  <si>
    <t>Annual Depreciation Expense  (True-Up TCOS,  ln 86)</t>
  </si>
  <si>
    <t xml:space="preserve">   Rate Base  (TCOS, ln 63)</t>
  </si>
  <si>
    <t xml:space="preserve">   Tax Rate  (TCOS, ln 99)</t>
  </si>
  <si>
    <t xml:space="preserve">   ITC Adjustment  (TCOS, ln 108)</t>
  </si>
  <si>
    <t xml:space="preserve">   Net Revenue Requirement  (TCOS, ln 117)</t>
  </si>
  <si>
    <t xml:space="preserve">   Return  (TCOS, ln 112)</t>
  </si>
  <si>
    <t xml:space="preserve">   Income Taxes  (TCOS, ln 111)</t>
  </si>
  <si>
    <t xml:space="preserve">  Gross Margin Taxes  (TCOS, ln 116)</t>
  </si>
  <si>
    <t xml:space="preserve">   Less: Depreciation  (TCOS, ln 86)</t>
  </si>
  <si>
    <t xml:space="preserve">  SPP Project ID = 31131</t>
  </si>
  <si>
    <t>TP2017010</t>
  </si>
  <si>
    <t xml:space="preserve">  SPP Project ID = 51300</t>
  </si>
  <si>
    <t>TP2014154</t>
  </si>
  <si>
    <t xml:space="preserve">  SPP Project ID = 30762</t>
  </si>
  <si>
    <t>Bloomburg-Texarkana Plant</t>
  </si>
  <si>
    <t>TP2008126</t>
  </si>
  <si>
    <t>TP2010102</t>
  </si>
  <si>
    <t>TP2012144</t>
  </si>
  <si>
    <t>TP2012146</t>
  </si>
  <si>
    <t>TP2012164</t>
  </si>
  <si>
    <t>TP2013081</t>
  </si>
  <si>
    <t>TP2012172</t>
  </si>
  <si>
    <t>TP2009089</t>
  </si>
  <si>
    <t xml:space="preserve">  SPP Project ID = 108</t>
  </si>
  <si>
    <t xml:space="preserve">  SPP Project ID = 224</t>
  </si>
  <si>
    <t xml:space="preserve">  SPP Project ID = 229</t>
  </si>
  <si>
    <t xml:space="preserve">  SPP Project ID = 225</t>
  </si>
  <si>
    <t xml:space="preserve">  SPP Project ID = 217</t>
  </si>
  <si>
    <t xml:space="preserve">  SPP Project ID = 113</t>
  </si>
  <si>
    <t xml:space="preserve">  SPP Project ID = 109</t>
  </si>
  <si>
    <t xml:space="preserve">  SPP Project ID = 30151</t>
  </si>
  <si>
    <t xml:space="preserve">  SPP Project ID = 115</t>
  </si>
  <si>
    <t xml:space="preserve">  SPP Project ID = 41</t>
  </si>
  <si>
    <t xml:space="preserve">  SPP Project ID = 5</t>
  </si>
  <si>
    <t xml:space="preserve">  SPP Project ID = 48</t>
  </si>
  <si>
    <t xml:space="preserve">  SPP Project ID = 30000</t>
  </si>
  <si>
    <t xml:space="preserve">  SPP Project ID = 227</t>
  </si>
  <si>
    <t xml:space="preserve">  SPP Project ID = 120</t>
  </si>
  <si>
    <t xml:space="preserve">  SPP Project ID = 349</t>
  </si>
  <si>
    <t xml:space="preserve">  SPP Project ID = 30153</t>
  </si>
  <si>
    <t xml:space="preserve">  SPP Project ID = 30152</t>
  </si>
  <si>
    <t xml:space="preserve">  SPP Project ID = 30157</t>
  </si>
  <si>
    <t xml:space="preserve">  SPP Project ID = 30318</t>
  </si>
  <si>
    <t xml:space="preserve">  SPP Project ID = 30142</t>
  </si>
  <si>
    <t xml:space="preserve">  SPP Project ID = 391</t>
  </si>
  <si>
    <t xml:space="preserve">  SPP Project ID = 392</t>
  </si>
  <si>
    <t xml:space="preserve">  SPP Project ID = 450</t>
  </si>
  <si>
    <t xml:space="preserve">  SPP Project ID = 1081</t>
  </si>
  <si>
    <t xml:space="preserve">  SPP Project ID = 30316</t>
  </si>
  <si>
    <t xml:space="preserve">  SPP Project ID = 443</t>
  </si>
  <si>
    <t xml:space="preserve">  SPP Project ID = 1023</t>
  </si>
  <si>
    <t xml:space="preserve">  SPP Project ID = 1024</t>
  </si>
  <si>
    <t xml:space="preserve">  SPP Project ID = 1012</t>
  </si>
  <si>
    <t xml:space="preserve">  SPP Project ID = 10</t>
  </si>
  <si>
    <t xml:space="preserve">  SPP Project ID = 45</t>
  </si>
  <si>
    <t xml:space="preserve">  SPP Project ID = 117</t>
  </si>
  <si>
    <t xml:space="preserve">  SPP Project ID = 875</t>
  </si>
  <si>
    <t xml:space="preserve">  SPP Project ID = 30473</t>
  </si>
  <si>
    <t xml:space="preserve">  SPP Project ID = 512</t>
  </si>
  <si>
    <t xml:space="preserve">  SPP Project ID = 936</t>
  </si>
  <si>
    <t xml:space="preserve">  SPP Project ID = 30495</t>
  </si>
  <si>
    <t>Projected Year</t>
  </si>
  <si>
    <t xml:space="preserve">   ROE w/o incentives  (TCOS, ln 143)</t>
  </si>
  <si>
    <t xml:space="preserve">   Tax Effect of Permanent and Flow Through Differences  (TCOS, ln 110)</t>
  </si>
  <si>
    <t>Annual Depreciation Expense  (TCOS, ln 86)</t>
  </si>
  <si>
    <t>Project Name check</t>
  </si>
  <si>
    <t>Transmission Plant Average Balance for 2023 (WS A-1 Ln 14 Col (d))</t>
  </si>
  <si>
    <t>Siloam Springs 161 kV Rebuild</t>
  </si>
  <si>
    <t>TP2022737</t>
  </si>
  <si>
    <t xml:space="preserve">  SPP Project ID = 92393</t>
  </si>
  <si>
    <t>S.075</t>
  </si>
  <si>
    <t>UID = 10441</t>
  </si>
  <si>
    <t>UID = 10283</t>
  </si>
  <si>
    <t>UID = 10132</t>
  </si>
  <si>
    <t>UID = 10286</t>
  </si>
  <si>
    <t>UID = 10276</t>
  </si>
  <si>
    <t>UID = 10140</t>
  </si>
  <si>
    <t>UID = 50159</t>
  </si>
  <si>
    <t>UID = 10133</t>
  </si>
  <si>
    <t>UID = 10145</t>
  </si>
  <si>
    <t>UID = 10045</t>
  </si>
  <si>
    <t>UID = 10005</t>
  </si>
  <si>
    <t>UID = 10065</t>
  </si>
  <si>
    <t>UID = 50000</t>
  </si>
  <si>
    <t>UID = 10291</t>
  </si>
  <si>
    <t>UID = 10150</t>
  </si>
  <si>
    <t>UID = 10143</t>
  </si>
  <si>
    <t>UID = 10449</t>
  </si>
  <si>
    <t>UID = 10378</t>
  </si>
  <si>
    <t>UID = 50161</t>
  </si>
  <si>
    <t>UID = 10382</t>
  </si>
  <si>
    <t>UID = 10784</t>
  </si>
  <si>
    <t>UID = 10586</t>
  </si>
  <si>
    <t>UID = 50160</t>
  </si>
  <si>
    <t>UID = 50164</t>
  </si>
  <si>
    <t>UID = 50363</t>
  </si>
  <si>
    <t>UID = 10456</t>
  </si>
  <si>
    <t>UID = 10509</t>
  </si>
  <si>
    <t>UID = 10510</t>
  </si>
  <si>
    <t>UID = 10582</t>
  </si>
  <si>
    <t>UID = 11421</t>
  </si>
  <si>
    <t>UID = 50375</t>
  </si>
  <si>
    <t>UID = 10575</t>
  </si>
  <si>
    <t>UID = 11347</t>
  </si>
  <si>
    <t>UID = 11348</t>
  </si>
  <si>
    <t>UID = 11015</t>
  </si>
  <si>
    <t>UID = 11171</t>
  </si>
  <si>
    <t>UID = 10898</t>
  </si>
  <si>
    <t>UID = 10647</t>
  </si>
  <si>
    <t>UID = 11331</t>
  </si>
  <si>
    <t>UID = 10010</t>
  </si>
  <si>
    <t>UID = 10049</t>
  </si>
  <si>
    <t>UID = 10147</t>
  </si>
  <si>
    <t>UID = 10280</t>
  </si>
  <si>
    <t>UID = 10380</t>
  </si>
  <si>
    <t>UID = 11155</t>
  </si>
  <si>
    <t>UID = 50567</t>
  </si>
  <si>
    <t>UID = 50568</t>
  </si>
  <si>
    <t>UID = 50569</t>
  </si>
  <si>
    <t>UID = 50990</t>
  </si>
  <si>
    <t>UID = 51045</t>
  </si>
  <si>
    <t>UID = 10615</t>
  </si>
  <si>
    <t>UID = 50336</t>
  </si>
  <si>
    <t>UID = 50334</t>
  </si>
  <si>
    <t>UID = 50545</t>
  </si>
  <si>
    <t>UID = 10649</t>
  </si>
  <si>
    <t>UID = 11236</t>
  </si>
  <si>
    <t>UID = 50607</t>
  </si>
  <si>
    <t>UID = 50759</t>
  </si>
  <si>
    <t>UID = 51215</t>
  </si>
  <si>
    <t>UID = 50721</t>
  </si>
  <si>
    <t>UID = 50719</t>
  </si>
  <si>
    <t>UID = 50718</t>
  </si>
  <si>
    <t>UID = 10583</t>
  </si>
  <si>
    <t>UID = 10646</t>
  </si>
  <si>
    <t>UID = 50720</t>
  </si>
  <si>
    <t>UID = 51207</t>
  </si>
  <si>
    <t>UID = 51831</t>
  </si>
  <si>
    <t>UID = 51034</t>
  </si>
  <si>
    <t>UID = 51738</t>
  </si>
  <si>
    <t>UID = 72066</t>
  </si>
  <si>
    <t>UID = 156293</t>
  </si>
  <si>
    <t>Shreveport - Wallace Lake 138 kV Rebuild</t>
  </si>
  <si>
    <t>TP2020102</t>
  </si>
  <si>
    <t>TP2011033Y</t>
  </si>
  <si>
    <t>Layfield 500 kV Terminal Upgrades</t>
  </si>
  <si>
    <t>S.076</t>
  </si>
  <si>
    <t>S.077</t>
  </si>
  <si>
    <t>AH auto &amp; line (TP2007057)</t>
  </si>
  <si>
    <t>SW Shreveport (TP2007060)</t>
  </si>
  <si>
    <t>NW Ark 2009 (TP2007103)</t>
  </si>
  <si>
    <t>N-Mag-Danville (TP2007114)</t>
  </si>
  <si>
    <t>Greenwod, AR area (TP2007120)</t>
  </si>
  <si>
    <t>Port Robson - Caplis - Red Point (SE 138 loop) (TP2007165)</t>
  </si>
  <si>
    <t>Linwood 1238 switch r&amp;r (TP2008080)</t>
  </si>
  <si>
    <t>Dyess-S.Fayetteville 69 convert to 161 (TP2002085)</t>
  </si>
  <si>
    <t>NW Texkna-Bann-Alumax 138 reconductor (TP2006130)</t>
  </si>
  <si>
    <t>Tontitown-Elm Springs REC 161</t>
  </si>
  <si>
    <t>Siloam Sprgs - Chamber Sprgs 161 line</t>
  </si>
  <si>
    <t>Knox Lee - Oak Hill#2 1328 line, S.Shreveport (TP2004036)</t>
  </si>
  <si>
    <t>Carthage REC - Carthage T 138 (TP2004139)</t>
  </si>
  <si>
    <t>NW Henderson - Oak Hill 138 line (TP2006089)</t>
  </si>
  <si>
    <t>Arsenal Hill 138 kV cap (TP2004148)</t>
  </si>
  <si>
    <t>Daingerfield repl CB 1M90 (TP2008017)</t>
  </si>
  <si>
    <t>Linwood-McWillie (TP2007019)</t>
  </si>
  <si>
    <t>Port Robson - Caplis
(SE 1238 kV loop - 2008) (TP2007165)</t>
  </si>
  <si>
    <t>Wallace Lake - Port Robson (TP2005142)</t>
  </si>
  <si>
    <t xml:space="preserve">[NW Ark Area Improve - 2008] Elm Springs, East Rogers,Shipe Rd stations </t>
  </si>
  <si>
    <t>McNabb-Turk 4mi reconductor</t>
  </si>
  <si>
    <t>Longwood: r&amp;r switches &amp; bus upgrade</t>
  </si>
  <si>
    <t>Reconductor: Greggton-Lake Lamond &amp; Quitman-Westwood 69 kV lines (TP2008015)</t>
  </si>
  <si>
    <t>Rebuild/recondutor Dyess-ElmSprings REC [Dyess Station-Flint Creek] (TP2008026)</t>
  </si>
  <si>
    <t>Replace sw @ Diana</t>
  </si>
  <si>
    <t>Bloomburg-Texarkana Plant (TP2008027)</t>
  </si>
  <si>
    <t>Knox Lee - Pirkey 138 kV / Pirkey - Whitney 138 kV - Replace Breaker,  Wavetraps, and reset relays and CT's (TP2010062)</t>
  </si>
  <si>
    <t>Lone Star South - Pittsburg 138 kV - Replace Wavetraps, reset CT's and Relays (TP2009100)</t>
  </si>
  <si>
    <t xml:space="preserve"> Flint Creek-Shipe Road 345 kV Line (TP2008126)</t>
  </si>
  <si>
    <t>Bann - LS Ordnance - Hooks 69 kV - Rebuild 7.1 mi (TP2011024)</t>
  </si>
  <si>
    <t>Diana - Replace North Autotransformer #3 (TP2010065)</t>
  </si>
  <si>
    <t>SW Shreveport to Spring Ridge REC 138 kV Line Rebuild (TP2010066)</t>
  </si>
  <si>
    <t>Eastex Switching Station - Whitney 138 kV Station - Rebuild 2.5 miles of 138 kV (TP2010064)</t>
  </si>
  <si>
    <t>Ashdown West - Craig Junction 138KV Rebuild (TP2009092)</t>
  </si>
  <si>
    <t>Rock Hill to Carthage 69 kV Rebuild 11.4 Miles (TP2010102)</t>
  </si>
  <si>
    <t>Broadmoor to Fern Street 69 kV Rebuild 1 mile (TP2010103)</t>
  </si>
  <si>
    <t>Northwest Henderson to Poynter 69 kV Rebuild 3.2 miles (TP2004031)</t>
  </si>
  <si>
    <t>Diana to Perdue 138 kV Rebuild 21.8 miles; Station Upgrades at Diana and Perdue (TP2011023)</t>
  </si>
  <si>
    <t>SUGAR HILL 138/69KV TRANSFORMER CKT 1</t>
  </si>
  <si>
    <t>Mt. Pleasant - West Mt. Pleasant 69 kV Ckt 1</t>
  </si>
  <si>
    <t>Ellerbe Rd - South Shreveport 69 kV Build (TP201154)</t>
  </si>
  <si>
    <t>Logansport 138 kV (TP2011022)</t>
  </si>
  <si>
    <t>Winnsboro 138 kV (TP2013122)</t>
  </si>
  <si>
    <t>Rock Hill-Springridge Pan-Harr REC 138 kV Ckt 1</t>
  </si>
  <si>
    <t>Brownlee-North Market 69 kV Rebuild</t>
  </si>
  <si>
    <t>Messick 500/230 kV (TP2011033)</t>
  </si>
  <si>
    <t>Broadmoor - Fort Humbug 69 kV Rebuild</t>
  </si>
  <si>
    <t>Evenside - Northwest Henderson 69 kV Line Rebuild</t>
  </si>
  <si>
    <t>Hallsville - Longview Heights 69 kV Line Rebuild</t>
  </si>
  <si>
    <t>Linwood - South Shreveport 138 kV Line Rebuild</t>
  </si>
  <si>
    <t>IPC 138 kV Capacitor Bank Addition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</si>
</sst>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5" formatCode="&quot;$&quot;#,##0_);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%"/>
    <numFmt numFmtId="165" formatCode="0.00000"/>
    <numFmt numFmtId="166" formatCode="#,##0.0000"/>
    <numFmt numFmtId="167" formatCode="0.0000"/>
    <numFmt numFmtId="168" formatCode="&quot;$&quot;#,##0"/>
    <numFmt numFmtId="169" formatCode="&quot;$&quot;#,##0.00"/>
    <numFmt numFmtId="170" formatCode="_(* #,##0_);_(* \(#,##0\);_(* &quot;-&quot;??_);_(@_)"/>
    <numFmt numFmtId="171" formatCode="_(&quot;$&quot;* #,##0_);_(&quot;$&quot;* \(#,##0\);_(&quot;$&quot;* &quot;-&quot;??_);_(@_)"/>
    <numFmt numFmtId="172" formatCode="_(* #,##0.0000_);_(* \(#,##0.0000\);_(* &quot;-&quot;????_);_(@_)"/>
    <numFmt numFmtId="173" formatCode="_(* #,##0.0000_);_(* \(#,##0.0000\);_(* &quot;-&quot;_);_(@_)"/>
    <numFmt numFmtId="174" formatCode="_(* #,##0.0000000000_);_(* \(#,##0.0000000000\);_(* &quot;-&quot;_);_(@_)"/>
    <numFmt numFmtId="175" formatCode="_(* #,##0.00000_);_(* \(#,##0.00000\);_(* &quot;-&quot;??_);_(@_)"/>
    <numFmt numFmtId="176" formatCode="_(* #,##0.0000000_);_(* \(#,##0.0000000\);_(* &quot;-&quot;_);_(@_)"/>
    <numFmt numFmtId="177" formatCode="_(* #,##0.00000000_);_(* \(#,##0.00000000\);_(* &quot;-&quot;??_);_(@_)"/>
    <numFmt numFmtId="178" formatCode="&quot;$&quot;#,##0\ ;\(&quot;$&quot;#,##0\)"/>
    <numFmt numFmtId="179" formatCode="_(* #,##0.0,_);_(* \(#,##0.0,\);_(* &quot;-   &quot;_);_(@_)"/>
    <numFmt numFmtId="180" formatCode="0_);\(0\)"/>
  </numFmts>
  <fonts count="127">
    <font>
      <sz val="10"/>
      <name val="Arial"/>
    </font>
    <font>
      <sz val="10"/>
      <name val="Arial"/>
      <family val="2"/>
    </font>
    <font>
      <sz val="11"/>
      <color indexed="8"/>
      <name val="Arial Narrow"/>
      <family val="2"/>
    </font>
    <font>
      <sz val="11"/>
      <color indexed="9"/>
      <name val="Arial Narrow"/>
      <family val="2"/>
    </font>
    <font>
      <sz val="11"/>
      <color indexed="20"/>
      <name val="Arial Narrow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b/>
      <sz val="11"/>
      <color indexed="52"/>
      <name val="Arial Narrow"/>
      <family val="2"/>
    </font>
    <font>
      <b/>
      <sz val="11"/>
      <color indexed="9"/>
      <name val="Arial Narrow"/>
      <family val="2"/>
    </font>
    <font>
      <i/>
      <sz val="11"/>
      <color indexed="23"/>
      <name val="Arial Narrow"/>
      <family val="2"/>
    </font>
    <font>
      <sz val="11"/>
      <color indexed="17"/>
      <name val="Arial Narrow"/>
      <family val="2"/>
    </font>
    <font>
      <b/>
      <sz val="18"/>
      <name val="Arial"/>
      <family val="2"/>
    </font>
    <font>
      <b/>
      <sz val="11"/>
      <color indexed="56"/>
      <name val="Arial Narrow"/>
      <family val="2"/>
    </font>
    <font>
      <b/>
      <sz val="14"/>
      <name val="Book Antiqua"/>
      <family val="1"/>
    </font>
    <font>
      <i/>
      <sz val="10"/>
      <name val="Book Antiqua"/>
      <family val="1"/>
    </font>
    <font>
      <sz val="11"/>
      <color indexed="62"/>
      <name val="Arial Narrow"/>
      <family val="2"/>
    </font>
    <font>
      <sz val="11"/>
      <color indexed="52"/>
      <name val="Arial Narrow"/>
      <family val="2"/>
    </font>
    <font>
      <sz val="11"/>
      <color indexed="60"/>
      <name val="Arial Narrow"/>
      <family val="2"/>
    </font>
    <font>
      <sz val="12"/>
      <name val="Arial MT"/>
    </font>
    <font>
      <b/>
      <sz val="11"/>
      <color indexed="63"/>
      <name val="Arial Narrow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i/>
      <sz val="16"/>
      <name val="Arial"/>
      <family val="2"/>
    </font>
    <font>
      <b/>
      <sz val="12"/>
      <color indexed="32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b/>
      <sz val="18"/>
      <color indexed="56"/>
      <name val="Cambria"/>
      <family val="2"/>
    </font>
    <font>
      <sz val="11"/>
      <color indexed="10"/>
      <name val="Arial Narrow"/>
      <family val="2"/>
    </font>
    <font>
      <sz val="14"/>
      <name val="Arial"/>
      <family val="2"/>
    </font>
    <font>
      <b/>
      <sz val="14"/>
      <name val="MS Serif"/>
      <family val="1"/>
    </font>
    <font>
      <u/>
      <sz val="10"/>
      <name val="Arial"/>
      <family val="2"/>
    </font>
    <font>
      <sz val="10"/>
      <name val="MS Serif"/>
      <family val="1"/>
    </font>
    <font>
      <b/>
      <sz val="16"/>
      <name val="Arial"/>
      <family val="2"/>
    </font>
    <font>
      <sz val="12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u val="singleAccounting"/>
      <sz val="10"/>
      <name val="Arial"/>
      <family val="2"/>
    </font>
    <font>
      <sz val="12"/>
      <color indexed="10"/>
      <name val="Arial"/>
      <family val="2"/>
    </font>
    <font>
      <b/>
      <sz val="10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48"/>
      <name val="Arial"/>
      <family val="2"/>
    </font>
    <font>
      <sz val="8"/>
      <name val="Arial"/>
      <family val="2"/>
    </font>
    <font>
      <b/>
      <i/>
      <sz val="8"/>
      <color indexed="10"/>
      <name val="Arial"/>
      <family val="2"/>
    </font>
    <font>
      <sz val="10"/>
      <color indexed="12"/>
      <name val="Arial"/>
      <family val="2"/>
    </font>
    <font>
      <b/>
      <u/>
      <sz val="10"/>
      <name val="Arial"/>
      <family val="2"/>
    </font>
    <font>
      <b/>
      <sz val="10"/>
      <color indexed="57"/>
      <name val="Arial"/>
      <family val="2"/>
    </font>
    <font>
      <sz val="14"/>
      <color indexed="12"/>
      <name val="Arial"/>
      <family val="2"/>
    </font>
    <font>
      <sz val="10"/>
      <color indexed="9"/>
      <name val="Arial"/>
      <family val="2"/>
    </font>
    <font>
      <sz val="12"/>
      <name val="Arial"/>
      <family val="2"/>
    </font>
    <font>
      <b/>
      <u/>
      <sz val="16"/>
      <name val="Arial"/>
      <family val="2"/>
    </font>
    <font>
      <b/>
      <sz val="14"/>
      <color indexed="12"/>
      <name val="Arial"/>
      <family val="2"/>
    </font>
    <font>
      <sz val="16"/>
      <name val="Arial"/>
      <family val="2"/>
    </font>
    <font>
      <b/>
      <sz val="12"/>
      <color indexed="12"/>
      <name val="Arial"/>
      <family val="2"/>
    </font>
    <font>
      <sz val="10"/>
      <color indexed="13"/>
      <name val="Arial"/>
      <family val="2"/>
    </font>
    <font>
      <sz val="10"/>
      <color indexed="10"/>
      <name val="Arial"/>
      <family val="2"/>
    </font>
    <font>
      <i/>
      <sz val="8"/>
      <color indexed="81"/>
      <name val="Tahoma"/>
      <family val="2"/>
    </font>
    <font>
      <sz val="8"/>
      <color indexed="10"/>
      <name val="Arial"/>
      <family val="2"/>
    </font>
    <font>
      <b/>
      <i/>
      <sz val="10"/>
      <color indexed="10"/>
      <name val="Arial"/>
      <family val="2"/>
    </font>
    <font>
      <sz val="10"/>
      <color indexed="12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22"/>
      <color indexed="81"/>
      <name val="Tahoma"/>
      <family val="2"/>
    </font>
    <font>
      <sz val="22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0"/>
      <color indexed="30"/>
      <name val="Arial"/>
      <family val="2"/>
    </font>
    <font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color indexed="22"/>
      <name val="Arial"/>
      <family val="2"/>
    </font>
    <font>
      <sz val="10"/>
      <color indexed="8"/>
      <name val="Calibri"/>
      <family val="2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57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61">
    <xf numFmtId="0" fontId="0" fillId="0" borderId="0"/>
    <xf numFmtId="0" fontId="2" fillId="2" borderId="0" applyNumberFormat="0" applyBorder="0" applyAlignment="0" applyProtection="0"/>
    <xf numFmtId="0" fontId="108" fillId="29" borderId="0" applyNumberFormat="0" applyBorder="0" applyAlignment="0" applyProtection="0"/>
    <xf numFmtId="0" fontId="80" fillId="2" borderId="0" applyNumberFormat="0" applyBorder="0" applyAlignment="0" applyProtection="0"/>
    <xf numFmtId="0" fontId="108" fillId="29" borderId="0" applyNumberFormat="0" applyBorder="0" applyAlignment="0" applyProtection="0"/>
    <xf numFmtId="0" fontId="2" fillId="2" borderId="0" applyNumberFormat="0" applyBorder="0" applyAlignment="0" applyProtection="0"/>
    <xf numFmtId="0" fontId="80" fillId="2" borderId="0" applyNumberFormat="0" applyBorder="0" applyAlignment="0" applyProtection="0"/>
    <xf numFmtId="0" fontId="2" fillId="3" borderId="0" applyNumberFormat="0" applyBorder="0" applyAlignment="0" applyProtection="0"/>
    <xf numFmtId="0" fontId="108" fillId="30" borderId="0" applyNumberFormat="0" applyBorder="0" applyAlignment="0" applyProtection="0"/>
    <xf numFmtId="0" fontId="80" fillId="3" borderId="0" applyNumberFormat="0" applyBorder="0" applyAlignment="0" applyProtection="0"/>
    <xf numFmtId="0" fontId="108" fillId="30" borderId="0" applyNumberFormat="0" applyBorder="0" applyAlignment="0" applyProtection="0"/>
    <xf numFmtId="0" fontId="2" fillId="3" borderId="0" applyNumberFormat="0" applyBorder="0" applyAlignment="0" applyProtection="0"/>
    <xf numFmtId="0" fontId="80" fillId="3" borderId="0" applyNumberFormat="0" applyBorder="0" applyAlignment="0" applyProtection="0"/>
    <xf numFmtId="0" fontId="2" fillId="4" borderId="0" applyNumberFormat="0" applyBorder="0" applyAlignment="0" applyProtection="0"/>
    <xf numFmtId="0" fontId="108" fillId="31" borderId="0" applyNumberFormat="0" applyBorder="0" applyAlignment="0" applyProtection="0"/>
    <xf numFmtId="0" fontId="80" fillId="4" borderId="0" applyNumberFormat="0" applyBorder="0" applyAlignment="0" applyProtection="0"/>
    <xf numFmtId="0" fontId="108" fillId="31" borderId="0" applyNumberFormat="0" applyBorder="0" applyAlignment="0" applyProtection="0"/>
    <xf numFmtId="0" fontId="2" fillId="4" borderId="0" applyNumberFormat="0" applyBorder="0" applyAlignment="0" applyProtection="0"/>
    <xf numFmtId="0" fontId="80" fillId="4" borderId="0" applyNumberFormat="0" applyBorder="0" applyAlignment="0" applyProtection="0"/>
    <xf numFmtId="0" fontId="2" fillId="5" borderId="0" applyNumberFormat="0" applyBorder="0" applyAlignment="0" applyProtection="0"/>
    <xf numFmtId="0" fontId="108" fillId="32" borderId="0" applyNumberFormat="0" applyBorder="0" applyAlignment="0" applyProtection="0"/>
    <xf numFmtId="0" fontId="80" fillId="5" borderId="0" applyNumberFormat="0" applyBorder="0" applyAlignment="0" applyProtection="0"/>
    <xf numFmtId="0" fontId="108" fillId="32" borderId="0" applyNumberFormat="0" applyBorder="0" applyAlignment="0" applyProtection="0"/>
    <xf numFmtId="0" fontId="2" fillId="5" borderId="0" applyNumberFormat="0" applyBorder="0" applyAlignment="0" applyProtection="0"/>
    <xf numFmtId="0" fontId="80" fillId="5" borderId="0" applyNumberFormat="0" applyBorder="0" applyAlignment="0" applyProtection="0"/>
    <xf numFmtId="0" fontId="2" fillId="6" borderId="0" applyNumberFormat="0" applyBorder="0" applyAlignment="0" applyProtection="0"/>
    <xf numFmtId="0" fontId="108" fillId="33" borderId="0" applyNumberFormat="0" applyBorder="0" applyAlignment="0" applyProtection="0"/>
    <xf numFmtId="0" fontId="80" fillId="6" borderId="0" applyNumberFormat="0" applyBorder="0" applyAlignment="0" applyProtection="0"/>
    <xf numFmtId="0" fontId="108" fillId="33" borderId="0" applyNumberFormat="0" applyBorder="0" applyAlignment="0" applyProtection="0"/>
    <xf numFmtId="0" fontId="2" fillId="6" borderId="0" applyNumberFormat="0" applyBorder="0" applyAlignment="0" applyProtection="0"/>
    <xf numFmtId="0" fontId="80" fillId="6" borderId="0" applyNumberFormat="0" applyBorder="0" applyAlignment="0" applyProtection="0"/>
    <xf numFmtId="0" fontId="2" fillId="7" borderId="0" applyNumberFormat="0" applyBorder="0" applyAlignment="0" applyProtection="0"/>
    <xf numFmtId="0" fontId="108" fillId="34" borderId="0" applyNumberFormat="0" applyBorder="0" applyAlignment="0" applyProtection="0"/>
    <xf numFmtId="0" fontId="80" fillId="7" borderId="0" applyNumberFormat="0" applyBorder="0" applyAlignment="0" applyProtection="0"/>
    <xf numFmtId="0" fontId="108" fillId="34" borderId="0" applyNumberFormat="0" applyBorder="0" applyAlignment="0" applyProtection="0"/>
    <xf numFmtId="0" fontId="2" fillId="7" borderId="0" applyNumberFormat="0" applyBorder="0" applyAlignment="0" applyProtection="0"/>
    <xf numFmtId="0" fontId="80" fillId="7" borderId="0" applyNumberFormat="0" applyBorder="0" applyAlignment="0" applyProtection="0"/>
    <xf numFmtId="0" fontId="2" fillId="8" borderId="0" applyNumberFormat="0" applyBorder="0" applyAlignment="0" applyProtection="0"/>
    <xf numFmtId="0" fontId="108" fillId="35" borderId="0" applyNumberFormat="0" applyBorder="0" applyAlignment="0" applyProtection="0"/>
    <xf numFmtId="0" fontId="80" fillId="8" borderId="0" applyNumberFormat="0" applyBorder="0" applyAlignment="0" applyProtection="0"/>
    <xf numFmtId="0" fontId="108" fillId="35" borderId="0" applyNumberFormat="0" applyBorder="0" applyAlignment="0" applyProtection="0"/>
    <xf numFmtId="0" fontId="2" fillId="8" borderId="0" applyNumberFormat="0" applyBorder="0" applyAlignment="0" applyProtection="0"/>
    <xf numFmtId="0" fontId="80" fillId="8" borderId="0" applyNumberFormat="0" applyBorder="0" applyAlignment="0" applyProtection="0"/>
    <xf numFmtId="0" fontId="2" fillId="9" borderId="0" applyNumberFormat="0" applyBorder="0" applyAlignment="0" applyProtection="0"/>
    <xf numFmtId="0" fontId="108" fillId="36" borderId="0" applyNumberFormat="0" applyBorder="0" applyAlignment="0" applyProtection="0"/>
    <xf numFmtId="0" fontId="80" fillId="9" borderId="0" applyNumberFormat="0" applyBorder="0" applyAlignment="0" applyProtection="0"/>
    <xf numFmtId="0" fontId="108" fillId="36" borderId="0" applyNumberFormat="0" applyBorder="0" applyAlignment="0" applyProtection="0"/>
    <xf numFmtId="0" fontId="2" fillId="9" borderId="0" applyNumberFormat="0" applyBorder="0" applyAlignment="0" applyProtection="0"/>
    <xf numFmtId="0" fontId="80" fillId="9" borderId="0" applyNumberFormat="0" applyBorder="0" applyAlignment="0" applyProtection="0"/>
    <xf numFmtId="0" fontId="2" fillId="10" borderId="0" applyNumberFormat="0" applyBorder="0" applyAlignment="0" applyProtection="0"/>
    <xf numFmtId="0" fontId="108" fillId="37" borderId="0" applyNumberFormat="0" applyBorder="0" applyAlignment="0" applyProtection="0"/>
    <xf numFmtId="0" fontId="80" fillId="10" borderId="0" applyNumberFormat="0" applyBorder="0" applyAlignment="0" applyProtection="0"/>
    <xf numFmtId="0" fontId="108" fillId="37" borderId="0" applyNumberFormat="0" applyBorder="0" applyAlignment="0" applyProtection="0"/>
    <xf numFmtId="0" fontId="2" fillId="10" borderId="0" applyNumberFormat="0" applyBorder="0" applyAlignment="0" applyProtection="0"/>
    <xf numFmtId="0" fontId="80" fillId="10" borderId="0" applyNumberFormat="0" applyBorder="0" applyAlignment="0" applyProtection="0"/>
    <xf numFmtId="0" fontId="2" fillId="5" borderId="0" applyNumberFormat="0" applyBorder="0" applyAlignment="0" applyProtection="0"/>
    <xf numFmtId="0" fontId="108" fillId="38" borderId="0" applyNumberFormat="0" applyBorder="0" applyAlignment="0" applyProtection="0"/>
    <xf numFmtId="0" fontId="80" fillId="5" borderId="0" applyNumberFormat="0" applyBorder="0" applyAlignment="0" applyProtection="0"/>
    <xf numFmtId="0" fontId="108" fillId="38" borderId="0" applyNumberFormat="0" applyBorder="0" applyAlignment="0" applyProtection="0"/>
    <xf numFmtId="0" fontId="2" fillId="5" borderId="0" applyNumberFormat="0" applyBorder="0" applyAlignment="0" applyProtection="0"/>
    <xf numFmtId="0" fontId="80" fillId="5" borderId="0" applyNumberFormat="0" applyBorder="0" applyAlignment="0" applyProtection="0"/>
    <xf numFmtId="0" fontId="2" fillId="8" borderId="0" applyNumberFormat="0" applyBorder="0" applyAlignment="0" applyProtection="0"/>
    <xf numFmtId="0" fontId="108" fillId="39" borderId="0" applyNumberFormat="0" applyBorder="0" applyAlignment="0" applyProtection="0"/>
    <xf numFmtId="0" fontId="80" fillId="8" borderId="0" applyNumberFormat="0" applyBorder="0" applyAlignment="0" applyProtection="0"/>
    <xf numFmtId="0" fontId="108" fillId="39" borderId="0" applyNumberFormat="0" applyBorder="0" applyAlignment="0" applyProtection="0"/>
    <xf numFmtId="0" fontId="2" fillId="8" borderId="0" applyNumberFormat="0" applyBorder="0" applyAlignment="0" applyProtection="0"/>
    <xf numFmtId="0" fontId="80" fillId="8" borderId="0" applyNumberFormat="0" applyBorder="0" applyAlignment="0" applyProtection="0"/>
    <xf numFmtId="0" fontId="2" fillId="11" borderId="0" applyNumberFormat="0" applyBorder="0" applyAlignment="0" applyProtection="0"/>
    <xf numFmtId="0" fontId="108" fillId="40" borderId="0" applyNumberFormat="0" applyBorder="0" applyAlignment="0" applyProtection="0"/>
    <xf numFmtId="0" fontId="80" fillId="11" borderId="0" applyNumberFormat="0" applyBorder="0" applyAlignment="0" applyProtection="0"/>
    <xf numFmtId="0" fontId="108" fillId="40" borderId="0" applyNumberFormat="0" applyBorder="0" applyAlignment="0" applyProtection="0"/>
    <xf numFmtId="0" fontId="2" fillId="11" borderId="0" applyNumberFormat="0" applyBorder="0" applyAlignment="0" applyProtection="0"/>
    <xf numFmtId="0" fontId="80" fillId="11" borderId="0" applyNumberFormat="0" applyBorder="0" applyAlignment="0" applyProtection="0"/>
    <xf numFmtId="0" fontId="3" fillId="12" borderId="0" applyNumberFormat="0" applyBorder="0" applyAlignment="0" applyProtection="0"/>
    <xf numFmtId="0" fontId="109" fillId="41" borderId="0" applyNumberFormat="0" applyBorder="0" applyAlignment="0" applyProtection="0"/>
    <xf numFmtId="0" fontId="90" fillId="12" borderId="0" applyNumberFormat="0" applyBorder="0" applyAlignment="0" applyProtection="0"/>
    <xf numFmtId="0" fontId="109" fillId="41" borderId="0" applyNumberFormat="0" applyBorder="0" applyAlignment="0" applyProtection="0"/>
    <xf numFmtId="0" fontId="3" fillId="12" borderId="0" applyNumberFormat="0" applyBorder="0" applyAlignment="0" applyProtection="0"/>
    <xf numFmtId="0" fontId="90" fillId="12" borderId="0" applyNumberFormat="0" applyBorder="0" applyAlignment="0" applyProtection="0"/>
    <xf numFmtId="0" fontId="3" fillId="9" borderId="0" applyNumberFormat="0" applyBorder="0" applyAlignment="0" applyProtection="0"/>
    <xf numFmtId="0" fontId="109" fillId="42" borderId="0" applyNumberFormat="0" applyBorder="0" applyAlignment="0" applyProtection="0"/>
    <xf numFmtId="0" fontId="90" fillId="9" borderId="0" applyNumberFormat="0" applyBorder="0" applyAlignment="0" applyProtection="0"/>
    <xf numFmtId="0" fontId="109" fillId="42" borderId="0" applyNumberFormat="0" applyBorder="0" applyAlignment="0" applyProtection="0"/>
    <xf numFmtId="0" fontId="3" fillId="9" borderId="0" applyNumberFormat="0" applyBorder="0" applyAlignment="0" applyProtection="0"/>
    <xf numFmtId="0" fontId="90" fillId="9" borderId="0" applyNumberFormat="0" applyBorder="0" applyAlignment="0" applyProtection="0"/>
    <xf numFmtId="0" fontId="3" fillId="10" borderId="0" applyNumberFormat="0" applyBorder="0" applyAlignment="0" applyProtection="0"/>
    <xf numFmtId="0" fontId="109" fillId="43" borderId="0" applyNumberFormat="0" applyBorder="0" applyAlignment="0" applyProtection="0"/>
    <xf numFmtId="0" fontId="90" fillId="10" borderId="0" applyNumberFormat="0" applyBorder="0" applyAlignment="0" applyProtection="0"/>
    <xf numFmtId="0" fontId="109" fillId="43" borderId="0" applyNumberFormat="0" applyBorder="0" applyAlignment="0" applyProtection="0"/>
    <xf numFmtId="0" fontId="3" fillId="10" borderId="0" applyNumberFormat="0" applyBorder="0" applyAlignment="0" applyProtection="0"/>
    <xf numFmtId="0" fontId="90" fillId="10" borderId="0" applyNumberFormat="0" applyBorder="0" applyAlignment="0" applyProtection="0"/>
    <xf numFmtId="0" fontId="3" fillId="13" borderId="0" applyNumberFormat="0" applyBorder="0" applyAlignment="0" applyProtection="0"/>
    <xf numFmtId="0" fontId="109" fillId="44" borderId="0" applyNumberFormat="0" applyBorder="0" applyAlignment="0" applyProtection="0"/>
    <xf numFmtId="0" fontId="90" fillId="13" borderId="0" applyNumberFormat="0" applyBorder="0" applyAlignment="0" applyProtection="0"/>
    <xf numFmtId="0" fontId="109" fillId="44" borderId="0" applyNumberFormat="0" applyBorder="0" applyAlignment="0" applyProtection="0"/>
    <xf numFmtId="0" fontId="3" fillId="13" borderId="0" applyNumberFormat="0" applyBorder="0" applyAlignment="0" applyProtection="0"/>
    <xf numFmtId="0" fontId="90" fillId="13" borderId="0" applyNumberFormat="0" applyBorder="0" applyAlignment="0" applyProtection="0"/>
    <xf numFmtId="0" fontId="3" fillId="14" borderId="0" applyNumberFormat="0" applyBorder="0" applyAlignment="0" applyProtection="0"/>
    <xf numFmtId="0" fontId="109" fillId="45" borderId="0" applyNumberFormat="0" applyBorder="0" applyAlignment="0" applyProtection="0"/>
    <xf numFmtId="0" fontId="90" fillId="14" borderId="0" applyNumberFormat="0" applyBorder="0" applyAlignment="0" applyProtection="0"/>
    <xf numFmtId="0" fontId="109" fillId="45" borderId="0" applyNumberFormat="0" applyBorder="0" applyAlignment="0" applyProtection="0"/>
    <xf numFmtId="0" fontId="3" fillId="14" borderId="0" applyNumberFormat="0" applyBorder="0" applyAlignment="0" applyProtection="0"/>
    <xf numFmtId="0" fontId="90" fillId="14" borderId="0" applyNumberFormat="0" applyBorder="0" applyAlignment="0" applyProtection="0"/>
    <xf numFmtId="0" fontId="3" fillId="15" borderId="0" applyNumberFormat="0" applyBorder="0" applyAlignment="0" applyProtection="0"/>
    <xf numFmtId="0" fontId="109" fillId="46" borderId="0" applyNumberFormat="0" applyBorder="0" applyAlignment="0" applyProtection="0"/>
    <xf numFmtId="0" fontId="90" fillId="15" borderId="0" applyNumberFormat="0" applyBorder="0" applyAlignment="0" applyProtection="0"/>
    <xf numFmtId="0" fontId="109" fillId="46" borderId="0" applyNumberFormat="0" applyBorder="0" applyAlignment="0" applyProtection="0"/>
    <xf numFmtId="0" fontId="3" fillId="15" borderId="0" applyNumberFormat="0" applyBorder="0" applyAlignment="0" applyProtection="0"/>
    <xf numFmtId="0" fontId="90" fillId="15" borderId="0" applyNumberFormat="0" applyBorder="0" applyAlignment="0" applyProtection="0"/>
    <xf numFmtId="0" fontId="3" fillId="16" borderId="0" applyNumberFormat="0" applyBorder="0" applyAlignment="0" applyProtection="0"/>
    <xf numFmtId="0" fontId="109" fillId="47" borderId="0" applyNumberFormat="0" applyBorder="0" applyAlignment="0" applyProtection="0"/>
    <xf numFmtId="0" fontId="90" fillId="16" borderId="0" applyNumberFormat="0" applyBorder="0" applyAlignment="0" applyProtection="0"/>
    <xf numFmtId="0" fontId="109" fillId="47" borderId="0" applyNumberFormat="0" applyBorder="0" applyAlignment="0" applyProtection="0"/>
    <xf numFmtId="0" fontId="3" fillId="16" borderId="0" applyNumberFormat="0" applyBorder="0" applyAlignment="0" applyProtection="0"/>
    <xf numFmtId="0" fontId="90" fillId="16" borderId="0" applyNumberFormat="0" applyBorder="0" applyAlignment="0" applyProtection="0"/>
    <xf numFmtId="0" fontId="3" fillId="17" borderId="0" applyNumberFormat="0" applyBorder="0" applyAlignment="0" applyProtection="0"/>
    <xf numFmtId="0" fontId="109" fillId="48" borderId="0" applyNumberFormat="0" applyBorder="0" applyAlignment="0" applyProtection="0"/>
    <xf numFmtId="0" fontId="90" fillId="17" borderId="0" applyNumberFormat="0" applyBorder="0" applyAlignment="0" applyProtection="0"/>
    <xf numFmtId="0" fontId="109" fillId="48" borderId="0" applyNumberFormat="0" applyBorder="0" applyAlignment="0" applyProtection="0"/>
    <xf numFmtId="0" fontId="3" fillId="17" borderId="0" applyNumberFormat="0" applyBorder="0" applyAlignment="0" applyProtection="0"/>
    <xf numFmtId="0" fontId="90" fillId="17" borderId="0" applyNumberFormat="0" applyBorder="0" applyAlignment="0" applyProtection="0"/>
    <xf numFmtId="0" fontId="3" fillId="18" borderId="0" applyNumberFormat="0" applyBorder="0" applyAlignment="0" applyProtection="0"/>
    <xf numFmtId="0" fontId="109" fillId="49" borderId="0" applyNumberFormat="0" applyBorder="0" applyAlignment="0" applyProtection="0"/>
    <xf numFmtId="0" fontId="90" fillId="18" borderId="0" applyNumberFormat="0" applyBorder="0" applyAlignment="0" applyProtection="0"/>
    <xf numFmtId="0" fontId="109" fillId="49" borderId="0" applyNumberFormat="0" applyBorder="0" applyAlignment="0" applyProtection="0"/>
    <xf numFmtId="0" fontId="3" fillId="18" borderId="0" applyNumberFormat="0" applyBorder="0" applyAlignment="0" applyProtection="0"/>
    <xf numFmtId="0" fontId="90" fillId="18" borderId="0" applyNumberFormat="0" applyBorder="0" applyAlignment="0" applyProtection="0"/>
    <xf numFmtId="0" fontId="3" fillId="13" borderId="0" applyNumberFormat="0" applyBorder="0" applyAlignment="0" applyProtection="0"/>
    <xf numFmtId="0" fontId="109" fillId="50" borderId="0" applyNumberFormat="0" applyBorder="0" applyAlignment="0" applyProtection="0"/>
    <xf numFmtId="0" fontId="90" fillId="13" borderId="0" applyNumberFormat="0" applyBorder="0" applyAlignment="0" applyProtection="0"/>
    <xf numFmtId="0" fontId="109" fillId="50" borderId="0" applyNumberFormat="0" applyBorder="0" applyAlignment="0" applyProtection="0"/>
    <xf numFmtId="0" fontId="3" fillId="13" borderId="0" applyNumberFormat="0" applyBorder="0" applyAlignment="0" applyProtection="0"/>
    <xf numFmtId="0" fontId="90" fillId="13" borderId="0" applyNumberFormat="0" applyBorder="0" applyAlignment="0" applyProtection="0"/>
    <xf numFmtId="0" fontId="3" fillId="14" borderId="0" applyNumberFormat="0" applyBorder="0" applyAlignment="0" applyProtection="0"/>
    <xf numFmtId="0" fontId="109" fillId="51" borderId="0" applyNumberFormat="0" applyBorder="0" applyAlignment="0" applyProtection="0"/>
    <xf numFmtId="0" fontId="90" fillId="14" borderId="0" applyNumberFormat="0" applyBorder="0" applyAlignment="0" applyProtection="0"/>
    <xf numFmtId="0" fontId="109" fillId="51" borderId="0" applyNumberFormat="0" applyBorder="0" applyAlignment="0" applyProtection="0"/>
    <xf numFmtId="0" fontId="3" fillId="14" borderId="0" applyNumberFormat="0" applyBorder="0" applyAlignment="0" applyProtection="0"/>
    <xf numFmtId="0" fontId="90" fillId="14" borderId="0" applyNumberFormat="0" applyBorder="0" applyAlignment="0" applyProtection="0"/>
    <xf numFmtId="0" fontId="3" fillId="19" borderId="0" applyNumberFormat="0" applyBorder="0" applyAlignment="0" applyProtection="0"/>
    <xf numFmtId="0" fontId="109" fillId="52" borderId="0" applyNumberFormat="0" applyBorder="0" applyAlignment="0" applyProtection="0"/>
    <xf numFmtId="0" fontId="90" fillId="19" borderId="0" applyNumberFormat="0" applyBorder="0" applyAlignment="0" applyProtection="0"/>
    <xf numFmtId="0" fontId="109" fillId="52" borderId="0" applyNumberFormat="0" applyBorder="0" applyAlignment="0" applyProtection="0"/>
    <xf numFmtId="0" fontId="3" fillId="19" borderId="0" applyNumberFormat="0" applyBorder="0" applyAlignment="0" applyProtection="0"/>
    <xf numFmtId="0" fontId="90" fillId="19" borderId="0" applyNumberFormat="0" applyBorder="0" applyAlignment="0" applyProtection="0"/>
    <xf numFmtId="0" fontId="4" fillId="3" borderId="0" applyNumberFormat="0" applyBorder="0" applyAlignment="0" applyProtection="0"/>
    <xf numFmtId="0" fontId="110" fillId="53" borderId="0" applyNumberFormat="0" applyBorder="0" applyAlignment="0" applyProtection="0"/>
    <xf numFmtId="0" fontId="91" fillId="3" borderId="0" applyNumberFormat="0" applyBorder="0" applyAlignment="0" applyProtection="0"/>
    <xf numFmtId="0" fontId="110" fillId="53" borderId="0" applyNumberFormat="0" applyBorder="0" applyAlignment="0" applyProtection="0"/>
    <xf numFmtId="0" fontId="4" fillId="3" borderId="0" applyNumberFormat="0" applyBorder="0" applyAlignment="0" applyProtection="0"/>
    <xf numFmtId="0" fontId="91" fillId="3" borderId="0" applyNumberFormat="0" applyBorder="0" applyAlignment="0" applyProtection="0"/>
    <xf numFmtId="169" fontId="5" fillId="0" borderId="0" applyFill="0"/>
    <xf numFmtId="169" fontId="5" fillId="0" borderId="0">
      <alignment horizontal="center"/>
    </xf>
    <xf numFmtId="0" fontId="5" fillId="0" borderId="0" applyFill="0">
      <alignment horizontal="center"/>
    </xf>
    <xf numFmtId="169" fontId="6" fillId="0" borderId="1" applyFill="0"/>
    <xf numFmtId="0" fontId="7" fillId="0" borderId="0" applyFont="0" applyAlignment="0"/>
    <xf numFmtId="0" fontId="7" fillId="0" borderId="0" applyFont="0" applyAlignment="0"/>
    <xf numFmtId="0" fontId="8" fillId="0" borderId="0" applyFill="0">
      <alignment vertical="top"/>
    </xf>
    <xf numFmtId="0" fontId="6" fillId="0" borderId="0" applyFill="0">
      <alignment horizontal="left" vertical="top"/>
    </xf>
    <xf numFmtId="169" fontId="9" fillId="0" borderId="2" applyFill="0"/>
    <xf numFmtId="0" fontId="7" fillId="0" borderId="0" applyNumberFormat="0" applyFont="0" applyAlignment="0"/>
    <xf numFmtId="0" fontId="7" fillId="0" borderId="0" applyNumberFormat="0" applyFont="0" applyAlignment="0"/>
    <xf numFmtId="0" fontId="8" fillId="0" borderId="0" applyFill="0">
      <alignment wrapText="1"/>
    </xf>
    <xf numFmtId="0" fontId="6" fillId="0" borderId="0" applyFill="0">
      <alignment horizontal="left" vertical="top" wrapText="1"/>
    </xf>
    <xf numFmtId="169" fontId="10" fillId="0" borderId="0" applyFill="0"/>
    <xf numFmtId="0" fontId="11" fillId="0" borderId="0" applyNumberFormat="0" applyFont="0" applyAlignment="0">
      <alignment horizontal="center"/>
    </xf>
    <xf numFmtId="0" fontId="12" fillId="0" borderId="0" applyFill="0">
      <alignment vertical="top" wrapText="1"/>
    </xf>
    <xf numFmtId="0" fontId="9" fillId="0" borderId="0" applyFill="0">
      <alignment horizontal="left" vertical="top" wrapText="1"/>
    </xf>
    <xf numFmtId="169" fontId="7" fillId="0" borderId="0" applyFill="0"/>
    <xf numFmtId="169" fontId="7" fillId="0" borderId="0" applyFill="0"/>
    <xf numFmtId="0" fontId="11" fillId="0" borderId="0" applyNumberFormat="0" applyFont="0" applyAlignment="0">
      <alignment horizontal="center"/>
    </xf>
    <xf numFmtId="0" fontId="13" fillId="0" borderId="0" applyFill="0">
      <alignment vertical="center" wrapText="1"/>
    </xf>
    <xf numFmtId="0" fontId="14" fillId="0" borderId="0">
      <alignment horizontal="left" vertical="center" wrapText="1"/>
    </xf>
    <xf numFmtId="169" fontId="15" fillId="0" borderId="0" applyFill="0"/>
    <xf numFmtId="0" fontId="11" fillId="0" borderId="0" applyNumberFormat="0" applyFont="0" applyAlignment="0">
      <alignment horizontal="center"/>
    </xf>
    <xf numFmtId="0" fontId="16" fillId="0" borderId="0" applyFill="0">
      <alignment horizontal="center" vertical="center" wrapText="1"/>
    </xf>
    <xf numFmtId="0" fontId="7" fillId="0" borderId="0" applyFill="0">
      <alignment horizontal="center" vertical="center" wrapText="1"/>
    </xf>
    <xf numFmtId="0" fontId="7" fillId="0" borderId="0" applyFill="0">
      <alignment horizontal="center" vertical="center" wrapText="1"/>
    </xf>
    <xf numFmtId="169" fontId="17" fillId="0" borderId="0" applyFill="0"/>
    <xf numFmtId="0" fontId="11" fillId="0" borderId="0" applyNumberFormat="0" applyFont="0" applyAlignment="0">
      <alignment horizontal="center"/>
    </xf>
    <xf numFmtId="0" fontId="18" fillId="0" borderId="0" applyFill="0">
      <alignment horizontal="center" vertical="center" wrapText="1"/>
    </xf>
    <xf numFmtId="0" fontId="19" fillId="0" borderId="0" applyFill="0">
      <alignment horizontal="center" vertical="center" wrapText="1"/>
    </xf>
    <xf numFmtId="169" fontId="20" fillId="0" borderId="0" applyFill="0"/>
    <xf numFmtId="0" fontId="11" fillId="0" borderId="0" applyNumberFormat="0" applyFont="0" applyAlignment="0">
      <alignment horizontal="center"/>
    </xf>
    <xf numFmtId="0" fontId="21" fillId="0" borderId="0">
      <alignment horizontal="center" wrapText="1"/>
    </xf>
    <xf numFmtId="0" fontId="17" fillId="0" borderId="0" applyFill="0">
      <alignment horizontal="center" wrapText="1"/>
    </xf>
    <xf numFmtId="0" fontId="22" fillId="20" borderId="3" applyNumberFormat="0" applyAlignment="0" applyProtection="0"/>
    <xf numFmtId="0" fontId="111" fillId="54" borderId="48" applyNumberFormat="0" applyAlignment="0" applyProtection="0"/>
    <xf numFmtId="0" fontId="92" fillId="20" borderId="3" applyNumberFormat="0" applyAlignment="0" applyProtection="0"/>
    <xf numFmtId="0" fontId="111" fillId="54" borderId="48" applyNumberFormat="0" applyAlignment="0" applyProtection="0"/>
    <xf numFmtId="0" fontId="22" fillId="20" borderId="3" applyNumberFormat="0" applyAlignment="0" applyProtection="0"/>
    <xf numFmtId="0" fontId="92" fillId="20" borderId="3" applyNumberFormat="0" applyAlignment="0" applyProtection="0"/>
    <xf numFmtId="0" fontId="23" fillId="21" borderId="4" applyNumberFormat="0" applyAlignment="0" applyProtection="0"/>
    <xf numFmtId="0" fontId="112" fillId="55" borderId="49" applyNumberFormat="0" applyAlignment="0" applyProtection="0"/>
    <xf numFmtId="0" fontId="93" fillId="21" borderId="4" applyNumberFormat="0" applyAlignment="0" applyProtection="0"/>
    <xf numFmtId="0" fontId="112" fillId="55" borderId="49" applyNumberFormat="0" applyAlignment="0" applyProtection="0"/>
    <xf numFmtId="0" fontId="23" fillId="21" borderId="4" applyNumberFormat="0" applyAlignment="0" applyProtection="0"/>
    <xf numFmtId="0" fontId="93" fillId="21" borderId="4" applyNumberFormat="0" applyAlignment="0" applyProtection="0"/>
    <xf numFmtId="43" fontId="1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0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5" fontId="7" fillId="0" borderId="0" applyFont="0" applyFill="0" applyBorder="0" applyAlignment="0" applyProtection="0"/>
    <xf numFmtId="178" fontId="102" fillId="0" borderId="0" applyFont="0" applyFill="0" applyBorder="0" applyAlignment="0" applyProtection="0"/>
    <xf numFmtId="178" fontId="102" fillId="0" borderId="0" applyFont="0" applyFill="0" applyBorder="0" applyAlignment="0" applyProtection="0"/>
    <xf numFmtId="5" fontId="7" fillId="0" borderId="0" applyFont="0" applyFill="0" applyBorder="0" applyAlignment="0" applyProtection="0"/>
    <xf numFmtId="178" fontId="102" fillId="0" borderId="0" applyFont="0" applyFill="0" applyBorder="0" applyAlignment="0" applyProtection="0"/>
    <xf numFmtId="5" fontId="7" fillId="0" borderId="0" applyFont="0" applyFill="0" applyBorder="0" applyAlignment="0" applyProtection="0"/>
    <xf numFmtId="5" fontId="7" fillId="0" borderId="0" applyFont="0" applyFill="0" applyBorder="0" applyAlignment="0" applyProtection="0"/>
    <xf numFmtId="178" fontId="102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102" fillId="0" borderId="0" applyFont="0" applyFill="0" applyBorder="0" applyAlignment="0" applyProtection="0"/>
    <xf numFmtId="0" fontId="102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102" fillId="0" borderId="0" applyFont="0" applyFill="0" applyBorder="0" applyAlignment="0" applyProtection="0"/>
    <xf numFmtId="14" fontId="7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10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2" fontId="7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102" fillId="0" borderId="0" applyFont="0" applyFill="0" applyBorder="0" applyAlignment="0" applyProtection="0"/>
    <xf numFmtId="0" fontId="25" fillId="4" borderId="0" applyNumberFormat="0" applyBorder="0" applyAlignment="0" applyProtection="0"/>
    <xf numFmtId="0" fontId="114" fillId="56" borderId="0" applyNumberFormat="0" applyBorder="0" applyAlignment="0" applyProtection="0"/>
    <xf numFmtId="0" fontId="95" fillId="4" borderId="0" applyNumberFormat="0" applyBorder="0" applyAlignment="0" applyProtection="0"/>
    <xf numFmtId="0" fontId="114" fillId="56" borderId="0" applyNumberFormat="0" applyBorder="0" applyAlignment="0" applyProtection="0"/>
    <xf numFmtId="0" fontId="25" fillId="4" borderId="0" applyNumberFormat="0" applyBorder="0" applyAlignment="0" applyProtection="0"/>
    <xf numFmtId="0" fontId="95" fillId="4" borderId="0" applyNumberFormat="0" applyBorder="0" applyAlignment="0" applyProtection="0"/>
    <xf numFmtId="0" fontId="26" fillId="0" borderId="0" applyFont="0" applyFill="0" applyBorder="0" applyAlignment="0" applyProtection="0"/>
    <xf numFmtId="0" fontId="115" fillId="0" borderId="50" applyNumberFormat="0" applyFill="0" applyAlignment="0" applyProtection="0"/>
    <xf numFmtId="0" fontId="104" fillId="0" borderId="0" applyNumberFormat="0" applyFill="0" applyBorder="0" applyAlignment="0" applyProtection="0"/>
    <xf numFmtId="0" fontId="115" fillId="0" borderId="50" applyNumberFormat="0" applyFill="0" applyAlignment="0" applyProtection="0"/>
    <xf numFmtId="0" fontId="26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9" fillId="0" borderId="0" applyFont="0" applyFill="0" applyBorder="0" applyAlignment="0" applyProtection="0"/>
    <xf numFmtId="0" fontId="116" fillId="0" borderId="51" applyNumberFormat="0" applyFill="0" applyAlignment="0" applyProtection="0"/>
    <xf numFmtId="0" fontId="105" fillId="0" borderId="0" applyNumberFormat="0" applyFill="0" applyBorder="0" applyAlignment="0" applyProtection="0"/>
    <xf numFmtId="0" fontId="116" fillId="0" borderId="51" applyNumberFormat="0" applyFill="0" applyAlignment="0" applyProtection="0"/>
    <xf numFmtId="0" fontId="9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27" fillId="0" borderId="5" applyNumberFormat="0" applyFill="0" applyAlignment="0" applyProtection="0"/>
    <xf numFmtId="0" fontId="117" fillId="0" borderId="52" applyNumberFormat="0" applyFill="0" applyAlignment="0" applyProtection="0"/>
    <xf numFmtId="0" fontId="96" fillId="0" borderId="5" applyNumberFormat="0" applyFill="0" applyAlignment="0" applyProtection="0"/>
    <xf numFmtId="0" fontId="117" fillId="0" borderId="52" applyNumberFormat="0" applyFill="0" applyAlignment="0" applyProtection="0"/>
    <xf numFmtId="0" fontId="27" fillId="0" borderId="5" applyNumberFormat="0" applyFill="0" applyAlignment="0" applyProtection="0"/>
    <xf numFmtId="0" fontId="96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28" fillId="0" borderId="6"/>
    <xf numFmtId="0" fontId="29" fillId="0" borderId="0"/>
    <xf numFmtId="0" fontId="30" fillId="7" borderId="3" applyNumberFormat="0" applyAlignment="0" applyProtection="0"/>
    <xf numFmtId="0" fontId="118" fillId="57" borderId="48" applyNumberFormat="0" applyAlignment="0" applyProtection="0"/>
    <xf numFmtId="0" fontId="97" fillId="7" borderId="3" applyNumberFormat="0" applyAlignment="0" applyProtection="0"/>
    <xf numFmtId="0" fontId="118" fillId="57" borderId="48" applyNumberFormat="0" applyAlignment="0" applyProtection="0"/>
    <xf numFmtId="0" fontId="30" fillId="7" borderId="3" applyNumberFormat="0" applyAlignment="0" applyProtection="0"/>
    <xf numFmtId="0" fontId="97" fillId="7" borderId="3" applyNumberFormat="0" applyAlignment="0" applyProtection="0"/>
    <xf numFmtId="0" fontId="31" fillId="0" borderId="7" applyNumberFormat="0" applyFill="0" applyAlignment="0" applyProtection="0"/>
    <xf numFmtId="0" fontId="119" fillId="0" borderId="53" applyNumberFormat="0" applyFill="0" applyAlignment="0" applyProtection="0"/>
    <xf numFmtId="0" fontId="98" fillId="0" borderId="7" applyNumberFormat="0" applyFill="0" applyAlignment="0" applyProtection="0"/>
    <xf numFmtId="0" fontId="119" fillId="0" borderId="53" applyNumberFormat="0" applyFill="0" applyAlignment="0" applyProtection="0"/>
    <xf numFmtId="0" fontId="31" fillId="0" borderId="7" applyNumberFormat="0" applyFill="0" applyAlignment="0" applyProtection="0"/>
    <xf numFmtId="0" fontId="98" fillId="0" borderId="7" applyNumberFormat="0" applyFill="0" applyAlignment="0" applyProtection="0"/>
    <xf numFmtId="179" fontId="81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106" fillId="0" borderId="0"/>
    <xf numFmtId="0" fontId="32" fillId="22" borderId="0" applyNumberFormat="0" applyBorder="0" applyAlignment="0" applyProtection="0"/>
    <xf numFmtId="0" fontId="120" fillId="58" borderId="0" applyNumberFormat="0" applyBorder="0" applyAlignment="0" applyProtection="0"/>
    <xf numFmtId="0" fontId="99" fillId="22" borderId="0" applyNumberFormat="0" applyBorder="0" applyAlignment="0" applyProtection="0"/>
    <xf numFmtId="0" fontId="120" fillId="58" borderId="0" applyNumberFormat="0" applyBorder="0" applyAlignment="0" applyProtection="0"/>
    <xf numFmtId="0" fontId="32" fillId="22" borderId="0" applyNumberFormat="0" applyBorder="0" applyAlignment="0" applyProtection="0"/>
    <xf numFmtId="0" fontId="99" fillId="22" borderId="0" applyNumberFormat="0" applyBorder="0" applyAlignment="0" applyProtection="0"/>
    <xf numFmtId="0" fontId="108" fillId="0" borderId="0"/>
    <xf numFmtId="0" fontId="35" fillId="0" borderId="0"/>
    <xf numFmtId="3" fontId="7" fillId="0" borderId="0"/>
    <xf numFmtId="3" fontId="7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3" fontId="7" fillId="0" borderId="0"/>
    <xf numFmtId="0" fontId="7" fillId="0" borderId="0"/>
    <xf numFmtId="0" fontId="35" fillId="0" borderId="0"/>
    <xf numFmtId="0" fontId="35" fillId="0" borderId="0"/>
    <xf numFmtId="0" fontId="108" fillId="0" borderId="0"/>
    <xf numFmtId="3" fontId="7" fillId="0" borderId="0"/>
    <xf numFmtId="3" fontId="7" fillId="0" borderId="0"/>
    <xf numFmtId="3" fontId="7" fillId="0" borderId="0"/>
    <xf numFmtId="0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0" fontId="7" fillId="0" borderId="0"/>
    <xf numFmtId="0" fontId="103" fillId="0" borderId="0"/>
    <xf numFmtId="0" fontId="7" fillId="0" borderId="0"/>
    <xf numFmtId="0" fontId="121" fillId="0" borderId="0"/>
    <xf numFmtId="0" fontId="103" fillId="0" borderId="0"/>
    <xf numFmtId="0" fontId="7" fillId="0" borderId="0"/>
    <xf numFmtId="0" fontId="7" fillId="0" borderId="0"/>
    <xf numFmtId="0" fontId="121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0" fontId="7" fillId="0" borderId="0"/>
    <xf numFmtId="0" fontId="7" fillId="0" borderId="0"/>
    <xf numFmtId="0" fontId="7" fillId="0" borderId="0"/>
    <xf numFmtId="0" fontId="103" fillId="0" borderId="0"/>
    <xf numFmtId="0" fontId="7" fillId="0" borderId="0"/>
    <xf numFmtId="0" fontId="103" fillId="0" borderId="0"/>
    <xf numFmtId="0" fontId="7" fillId="0" borderId="0"/>
    <xf numFmtId="3" fontId="7" fillId="0" borderId="0"/>
    <xf numFmtId="0" fontId="7" fillId="0" borderId="0"/>
    <xf numFmtId="3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3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7" fillId="0" borderId="0"/>
    <xf numFmtId="3" fontId="7" fillId="0" borderId="0"/>
    <xf numFmtId="0" fontId="7" fillId="0" borderId="0"/>
    <xf numFmtId="0" fontId="35" fillId="0" borderId="0"/>
    <xf numFmtId="0" fontId="7" fillId="0" borderId="0"/>
    <xf numFmtId="0" fontId="7" fillId="0" borderId="0"/>
    <xf numFmtId="0" fontId="35" fillId="0" borderId="0"/>
    <xf numFmtId="0" fontId="35" fillId="0" borderId="0"/>
    <xf numFmtId="3" fontId="7" fillId="0" borderId="0"/>
    <xf numFmtId="3" fontId="7" fillId="0" borderId="0"/>
    <xf numFmtId="0" fontId="7" fillId="0" borderId="0"/>
    <xf numFmtId="0" fontId="108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108" fillId="0" borderId="0"/>
    <xf numFmtId="0" fontId="7" fillId="0" borderId="0"/>
    <xf numFmtId="0" fontId="7" fillId="0" borderId="0"/>
    <xf numFmtId="0" fontId="108" fillId="0" borderId="0"/>
    <xf numFmtId="0" fontId="35" fillId="0" borderId="0"/>
    <xf numFmtId="0" fontId="7" fillId="0" borderId="0"/>
    <xf numFmtId="0" fontId="108" fillId="0" borderId="0"/>
    <xf numFmtId="0" fontId="35" fillId="0" borderId="0"/>
    <xf numFmtId="0" fontId="7" fillId="0" borderId="0"/>
    <xf numFmtId="169" fontId="33" fillId="0" borderId="0" applyProtection="0"/>
    <xf numFmtId="0" fontId="33" fillId="23" borderId="8" applyNumberFormat="0" applyFont="0" applyAlignment="0" applyProtection="0"/>
    <xf numFmtId="0" fontId="80" fillId="59" borderId="54" applyNumberFormat="0" applyFont="0" applyAlignment="0" applyProtection="0"/>
    <xf numFmtId="0" fontId="7" fillId="23" borderId="8" applyNumberFormat="0" applyFont="0" applyAlignment="0" applyProtection="0"/>
    <xf numFmtId="0" fontId="80" fillId="59" borderId="54" applyNumberFormat="0" applyFont="0" applyAlignment="0" applyProtection="0"/>
    <xf numFmtId="0" fontId="7" fillId="23" borderId="8" applyNumberFormat="0" applyFont="0" applyAlignment="0" applyProtection="0"/>
    <xf numFmtId="0" fontId="80" fillId="59" borderId="54" applyNumberFormat="0" applyFont="0" applyAlignment="0" applyProtection="0"/>
    <xf numFmtId="0" fontId="80" fillId="59" borderId="54" applyNumberFormat="0" applyFont="0" applyAlignment="0" applyProtection="0"/>
    <xf numFmtId="0" fontId="33" fillId="23" borderId="8" applyNumberFormat="0" applyFont="0" applyAlignment="0" applyProtection="0"/>
    <xf numFmtId="0" fontId="7" fillId="23" borderId="8" applyNumberFormat="0" applyFont="0" applyAlignment="0" applyProtection="0"/>
    <xf numFmtId="0" fontId="34" fillId="20" borderId="9" applyNumberFormat="0" applyAlignment="0" applyProtection="0"/>
    <xf numFmtId="0" fontId="122" fillId="54" borderId="55" applyNumberFormat="0" applyAlignment="0" applyProtection="0"/>
    <xf numFmtId="0" fontId="100" fillId="20" borderId="9" applyNumberFormat="0" applyAlignment="0" applyProtection="0"/>
    <xf numFmtId="0" fontId="122" fillId="54" borderId="55" applyNumberFormat="0" applyAlignment="0" applyProtection="0"/>
    <xf numFmtId="0" fontId="34" fillId="20" borderId="9" applyNumberFormat="0" applyAlignment="0" applyProtection="0"/>
    <xf numFmtId="0" fontId="100" fillId="20" borderId="9" applyNumberFormat="0" applyAlignment="0" applyProtection="0"/>
    <xf numFmtId="9" fontId="1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3" fontId="7" fillId="0" borderId="0">
      <alignment horizontal="left" vertical="top"/>
    </xf>
    <xf numFmtId="3" fontId="7" fillId="0" borderId="0">
      <alignment horizontal="left" vertical="top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3" fontId="7" fillId="0" borderId="0">
      <alignment horizontal="right" vertical="top"/>
    </xf>
    <xf numFmtId="3" fontId="7" fillId="0" borderId="0">
      <alignment horizontal="right" vertical="top"/>
    </xf>
    <xf numFmtId="41" fontId="14" fillId="25" borderId="10" applyFill="0"/>
    <xf numFmtId="0" fontId="37" fillId="0" borderId="0">
      <alignment horizontal="left" indent="7"/>
    </xf>
    <xf numFmtId="41" fontId="14" fillId="0" borderId="10" applyFill="0">
      <alignment horizontal="left" indent="2"/>
    </xf>
    <xf numFmtId="169" fontId="38" fillId="0" borderId="11" applyFill="0">
      <alignment horizontal="right"/>
    </xf>
    <xf numFmtId="0" fontId="39" fillId="0" borderId="12" applyNumberFormat="0" applyFont="0" applyBorder="0">
      <alignment horizontal="right"/>
    </xf>
    <xf numFmtId="0" fontId="40" fillId="0" borderId="0" applyFill="0"/>
    <xf numFmtId="0" fontId="9" fillId="0" borderId="0" applyFill="0"/>
    <xf numFmtId="4" fontId="38" fillId="0" borderId="11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2" fillId="0" borderId="0" applyFill="0">
      <alignment horizontal="left" indent="1"/>
    </xf>
    <xf numFmtId="0" fontId="41" fillId="0" borderId="0" applyFill="0">
      <alignment horizontal="left" indent="1"/>
    </xf>
    <xf numFmtId="4" fontId="15" fillId="0" borderId="0" applyFill="0"/>
    <xf numFmtId="0" fontId="7" fillId="0" borderId="0" applyNumberFormat="0" applyFont="0" applyFill="0" applyBorder="0" applyAlignment="0"/>
    <xf numFmtId="0" fontId="7" fillId="0" borderId="0" applyNumberFormat="0" applyFont="0" applyFill="0" applyBorder="0" applyAlignment="0"/>
    <xf numFmtId="0" fontId="12" fillId="0" borderId="0" applyFill="0">
      <alignment horizontal="left" indent="2"/>
    </xf>
    <xf numFmtId="0" fontId="9" fillId="0" borderId="0" applyFill="0">
      <alignment horizontal="left" indent="2"/>
    </xf>
    <xf numFmtId="4" fontId="15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42" fillId="0" borderId="0">
      <alignment horizontal="left" indent="3"/>
    </xf>
    <xf numFmtId="0" fontId="43" fillId="0" borderId="0" applyFill="0">
      <alignment horizontal="left" indent="3"/>
    </xf>
    <xf numFmtId="4" fontId="15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6" fillId="0" borderId="0">
      <alignment horizontal="left" indent="4"/>
    </xf>
    <xf numFmtId="0" fontId="7" fillId="0" borderId="0" applyFill="0">
      <alignment horizontal="left" indent="4"/>
    </xf>
    <xf numFmtId="0" fontId="7" fillId="0" borderId="0" applyFill="0">
      <alignment horizontal="left" indent="4"/>
    </xf>
    <xf numFmtId="4" fontId="17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8" fillId="0" borderId="0">
      <alignment horizontal="left" indent="5"/>
    </xf>
    <xf numFmtId="0" fontId="19" fillId="0" borderId="0" applyFill="0">
      <alignment horizontal="left" indent="5"/>
    </xf>
    <xf numFmtId="4" fontId="20" fillId="0" borderId="0" applyFill="0"/>
    <xf numFmtId="0" fontId="7" fillId="0" borderId="0" applyNumberFormat="0" applyFont="0" applyFill="0" applyBorder="0" applyAlignment="0"/>
    <xf numFmtId="0" fontId="7" fillId="0" borderId="0" applyNumberFormat="0" applyFont="0" applyFill="0" applyBorder="0" applyAlignment="0"/>
    <xf numFmtId="0" fontId="21" fillId="0" borderId="0" applyFill="0">
      <alignment horizontal="left" indent="6"/>
    </xf>
    <xf numFmtId="0" fontId="17" fillId="0" borderId="0" applyFill="0">
      <alignment horizontal="left" indent="6"/>
    </xf>
    <xf numFmtId="0" fontId="4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" fillId="0" borderId="0" applyFont="0" applyFill="0" applyBorder="0" applyAlignment="0" applyProtection="0"/>
    <xf numFmtId="0" fontId="124" fillId="0" borderId="56" applyNumberFormat="0" applyFill="0" applyAlignment="0" applyProtection="0"/>
    <xf numFmtId="0" fontId="102" fillId="0" borderId="1" applyNumberFormat="0" applyFont="0" applyFill="0" applyAlignment="0" applyProtection="0"/>
    <xf numFmtId="0" fontId="124" fillId="0" borderId="56" applyNumberFormat="0" applyFill="0" applyAlignment="0" applyProtection="0"/>
    <xf numFmtId="0" fontId="7" fillId="0" borderId="0" applyFont="0" applyFill="0" applyBorder="0" applyAlignment="0" applyProtection="0"/>
    <xf numFmtId="0" fontId="102" fillId="0" borderId="1" applyNumberFormat="0" applyFont="0" applyFill="0" applyAlignment="0" applyProtection="0"/>
    <xf numFmtId="0" fontId="102" fillId="0" borderId="1" applyNumberFormat="0" applyFont="0" applyFill="0" applyAlignment="0" applyProtection="0"/>
    <xf numFmtId="0" fontId="102" fillId="0" borderId="1" applyNumberFormat="0" applyFont="0" applyFill="0" applyAlignment="0" applyProtection="0"/>
    <xf numFmtId="0" fontId="4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1" fillId="0" borderId="0" applyNumberFormat="0" applyFill="0" applyBorder="0" applyAlignment="0" applyProtection="0"/>
  </cellStyleXfs>
  <cellXfs count="496">
    <xf numFmtId="0" fontId="0" fillId="0" borderId="0" xfId="0"/>
    <xf numFmtId="0" fontId="7" fillId="0" borderId="0" xfId="0" applyFont="1"/>
    <xf numFmtId="0" fontId="7" fillId="0" borderId="0" xfId="0" applyFont="1" applyAlignment="1">
      <alignment horizontal="center"/>
    </xf>
    <xf numFmtId="170" fontId="7" fillId="0" borderId="0" xfId="198" applyNumberFormat="1" applyFont="1"/>
    <xf numFmtId="0" fontId="47" fillId="0" borderId="0" xfId="0" applyFont="1"/>
    <xf numFmtId="0" fontId="0" fillId="0" borderId="0" xfId="0" applyAlignment="1">
      <alignment wrapText="1"/>
    </xf>
    <xf numFmtId="0" fontId="9" fillId="0" borderId="0" xfId="0" applyFont="1" applyAlignment="1">
      <alignment horizontal="left"/>
    </xf>
    <xf numFmtId="0" fontId="0" fillId="0" borderId="0" xfId="0" applyAlignment="1">
      <alignment horizontal="center"/>
    </xf>
    <xf numFmtId="10" fontId="7" fillId="0" borderId="0" xfId="0" applyNumberFormat="1" applyFont="1"/>
    <xf numFmtId="0" fontId="14" fillId="0" borderId="0" xfId="995" applyNumberFormat="1" applyFont="1" applyProtection="1">
      <protection locked="0"/>
    </xf>
    <xf numFmtId="0" fontId="6" fillId="0" borderId="0" xfId="0" applyFont="1"/>
    <xf numFmtId="0" fontId="7" fillId="0" borderId="0" xfId="0" applyFont="1" applyAlignment="1">
      <alignment wrapText="1"/>
    </xf>
    <xf numFmtId="170" fontId="7" fillId="0" borderId="0" xfId="0" applyNumberFormat="1" applyFont="1"/>
    <xf numFmtId="0" fontId="50" fillId="0" borderId="0" xfId="0" applyFont="1"/>
    <xf numFmtId="0" fontId="46" fillId="0" borderId="0" xfId="0" applyFont="1" applyAlignment="1">
      <alignment horizontal="right"/>
    </xf>
    <xf numFmtId="170" fontId="7" fillId="0" borderId="0" xfId="198" applyNumberFormat="1" applyFont="1" applyBorder="1"/>
    <xf numFmtId="0" fontId="39" fillId="0" borderId="0" xfId="0" applyFont="1" applyAlignment="1">
      <alignment horizontal="left"/>
    </xf>
    <xf numFmtId="0" fontId="51" fillId="27" borderId="0" xfId="198" applyNumberFormat="1" applyFont="1" applyFill="1" applyAlignment="1">
      <alignment horizontal="left"/>
    </xf>
    <xf numFmtId="0" fontId="39" fillId="0" borderId="17" xfId="0" applyFont="1" applyBorder="1"/>
    <xf numFmtId="0" fontId="7" fillId="0" borderId="17" xfId="0" applyFont="1" applyBorder="1"/>
    <xf numFmtId="170" fontId="39" fillId="0" borderId="18" xfId="198" applyNumberFormat="1" applyFont="1" applyBorder="1"/>
    <xf numFmtId="0" fontId="14" fillId="0" borderId="0" xfId="198" applyNumberFormat="1" applyFont="1" applyFill="1" applyAlignment="1">
      <alignment horizontal="left"/>
    </xf>
    <xf numFmtId="0" fontId="14" fillId="0" borderId="0" xfId="198" applyNumberFormat="1" applyFont="1" applyFill="1" applyBorder="1" applyAlignment="1">
      <alignment horizontal="left"/>
    </xf>
    <xf numFmtId="0" fontId="9" fillId="0" borderId="0" xfId="198" applyNumberFormat="1" applyFont="1" applyFill="1" applyBorder="1" applyAlignment="1">
      <alignment horizontal="left"/>
    </xf>
    <xf numFmtId="170" fontId="39" fillId="0" borderId="19" xfId="198" applyNumberFormat="1" applyFont="1" applyBorder="1"/>
    <xf numFmtId="0" fontId="39" fillId="0" borderId="0" xfId="0" applyFont="1"/>
    <xf numFmtId="170" fontId="39" fillId="0" borderId="15" xfId="198" applyNumberFormat="1" applyFont="1" applyBorder="1"/>
    <xf numFmtId="170" fontId="7" fillId="0" borderId="6" xfId="198" applyNumberFormat="1" applyFont="1" applyBorder="1"/>
    <xf numFmtId="170" fontId="7" fillId="0" borderId="16" xfId="198" applyNumberFormat="1" applyFont="1" applyBorder="1"/>
    <xf numFmtId="0" fontId="53" fillId="0" borderId="0" xfId="0" applyFont="1"/>
    <xf numFmtId="0" fontId="39" fillId="0" borderId="20" xfId="0" applyFont="1" applyBorder="1" applyAlignment="1">
      <alignment horizontal="center"/>
    </xf>
    <xf numFmtId="0" fontId="39" fillId="0" borderId="21" xfId="0" applyFont="1" applyBorder="1" applyAlignment="1">
      <alignment horizontal="center"/>
    </xf>
    <xf numFmtId="0" fontId="39" fillId="0" borderId="22" xfId="0" applyFont="1" applyBorder="1" applyAlignment="1">
      <alignment horizontal="center"/>
    </xf>
    <xf numFmtId="0" fontId="39" fillId="0" borderId="0" xfId="0" applyFont="1" applyAlignment="1">
      <alignment horizontal="center"/>
    </xf>
    <xf numFmtId="0" fontId="7" fillId="0" borderId="13" xfId="0" applyFont="1" applyBorder="1"/>
    <xf numFmtId="170" fontId="54" fillId="27" borderId="14" xfId="198" applyNumberFormat="1" applyFont="1" applyFill="1" applyBorder="1" applyAlignment="1">
      <alignment horizontal="right"/>
    </xf>
    <xf numFmtId="0" fontId="39" fillId="0" borderId="18" xfId="0" applyFont="1" applyBorder="1" applyAlignment="1">
      <alignment horizontal="center"/>
    </xf>
    <xf numFmtId="0" fontId="54" fillId="27" borderId="14" xfId="0" applyFont="1" applyFill="1" applyBorder="1" applyAlignment="1">
      <alignment horizontal="right"/>
    </xf>
    <xf numFmtId="170" fontId="7" fillId="0" borderId="14" xfId="0" applyNumberFormat="1" applyFont="1" applyBorder="1" applyAlignment="1">
      <alignment horizontal="right"/>
    </xf>
    <xf numFmtId="170" fontId="7" fillId="0" borderId="0" xfId="0" applyNumberFormat="1" applyFont="1" applyAlignment="1">
      <alignment horizontal="right"/>
    </xf>
    <xf numFmtId="10" fontId="7" fillId="0" borderId="14" xfId="0" applyNumberFormat="1" applyFont="1" applyBorder="1"/>
    <xf numFmtId="170" fontId="7" fillId="0" borderId="14" xfId="198" applyNumberFormat="1" applyFont="1" applyBorder="1"/>
    <xf numFmtId="0" fontId="39" fillId="0" borderId="23" xfId="0" applyFont="1" applyBorder="1" applyAlignment="1">
      <alignment horizontal="center"/>
    </xf>
    <xf numFmtId="170" fontId="39" fillId="0" borderId="23" xfId="198" applyNumberFormat="1" applyFont="1" applyBorder="1" applyAlignment="1">
      <alignment horizontal="center"/>
    </xf>
    <xf numFmtId="0" fontId="39" fillId="0" borderId="24" xfId="0" applyFont="1" applyBorder="1" applyAlignment="1">
      <alignment horizontal="center"/>
    </xf>
    <xf numFmtId="170" fontId="39" fillId="0" borderId="23" xfId="198" applyNumberFormat="1" applyFont="1" applyBorder="1" applyAlignment="1">
      <alignment horizontal="center" wrapText="1"/>
    </xf>
    <xf numFmtId="0" fontId="39" fillId="0" borderId="25" xfId="0" applyFont="1" applyBorder="1" applyAlignment="1">
      <alignment horizontal="center"/>
    </xf>
    <xf numFmtId="170" fontId="39" fillId="0" borderId="16" xfId="198" applyNumberFormat="1" applyFont="1" applyBorder="1" applyAlignment="1">
      <alignment horizontal="center"/>
    </xf>
    <xf numFmtId="170" fontId="39" fillId="0" borderId="25" xfId="198" applyNumberFormat="1" applyFont="1" applyBorder="1" applyAlignment="1">
      <alignment horizontal="center"/>
    </xf>
    <xf numFmtId="170" fontId="39" fillId="0" borderId="15" xfId="198" applyNumberFormat="1" applyFont="1" applyBorder="1" applyAlignment="1">
      <alignment horizontal="center"/>
    </xf>
    <xf numFmtId="0" fontId="7" fillId="0" borderId="24" xfId="0" applyFont="1" applyBorder="1" applyAlignment="1">
      <alignment horizontal="center"/>
    </xf>
    <xf numFmtId="170" fontId="7" fillId="0" borderId="23" xfId="198" applyNumberFormat="1" applyFont="1" applyBorder="1"/>
    <xf numFmtId="171" fontId="7" fillId="0" borderId="14" xfId="0" applyNumberFormat="1" applyFont="1" applyBorder="1"/>
    <xf numFmtId="171" fontId="7" fillId="0" borderId="23" xfId="0" applyNumberFormat="1" applyFont="1" applyBorder="1"/>
    <xf numFmtId="171" fontId="7" fillId="0" borderId="24" xfId="0" applyNumberFormat="1" applyFont="1" applyBorder="1"/>
    <xf numFmtId="170" fontId="7" fillId="0" borderId="24" xfId="0" applyNumberFormat="1" applyFont="1" applyBorder="1"/>
    <xf numFmtId="170" fontId="1" fillId="0" borderId="24" xfId="198" applyNumberFormat="1" applyBorder="1"/>
    <xf numFmtId="170" fontId="7" fillId="0" borderId="24" xfId="198" applyNumberFormat="1" applyFont="1" applyBorder="1"/>
    <xf numFmtId="170" fontId="7" fillId="0" borderId="24" xfId="198" applyNumberFormat="1" applyFont="1" applyFill="1" applyBorder="1"/>
    <xf numFmtId="0" fontId="7" fillId="0" borderId="25" xfId="0" applyFont="1" applyBorder="1" applyAlignment="1">
      <alignment horizontal="center"/>
    </xf>
    <xf numFmtId="170" fontId="7" fillId="0" borderId="25" xfId="0" applyNumberFormat="1" applyFont="1" applyBorder="1"/>
    <xf numFmtId="170" fontId="1" fillId="0" borderId="25" xfId="198" applyNumberFormat="1" applyBorder="1"/>
    <xf numFmtId="170" fontId="7" fillId="0" borderId="25" xfId="198" applyNumberFormat="1" applyFont="1" applyFill="1" applyBorder="1"/>
    <xf numFmtId="171" fontId="7" fillId="0" borderId="16" xfId="0" applyNumberFormat="1" applyFont="1" applyBorder="1"/>
    <xf numFmtId="171" fontId="7" fillId="0" borderId="25" xfId="0" applyNumberFormat="1" applyFont="1" applyBorder="1"/>
    <xf numFmtId="171" fontId="7" fillId="0" borderId="0" xfId="0" applyNumberFormat="1" applyFont="1"/>
    <xf numFmtId="170" fontId="55" fillId="0" borderId="0" xfId="0" applyNumberFormat="1" applyFont="1" applyAlignment="1">
      <alignment horizontal="left"/>
    </xf>
    <xf numFmtId="0" fontId="9" fillId="0" borderId="0" xfId="0" applyFont="1"/>
    <xf numFmtId="170" fontId="39" fillId="0" borderId="0" xfId="198" applyNumberFormat="1" applyFont="1" applyBorder="1"/>
    <xf numFmtId="170" fontId="7" fillId="0" borderId="14" xfId="0" applyNumberFormat="1" applyFont="1" applyBorder="1"/>
    <xf numFmtId="170" fontId="39" fillId="0" borderId="11" xfId="198" applyNumberFormat="1" applyFont="1" applyBorder="1"/>
    <xf numFmtId="170" fontId="7" fillId="0" borderId="19" xfId="0" applyNumberFormat="1" applyFont="1" applyBorder="1"/>
    <xf numFmtId="0" fontId="7" fillId="0" borderId="15" xfId="0" applyFont="1" applyBorder="1"/>
    <xf numFmtId="170" fontId="39" fillId="0" borderId="6" xfId="198" applyNumberFormat="1" applyFont="1" applyFill="1" applyBorder="1" applyAlignment="1">
      <alignment horizontal="left"/>
    </xf>
    <xf numFmtId="170" fontId="39" fillId="0" borderId="16" xfId="198" applyNumberFormat="1" applyFont="1" applyFill="1" applyBorder="1" applyAlignment="1">
      <alignment horizontal="left"/>
    </xf>
    <xf numFmtId="0" fontId="7" fillId="0" borderId="20" xfId="0" applyFont="1" applyBorder="1" applyAlignment="1">
      <alignment horizontal="center"/>
    </xf>
    <xf numFmtId="0" fontId="0" fillId="0" borderId="21" xfId="0" applyBorder="1"/>
    <xf numFmtId="0" fontId="7" fillId="0" borderId="6" xfId="0" applyFont="1" applyBorder="1" applyAlignment="1">
      <alignment horizontal="center"/>
    </xf>
    <xf numFmtId="0" fontId="0" fillId="0" borderId="6" xfId="0" applyBorder="1"/>
    <xf numFmtId="0" fontId="39" fillId="0" borderId="23" xfId="0" applyFont="1" applyBorder="1" applyAlignment="1">
      <alignment horizontal="center" wrapText="1"/>
    </xf>
    <xf numFmtId="170" fontId="39" fillId="0" borderId="0" xfId="198" applyNumberFormat="1" applyFont="1" applyBorder="1" applyAlignment="1">
      <alignment horizontal="center" wrapText="1"/>
    </xf>
    <xf numFmtId="0" fontId="39" fillId="0" borderId="24" xfId="0" applyFont="1" applyBorder="1" applyAlignment="1">
      <alignment horizontal="center" wrapText="1"/>
    </xf>
    <xf numFmtId="0" fontId="39" fillId="0" borderId="6" xfId="0" applyFont="1" applyBorder="1" applyAlignment="1">
      <alignment horizontal="center"/>
    </xf>
    <xf numFmtId="170" fontId="7" fillId="0" borderId="23" xfId="0" applyNumberFormat="1" applyFont="1" applyBorder="1"/>
    <xf numFmtId="170" fontId="7" fillId="0" borderId="6" xfId="0" applyNumberFormat="1" applyFont="1" applyBorder="1"/>
    <xf numFmtId="0" fontId="55" fillId="0" borderId="0" xfId="0" applyFont="1"/>
    <xf numFmtId="0" fontId="58" fillId="0" borderId="0" xfId="0" applyFont="1"/>
    <xf numFmtId="170" fontId="7" fillId="0" borderId="14" xfId="198" applyNumberFormat="1" applyFont="1" applyFill="1" applyBorder="1" applyAlignment="1">
      <alignment horizontal="right"/>
    </xf>
    <xf numFmtId="0" fontId="7" fillId="0" borderId="14" xfId="0" applyFont="1" applyBorder="1" applyAlignment="1">
      <alignment horizontal="right"/>
    </xf>
    <xf numFmtId="0" fontId="7" fillId="0" borderId="16" xfId="0" applyFont="1" applyBorder="1" applyAlignment="1">
      <alignment horizontal="right"/>
    </xf>
    <xf numFmtId="0" fontId="52" fillId="27" borderId="0" xfId="0" applyFont="1" applyFill="1" applyAlignment="1">
      <alignment horizontal="left"/>
    </xf>
    <xf numFmtId="0" fontId="39" fillId="0" borderId="21" xfId="0" applyFont="1" applyBorder="1"/>
    <xf numFmtId="0" fontId="61" fillId="28" borderId="21" xfId="0" applyFont="1" applyFill="1" applyBorder="1" applyAlignment="1">
      <alignment horizontal="center"/>
    </xf>
    <xf numFmtId="0" fontId="39" fillId="0" borderId="0" xfId="0" quotePrefix="1" applyFont="1" applyAlignment="1">
      <alignment horizontal="left"/>
    </xf>
    <xf numFmtId="0" fontId="46" fillId="0" borderId="0" xfId="0" applyFont="1" applyAlignment="1">
      <alignment horizontal="center"/>
    </xf>
    <xf numFmtId="0" fontId="0" fillId="0" borderId="22" xfId="0" applyBorder="1"/>
    <xf numFmtId="0" fontId="68" fillId="0" borderId="0" xfId="0" quotePrefix="1" applyFont="1" applyAlignment="1">
      <alignment horizontal="left"/>
    </xf>
    <xf numFmtId="0" fontId="68" fillId="0" borderId="0" xfId="0" applyFont="1"/>
    <xf numFmtId="0" fontId="69" fillId="0" borderId="0" xfId="0" applyFont="1"/>
    <xf numFmtId="0" fontId="7" fillId="0" borderId="0" xfId="0" applyFont="1" applyAlignment="1">
      <alignment horizontal="left"/>
    </xf>
    <xf numFmtId="0" fontId="50" fillId="0" borderId="0" xfId="0" quotePrefix="1" applyFont="1" applyAlignment="1">
      <alignment horizontal="left"/>
    </xf>
    <xf numFmtId="0" fontId="46" fillId="0" borderId="0" xfId="0" quotePrefix="1" applyFont="1" applyAlignment="1">
      <alignment horizontal="center"/>
    </xf>
    <xf numFmtId="171" fontId="46" fillId="0" borderId="0" xfId="0" quotePrefix="1" applyNumberFormat="1" applyFont="1" applyAlignment="1">
      <alignment horizontal="center"/>
    </xf>
    <xf numFmtId="0" fontId="52" fillId="0" borderId="0" xfId="0" applyFont="1" applyAlignment="1">
      <alignment horizontal="left"/>
    </xf>
    <xf numFmtId="0" fontId="55" fillId="0" borderId="0" xfId="0" quotePrefix="1" applyFont="1" applyAlignment="1">
      <alignment horizontal="left"/>
    </xf>
    <xf numFmtId="0" fontId="67" fillId="0" borderId="0" xfId="0" applyFont="1" applyAlignment="1">
      <alignment horizontal="right"/>
    </xf>
    <xf numFmtId="168" fontId="7" fillId="0" borderId="24" xfId="198" applyNumberFormat="1" applyFont="1" applyFill="1" applyBorder="1"/>
    <xf numFmtId="168" fontId="7" fillId="0" borderId="14" xfId="198" applyNumberFormat="1" applyFont="1" applyFill="1" applyBorder="1"/>
    <xf numFmtId="170" fontId="7" fillId="0" borderId="14" xfId="198" applyNumberFormat="1" applyFont="1" applyFill="1" applyBorder="1"/>
    <xf numFmtId="170" fontId="7" fillId="0" borderId="16" xfId="198" applyNumberFormat="1" applyFont="1" applyFill="1" applyBorder="1"/>
    <xf numFmtId="170" fontId="39" fillId="27" borderId="25" xfId="198" applyNumberFormat="1" applyFont="1" applyFill="1" applyBorder="1" applyAlignment="1">
      <alignment horizontal="center"/>
    </xf>
    <xf numFmtId="170" fontId="39" fillId="27" borderId="16" xfId="198" applyNumberFormat="1" applyFont="1" applyFill="1" applyBorder="1" applyAlignment="1">
      <alignment horizontal="center"/>
    </xf>
    <xf numFmtId="171" fontId="54" fillId="0" borderId="23" xfId="0" applyNumberFormat="1" applyFont="1" applyBorder="1"/>
    <xf numFmtId="171" fontId="54" fillId="0" borderId="24" xfId="0" applyNumberFormat="1" applyFont="1" applyBorder="1"/>
    <xf numFmtId="170" fontId="7" fillId="0" borderId="13" xfId="198" quotePrefix="1" applyNumberFormat="1" applyFont="1" applyBorder="1" applyAlignment="1">
      <alignment horizontal="right"/>
    </xf>
    <xf numFmtId="0" fontId="7" fillId="0" borderId="15" xfId="0" quotePrefix="1" applyFont="1" applyBorder="1" applyAlignment="1">
      <alignment horizontal="right"/>
    </xf>
    <xf numFmtId="0" fontId="55" fillId="0" borderId="23" xfId="0" applyFont="1" applyBorder="1"/>
    <xf numFmtId="170" fontId="55" fillId="0" borderId="25" xfId="198" applyNumberFormat="1" applyFont="1" applyBorder="1"/>
    <xf numFmtId="0" fontId="57" fillId="0" borderId="28" xfId="198" applyNumberFormat="1" applyFont="1" applyFill="1" applyBorder="1" applyAlignment="1">
      <alignment horizontal="left"/>
    </xf>
    <xf numFmtId="170" fontId="7" fillId="0" borderId="29" xfId="198" quotePrefix="1" applyNumberFormat="1" applyFont="1" applyBorder="1" applyAlignment="1">
      <alignment horizontal="right"/>
    </xf>
    <xf numFmtId="0" fontId="39" fillId="0" borderId="30" xfId="0" applyFont="1" applyBorder="1" applyAlignment="1">
      <alignment horizontal="center"/>
    </xf>
    <xf numFmtId="169" fontId="7" fillId="0" borderId="31" xfId="995" applyFont="1" applyBorder="1" applyAlignment="1" applyProtection="1">
      <alignment horizontal="center"/>
      <protection locked="0"/>
    </xf>
    <xf numFmtId="3" fontId="7" fillId="0" borderId="32" xfId="995" applyNumberFormat="1" applyFont="1" applyBorder="1" applyAlignment="1" applyProtection="1">
      <alignment horizontal="center"/>
      <protection locked="0"/>
    </xf>
    <xf numFmtId="0" fontId="39" fillId="0" borderId="26" xfId="0" quotePrefix="1" applyFont="1" applyBorder="1" applyAlignment="1">
      <alignment horizontal="left"/>
    </xf>
    <xf numFmtId="0" fontId="39" fillId="0" borderId="13" xfId="0" quotePrefix="1" applyFont="1" applyBorder="1" applyAlignment="1">
      <alignment horizontal="left"/>
    </xf>
    <xf numFmtId="169" fontId="7" fillId="0" borderId="31" xfId="995" quotePrefix="1" applyFont="1" applyBorder="1" applyAlignment="1" applyProtection="1">
      <alignment horizontal="center"/>
      <protection locked="0"/>
    </xf>
    <xf numFmtId="170" fontId="39" fillId="0" borderId="23" xfId="198" quotePrefix="1" applyNumberFormat="1" applyFont="1" applyBorder="1" applyAlignment="1">
      <alignment horizontal="center" wrapText="1"/>
    </xf>
    <xf numFmtId="0" fontId="52" fillId="0" borderId="0" xfId="0" quotePrefix="1" applyFont="1" applyAlignment="1">
      <alignment horizontal="left"/>
    </xf>
    <xf numFmtId="171" fontId="54" fillId="27" borderId="23" xfId="0" applyNumberFormat="1" applyFont="1" applyFill="1" applyBorder="1"/>
    <xf numFmtId="171" fontId="54" fillId="27" borderId="24" xfId="0" applyNumberFormat="1" applyFont="1" applyFill="1" applyBorder="1"/>
    <xf numFmtId="171" fontId="54" fillId="27" borderId="25" xfId="0" applyNumberFormat="1" applyFont="1" applyFill="1" applyBorder="1"/>
    <xf numFmtId="0" fontId="39" fillId="0" borderId="23" xfId="0" quotePrefix="1" applyFont="1" applyBorder="1" applyAlignment="1">
      <alignment horizontal="center" wrapText="1"/>
    </xf>
    <xf numFmtId="0" fontId="55" fillId="0" borderId="0" xfId="0" applyFont="1" applyAlignment="1">
      <alignment horizontal="left"/>
    </xf>
    <xf numFmtId="170" fontId="54" fillId="27" borderId="0" xfId="0" applyNumberFormat="1" applyFont="1" applyFill="1"/>
    <xf numFmtId="170" fontId="54" fillId="27" borderId="23" xfId="198" applyNumberFormat="1" applyFont="1" applyFill="1" applyBorder="1"/>
    <xf numFmtId="170" fontId="54" fillId="27" borderId="14" xfId="198" applyNumberFormat="1" applyFont="1" applyFill="1" applyBorder="1"/>
    <xf numFmtId="170" fontId="54" fillId="27" borderId="24" xfId="198" applyNumberFormat="1" applyFont="1" applyFill="1" applyBorder="1"/>
    <xf numFmtId="170" fontId="54" fillId="27" borderId="24" xfId="0" applyNumberFormat="1" applyFont="1" applyFill="1" applyBorder="1"/>
    <xf numFmtId="168" fontId="54" fillId="27" borderId="24" xfId="198" applyNumberFormat="1" applyFont="1" applyFill="1" applyBorder="1"/>
    <xf numFmtId="168" fontId="54" fillId="27" borderId="14" xfId="198" applyNumberFormat="1" applyFont="1" applyFill="1" applyBorder="1"/>
    <xf numFmtId="170" fontId="54" fillId="27" borderId="23" xfId="0" applyNumberFormat="1" applyFont="1" applyFill="1" applyBorder="1"/>
    <xf numFmtId="171" fontId="54" fillId="0" borderId="14" xfId="0" applyNumberFormat="1" applyFont="1" applyBorder="1"/>
    <xf numFmtId="0" fontId="53" fillId="0" borderId="0" xfId="0" quotePrefix="1" applyFont="1"/>
    <xf numFmtId="170" fontId="53" fillId="0" borderId="0" xfId="0" applyNumberFormat="1" applyFont="1" applyAlignment="1">
      <alignment horizontal="left"/>
    </xf>
    <xf numFmtId="170" fontId="79" fillId="27" borderId="24" xfId="198" applyNumberFormat="1" applyFont="1" applyFill="1" applyBorder="1"/>
    <xf numFmtId="170" fontId="7" fillId="27" borderId="0" xfId="0" applyNumberFormat="1" applyFont="1" applyFill="1"/>
    <xf numFmtId="170" fontId="1" fillId="27" borderId="24" xfId="198" applyNumberFormat="1" applyFill="1" applyBorder="1"/>
    <xf numFmtId="170" fontId="7" fillId="27" borderId="24" xfId="0" applyNumberFormat="1" applyFont="1" applyFill="1" applyBorder="1"/>
    <xf numFmtId="170" fontId="7" fillId="27" borderId="24" xfId="198" applyNumberFormat="1" applyFont="1" applyFill="1" applyBorder="1"/>
    <xf numFmtId="170" fontId="7" fillId="27" borderId="14" xfId="198" applyNumberFormat="1" applyFont="1" applyFill="1" applyBorder="1"/>
    <xf numFmtId="170" fontId="87" fillId="27" borderId="14" xfId="198" applyNumberFormat="1" applyFont="1" applyFill="1" applyBorder="1"/>
    <xf numFmtId="170" fontId="87" fillId="27" borderId="24" xfId="0" applyNumberFormat="1" applyFont="1" applyFill="1" applyBorder="1"/>
    <xf numFmtId="170" fontId="87" fillId="27" borderId="24" xfId="198" applyNumberFormat="1" applyFont="1" applyFill="1" applyBorder="1"/>
    <xf numFmtId="171" fontId="87" fillId="0" borderId="14" xfId="0" applyNumberFormat="1" applyFont="1" applyBorder="1"/>
    <xf numFmtId="171" fontId="88" fillId="0" borderId="24" xfId="0" applyNumberFormat="1" applyFont="1" applyBorder="1"/>
    <xf numFmtId="170" fontId="39" fillId="0" borderId="25" xfId="198" applyNumberFormat="1" applyFont="1" applyFill="1" applyBorder="1" applyAlignment="1">
      <alignment horizontal="center"/>
    </xf>
    <xf numFmtId="170" fontId="39" fillId="0" borderId="16" xfId="198" applyNumberFormat="1" applyFont="1" applyFill="1" applyBorder="1" applyAlignment="1">
      <alignment horizontal="center"/>
    </xf>
    <xf numFmtId="170" fontId="39" fillId="0" borderId="18" xfId="349" applyNumberFormat="1" applyFont="1" applyFill="1" applyBorder="1" applyAlignment="1">
      <alignment horizontal="center" wrapText="1"/>
    </xf>
    <xf numFmtId="170" fontId="39" fillId="0" borderId="18" xfId="349" applyNumberFormat="1" applyFont="1" applyBorder="1" applyAlignment="1">
      <alignment horizontal="center" wrapText="1"/>
    </xf>
    <xf numFmtId="170" fontId="7" fillId="0" borderId="23" xfId="285" applyNumberFormat="1" applyFont="1" applyBorder="1"/>
    <xf numFmtId="0" fontId="14" fillId="0" borderId="0" xfId="0" applyFont="1" applyAlignment="1">
      <alignment horizontal="center"/>
    </xf>
    <xf numFmtId="3" fontId="14" fillId="0" borderId="0" xfId="0" quotePrefix="1" applyNumberFormat="1" applyFont="1" applyAlignment="1">
      <alignment horizontal="center"/>
    </xf>
    <xf numFmtId="169" fontId="14" fillId="0" borderId="0" xfId="995" applyFont="1" applyProtection="1"/>
    <xf numFmtId="49" fontId="73" fillId="0" borderId="0" xfId="995" applyNumberFormat="1" applyFont="1" applyAlignment="1" applyProtection="1">
      <alignment horizontal="center"/>
    </xf>
    <xf numFmtId="3" fontId="6" fillId="0" borderId="0" xfId="0" applyNumberFormat="1" applyFont="1" applyAlignment="1">
      <alignment horizontal="center"/>
    </xf>
    <xf numFmtId="3" fontId="6" fillId="0" borderId="0" xfId="0" quotePrefix="1" applyNumberFormat="1" applyFont="1" applyAlignment="1">
      <alignment horizont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39" fillId="0" borderId="11" xfId="0" applyFont="1" applyBorder="1" applyAlignment="1">
      <alignment horizontal="centerContinuous"/>
    </xf>
    <xf numFmtId="0" fontId="53" fillId="0" borderId="0" xfId="0" quotePrefix="1" applyFont="1" applyAlignment="1">
      <alignment horizontal="left"/>
    </xf>
    <xf numFmtId="0" fontId="39" fillId="0" borderId="11" xfId="0" quotePrefix="1" applyFont="1" applyBorder="1" applyAlignment="1">
      <alignment horizontal="centerContinuous"/>
    </xf>
    <xf numFmtId="0" fontId="65" fillId="0" borderId="0" xfId="0" quotePrefix="1" applyFont="1" applyAlignment="1">
      <alignment horizontal="centerContinuous"/>
    </xf>
    <xf numFmtId="0" fontId="65" fillId="0" borderId="11" xfId="0" applyFont="1" applyBorder="1" applyAlignment="1">
      <alignment horizontal="centerContinuous"/>
    </xf>
    <xf numFmtId="0" fontId="74" fillId="0" borderId="0" xfId="0" applyFont="1"/>
    <xf numFmtId="0" fontId="65" fillId="0" borderId="0" xfId="0" applyFont="1" applyAlignment="1">
      <alignment horizontal="center" wrapText="1"/>
    </xf>
    <xf numFmtId="0" fontId="65" fillId="0" borderId="0" xfId="0" applyFont="1" applyAlignment="1">
      <alignment horizontal="center"/>
    </xf>
    <xf numFmtId="0" fontId="65" fillId="0" borderId="0" xfId="0" quotePrefix="1" applyFont="1" applyAlignment="1">
      <alignment horizontal="center" wrapText="1"/>
    </xf>
    <xf numFmtId="0" fontId="0" fillId="0" borderId="38" xfId="0" applyBorder="1" applyAlignment="1">
      <alignment wrapText="1"/>
    </xf>
    <xf numFmtId="0" fontId="0" fillId="0" borderId="24" xfId="0" applyBorder="1"/>
    <xf numFmtId="0" fontId="0" fillId="0" borderId="0" xfId="0" quotePrefix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/>
    </xf>
    <xf numFmtId="170" fontId="1" fillId="0" borderId="0" xfId="198" applyNumberFormat="1" applyFont="1" applyFill="1" applyAlignment="1" applyProtection="1">
      <alignment vertical="center"/>
    </xf>
    <xf numFmtId="170" fontId="1" fillId="0" borderId="0" xfId="198" applyNumberFormat="1" applyFill="1" applyAlignment="1" applyProtection="1">
      <alignment vertical="center"/>
    </xf>
    <xf numFmtId="170" fontId="64" fillId="27" borderId="0" xfId="198" applyNumberFormat="1" applyFont="1" applyFill="1" applyAlignment="1" applyProtection="1">
      <alignment vertical="center"/>
    </xf>
    <xf numFmtId="170" fontId="1" fillId="0" borderId="0" xfId="198" applyNumberFormat="1" applyAlignment="1" applyProtection="1">
      <alignment vertical="center"/>
    </xf>
    <xf numFmtId="170" fontId="39" fillId="0" borderId="0" xfId="198" applyNumberFormat="1" applyFont="1" applyAlignment="1" applyProtection="1">
      <alignment horizontal="center" vertical="center"/>
    </xf>
    <xf numFmtId="170" fontId="0" fillId="0" borderId="24" xfId="0" applyNumberFormat="1" applyBorder="1" applyAlignment="1">
      <alignment vertical="center"/>
    </xf>
    <xf numFmtId="170" fontId="39" fillId="0" borderId="0" xfId="198" applyNumberFormat="1" applyFont="1" applyAlignment="1" applyProtection="1">
      <alignment vertical="center"/>
    </xf>
    <xf numFmtId="0" fontId="0" fillId="0" borderId="0" xfId="0" applyAlignment="1">
      <alignment vertical="center" wrapText="1"/>
    </xf>
    <xf numFmtId="170" fontId="1" fillId="0" borderId="0" xfId="198" applyNumberFormat="1" applyFont="1" applyAlignment="1" applyProtection="1">
      <alignment vertical="center"/>
    </xf>
    <xf numFmtId="0" fontId="1" fillId="0" borderId="0" xfId="0" applyFont="1" applyAlignment="1">
      <alignment vertical="center" wrapText="1"/>
    </xf>
    <xf numFmtId="0" fontId="7" fillId="0" borderId="0" xfId="0" quotePrefix="1" applyFont="1" applyAlignment="1">
      <alignment horizontal="center" vertical="center"/>
    </xf>
    <xf numFmtId="170" fontId="1" fillId="0" borderId="0" xfId="198" applyNumberFormat="1" applyBorder="1" applyAlignment="1" applyProtection="1">
      <alignment vertical="center"/>
    </xf>
    <xf numFmtId="170" fontId="39" fillId="0" borderId="0" xfId="198" applyNumberFormat="1" applyFont="1" applyBorder="1" applyAlignment="1" applyProtection="1">
      <alignment vertical="center"/>
    </xf>
    <xf numFmtId="171" fontId="39" fillId="0" borderId="0" xfId="622" applyNumberFormat="1" applyFont="1" applyAlignment="1" applyProtection="1">
      <alignment vertical="center"/>
    </xf>
    <xf numFmtId="170" fontId="39" fillId="0" borderId="24" xfId="0" applyNumberFormat="1" applyFont="1" applyBorder="1"/>
    <xf numFmtId="0" fontId="64" fillId="0" borderId="0" xfId="0" quotePrefix="1" applyFont="1" applyAlignment="1">
      <alignment horizontal="left"/>
    </xf>
    <xf numFmtId="0" fontId="7" fillId="0" borderId="0" xfId="0" applyFont="1" applyAlignment="1">
      <alignment vertical="center"/>
    </xf>
    <xf numFmtId="170" fontId="75" fillId="0" borderId="0" xfId="198" applyNumberFormat="1" applyFont="1" applyAlignment="1" applyProtection="1">
      <alignment horizontal="center" vertical="center"/>
    </xf>
    <xf numFmtId="43" fontId="77" fillId="0" borderId="0" xfId="198" applyFont="1" applyAlignment="1" applyProtection="1">
      <alignment horizontal="left" vertical="center"/>
    </xf>
    <xf numFmtId="43" fontId="78" fillId="0" borderId="0" xfId="198" applyFont="1" applyAlignment="1" applyProtection="1">
      <alignment vertical="center"/>
    </xf>
    <xf numFmtId="43" fontId="1" fillId="0" borderId="0" xfId="198" applyAlignment="1" applyProtection="1">
      <alignment vertical="center"/>
    </xf>
    <xf numFmtId="170" fontId="0" fillId="0" borderId="25" xfId="0" applyNumberFormat="1" applyBorder="1"/>
    <xf numFmtId="0" fontId="0" fillId="0" borderId="0" xfId="0" quotePrefix="1" applyAlignment="1">
      <alignment horizontal="left" vertical="center"/>
    </xf>
    <xf numFmtId="13" fontId="5" fillId="0" borderId="0" xfId="0" applyNumberFormat="1" applyFont="1" applyAlignment="1">
      <alignment horizontal="center" vertical="center"/>
    </xf>
    <xf numFmtId="170" fontId="64" fillId="27" borderId="0" xfId="0" applyNumberFormat="1" applyFont="1" applyFill="1" applyAlignment="1">
      <alignment vertical="center"/>
    </xf>
    <xf numFmtId="177" fontId="1" fillId="0" borderId="0" xfId="198" applyNumberFormat="1" applyAlignment="1" applyProtection="1">
      <alignment vertical="center"/>
    </xf>
    <xf numFmtId="170" fontId="1" fillId="0" borderId="0" xfId="198" applyNumberFormat="1" applyProtection="1"/>
    <xf numFmtId="43" fontId="1" fillId="0" borderId="0" xfId="198" applyProtection="1"/>
    <xf numFmtId="170" fontId="0" fillId="0" borderId="0" xfId="0" applyNumberFormat="1"/>
    <xf numFmtId="0" fontId="0" fillId="0" borderId="33" xfId="0" applyBorder="1"/>
    <xf numFmtId="0" fontId="0" fillId="0" borderId="2" xfId="0" applyBorder="1"/>
    <xf numFmtId="170" fontId="1" fillId="0" borderId="2" xfId="198" applyNumberFormat="1" applyBorder="1" applyProtection="1"/>
    <xf numFmtId="0" fontId="0" fillId="0" borderId="27" xfId="0" applyBorder="1"/>
    <xf numFmtId="0" fontId="0" fillId="0" borderId="34" xfId="0" applyBorder="1"/>
    <xf numFmtId="0" fontId="0" fillId="0" borderId="35" xfId="0" applyBorder="1" applyAlignment="1">
      <alignment horizontal="center"/>
    </xf>
    <xf numFmtId="0" fontId="0" fillId="0" borderId="36" xfId="0" applyBorder="1"/>
    <xf numFmtId="0" fontId="0" fillId="0" borderId="11" xfId="0" applyBorder="1"/>
    <xf numFmtId="170" fontId="1" fillId="0" borderId="11" xfId="198" applyNumberFormat="1" applyBorder="1" applyProtection="1"/>
    <xf numFmtId="0" fontId="0" fillId="0" borderId="37" xfId="0" applyBorder="1"/>
    <xf numFmtId="0" fontId="0" fillId="0" borderId="0" xfId="0" quotePrefix="1" applyAlignment="1">
      <alignment horizontal="left"/>
    </xf>
    <xf numFmtId="0" fontId="0" fillId="0" borderId="0" xfId="0" quotePrefix="1" applyAlignment="1">
      <alignment horizontal="center"/>
    </xf>
    <xf numFmtId="170" fontId="0" fillId="0" borderId="0" xfId="198" applyNumberFormat="1" applyFont="1" applyProtection="1"/>
    <xf numFmtId="170" fontId="0" fillId="0" borderId="0" xfId="202" applyNumberFormat="1" applyFont="1" applyProtection="1"/>
    <xf numFmtId="170" fontId="0" fillId="0" borderId="0" xfId="1013" applyNumberFormat="1" applyFont="1" applyProtection="1"/>
    <xf numFmtId="171" fontId="0" fillId="0" borderId="0" xfId="622" applyNumberFormat="1" applyFont="1" applyProtection="1"/>
    <xf numFmtId="170" fontId="7" fillId="0" borderId="0" xfId="198" applyNumberFormat="1" applyFont="1" applyProtection="1"/>
    <xf numFmtId="41" fontId="0" fillId="0" borderId="0" xfId="0" applyNumberFormat="1"/>
    <xf numFmtId="3" fontId="0" fillId="0" borderId="0" xfId="0" applyNumberFormat="1"/>
    <xf numFmtId="0" fontId="7" fillId="0" borderId="0" xfId="995" applyNumberFormat="1" applyFont="1" applyProtection="1"/>
    <xf numFmtId="3" fontId="7" fillId="0" borderId="0" xfId="995" applyNumberFormat="1" applyFont="1" applyProtection="1"/>
    <xf numFmtId="10" fontId="7" fillId="0" borderId="0" xfId="995" applyNumberFormat="1" applyFont="1" applyProtection="1"/>
    <xf numFmtId="166" fontId="7" fillId="0" borderId="0" xfId="995" applyNumberFormat="1" applyFont="1" applyProtection="1"/>
    <xf numFmtId="43" fontId="7" fillId="0" borderId="0" xfId="198" applyFont="1" applyAlignment="1" applyProtection="1"/>
    <xf numFmtId="169" fontId="7" fillId="0" borderId="0" xfId="995" applyFont="1" applyProtection="1"/>
    <xf numFmtId="0" fontId="7" fillId="28" borderId="0" xfId="198" applyNumberFormat="1" applyFont="1" applyFill="1" applyAlignment="1" applyProtection="1"/>
    <xf numFmtId="10" fontId="7" fillId="0" borderId="0" xfId="995" applyNumberFormat="1" applyFont="1" applyAlignment="1" applyProtection="1">
      <alignment horizontal="right"/>
    </xf>
    <xf numFmtId="3" fontId="39" fillId="0" borderId="0" xfId="995" applyNumberFormat="1" applyFont="1" applyProtection="1"/>
    <xf numFmtId="3" fontId="48" fillId="0" borderId="0" xfId="995" applyNumberFormat="1" applyFont="1" applyAlignment="1" applyProtection="1">
      <alignment horizontal="center"/>
    </xf>
    <xf numFmtId="10" fontId="48" fillId="0" borderId="0" xfId="995" applyNumberFormat="1" applyFont="1" applyAlignment="1" applyProtection="1">
      <alignment horizontal="center"/>
    </xf>
    <xf numFmtId="0" fontId="7" fillId="0" borderId="0" xfId="995" applyNumberFormat="1" applyFont="1" applyAlignment="1" applyProtection="1">
      <alignment horizontal="right"/>
    </xf>
    <xf numFmtId="10" fontId="0" fillId="0" borderId="0" xfId="0" applyNumberFormat="1" applyAlignment="1">
      <alignment horizontal="center"/>
    </xf>
    <xf numFmtId="166" fontId="7" fillId="0" borderId="0" xfId="995" applyNumberFormat="1" applyFont="1" applyAlignment="1" applyProtection="1">
      <alignment horizontal="center"/>
    </xf>
    <xf numFmtId="167" fontId="7" fillId="0" borderId="0" xfId="995" applyNumberFormat="1" applyFont="1" applyProtection="1"/>
    <xf numFmtId="165" fontId="7" fillId="0" borderId="0" xfId="995" applyNumberFormat="1" applyFont="1" applyAlignment="1" applyProtection="1">
      <alignment horizontal="center"/>
    </xf>
    <xf numFmtId="169" fontId="7" fillId="0" borderId="13" xfId="995" applyFont="1" applyBorder="1" applyProtection="1"/>
    <xf numFmtId="0" fontId="7" fillId="0" borderId="0" xfId="995" applyNumberFormat="1" applyFont="1" applyAlignment="1" applyProtection="1">
      <alignment horizontal="center"/>
    </xf>
    <xf numFmtId="3" fontId="7" fillId="0" borderId="14" xfId="995" applyNumberFormat="1" applyFont="1" applyBorder="1" applyProtection="1"/>
    <xf numFmtId="41" fontId="7" fillId="0" borderId="0" xfId="995" applyNumberFormat="1" applyFont="1" applyProtection="1"/>
    <xf numFmtId="41" fontId="7" fillId="0" borderId="0" xfId="995" applyNumberFormat="1" applyFont="1" applyAlignment="1" applyProtection="1">
      <alignment horizontal="center"/>
    </xf>
    <xf numFmtId="0" fontId="0" fillId="0" borderId="13" xfId="0" applyBorder="1"/>
    <xf numFmtId="0" fontId="0" fillId="0" borderId="14" xfId="0" applyBorder="1"/>
    <xf numFmtId="167" fontId="48" fillId="0" borderId="0" xfId="995" applyNumberFormat="1" applyFont="1" applyProtection="1"/>
    <xf numFmtId="165" fontId="15" fillId="0" borderId="15" xfId="995" applyNumberFormat="1" applyFont="1" applyBorder="1" applyAlignment="1" applyProtection="1">
      <alignment horizontal="center"/>
    </xf>
    <xf numFmtId="0" fontId="7" fillId="28" borderId="6" xfId="995" applyNumberFormat="1" applyFont="1" applyFill="1" applyBorder="1" applyAlignment="1" applyProtection="1">
      <alignment horizontal="center"/>
    </xf>
    <xf numFmtId="170" fontId="7" fillId="0" borderId="6" xfId="995" applyNumberFormat="1" applyFont="1" applyBorder="1" applyAlignment="1" applyProtection="1">
      <alignment horizontal="center"/>
    </xf>
    <xf numFmtId="171" fontId="0" fillId="0" borderId="16" xfId="0" applyNumberFormat="1" applyBorder="1"/>
    <xf numFmtId="3" fontId="7" fillId="0" borderId="0" xfId="995" applyNumberFormat="1" applyFont="1" applyAlignment="1" applyProtection="1">
      <alignment horizontal="right"/>
    </xf>
    <xf numFmtId="0" fontId="63" fillId="0" borderId="0" xfId="0" applyFont="1" applyAlignment="1">
      <alignment horizontal="center"/>
    </xf>
    <xf numFmtId="10" fontId="7" fillId="0" borderId="0" xfId="995" applyNumberFormat="1" applyFont="1" applyAlignment="1" applyProtection="1">
      <alignment horizontal="left"/>
    </xf>
    <xf numFmtId="41" fontId="7" fillId="0" borderId="0" xfId="995" quotePrefix="1" applyNumberFormat="1" applyFont="1" applyProtection="1"/>
    <xf numFmtId="41" fontId="7" fillId="0" borderId="0" xfId="995" applyNumberFormat="1" applyFont="1" applyAlignment="1" applyProtection="1">
      <alignment horizontal="right"/>
    </xf>
    <xf numFmtId="172" fontId="7" fillId="0" borderId="11" xfId="995" applyNumberFormat="1" applyFont="1" applyBorder="1" applyProtection="1"/>
    <xf numFmtId="164" fontId="7" fillId="0" borderId="0" xfId="995" applyNumberFormat="1" applyFont="1" applyAlignment="1" applyProtection="1">
      <alignment horizontal="left"/>
    </xf>
    <xf numFmtId="3" fontId="7" fillId="0" borderId="0" xfId="995" applyNumberFormat="1" applyFont="1" applyAlignment="1" applyProtection="1">
      <alignment vertical="center" wrapText="1"/>
    </xf>
    <xf numFmtId="41" fontId="7" fillId="0" borderId="0" xfId="995" applyNumberFormat="1" applyFont="1" applyAlignment="1" applyProtection="1">
      <alignment vertical="center"/>
    </xf>
    <xf numFmtId="41" fontId="7" fillId="0" borderId="0" xfId="995" applyNumberFormat="1" applyFont="1" applyAlignment="1" applyProtection="1">
      <alignment horizontal="center" vertical="center"/>
    </xf>
    <xf numFmtId="41" fontId="7" fillId="0" borderId="0" xfId="0" applyNumberFormat="1" applyFont="1"/>
    <xf numFmtId="3" fontId="14" fillId="0" borderId="0" xfId="995" applyNumberFormat="1" applyFont="1" applyProtection="1"/>
    <xf numFmtId="3" fontId="14" fillId="0" borderId="0" xfId="995" applyNumberFormat="1" applyFont="1" applyAlignment="1" applyProtection="1">
      <alignment horizontal="center"/>
    </xf>
    <xf numFmtId="41" fontId="14" fillId="0" borderId="0" xfId="995" applyNumberFormat="1" applyFont="1" applyProtection="1"/>
    <xf numFmtId="0" fontId="14" fillId="0" borderId="0" xfId="995" applyNumberFormat="1" applyFont="1" applyProtection="1"/>
    <xf numFmtId="3" fontId="7" fillId="0" borderId="0" xfId="995" applyNumberFormat="1" applyFont="1" applyAlignment="1" applyProtection="1">
      <alignment horizontal="center"/>
    </xf>
    <xf numFmtId="41" fontId="7" fillId="0" borderId="11" xfId="995" applyNumberFormat="1" applyFont="1" applyBorder="1" applyProtection="1"/>
    <xf numFmtId="3" fontId="7" fillId="0" borderId="0" xfId="995" quotePrefix="1" applyNumberFormat="1" applyFont="1" applyProtection="1"/>
    <xf numFmtId="3" fontId="39" fillId="0" borderId="0" xfId="995" applyNumberFormat="1" applyFont="1" applyAlignment="1" applyProtection="1">
      <alignment horizontal="right"/>
    </xf>
    <xf numFmtId="167" fontId="39" fillId="0" borderId="0" xfId="995" applyNumberFormat="1" applyFont="1" applyProtection="1"/>
    <xf numFmtId="3" fontId="39" fillId="0" borderId="0" xfId="995" quotePrefix="1" applyNumberFormat="1" applyFont="1" applyProtection="1"/>
    <xf numFmtId="170" fontId="7" fillId="0" borderId="0" xfId="198" applyNumberFormat="1" applyFont="1" applyFill="1" applyBorder="1" applyProtection="1"/>
    <xf numFmtId="41" fontId="48" fillId="0" borderId="0" xfId="995" applyNumberFormat="1" applyFont="1" applyProtection="1"/>
    <xf numFmtId="41" fontId="7" fillId="0" borderId="11" xfId="0" applyNumberFormat="1" applyFont="1" applyBorder="1"/>
    <xf numFmtId="41" fontId="48" fillId="0" borderId="0" xfId="0" applyNumberFormat="1" applyFont="1"/>
    <xf numFmtId="170" fontId="7" fillId="0" borderId="0" xfId="198" applyNumberFormat="1" applyFont="1" applyFill="1" applyProtection="1"/>
    <xf numFmtId="10" fontId="7" fillId="0" borderId="11" xfId="0" applyNumberFormat="1" applyFont="1" applyBorder="1"/>
    <xf numFmtId="9" fontId="7" fillId="0" borderId="11" xfId="1011" applyFont="1" applyFill="1" applyBorder="1" applyProtection="1"/>
    <xf numFmtId="170" fontId="7" fillId="0" borderId="11" xfId="198" applyNumberFormat="1" applyFont="1" applyFill="1" applyBorder="1" applyAlignment="1" applyProtection="1"/>
    <xf numFmtId="10" fontId="48" fillId="0" borderId="0" xfId="0" applyNumberFormat="1" applyFont="1"/>
    <xf numFmtId="170" fontId="7" fillId="0" borderId="11" xfId="198" applyNumberFormat="1" applyFont="1" applyFill="1" applyBorder="1" applyProtection="1"/>
    <xf numFmtId="175" fontId="7" fillId="0" borderId="0" xfId="0" applyNumberFormat="1" applyFont="1"/>
    <xf numFmtId="43" fontId="7" fillId="0" borderId="0" xfId="198" applyFont="1" applyProtection="1"/>
    <xf numFmtId="170" fontId="7" fillId="0" borderId="0" xfId="198" applyNumberFormat="1" applyFont="1" applyBorder="1" applyProtection="1"/>
    <xf numFmtId="0" fontId="65" fillId="0" borderId="0" xfId="0" quotePrefix="1" applyFont="1" applyAlignment="1">
      <alignment horizontal="left"/>
    </xf>
    <xf numFmtId="0" fontId="66" fillId="0" borderId="0" xfId="0" quotePrefix="1" applyFont="1" applyAlignment="1">
      <alignment horizontal="left"/>
    </xf>
    <xf numFmtId="0" fontId="7" fillId="0" borderId="26" xfId="0" quotePrefix="1" applyFont="1" applyBorder="1" applyAlignment="1">
      <alignment horizontal="left"/>
    </xf>
    <xf numFmtId="0" fontId="0" fillId="0" borderId="39" xfId="0" quotePrefix="1" applyBorder="1" applyAlignment="1">
      <alignment horizontal="left"/>
    </xf>
    <xf numFmtId="0" fontId="54" fillId="0" borderId="43" xfId="0" applyFont="1" applyBorder="1"/>
    <xf numFmtId="0" fontId="106" fillId="0" borderId="14" xfId="0" applyFont="1" applyBorder="1"/>
    <xf numFmtId="10" fontId="54" fillId="0" borderId="43" xfId="0" applyNumberFormat="1" applyFont="1" applyBorder="1"/>
    <xf numFmtId="170" fontId="54" fillId="0" borderId="43" xfId="274" applyNumberFormat="1" applyFont="1" applyBorder="1" applyProtection="1"/>
    <xf numFmtId="0" fontId="106" fillId="0" borderId="41" xfId="0" applyFont="1" applyBorder="1"/>
    <xf numFmtId="166" fontId="54" fillId="0" borderId="43" xfId="0" applyNumberFormat="1" applyFont="1" applyBorder="1"/>
    <xf numFmtId="0" fontId="106" fillId="0" borderId="42" xfId="0" applyFont="1" applyBorder="1"/>
    <xf numFmtId="41" fontId="54" fillId="0" borderId="43" xfId="0" applyNumberFormat="1" applyFont="1" applyBorder="1"/>
    <xf numFmtId="3" fontId="7" fillId="0" borderId="45" xfId="880" applyNumberFormat="1" applyBorder="1"/>
    <xf numFmtId="10" fontId="54" fillId="0" borderId="13" xfId="0" applyNumberFormat="1" applyFont="1" applyBorder="1"/>
    <xf numFmtId="0" fontId="7" fillId="0" borderId="14" xfId="880" applyBorder="1"/>
    <xf numFmtId="41" fontId="54" fillId="0" borderId="13" xfId="0" applyNumberFormat="1" applyFont="1" applyBorder="1"/>
    <xf numFmtId="0" fontId="7" fillId="0" borderId="19" xfId="880" applyBorder="1"/>
    <xf numFmtId="170" fontId="54" fillId="0" borderId="44" xfId="0" applyNumberFormat="1" applyFont="1" applyBorder="1"/>
    <xf numFmtId="0" fontId="54" fillId="0" borderId="46" xfId="0" applyFont="1" applyBorder="1"/>
    <xf numFmtId="0" fontId="54" fillId="0" borderId="16" xfId="0" applyFont="1" applyBorder="1"/>
    <xf numFmtId="170" fontId="54" fillId="0" borderId="23" xfId="0" applyNumberFormat="1" applyFont="1" applyBorder="1"/>
    <xf numFmtId="170" fontId="54" fillId="0" borderId="24" xfId="0" applyNumberFormat="1" applyFont="1" applyBorder="1"/>
    <xf numFmtId="171" fontId="54" fillId="0" borderId="25" xfId="0" applyNumberFormat="1" applyFont="1" applyBorder="1"/>
    <xf numFmtId="0" fontId="7" fillId="26" borderId="0" xfId="198" applyNumberFormat="1" applyFont="1" applyFill="1" applyAlignment="1" applyProtection="1"/>
    <xf numFmtId="0" fontId="7" fillId="0" borderId="0" xfId="198" applyNumberFormat="1" applyFont="1" applyFill="1" applyAlignment="1" applyProtection="1"/>
    <xf numFmtId="169" fontId="15" fillId="0" borderId="26" xfId="995" applyFont="1" applyBorder="1" applyProtection="1"/>
    <xf numFmtId="169" fontId="7" fillId="0" borderId="17" xfId="995" applyFont="1" applyBorder="1" applyProtection="1"/>
    <xf numFmtId="3" fontId="7" fillId="0" borderId="18" xfId="995" applyNumberFormat="1" applyFont="1" applyBorder="1" applyProtection="1"/>
    <xf numFmtId="0" fontId="7" fillId="28" borderId="0" xfId="995" applyNumberFormat="1" applyFont="1" applyFill="1" applyAlignment="1" applyProtection="1">
      <alignment horizontal="center"/>
    </xf>
    <xf numFmtId="0" fontId="0" fillId="0" borderId="0" xfId="0" applyAlignment="1">
      <alignment horizontal="right"/>
    </xf>
    <xf numFmtId="171" fontId="0" fillId="0" borderId="0" xfId="0" applyNumberFormat="1"/>
    <xf numFmtId="171" fontId="0" fillId="0" borderId="14" xfId="0" applyNumberFormat="1" applyBorder="1"/>
    <xf numFmtId="171" fontId="0" fillId="0" borderId="6" xfId="0" applyNumberFormat="1" applyBorder="1"/>
    <xf numFmtId="170" fontId="0" fillId="0" borderId="18" xfId="0" applyNumberFormat="1" applyBorder="1"/>
    <xf numFmtId="173" fontId="7" fillId="0" borderId="0" xfId="995" applyNumberFormat="1" applyFont="1" applyProtection="1"/>
    <xf numFmtId="165" fontId="7" fillId="0" borderId="15" xfId="995" applyNumberFormat="1" applyFont="1" applyBorder="1" applyAlignment="1" applyProtection="1">
      <alignment horizontal="center"/>
    </xf>
    <xf numFmtId="0" fontId="7" fillId="0" borderId="6" xfId="995" applyNumberFormat="1" applyFont="1" applyBorder="1" applyAlignment="1" applyProtection="1">
      <alignment horizontal="center"/>
    </xf>
    <xf numFmtId="170" fontId="7" fillId="0" borderId="6" xfId="995" quotePrefix="1" applyNumberFormat="1" applyFont="1" applyBorder="1" applyAlignment="1" applyProtection="1">
      <alignment horizontal="center"/>
    </xf>
    <xf numFmtId="174" fontId="7" fillId="0" borderId="0" xfId="995" applyNumberFormat="1" applyFont="1" applyAlignment="1" applyProtection="1">
      <alignment horizontal="center"/>
    </xf>
    <xf numFmtId="176" fontId="7" fillId="0" borderId="0" xfId="995" applyNumberFormat="1" applyFont="1" applyAlignment="1" applyProtection="1">
      <alignment horizontal="center" vertical="center"/>
    </xf>
    <xf numFmtId="41" fontId="48" fillId="0" borderId="11" xfId="995" applyNumberFormat="1" applyFont="1" applyBorder="1" applyProtection="1"/>
    <xf numFmtId="9" fontId="7" fillId="0" borderId="0" xfId="1011" applyFont="1" applyFill="1" applyBorder="1" applyProtection="1"/>
    <xf numFmtId="170" fontId="7" fillId="0" borderId="0" xfId="198" applyNumberFormat="1" applyFont="1" applyFill="1" applyBorder="1" applyAlignment="1" applyProtection="1"/>
    <xf numFmtId="41" fontId="56" fillId="0" borderId="0" xfId="0" applyNumberFormat="1" applyFont="1"/>
    <xf numFmtId="10" fontId="0" fillId="0" borderId="0" xfId="0" applyNumberFormat="1"/>
    <xf numFmtId="164" fontId="1" fillId="0" borderId="0" xfId="1011" applyNumberFormat="1" applyProtection="1"/>
    <xf numFmtId="0" fontId="7" fillId="0" borderId="40" xfId="0" quotePrefix="1" applyFont="1" applyBorder="1" applyAlignment="1">
      <alignment horizontal="left"/>
    </xf>
    <xf numFmtId="0" fontId="0" fillId="0" borderId="18" xfId="0" applyBorder="1"/>
    <xf numFmtId="0" fontId="54" fillId="0" borderId="43" xfId="0" quotePrefix="1" applyFont="1" applyBorder="1" applyAlignment="1">
      <alignment horizontal="right"/>
    </xf>
    <xf numFmtId="169" fontId="0" fillId="0" borderId="14" xfId="0" applyNumberFormat="1" applyBorder="1"/>
    <xf numFmtId="170" fontId="54" fillId="0" borderId="43" xfId="202" applyNumberFormat="1" applyFont="1" applyFill="1" applyBorder="1" applyProtection="1"/>
    <xf numFmtId="3" fontId="54" fillId="0" borderId="45" xfId="0" applyNumberFormat="1" applyFont="1" applyBorder="1"/>
    <xf numFmtId="0" fontId="54" fillId="0" borderId="14" xfId="0" applyFont="1" applyBorder="1"/>
    <xf numFmtId="0" fontId="7" fillId="0" borderId="14" xfId="0" applyFont="1" applyBorder="1"/>
    <xf numFmtId="0" fontId="54" fillId="0" borderId="19" xfId="0" applyFont="1" applyBorder="1"/>
    <xf numFmtId="170" fontId="54" fillId="0" borderId="43" xfId="0" applyNumberFormat="1" applyFont="1" applyBorder="1"/>
    <xf numFmtId="170" fontId="54" fillId="0" borderId="47" xfId="0" applyNumberFormat="1" applyFont="1" applyBorder="1"/>
    <xf numFmtId="170" fontId="54" fillId="0" borderId="23" xfId="516" applyNumberFormat="1" applyFont="1" applyBorder="1" applyProtection="1"/>
    <xf numFmtId="170" fontId="54" fillId="0" borderId="24" xfId="516" applyNumberFormat="1" applyFont="1" applyBorder="1" applyProtection="1"/>
    <xf numFmtId="170" fontId="54" fillId="0" borderId="25" xfId="516" applyNumberFormat="1" applyFont="1" applyBorder="1" applyProtection="1"/>
    <xf numFmtId="0" fontId="51" fillId="27" borderId="0" xfId="198" applyNumberFormat="1" applyFont="1" applyFill="1" applyAlignment="1" applyProtection="1">
      <alignment horizontal="left"/>
    </xf>
    <xf numFmtId="170" fontId="39" fillId="0" borderId="18" xfId="198" applyNumberFormat="1" applyFont="1" applyBorder="1" applyProtection="1"/>
    <xf numFmtId="0" fontId="14" fillId="0" borderId="0" xfId="198" applyNumberFormat="1" applyFont="1" applyFill="1" applyAlignment="1" applyProtection="1">
      <alignment horizontal="left"/>
    </xf>
    <xf numFmtId="0" fontId="14" fillId="0" borderId="0" xfId="198" applyNumberFormat="1" applyFont="1" applyFill="1" applyBorder="1" applyAlignment="1" applyProtection="1">
      <alignment horizontal="left"/>
    </xf>
    <xf numFmtId="0" fontId="9" fillId="0" borderId="0" xfId="198" applyNumberFormat="1" applyFont="1" applyFill="1" applyBorder="1" applyAlignment="1" applyProtection="1">
      <alignment horizontal="left"/>
    </xf>
    <xf numFmtId="170" fontId="39" fillId="0" borderId="19" xfId="198" applyNumberFormat="1" applyFont="1" applyBorder="1" applyProtection="1"/>
    <xf numFmtId="170" fontId="39" fillId="0" borderId="15" xfId="198" applyNumberFormat="1" applyFont="1" applyBorder="1" applyProtection="1"/>
    <xf numFmtId="170" fontId="7" fillId="0" borderId="6" xfId="198" applyNumberFormat="1" applyFont="1" applyBorder="1" applyProtection="1"/>
    <xf numFmtId="170" fontId="7" fillId="0" borderId="16" xfId="198" applyNumberFormat="1" applyFont="1" applyBorder="1" applyProtection="1"/>
    <xf numFmtId="170" fontId="54" fillId="27" borderId="14" xfId="198" applyNumberFormat="1" applyFont="1" applyFill="1" applyBorder="1" applyAlignment="1" applyProtection="1">
      <alignment horizontal="right"/>
    </xf>
    <xf numFmtId="170" fontId="7" fillId="0" borderId="14" xfId="198" applyNumberFormat="1" applyFont="1" applyBorder="1" applyProtection="1"/>
    <xf numFmtId="170" fontId="39" fillId="0" borderId="23" xfId="198" applyNumberFormat="1" applyFont="1" applyBorder="1" applyAlignment="1" applyProtection="1">
      <alignment horizontal="center"/>
    </xf>
    <xf numFmtId="170" fontId="39" fillId="0" borderId="18" xfId="349" applyNumberFormat="1" applyFont="1" applyFill="1" applyBorder="1" applyAlignment="1" applyProtection="1">
      <alignment horizontal="center" wrapText="1"/>
    </xf>
    <xf numFmtId="170" fontId="39" fillId="0" borderId="18" xfId="349" applyNumberFormat="1" applyFont="1" applyBorder="1" applyAlignment="1" applyProtection="1">
      <alignment horizontal="center" wrapText="1"/>
    </xf>
    <xf numFmtId="170" fontId="39" fillId="0" borderId="23" xfId="198" quotePrefix="1" applyNumberFormat="1" applyFont="1" applyBorder="1" applyAlignment="1" applyProtection="1">
      <alignment horizontal="center" wrapText="1"/>
    </xf>
    <xf numFmtId="170" fontId="39" fillId="0" borderId="23" xfId="198" applyNumberFormat="1" applyFont="1" applyBorder="1" applyAlignment="1" applyProtection="1">
      <alignment horizontal="center" wrapText="1"/>
    </xf>
    <xf numFmtId="170" fontId="39" fillId="0" borderId="16" xfId="198" applyNumberFormat="1" applyFont="1" applyFill="1" applyBorder="1" applyAlignment="1" applyProtection="1">
      <alignment horizontal="center"/>
    </xf>
    <xf numFmtId="170" fontId="39" fillId="0" borderId="16" xfId="198" applyNumberFormat="1" applyFont="1" applyBorder="1" applyAlignment="1" applyProtection="1">
      <alignment horizontal="center"/>
    </xf>
    <xf numFmtId="170" fontId="39" fillId="0" borderId="25" xfId="198" applyNumberFormat="1" applyFont="1" applyBorder="1" applyAlignment="1" applyProtection="1">
      <alignment horizontal="center"/>
    </xf>
    <xf numFmtId="170" fontId="39" fillId="0" borderId="15" xfId="198" applyNumberFormat="1" applyFont="1" applyBorder="1" applyAlignment="1" applyProtection="1">
      <alignment horizontal="center"/>
    </xf>
    <xf numFmtId="170" fontId="54" fillId="27" borderId="23" xfId="198" applyNumberFormat="1" applyFont="1" applyFill="1" applyBorder="1" applyProtection="1"/>
    <xf numFmtId="170" fontId="54" fillId="27" borderId="14" xfId="198" applyNumberFormat="1" applyFont="1" applyFill="1" applyBorder="1" applyProtection="1"/>
    <xf numFmtId="170" fontId="54" fillId="27" borderId="24" xfId="198" applyNumberFormat="1" applyFont="1" applyFill="1" applyBorder="1" applyProtection="1"/>
    <xf numFmtId="170" fontId="79" fillId="27" borderId="24" xfId="198" applyNumberFormat="1" applyFont="1" applyFill="1" applyBorder="1" applyProtection="1"/>
    <xf numFmtId="170" fontId="1" fillId="0" borderId="24" xfId="198" applyNumberFormat="1" applyBorder="1" applyProtection="1"/>
    <xf numFmtId="170" fontId="7" fillId="0" borderId="24" xfId="198" applyNumberFormat="1" applyFont="1" applyBorder="1" applyProtection="1"/>
    <xf numFmtId="170" fontId="7" fillId="0" borderId="24" xfId="198" applyNumberFormat="1" applyFont="1" applyFill="1" applyBorder="1" applyProtection="1"/>
    <xf numFmtId="170" fontId="1" fillId="0" borderId="25" xfId="198" applyNumberFormat="1" applyBorder="1" applyProtection="1"/>
    <xf numFmtId="170" fontId="7" fillId="0" borderId="25" xfId="198" applyNumberFormat="1" applyFont="1" applyFill="1" applyBorder="1" applyProtection="1"/>
    <xf numFmtId="169" fontId="7" fillId="0" borderId="31" xfId="995" applyFont="1" applyBorder="1" applyAlignment="1" applyProtection="1">
      <alignment horizontal="center"/>
    </xf>
    <xf numFmtId="169" fontId="7" fillId="0" borderId="31" xfId="995" quotePrefix="1" applyFont="1" applyBorder="1" applyAlignment="1" applyProtection="1">
      <alignment horizontal="center"/>
    </xf>
    <xf numFmtId="3" fontId="7" fillId="0" borderId="32" xfId="995" applyNumberFormat="1" applyFont="1" applyBorder="1" applyAlignment="1" applyProtection="1">
      <alignment horizontal="center"/>
    </xf>
    <xf numFmtId="170" fontId="7" fillId="0" borderId="13" xfId="198" quotePrefix="1" applyNumberFormat="1" applyFont="1" applyBorder="1" applyAlignment="1" applyProtection="1">
      <alignment horizontal="right"/>
    </xf>
    <xf numFmtId="170" fontId="39" fillId="0" borderId="0" xfId="198" applyNumberFormat="1" applyFont="1" applyBorder="1" applyProtection="1"/>
    <xf numFmtId="0" fontId="57" fillId="0" borderId="28" xfId="198" applyNumberFormat="1" applyFont="1" applyFill="1" applyBorder="1" applyAlignment="1" applyProtection="1">
      <alignment horizontal="left"/>
    </xf>
    <xf numFmtId="170" fontId="7" fillId="0" borderId="29" xfId="198" quotePrefix="1" applyNumberFormat="1" applyFont="1" applyBorder="1" applyAlignment="1" applyProtection="1">
      <alignment horizontal="right"/>
    </xf>
    <xf numFmtId="170" fontId="39" fillId="0" borderId="11" xfId="198" applyNumberFormat="1" applyFont="1" applyBorder="1" applyProtection="1"/>
    <xf numFmtId="170" fontId="55" fillId="0" borderId="25" xfId="198" applyNumberFormat="1" applyFont="1" applyBorder="1" applyProtection="1"/>
    <xf numFmtId="170" fontId="39" fillId="0" borderId="6" xfId="198" applyNumberFormat="1" applyFont="1" applyFill="1" applyBorder="1" applyAlignment="1" applyProtection="1">
      <alignment horizontal="left"/>
    </xf>
    <xf numFmtId="170" fontId="39" fillId="0" borderId="16" xfId="198" applyNumberFormat="1" applyFont="1" applyFill="1" applyBorder="1" applyAlignment="1" applyProtection="1">
      <alignment horizontal="left"/>
    </xf>
    <xf numFmtId="170" fontId="7" fillId="0" borderId="14" xfId="198" applyNumberFormat="1" applyFont="1" applyFill="1" applyBorder="1" applyAlignment="1" applyProtection="1">
      <alignment horizontal="right"/>
    </xf>
    <xf numFmtId="170" fontId="39" fillId="0" borderId="0" xfId="198" applyNumberFormat="1" applyFont="1" applyBorder="1" applyAlignment="1" applyProtection="1">
      <alignment horizontal="center" wrapText="1"/>
    </xf>
    <xf numFmtId="170" fontId="39" fillId="0" borderId="25" xfId="198" applyNumberFormat="1" applyFont="1" applyFill="1" applyBorder="1" applyAlignment="1" applyProtection="1">
      <alignment horizontal="center"/>
    </xf>
    <xf numFmtId="168" fontId="54" fillId="27" borderId="24" xfId="198" applyNumberFormat="1" applyFont="1" applyFill="1" applyBorder="1" applyProtection="1"/>
    <xf numFmtId="168" fontId="54" fillId="27" borderId="14" xfId="198" applyNumberFormat="1" applyFont="1" applyFill="1" applyBorder="1" applyProtection="1"/>
    <xf numFmtId="170" fontId="7" fillId="0" borderId="14" xfId="198" applyNumberFormat="1" applyFont="1" applyFill="1" applyBorder="1" applyProtection="1"/>
    <xf numFmtId="170" fontId="7" fillId="0" borderId="16" xfId="198" applyNumberFormat="1" applyFont="1" applyFill="1" applyBorder="1" applyProtection="1"/>
    <xf numFmtId="0" fontId="68" fillId="0" borderId="0" xfId="0" applyFont="1" applyAlignment="1">
      <alignment horizontal="center"/>
    </xf>
    <xf numFmtId="44" fontId="7" fillId="0" borderId="0" xfId="622" applyFont="1" applyProtection="1"/>
    <xf numFmtId="170" fontId="7" fillId="0" borderId="0" xfId="0" applyNumberFormat="1" applyFont="1" applyAlignment="1">
      <alignment wrapText="1"/>
    </xf>
    <xf numFmtId="44" fontId="7" fillId="0" borderId="0" xfId="0" applyNumberFormat="1" applyFont="1" applyAlignment="1">
      <alignment wrapText="1"/>
    </xf>
    <xf numFmtId="0" fontId="50" fillId="27" borderId="0" xfId="0" quotePrefix="1" applyFont="1" applyFill="1" applyAlignment="1">
      <alignment horizontal="left"/>
    </xf>
    <xf numFmtId="0" fontId="7" fillId="27" borderId="0" xfId="0" applyFont="1" applyFill="1"/>
    <xf numFmtId="0" fontId="7" fillId="27" borderId="0" xfId="0" applyFont="1" applyFill="1" applyAlignment="1">
      <alignment horizontal="center"/>
    </xf>
    <xf numFmtId="10" fontId="7" fillId="27" borderId="0" xfId="0" applyNumberFormat="1" applyFont="1" applyFill="1"/>
    <xf numFmtId="170" fontId="7" fillId="27" borderId="0" xfId="198" applyNumberFormat="1" applyFont="1" applyFill="1" applyProtection="1"/>
    <xf numFmtId="0" fontId="0" fillId="27" borderId="0" xfId="0" applyFill="1"/>
    <xf numFmtId="0" fontId="72" fillId="0" borderId="0" xfId="0" applyFont="1"/>
    <xf numFmtId="170" fontId="53" fillId="0" borderId="0" xfId="198" applyNumberFormat="1" applyFont="1" applyFill="1" applyProtection="1"/>
    <xf numFmtId="170" fontId="39" fillId="27" borderId="16" xfId="198" applyNumberFormat="1" applyFont="1" applyFill="1" applyBorder="1" applyAlignment="1" applyProtection="1">
      <alignment horizontal="center"/>
    </xf>
    <xf numFmtId="170" fontId="7" fillId="0" borderId="23" xfId="198" applyNumberFormat="1" applyFont="1" applyBorder="1" applyProtection="1"/>
    <xf numFmtId="170" fontId="39" fillId="27" borderId="25" xfId="198" applyNumberFormat="1" applyFont="1" applyFill="1" applyBorder="1" applyAlignment="1" applyProtection="1">
      <alignment horizontal="center"/>
    </xf>
    <xf numFmtId="168" fontId="7" fillId="0" borderId="24" xfId="198" applyNumberFormat="1" applyFont="1" applyFill="1" applyBorder="1" applyProtection="1"/>
    <xf numFmtId="168" fontId="7" fillId="0" borderId="14" xfId="198" applyNumberFormat="1" applyFont="1" applyFill="1" applyBorder="1" applyProtection="1"/>
    <xf numFmtId="170" fontId="64" fillId="27" borderId="24" xfId="198" applyNumberFormat="1" applyFont="1" applyFill="1" applyBorder="1" applyProtection="1"/>
    <xf numFmtId="170" fontId="64" fillId="27" borderId="24" xfId="0" applyNumberFormat="1" applyFont="1" applyFill="1" applyBorder="1"/>
    <xf numFmtId="170" fontId="87" fillId="27" borderId="24" xfId="198" applyNumberFormat="1" applyFont="1" applyFill="1" applyBorder="1" applyProtection="1"/>
    <xf numFmtId="170" fontId="87" fillId="27" borderId="14" xfId="198" applyNumberFormat="1" applyFont="1" applyFill="1" applyBorder="1" applyProtection="1"/>
    <xf numFmtId="170" fontId="53" fillId="0" borderId="0" xfId="198" quotePrefix="1" applyNumberFormat="1" applyFont="1" applyFill="1" applyAlignment="1" applyProtection="1">
      <alignment horizontal="left"/>
    </xf>
    <xf numFmtId="171" fontId="88" fillId="0" borderId="14" xfId="0" applyNumberFormat="1" applyFont="1" applyBorder="1"/>
    <xf numFmtId="0" fontId="39" fillId="28" borderId="21" xfId="0" applyFont="1" applyFill="1" applyBorder="1" applyAlignment="1">
      <alignment horizontal="center"/>
    </xf>
    <xf numFmtId="170" fontId="54" fillId="27" borderId="13" xfId="0" applyNumberFormat="1" applyFont="1" applyFill="1" applyBorder="1"/>
    <xf numFmtId="170" fontId="87" fillId="27" borderId="0" xfId="0" applyNumberFormat="1" applyFont="1" applyFill="1"/>
    <xf numFmtId="170" fontId="87" fillId="27" borderId="23" xfId="198" applyNumberFormat="1" applyFont="1" applyFill="1" applyBorder="1" applyProtection="1"/>
    <xf numFmtId="170" fontId="88" fillId="27" borderId="14" xfId="198" applyNumberFormat="1" applyFont="1" applyFill="1" applyBorder="1" applyAlignment="1" applyProtection="1">
      <alignment horizontal="right"/>
    </xf>
    <xf numFmtId="170" fontId="88" fillId="27" borderId="0" xfId="0" applyNumberFormat="1" applyFont="1" applyFill="1"/>
    <xf numFmtId="170" fontId="88" fillId="27" borderId="24" xfId="198" applyNumberFormat="1" applyFont="1" applyFill="1" applyBorder="1" applyProtection="1"/>
    <xf numFmtId="170" fontId="88" fillId="27" borderId="24" xfId="0" applyNumberFormat="1" applyFont="1" applyFill="1" applyBorder="1"/>
    <xf numFmtId="170" fontId="88" fillId="27" borderId="23" xfId="0" applyNumberFormat="1" applyFont="1" applyFill="1" applyBorder="1"/>
    <xf numFmtId="168" fontId="88" fillId="27" borderId="24" xfId="198" applyNumberFormat="1" applyFont="1" applyFill="1" applyBorder="1" applyProtection="1"/>
    <xf numFmtId="168" fontId="88" fillId="27" borderId="14" xfId="198" applyNumberFormat="1" applyFont="1" applyFill="1" applyBorder="1" applyProtection="1"/>
    <xf numFmtId="170" fontId="7" fillId="0" borderId="14" xfId="198" quotePrefix="1" applyNumberFormat="1" applyFont="1" applyFill="1" applyBorder="1" applyAlignment="1" applyProtection="1">
      <alignment horizontal="right"/>
    </xf>
    <xf numFmtId="0" fontId="7" fillId="0" borderId="21" xfId="0" applyFont="1" applyBorder="1" applyAlignment="1">
      <alignment horizontal="left"/>
    </xf>
    <xf numFmtId="170" fontId="88" fillId="27" borderId="23" xfId="198" applyNumberFormat="1" applyFont="1" applyFill="1" applyBorder="1" applyProtection="1"/>
    <xf numFmtId="170" fontId="88" fillId="27" borderId="14" xfId="198" applyNumberFormat="1" applyFont="1" applyFill="1" applyBorder="1" applyProtection="1"/>
    <xf numFmtId="171" fontId="88" fillId="27" borderId="24" xfId="0" applyNumberFormat="1" applyFont="1" applyFill="1" applyBorder="1"/>
    <xf numFmtId="171" fontId="54" fillId="0" borderId="26" xfId="0" applyNumberFormat="1" applyFont="1" applyBorder="1"/>
    <xf numFmtId="171" fontId="7" fillId="0" borderId="17" xfId="0" applyNumberFormat="1" applyFont="1" applyBorder="1"/>
    <xf numFmtId="171" fontId="54" fillId="0" borderId="17" xfId="0" applyNumberFormat="1" applyFont="1" applyBorder="1"/>
    <xf numFmtId="171" fontId="7" fillId="0" borderId="18" xfId="0" applyNumberFormat="1" applyFont="1" applyBorder="1"/>
    <xf numFmtId="170" fontId="7" fillId="0" borderId="0" xfId="0" applyNumberFormat="1" applyFont="1" applyAlignment="1">
      <alignment horizontal="left"/>
    </xf>
    <xf numFmtId="170" fontId="1" fillId="0" borderId="24" xfId="198" applyNumberFormat="1" applyFill="1" applyBorder="1" applyProtection="1"/>
    <xf numFmtId="170" fontId="7" fillId="27" borderId="24" xfId="198" applyNumberFormat="1" applyFont="1" applyFill="1" applyBorder="1" applyProtection="1"/>
    <xf numFmtId="170" fontId="7" fillId="27" borderId="23" xfId="0" applyNumberFormat="1" applyFont="1" applyFill="1" applyBorder="1"/>
    <xf numFmtId="168" fontId="7" fillId="27" borderId="24" xfId="198" applyNumberFormat="1" applyFont="1" applyFill="1" applyBorder="1" applyProtection="1"/>
    <xf numFmtId="168" fontId="7" fillId="27" borderId="14" xfId="198" applyNumberFormat="1" applyFont="1" applyFill="1" applyBorder="1" applyProtection="1"/>
    <xf numFmtId="171" fontId="54" fillId="60" borderId="24" xfId="0" applyNumberFormat="1" applyFont="1" applyFill="1" applyBorder="1"/>
    <xf numFmtId="170" fontId="1" fillId="27" borderId="24" xfId="198" applyNumberFormat="1" applyFill="1" applyBorder="1" applyProtection="1"/>
    <xf numFmtId="170" fontId="7" fillId="27" borderId="14" xfId="198" applyNumberFormat="1" applyFont="1" applyFill="1" applyBorder="1" applyProtection="1"/>
    <xf numFmtId="170" fontId="7" fillId="27" borderId="23" xfId="285" applyNumberFormat="1" applyFont="1" applyFill="1" applyBorder="1" applyProtection="1"/>
    <xf numFmtId="170" fontId="7" fillId="27" borderId="23" xfId="198" applyNumberFormat="1" applyFont="1" applyFill="1" applyBorder="1" applyProtection="1"/>
    <xf numFmtId="180" fontId="7" fillId="0" borderId="14" xfId="198" applyNumberFormat="1" applyFont="1" applyFill="1" applyBorder="1" applyAlignment="1" applyProtection="1">
      <alignment horizontal="right"/>
    </xf>
    <xf numFmtId="170" fontId="126" fillId="0" borderId="0" xfId="198" applyNumberFormat="1" applyFont="1" applyFill="1" applyAlignment="1" applyProtection="1">
      <alignment vertical="center"/>
    </xf>
    <xf numFmtId="0" fontId="1" fillId="0" borderId="21" xfId="0" applyFont="1" applyBorder="1" applyAlignment="1">
      <alignment horizontal="left"/>
    </xf>
    <xf numFmtId="10" fontId="54" fillId="0" borderId="43" xfId="1011" applyNumberFormat="1" applyFont="1" applyFill="1" applyBorder="1" applyProtection="1"/>
    <xf numFmtId="0" fontId="65" fillId="61" borderId="0" xfId="0" quotePrefix="1" applyFont="1" applyFill="1" applyAlignment="1">
      <alignment horizontal="center" wrapText="1"/>
    </xf>
    <xf numFmtId="0" fontId="39" fillId="62" borderId="24" xfId="0" applyFont="1" applyFill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7" fillId="0" borderId="0" xfId="868" quotePrefix="1" applyAlignment="1">
      <alignment horizontal="center" vertical="center"/>
    </xf>
    <xf numFmtId="0" fontId="1" fillId="0" borderId="0" xfId="868" quotePrefix="1" applyFont="1" applyAlignment="1">
      <alignment horizontal="center" vertical="center"/>
    </xf>
    <xf numFmtId="170" fontId="1" fillId="0" borderId="14" xfId="198" applyNumberFormat="1" applyFont="1" applyFill="1" applyBorder="1" applyAlignment="1" applyProtection="1">
      <alignment horizontal="right"/>
    </xf>
    <xf numFmtId="170" fontId="1" fillId="0" borderId="24" xfId="0" applyNumberFormat="1" applyFont="1" applyBorder="1"/>
    <xf numFmtId="170" fontId="1" fillId="0" borderId="24" xfId="198" applyNumberFormat="1" applyFont="1" applyBorder="1" applyProtection="1"/>
    <xf numFmtId="170" fontId="1" fillId="0" borderId="14" xfId="198" applyNumberFormat="1" applyFont="1" applyBorder="1" applyProtection="1"/>
    <xf numFmtId="37" fontId="1" fillId="0" borderId="0" xfId="198" applyNumberFormat="1" applyFill="1" applyAlignment="1" applyProtection="1">
      <alignment vertical="center"/>
    </xf>
    <xf numFmtId="37" fontId="1" fillId="0" borderId="0" xfId="198" applyNumberFormat="1" applyBorder="1" applyAlignment="1" applyProtection="1">
      <alignment vertical="center"/>
    </xf>
    <xf numFmtId="37" fontId="1" fillId="0" borderId="0" xfId="198" applyNumberFormat="1" applyAlignment="1" applyProtection="1">
      <alignment vertical="center"/>
    </xf>
    <xf numFmtId="37" fontId="126" fillId="0" borderId="0" xfId="198" applyNumberFormat="1" applyFont="1" applyFill="1" applyAlignment="1" applyProtection="1">
      <alignment vertical="center"/>
    </xf>
    <xf numFmtId="37" fontId="0" fillId="0" borderId="0" xfId="0" applyNumberFormat="1" applyAlignment="1">
      <alignment vertical="center"/>
    </xf>
    <xf numFmtId="37" fontId="64" fillId="27" borderId="0" xfId="198" applyNumberFormat="1" applyFont="1" applyFill="1" applyAlignment="1" applyProtection="1">
      <alignment vertical="center"/>
    </xf>
    <xf numFmtId="37" fontId="1" fillId="0" borderId="0" xfId="198" applyNumberFormat="1" applyFont="1" applyFill="1" applyAlignment="1" applyProtection="1">
      <alignment vertical="center"/>
    </xf>
    <xf numFmtId="37" fontId="39" fillId="0" borderId="0" xfId="198" applyNumberFormat="1" applyFont="1" applyAlignment="1" applyProtection="1">
      <alignment vertical="center"/>
    </xf>
    <xf numFmtId="37" fontId="0" fillId="0" borderId="0" xfId="0" applyNumberFormat="1"/>
    <xf numFmtId="37" fontId="0" fillId="0" borderId="24" xfId="0" applyNumberFormat="1" applyBorder="1" applyAlignment="1">
      <alignment vertical="center"/>
    </xf>
    <xf numFmtId="0" fontId="39" fillId="0" borderId="11" xfId="0" applyFont="1" applyBorder="1" applyAlignment="1">
      <alignment horizontal="center"/>
    </xf>
    <xf numFmtId="0" fontId="65" fillId="0" borderId="0" xfId="0" applyFont="1" applyAlignment="1">
      <alignment horizontal="center" wrapText="1"/>
    </xf>
    <xf numFmtId="169" fontId="7" fillId="0" borderId="26" xfId="995" applyFont="1" applyBorder="1" applyAlignment="1" applyProtection="1">
      <alignment wrapText="1"/>
    </xf>
    <xf numFmtId="0" fontId="7" fillId="0" borderId="17" xfId="0" applyFont="1" applyBorder="1" applyAlignment="1">
      <alignment wrapText="1"/>
    </xf>
    <xf numFmtId="0" fontId="7" fillId="0" borderId="18" xfId="0" applyFont="1" applyBorder="1" applyAlignment="1">
      <alignment wrapText="1"/>
    </xf>
    <xf numFmtId="0" fontId="7" fillId="0" borderId="13" xfId="0" applyFont="1" applyBorder="1" applyAlignment="1">
      <alignment wrapText="1"/>
    </xf>
    <xf numFmtId="0" fontId="7" fillId="0" borderId="0" xfId="0" applyFont="1" applyAlignment="1">
      <alignment wrapText="1"/>
    </xf>
    <xf numFmtId="0" fontId="7" fillId="0" borderId="14" xfId="0" applyFont="1" applyBorder="1" applyAlignment="1">
      <alignment wrapText="1"/>
    </xf>
    <xf numFmtId="0" fontId="6" fillId="0" borderId="0" xfId="0" applyFont="1" applyAlignment="1">
      <alignment wrapText="1"/>
    </xf>
    <xf numFmtId="0" fontId="0" fillId="0" borderId="0" xfId="0" applyAlignment="1">
      <alignment wrapText="1"/>
    </xf>
    <xf numFmtId="49" fontId="46" fillId="0" borderId="0" xfId="0" applyNumberFormat="1" applyFont="1" applyAlignment="1">
      <alignment horizontal="center"/>
    </xf>
    <xf numFmtId="0" fontId="46" fillId="0" borderId="0" xfId="0" applyFont="1" applyAlignment="1">
      <alignment horizontal="center"/>
    </xf>
    <xf numFmtId="0" fontId="46" fillId="0" borderId="0" xfId="896" applyFont="1" applyAlignment="1">
      <alignment horizontal="center"/>
    </xf>
    <xf numFmtId="0" fontId="6" fillId="0" borderId="0" xfId="896" quotePrefix="1" applyFont="1" applyAlignment="1">
      <alignment horizontal="center"/>
    </xf>
    <xf numFmtId="3" fontId="71" fillId="0" borderId="0" xfId="0" quotePrefix="1" applyNumberFormat="1" applyFont="1" applyAlignment="1">
      <alignment horizontal="center"/>
    </xf>
    <xf numFmtId="3" fontId="71" fillId="0" borderId="0" xfId="0" applyNumberFormat="1" applyFont="1" applyAlignment="1">
      <alignment horizontal="center"/>
    </xf>
    <xf numFmtId="49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</cellXfs>
  <cellStyles count="1261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3" xfId="4" xr:uid="{00000000-0005-0000-0000-000003000000}"/>
    <cellStyle name="20% - Accent1 2 4" xfId="5" xr:uid="{00000000-0005-0000-0000-000004000000}"/>
    <cellStyle name="20% - Accent1 2 5" xfId="6" xr:uid="{00000000-0005-0000-0000-000005000000}"/>
    <cellStyle name="20% - Accent2" xfId="7" builtinId="34" customBuiltin="1"/>
    <cellStyle name="20% - Accent2 2" xfId="8" xr:uid="{00000000-0005-0000-0000-000007000000}"/>
    <cellStyle name="20% - Accent2 2 2" xfId="9" xr:uid="{00000000-0005-0000-0000-000008000000}"/>
    <cellStyle name="20% - Accent2 2 3" xfId="10" xr:uid="{00000000-0005-0000-0000-000009000000}"/>
    <cellStyle name="20% - Accent2 2 4" xfId="11" xr:uid="{00000000-0005-0000-0000-00000A000000}"/>
    <cellStyle name="20% - Accent2 2 5" xfId="12" xr:uid="{00000000-0005-0000-0000-00000B000000}"/>
    <cellStyle name="20% - Accent3" xfId="13" builtinId="38" customBuiltin="1"/>
    <cellStyle name="20% - Accent3 2" xfId="14" xr:uid="{00000000-0005-0000-0000-00000D000000}"/>
    <cellStyle name="20% - Accent3 2 2" xfId="15" xr:uid="{00000000-0005-0000-0000-00000E000000}"/>
    <cellStyle name="20% - Accent3 2 3" xfId="16" xr:uid="{00000000-0005-0000-0000-00000F000000}"/>
    <cellStyle name="20% - Accent3 2 4" xfId="17" xr:uid="{00000000-0005-0000-0000-000010000000}"/>
    <cellStyle name="20% - Accent3 2 5" xfId="18" xr:uid="{00000000-0005-0000-0000-000011000000}"/>
    <cellStyle name="20% - Accent4" xfId="19" builtinId="42" customBuiltin="1"/>
    <cellStyle name="20% - Accent4 2" xfId="20" xr:uid="{00000000-0005-0000-0000-000013000000}"/>
    <cellStyle name="20% - Accent4 2 2" xfId="21" xr:uid="{00000000-0005-0000-0000-000014000000}"/>
    <cellStyle name="20% - Accent4 2 3" xfId="22" xr:uid="{00000000-0005-0000-0000-000015000000}"/>
    <cellStyle name="20% - Accent4 2 4" xfId="23" xr:uid="{00000000-0005-0000-0000-000016000000}"/>
    <cellStyle name="20% - Accent4 2 5" xfId="24" xr:uid="{00000000-0005-0000-0000-000017000000}"/>
    <cellStyle name="20% - Accent5" xfId="25" builtinId="46" customBuiltin="1"/>
    <cellStyle name="20% - Accent5 2" xfId="26" xr:uid="{00000000-0005-0000-0000-000019000000}"/>
    <cellStyle name="20% - Accent5 2 2" xfId="27" xr:uid="{00000000-0005-0000-0000-00001A000000}"/>
    <cellStyle name="20% - Accent5 2 3" xfId="28" xr:uid="{00000000-0005-0000-0000-00001B000000}"/>
    <cellStyle name="20% - Accent5 2 4" xfId="29" xr:uid="{00000000-0005-0000-0000-00001C000000}"/>
    <cellStyle name="20% - Accent5 2 5" xfId="30" xr:uid="{00000000-0005-0000-0000-00001D000000}"/>
    <cellStyle name="20% - Accent6" xfId="31" builtinId="50" customBuiltin="1"/>
    <cellStyle name="20% - Accent6 2" xfId="32" xr:uid="{00000000-0005-0000-0000-00001F000000}"/>
    <cellStyle name="20% - Accent6 2 2" xfId="33" xr:uid="{00000000-0005-0000-0000-000020000000}"/>
    <cellStyle name="20% - Accent6 2 3" xfId="34" xr:uid="{00000000-0005-0000-0000-000021000000}"/>
    <cellStyle name="20% - Accent6 2 4" xfId="35" xr:uid="{00000000-0005-0000-0000-000022000000}"/>
    <cellStyle name="20% - Accent6 2 5" xfId="36" xr:uid="{00000000-0005-0000-0000-000023000000}"/>
    <cellStyle name="40% - Accent1" xfId="37" builtinId="31" customBuiltin="1"/>
    <cellStyle name="40% - Accent1 2" xfId="38" xr:uid="{00000000-0005-0000-0000-000025000000}"/>
    <cellStyle name="40% - Accent1 2 2" xfId="39" xr:uid="{00000000-0005-0000-0000-000026000000}"/>
    <cellStyle name="40% - Accent1 2 3" xfId="40" xr:uid="{00000000-0005-0000-0000-000027000000}"/>
    <cellStyle name="40% - Accent1 2 4" xfId="41" xr:uid="{00000000-0005-0000-0000-000028000000}"/>
    <cellStyle name="40% - Accent1 2 5" xfId="42" xr:uid="{00000000-0005-0000-0000-000029000000}"/>
    <cellStyle name="40% - Accent2" xfId="43" builtinId="35" customBuiltin="1"/>
    <cellStyle name="40% - Accent2 2" xfId="44" xr:uid="{00000000-0005-0000-0000-00002B000000}"/>
    <cellStyle name="40% - Accent2 2 2" xfId="45" xr:uid="{00000000-0005-0000-0000-00002C000000}"/>
    <cellStyle name="40% - Accent2 2 3" xfId="46" xr:uid="{00000000-0005-0000-0000-00002D000000}"/>
    <cellStyle name="40% - Accent2 2 4" xfId="47" xr:uid="{00000000-0005-0000-0000-00002E000000}"/>
    <cellStyle name="40% - Accent2 2 5" xfId="48" xr:uid="{00000000-0005-0000-0000-00002F000000}"/>
    <cellStyle name="40% - Accent3" xfId="49" builtinId="39" customBuiltin="1"/>
    <cellStyle name="40% - Accent3 2" xfId="50" xr:uid="{00000000-0005-0000-0000-000031000000}"/>
    <cellStyle name="40% - Accent3 2 2" xfId="51" xr:uid="{00000000-0005-0000-0000-000032000000}"/>
    <cellStyle name="40% - Accent3 2 3" xfId="52" xr:uid="{00000000-0005-0000-0000-000033000000}"/>
    <cellStyle name="40% - Accent3 2 4" xfId="53" xr:uid="{00000000-0005-0000-0000-000034000000}"/>
    <cellStyle name="40% - Accent3 2 5" xfId="54" xr:uid="{00000000-0005-0000-0000-000035000000}"/>
    <cellStyle name="40% - Accent4" xfId="55" builtinId="43" customBuiltin="1"/>
    <cellStyle name="40% - Accent4 2" xfId="56" xr:uid="{00000000-0005-0000-0000-000037000000}"/>
    <cellStyle name="40% - Accent4 2 2" xfId="57" xr:uid="{00000000-0005-0000-0000-000038000000}"/>
    <cellStyle name="40% - Accent4 2 3" xfId="58" xr:uid="{00000000-0005-0000-0000-000039000000}"/>
    <cellStyle name="40% - Accent4 2 4" xfId="59" xr:uid="{00000000-0005-0000-0000-00003A000000}"/>
    <cellStyle name="40% - Accent4 2 5" xfId="60" xr:uid="{00000000-0005-0000-0000-00003B000000}"/>
    <cellStyle name="40% - Accent5" xfId="61" builtinId="47" customBuiltin="1"/>
    <cellStyle name="40% - Accent5 2" xfId="62" xr:uid="{00000000-0005-0000-0000-00003D000000}"/>
    <cellStyle name="40% - Accent5 2 2" xfId="63" xr:uid="{00000000-0005-0000-0000-00003E000000}"/>
    <cellStyle name="40% - Accent5 2 3" xfId="64" xr:uid="{00000000-0005-0000-0000-00003F000000}"/>
    <cellStyle name="40% - Accent5 2 4" xfId="65" xr:uid="{00000000-0005-0000-0000-000040000000}"/>
    <cellStyle name="40% - Accent5 2 5" xfId="66" xr:uid="{00000000-0005-0000-0000-000041000000}"/>
    <cellStyle name="40% - Accent6" xfId="67" builtinId="51" customBuiltin="1"/>
    <cellStyle name="40% - Accent6 2" xfId="68" xr:uid="{00000000-0005-0000-0000-000043000000}"/>
    <cellStyle name="40% - Accent6 2 2" xfId="69" xr:uid="{00000000-0005-0000-0000-000044000000}"/>
    <cellStyle name="40% - Accent6 2 3" xfId="70" xr:uid="{00000000-0005-0000-0000-000045000000}"/>
    <cellStyle name="40% - Accent6 2 4" xfId="71" xr:uid="{00000000-0005-0000-0000-000046000000}"/>
    <cellStyle name="40% - Accent6 2 5" xfId="72" xr:uid="{00000000-0005-0000-0000-000047000000}"/>
    <cellStyle name="60% - Accent1" xfId="73" builtinId="32" customBuiltin="1"/>
    <cellStyle name="60% - Accent1 2" xfId="74" xr:uid="{00000000-0005-0000-0000-000049000000}"/>
    <cellStyle name="60% - Accent1 2 2" xfId="75" xr:uid="{00000000-0005-0000-0000-00004A000000}"/>
    <cellStyle name="60% - Accent1 2 3" xfId="76" xr:uid="{00000000-0005-0000-0000-00004B000000}"/>
    <cellStyle name="60% - Accent1 2 4" xfId="77" xr:uid="{00000000-0005-0000-0000-00004C000000}"/>
    <cellStyle name="60% - Accent1 2 5" xfId="78" xr:uid="{00000000-0005-0000-0000-00004D000000}"/>
    <cellStyle name="60% - Accent2" xfId="79" builtinId="36" customBuiltin="1"/>
    <cellStyle name="60% - Accent2 2" xfId="80" xr:uid="{00000000-0005-0000-0000-00004F000000}"/>
    <cellStyle name="60% - Accent2 2 2" xfId="81" xr:uid="{00000000-0005-0000-0000-000050000000}"/>
    <cellStyle name="60% - Accent2 2 3" xfId="82" xr:uid="{00000000-0005-0000-0000-000051000000}"/>
    <cellStyle name="60% - Accent2 2 4" xfId="83" xr:uid="{00000000-0005-0000-0000-000052000000}"/>
    <cellStyle name="60% - Accent2 2 5" xfId="84" xr:uid="{00000000-0005-0000-0000-000053000000}"/>
    <cellStyle name="60% - Accent3" xfId="85" builtinId="40" customBuiltin="1"/>
    <cellStyle name="60% - Accent3 2" xfId="86" xr:uid="{00000000-0005-0000-0000-000055000000}"/>
    <cellStyle name="60% - Accent3 2 2" xfId="87" xr:uid="{00000000-0005-0000-0000-000056000000}"/>
    <cellStyle name="60% - Accent3 2 3" xfId="88" xr:uid="{00000000-0005-0000-0000-000057000000}"/>
    <cellStyle name="60% - Accent3 2 4" xfId="89" xr:uid="{00000000-0005-0000-0000-000058000000}"/>
    <cellStyle name="60% - Accent3 2 5" xfId="90" xr:uid="{00000000-0005-0000-0000-000059000000}"/>
    <cellStyle name="60% - Accent4" xfId="91" builtinId="44" customBuiltin="1"/>
    <cellStyle name="60% - Accent4 2" xfId="92" xr:uid="{00000000-0005-0000-0000-00005B000000}"/>
    <cellStyle name="60% - Accent4 2 2" xfId="93" xr:uid="{00000000-0005-0000-0000-00005C000000}"/>
    <cellStyle name="60% - Accent4 2 3" xfId="94" xr:uid="{00000000-0005-0000-0000-00005D000000}"/>
    <cellStyle name="60% - Accent4 2 4" xfId="95" xr:uid="{00000000-0005-0000-0000-00005E000000}"/>
    <cellStyle name="60% - Accent4 2 5" xfId="96" xr:uid="{00000000-0005-0000-0000-00005F000000}"/>
    <cellStyle name="60% - Accent5" xfId="97" builtinId="48" customBuiltin="1"/>
    <cellStyle name="60% - Accent5 2" xfId="98" xr:uid="{00000000-0005-0000-0000-000061000000}"/>
    <cellStyle name="60% - Accent5 2 2" xfId="99" xr:uid="{00000000-0005-0000-0000-000062000000}"/>
    <cellStyle name="60% - Accent5 2 3" xfId="100" xr:uid="{00000000-0005-0000-0000-000063000000}"/>
    <cellStyle name="60% - Accent5 2 4" xfId="101" xr:uid="{00000000-0005-0000-0000-000064000000}"/>
    <cellStyle name="60% - Accent5 2 5" xfId="102" xr:uid="{00000000-0005-0000-0000-000065000000}"/>
    <cellStyle name="60% - Accent6" xfId="103" builtinId="52" customBuiltin="1"/>
    <cellStyle name="60% - Accent6 2" xfId="104" xr:uid="{00000000-0005-0000-0000-000067000000}"/>
    <cellStyle name="60% - Accent6 2 2" xfId="105" xr:uid="{00000000-0005-0000-0000-000068000000}"/>
    <cellStyle name="60% - Accent6 2 3" xfId="106" xr:uid="{00000000-0005-0000-0000-000069000000}"/>
    <cellStyle name="60% - Accent6 2 4" xfId="107" xr:uid="{00000000-0005-0000-0000-00006A000000}"/>
    <cellStyle name="60% - Accent6 2 5" xfId="108" xr:uid="{00000000-0005-0000-0000-00006B000000}"/>
    <cellStyle name="Accent1" xfId="109" builtinId="29" customBuiltin="1"/>
    <cellStyle name="Accent1 2" xfId="110" xr:uid="{00000000-0005-0000-0000-00006D000000}"/>
    <cellStyle name="Accent1 2 2" xfId="111" xr:uid="{00000000-0005-0000-0000-00006E000000}"/>
    <cellStyle name="Accent1 2 3" xfId="112" xr:uid="{00000000-0005-0000-0000-00006F000000}"/>
    <cellStyle name="Accent1 2 4" xfId="113" xr:uid="{00000000-0005-0000-0000-000070000000}"/>
    <cellStyle name="Accent1 2 5" xfId="114" xr:uid="{00000000-0005-0000-0000-000071000000}"/>
    <cellStyle name="Accent2" xfId="115" builtinId="33" customBuiltin="1"/>
    <cellStyle name="Accent2 2" xfId="116" xr:uid="{00000000-0005-0000-0000-000073000000}"/>
    <cellStyle name="Accent2 2 2" xfId="117" xr:uid="{00000000-0005-0000-0000-000074000000}"/>
    <cellStyle name="Accent2 2 3" xfId="118" xr:uid="{00000000-0005-0000-0000-000075000000}"/>
    <cellStyle name="Accent2 2 4" xfId="119" xr:uid="{00000000-0005-0000-0000-000076000000}"/>
    <cellStyle name="Accent2 2 5" xfId="120" xr:uid="{00000000-0005-0000-0000-000077000000}"/>
    <cellStyle name="Accent3" xfId="121" builtinId="37" customBuiltin="1"/>
    <cellStyle name="Accent3 2" xfId="122" xr:uid="{00000000-0005-0000-0000-000079000000}"/>
    <cellStyle name="Accent3 2 2" xfId="123" xr:uid="{00000000-0005-0000-0000-00007A000000}"/>
    <cellStyle name="Accent3 2 3" xfId="124" xr:uid="{00000000-0005-0000-0000-00007B000000}"/>
    <cellStyle name="Accent3 2 4" xfId="125" xr:uid="{00000000-0005-0000-0000-00007C000000}"/>
    <cellStyle name="Accent3 2 5" xfId="126" xr:uid="{00000000-0005-0000-0000-00007D000000}"/>
    <cellStyle name="Accent4" xfId="127" builtinId="41" customBuiltin="1"/>
    <cellStyle name="Accent4 2" xfId="128" xr:uid="{00000000-0005-0000-0000-00007F000000}"/>
    <cellStyle name="Accent4 2 2" xfId="129" xr:uid="{00000000-0005-0000-0000-000080000000}"/>
    <cellStyle name="Accent4 2 3" xfId="130" xr:uid="{00000000-0005-0000-0000-000081000000}"/>
    <cellStyle name="Accent4 2 4" xfId="131" xr:uid="{00000000-0005-0000-0000-000082000000}"/>
    <cellStyle name="Accent4 2 5" xfId="132" xr:uid="{00000000-0005-0000-0000-000083000000}"/>
    <cellStyle name="Accent5" xfId="133" builtinId="45" customBuiltin="1"/>
    <cellStyle name="Accent5 2" xfId="134" xr:uid="{00000000-0005-0000-0000-000085000000}"/>
    <cellStyle name="Accent5 2 2" xfId="135" xr:uid="{00000000-0005-0000-0000-000086000000}"/>
    <cellStyle name="Accent5 2 3" xfId="136" xr:uid="{00000000-0005-0000-0000-000087000000}"/>
    <cellStyle name="Accent5 2 4" xfId="137" xr:uid="{00000000-0005-0000-0000-000088000000}"/>
    <cellStyle name="Accent5 2 5" xfId="138" xr:uid="{00000000-0005-0000-0000-000089000000}"/>
    <cellStyle name="Accent6" xfId="139" builtinId="49" customBuiltin="1"/>
    <cellStyle name="Accent6 2" xfId="140" xr:uid="{00000000-0005-0000-0000-00008B000000}"/>
    <cellStyle name="Accent6 2 2" xfId="141" xr:uid="{00000000-0005-0000-0000-00008C000000}"/>
    <cellStyle name="Accent6 2 3" xfId="142" xr:uid="{00000000-0005-0000-0000-00008D000000}"/>
    <cellStyle name="Accent6 2 4" xfId="143" xr:uid="{00000000-0005-0000-0000-00008E000000}"/>
    <cellStyle name="Accent6 2 5" xfId="144" xr:uid="{00000000-0005-0000-0000-00008F000000}"/>
    <cellStyle name="Bad" xfId="145" builtinId="27" customBuiltin="1"/>
    <cellStyle name="Bad 2" xfId="146" xr:uid="{00000000-0005-0000-0000-000091000000}"/>
    <cellStyle name="Bad 2 2" xfId="147" xr:uid="{00000000-0005-0000-0000-000092000000}"/>
    <cellStyle name="Bad 2 3" xfId="148" xr:uid="{00000000-0005-0000-0000-000093000000}"/>
    <cellStyle name="Bad 2 4" xfId="149" xr:uid="{00000000-0005-0000-0000-000094000000}"/>
    <cellStyle name="Bad 2 5" xfId="150" xr:uid="{00000000-0005-0000-0000-000095000000}"/>
    <cellStyle name="C00A" xfId="151" xr:uid="{00000000-0005-0000-0000-000096000000}"/>
    <cellStyle name="C00B" xfId="152" xr:uid="{00000000-0005-0000-0000-000097000000}"/>
    <cellStyle name="C00L" xfId="153" xr:uid="{00000000-0005-0000-0000-000098000000}"/>
    <cellStyle name="C01A" xfId="154" xr:uid="{00000000-0005-0000-0000-000099000000}"/>
    <cellStyle name="C01B" xfId="155" xr:uid="{00000000-0005-0000-0000-00009A000000}"/>
    <cellStyle name="C01B 2" xfId="156" xr:uid="{00000000-0005-0000-0000-00009B000000}"/>
    <cellStyle name="C01H" xfId="157" xr:uid="{00000000-0005-0000-0000-00009C000000}"/>
    <cellStyle name="C01L" xfId="158" xr:uid="{00000000-0005-0000-0000-00009D000000}"/>
    <cellStyle name="C02A" xfId="159" xr:uid="{00000000-0005-0000-0000-00009E000000}"/>
    <cellStyle name="C02B" xfId="160" xr:uid="{00000000-0005-0000-0000-00009F000000}"/>
    <cellStyle name="C02B 2" xfId="161" xr:uid="{00000000-0005-0000-0000-0000A0000000}"/>
    <cellStyle name="C02H" xfId="162" xr:uid="{00000000-0005-0000-0000-0000A1000000}"/>
    <cellStyle name="C02L" xfId="163" xr:uid="{00000000-0005-0000-0000-0000A2000000}"/>
    <cellStyle name="C03A" xfId="164" xr:uid="{00000000-0005-0000-0000-0000A3000000}"/>
    <cellStyle name="C03B" xfId="165" xr:uid="{00000000-0005-0000-0000-0000A4000000}"/>
    <cellStyle name="C03H" xfId="166" xr:uid="{00000000-0005-0000-0000-0000A5000000}"/>
    <cellStyle name="C03L" xfId="167" xr:uid="{00000000-0005-0000-0000-0000A6000000}"/>
    <cellStyle name="C04A" xfId="168" xr:uid="{00000000-0005-0000-0000-0000A7000000}"/>
    <cellStyle name="C04A 2" xfId="169" xr:uid="{00000000-0005-0000-0000-0000A8000000}"/>
    <cellStyle name="C04B" xfId="170" xr:uid="{00000000-0005-0000-0000-0000A9000000}"/>
    <cellStyle name="C04H" xfId="171" xr:uid="{00000000-0005-0000-0000-0000AA000000}"/>
    <cellStyle name="C04L" xfId="172" xr:uid="{00000000-0005-0000-0000-0000AB000000}"/>
    <cellStyle name="C05A" xfId="173" xr:uid="{00000000-0005-0000-0000-0000AC000000}"/>
    <cellStyle name="C05B" xfId="174" xr:uid="{00000000-0005-0000-0000-0000AD000000}"/>
    <cellStyle name="C05H" xfId="175" xr:uid="{00000000-0005-0000-0000-0000AE000000}"/>
    <cellStyle name="C05L" xfId="176" xr:uid="{00000000-0005-0000-0000-0000AF000000}"/>
    <cellStyle name="C05L 2" xfId="177" xr:uid="{00000000-0005-0000-0000-0000B0000000}"/>
    <cellStyle name="C06A" xfId="178" xr:uid="{00000000-0005-0000-0000-0000B1000000}"/>
    <cellStyle name="C06B" xfId="179" xr:uid="{00000000-0005-0000-0000-0000B2000000}"/>
    <cellStyle name="C06H" xfId="180" xr:uid="{00000000-0005-0000-0000-0000B3000000}"/>
    <cellStyle name="C06L" xfId="181" xr:uid="{00000000-0005-0000-0000-0000B4000000}"/>
    <cellStyle name="C07A" xfId="182" xr:uid="{00000000-0005-0000-0000-0000B5000000}"/>
    <cellStyle name="C07B" xfId="183" xr:uid="{00000000-0005-0000-0000-0000B6000000}"/>
    <cellStyle name="C07H" xfId="184" xr:uid="{00000000-0005-0000-0000-0000B7000000}"/>
    <cellStyle name="C07L" xfId="185" xr:uid="{00000000-0005-0000-0000-0000B8000000}"/>
    <cellStyle name="Calculation" xfId="186" builtinId="22" customBuiltin="1"/>
    <cellStyle name="Calculation 2" xfId="187" xr:uid="{00000000-0005-0000-0000-0000BA000000}"/>
    <cellStyle name="Calculation 2 2" xfId="188" xr:uid="{00000000-0005-0000-0000-0000BB000000}"/>
    <cellStyle name="Calculation 2 3" xfId="189" xr:uid="{00000000-0005-0000-0000-0000BC000000}"/>
    <cellStyle name="Calculation 2 4" xfId="190" xr:uid="{00000000-0005-0000-0000-0000BD000000}"/>
    <cellStyle name="Calculation 2 5" xfId="191" xr:uid="{00000000-0005-0000-0000-0000BE000000}"/>
    <cellStyle name="Check Cell" xfId="192" builtinId="23" customBuiltin="1"/>
    <cellStyle name="Check Cell 2" xfId="193" xr:uid="{00000000-0005-0000-0000-0000C0000000}"/>
    <cellStyle name="Check Cell 2 2" xfId="194" xr:uid="{00000000-0005-0000-0000-0000C1000000}"/>
    <cellStyle name="Check Cell 2 3" xfId="195" xr:uid="{00000000-0005-0000-0000-0000C2000000}"/>
    <cellStyle name="Check Cell 2 4" xfId="196" xr:uid="{00000000-0005-0000-0000-0000C3000000}"/>
    <cellStyle name="Check Cell 2 5" xfId="197" xr:uid="{00000000-0005-0000-0000-0000C4000000}"/>
    <cellStyle name="Comma" xfId="198" builtinId="3"/>
    <cellStyle name="Comma [0] 2" xfId="199" xr:uid="{00000000-0005-0000-0000-0000C6000000}"/>
    <cellStyle name="Comma [0] 2 2" xfId="200" xr:uid="{00000000-0005-0000-0000-0000C7000000}"/>
    <cellStyle name="Comma 10" xfId="201" xr:uid="{00000000-0005-0000-0000-0000C8000000}"/>
    <cellStyle name="Comma 100" xfId="202" xr:uid="{00000000-0005-0000-0000-0000C9000000}"/>
    <cellStyle name="Comma 101" xfId="203" xr:uid="{00000000-0005-0000-0000-0000CA000000}"/>
    <cellStyle name="Comma 101 2" xfId="204" xr:uid="{00000000-0005-0000-0000-0000CB000000}"/>
    <cellStyle name="Comma 102" xfId="205" xr:uid="{00000000-0005-0000-0000-0000CC000000}"/>
    <cellStyle name="Comma 102 2" xfId="206" xr:uid="{00000000-0005-0000-0000-0000CD000000}"/>
    <cellStyle name="Comma 103" xfId="207" xr:uid="{00000000-0005-0000-0000-0000CE000000}"/>
    <cellStyle name="Comma 103 2" xfId="208" xr:uid="{00000000-0005-0000-0000-0000CF000000}"/>
    <cellStyle name="Comma 104" xfId="209" xr:uid="{00000000-0005-0000-0000-0000D0000000}"/>
    <cellStyle name="Comma 104 2" xfId="210" xr:uid="{00000000-0005-0000-0000-0000D1000000}"/>
    <cellStyle name="Comma 105" xfId="211" xr:uid="{00000000-0005-0000-0000-0000D2000000}"/>
    <cellStyle name="Comma 105 2" xfId="212" xr:uid="{00000000-0005-0000-0000-0000D3000000}"/>
    <cellStyle name="Comma 106" xfId="213" xr:uid="{00000000-0005-0000-0000-0000D4000000}"/>
    <cellStyle name="Comma 106 2" xfId="214" xr:uid="{00000000-0005-0000-0000-0000D5000000}"/>
    <cellStyle name="Comma 107" xfId="215" xr:uid="{00000000-0005-0000-0000-0000D6000000}"/>
    <cellStyle name="Comma 107 2" xfId="216" xr:uid="{00000000-0005-0000-0000-0000D7000000}"/>
    <cellStyle name="Comma 108" xfId="217" xr:uid="{00000000-0005-0000-0000-0000D8000000}"/>
    <cellStyle name="Comma 108 2" xfId="218" xr:uid="{00000000-0005-0000-0000-0000D9000000}"/>
    <cellStyle name="Comma 109" xfId="219" xr:uid="{00000000-0005-0000-0000-0000DA000000}"/>
    <cellStyle name="Comma 11" xfId="220" xr:uid="{00000000-0005-0000-0000-0000DB000000}"/>
    <cellStyle name="Comma 110" xfId="221" xr:uid="{00000000-0005-0000-0000-0000DC000000}"/>
    <cellStyle name="Comma 111" xfId="222" xr:uid="{00000000-0005-0000-0000-0000DD000000}"/>
    <cellStyle name="Comma 112" xfId="223" xr:uid="{00000000-0005-0000-0000-0000DE000000}"/>
    <cellStyle name="Comma 112 2" xfId="224" xr:uid="{00000000-0005-0000-0000-0000DF000000}"/>
    <cellStyle name="Comma 113" xfId="225" xr:uid="{00000000-0005-0000-0000-0000E0000000}"/>
    <cellStyle name="Comma 113 2" xfId="226" xr:uid="{00000000-0005-0000-0000-0000E1000000}"/>
    <cellStyle name="Comma 114" xfId="227" xr:uid="{00000000-0005-0000-0000-0000E2000000}"/>
    <cellStyle name="Comma 114 2" xfId="228" xr:uid="{00000000-0005-0000-0000-0000E3000000}"/>
    <cellStyle name="Comma 115" xfId="229" xr:uid="{00000000-0005-0000-0000-0000E4000000}"/>
    <cellStyle name="Comma 115 2" xfId="230" xr:uid="{00000000-0005-0000-0000-0000E5000000}"/>
    <cellStyle name="Comma 116" xfId="231" xr:uid="{00000000-0005-0000-0000-0000E6000000}"/>
    <cellStyle name="Comma 116 2" xfId="232" xr:uid="{00000000-0005-0000-0000-0000E7000000}"/>
    <cellStyle name="Comma 117" xfId="233" xr:uid="{00000000-0005-0000-0000-0000E8000000}"/>
    <cellStyle name="Comma 117 2" xfId="234" xr:uid="{00000000-0005-0000-0000-0000E9000000}"/>
    <cellStyle name="Comma 118" xfId="235" xr:uid="{00000000-0005-0000-0000-0000EA000000}"/>
    <cellStyle name="Comma 118 2" xfId="236" xr:uid="{00000000-0005-0000-0000-0000EB000000}"/>
    <cellStyle name="Comma 119" xfId="237" xr:uid="{00000000-0005-0000-0000-0000EC000000}"/>
    <cellStyle name="Comma 119 2" xfId="238" xr:uid="{00000000-0005-0000-0000-0000ED000000}"/>
    <cellStyle name="Comma 12" xfId="239" xr:uid="{00000000-0005-0000-0000-0000EE000000}"/>
    <cellStyle name="Comma 12 2" xfId="240" xr:uid="{00000000-0005-0000-0000-0000EF000000}"/>
    <cellStyle name="Comma 12 2 2" xfId="241" xr:uid="{00000000-0005-0000-0000-0000F0000000}"/>
    <cellStyle name="Comma 12 2 3" xfId="242" xr:uid="{00000000-0005-0000-0000-0000F1000000}"/>
    <cellStyle name="Comma 120" xfId="243" xr:uid="{00000000-0005-0000-0000-0000F2000000}"/>
    <cellStyle name="Comma 120 2" xfId="244" xr:uid="{00000000-0005-0000-0000-0000F3000000}"/>
    <cellStyle name="Comma 121" xfId="245" xr:uid="{00000000-0005-0000-0000-0000F4000000}"/>
    <cellStyle name="Comma 121 2" xfId="246" xr:uid="{00000000-0005-0000-0000-0000F5000000}"/>
    <cellStyle name="Comma 122" xfId="247" xr:uid="{00000000-0005-0000-0000-0000F6000000}"/>
    <cellStyle name="Comma 122 2" xfId="248" xr:uid="{00000000-0005-0000-0000-0000F7000000}"/>
    <cellStyle name="Comma 123" xfId="249" xr:uid="{00000000-0005-0000-0000-0000F8000000}"/>
    <cellStyle name="Comma 123 2" xfId="250" xr:uid="{00000000-0005-0000-0000-0000F9000000}"/>
    <cellStyle name="Comma 124" xfId="251" xr:uid="{00000000-0005-0000-0000-0000FA000000}"/>
    <cellStyle name="Comma 124 2" xfId="252" xr:uid="{00000000-0005-0000-0000-0000FB000000}"/>
    <cellStyle name="Comma 125" xfId="253" xr:uid="{00000000-0005-0000-0000-0000FC000000}"/>
    <cellStyle name="Comma 125 2" xfId="254" xr:uid="{00000000-0005-0000-0000-0000FD000000}"/>
    <cellStyle name="Comma 126" xfId="255" xr:uid="{00000000-0005-0000-0000-0000FE000000}"/>
    <cellStyle name="Comma 126 2" xfId="256" xr:uid="{00000000-0005-0000-0000-0000FF000000}"/>
    <cellStyle name="Comma 127" xfId="257" xr:uid="{00000000-0005-0000-0000-000000010000}"/>
    <cellStyle name="Comma 127 2" xfId="258" xr:uid="{00000000-0005-0000-0000-000001010000}"/>
    <cellStyle name="Comma 128" xfId="259" xr:uid="{00000000-0005-0000-0000-000002010000}"/>
    <cellStyle name="Comma 128 2" xfId="260" xr:uid="{00000000-0005-0000-0000-000003010000}"/>
    <cellStyle name="Comma 129" xfId="261" xr:uid="{00000000-0005-0000-0000-000004010000}"/>
    <cellStyle name="Comma 129 2" xfId="262" xr:uid="{00000000-0005-0000-0000-000005010000}"/>
    <cellStyle name="Comma 13" xfId="263" xr:uid="{00000000-0005-0000-0000-000006010000}"/>
    <cellStyle name="Comma 130" xfId="264" xr:uid="{00000000-0005-0000-0000-000007010000}"/>
    <cellStyle name="Comma 130 2" xfId="265" xr:uid="{00000000-0005-0000-0000-000008010000}"/>
    <cellStyle name="Comma 131" xfId="266" xr:uid="{00000000-0005-0000-0000-000009010000}"/>
    <cellStyle name="Comma 132" xfId="267" xr:uid="{00000000-0005-0000-0000-00000A010000}"/>
    <cellStyle name="Comma 133" xfId="268" xr:uid="{00000000-0005-0000-0000-00000B010000}"/>
    <cellStyle name="Comma 134" xfId="269" xr:uid="{00000000-0005-0000-0000-00000C010000}"/>
    <cellStyle name="Comma 135" xfId="270" xr:uid="{00000000-0005-0000-0000-00000D010000}"/>
    <cellStyle name="Comma 136" xfId="271" xr:uid="{00000000-0005-0000-0000-00000E010000}"/>
    <cellStyle name="Comma 137" xfId="272" xr:uid="{00000000-0005-0000-0000-00000F010000}"/>
    <cellStyle name="Comma 138" xfId="273" xr:uid="{00000000-0005-0000-0000-000010010000}"/>
    <cellStyle name="Comma 139" xfId="274" xr:uid="{00000000-0005-0000-0000-000011010000}"/>
    <cellStyle name="Comma 14" xfId="275" xr:uid="{00000000-0005-0000-0000-000012010000}"/>
    <cellStyle name="Comma 140" xfId="276" xr:uid="{00000000-0005-0000-0000-000013010000}"/>
    <cellStyle name="Comma 141" xfId="277" xr:uid="{00000000-0005-0000-0000-000014010000}"/>
    <cellStyle name="Comma 142" xfId="278" xr:uid="{00000000-0005-0000-0000-000015010000}"/>
    <cellStyle name="Comma 143" xfId="279" xr:uid="{00000000-0005-0000-0000-000016010000}"/>
    <cellStyle name="Comma 15" xfId="280" xr:uid="{00000000-0005-0000-0000-000017010000}"/>
    <cellStyle name="Comma 16" xfId="281" xr:uid="{00000000-0005-0000-0000-000018010000}"/>
    <cellStyle name="Comma 17" xfId="282" xr:uid="{00000000-0005-0000-0000-000019010000}"/>
    <cellStyle name="Comma 18" xfId="283" xr:uid="{00000000-0005-0000-0000-00001A010000}"/>
    <cellStyle name="Comma 19" xfId="284" xr:uid="{00000000-0005-0000-0000-00001B010000}"/>
    <cellStyle name="Comma 2" xfId="285" xr:uid="{00000000-0005-0000-0000-00001C010000}"/>
    <cellStyle name="Comma 2 2" xfId="286" xr:uid="{00000000-0005-0000-0000-00001D010000}"/>
    <cellStyle name="Comma 2 2 2" xfId="287" xr:uid="{00000000-0005-0000-0000-00001E010000}"/>
    <cellStyle name="Comma 2 3" xfId="288" xr:uid="{00000000-0005-0000-0000-00001F010000}"/>
    <cellStyle name="Comma 2 3 2" xfId="289" xr:uid="{00000000-0005-0000-0000-000020010000}"/>
    <cellStyle name="Comma 2 3 3" xfId="290" xr:uid="{00000000-0005-0000-0000-000021010000}"/>
    <cellStyle name="Comma 2 3 4" xfId="291" xr:uid="{00000000-0005-0000-0000-000022010000}"/>
    <cellStyle name="Comma 2 4" xfId="292" xr:uid="{00000000-0005-0000-0000-000023010000}"/>
    <cellStyle name="Comma 20" xfId="293" xr:uid="{00000000-0005-0000-0000-000024010000}"/>
    <cellStyle name="Comma 21" xfId="294" xr:uid="{00000000-0005-0000-0000-000025010000}"/>
    <cellStyle name="Comma 22" xfId="295" xr:uid="{00000000-0005-0000-0000-000026010000}"/>
    <cellStyle name="Comma 23" xfId="296" xr:uid="{00000000-0005-0000-0000-000027010000}"/>
    <cellStyle name="Comma 24" xfId="297" xr:uid="{00000000-0005-0000-0000-000028010000}"/>
    <cellStyle name="Comma 25" xfId="298" xr:uid="{00000000-0005-0000-0000-000029010000}"/>
    <cellStyle name="Comma 25 2" xfId="299" xr:uid="{00000000-0005-0000-0000-00002A010000}"/>
    <cellStyle name="Comma 26" xfId="300" xr:uid="{00000000-0005-0000-0000-00002B010000}"/>
    <cellStyle name="Comma 26 2" xfId="301" xr:uid="{00000000-0005-0000-0000-00002C010000}"/>
    <cellStyle name="Comma 27" xfId="302" xr:uid="{00000000-0005-0000-0000-00002D010000}"/>
    <cellStyle name="Comma 27 2" xfId="303" xr:uid="{00000000-0005-0000-0000-00002E010000}"/>
    <cellStyle name="Comma 28" xfId="304" xr:uid="{00000000-0005-0000-0000-00002F010000}"/>
    <cellStyle name="Comma 28 2" xfId="305" xr:uid="{00000000-0005-0000-0000-000030010000}"/>
    <cellStyle name="Comma 29" xfId="306" xr:uid="{00000000-0005-0000-0000-000031010000}"/>
    <cellStyle name="Comma 29 2" xfId="307" xr:uid="{00000000-0005-0000-0000-000032010000}"/>
    <cellStyle name="Comma 3" xfId="308" xr:uid="{00000000-0005-0000-0000-000033010000}"/>
    <cellStyle name="Comma 3 10" xfId="309" xr:uid="{00000000-0005-0000-0000-000034010000}"/>
    <cellStyle name="Comma 3 10 2" xfId="310" xr:uid="{00000000-0005-0000-0000-000035010000}"/>
    <cellStyle name="Comma 3 10 3" xfId="311" xr:uid="{00000000-0005-0000-0000-000036010000}"/>
    <cellStyle name="Comma 3 11" xfId="312" xr:uid="{00000000-0005-0000-0000-000037010000}"/>
    <cellStyle name="Comma 3 11 2" xfId="313" xr:uid="{00000000-0005-0000-0000-000038010000}"/>
    <cellStyle name="Comma 3 12" xfId="314" xr:uid="{00000000-0005-0000-0000-000039010000}"/>
    <cellStyle name="Comma 3 12 2" xfId="315" xr:uid="{00000000-0005-0000-0000-00003A010000}"/>
    <cellStyle name="Comma 3 13" xfId="316" xr:uid="{00000000-0005-0000-0000-00003B010000}"/>
    <cellStyle name="Comma 3 13 2" xfId="317" xr:uid="{00000000-0005-0000-0000-00003C010000}"/>
    <cellStyle name="Comma 3 14" xfId="318" xr:uid="{00000000-0005-0000-0000-00003D010000}"/>
    <cellStyle name="Comma 3 15" xfId="319" xr:uid="{00000000-0005-0000-0000-00003E010000}"/>
    <cellStyle name="Comma 3 2" xfId="320" xr:uid="{00000000-0005-0000-0000-00003F010000}"/>
    <cellStyle name="Comma 3 2 2" xfId="321" xr:uid="{00000000-0005-0000-0000-000040010000}"/>
    <cellStyle name="Comma 3 3" xfId="322" xr:uid="{00000000-0005-0000-0000-000041010000}"/>
    <cellStyle name="Comma 3 3 2" xfId="323" xr:uid="{00000000-0005-0000-0000-000042010000}"/>
    <cellStyle name="Comma 3 3 2 2" xfId="324" xr:uid="{00000000-0005-0000-0000-000043010000}"/>
    <cellStyle name="Comma 3 3 2 3" xfId="325" xr:uid="{00000000-0005-0000-0000-000044010000}"/>
    <cellStyle name="Comma 3 3 3" xfId="326" xr:uid="{00000000-0005-0000-0000-000045010000}"/>
    <cellStyle name="Comma 3 3 3 2" xfId="327" xr:uid="{00000000-0005-0000-0000-000046010000}"/>
    <cellStyle name="Comma 3 3 3 2 2" xfId="328" xr:uid="{00000000-0005-0000-0000-000047010000}"/>
    <cellStyle name="Comma 3 3 3 2 3" xfId="329" xr:uid="{00000000-0005-0000-0000-000048010000}"/>
    <cellStyle name="Comma 3 3 3 2 4" xfId="330" xr:uid="{00000000-0005-0000-0000-000049010000}"/>
    <cellStyle name="Comma 3 3 3 2 5" xfId="331" xr:uid="{00000000-0005-0000-0000-00004A010000}"/>
    <cellStyle name="Comma 3 3 3 3" xfId="332" xr:uid="{00000000-0005-0000-0000-00004B010000}"/>
    <cellStyle name="Comma 3 3 4" xfId="333" xr:uid="{00000000-0005-0000-0000-00004C010000}"/>
    <cellStyle name="Comma 3 3 5" xfId="334" xr:uid="{00000000-0005-0000-0000-00004D010000}"/>
    <cellStyle name="Comma 3 3 5 2" xfId="335" xr:uid="{00000000-0005-0000-0000-00004E010000}"/>
    <cellStyle name="Comma 3 3 5 3" xfId="336" xr:uid="{00000000-0005-0000-0000-00004F010000}"/>
    <cellStyle name="Comma 3 3 5 4" xfId="337" xr:uid="{00000000-0005-0000-0000-000050010000}"/>
    <cellStyle name="Comma 3 3 5 5" xfId="338" xr:uid="{00000000-0005-0000-0000-000051010000}"/>
    <cellStyle name="Comma 3 3 6" xfId="339" xr:uid="{00000000-0005-0000-0000-000052010000}"/>
    <cellStyle name="Comma 3 4" xfId="340" xr:uid="{00000000-0005-0000-0000-000053010000}"/>
    <cellStyle name="Comma 3 4 2" xfId="341" xr:uid="{00000000-0005-0000-0000-000054010000}"/>
    <cellStyle name="Comma 3 4 3" xfId="342" xr:uid="{00000000-0005-0000-0000-000055010000}"/>
    <cellStyle name="Comma 3 4 4" xfId="343" xr:uid="{00000000-0005-0000-0000-000056010000}"/>
    <cellStyle name="Comma 3 4 4 2" xfId="344" xr:uid="{00000000-0005-0000-0000-000057010000}"/>
    <cellStyle name="Comma 3 4 4 3" xfId="345" xr:uid="{00000000-0005-0000-0000-000058010000}"/>
    <cellStyle name="Comma 3 4 4 4" xfId="346" xr:uid="{00000000-0005-0000-0000-000059010000}"/>
    <cellStyle name="Comma 3 4 4 5" xfId="347" xr:uid="{00000000-0005-0000-0000-00005A010000}"/>
    <cellStyle name="Comma 3 4 5" xfId="348" xr:uid="{00000000-0005-0000-0000-00005B010000}"/>
    <cellStyle name="Comma 3 5" xfId="349" xr:uid="{00000000-0005-0000-0000-00005C010000}"/>
    <cellStyle name="Comma 3 5 2" xfId="350" xr:uid="{00000000-0005-0000-0000-00005D010000}"/>
    <cellStyle name="Comma 3 5 3" xfId="351" xr:uid="{00000000-0005-0000-0000-00005E010000}"/>
    <cellStyle name="Comma 3 5 3 2" xfId="352" xr:uid="{00000000-0005-0000-0000-00005F010000}"/>
    <cellStyle name="Comma 3 5 3 3" xfId="353" xr:uid="{00000000-0005-0000-0000-000060010000}"/>
    <cellStyle name="Comma 3 6" xfId="354" xr:uid="{00000000-0005-0000-0000-000061010000}"/>
    <cellStyle name="Comma 3 6 2" xfId="355" xr:uid="{00000000-0005-0000-0000-000062010000}"/>
    <cellStyle name="Comma 3 6 3" xfId="356" xr:uid="{00000000-0005-0000-0000-000063010000}"/>
    <cellStyle name="Comma 3 6 4" xfId="357" xr:uid="{00000000-0005-0000-0000-000064010000}"/>
    <cellStyle name="Comma 3 7" xfId="358" xr:uid="{00000000-0005-0000-0000-000065010000}"/>
    <cellStyle name="Comma 3 7 2" xfId="359" xr:uid="{00000000-0005-0000-0000-000066010000}"/>
    <cellStyle name="Comma 3 7 3" xfId="360" xr:uid="{00000000-0005-0000-0000-000067010000}"/>
    <cellStyle name="Comma 3 7 4" xfId="361" xr:uid="{00000000-0005-0000-0000-000068010000}"/>
    <cellStyle name="Comma 3 8" xfId="362" xr:uid="{00000000-0005-0000-0000-000069010000}"/>
    <cellStyle name="Comma 3 8 2" xfId="363" xr:uid="{00000000-0005-0000-0000-00006A010000}"/>
    <cellStyle name="Comma 3 8 3" xfId="364" xr:uid="{00000000-0005-0000-0000-00006B010000}"/>
    <cellStyle name="Comma 3 8 4" xfId="365" xr:uid="{00000000-0005-0000-0000-00006C010000}"/>
    <cellStyle name="Comma 3 9" xfId="366" xr:uid="{00000000-0005-0000-0000-00006D010000}"/>
    <cellStyle name="Comma 3 9 2" xfId="367" xr:uid="{00000000-0005-0000-0000-00006E010000}"/>
    <cellStyle name="Comma 3 9 3" xfId="368" xr:uid="{00000000-0005-0000-0000-00006F010000}"/>
    <cellStyle name="Comma 3 9 4" xfId="369" xr:uid="{00000000-0005-0000-0000-000070010000}"/>
    <cellStyle name="Comma 30" xfId="370" xr:uid="{00000000-0005-0000-0000-000071010000}"/>
    <cellStyle name="Comma 31" xfId="371" xr:uid="{00000000-0005-0000-0000-000072010000}"/>
    <cellStyle name="Comma 32" xfId="372" xr:uid="{00000000-0005-0000-0000-000073010000}"/>
    <cellStyle name="Comma 33" xfId="373" xr:uid="{00000000-0005-0000-0000-000074010000}"/>
    <cellStyle name="Comma 34" xfId="374" xr:uid="{00000000-0005-0000-0000-000075010000}"/>
    <cellStyle name="Comma 35" xfId="375" xr:uid="{00000000-0005-0000-0000-000076010000}"/>
    <cellStyle name="Comma 36" xfId="376" xr:uid="{00000000-0005-0000-0000-000077010000}"/>
    <cellStyle name="Comma 37" xfId="377" xr:uid="{00000000-0005-0000-0000-000078010000}"/>
    <cellStyle name="Comma 38" xfId="378" xr:uid="{00000000-0005-0000-0000-000079010000}"/>
    <cellStyle name="Comma 39" xfId="379" xr:uid="{00000000-0005-0000-0000-00007A010000}"/>
    <cellStyle name="Comma 4" xfId="380" xr:uid="{00000000-0005-0000-0000-00007B010000}"/>
    <cellStyle name="Comma 4 2" xfId="381" xr:uid="{00000000-0005-0000-0000-00007C010000}"/>
    <cellStyle name="Comma 4 2 2" xfId="382" xr:uid="{00000000-0005-0000-0000-00007D010000}"/>
    <cellStyle name="Comma 4 2 2 2" xfId="383" xr:uid="{00000000-0005-0000-0000-00007E010000}"/>
    <cellStyle name="Comma 4 2 2 3" xfId="384" xr:uid="{00000000-0005-0000-0000-00007F010000}"/>
    <cellStyle name="Comma 4 2 2 4" xfId="385" xr:uid="{00000000-0005-0000-0000-000080010000}"/>
    <cellStyle name="Comma 4 2 2 5" xfId="386" xr:uid="{00000000-0005-0000-0000-000081010000}"/>
    <cellStyle name="Comma 4 2 3" xfId="387" xr:uid="{00000000-0005-0000-0000-000082010000}"/>
    <cellStyle name="Comma 4 2 3 2" xfId="388" xr:uid="{00000000-0005-0000-0000-000083010000}"/>
    <cellStyle name="Comma 4 2 3 2 2" xfId="389" xr:uid="{00000000-0005-0000-0000-000084010000}"/>
    <cellStyle name="Comma 4 2 3 3" xfId="390" xr:uid="{00000000-0005-0000-0000-000085010000}"/>
    <cellStyle name="Comma 4 2 3 3 2" xfId="391" xr:uid="{00000000-0005-0000-0000-000086010000}"/>
    <cellStyle name="Comma 4 2 3 4" xfId="392" xr:uid="{00000000-0005-0000-0000-000087010000}"/>
    <cellStyle name="Comma 4 2 4" xfId="393" xr:uid="{00000000-0005-0000-0000-000088010000}"/>
    <cellStyle name="Comma 4 2 4 2" xfId="394" xr:uid="{00000000-0005-0000-0000-000089010000}"/>
    <cellStyle name="Comma 4 2 4 3" xfId="395" xr:uid="{00000000-0005-0000-0000-00008A010000}"/>
    <cellStyle name="Comma 4 2 4 4" xfId="396" xr:uid="{00000000-0005-0000-0000-00008B010000}"/>
    <cellStyle name="Comma 4 2 5" xfId="397" xr:uid="{00000000-0005-0000-0000-00008C010000}"/>
    <cellStyle name="Comma 4 2 6" xfId="398" xr:uid="{00000000-0005-0000-0000-00008D010000}"/>
    <cellStyle name="Comma 4 2 7" xfId="399" xr:uid="{00000000-0005-0000-0000-00008E010000}"/>
    <cellStyle name="Comma 4 3" xfId="400" xr:uid="{00000000-0005-0000-0000-00008F010000}"/>
    <cellStyle name="Comma 4 3 2" xfId="401" xr:uid="{00000000-0005-0000-0000-000090010000}"/>
    <cellStyle name="Comma 4 3 2 2" xfId="402" xr:uid="{00000000-0005-0000-0000-000091010000}"/>
    <cellStyle name="Comma 4 3 2 2 2" xfId="403" xr:uid="{00000000-0005-0000-0000-000092010000}"/>
    <cellStyle name="Comma 4 3 2 3" xfId="404" xr:uid="{00000000-0005-0000-0000-000093010000}"/>
    <cellStyle name="Comma 4 3 2 3 2" xfId="405" xr:uid="{00000000-0005-0000-0000-000094010000}"/>
    <cellStyle name="Comma 4 3 2 4" xfId="406" xr:uid="{00000000-0005-0000-0000-000095010000}"/>
    <cellStyle name="Comma 4 3 3" xfId="407" xr:uid="{00000000-0005-0000-0000-000096010000}"/>
    <cellStyle name="Comma 4 3 4" xfId="408" xr:uid="{00000000-0005-0000-0000-000097010000}"/>
    <cellStyle name="Comma 4 3 4 2" xfId="409" xr:uid="{00000000-0005-0000-0000-000098010000}"/>
    <cellStyle name="Comma 4 3 4 3" xfId="410" xr:uid="{00000000-0005-0000-0000-000099010000}"/>
    <cellStyle name="Comma 4 3 5" xfId="411" xr:uid="{00000000-0005-0000-0000-00009A010000}"/>
    <cellStyle name="Comma 4 3 5 2" xfId="412" xr:uid="{00000000-0005-0000-0000-00009B010000}"/>
    <cellStyle name="Comma 4 3 6" xfId="413" xr:uid="{00000000-0005-0000-0000-00009C010000}"/>
    <cellStyle name="Comma 4 3 6 2" xfId="414" xr:uid="{00000000-0005-0000-0000-00009D010000}"/>
    <cellStyle name="Comma 4 3 7" xfId="415" xr:uid="{00000000-0005-0000-0000-00009E010000}"/>
    <cellStyle name="Comma 4 4" xfId="416" xr:uid="{00000000-0005-0000-0000-00009F010000}"/>
    <cellStyle name="Comma 4 4 2" xfId="417" xr:uid="{00000000-0005-0000-0000-0000A0010000}"/>
    <cellStyle name="Comma 4 4 3" xfId="418" xr:uid="{00000000-0005-0000-0000-0000A1010000}"/>
    <cellStyle name="Comma 4 4 4" xfId="419" xr:uid="{00000000-0005-0000-0000-0000A2010000}"/>
    <cellStyle name="Comma 4 4 5" xfId="420" xr:uid="{00000000-0005-0000-0000-0000A3010000}"/>
    <cellStyle name="Comma 4 5" xfId="421" xr:uid="{00000000-0005-0000-0000-0000A4010000}"/>
    <cellStyle name="Comma 4 5 2" xfId="422" xr:uid="{00000000-0005-0000-0000-0000A5010000}"/>
    <cellStyle name="Comma 4 6" xfId="423" xr:uid="{00000000-0005-0000-0000-0000A6010000}"/>
    <cellStyle name="Comma 4 7" xfId="424" xr:uid="{00000000-0005-0000-0000-0000A7010000}"/>
    <cellStyle name="Comma 4 7 2" xfId="425" xr:uid="{00000000-0005-0000-0000-0000A8010000}"/>
    <cellStyle name="Comma 4 7 3" xfId="426" xr:uid="{00000000-0005-0000-0000-0000A9010000}"/>
    <cellStyle name="Comma 40" xfId="427" xr:uid="{00000000-0005-0000-0000-0000AA010000}"/>
    <cellStyle name="Comma 41" xfId="428" xr:uid="{00000000-0005-0000-0000-0000AB010000}"/>
    <cellStyle name="Comma 42" xfId="429" xr:uid="{00000000-0005-0000-0000-0000AC010000}"/>
    <cellStyle name="Comma 43" xfId="430" xr:uid="{00000000-0005-0000-0000-0000AD010000}"/>
    <cellStyle name="Comma 44" xfId="431" xr:uid="{00000000-0005-0000-0000-0000AE010000}"/>
    <cellStyle name="Comma 45" xfId="432" xr:uid="{00000000-0005-0000-0000-0000AF010000}"/>
    <cellStyle name="Comma 46" xfId="433" xr:uid="{00000000-0005-0000-0000-0000B0010000}"/>
    <cellStyle name="Comma 47" xfId="434" xr:uid="{00000000-0005-0000-0000-0000B1010000}"/>
    <cellStyle name="Comma 48" xfId="435" xr:uid="{00000000-0005-0000-0000-0000B2010000}"/>
    <cellStyle name="Comma 49" xfId="436" xr:uid="{00000000-0005-0000-0000-0000B3010000}"/>
    <cellStyle name="Comma 5" xfId="437" xr:uid="{00000000-0005-0000-0000-0000B4010000}"/>
    <cellStyle name="Comma 5 2" xfId="438" xr:uid="{00000000-0005-0000-0000-0000B5010000}"/>
    <cellStyle name="Comma 5 2 2" xfId="439" xr:uid="{00000000-0005-0000-0000-0000B6010000}"/>
    <cellStyle name="Comma 5 2 3" xfId="440" xr:uid="{00000000-0005-0000-0000-0000B7010000}"/>
    <cellStyle name="Comma 5 3" xfId="441" xr:uid="{00000000-0005-0000-0000-0000B8010000}"/>
    <cellStyle name="Comma 50" xfId="442" xr:uid="{00000000-0005-0000-0000-0000B9010000}"/>
    <cellStyle name="Comma 51" xfId="443" xr:uid="{00000000-0005-0000-0000-0000BA010000}"/>
    <cellStyle name="Comma 52" xfId="444" xr:uid="{00000000-0005-0000-0000-0000BB010000}"/>
    <cellStyle name="Comma 52 2" xfId="445" xr:uid="{00000000-0005-0000-0000-0000BC010000}"/>
    <cellStyle name="Comma 53" xfId="446" xr:uid="{00000000-0005-0000-0000-0000BD010000}"/>
    <cellStyle name="Comma 54" xfId="447" xr:uid="{00000000-0005-0000-0000-0000BE010000}"/>
    <cellStyle name="Comma 55" xfId="448" xr:uid="{00000000-0005-0000-0000-0000BF010000}"/>
    <cellStyle name="Comma 56" xfId="449" xr:uid="{00000000-0005-0000-0000-0000C0010000}"/>
    <cellStyle name="Comma 57" xfId="450" xr:uid="{00000000-0005-0000-0000-0000C1010000}"/>
    <cellStyle name="Comma 57 2" xfId="451" xr:uid="{00000000-0005-0000-0000-0000C2010000}"/>
    <cellStyle name="Comma 57 3" xfId="452" xr:uid="{00000000-0005-0000-0000-0000C3010000}"/>
    <cellStyle name="Comma 57 4" xfId="453" xr:uid="{00000000-0005-0000-0000-0000C4010000}"/>
    <cellStyle name="Comma 57 5" xfId="454" xr:uid="{00000000-0005-0000-0000-0000C5010000}"/>
    <cellStyle name="Comma 58" xfId="455" xr:uid="{00000000-0005-0000-0000-0000C6010000}"/>
    <cellStyle name="Comma 58 2" xfId="456" xr:uid="{00000000-0005-0000-0000-0000C7010000}"/>
    <cellStyle name="Comma 58 3" xfId="457" xr:uid="{00000000-0005-0000-0000-0000C8010000}"/>
    <cellStyle name="Comma 58 4" xfId="458" xr:uid="{00000000-0005-0000-0000-0000C9010000}"/>
    <cellStyle name="Comma 58 5" xfId="459" xr:uid="{00000000-0005-0000-0000-0000CA010000}"/>
    <cellStyle name="Comma 59" xfId="460" xr:uid="{00000000-0005-0000-0000-0000CB010000}"/>
    <cellStyle name="Comma 59 2" xfId="461" xr:uid="{00000000-0005-0000-0000-0000CC010000}"/>
    <cellStyle name="Comma 59 3" xfId="462" xr:uid="{00000000-0005-0000-0000-0000CD010000}"/>
    <cellStyle name="Comma 59 4" xfId="463" xr:uid="{00000000-0005-0000-0000-0000CE010000}"/>
    <cellStyle name="Comma 59 5" xfId="464" xr:uid="{00000000-0005-0000-0000-0000CF010000}"/>
    <cellStyle name="Comma 6" xfId="465" xr:uid="{00000000-0005-0000-0000-0000D0010000}"/>
    <cellStyle name="Comma 6 2" xfId="466" xr:uid="{00000000-0005-0000-0000-0000D1010000}"/>
    <cellStyle name="Comma 6 3" xfId="467" xr:uid="{00000000-0005-0000-0000-0000D2010000}"/>
    <cellStyle name="Comma 6 4" xfId="468" xr:uid="{00000000-0005-0000-0000-0000D3010000}"/>
    <cellStyle name="Comma 6 4 2" xfId="469" xr:uid="{00000000-0005-0000-0000-0000D4010000}"/>
    <cellStyle name="Comma 6 4 3" xfId="470" xr:uid="{00000000-0005-0000-0000-0000D5010000}"/>
    <cellStyle name="Comma 6 4 4" xfId="471" xr:uid="{00000000-0005-0000-0000-0000D6010000}"/>
    <cellStyle name="Comma 6 4 5" xfId="472" xr:uid="{00000000-0005-0000-0000-0000D7010000}"/>
    <cellStyle name="Comma 6 5" xfId="473" xr:uid="{00000000-0005-0000-0000-0000D8010000}"/>
    <cellStyle name="Comma 6 6" xfId="474" xr:uid="{00000000-0005-0000-0000-0000D9010000}"/>
    <cellStyle name="Comma 6 7" xfId="475" xr:uid="{00000000-0005-0000-0000-0000DA010000}"/>
    <cellStyle name="Comma 6 7 2" xfId="476" xr:uid="{00000000-0005-0000-0000-0000DB010000}"/>
    <cellStyle name="Comma 6 7 3" xfId="477" xr:uid="{00000000-0005-0000-0000-0000DC010000}"/>
    <cellStyle name="Comma 60" xfId="478" xr:uid="{00000000-0005-0000-0000-0000DD010000}"/>
    <cellStyle name="Comma 60 2" xfId="479" xr:uid="{00000000-0005-0000-0000-0000DE010000}"/>
    <cellStyle name="Comma 60 3" xfId="480" xr:uid="{00000000-0005-0000-0000-0000DF010000}"/>
    <cellStyle name="Comma 60 4" xfId="481" xr:uid="{00000000-0005-0000-0000-0000E0010000}"/>
    <cellStyle name="Comma 60 5" xfId="482" xr:uid="{00000000-0005-0000-0000-0000E1010000}"/>
    <cellStyle name="Comma 61" xfId="483" xr:uid="{00000000-0005-0000-0000-0000E2010000}"/>
    <cellStyle name="Comma 61 2" xfId="484" xr:uid="{00000000-0005-0000-0000-0000E3010000}"/>
    <cellStyle name="Comma 61 3" xfId="485" xr:uid="{00000000-0005-0000-0000-0000E4010000}"/>
    <cellStyle name="Comma 61 4" xfId="486" xr:uid="{00000000-0005-0000-0000-0000E5010000}"/>
    <cellStyle name="Comma 61 5" xfId="487" xr:uid="{00000000-0005-0000-0000-0000E6010000}"/>
    <cellStyle name="Comma 62" xfId="488" xr:uid="{00000000-0005-0000-0000-0000E7010000}"/>
    <cellStyle name="Comma 62 2" xfId="489" xr:uid="{00000000-0005-0000-0000-0000E8010000}"/>
    <cellStyle name="Comma 62 3" xfId="490" xr:uid="{00000000-0005-0000-0000-0000E9010000}"/>
    <cellStyle name="Comma 62 4" xfId="491" xr:uid="{00000000-0005-0000-0000-0000EA010000}"/>
    <cellStyle name="Comma 63" xfId="492" xr:uid="{00000000-0005-0000-0000-0000EB010000}"/>
    <cellStyle name="Comma 63 2" xfId="493" xr:uid="{00000000-0005-0000-0000-0000EC010000}"/>
    <cellStyle name="Comma 63 3" xfId="494" xr:uid="{00000000-0005-0000-0000-0000ED010000}"/>
    <cellStyle name="Comma 63 4" xfId="495" xr:uid="{00000000-0005-0000-0000-0000EE010000}"/>
    <cellStyle name="Comma 64" xfId="496" xr:uid="{00000000-0005-0000-0000-0000EF010000}"/>
    <cellStyle name="Comma 64 2" xfId="497" xr:uid="{00000000-0005-0000-0000-0000F0010000}"/>
    <cellStyle name="Comma 64 3" xfId="498" xr:uid="{00000000-0005-0000-0000-0000F1010000}"/>
    <cellStyle name="Comma 64 4" xfId="499" xr:uid="{00000000-0005-0000-0000-0000F2010000}"/>
    <cellStyle name="Comma 65" xfId="500" xr:uid="{00000000-0005-0000-0000-0000F3010000}"/>
    <cellStyle name="Comma 65 2" xfId="501" xr:uid="{00000000-0005-0000-0000-0000F4010000}"/>
    <cellStyle name="Comma 65 3" xfId="502" xr:uid="{00000000-0005-0000-0000-0000F5010000}"/>
    <cellStyle name="Comma 65 4" xfId="503" xr:uid="{00000000-0005-0000-0000-0000F6010000}"/>
    <cellStyle name="Comma 66" xfId="504" xr:uid="{00000000-0005-0000-0000-0000F7010000}"/>
    <cellStyle name="Comma 66 2" xfId="505" xr:uid="{00000000-0005-0000-0000-0000F8010000}"/>
    <cellStyle name="Comma 66 3" xfId="506" xr:uid="{00000000-0005-0000-0000-0000F9010000}"/>
    <cellStyle name="Comma 66 4" xfId="507" xr:uid="{00000000-0005-0000-0000-0000FA010000}"/>
    <cellStyle name="Comma 67" xfId="508" xr:uid="{00000000-0005-0000-0000-0000FB010000}"/>
    <cellStyle name="Comma 67 2" xfId="509" xr:uid="{00000000-0005-0000-0000-0000FC010000}"/>
    <cellStyle name="Comma 67 3" xfId="510" xr:uid="{00000000-0005-0000-0000-0000FD010000}"/>
    <cellStyle name="Comma 67 4" xfId="511" xr:uid="{00000000-0005-0000-0000-0000FE010000}"/>
    <cellStyle name="Comma 68" xfId="512" xr:uid="{00000000-0005-0000-0000-0000FF010000}"/>
    <cellStyle name="Comma 68 2" xfId="513" xr:uid="{00000000-0005-0000-0000-000000020000}"/>
    <cellStyle name="Comma 68 3" xfId="514" xr:uid="{00000000-0005-0000-0000-000001020000}"/>
    <cellStyle name="Comma 68 4" xfId="515" xr:uid="{00000000-0005-0000-0000-000002020000}"/>
    <cellStyle name="Comma 69" xfId="516" xr:uid="{00000000-0005-0000-0000-000003020000}"/>
    <cellStyle name="Comma 69 2" xfId="517" xr:uid="{00000000-0005-0000-0000-000004020000}"/>
    <cellStyle name="Comma 7" xfId="518" xr:uid="{00000000-0005-0000-0000-000005020000}"/>
    <cellStyle name="Comma 7 2" xfId="519" xr:uid="{00000000-0005-0000-0000-000006020000}"/>
    <cellStyle name="Comma 70" xfId="520" xr:uid="{00000000-0005-0000-0000-000007020000}"/>
    <cellStyle name="Comma 70 2" xfId="521" xr:uid="{00000000-0005-0000-0000-000008020000}"/>
    <cellStyle name="Comma 71" xfId="522" xr:uid="{00000000-0005-0000-0000-000009020000}"/>
    <cellStyle name="Comma 71 2" xfId="523" xr:uid="{00000000-0005-0000-0000-00000A020000}"/>
    <cellStyle name="Comma 72" xfId="524" xr:uid="{00000000-0005-0000-0000-00000B020000}"/>
    <cellStyle name="Comma 72 2" xfId="525" xr:uid="{00000000-0005-0000-0000-00000C020000}"/>
    <cellStyle name="Comma 72 3" xfId="526" xr:uid="{00000000-0005-0000-0000-00000D020000}"/>
    <cellStyle name="Comma 72 4" xfId="527" xr:uid="{00000000-0005-0000-0000-00000E020000}"/>
    <cellStyle name="Comma 73" xfId="528" xr:uid="{00000000-0005-0000-0000-00000F020000}"/>
    <cellStyle name="Comma 73 2" xfId="529" xr:uid="{00000000-0005-0000-0000-000010020000}"/>
    <cellStyle name="Comma 73 3" xfId="530" xr:uid="{00000000-0005-0000-0000-000011020000}"/>
    <cellStyle name="Comma 73 4" xfId="531" xr:uid="{00000000-0005-0000-0000-000012020000}"/>
    <cellStyle name="Comma 74" xfId="532" xr:uid="{00000000-0005-0000-0000-000013020000}"/>
    <cellStyle name="Comma 74 2" xfId="533" xr:uid="{00000000-0005-0000-0000-000014020000}"/>
    <cellStyle name="Comma 74 3" xfId="534" xr:uid="{00000000-0005-0000-0000-000015020000}"/>
    <cellStyle name="Comma 74 4" xfId="535" xr:uid="{00000000-0005-0000-0000-000016020000}"/>
    <cellStyle name="Comma 75" xfId="536" xr:uid="{00000000-0005-0000-0000-000017020000}"/>
    <cellStyle name="Comma 75 2" xfId="537" xr:uid="{00000000-0005-0000-0000-000018020000}"/>
    <cellStyle name="Comma 75 3" xfId="538" xr:uid="{00000000-0005-0000-0000-000019020000}"/>
    <cellStyle name="Comma 75 4" xfId="539" xr:uid="{00000000-0005-0000-0000-00001A020000}"/>
    <cellStyle name="Comma 76" xfId="540" xr:uid="{00000000-0005-0000-0000-00001B020000}"/>
    <cellStyle name="Comma 76 2" xfId="541" xr:uid="{00000000-0005-0000-0000-00001C020000}"/>
    <cellStyle name="Comma 76 3" xfId="542" xr:uid="{00000000-0005-0000-0000-00001D020000}"/>
    <cellStyle name="Comma 76 4" xfId="543" xr:uid="{00000000-0005-0000-0000-00001E020000}"/>
    <cellStyle name="Comma 77" xfId="544" xr:uid="{00000000-0005-0000-0000-00001F020000}"/>
    <cellStyle name="Comma 77 2" xfId="545" xr:uid="{00000000-0005-0000-0000-000020020000}"/>
    <cellStyle name="Comma 77 3" xfId="546" xr:uid="{00000000-0005-0000-0000-000021020000}"/>
    <cellStyle name="Comma 77 4" xfId="547" xr:uid="{00000000-0005-0000-0000-000022020000}"/>
    <cellStyle name="Comma 78" xfId="548" xr:uid="{00000000-0005-0000-0000-000023020000}"/>
    <cellStyle name="Comma 78 2" xfId="549" xr:uid="{00000000-0005-0000-0000-000024020000}"/>
    <cellStyle name="Comma 78 3" xfId="550" xr:uid="{00000000-0005-0000-0000-000025020000}"/>
    <cellStyle name="Comma 78 4" xfId="551" xr:uid="{00000000-0005-0000-0000-000026020000}"/>
    <cellStyle name="Comma 79" xfId="552" xr:uid="{00000000-0005-0000-0000-000027020000}"/>
    <cellStyle name="Comma 79 2" xfId="553" xr:uid="{00000000-0005-0000-0000-000028020000}"/>
    <cellStyle name="Comma 79 3" xfId="554" xr:uid="{00000000-0005-0000-0000-000029020000}"/>
    <cellStyle name="Comma 79 4" xfId="555" xr:uid="{00000000-0005-0000-0000-00002A020000}"/>
    <cellStyle name="Comma 8" xfId="556" xr:uid="{00000000-0005-0000-0000-00002B020000}"/>
    <cellStyle name="Comma 80" xfId="557" xr:uid="{00000000-0005-0000-0000-00002C020000}"/>
    <cellStyle name="Comma 80 2" xfId="558" xr:uid="{00000000-0005-0000-0000-00002D020000}"/>
    <cellStyle name="Comma 80 3" xfId="559" xr:uid="{00000000-0005-0000-0000-00002E020000}"/>
    <cellStyle name="Comma 80 4" xfId="560" xr:uid="{00000000-0005-0000-0000-00002F020000}"/>
    <cellStyle name="Comma 81" xfId="561" xr:uid="{00000000-0005-0000-0000-000030020000}"/>
    <cellStyle name="Comma 81 2" xfId="562" xr:uid="{00000000-0005-0000-0000-000031020000}"/>
    <cellStyle name="Comma 81 3" xfId="563" xr:uid="{00000000-0005-0000-0000-000032020000}"/>
    <cellStyle name="Comma 81 4" xfId="564" xr:uid="{00000000-0005-0000-0000-000033020000}"/>
    <cellStyle name="Comma 82" xfId="565" xr:uid="{00000000-0005-0000-0000-000034020000}"/>
    <cellStyle name="Comma 82 2" xfId="566" xr:uid="{00000000-0005-0000-0000-000035020000}"/>
    <cellStyle name="Comma 82 3" xfId="567" xr:uid="{00000000-0005-0000-0000-000036020000}"/>
    <cellStyle name="Comma 82 4" xfId="568" xr:uid="{00000000-0005-0000-0000-000037020000}"/>
    <cellStyle name="Comma 83" xfId="569" xr:uid="{00000000-0005-0000-0000-000038020000}"/>
    <cellStyle name="Comma 83 2" xfId="570" xr:uid="{00000000-0005-0000-0000-000039020000}"/>
    <cellStyle name="Comma 83 3" xfId="571" xr:uid="{00000000-0005-0000-0000-00003A020000}"/>
    <cellStyle name="Comma 83 4" xfId="572" xr:uid="{00000000-0005-0000-0000-00003B020000}"/>
    <cellStyle name="Comma 84" xfId="573" xr:uid="{00000000-0005-0000-0000-00003C020000}"/>
    <cellStyle name="Comma 84 2" xfId="574" xr:uid="{00000000-0005-0000-0000-00003D020000}"/>
    <cellStyle name="Comma 84 3" xfId="575" xr:uid="{00000000-0005-0000-0000-00003E020000}"/>
    <cellStyle name="Comma 84 4" xfId="576" xr:uid="{00000000-0005-0000-0000-00003F020000}"/>
    <cellStyle name="Comma 85" xfId="577" xr:uid="{00000000-0005-0000-0000-000040020000}"/>
    <cellStyle name="Comma 85 2" xfId="578" xr:uid="{00000000-0005-0000-0000-000041020000}"/>
    <cellStyle name="Comma 85 3" xfId="579" xr:uid="{00000000-0005-0000-0000-000042020000}"/>
    <cellStyle name="Comma 85 4" xfId="580" xr:uid="{00000000-0005-0000-0000-000043020000}"/>
    <cellStyle name="Comma 86" xfId="581" xr:uid="{00000000-0005-0000-0000-000044020000}"/>
    <cellStyle name="Comma 86 2" xfId="582" xr:uid="{00000000-0005-0000-0000-000045020000}"/>
    <cellStyle name="Comma 86 3" xfId="583" xr:uid="{00000000-0005-0000-0000-000046020000}"/>
    <cellStyle name="Comma 86 4" xfId="584" xr:uid="{00000000-0005-0000-0000-000047020000}"/>
    <cellStyle name="Comma 87" xfId="585" xr:uid="{00000000-0005-0000-0000-000048020000}"/>
    <cellStyle name="Comma 87 2" xfId="586" xr:uid="{00000000-0005-0000-0000-000049020000}"/>
    <cellStyle name="Comma 87 3" xfId="587" xr:uid="{00000000-0005-0000-0000-00004A020000}"/>
    <cellStyle name="Comma 87 4" xfId="588" xr:uid="{00000000-0005-0000-0000-00004B020000}"/>
    <cellStyle name="Comma 88" xfId="589" xr:uid="{00000000-0005-0000-0000-00004C020000}"/>
    <cellStyle name="Comma 88 2" xfId="590" xr:uid="{00000000-0005-0000-0000-00004D020000}"/>
    <cellStyle name="Comma 88 3" xfId="591" xr:uid="{00000000-0005-0000-0000-00004E020000}"/>
    <cellStyle name="Comma 88 4" xfId="592" xr:uid="{00000000-0005-0000-0000-00004F020000}"/>
    <cellStyle name="Comma 89" xfId="593" xr:uid="{00000000-0005-0000-0000-000050020000}"/>
    <cellStyle name="Comma 89 2" xfId="594" xr:uid="{00000000-0005-0000-0000-000051020000}"/>
    <cellStyle name="Comma 89 3" xfId="595" xr:uid="{00000000-0005-0000-0000-000052020000}"/>
    <cellStyle name="Comma 89 4" xfId="596" xr:uid="{00000000-0005-0000-0000-000053020000}"/>
    <cellStyle name="Comma 9" xfId="597" xr:uid="{00000000-0005-0000-0000-000054020000}"/>
    <cellStyle name="Comma 90" xfId="598" xr:uid="{00000000-0005-0000-0000-000055020000}"/>
    <cellStyle name="Comma 90 2" xfId="599" xr:uid="{00000000-0005-0000-0000-000056020000}"/>
    <cellStyle name="Comma 91" xfId="600" xr:uid="{00000000-0005-0000-0000-000057020000}"/>
    <cellStyle name="Comma 91 2" xfId="601" xr:uid="{00000000-0005-0000-0000-000058020000}"/>
    <cellStyle name="Comma 92" xfId="602" xr:uid="{00000000-0005-0000-0000-000059020000}"/>
    <cellStyle name="Comma 92 2" xfId="603" xr:uid="{00000000-0005-0000-0000-00005A020000}"/>
    <cellStyle name="Comma 92 3" xfId="604" xr:uid="{00000000-0005-0000-0000-00005B020000}"/>
    <cellStyle name="Comma 93" xfId="605" xr:uid="{00000000-0005-0000-0000-00005C020000}"/>
    <cellStyle name="Comma 93 2" xfId="606" xr:uid="{00000000-0005-0000-0000-00005D020000}"/>
    <cellStyle name="Comma 93 3" xfId="607" xr:uid="{00000000-0005-0000-0000-00005E020000}"/>
    <cellStyle name="Comma 94" xfId="608" xr:uid="{00000000-0005-0000-0000-00005F020000}"/>
    <cellStyle name="Comma 95" xfId="609" xr:uid="{00000000-0005-0000-0000-000060020000}"/>
    <cellStyle name="Comma 96" xfId="610" xr:uid="{00000000-0005-0000-0000-000061020000}"/>
    <cellStyle name="Comma 97" xfId="611" xr:uid="{00000000-0005-0000-0000-000062020000}"/>
    <cellStyle name="Comma 98" xfId="612" xr:uid="{00000000-0005-0000-0000-000063020000}"/>
    <cellStyle name="Comma 99" xfId="613" xr:uid="{00000000-0005-0000-0000-000064020000}"/>
    <cellStyle name="Comma0" xfId="614" xr:uid="{00000000-0005-0000-0000-000065020000}"/>
    <cellStyle name="Comma0 2" xfId="615" xr:uid="{00000000-0005-0000-0000-000066020000}"/>
    <cellStyle name="Comma0 2 2" xfId="616" xr:uid="{00000000-0005-0000-0000-000067020000}"/>
    <cellStyle name="Comma0 2 3" xfId="617" xr:uid="{00000000-0005-0000-0000-000068020000}"/>
    <cellStyle name="Comma0 2 4" xfId="618" xr:uid="{00000000-0005-0000-0000-000069020000}"/>
    <cellStyle name="Comma0 2 5" xfId="619" xr:uid="{00000000-0005-0000-0000-00006A020000}"/>
    <cellStyle name="Comma0 2 6" xfId="620" xr:uid="{00000000-0005-0000-0000-00006B020000}"/>
    <cellStyle name="Comma0 3" xfId="621" xr:uid="{00000000-0005-0000-0000-00006C020000}"/>
    <cellStyle name="Currency" xfId="622" builtinId="4"/>
    <cellStyle name="Currency 10" xfId="623" xr:uid="{00000000-0005-0000-0000-00006E020000}"/>
    <cellStyle name="Currency 10 2" xfId="624" xr:uid="{00000000-0005-0000-0000-00006F020000}"/>
    <cellStyle name="Currency 10 3" xfId="625" xr:uid="{00000000-0005-0000-0000-000070020000}"/>
    <cellStyle name="Currency 10 4" xfId="626" xr:uid="{00000000-0005-0000-0000-000071020000}"/>
    <cellStyle name="Currency 11" xfId="627" xr:uid="{00000000-0005-0000-0000-000072020000}"/>
    <cellStyle name="Currency 11 2" xfId="628" xr:uid="{00000000-0005-0000-0000-000073020000}"/>
    <cellStyle name="Currency 11 3" xfId="629" xr:uid="{00000000-0005-0000-0000-000074020000}"/>
    <cellStyle name="Currency 12" xfId="630" xr:uid="{00000000-0005-0000-0000-000075020000}"/>
    <cellStyle name="Currency 12 2" xfId="631" xr:uid="{00000000-0005-0000-0000-000076020000}"/>
    <cellStyle name="Currency 13" xfId="632" xr:uid="{00000000-0005-0000-0000-000077020000}"/>
    <cellStyle name="Currency 2" xfId="633" xr:uid="{00000000-0005-0000-0000-000078020000}"/>
    <cellStyle name="Currency 2 2" xfId="634" xr:uid="{00000000-0005-0000-0000-000079020000}"/>
    <cellStyle name="Currency 2 2 2" xfId="635" xr:uid="{00000000-0005-0000-0000-00007A020000}"/>
    <cellStyle name="Currency 2 3" xfId="636" xr:uid="{00000000-0005-0000-0000-00007B020000}"/>
    <cellStyle name="Currency 3" xfId="637" xr:uid="{00000000-0005-0000-0000-00007C020000}"/>
    <cellStyle name="Currency 3 10" xfId="638" xr:uid="{00000000-0005-0000-0000-00007D020000}"/>
    <cellStyle name="Currency 3 10 2" xfId="639" xr:uid="{00000000-0005-0000-0000-00007E020000}"/>
    <cellStyle name="Currency 3 10 3" xfId="640" xr:uid="{00000000-0005-0000-0000-00007F020000}"/>
    <cellStyle name="Currency 3 11" xfId="641" xr:uid="{00000000-0005-0000-0000-000080020000}"/>
    <cellStyle name="Currency 3 11 2" xfId="642" xr:uid="{00000000-0005-0000-0000-000081020000}"/>
    <cellStyle name="Currency 3 12" xfId="643" xr:uid="{00000000-0005-0000-0000-000082020000}"/>
    <cellStyle name="Currency 3 12 2" xfId="644" xr:uid="{00000000-0005-0000-0000-000083020000}"/>
    <cellStyle name="Currency 3 13" xfId="645" xr:uid="{00000000-0005-0000-0000-000084020000}"/>
    <cellStyle name="Currency 3 13 2" xfId="646" xr:uid="{00000000-0005-0000-0000-000085020000}"/>
    <cellStyle name="Currency 3 14" xfId="647" xr:uid="{00000000-0005-0000-0000-000086020000}"/>
    <cellStyle name="Currency 3 15" xfId="648" xr:uid="{00000000-0005-0000-0000-000087020000}"/>
    <cellStyle name="Currency 3 2" xfId="649" xr:uid="{00000000-0005-0000-0000-000088020000}"/>
    <cellStyle name="Currency 3 2 2" xfId="650" xr:uid="{00000000-0005-0000-0000-000089020000}"/>
    <cellStyle name="Currency 3 3" xfId="651" xr:uid="{00000000-0005-0000-0000-00008A020000}"/>
    <cellStyle name="Currency 3 3 2" xfId="652" xr:uid="{00000000-0005-0000-0000-00008B020000}"/>
    <cellStyle name="Currency 3 3 2 2" xfId="653" xr:uid="{00000000-0005-0000-0000-00008C020000}"/>
    <cellStyle name="Currency 3 3 2 3" xfId="654" xr:uid="{00000000-0005-0000-0000-00008D020000}"/>
    <cellStyle name="Currency 3 3 3" xfId="655" xr:uid="{00000000-0005-0000-0000-00008E020000}"/>
    <cellStyle name="Currency 3 3 3 2" xfId="656" xr:uid="{00000000-0005-0000-0000-00008F020000}"/>
    <cellStyle name="Currency 3 3 3 2 2" xfId="657" xr:uid="{00000000-0005-0000-0000-000090020000}"/>
    <cellStyle name="Currency 3 3 3 2 3" xfId="658" xr:uid="{00000000-0005-0000-0000-000091020000}"/>
    <cellStyle name="Currency 3 3 3 2 4" xfId="659" xr:uid="{00000000-0005-0000-0000-000092020000}"/>
    <cellStyle name="Currency 3 3 3 2 5" xfId="660" xr:uid="{00000000-0005-0000-0000-000093020000}"/>
    <cellStyle name="Currency 3 3 3 3" xfId="661" xr:uid="{00000000-0005-0000-0000-000094020000}"/>
    <cellStyle name="Currency 3 3 4" xfId="662" xr:uid="{00000000-0005-0000-0000-000095020000}"/>
    <cellStyle name="Currency 3 3 5" xfId="663" xr:uid="{00000000-0005-0000-0000-000096020000}"/>
    <cellStyle name="Currency 3 3 5 2" xfId="664" xr:uid="{00000000-0005-0000-0000-000097020000}"/>
    <cellStyle name="Currency 3 3 5 3" xfId="665" xr:uid="{00000000-0005-0000-0000-000098020000}"/>
    <cellStyle name="Currency 3 3 5 4" xfId="666" xr:uid="{00000000-0005-0000-0000-000099020000}"/>
    <cellStyle name="Currency 3 3 5 5" xfId="667" xr:uid="{00000000-0005-0000-0000-00009A020000}"/>
    <cellStyle name="Currency 3 3 6" xfId="668" xr:uid="{00000000-0005-0000-0000-00009B020000}"/>
    <cellStyle name="Currency 3 4" xfId="669" xr:uid="{00000000-0005-0000-0000-00009C020000}"/>
    <cellStyle name="Currency 3 4 2" xfId="670" xr:uid="{00000000-0005-0000-0000-00009D020000}"/>
    <cellStyle name="Currency 3 4 3" xfId="671" xr:uid="{00000000-0005-0000-0000-00009E020000}"/>
    <cellStyle name="Currency 3 4 4" xfId="672" xr:uid="{00000000-0005-0000-0000-00009F020000}"/>
    <cellStyle name="Currency 3 4 4 2" xfId="673" xr:uid="{00000000-0005-0000-0000-0000A0020000}"/>
    <cellStyle name="Currency 3 4 4 3" xfId="674" xr:uid="{00000000-0005-0000-0000-0000A1020000}"/>
    <cellStyle name="Currency 3 4 4 4" xfId="675" xr:uid="{00000000-0005-0000-0000-0000A2020000}"/>
    <cellStyle name="Currency 3 4 4 5" xfId="676" xr:uid="{00000000-0005-0000-0000-0000A3020000}"/>
    <cellStyle name="Currency 3 4 5" xfId="677" xr:uid="{00000000-0005-0000-0000-0000A4020000}"/>
    <cellStyle name="Currency 3 5" xfId="678" xr:uid="{00000000-0005-0000-0000-0000A5020000}"/>
    <cellStyle name="Currency 3 5 2" xfId="679" xr:uid="{00000000-0005-0000-0000-0000A6020000}"/>
    <cellStyle name="Currency 3 6" xfId="680" xr:uid="{00000000-0005-0000-0000-0000A7020000}"/>
    <cellStyle name="Currency 3 6 2" xfId="681" xr:uid="{00000000-0005-0000-0000-0000A8020000}"/>
    <cellStyle name="Currency 3 6 3" xfId="682" xr:uid="{00000000-0005-0000-0000-0000A9020000}"/>
    <cellStyle name="Currency 3 6 4" xfId="683" xr:uid="{00000000-0005-0000-0000-0000AA020000}"/>
    <cellStyle name="Currency 3 7" xfId="684" xr:uid="{00000000-0005-0000-0000-0000AB020000}"/>
    <cellStyle name="Currency 3 7 2" xfId="685" xr:uid="{00000000-0005-0000-0000-0000AC020000}"/>
    <cellStyle name="Currency 3 7 3" xfId="686" xr:uid="{00000000-0005-0000-0000-0000AD020000}"/>
    <cellStyle name="Currency 3 7 4" xfId="687" xr:uid="{00000000-0005-0000-0000-0000AE020000}"/>
    <cellStyle name="Currency 3 8" xfId="688" xr:uid="{00000000-0005-0000-0000-0000AF020000}"/>
    <cellStyle name="Currency 3 8 2" xfId="689" xr:uid="{00000000-0005-0000-0000-0000B0020000}"/>
    <cellStyle name="Currency 3 8 3" xfId="690" xr:uid="{00000000-0005-0000-0000-0000B1020000}"/>
    <cellStyle name="Currency 3 8 4" xfId="691" xr:uid="{00000000-0005-0000-0000-0000B2020000}"/>
    <cellStyle name="Currency 3 9" xfId="692" xr:uid="{00000000-0005-0000-0000-0000B3020000}"/>
    <cellStyle name="Currency 3 9 2" xfId="693" xr:uid="{00000000-0005-0000-0000-0000B4020000}"/>
    <cellStyle name="Currency 3 9 3" xfId="694" xr:uid="{00000000-0005-0000-0000-0000B5020000}"/>
    <cellStyle name="Currency 3 9 4" xfId="695" xr:uid="{00000000-0005-0000-0000-0000B6020000}"/>
    <cellStyle name="Currency 4" xfId="696" xr:uid="{00000000-0005-0000-0000-0000B7020000}"/>
    <cellStyle name="Currency 4 10" xfId="697" xr:uid="{00000000-0005-0000-0000-0000B8020000}"/>
    <cellStyle name="Currency 4 10 2" xfId="698" xr:uid="{00000000-0005-0000-0000-0000B9020000}"/>
    <cellStyle name="Currency 4 10 2 2" xfId="699" xr:uid="{00000000-0005-0000-0000-0000BA020000}"/>
    <cellStyle name="Currency 4 10 2 2 2" xfId="700" xr:uid="{00000000-0005-0000-0000-0000BB020000}"/>
    <cellStyle name="Currency 4 10 2 3" xfId="701" xr:uid="{00000000-0005-0000-0000-0000BC020000}"/>
    <cellStyle name="Currency 4 10 2 3 2" xfId="702" xr:uid="{00000000-0005-0000-0000-0000BD020000}"/>
    <cellStyle name="Currency 4 10 2 4" xfId="703" xr:uid="{00000000-0005-0000-0000-0000BE020000}"/>
    <cellStyle name="Currency 4 10 2 5" xfId="704" xr:uid="{00000000-0005-0000-0000-0000BF020000}"/>
    <cellStyle name="Currency 4 10 2 6" xfId="705" xr:uid="{00000000-0005-0000-0000-0000C0020000}"/>
    <cellStyle name="Currency 4 10 3" xfId="706" xr:uid="{00000000-0005-0000-0000-0000C1020000}"/>
    <cellStyle name="Currency 4 10 3 2" xfId="707" xr:uid="{00000000-0005-0000-0000-0000C2020000}"/>
    <cellStyle name="Currency 4 10 4" xfId="708" xr:uid="{00000000-0005-0000-0000-0000C3020000}"/>
    <cellStyle name="Currency 4 10 4 2" xfId="709" xr:uid="{00000000-0005-0000-0000-0000C4020000}"/>
    <cellStyle name="Currency 4 10 4 3" xfId="710" xr:uid="{00000000-0005-0000-0000-0000C5020000}"/>
    <cellStyle name="Currency 4 10 5" xfId="711" xr:uid="{00000000-0005-0000-0000-0000C6020000}"/>
    <cellStyle name="Currency 4 10 5 2" xfId="712" xr:uid="{00000000-0005-0000-0000-0000C7020000}"/>
    <cellStyle name="Currency 4 10 6" xfId="713" xr:uid="{00000000-0005-0000-0000-0000C8020000}"/>
    <cellStyle name="Currency 4 2" xfId="714" xr:uid="{00000000-0005-0000-0000-0000C9020000}"/>
    <cellStyle name="Currency 4 2 2" xfId="715" xr:uid="{00000000-0005-0000-0000-0000CA020000}"/>
    <cellStyle name="Currency 4 2 3" xfId="716" xr:uid="{00000000-0005-0000-0000-0000CB020000}"/>
    <cellStyle name="Currency 4 3" xfId="717" xr:uid="{00000000-0005-0000-0000-0000CC020000}"/>
    <cellStyle name="Currency 4 3 2" xfId="718" xr:uid="{00000000-0005-0000-0000-0000CD020000}"/>
    <cellStyle name="Currency 4 3 2 2" xfId="719" xr:uid="{00000000-0005-0000-0000-0000CE020000}"/>
    <cellStyle name="Currency 4 3 2 3" xfId="720" xr:uid="{00000000-0005-0000-0000-0000CF020000}"/>
    <cellStyle name="Currency 4 3 2 4" xfId="721" xr:uid="{00000000-0005-0000-0000-0000D0020000}"/>
    <cellStyle name="Currency 4 3 2 5" xfId="722" xr:uid="{00000000-0005-0000-0000-0000D1020000}"/>
    <cellStyle name="Currency 4 3 3" xfId="723" xr:uid="{00000000-0005-0000-0000-0000D2020000}"/>
    <cellStyle name="Currency 4 4" xfId="724" xr:uid="{00000000-0005-0000-0000-0000D3020000}"/>
    <cellStyle name="Currency 4 5" xfId="725" xr:uid="{00000000-0005-0000-0000-0000D4020000}"/>
    <cellStyle name="Currency 4 5 2" xfId="726" xr:uid="{00000000-0005-0000-0000-0000D5020000}"/>
    <cellStyle name="Currency 4 5 3" xfId="727" xr:uid="{00000000-0005-0000-0000-0000D6020000}"/>
    <cellStyle name="Currency 4 5 4" xfId="728" xr:uid="{00000000-0005-0000-0000-0000D7020000}"/>
    <cellStyle name="Currency 4 5 5" xfId="729" xr:uid="{00000000-0005-0000-0000-0000D8020000}"/>
    <cellStyle name="Currency 5" xfId="730" xr:uid="{00000000-0005-0000-0000-0000D9020000}"/>
    <cellStyle name="Currency 5 2" xfId="731" xr:uid="{00000000-0005-0000-0000-0000DA020000}"/>
    <cellStyle name="Currency 5 3" xfId="732" xr:uid="{00000000-0005-0000-0000-0000DB020000}"/>
    <cellStyle name="Currency 5 4" xfId="733" xr:uid="{00000000-0005-0000-0000-0000DC020000}"/>
    <cellStyle name="Currency 5 4 2" xfId="734" xr:uid="{00000000-0005-0000-0000-0000DD020000}"/>
    <cellStyle name="Currency 5 4 3" xfId="735" xr:uid="{00000000-0005-0000-0000-0000DE020000}"/>
    <cellStyle name="Currency 5 4 4" xfId="736" xr:uid="{00000000-0005-0000-0000-0000DF020000}"/>
    <cellStyle name="Currency 5 4 5" xfId="737" xr:uid="{00000000-0005-0000-0000-0000E0020000}"/>
    <cellStyle name="Currency 5 5" xfId="738" xr:uid="{00000000-0005-0000-0000-0000E1020000}"/>
    <cellStyle name="Currency 6" xfId="739" xr:uid="{00000000-0005-0000-0000-0000E2020000}"/>
    <cellStyle name="Currency 6 2" xfId="740" xr:uid="{00000000-0005-0000-0000-0000E3020000}"/>
    <cellStyle name="Currency 6 3" xfId="741" xr:uid="{00000000-0005-0000-0000-0000E4020000}"/>
    <cellStyle name="Currency 6 3 2" xfId="742" xr:uid="{00000000-0005-0000-0000-0000E5020000}"/>
    <cellStyle name="Currency 6 3 3" xfId="743" xr:uid="{00000000-0005-0000-0000-0000E6020000}"/>
    <cellStyle name="Currency 6 3 4" xfId="744" xr:uid="{00000000-0005-0000-0000-0000E7020000}"/>
    <cellStyle name="Currency 6 3 5" xfId="745" xr:uid="{00000000-0005-0000-0000-0000E8020000}"/>
    <cellStyle name="Currency 6 4" xfId="746" xr:uid="{00000000-0005-0000-0000-0000E9020000}"/>
    <cellStyle name="Currency 6 4 2" xfId="747" xr:uid="{00000000-0005-0000-0000-0000EA020000}"/>
    <cellStyle name="Currency 6 4 3" xfId="748" xr:uid="{00000000-0005-0000-0000-0000EB020000}"/>
    <cellStyle name="Currency 7" xfId="749" xr:uid="{00000000-0005-0000-0000-0000EC020000}"/>
    <cellStyle name="Currency 7 2" xfId="750" xr:uid="{00000000-0005-0000-0000-0000ED020000}"/>
    <cellStyle name="Currency 7 3" xfId="751" xr:uid="{00000000-0005-0000-0000-0000EE020000}"/>
    <cellStyle name="Currency 7 4" xfId="752" xr:uid="{00000000-0005-0000-0000-0000EF020000}"/>
    <cellStyle name="Currency 8" xfId="753" xr:uid="{00000000-0005-0000-0000-0000F0020000}"/>
    <cellStyle name="Currency 8 2" xfId="754" xr:uid="{00000000-0005-0000-0000-0000F1020000}"/>
    <cellStyle name="Currency 8 3" xfId="755" xr:uid="{00000000-0005-0000-0000-0000F2020000}"/>
    <cellStyle name="Currency 8 4" xfId="756" xr:uid="{00000000-0005-0000-0000-0000F3020000}"/>
    <cellStyle name="Currency 9" xfId="757" xr:uid="{00000000-0005-0000-0000-0000F4020000}"/>
    <cellStyle name="Currency 9 2" xfId="758" xr:uid="{00000000-0005-0000-0000-0000F5020000}"/>
    <cellStyle name="Currency 9 3" xfId="759" xr:uid="{00000000-0005-0000-0000-0000F6020000}"/>
    <cellStyle name="Currency 9 4" xfId="760" xr:uid="{00000000-0005-0000-0000-0000F7020000}"/>
    <cellStyle name="Currency0" xfId="761" xr:uid="{00000000-0005-0000-0000-0000F8020000}"/>
    <cellStyle name="Currency0 2" xfId="762" xr:uid="{00000000-0005-0000-0000-0000F9020000}"/>
    <cellStyle name="Currency0 2 2" xfId="763" xr:uid="{00000000-0005-0000-0000-0000FA020000}"/>
    <cellStyle name="Currency0 2 3" xfId="764" xr:uid="{00000000-0005-0000-0000-0000FB020000}"/>
    <cellStyle name="Currency0 2 4" xfId="765" xr:uid="{00000000-0005-0000-0000-0000FC020000}"/>
    <cellStyle name="Currency0 2 5" xfId="766" xr:uid="{00000000-0005-0000-0000-0000FD020000}"/>
    <cellStyle name="Currency0 2 6" xfId="767" xr:uid="{00000000-0005-0000-0000-0000FE020000}"/>
    <cellStyle name="Currency0 3" xfId="768" xr:uid="{00000000-0005-0000-0000-0000FF020000}"/>
    <cellStyle name="Date" xfId="769" xr:uid="{00000000-0005-0000-0000-000000030000}"/>
    <cellStyle name="Date 2" xfId="770" xr:uid="{00000000-0005-0000-0000-000001030000}"/>
    <cellStyle name="Date 2 2" xfId="771" xr:uid="{00000000-0005-0000-0000-000002030000}"/>
    <cellStyle name="Date 2 3" xfId="772" xr:uid="{00000000-0005-0000-0000-000003030000}"/>
    <cellStyle name="Date 2 4" xfId="773" xr:uid="{00000000-0005-0000-0000-000004030000}"/>
    <cellStyle name="Date 2 5" xfId="774" xr:uid="{00000000-0005-0000-0000-000005030000}"/>
    <cellStyle name="Date 2 6" xfId="775" xr:uid="{00000000-0005-0000-0000-000006030000}"/>
    <cellStyle name="Date 3" xfId="776" xr:uid="{00000000-0005-0000-0000-000007030000}"/>
    <cellStyle name="Explanatory Text" xfId="777" builtinId="53" customBuiltin="1"/>
    <cellStyle name="Explanatory Text 2" xfId="778" xr:uid="{00000000-0005-0000-0000-000009030000}"/>
    <cellStyle name="Explanatory Text 2 2" xfId="779" xr:uid="{00000000-0005-0000-0000-00000A030000}"/>
    <cellStyle name="Explanatory Text 2 3" xfId="780" xr:uid="{00000000-0005-0000-0000-00000B030000}"/>
    <cellStyle name="Explanatory Text 2 4" xfId="781" xr:uid="{00000000-0005-0000-0000-00000C030000}"/>
    <cellStyle name="Explanatory Text 2 5" xfId="782" xr:uid="{00000000-0005-0000-0000-00000D030000}"/>
    <cellStyle name="Fixed" xfId="783" xr:uid="{00000000-0005-0000-0000-00000E030000}"/>
    <cellStyle name="Fixed 2" xfId="784" xr:uid="{00000000-0005-0000-0000-00000F030000}"/>
    <cellStyle name="Fixed 2 2" xfId="785" xr:uid="{00000000-0005-0000-0000-000010030000}"/>
    <cellStyle name="Fixed 2 3" xfId="786" xr:uid="{00000000-0005-0000-0000-000011030000}"/>
    <cellStyle name="Fixed 2 4" xfId="787" xr:uid="{00000000-0005-0000-0000-000012030000}"/>
    <cellStyle name="Fixed 2 5" xfId="788" xr:uid="{00000000-0005-0000-0000-000013030000}"/>
    <cellStyle name="Fixed 2 6" xfId="789" xr:uid="{00000000-0005-0000-0000-000014030000}"/>
    <cellStyle name="Fixed 3" xfId="790" xr:uid="{00000000-0005-0000-0000-000015030000}"/>
    <cellStyle name="Good" xfId="791" builtinId="26" customBuiltin="1"/>
    <cellStyle name="Good 2" xfId="792" xr:uid="{00000000-0005-0000-0000-000017030000}"/>
    <cellStyle name="Good 2 2" xfId="793" xr:uid="{00000000-0005-0000-0000-000018030000}"/>
    <cellStyle name="Good 2 3" xfId="794" xr:uid="{00000000-0005-0000-0000-000019030000}"/>
    <cellStyle name="Good 2 4" xfId="795" xr:uid="{00000000-0005-0000-0000-00001A030000}"/>
    <cellStyle name="Good 2 5" xfId="796" xr:uid="{00000000-0005-0000-0000-00001B030000}"/>
    <cellStyle name="Heading 1" xfId="797" builtinId="16" customBuiltin="1"/>
    <cellStyle name="Heading 1 2" xfId="798" xr:uid="{00000000-0005-0000-0000-00001D030000}"/>
    <cellStyle name="Heading 1 2 2" xfId="799" xr:uid="{00000000-0005-0000-0000-00001E030000}"/>
    <cellStyle name="Heading 1 2 3" xfId="800" xr:uid="{00000000-0005-0000-0000-00001F030000}"/>
    <cellStyle name="Heading 1 2 4" xfId="801" xr:uid="{00000000-0005-0000-0000-000020030000}"/>
    <cellStyle name="Heading 1 2 5" xfId="802" xr:uid="{00000000-0005-0000-0000-000021030000}"/>
    <cellStyle name="Heading 1 3" xfId="803" xr:uid="{00000000-0005-0000-0000-000022030000}"/>
    <cellStyle name="Heading 1 3 2" xfId="804" xr:uid="{00000000-0005-0000-0000-000023030000}"/>
    <cellStyle name="Heading 2" xfId="805" builtinId="17" customBuiltin="1"/>
    <cellStyle name="Heading 2 2" xfId="806" xr:uid="{00000000-0005-0000-0000-000025030000}"/>
    <cellStyle name="Heading 2 2 2" xfId="807" xr:uid="{00000000-0005-0000-0000-000026030000}"/>
    <cellStyle name="Heading 2 2 3" xfId="808" xr:uid="{00000000-0005-0000-0000-000027030000}"/>
    <cellStyle name="Heading 2 2 4" xfId="809" xr:uid="{00000000-0005-0000-0000-000028030000}"/>
    <cellStyle name="Heading 2 2 5" xfId="810" xr:uid="{00000000-0005-0000-0000-000029030000}"/>
    <cellStyle name="Heading 2 3" xfId="811" xr:uid="{00000000-0005-0000-0000-00002A030000}"/>
    <cellStyle name="Heading 2 3 2" xfId="812" xr:uid="{00000000-0005-0000-0000-00002B030000}"/>
    <cellStyle name="Heading 3" xfId="813" builtinId="18" customBuiltin="1"/>
    <cellStyle name="Heading 3 2" xfId="814" xr:uid="{00000000-0005-0000-0000-00002D030000}"/>
    <cellStyle name="Heading 3 2 2" xfId="815" xr:uid="{00000000-0005-0000-0000-00002E030000}"/>
    <cellStyle name="Heading 3 2 3" xfId="816" xr:uid="{00000000-0005-0000-0000-00002F030000}"/>
    <cellStyle name="Heading 3 2 4" xfId="817" xr:uid="{00000000-0005-0000-0000-000030030000}"/>
    <cellStyle name="Heading 3 2 5" xfId="818" xr:uid="{00000000-0005-0000-0000-000031030000}"/>
    <cellStyle name="Heading 4" xfId="819" builtinId="19" customBuiltin="1"/>
    <cellStyle name="Heading 4 2" xfId="820" xr:uid="{00000000-0005-0000-0000-000033030000}"/>
    <cellStyle name="Heading 4 2 2" xfId="821" xr:uid="{00000000-0005-0000-0000-000034030000}"/>
    <cellStyle name="Heading 4 2 3" xfId="822" xr:uid="{00000000-0005-0000-0000-000035030000}"/>
    <cellStyle name="Heading 4 2 4" xfId="823" xr:uid="{00000000-0005-0000-0000-000036030000}"/>
    <cellStyle name="Heading 4 2 5" xfId="824" xr:uid="{00000000-0005-0000-0000-000037030000}"/>
    <cellStyle name="Heading1" xfId="825" xr:uid="{00000000-0005-0000-0000-000038030000}"/>
    <cellStyle name="Heading2" xfId="826" xr:uid="{00000000-0005-0000-0000-000039030000}"/>
    <cellStyle name="Input" xfId="827" builtinId="20" customBuiltin="1"/>
    <cellStyle name="Input 2" xfId="828" xr:uid="{00000000-0005-0000-0000-00003B030000}"/>
    <cellStyle name="Input 2 2" xfId="829" xr:uid="{00000000-0005-0000-0000-00003C030000}"/>
    <cellStyle name="Input 2 3" xfId="830" xr:uid="{00000000-0005-0000-0000-00003D030000}"/>
    <cellStyle name="Input 2 4" xfId="831" xr:uid="{00000000-0005-0000-0000-00003E030000}"/>
    <cellStyle name="Input 2 5" xfId="832" xr:uid="{00000000-0005-0000-0000-00003F030000}"/>
    <cellStyle name="Linked Cell" xfId="833" builtinId="24" customBuiltin="1"/>
    <cellStyle name="Linked Cell 2" xfId="834" xr:uid="{00000000-0005-0000-0000-000041030000}"/>
    <cellStyle name="Linked Cell 2 2" xfId="835" xr:uid="{00000000-0005-0000-0000-000042030000}"/>
    <cellStyle name="Linked Cell 2 3" xfId="836" xr:uid="{00000000-0005-0000-0000-000043030000}"/>
    <cellStyle name="Linked Cell 2 4" xfId="837" xr:uid="{00000000-0005-0000-0000-000044030000}"/>
    <cellStyle name="Linked Cell 2 5" xfId="838" xr:uid="{00000000-0005-0000-0000-000045030000}"/>
    <cellStyle name="M" xfId="839" xr:uid="{00000000-0005-0000-0000-000046030000}"/>
    <cellStyle name="M 2" xfId="840" xr:uid="{00000000-0005-0000-0000-000047030000}"/>
    <cellStyle name="M 2 2" xfId="841" xr:uid="{00000000-0005-0000-0000-000048030000}"/>
    <cellStyle name="M 2 2 2" xfId="842" xr:uid="{00000000-0005-0000-0000-000049030000}"/>
    <cellStyle name="M 3" xfId="843" xr:uid="{00000000-0005-0000-0000-00004A030000}"/>
    <cellStyle name="M 3 2" xfId="844" xr:uid="{00000000-0005-0000-0000-00004B030000}"/>
    <cellStyle name="M 3 2 2" xfId="845" xr:uid="{00000000-0005-0000-0000-00004C030000}"/>
    <cellStyle name="M 4" xfId="846" xr:uid="{00000000-0005-0000-0000-00004D030000}"/>
    <cellStyle name="M 5" xfId="847" xr:uid="{00000000-0005-0000-0000-00004E030000}"/>
    <cellStyle name="M 5 2" xfId="848" xr:uid="{00000000-0005-0000-0000-00004F030000}"/>
    <cellStyle name="M 6" xfId="849" xr:uid="{00000000-0005-0000-0000-000050030000}"/>
    <cellStyle name="M 6 2" xfId="850" xr:uid="{00000000-0005-0000-0000-000051030000}"/>
    <cellStyle name="M 7" xfId="851" xr:uid="{00000000-0005-0000-0000-000052030000}"/>
    <cellStyle name="M 8" xfId="852" xr:uid="{00000000-0005-0000-0000-000053030000}"/>
    <cellStyle name="Neutral" xfId="853" builtinId="28" customBuiltin="1"/>
    <cellStyle name="Neutral 2" xfId="854" xr:uid="{00000000-0005-0000-0000-000055030000}"/>
    <cellStyle name="Neutral 2 2" xfId="855" xr:uid="{00000000-0005-0000-0000-000056030000}"/>
    <cellStyle name="Neutral 2 3" xfId="856" xr:uid="{00000000-0005-0000-0000-000057030000}"/>
    <cellStyle name="Neutral 2 4" xfId="857" xr:uid="{00000000-0005-0000-0000-000058030000}"/>
    <cellStyle name="Neutral 2 5" xfId="858" xr:uid="{00000000-0005-0000-0000-000059030000}"/>
    <cellStyle name="Normal" xfId="0" builtinId="0"/>
    <cellStyle name="Normal 10" xfId="859" xr:uid="{00000000-0005-0000-0000-00005B030000}"/>
    <cellStyle name="Normal 10 2" xfId="860" xr:uid="{00000000-0005-0000-0000-00005C030000}"/>
    <cellStyle name="Normal 10 2 2" xfId="861" xr:uid="{00000000-0005-0000-0000-00005D030000}"/>
    <cellStyle name="Normal 10 3" xfId="862" xr:uid="{00000000-0005-0000-0000-00005E030000}"/>
    <cellStyle name="Normal 11" xfId="863" xr:uid="{00000000-0005-0000-0000-00005F030000}"/>
    <cellStyle name="Normal 11 2" xfId="864" xr:uid="{00000000-0005-0000-0000-000060030000}"/>
    <cellStyle name="Normal 11 2 2" xfId="865" xr:uid="{00000000-0005-0000-0000-000061030000}"/>
    <cellStyle name="Normal 11 3" xfId="866" xr:uid="{00000000-0005-0000-0000-000062030000}"/>
    <cellStyle name="Normal 11 4" xfId="867" xr:uid="{00000000-0005-0000-0000-000063030000}"/>
    <cellStyle name="Normal 12" xfId="868" xr:uid="{00000000-0005-0000-0000-000064030000}"/>
    <cellStyle name="Normal 12 2" xfId="869" xr:uid="{00000000-0005-0000-0000-000065030000}"/>
    <cellStyle name="Normal 12 3" xfId="870" xr:uid="{00000000-0005-0000-0000-000066030000}"/>
    <cellStyle name="Normal 12 4" xfId="871" xr:uid="{00000000-0005-0000-0000-000067030000}"/>
    <cellStyle name="Normal 12 5" xfId="872" xr:uid="{00000000-0005-0000-0000-000068030000}"/>
    <cellStyle name="Normal 13" xfId="873" xr:uid="{00000000-0005-0000-0000-000069030000}"/>
    <cellStyle name="Normal 14" xfId="874" xr:uid="{00000000-0005-0000-0000-00006A030000}"/>
    <cellStyle name="Normal 15" xfId="875" xr:uid="{00000000-0005-0000-0000-00006B030000}"/>
    <cellStyle name="Normal 16" xfId="876" xr:uid="{00000000-0005-0000-0000-00006C030000}"/>
    <cellStyle name="Normal 17" xfId="877" xr:uid="{00000000-0005-0000-0000-00006D030000}"/>
    <cellStyle name="Normal 18" xfId="878" xr:uid="{00000000-0005-0000-0000-00006E030000}"/>
    <cellStyle name="Normal 19" xfId="879" xr:uid="{00000000-0005-0000-0000-00006F030000}"/>
    <cellStyle name="Normal 2" xfId="880" xr:uid="{00000000-0005-0000-0000-000070030000}"/>
    <cellStyle name="Normal 2 2" xfId="881" xr:uid="{00000000-0005-0000-0000-000071030000}"/>
    <cellStyle name="Normal 2 2 2" xfId="882" xr:uid="{00000000-0005-0000-0000-000072030000}"/>
    <cellStyle name="Normal 2 2 2 2" xfId="883" xr:uid="{00000000-0005-0000-0000-000073030000}"/>
    <cellStyle name="Normal 2 2 3" xfId="884" xr:uid="{00000000-0005-0000-0000-000074030000}"/>
    <cellStyle name="Normal 2 2 3 2" xfId="885" xr:uid="{00000000-0005-0000-0000-000075030000}"/>
    <cellStyle name="Normal 2 2 4" xfId="886" xr:uid="{00000000-0005-0000-0000-000076030000}"/>
    <cellStyle name="Normal 2 3" xfId="887" xr:uid="{00000000-0005-0000-0000-000077030000}"/>
    <cellStyle name="Normal 20" xfId="888" xr:uid="{00000000-0005-0000-0000-000078030000}"/>
    <cellStyle name="Normal 21" xfId="889" xr:uid="{00000000-0005-0000-0000-000079030000}"/>
    <cellStyle name="Normal 22" xfId="890" xr:uid="{00000000-0005-0000-0000-00007A030000}"/>
    <cellStyle name="Normal 23" xfId="891" xr:uid="{00000000-0005-0000-0000-00007B030000}"/>
    <cellStyle name="Normal 24" xfId="892" xr:uid="{00000000-0005-0000-0000-00007C030000}"/>
    <cellStyle name="Normal 25" xfId="893" xr:uid="{00000000-0005-0000-0000-00007D030000}"/>
    <cellStyle name="Normal 26" xfId="894" xr:uid="{00000000-0005-0000-0000-00007E030000}"/>
    <cellStyle name="Normal 3" xfId="895" xr:uid="{00000000-0005-0000-0000-00007F030000}"/>
    <cellStyle name="Normal 3 2" xfId="896" xr:uid="{00000000-0005-0000-0000-000080030000}"/>
    <cellStyle name="Normal 3 2 2" xfId="897" xr:uid="{00000000-0005-0000-0000-000081030000}"/>
    <cellStyle name="Normal 3 3" xfId="898" xr:uid="{00000000-0005-0000-0000-000082030000}"/>
    <cellStyle name="Normal 3 3 2" xfId="899" xr:uid="{00000000-0005-0000-0000-000083030000}"/>
    <cellStyle name="Normal 3 3 3" xfId="900" xr:uid="{00000000-0005-0000-0000-000084030000}"/>
    <cellStyle name="Normal 3 3 4" xfId="901" xr:uid="{00000000-0005-0000-0000-000085030000}"/>
    <cellStyle name="Normal 3 3 5" xfId="902" xr:uid="{00000000-0005-0000-0000-000086030000}"/>
    <cellStyle name="Normal 3_OPCo Period I PJM  Formula Rate" xfId="903" xr:uid="{00000000-0005-0000-0000-000087030000}"/>
    <cellStyle name="Normal 35" xfId="904" xr:uid="{00000000-0005-0000-0000-000088030000}"/>
    <cellStyle name="Normal 4" xfId="905" xr:uid="{00000000-0005-0000-0000-000089030000}"/>
    <cellStyle name="Normal 4 10" xfId="906" xr:uid="{00000000-0005-0000-0000-00008A030000}"/>
    <cellStyle name="Normal 4 10 2" xfId="907" xr:uid="{00000000-0005-0000-0000-00008B030000}"/>
    <cellStyle name="Normal 4 10 3" xfId="908" xr:uid="{00000000-0005-0000-0000-00008C030000}"/>
    <cellStyle name="Normal 4 11" xfId="909" xr:uid="{00000000-0005-0000-0000-00008D030000}"/>
    <cellStyle name="Normal 4 11 2" xfId="910" xr:uid="{00000000-0005-0000-0000-00008E030000}"/>
    <cellStyle name="Normal 4 12" xfId="911" xr:uid="{00000000-0005-0000-0000-00008F030000}"/>
    <cellStyle name="Normal 4 12 2" xfId="912" xr:uid="{00000000-0005-0000-0000-000090030000}"/>
    <cellStyle name="Normal 4 13" xfId="913" xr:uid="{00000000-0005-0000-0000-000091030000}"/>
    <cellStyle name="Normal 4 13 2" xfId="914" xr:uid="{00000000-0005-0000-0000-000092030000}"/>
    <cellStyle name="Normal 4 14" xfId="915" xr:uid="{00000000-0005-0000-0000-000093030000}"/>
    <cellStyle name="Normal 4 15" xfId="916" xr:uid="{00000000-0005-0000-0000-000094030000}"/>
    <cellStyle name="Normal 4 2" xfId="917" xr:uid="{00000000-0005-0000-0000-000095030000}"/>
    <cellStyle name="Normal 4 2 2" xfId="918" xr:uid="{00000000-0005-0000-0000-000096030000}"/>
    <cellStyle name="Normal 4 3" xfId="919" xr:uid="{00000000-0005-0000-0000-000097030000}"/>
    <cellStyle name="Normal 4 3 2" xfId="920" xr:uid="{00000000-0005-0000-0000-000098030000}"/>
    <cellStyle name="Normal 4 3 2 2" xfId="921" xr:uid="{00000000-0005-0000-0000-000099030000}"/>
    <cellStyle name="Normal 4 3 2 3" xfId="922" xr:uid="{00000000-0005-0000-0000-00009A030000}"/>
    <cellStyle name="Normal 4 3 3" xfId="923" xr:uid="{00000000-0005-0000-0000-00009B030000}"/>
    <cellStyle name="Normal 4 3 3 2" xfId="924" xr:uid="{00000000-0005-0000-0000-00009C030000}"/>
    <cellStyle name="Normal 4 3 3 2 2" xfId="925" xr:uid="{00000000-0005-0000-0000-00009D030000}"/>
    <cellStyle name="Normal 4 3 3 2 3" xfId="926" xr:uid="{00000000-0005-0000-0000-00009E030000}"/>
    <cellStyle name="Normal 4 3 3 2 4" xfId="927" xr:uid="{00000000-0005-0000-0000-00009F030000}"/>
    <cellStyle name="Normal 4 3 3 2 5" xfId="928" xr:uid="{00000000-0005-0000-0000-0000A0030000}"/>
    <cellStyle name="Normal 4 3 3 3" xfId="929" xr:uid="{00000000-0005-0000-0000-0000A1030000}"/>
    <cellStyle name="Normal 4 3 4" xfId="930" xr:uid="{00000000-0005-0000-0000-0000A2030000}"/>
    <cellStyle name="Normal 4 3 5" xfId="931" xr:uid="{00000000-0005-0000-0000-0000A3030000}"/>
    <cellStyle name="Normal 4 3 5 2" xfId="932" xr:uid="{00000000-0005-0000-0000-0000A4030000}"/>
    <cellStyle name="Normal 4 3 5 3" xfId="933" xr:uid="{00000000-0005-0000-0000-0000A5030000}"/>
    <cellStyle name="Normal 4 3 5 4" xfId="934" xr:uid="{00000000-0005-0000-0000-0000A6030000}"/>
    <cellStyle name="Normal 4 3 5 5" xfId="935" xr:uid="{00000000-0005-0000-0000-0000A7030000}"/>
    <cellStyle name="Normal 4 3 6" xfId="936" xr:uid="{00000000-0005-0000-0000-0000A8030000}"/>
    <cellStyle name="Normal 4 4" xfId="937" xr:uid="{00000000-0005-0000-0000-0000A9030000}"/>
    <cellStyle name="Normal 4 4 2" xfId="938" xr:uid="{00000000-0005-0000-0000-0000AA030000}"/>
    <cellStyle name="Normal 4 4 3" xfId="939" xr:uid="{00000000-0005-0000-0000-0000AB030000}"/>
    <cellStyle name="Normal 4 4 4" xfId="940" xr:uid="{00000000-0005-0000-0000-0000AC030000}"/>
    <cellStyle name="Normal 4 4 4 2" xfId="941" xr:uid="{00000000-0005-0000-0000-0000AD030000}"/>
    <cellStyle name="Normal 4 4 4 3" xfId="942" xr:uid="{00000000-0005-0000-0000-0000AE030000}"/>
    <cellStyle name="Normal 4 4 4 4" xfId="943" xr:uid="{00000000-0005-0000-0000-0000AF030000}"/>
    <cellStyle name="Normal 4 4 4 5" xfId="944" xr:uid="{00000000-0005-0000-0000-0000B0030000}"/>
    <cellStyle name="Normal 4 4 5" xfId="945" xr:uid="{00000000-0005-0000-0000-0000B1030000}"/>
    <cellStyle name="Normal 4 5" xfId="946" xr:uid="{00000000-0005-0000-0000-0000B2030000}"/>
    <cellStyle name="Normal 4 5 2" xfId="947" xr:uid="{00000000-0005-0000-0000-0000B3030000}"/>
    <cellStyle name="Normal 4 5 2 2" xfId="948" xr:uid="{00000000-0005-0000-0000-0000B4030000}"/>
    <cellStyle name="Normal 4 5 2 2 2" xfId="949" xr:uid="{00000000-0005-0000-0000-0000B5030000}"/>
    <cellStyle name="Normal 4 5 2 2 3" xfId="950" xr:uid="{00000000-0005-0000-0000-0000B6030000}"/>
    <cellStyle name="Normal 4 5 2 2 4" xfId="951" xr:uid="{00000000-0005-0000-0000-0000B7030000}"/>
    <cellStyle name="Normal 4 5 2 2 5" xfId="952" xr:uid="{00000000-0005-0000-0000-0000B8030000}"/>
    <cellStyle name="Normal 4 5 3" xfId="953" xr:uid="{00000000-0005-0000-0000-0000B9030000}"/>
    <cellStyle name="Normal 4 6" xfId="954" xr:uid="{00000000-0005-0000-0000-0000BA030000}"/>
    <cellStyle name="Normal 4 6 2" xfId="955" xr:uid="{00000000-0005-0000-0000-0000BB030000}"/>
    <cellStyle name="Normal 4 6 3" xfId="956" xr:uid="{00000000-0005-0000-0000-0000BC030000}"/>
    <cellStyle name="Normal 4 6 4" xfId="957" xr:uid="{00000000-0005-0000-0000-0000BD030000}"/>
    <cellStyle name="Normal 4 7" xfId="958" xr:uid="{00000000-0005-0000-0000-0000BE030000}"/>
    <cellStyle name="Normal 4 7 2" xfId="959" xr:uid="{00000000-0005-0000-0000-0000BF030000}"/>
    <cellStyle name="Normal 4 7 3" xfId="960" xr:uid="{00000000-0005-0000-0000-0000C0030000}"/>
    <cellStyle name="Normal 4 7 4" xfId="961" xr:uid="{00000000-0005-0000-0000-0000C1030000}"/>
    <cellStyle name="Normal 4 8" xfId="962" xr:uid="{00000000-0005-0000-0000-0000C2030000}"/>
    <cellStyle name="Normal 4 8 2" xfId="963" xr:uid="{00000000-0005-0000-0000-0000C3030000}"/>
    <cellStyle name="Normal 4 8 3" xfId="964" xr:uid="{00000000-0005-0000-0000-0000C4030000}"/>
    <cellStyle name="Normal 4 8 4" xfId="965" xr:uid="{00000000-0005-0000-0000-0000C5030000}"/>
    <cellStyle name="Normal 4 9" xfId="966" xr:uid="{00000000-0005-0000-0000-0000C6030000}"/>
    <cellStyle name="Normal 4 9 2" xfId="967" xr:uid="{00000000-0005-0000-0000-0000C7030000}"/>
    <cellStyle name="Normal 4 9 3" xfId="968" xr:uid="{00000000-0005-0000-0000-0000C8030000}"/>
    <cellStyle name="Normal 4 9 4" xfId="969" xr:uid="{00000000-0005-0000-0000-0000C9030000}"/>
    <cellStyle name="Normal 4_PBOP Exhibit 1" xfId="970" xr:uid="{00000000-0005-0000-0000-0000CA030000}"/>
    <cellStyle name="Normal 5" xfId="971" xr:uid="{00000000-0005-0000-0000-0000CB030000}"/>
    <cellStyle name="Normal 5 2" xfId="972" xr:uid="{00000000-0005-0000-0000-0000CC030000}"/>
    <cellStyle name="Normal 5 2 2" xfId="973" xr:uid="{00000000-0005-0000-0000-0000CD030000}"/>
    <cellStyle name="Normal 5 2 2 2" xfId="974" xr:uid="{00000000-0005-0000-0000-0000CE030000}"/>
    <cellStyle name="Normal 5 2 3" xfId="975" xr:uid="{00000000-0005-0000-0000-0000CF030000}"/>
    <cellStyle name="Normal 5 2 4" xfId="976" xr:uid="{00000000-0005-0000-0000-0000D0030000}"/>
    <cellStyle name="Normal 5 2 5" xfId="977" xr:uid="{00000000-0005-0000-0000-0000D1030000}"/>
    <cellStyle name="Normal 5 2 6" xfId="978" xr:uid="{00000000-0005-0000-0000-0000D2030000}"/>
    <cellStyle name="Normal 5 3" xfId="979" xr:uid="{00000000-0005-0000-0000-0000D3030000}"/>
    <cellStyle name="Normal 5 4" xfId="980" xr:uid="{00000000-0005-0000-0000-0000D4030000}"/>
    <cellStyle name="Normal 6" xfId="981" xr:uid="{00000000-0005-0000-0000-0000D5030000}"/>
    <cellStyle name="Normal 6 2" xfId="982" xr:uid="{00000000-0005-0000-0000-0000D6030000}"/>
    <cellStyle name="Normal 6 2 2" xfId="983" xr:uid="{00000000-0005-0000-0000-0000D7030000}"/>
    <cellStyle name="Normal 6 2 3" xfId="984" xr:uid="{00000000-0005-0000-0000-0000D8030000}"/>
    <cellStyle name="Normal 6 3" xfId="985" xr:uid="{00000000-0005-0000-0000-0000D9030000}"/>
    <cellStyle name="Normal 7" xfId="986" xr:uid="{00000000-0005-0000-0000-0000DA030000}"/>
    <cellStyle name="Normal 7 2" xfId="987" xr:uid="{00000000-0005-0000-0000-0000DB030000}"/>
    <cellStyle name="Normal 7 3" xfId="988" xr:uid="{00000000-0005-0000-0000-0000DC030000}"/>
    <cellStyle name="Normal 8" xfId="989" xr:uid="{00000000-0005-0000-0000-0000DD030000}"/>
    <cellStyle name="Normal 8 2" xfId="990" xr:uid="{00000000-0005-0000-0000-0000DE030000}"/>
    <cellStyle name="Normal 8 2 2" xfId="991" xr:uid="{00000000-0005-0000-0000-0000DF030000}"/>
    <cellStyle name="Normal 9" xfId="992" xr:uid="{00000000-0005-0000-0000-0000E0030000}"/>
    <cellStyle name="Normal 9 2" xfId="993" xr:uid="{00000000-0005-0000-0000-0000E1030000}"/>
    <cellStyle name="Normal 9 2 2" xfId="994" xr:uid="{00000000-0005-0000-0000-0000E2030000}"/>
    <cellStyle name="Normal_FN1 Ratebase Draft SPP template (6-11-04) v2" xfId="995" xr:uid="{00000000-0005-0000-0000-0000E3030000}"/>
    <cellStyle name="Note" xfId="996" builtinId="10" customBuiltin="1"/>
    <cellStyle name="Note 2" xfId="997" xr:uid="{00000000-0005-0000-0000-0000E5030000}"/>
    <cellStyle name="Note 2 2" xfId="998" xr:uid="{00000000-0005-0000-0000-0000E6030000}"/>
    <cellStyle name="Note 2 2 2" xfId="999" xr:uid="{00000000-0005-0000-0000-0000E7030000}"/>
    <cellStyle name="Note 2 2 3" xfId="1000" xr:uid="{00000000-0005-0000-0000-0000E8030000}"/>
    <cellStyle name="Note 2 2 4" xfId="1001" xr:uid="{00000000-0005-0000-0000-0000E9030000}"/>
    <cellStyle name="Note 2 3" xfId="1002" xr:uid="{00000000-0005-0000-0000-0000EA030000}"/>
    <cellStyle name="Note 2 4" xfId="1003" xr:uid="{00000000-0005-0000-0000-0000EB030000}"/>
    <cellStyle name="Note 2 5" xfId="1004" xr:uid="{00000000-0005-0000-0000-0000EC030000}"/>
    <cellStyle name="Output" xfId="1005" builtinId="21" customBuiltin="1"/>
    <cellStyle name="Output 2" xfId="1006" xr:uid="{00000000-0005-0000-0000-0000EE030000}"/>
    <cellStyle name="Output 2 2" xfId="1007" xr:uid="{00000000-0005-0000-0000-0000EF030000}"/>
    <cellStyle name="Output 2 3" xfId="1008" xr:uid="{00000000-0005-0000-0000-0000F0030000}"/>
    <cellStyle name="Output 2 4" xfId="1009" xr:uid="{00000000-0005-0000-0000-0000F1030000}"/>
    <cellStyle name="Output 2 5" xfId="1010" xr:uid="{00000000-0005-0000-0000-0000F2030000}"/>
    <cellStyle name="Percent" xfId="1011" builtinId="5"/>
    <cellStyle name="Percent 10" xfId="1012" xr:uid="{00000000-0005-0000-0000-0000F4030000}"/>
    <cellStyle name="Percent 10 2" xfId="1013" xr:uid="{00000000-0005-0000-0000-0000F5030000}"/>
    <cellStyle name="Percent 10 3" xfId="1014" xr:uid="{00000000-0005-0000-0000-0000F6030000}"/>
    <cellStyle name="Percent 10 4" xfId="1015" xr:uid="{00000000-0005-0000-0000-0000F7030000}"/>
    <cellStyle name="Percent 11" xfId="1016" xr:uid="{00000000-0005-0000-0000-0000F8030000}"/>
    <cellStyle name="Percent 11 2" xfId="1017" xr:uid="{00000000-0005-0000-0000-0000F9030000}"/>
    <cellStyle name="Percent 11 3" xfId="1018" xr:uid="{00000000-0005-0000-0000-0000FA030000}"/>
    <cellStyle name="Percent 11 4" xfId="1019" xr:uid="{00000000-0005-0000-0000-0000FB030000}"/>
    <cellStyle name="Percent 12" xfId="1020" xr:uid="{00000000-0005-0000-0000-0000FC030000}"/>
    <cellStyle name="Percent 12 2" xfId="1021" xr:uid="{00000000-0005-0000-0000-0000FD030000}"/>
    <cellStyle name="Percent 12 3" xfId="1022" xr:uid="{00000000-0005-0000-0000-0000FE030000}"/>
    <cellStyle name="Percent 13" xfId="1023" xr:uid="{00000000-0005-0000-0000-0000FF030000}"/>
    <cellStyle name="Percent 13 2" xfId="1024" xr:uid="{00000000-0005-0000-0000-000000040000}"/>
    <cellStyle name="Percent 14" xfId="1025" xr:uid="{00000000-0005-0000-0000-000001040000}"/>
    <cellStyle name="Percent 14 2" xfId="1026" xr:uid="{00000000-0005-0000-0000-000002040000}"/>
    <cellStyle name="Percent 15" xfId="1027" xr:uid="{00000000-0005-0000-0000-000003040000}"/>
    <cellStyle name="Percent 15 2" xfId="1028" xr:uid="{00000000-0005-0000-0000-000004040000}"/>
    <cellStyle name="Percent 16" xfId="1029" xr:uid="{00000000-0005-0000-0000-000005040000}"/>
    <cellStyle name="Percent 17" xfId="1030" xr:uid="{00000000-0005-0000-0000-000006040000}"/>
    <cellStyle name="Percent 2" xfId="1031" xr:uid="{00000000-0005-0000-0000-000007040000}"/>
    <cellStyle name="Percent 2 2" xfId="1032" xr:uid="{00000000-0005-0000-0000-000008040000}"/>
    <cellStyle name="Percent 2 2 2" xfId="1033" xr:uid="{00000000-0005-0000-0000-000009040000}"/>
    <cellStyle name="Percent 2 3" xfId="1034" xr:uid="{00000000-0005-0000-0000-00000A040000}"/>
    <cellStyle name="Percent 3" xfId="1035" xr:uid="{00000000-0005-0000-0000-00000B040000}"/>
    <cellStyle name="Percent 3 10" xfId="1036" xr:uid="{00000000-0005-0000-0000-00000C040000}"/>
    <cellStyle name="Percent 3 10 2" xfId="1037" xr:uid="{00000000-0005-0000-0000-00000D040000}"/>
    <cellStyle name="Percent 3 10 3" xfId="1038" xr:uid="{00000000-0005-0000-0000-00000E040000}"/>
    <cellStyle name="Percent 3 11" xfId="1039" xr:uid="{00000000-0005-0000-0000-00000F040000}"/>
    <cellStyle name="Percent 3 11 2" xfId="1040" xr:uid="{00000000-0005-0000-0000-000010040000}"/>
    <cellStyle name="Percent 3 12" xfId="1041" xr:uid="{00000000-0005-0000-0000-000011040000}"/>
    <cellStyle name="Percent 3 12 2" xfId="1042" xr:uid="{00000000-0005-0000-0000-000012040000}"/>
    <cellStyle name="Percent 3 13" xfId="1043" xr:uid="{00000000-0005-0000-0000-000013040000}"/>
    <cellStyle name="Percent 3 13 2" xfId="1044" xr:uid="{00000000-0005-0000-0000-000014040000}"/>
    <cellStyle name="Percent 3 14" xfId="1045" xr:uid="{00000000-0005-0000-0000-000015040000}"/>
    <cellStyle name="Percent 3 15" xfId="1046" xr:uid="{00000000-0005-0000-0000-000016040000}"/>
    <cellStyle name="Percent 3 2" xfId="1047" xr:uid="{00000000-0005-0000-0000-000017040000}"/>
    <cellStyle name="Percent 3 2 2" xfId="1048" xr:uid="{00000000-0005-0000-0000-000018040000}"/>
    <cellStyle name="Percent 3 3" xfId="1049" xr:uid="{00000000-0005-0000-0000-000019040000}"/>
    <cellStyle name="Percent 3 3 2" xfId="1050" xr:uid="{00000000-0005-0000-0000-00001A040000}"/>
    <cellStyle name="Percent 3 3 2 2" xfId="1051" xr:uid="{00000000-0005-0000-0000-00001B040000}"/>
    <cellStyle name="Percent 3 3 2 3" xfId="1052" xr:uid="{00000000-0005-0000-0000-00001C040000}"/>
    <cellStyle name="Percent 3 3 3" xfId="1053" xr:uid="{00000000-0005-0000-0000-00001D040000}"/>
    <cellStyle name="Percent 3 3 3 2" xfId="1054" xr:uid="{00000000-0005-0000-0000-00001E040000}"/>
    <cellStyle name="Percent 3 3 3 2 2" xfId="1055" xr:uid="{00000000-0005-0000-0000-00001F040000}"/>
    <cellStyle name="Percent 3 3 3 2 3" xfId="1056" xr:uid="{00000000-0005-0000-0000-000020040000}"/>
    <cellStyle name="Percent 3 3 3 2 4" xfId="1057" xr:uid="{00000000-0005-0000-0000-000021040000}"/>
    <cellStyle name="Percent 3 3 3 2 5" xfId="1058" xr:uid="{00000000-0005-0000-0000-000022040000}"/>
    <cellStyle name="Percent 3 3 3 3" xfId="1059" xr:uid="{00000000-0005-0000-0000-000023040000}"/>
    <cellStyle name="Percent 3 3 4" xfId="1060" xr:uid="{00000000-0005-0000-0000-000024040000}"/>
    <cellStyle name="Percent 3 3 5" xfId="1061" xr:uid="{00000000-0005-0000-0000-000025040000}"/>
    <cellStyle name="Percent 3 3 5 2" xfId="1062" xr:uid="{00000000-0005-0000-0000-000026040000}"/>
    <cellStyle name="Percent 3 3 5 3" xfId="1063" xr:uid="{00000000-0005-0000-0000-000027040000}"/>
    <cellStyle name="Percent 3 3 5 4" xfId="1064" xr:uid="{00000000-0005-0000-0000-000028040000}"/>
    <cellStyle name="Percent 3 3 5 5" xfId="1065" xr:uid="{00000000-0005-0000-0000-000029040000}"/>
    <cellStyle name="Percent 3 3 6" xfId="1066" xr:uid="{00000000-0005-0000-0000-00002A040000}"/>
    <cellStyle name="Percent 3 4" xfId="1067" xr:uid="{00000000-0005-0000-0000-00002B040000}"/>
    <cellStyle name="Percent 3 4 2" xfId="1068" xr:uid="{00000000-0005-0000-0000-00002C040000}"/>
    <cellStyle name="Percent 3 4 3" xfId="1069" xr:uid="{00000000-0005-0000-0000-00002D040000}"/>
    <cellStyle name="Percent 3 4 4" xfId="1070" xr:uid="{00000000-0005-0000-0000-00002E040000}"/>
    <cellStyle name="Percent 3 4 4 2" xfId="1071" xr:uid="{00000000-0005-0000-0000-00002F040000}"/>
    <cellStyle name="Percent 3 4 4 3" xfId="1072" xr:uid="{00000000-0005-0000-0000-000030040000}"/>
    <cellStyle name="Percent 3 4 4 4" xfId="1073" xr:uid="{00000000-0005-0000-0000-000031040000}"/>
    <cellStyle name="Percent 3 4 4 5" xfId="1074" xr:uid="{00000000-0005-0000-0000-000032040000}"/>
    <cellStyle name="Percent 3 4 5" xfId="1075" xr:uid="{00000000-0005-0000-0000-000033040000}"/>
    <cellStyle name="Percent 3 5" xfId="1076" xr:uid="{00000000-0005-0000-0000-000034040000}"/>
    <cellStyle name="Percent 3 5 2" xfId="1077" xr:uid="{00000000-0005-0000-0000-000035040000}"/>
    <cellStyle name="Percent 3 6" xfId="1078" xr:uid="{00000000-0005-0000-0000-000036040000}"/>
    <cellStyle name="Percent 3 6 2" xfId="1079" xr:uid="{00000000-0005-0000-0000-000037040000}"/>
    <cellStyle name="Percent 3 6 3" xfId="1080" xr:uid="{00000000-0005-0000-0000-000038040000}"/>
    <cellStyle name="Percent 3 6 4" xfId="1081" xr:uid="{00000000-0005-0000-0000-000039040000}"/>
    <cellStyle name="Percent 3 7" xfId="1082" xr:uid="{00000000-0005-0000-0000-00003A040000}"/>
    <cellStyle name="Percent 3 7 2" xfId="1083" xr:uid="{00000000-0005-0000-0000-00003B040000}"/>
    <cellStyle name="Percent 3 7 3" xfId="1084" xr:uid="{00000000-0005-0000-0000-00003C040000}"/>
    <cellStyle name="Percent 3 7 4" xfId="1085" xr:uid="{00000000-0005-0000-0000-00003D040000}"/>
    <cellStyle name="Percent 3 8" xfId="1086" xr:uid="{00000000-0005-0000-0000-00003E040000}"/>
    <cellStyle name="Percent 3 8 2" xfId="1087" xr:uid="{00000000-0005-0000-0000-00003F040000}"/>
    <cellStyle name="Percent 3 8 3" xfId="1088" xr:uid="{00000000-0005-0000-0000-000040040000}"/>
    <cellStyle name="Percent 3 8 4" xfId="1089" xr:uid="{00000000-0005-0000-0000-000041040000}"/>
    <cellStyle name="Percent 3 9" xfId="1090" xr:uid="{00000000-0005-0000-0000-000042040000}"/>
    <cellStyle name="Percent 3 9 2" xfId="1091" xr:uid="{00000000-0005-0000-0000-000043040000}"/>
    <cellStyle name="Percent 3 9 3" xfId="1092" xr:uid="{00000000-0005-0000-0000-000044040000}"/>
    <cellStyle name="Percent 3 9 4" xfId="1093" xr:uid="{00000000-0005-0000-0000-000045040000}"/>
    <cellStyle name="Percent 4" xfId="1094" xr:uid="{00000000-0005-0000-0000-000046040000}"/>
    <cellStyle name="Percent 4 2" xfId="1095" xr:uid="{00000000-0005-0000-0000-000047040000}"/>
    <cellStyle name="Percent 4 2 2" xfId="1096" xr:uid="{00000000-0005-0000-0000-000048040000}"/>
    <cellStyle name="Percent 4 2 3" xfId="1097" xr:uid="{00000000-0005-0000-0000-000049040000}"/>
    <cellStyle name="Percent 4 3" xfId="1098" xr:uid="{00000000-0005-0000-0000-00004A040000}"/>
    <cellStyle name="Percent 4 3 2" xfId="1099" xr:uid="{00000000-0005-0000-0000-00004B040000}"/>
    <cellStyle name="Percent 4 3 2 2" xfId="1100" xr:uid="{00000000-0005-0000-0000-00004C040000}"/>
    <cellStyle name="Percent 4 3 2 3" xfId="1101" xr:uid="{00000000-0005-0000-0000-00004D040000}"/>
    <cellStyle name="Percent 4 3 2 4" xfId="1102" xr:uid="{00000000-0005-0000-0000-00004E040000}"/>
    <cellStyle name="Percent 4 3 2 5" xfId="1103" xr:uid="{00000000-0005-0000-0000-00004F040000}"/>
    <cellStyle name="Percent 4 3 3" xfId="1104" xr:uid="{00000000-0005-0000-0000-000050040000}"/>
    <cellStyle name="Percent 4 4" xfId="1105" xr:uid="{00000000-0005-0000-0000-000051040000}"/>
    <cellStyle name="Percent 4 5" xfId="1106" xr:uid="{00000000-0005-0000-0000-000052040000}"/>
    <cellStyle name="Percent 4 5 2" xfId="1107" xr:uid="{00000000-0005-0000-0000-000053040000}"/>
    <cellStyle name="Percent 4 5 3" xfId="1108" xr:uid="{00000000-0005-0000-0000-000054040000}"/>
    <cellStyle name="Percent 4 5 4" xfId="1109" xr:uid="{00000000-0005-0000-0000-000055040000}"/>
    <cellStyle name="Percent 4 5 5" xfId="1110" xr:uid="{00000000-0005-0000-0000-000056040000}"/>
    <cellStyle name="Percent 4 6" xfId="1111" xr:uid="{00000000-0005-0000-0000-000057040000}"/>
    <cellStyle name="Percent 4 6 2" xfId="1112" xr:uid="{00000000-0005-0000-0000-000058040000}"/>
    <cellStyle name="Percent 4 6 3" xfId="1113" xr:uid="{00000000-0005-0000-0000-000059040000}"/>
    <cellStyle name="Percent 5" xfId="1114" xr:uid="{00000000-0005-0000-0000-00005A040000}"/>
    <cellStyle name="Percent 5 2" xfId="1115" xr:uid="{00000000-0005-0000-0000-00005B040000}"/>
    <cellStyle name="Percent 5 3" xfId="1116" xr:uid="{00000000-0005-0000-0000-00005C040000}"/>
    <cellStyle name="Percent 5 4" xfId="1117" xr:uid="{00000000-0005-0000-0000-00005D040000}"/>
    <cellStyle name="Percent 5 4 2" xfId="1118" xr:uid="{00000000-0005-0000-0000-00005E040000}"/>
    <cellStyle name="Percent 5 4 3" xfId="1119" xr:uid="{00000000-0005-0000-0000-00005F040000}"/>
    <cellStyle name="Percent 5 4 4" xfId="1120" xr:uid="{00000000-0005-0000-0000-000060040000}"/>
    <cellStyle name="Percent 5 4 5" xfId="1121" xr:uid="{00000000-0005-0000-0000-000061040000}"/>
    <cellStyle name="Percent 5 5" xfId="1122" xr:uid="{00000000-0005-0000-0000-000062040000}"/>
    <cellStyle name="Percent 6" xfId="1123" xr:uid="{00000000-0005-0000-0000-000063040000}"/>
    <cellStyle name="Percent 6 2" xfId="1124" xr:uid="{00000000-0005-0000-0000-000064040000}"/>
    <cellStyle name="Percent 6 3" xfId="1125" xr:uid="{00000000-0005-0000-0000-000065040000}"/>
    <cellStyle name="Percent 6 4" xfId="1126" xr:uid="{00000000-0005-0000-0000-000066040000}"/>
    <cellStyle name="Percent 6 4 2" xfId="1127" xr:uid="{00000000-0005-0000-0000-000067040000}"/>
    <cellStyle name="Percent 6 4 3" xfId="1128" xr:uid="{00000000-0005-0000-0000-000068040000}"/>
    <cellStyle name="Percent 7" xfId="1129" xr:uid="{00000000-0005-0000-0000-000069040000}"/>
    <cellStyle name="Percent 7 2" xfId="1130" xr:uid="{00000000-0005-0000-0000-00006A040000}"/>
    <cellStyle name="Percent 7 2 2" xfId="1131" xr:uid="{00000000-0005-0000-0000-00006B040000}"/>
    <cellStyle name="Percent 7 2 2 2" xfId="1132" xr:uid="{00000000-0005-0000-0000-00006C040000}"/>
    <cellStyle name="Percent 7 2 2 2 2" xfId="1133" xr:uid="{00000000-0005-0000-0000-00006D040000}"/>
    <cellStyle name="Percent 7 2 2 3" xfId="1134" xr:uid="{00000000-0005-0000-0000-00006E040000}"/>
    <cellStyle name="Percent 7 2 2 3 2" xfId="1135" xr:uid="{00000000-0005-0000-0000-00006F040000}"/>
    <cellStyle name="Percent 7 2 2 4" xfId="1136" xr:uid="{00000000-0005-0000-0000-000070040000}"/>
    <cellStyle name="Percent 7 2 2 5" xfId="1137" xr:uid="{00000000-0005-0000-0000-000071040000}"/>
    <cellStyle name="Percent 7 2 2 6" xfId="1138" xr:uid="{00000000-0005-0000-0000-000072040000}"/>
    <cellStyle name="Percent 7 2 3" xfId="1139" xr:uid="{00000000-0005-0000-0000-000073040000}"/>
    <cellStyle name="Percent 7 2 3 2" xfId="1140" xr:uid="{00000000-0005-0000-0000-000074040000}"/>
    <cellStyle name="Percent 7 2 4" xfId="1141" xr:uid="{00000000-0005-0000-0000-000075040000}"/>
    <cellStyle name="Percent 7 2 4 2" xfId="1142" xr:uid="{00000000-0005-0000-0000-000076040000}"/>
    <cellStyle name="Percent 7 2 4 3" xfId="1143" xr:uid="{00000000-0005-0000-0000-000077040000}"/>
    <cellStyle name="Percent 7 2 5" xfId="1144" xr:uid="{00000000-0005-0000-0000-000078040000}"/>
    <cellStyle name="Percent 7 2 5 2" xfId="1145" xr:uid="{00000000-0005-0000-0000-000079040000}"/>
    <cellStyle name="Percent 7 2 6" xfId="1146" xr:uid="{00000000-0005-0000-0000-00007A040000}"/>
    <cellStyle name="Percent 7 3" xfId="1147" xr:uid="{00000000-0005-0000-0000-00007B040000}"/>
    <cellStyle name="Percent 7 4" xfId="1148" xr:uid="{00000000-0005-0000-0000-00007C040000}"/>
    <cellStyle name="Percent 7 5" xfId="1149" xr:uid="{00000000-0005-0000-0000-00007D040000}"/>
    <cellStyle name="Percent 7 6" xfId="1150" xr:uid="{00000000-0005-0000-0000-00007E040000}"/>
    <cellStyle name="Percent 8" xfId="1151" xr:uid="{00000000-0005-0000-0000-00007F040000}"/>
    <cellStyle name="Percent 8 2" xfId="1152" xr:uid="{00000000-0005-0000-0000-000080040000}"/>
    <cellStyle name="Percent 8 3" xfId="1153" xr:uid="{00000000-0005-0000-0000-000081040000}"/>
    <cellStyle name="Percent 8 4" xfId="1154" xr:uid="{00000000-0005-0000-0000-000082040000}"/>
    <cellStyle name="Percent 9" xfId="1155" xr:uid="{00000000-0005-0000-0000-000083040000}"/>
    <cellStyle name="Percent 9 2" xfId="1156" xr:uid="{00000000-0005-0000-0000-000084040000}"/>
    <cellStyle name="Percent 9 3" xfId="1157" xr:uid="{00000000-0005-0000-0000-000085040000}"/>
    <cellStyle name="Percent 9 4" xfId="1158" xr:uid="{00000000-0005-0000-0000-000086040000}"/>
    <cellStyle name="PSChar" xfId="1159" xr:uid="{00000000-0005-0000-0000-000087040000}"/>
    <cellStyle name="PSChar 2" xfId="1160" xr:uid="{00000000-0005-0000-0000-000088040000}"/>
    <cellStyle name="PSChar 2 2" xfId="1161" xr:uid="{00000000-0005-0000-0000-000089040000}"/>
    <cellStyle name="PSChar 3" xfId="1162" xr:uid="{00000000-0005-0000-0000-00008A040000}"/>
    <cellStyle name="PSChar 4" xfId="1163" xr:uid="{00000000-0005-0000-0000-00008B040000}"/>
    <cellStyle name="PSChar 4 2" xfId="1164" xr:uid="{00000000-0005-0000-0000-00008C040000}"/>
    <cellStyle name="PSChar 5" xfId="1165" xr:uid="{00000000-0005-0000-0000-00008D040000}"/>
    <cellStyle name="PSChar 5 2" xfId="1166" xr:uid="{00000000-0005-0000-0000-00008E040000}"/>
    <cellStyle name="PSDate" xfId="1167" xr:uid="{00000000-0005-0000-0000-00008F040000}"/>
    <cellStyle name="PSDate 2" xfId="1168" xr:uid="{00000000-0005-0000-0000-000090040000}"/>
    <cellStyle name="PSDate 3" xfId="1169" xr:uid="{00000000-0005-0000-0000-000091040000}"/>
    <cellStyle name="PSDate 4" xfId="1170" xr:uid="{00000000-0005-0000-0000-000092040000}"/>
    <cellStyle name="PSDate 4 2" xfId="1171" xr:uid="{00000000-0005-0000-0000-000093040000}"/>
    <cellStyle name="PSDate 5" xfId="1172" xr:uid="{00000000-0005-0000-0000-000094040000}"/>
    <cellStyle name="PSDate 5 2" xfId="1173" xr:uid="{00000000-0005-0000-0000-000095040000}"/>
    <cellStyle name="PSDec" xfId="1174" xr:uid="{00000000-0005-0000-0000-000096040000}"/>
    <cellStyle name="PSDec 2" xfId="1175" xr:uid="{00000000-0005-0000-0000-000097040000}"/>
    <cellStyle name="PSDec 3" xfId="1176" xr:uid="{00000000-0005-0000-0000-000098040000}"/>
    <cellStyle name="PSDec 4" xfId="1177" xr:uid="{00000000-0005-0000-0000-000099040000}"/>
    <cellStyle name="PSDec 4 2" xfId="1178" xr:uid="{00000000-0005-0000-0000-00009A040000}"/>
    <cellStyle name="PSDec 5" xfId="1179" xr:uid="{00000000-0005-0000-0000-00009B040000}"/>
    <cellStyle name="PSDec 5 2" xfId="1180" xr:uid="{00000000-0005-0000-0000-00009C040000}"/>
    <cellStyle name="PSdesc" xfId="1181" xr:uid="{00000000-0005-0000-0000-00009D040000}"/>
    <cellStyle name="PSdesc 2" xfId="1182" xr:uid="{00000000-0005-0000-0000-00009E040000}"/>
    <cellStyle name="PSHeading" xfId="1183" xr:uid="{00000000-0005-0000-0000-00009F040000}"/>
    <cellStyle name="PSHeading 2" xfId="1184" xr:uid="{00000000-0005-0000-0000-0000A0040000}"/>
    <cellStyle name="PSHeading 3" xfId="1185" xr:uid="{00000000-0005-0000-0000-0000A1040000}"/>
    <cellStyle name="PSHeading 4" xfId="1186" xr:uid="{00000000-0005-0000-0000-0000A2040000}"/>
    <cellStyle name="PSHeading 5" xfId="1187" xr:uid="{00000000-0005-0000-0000-0000A3040000}"/>
    <cellStyle name="PSHeading 5 2" xfId="1188" xr:uid="{00000000-0005-0000-0000-0000A4040000}"/>
    <cellStyle name="PSHeading 6" xfId="1189" xr:uid="{00000000-0005-0000-0000-0000A5040000}"/>
    <cellStyle name="PSHeading 6 2" xfId="1190" xr:uid="{00000000-0005-0000-0000-0000A6040000}"/>
    <cellStyle name="PSInt" xfId="1191" xr:uid="{00000000-0005-0000-0000-0000A7040000}"/>
    <cellStyle name="PSInt 2" xfId="1192" xr:uid="{00000000-0005-0000-0000-0000A8040000}"/>
    <cellStyle name="PSInt 3" xfId="1193" xr:uid="{00000000-0005-0000-0000-0000A9040000}"/>
    <cellStyle name="PSInt 4" xfId="1194" xr:uid="{00000000-0005-0000-0000-0000AA040000}"/>
    <cellStyle name="PSInt 4 2" xfId="1195" xr:uid="{00000000-0005-0000-0000-0000AB040000}"/>
    <cellStyle name="PSInt 5" xfId="1196" xr:uid="{00000000-0005-0000-0000-0000AC040000}"/>
    <cellStyle name="PSInt 5 2" xfId="1197" xr:uid="{00000000-0005-0000-0000-0000AD040000}"/>
    <cellStyle name="PSSpacer" xfId="1198" xr:uid="{00000000-0005-0000-0000-0000AE040000}"/>
    <cellStyle name="PSSpacer 2" xfId="1199" xr:uid="{00000000-0005-0000-0000-0000AF040000}"/>
    <cellStyle name="PSSpacer 3" xfId="1200" xr:uid="{00000000-0005-0000-0000-0000B0040000}"/>
    <cellStyle name="PSSpacer 3 2" xfId="1201" xr:uid="{00000000-0005-0000-0000-0000B1040000}"/>
    <cellStyle name="PStest" xfId="1202" xr:uid="{00000000-0005-0000-0000-0000B2040000}"/>
    <cellStyle name="PStest 2" xfId="1203" xr:uid="{00000000-0005-0000-0000-0000B3040000}"/>
    <cellStyle name="R00A" xfId="1204" xr:uid="{00000000-0005-0000-0000-0000B4040000}"/>
    <cellStyle name="R00B" xfId="1205" xr:uid="{00000000-0005-0000-0000-0000B5040000}"/>
    <cellStyle name="R00L" xfId="1206" xr:uid="{00000000-0005-0000-0000-0000B6040000}"/>
    <cellStyle name="R01A" xfId="1207" xr:uid="{00000000-0005-0000-0000-0000B7040000}"/>
    <cellStyle name="R01B" xfId="1208" xr:uid="{00000000-0005-0000-0000-0000B8040000}"/>
    <cellStyle name="R01H" xfId="1209" xr:uid="{00000000-0005-0000-0000-0000B9040000}"/>
    <cellStyle name="R01L" xfId="1210" xr:uid="{00000000-0005-0000-0000-0000BA040000}"/>
    <cellStyle name="R02A" xfId="1211" xr:uid="{00000000-0005-0000-0000-0000BB040000}"/>
    <cellStyle name="R02B" xfId="1212" xr:uid="{00000000-0005-0000-0000-0000BC040000}"/>
    <cellStyle name="R02B 2" xfId="1213" xr:uid="{00000000-0005-0000-0000-0000BD040000}"/>
    <cellStyle name="R02H" xfId="1214" xr:uid="{00000000-0005-0000-0000-0000BE040000}"/>
    <cellStyle name="R02L" xfId="1215" xr:uid="{00000000-0005-0000-0000-0000BF040000}"/>
    <cellStyle name="R03A" xfId="1216" xr:uid="{00000000-0005-0000-0000-0000C0040000}"/>
    <cellStyle name="R03B" xfId="1217" xr:uid="{00000000-0005-0000-0000-0000C1040000}"/>
    <cellStyle name="R03B 2" xfId="1218" xr:uid="{00000000-0005-0000-0000-0000C2040000}"/>
    <cellStyle name="R03H" xfId="1219" xr:uid="{00000000-0005-0000-0000-0000C3040000}"/>
    <cellStyle name="R03L" xfId="1220" xr:uid="{00000000-0005-0000-0000-0000C4040000}"/>
    <cellStyle name="R04A" xfId="1221" xr:uid="{00000000-0005-0000-0000-0000C5040000}"/>
    <cellStyle name="R04B" xfId="1222" xr:uid="{00000000-0005-0000-0000-0000C6040000}"/>
    <cellStyle name="R04B 2" xfId="1223" xr:uid="{00000000-0005-0000-0000-0000C7040000}"/>
    <cellStyle name="R04H" xfId="1224" xr:uid="{00000000-0005-0000-0000-0000C8040000}"/>
    <cellStyle name="R04L" xfId="1225" xr:uid="{00000000-0005-0000-0000-0000C9040000}"/>
    <cellStyle name="R05A" xfId="1226" xr:uid="{00000000-0005-0000-0000-0000CA040000}"/>
    <cellStyle name="R05B" xfId="1227" xr:uid="{00000000-0005-0000-0000-0000CB040000}"/>
    <cellStyle name="R05B 2" xfId="1228" xr:uid="{00000000-0005-0000-0000-0000CC040000}"/>
    <cellStyle name="R05H" xfId="1229" xr:uid="{00000000-0005-0000-0000-0000CD040000}"/>
    <cellStyle name="R05L" xfId="1230" xr:uid="{00000000-0005-0000-0000-0000CE040000}"/>
    <cellStyle name="R05L 2" xfId="1231" xr:uid="{00000000-0005-0000-0000-0000CF040000}"/>
    <cellStyle name="R06A" xfId="1232" xr:uid="{00000000-0005-0000-0000-0000D0040000}"/>
    <cellStyle name="R06B" xfId="1233" xr:uid="{00000000-0005-0000-0000-0000D1040000}"/>
    <cellStyle name="R06B 2" xfId="1234" xr:uid="{00000000-0005-0000-0000-0000D2040000}"/>
    <cellStyle name="R06H" xfId="1235" xr:uid="{00000000-0005-0000-0000-0000D3040000}"/>
    <cellStyle name="R06L" xfId="1236" xr:uid="{00000000-0005-0000-0000-0000D4040000}"/>
    <cellStyle name="R07A" xfId="1237" xr:uid="{00000000-0005-0000-0000-0000D5040000}"/>
    <cellStyle name="R07B" xfId="1238" xr:uid="{00000000-0005-0000-0000-0000D6040000}"/>
    <cellStyle name="R07B 2" xfId="1239" xr:uid="{00000000-0005-0000-0000-0000D7040000}"/>
    <cellStyle name="R07H" xfId="1240" xr:uid="{00000000-0005-0000-0000-0000D8040000}"/>
    <cellStyle name="R07L" xfId="1241" xr:uid="{00000000-0005-0000-0000-0000D9040000}"/>
    <cellStyle name="Title" xfId="1242" builtinId="15" customBuiltin="1"/>
    <cellStyle name="Title 2" xfId="1243" xr:uid="{00000000-0005-0000-0000-0000DB040000}"/>
    <cellStyle name="Title 2 2" xfId="1244" xr:uid="{00000000-0005-0000-0000-0000DC040000}"/>
    <cellStyle name="Title 2 3" xfId="1245" xr:uid="{00000000-0005-0000-0000-0000DD040000}"/>
    <cellStyle name="Title 2 4" xfId="1246" xr:uid="{00000000-0005-0000-0000-0000DE040000}"/>
    <cellStyle name="Total" xfId="1247" builtinId="25" customBuiltin="1"/>
    <cellStyle name="Total 2" xfId="1248" xr:uid="{00000000-0005-0000-0000-0000E0040000}"/>
    <cellStyle name="Total 2 2" xfId="1249" xr:uid="{00000000-0005-0000-0000-0000E1040000}"/>
    <cellStyle name="Total 2 3" xfId="1250" xr:uid="{00000000-0005-0000-0000-0000E2040000}"/>
    <cellStyle name="Total 2 4" xfId="1251" xr:uid="{00000000-0005-0000-0000-0000E3040000}"/>
    <cellStyle name="Total 2 5" xfId="1252" xr:uid="{00000000-0005-0000-0000-0000E4040000}"/>
    <cellStyle name="Total 3" xfId="1253" xr:uid="{00000000-0005-0000-0000-0000E5040000}"/>
    <cellStyle name="Total 3 2" xfId="1254" xr:uid="{00000000-0005-0000-0000-0000E6040000}"/>
    <cellStyle name="Warning Text" xfId="1255" builtinId="11" customBuiltin="1"/>
    <cellStyle name="Warning Text 2" xfId="1256" xr:uid="{00000000-0005-0000-0000-0000E8040000}"/>
    <cellStyle name="Warning Text 2 2" xfId="1257" xr:uid="{00000000-0005-0000-0000-0000E9040000}"/>
    <cellStyle name="Warning Text 2 3" xfId="1258" xr:uid="{00000000-0005-0000-0000-0000EA040000}"/>
    <cellStyle name="Warning Text 2 4" xfId="1259" xr:uid="{00000000-0005-0000-0000-0000EB040000}"/>
    <cellStyle name="Warning Text 2 5" xfId="1260" xr:uid="{00000000-0005-0000-0000-0000EC040000}"/>
  </cellStyles>
  <dxfs count="156"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haredStrings" Target="sharedStrings.xml"/><Relationship Id="rId89" Type="http://schemas.openxmlformats.org/officeDocument/2006/relationships/customXml" Target="../customXml/item4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88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ustomXml" Target="../customXml/item2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Relationship Id="rId19" Type="http://schemas.openxmlformats.org/officeDocument/2006/relationships/worksheet" Target="worksheets/sheet1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428625</xdr:colOff>
      <xdr:row>28</xdr:row>
      <xdr:rowOff>114300</xdr:rowOff>
    </xdr:from>
    <xdr:to>
      <xdr:col>4</xdr:col>
      <xdr:colOff>533400</xdr:colOff>
      <xdr:row>30</xdr:row>
      <xdr:rowOff>6350</xdr:rowOff>
    </xdr:to>
    <xdr:sp macro="" textlink="">
      <xdr:nvSpPr>
        <xdr:cNvPr id="1511" name="Text Box 1">
          <a:extLst>
            <a:ext uri="{FF2B5EF4-FFF2-40B4-BE49-F238E27FC236}">
              <a16:creationId xmlns:a16="http://schemas.microsoft.com/office/drawing/2014/main" id="{00000000-0008-0000-0100-0000E7050000}"/>
            </a:ext>
          </a:extLst>
        </xdr:cNvPr>
        <xdr:cNvSpPr txBox="1">
          <a:spLocks noChangeArrowheads="1"/>
        </xdr:cNvSpPr>
      </xdr:nvSpPr>
      <xdr:spPr bwMode="auto">
        <a:xfrm>
          <a:off x="3924300" y="518160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1965" name="Text Box 1">
          <a:extLst>
            <a:ext uri="{FF2B5EF4-FFF2-40B4-BE49-F238E27FC236}">
              <a16:creationId xmlns:a16="http://schemas.microsoft.com/office/drawing/2014/main" id="{00000000-0008-0000-0B00-0000CD5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102493" name="Text Box 1">
          <a:extLst>
            <a:ext uri="{FF2B5EF4-FFF2-40B4-BE49-F238E27FC236}">
              <a16:creationId xmlns:a16="http://schemas.microsoft.com/office/drawing/2014/main" id="{00000000-0008-0000-0C00-00005D90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4651</xdr:colOff>
      <xdr:row>34</xdr:row>
      <xdr:rowOff>112395</xdr:rowOff>
    </xdr:from>
    <xdr:to>
      <xdr:col>15</xdr:col>
      <xdr:colOff>73030</xdr:colOff>
      <xdr:row>52</xdr:row>
      <xdr:rowOff>91</xdr:rowOff>
    </xdr:to>
    <xdr:sp macro="" textlink="">
      <xdr:nvSpPr>
        <xdr:cNvPr id="22532" name="WordArt 4">
          <a:extLst>
            <a:ext uri="{FF2B5EF4-FFF2-40B4-BE49-F238E27FC236}">
              <a16:creationId xmlns:a16="http://schemas.microsoft.com/office/drawing/2014/main" id="{00000000-0008-0000-0C00-00000458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742950" y="6362700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417195</xdr:colOff>
      <xdr:row>116</xdr:row>
      <xdr:rowOff>116205</xdr:rowOff>
    </xdr:from>
    <xdr:to>
      <xdr:col>15</xdr:col>
      <xdr:colOff>4169</xdr:colOff>
      <xdr:row>133</xdr:row>
      <xdr:rowOff>140356</xdr:rowOff>
    </xdr:to>
    <xdr:sp macro="" textlink="">
      <xdr:nvSpPr>
        <xdr:cNvPr id="22533" name="WordArt 5">
          <a:extLst>
            <a:ext uri="{FF2B5EF4-FFF2-40B4-BE49-F238E27FC236}">
              <a16:creationId xmlns:a16="http://schemas.microsoft.com/office/drawing/2014/main" id="{00000000-0008-0000-0C00-00000558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695325" y="20507325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103517" name="Text Box 1">
          <a:extLst>
            <a:ext uri="{FF2B5EF4-FFF2-40B4-BE49-F238E27FC236}">
              <a16:creationId xmlns:a16="http://schemas.microsoft.com/office/drawing/2014/main" id="{00000000-0008-0000-0D00-00005D94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34</xdr:row>
      <xdr:rowOff>113665</xdr:rowOff>
    </xdr:from>
    <xdr:to>
      <xdr:col>15</xdr:col>
      <xdr:colOff>85725</xdr:colOff>
      <xdr:row>52</xdr:row>
      <xdr:rowOff>3269</xdr:rowOff>
    </xdr:to>
    <xdr:sp macro="" textlink="">
      <xdr:nvSpPr>
        <xdr:cNvPr id="23555" name="WordArt 3">
          <a:extLst>
            <a:ext uri="{FF2B5EF4-FFF2-40B4-BE49-F238E27FC236}">
              <a16:creationId xmlns:a16="http://schemas.microsoft.com/office/drawing/2014/main" id="{00000000-0008-0000-0D00-0000035C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762000" y="6362700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417195</xdr:colOff>
      <xdr:row>116</xdr:row>
      <xdr:rowOff>138430</xdr:rowOff>
    </xdr:from>
    <xdr:to>
      <xdr:col>15</xdr:col>
      <xdr:colOff>28574</xdr:colOff>
      <xdr:row>134</xdr:row>
      <xdr:rowOff>1960</xdr:rowOff>
    </xdr:to>
    <xdr:sp macro="" textlink="">
      <xdr:nvSpPr>
        <xdr:cNvPr id="23556" name="WordArt 4">
          <a:extLst>
            <a:ext uri="{FF2B5EF4-FFF2-40B4-BE49-F238E27FC236}">
              <a16:creationId xmlns:a16="http://schemas.microsoft.com/office/drawing/2014/main" id="{00000000-0008-0000-0D00-0000045C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723900" y="20526375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25041" name="Text Box 1">
          <a:extLst>
            <a:ext uri="{FF2B5EF4-FFF2-40B4-BE49-F238E27FC236}">
              <a16:creationId xmlns:a16="http://schemas.microsoft.com/office/drawing/2014/main" id="{00000000-0008-0000-0E00-0000D16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26074" name="Text Box 1">
          <a:extLst>
            <a:ext uri="{FF2B5EF4-FFF2-40B4-BE49-F238E27FC236}">
              <a16:creationId xmlns:a16="http://schemas.microsoft.com/office/drawing/2014/main" id="{00000000-0008-0000-0F00-0000DA6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27086" name="Text Box 1">
          <a:extLst>
            <a:ext uri="{FF2B5EF4-FFF2-40B4-BE49-F238E27FC236}">
              <a16:creationId xmlns:a16="http://schemas.microsoft.com/office/drawing/2014/main" id="{00000000-0008-0000-1000-0000CE6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8111" name="Text Box 1">
          <a:extLst>
            <a:ext uri="{FF2B5EF4-FFF2-40B4-BE49-F238E27FC236}">
              <a16:creationId xmlns:a16="http://schemas.microsoft.com/office/drawing/2014/main" id="{00000000-0008-0000-1100-0000CF6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29135" name="Text Box 1">
          <a:extLst>
            <a:ext uri="{FF2B5EF4-FFF2-40B4-BE49-F238E27FC236}">
              <a16:creationId xmlns:a16="http://schemas.microsoft.com/office/drawing/2014/main" id="{00000000-0008-0000-1200-0000CF7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30158" name="Text Box 1">
          <a:extLst>
            <a:ext uri="{FF2B5EF4-FFF2-40B4-BE49-F238E27FC236}">
              <a16:creationId xmlns:a16="http://schemas.microsoft.com/office/drawing/2014/main" id="{00000000-0008-0000-1300-0000CE7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104541" name="Text Box 1">
          <a:extLst>
            <a:ext uri="{FF2B5EF4-FFF2-40B4-BE49-F238E27FC236}">
              <a16:creationId xmlns:a16="http://schemas.microsoft.com/office/drawing/2014/main" id="{00000000-0008-0000-1400-00005D98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421005</xdr:colOff>
      <xdr:row>34</xdr:row>
      <xdr:rowOff>137160</xdr:rowOff>
    </xdr:from>
    <xdr:to>
      <xdr:col>15</xdr:col>
      <xdr:colOff>80645</xdr:colOff>
      <xdr:row>52</xdr:row>
      <xdr:rowOff>1994</xdr:rowOff>
    </xdr:to>
    <xdr:sp macro="" textlink="">
      <xdr:nvSpPr>
        <xdr:cNvPr id="30723" name="WordArt 3">
          <a:extLst>
            <a:ext uri="{FF2B5EF4-FFF2-40B4-BE49-F238E27FC236}">
              <a16:creationId xmlns:a16="http://schemas.microsoft.com/office/drawing/2014/main" id="{00000000-0008-0000-1400-00000378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742950" y="6372225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405765</xdr:colOff>
      <xdr:row>116</xdr:row>
      <xdr:rowOff>154305</xdr:rowOff>
    </xdr:from>
    <xdr:to>
      <xdr:col>15</xdr:col>
      <xdr:colOff>34303</xdr:colOff>
      <xdr:row>134</xdr:row>
      <xdr:rowOff>34298</xdr:rowOff>
    </xdr:to>
    <xdr:sp macro="" textlink="">
      <xdr:nvSpPr>
        <xdr:cNvPr id="30725" name="WordArt 5">
          <a:extLst>
            <a:ext uri="{FF2B5EF4-FFF2-40B4-BE49-F238E27FC236}">
              <a16:creationId xmlns:a16="http://schemas.microsoft.com/office/drawing/2014/main" id="{00000000-0008-0000-1400-00000578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714375" y="20535900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2511" name="Text Box 1">
          <a:extLst>
            <a:ext uri="{FF2B5EF4-FFF2-40B4-BE49-F238E27FC236}">
              <a16:creationId xmlns:a16="http://schemas.microsoft.com/office/drawing/2014/main" id="{00000000-0008-0000-0300-0000CF0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32205" name="Text Box 1">
          <a:extLst>
            <a:ext uri="{FF2B5EF4-FFF2-40B4-BE49-F238E27FC236}">
              <a16:creationId xmlns:a16="http://schemas.microsoft.com/office/drawing/2014/main" id="{00000000-0008-0000-1500-0000CD7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105565" name="Text Box 1">
          <a:extLst>
            <a:ext uri="{FF2B5EF4-FFF2-40B4-BE49-F238E27FC236}">
              <a16:creationId xmlns:a16="http://schemas.microsoft.com/office/drawing/2014/main" id="{00000000-0008-0000-1600-00005D9C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533400</xdr:colOff>
      <xdr:row>27</xdr:row>
      <xdr:rowOff>47625</xdr:rowOff>
    </xdr:from>
    <xdr:to>
      <xdr:col>14</xdr:col>
      <xdr:colOff>876300</xdr:colOff>
      <xdr:row>67</xdr:row>
      <xdr:rowOff>95250</xdr:rowOff>
    </xdr:to>
    <xdr:pic>
      <xdr:nvPicPr>
        <xdr:cNvPr id="105566" name="Picture 1">
          <a:extLst>
            <a:ext uri="{FF2B5EF4-FFF2-40B4-BE49-F238E27FC236}">
              <a16:creationId xmlns:a16="http://schemas.microsoft.com/office/drawing/2014/main" id="{00000000-0008-0000-1600-00005E9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5133975"/>
          <a:ext cx="13220700" cy="6524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99</xdr:row>
      <xdr:rowOff>19050</xdr:rowOff>
    </xdr:from>
    <xdr:to>
      <xdr:col>14</xdr:col>
      <xdr:colOff>361950</xdr:colOff>
      <xdr:row>139</xdr:row>
      <xdr:rowOff>76200</xdr:rowOff>
    </xdr:to>
    <xdr:pic>
      <xdr:nvPicPr>
        <xdr:cNvPr id="105567" name="Picture 2">
          <a:extLst>
            <a:ext uri="{FF2B5EF4-FFF2-40B4-BE49-F238E27FC236}">
              <a16:creationId xmlns:a16="http://schemas.microsoft.com/office/drawing/2014/main" id="{00000000-0008-0000-1600-00005F9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17649825"/>
          <a:ext cx="13220700" cy="653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37326" name="Text Box 1">
          <a:extLst>
            <a:ext uri="{FF2B5EF4-FFF2-40B4-BE49-F238E27FC236}">
              <a16:creationId xmlns:a16="http://schemas.microsoft.com/office/drawing/2014/main" id="{00000000-0008-0000-1700-0000CE9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39373" name="Text Box 1">
          <a:extLst>
            <a:ext uri="{FF2B5EF4-FFF2-40B4-BE49-F238E27FC236}">
              <a16:creationId xmlns:a16="http://schemas.microsoft.com/office/drawing/2014/main" id="{00000000-0008-0000-1800-0000CD9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0397" name="Text Box 1">
          <a:extLst>
            <a:ext uri="{FF2B5EF4-FFF2-40B4-BE49-F238E27FC236}">
              <a16:creationId xmlns:a16="http://schemas.microsoft.com/office/drawing/2014/main" id="{00000000-0008-0000-1900-0000CD9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41421" name="Text Box 1">
          <a:extLst>
            <a:ext uri="{FF2B5EF4-FFF2-40B4-BE49-F238E27FC236}">
              <a16:creationId xmlns:a16="http://schemas.microsoft.com/office/drawing/2014/main" id="{00000000-0008-0000-1A00-0000CDA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42445" name="Text Box 1">
          <a:extLst>
            <a:ext uri="{FF2B5EF4-FFF2-40B4-BE49-F238E27FC236}">
              <a16:creationId xmlns:a16="http://schemas.microsoft.com/office/drawing/2014/main" id="{00000000-0008-0000-1B00-0000CDA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3469" name="Text Box 1">
          <a:extLst>
            <a:ext uri="{FF2B5EF4-FFF2-40B4-BE49-F238E27FC236}">
              <a16:creationId xmlns:a16="http://schemas.microsoft.com/office/drawing/2014/main" id="{00000000-0008-0000-1C00-0000CDA90000}"/>
            </a:ext>
          </a:extLst>
        </xdr:cNvPr>
        <xdr:cNvSpPr txBox="1">
          <a:spLocks noChangeArrowheads="1"/>
        </xdr:cNvSpPr>
      </xdr:nvSpPr>
      <xdr:spPr bwMode="auto">
        <a:xfrm>
          <a:off x="43338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44493" name="Text Box 1">
          <a:extLst>
            <a:ext uri="{FF2B5EF4-FFF2-40B4-BE49-F238E27FC236}">
              <a16:creationId xmlns:a16="http://schemas.microsoft.com/office/drawing/2014/main" id="{00000000-0008-0000-1D00-0000CDA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51661" name="Text Box 1">
          <a:extLst>
            <a:ext uri="{FF2B5EF4-FFF2-40B4-BE49-F238E27FC236}">
              <a16:creationId xmlns:a16="http://schemas.microsoft.com/office/drawing/2014/main" id="{00000000-0008-0000-1E00-0000CDC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4797" name="Text Box 1">
          <a:extLst>
            <a:ext uri="{FF2B5EF4-FFF2-40B4-BE49-F238E27FC236}">
              <a16:creationId xmlns:a16="http://schemas.microsoft.com/office/drawing/2014/main" id="{00000000-0008-0000-0400-0000CD3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2685" name="Text Box 1">
          <a:extLst>
            <a:ext uri="{FF2B5EF4-FFF2-40B4-BE49-F238E27FC236}">
              <a16:creationId xmlns:a16="http://schemas.microsoft.com/office/drawing/2014/main" id="{00000000-0008-0000-1F00-0000CDC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53709" name="Text Box 1">
          <a:extLst>
            <a:ext uri="{FF2B5EF4-FFF2-40B4-BE49-F238E27FC236}">
              <a16:creationId xmlns:a16="http://schemas.microsoft.com/office/drawing/2014/main" id="{00000000-0008-0000-2000-0000CDD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54733" name="Text Box 1">
          <a:extLst>
            <a:ext uri="{FF2B5EF4-FFF2-40B4-BE49-F238E27FC236}">
              <a16:creationId xmlns:a16="http://schemas.microsoft.com/office/drawing/2014/main" id="{00000000-0008-0000-2100-0000CDD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55757" name="Text Box 1">
          <a:extLst>
            <a:ext uri="{FF2B5EF4-FFF2-40B4-BE49-F238E27FC236}">
              <a16:creationId xmlns:a16="http://schemas.microsoft.com/office/drawing/2014/main" id="{00000000-0008-0000-2200-0000CDD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6781" name="Text Box 1">
          <a:extLst>
            <a:ext uri="{FF2B5EF4-FFF2-40B4-BE49-F238E27FC236}">
              <a16:creationId xmlns:a16="http://schemas.microsoft.com/office/drawing/2014/main" id="{00000000-0008-0000-2300-0000CDD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57803" name="Text Box 1">
          <a:extLst>
            <a:ext uri="{FF2B5EF4-FFF2-40B4-BE49-F238E27FC236}">
              <a16:creationId xmlns:a16="http://schemas.microsoft.com/office/drawing/2014/main" id="{00000000-0008-0000-2400-0000CBE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59851" name="Text Box 1">
          <a:extLst>
            <a:ext uri="{FF2B5EF4-FFF2-40B4-BE49-F238E27FC236}">
              <a16:creationId xmlns:a16="http://schemas.microsoft.com/office/drawing/2014/main" id="{00000000-0008-0000-2500-0000CBE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61899" name="Text Box 1">
          <a:extLst>
            <a:ext uri="{FF2B5EF4-FFF2-40B4-BE49-F238E27FC236}">
              <a16:creationId xmlns:a16="http://schemas.microsoft.com/office/drawing/2014/main" id="{00000000-0008-0000-2600-0000CBF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60875" name="Text Box 1">
          <a:extLst>
            <a:ext uri="{FF2B5EF4-FFF2-40B4-BE49-F238E27FC236}">
              <a16:creationId xmlns:a16="http://schemas.microsoft.com/office/drawing/2014/main" id="{00000000-0008-0000-2700-0000CBE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58827" name="Text Box 1">
          <a:extLst>
            <a:ext uri="{FF2B5EF4-FFF2-40B4-BE49-F238E27FC236}">
              <a16:creationId xmlns:a16="http://schemas.microsoft.com/office/drawing/2014/main" id="{00000000-0008-0000-2800-0000CBE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15822" name="Text Box 1">
          <a:extLst>
            <a:ext uri="{FF2B5EF4-FFF2-40B4-BE49-F238E27FC236}">
              <a16:creationId xmlns:a16="http://schemas.microsoft.com/office/drawing/2014/main" id="{00000000-0008-0000-0500-0000CE3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63906" name="Text Box 1">
          <a:extLst>
            <a:ext uri="{FF2B5EF4-FFF2-40B4-BE49-F238E27FC236}">
              <a16:creationId xmlns:a16="http://schemas.microsoft.com/office/drawing/2014/main" id="{00000000-0008-0000-2900-0000A2F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64928" name="Text Box 1">
          <a:extLst>
            <a:ext uri="{FF2B5EF4-FFF2-40B4-BE49-F238E27FC236}">
              <a16:creationId xmlns:a16="http://schemas.microsoft.com/office/drawing/2014/main" id="{00000000-0008-0000-2A00-0000A0F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65952" name="Text Box 1">
          <a:extLst>
            <a:ext uri="{FF2B5EF4-FFF2-40B4-BE49-F238E27FC236}">
              <a16:creationId xmlns:a16="http://schemas.microsoft.com/office/drawing/2014/main" id="{00000000-0008-0000-2B00-0000A001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66976" name="Text Box 1">
          <a:extLst>
            <a:ext uri="{FF2B5EF4-FFF2-40B4-BE49-F238E27FC236}">
              <a16:creationId xmlns:a16="http://schemas.microsoft.com/office/drawing/2014/main" id="{00000000-0008-0000-2C00-0000A005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68000" name="Text Box 1">
          <a:extLst>
            <a:ext uri="{FF2B5EF4-FFF2-40B4-BE49-F238E27FC236}">
              <a16:creationId xmlns:a16="http://schemas.microsoft.com/office/drawing/2014/main" id="{00000000-0008-0000-2D00-0000A009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68977" name="Text Box 1">
          <a:extLst>
            <a:ext uri="{FF2B5EF4-FFF2-40B4-BE49-F238E27FC236}">
              <a16:creationId xmlns:a16="http://schemas.microsoft.com/office/drawing/2014/main" id="{00000000-0008-0000-2E00-0000710D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70001" name="Text Box 1">
          <a:extLst>
            <a:ext uri="{FF2B5EF4-FFF2-40B4-BE49-F238E27FC236}">
              <a16:creationId xmlns:a16="http://schemas.microsoft.com/office/drawing/2014/main" id="{00000000-0008-0000-2F00-00007111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71025" name="Text Box 1">
          <a:extLst>
            <a:ext uri="{FF2B5EF4-FFF2-40B4-BE49-F238E27FC236}">
              <a16:creationId xmlns:a16="http://schemas.microsoft.com/office/drawing/2014/main" id="{00000000-0008-0000-3000-00007115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72049" name="Text Box 1">
          <a:extLst>
            <a:ext uri="{FF2B5EF4-FFF2-40B4-BE49-F238E27FC236}">
              <a16:creationId xmlns:a16="http://schemas.microsoft.com/office/drawing/2014/main" id="{00000000-0008-0000-3100-00007119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73073" name="Text Box 1">
          <a:extLst>
            <a:ext uri="{FF2B5EF4-FFF2-40B4-BE49-F238E27FC236}">
              <a16:creationId xmlns:a16="http://schemas.microsoft.com/office/drawing/2014/main" id="{00000000-0008-0000-3200-0000711D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16845" name="Text Box 1">
          <a:extLst>
            <a:ext uri="{FF2B5EF4-FFF2-40B4-BE49-F238E27FC236}">
              <a16:creationId xmlns:a16="http://schemas.microsoft.com/office/drawing/2014/main" id="{00000000-0008-0000-0600-0000CD4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74097" name="Text Box 1">
          <a:extLst>
            <a:ext uri="{FF2B5EF4-FFF2-40B4-BE49-F238E27FC236}">
              <a16:creationId xmlns:a16="http://schemas.microsoft.com/office/drawing/2014/main" id="{00000000-0008-0000-3300-00007121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75121" name="Text Box 1">
          <a:extLst>
            <a:ext uri="{FF2B5EF4-FFF2-40B4-BE49-F238E27FC236}">
              <a16:creationId xmlns:a16="http://schemas.microsoft.com/office/drawing/2014/main" id="{00000000-0008-0000-3400-00007125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76145" name="Text Box 1">
          <a:extLst>
            <a:ext uri="{FF2B5EF4-FFF2-40B4-BE49-F238E27FC236}">
              <a16:creationId xmlns:a16="http://schemas.microsoft.com/office/drawing/2014/main" id="{00000000-0008-0000-3500-00007129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77169" name="Text Box 1">
          <a:extLst>
            <a:ext uri="{FF2B5EF4-FFF2-40B4-BE49-F238E27FC236}">
              <a16:creationId xmlns:a16="http://schemas.microsoft.com/office/drawing/2014/main" id="{00000000-0008-0000-3600-0000712D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78193" name="Text Box 1">
          <a:extLst>
            <a:ext uri="{FF2B5EF4-FFF2-40B4-BE49-F238E27FC236}">
              <a16:creationId xmlns:a16="http://schemas.microsoft.com/office/drawing/2014/main" id="{00000000-0008-0000-3700-00007131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79217" name="Text Box 1">
          <a:extLst>
            <a:ext uri="{FF2B5EF4-FFF2-40B4-BE49-F238E27FC236}">
              <a16:creationId xmlns:a16="http://schemas.microsoft.com/office/drawing/2014/main" id="{00000000-0008-0000-3800-00007135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80185" name="Text Box 1">
          <a:extLst>
            <a:ext uri="{FF2B5EF4-FFF2-40B4-BE49-F238E27FC236}">
              <a16:creationId xmlns:a16="http://schemas.microsoft.com/office/drawing/2014/main" id="{00000000-0008-0000-3900-00003939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81209" name="Text Box 1">
          <a:extLst>
            <a:ext uri="{FF2B5EF4-FFF2-40B4-BE49-F238E27FC236}">
              <a16:creationId xmlns:a16="http://schemas.microsoft.com/office/drawing/2014/main" id="{00000000-0008-0000-3A00-0000393D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82233" name="Text Box 1">
          <a:extLst>
            <a:ext uri="{FF2B5EF4-FFF2-40B4-BE49-F238E27FC236}">
              <a16:creationId xmlns:a16="http://schemas.microsoft.com/office/drawing/2014/main" id="{00000000-0008-0000-3B00-00003941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3257" name="Text Box 1">
          <a:extLst>
            <a:ext uri="{FF2B5EF4-FFF2-40B4-BE49-F238E27FC236}">
              <a16:creationId xmlns:a16="http://schemas.microsoft.com/office/drawing/2014/main" id="{00000000-0008-0000-3C00-00003945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17869" name="Text Box 1">
          <a:extLst>
            <a:ext uri="{FF2B5EF4-FFF2-40B4-BE49-F238E27FC236}">
              <a16:creationId xmlns:a16="http://schemas.microsoft.com/office/drawing/2014/main" id="{00000000-0008-0000-0700-0000CD4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84282" name="Text Box 1">
          <a:extLst>
            <a:ext uri="{FF2B5EF4-FFF2-40B4-BE49-F238E27FC236}">
              <a16:creationId xmlns:a16="http://schemas.microsoft.com/office/drawing/2014/main" id="{00000000-0008-0000-3D00-00003A49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85207" name="Text Box 1">
          <a:extLst>
            <a:ext uri="{FF2B5EF4-FFF2-40B4-BE49-F238E27FC236}">
              <a16:creationId xmlns:a16="http://schemas.microsoft.com/office/drawing/2014/main" id="{00000000-0008-0000-3E00-0000D74C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86229" name="Text Box 1">
          <a:extLst>
            <a:ext uri="{FF2B5EF4-FFF2-40B4-BE49-F238E27FC236}">
              <a16:creationId xmlns:a16="http://schemas.microsoft.com/office/drawing/2014/main" id="{00000000-0008-0000-3F00-0000D550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87253" name="Text Box 1">
          <a:extLst>
            <a:ext uri="{FF2B5EF4-FFF2-40B4-BE49-F238E27FC236}">
              <a16:creationId xmlns:a16="http://schemas.microsoft.com/office/drawing/2014/main" id="{00000000-0008-0000-4000-0000D554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88277" name="Text Box 1">
          <a:extLst>
            <a:ext uri="{FF2B5EF4-FFF2-40B4-BE49-F238E27FC236}">
              <a16:creationId xmlns:a16="http://schemas.microsoft.com/office/drawing/2014/main" id="{00000000-0008-0000-4100-0000D558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89301" name="Text Box 1">
          <a:extLst>
            <a:ext uri="{FF2B5EF4-FFF2-40B4-BE49-F238E27FC236}">
              <a16:creationId xmlns:a16="http://schemas.microsoft.com/office/drawing/2014/main" id="{00000000-0008-0000-4200-0000D55C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0325" name="Text Box 1">
          <a:extLst>
            <a:ext uri="{FF2B5EF4-FFF2-40B4-BE49-F238E27FC236}">
              <a16:creationId xmlns:a16="http://schemas.microsoft.com/office/drawing/2014/main" id="{00000000-0008-0000-4300-0000D560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91349" name="Text Box 1">
          <a:extLst>
            <a:ext uri="{FF2B5EF4-FFF2-40B4-BE49-F238E27FC236}">
              <a16:creationId xmlns:a16="http://schemas.microsoft.com/office/drawing/2014/main" id="{00000000-0008-0000-4400-0000D564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92373" name="Text Box 1">
          <a:extLst>
            <a:ext uri="{FF2B5EF4-FFF2-40B4-BE49-F238E27FC236}">
              <a16:creationId xmlns:a16="http://schemas.microsoft.com/office/drawing/2014/main" id="{00000000-0008-0000-4500-0000D568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97463" name="Text Box 1">
          <a:extLst>
            <a:ext uri="{FF2B5EF4-FFF2-40B4-BE49-F238E27FC236}">
              <a16:creationId xmlns:a16="http://schemas.microsoft.com/office/drawing/2014/main" id="{00000000-0008-0000-4600-0000B77C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97464" name="Text Box 1">
          <a:extLst>
            <a:ext uri="{FF2B5EF4-FFF2-40B4-BE49-F238E27FC236}">
              <a16:creationId xmlns:a16="http://schemas.microsoft.com/office/drawing/2014/main" id="{00000000-0008-0000-4600-0000B87C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18895" name="Text Box 1">
          <a:extLst>
            <a:ext uri="{FF2B5EF4-FFF2-40B4-BE49-F238E27FC236}">
              <a16:creationId xmlns:a16="http://schemas.microsoft.com/office/drawing/2014/main" id="{00000000-0008-0000-0800-0000CF4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98487" name="Text Box 1">
          <a:extLst>
            <a:ext uri="{FF2B5EF4-FFF2-40B4-BE49-F238E27FC236}">
              <a16:creationId xmlns:a16="http://schemas.microsoft.com/office/drawing/2014/main" id="{00000000-0008-0000-4700-0000B780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98488" name="Text Box 1">
          <a:extLst>
            <a:ext uri="{FF2B5EF4-FFF2-40B4-BE49-F238E27FC236}">
              <a16:creationId xmlns:a16="http://schemas.microsoft.com/office/drawing/2014/main" id="{00000000-0008-0000-4700-0000B880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9511" name="Text Box 1">
          <a:extLst>
            <a:ext uri="{FF2B5EF4-FFF2-40B4-BE49-F238E27FC236}">
              <a16:creationId xmlns:a16="http://schemas.microsoft.com/office/drawing/2014/main" id="{00000000-0008-0000-4800-0000B784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9512" name="Text Box 1">
          <a:extLst>
            <a:ext uri="{FF2B5EF4-FFF2-40B4-BE49-F238E27FC236}">
              <a16:creationId xmlns:a16="http://schemas.microsoft.com/office/drawing/2014/main" id="{00000000-0008-0000-4800-0000B884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100535" name="Text Box 1">
          <a:extLst>
            <a:ext uri="{FF2B5EF4-FFF2-40B4-BE49-F238E27FC236}">
              <a16:creationId xmlns:a16="http://schemas.microsoft.com/office/drawing/2014/main" id="{00000000-0008-0000-4900-0000B788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100536" name="Text Box 1">
          <a:extLst>
            <a:ext uri="{FF2B5EF4-FFF2-40B4-BE49-F238E27FC236}">
              <a16:creationId xmlns:a16="http://schemas.microsoft.com/office/drawing/2014/main" id="{00000000-0008-0000-4900-0000B888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120650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120650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2</xdr:row>
      <xdr:rowOff>63500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37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2</xdr:row>
      <xdr:rowOff>63500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37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3</xdr:row>
      <xdr:rowOff>63500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3</xdr:row>
      <xdr:rowOff>63500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6A01052C-F51E-42F2-97EA-4EF4137EB616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42787B8E-C0ED-4052-AC96-26FEEC153CCD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586362A6-0995-430D-A789-20D867E6D26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2749" name="Text Box 1">
          <a:extLst>
            <a:ext uri="{FF2B5EF4-FFF2-40B4-BE49-F238E27FC236}">
              <a16:creationId xmlns:a16="http://schemas.microsoft.com/office/drawing/2014/main" id="{00000000-0008-0000-4D00-0000CD3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9918" name="Text Box 1">
          <a:extLst>
            <a:ext uri="{FF2B5EF4-FFF2-40B4-BE49-F238E27FC236}">
              <a16:creationId xmlns:a16="http://schemas.microsoft.com/office/drawing/2014/main" id="{00000000-0008-0000-0900-0000CE4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20946" name="Text Box 1">
          <a:extLst>
            <a:ext uri="{FF2B5EF4-FFF2-40B4-BE49-F238E27FC236}">
              <a16:creationId xmlns:a16="http://schemas.microsoft.com/office/drawing/2014/main" id="{00000000-0008-0000-0A00-0000D25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7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8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0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1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3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4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2.bin"/><Relationship Id="rId4" Type="http://schemas.openxmlformats.org/officeDocument/2006/relationships/comments" Target="../comments15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3.bin"/><Relationship Id="rId4" Type="http://schemas.openxmlformats.org/officeDocument/2006/relationships/comments" Target="../comments16.x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A182"/>
  <sheetViews>
    <sheetView tabSelected="1" zoomScale="60" zoomScaleNormal="60" workbookViewId="0">
      <pane ySplit="16" topLeftCell="A17" activePane="bottomLeft" state="frozen"/>
      <selection activeCell="A17" sqref="A17"/>
      <selection pane="bottomLeft" activeCell="C115" sqref="C115"/>
    </sheetView>
  </sheetViews>
  <sheetFormatPr defaultColWidth="8.7265625" defaultRowHeight="12.75" customHeight="1"/>
  <cols>
    <col min="1" max="1" width="7.453125" customWidth="1"/>
    <col min="2" max="2" width="7" bestFit="1" customWidth="1"/>
    <col min="3" max="3" width="45.7265625" customWidth="1"/>
    <col min="4" max="4" width="9.26953125" customWidth="1"/>
    <col min="5" max="7" width="15.453125" bestFit="1" customWidth="1"/>
    <col min="8" max="8" width="3.26953125" customWidth="1"/>
    <col min="9" max="9" width="16.7265625" customWidth="1"/>
    <col min="10" max="10" width="13" customWidth="1"/>
    <col min="11" max="11" width="13.54296875" customWidth="1"/>
    <col min="12" max="12" width="17" customWidth="1"/>
    <col min="13" max="13" width="2.453125" customWidth="1"/>
    <col min="14" max="14" width="6.26953125" customWidth="1"/>
    <col min="15" max="15" width="8.26953125" customWidth="1"/>
    <col min="16" max="16" width="10.7265625" customWidth="1"/>
    <col min="17" max="17" width="12.81640625" bestFit="1" customWidth="1"/>
    <col min="18" max="18" width="18.54296875" customWidth="1"/>
    <col min="19" max="19" width="2.453125" customWidth="1"/>
    <col min="20" max="20" width="19.1796875" bestFit="1" customWidth="1"/>
    <col min="22" max="22" width="16.7265625" customWidth="1"/>
  </cols>
  <sheetData>
    <row r="1" spans="1:24" ht="15.5">
      <c r="H1" s="160" t="s">
        <v>166</v>
      </c>
      <c r="U1">
        <v>2025</v>
      </c>
    </row>
    <row r="2" spans="1:24" ht="15.5">
      <c r="H2" s="161" t="s">
        <v>167</v>
      </c>
      <c r="U2">
        <v>2026</v>
      </c>
    </row>
    <row r="3" spans="1:24" ht="15.5">
      <c r="H3" s="160" t="str">
        <f>"For Calendar Year "&amp;U1&amp;" and Projected Year "&amp;U1+1</f>
        <v>For Calendar Year 2025 and Projected Year 2026</v>
      </c>
    </row>
    <row r="4" spans="1:24" ht="15.5">
      <c r="H4" s="162"/>
    </row>
    <row r="5" spans="1:24" ht="15.5">
      <c r="H5" s="163" t="s">
        <v>168</v>
      </c>
    </row>
    <row r="7" spans="1:24" ht="18">
      <c r="C7" s="164"/>
      <c r="E7" s="164"/>
      <c r="F7" s="164"/>
      <c r="G7" s="164"/>
      <c r="H7" s="165" t="s">
        <v>135</v>
      </c>
      <c r="I7" s="164"/>
      <c r="J7" s="164"/>
      <c r="K7" s="164"/>
      <c r="L7" s="164"/>
    </row>
    <row r="8" spans="1:24" ht="12.5"/>
    <row r="9" spans="1:24" ht="12.5">
      <c r="A9" t="str">
        <f>"Note: Some project's final trued-up cost may not meet SPP's $100,000 threshold for socialization.  In that case a true-up of the pirior year ARR will be made in columns "&amp;I12&amp;" through "&amp;Q12&amp;", but no projected ARR will be shown in columns "&amp;E12&amp;" through "&amp;LEFT(G12,3)&amp;" for the current year."</f>
        <v>Note: Some project's final trued-up cost may not meet SPP's $100,000 threshold for socialization.  In that case a true-up of the pirior year ARR will be made in columns (H) through (O), but no projected ARR will be shown in columns (E) through (G) for the current year.</v>
      </c>
    </row>
    <row r="12" spans="1:24" ht="24.75" customHeight="1">
      <c r="A12" s="166" t="s">
        <v>169</v>
      </c>
      <c r="B12" s="166" t="s">
        <v>170</v>
      </c>
      <c r="C12" s="167" t="s">
        <v>171</v>
      </c>
      <c r="D12" s="166" t="s">
        <v>172</v>
      </c>
      <c r="E12" s="166" t="s">
        <v>173</v>
      </c>
      <c r="F12" s="166" t="s">
        <v>174</v>
      </c>
      <c r="G12" s="166" t="str">
        <f>"(G) = "&amp;E12&amp;" + "&amp;F12</f>
        <v>(G) = (E) + (F)</v>
      </c>
      <c r="H12" s="166"/>
      <c r="I12" s="166" t="s">
        <v>175</v>
      </c>
      <c r="J12" s="166" t="s">
        <v>176</v>
      </c>
      <c r="K12" s="166" t="s">
        <v>212</v>
      </c>
      <c r="L12" s="166" t="str">
        <f>"(K) = "&amp;J12&amp;" - "&amp;K12</f>
        <v>(K) = (I) - (J)</v>
      </c>
      <c r="M12" s="166"/>
      <c r="N12" s="166" t="s">
        <v>216</v>
      </c>
      <c r="O12" s="166" t="s">
        <v>177</v>
      </c>
      <c r="P12" s="166" t="str">
        <f>"(N) = "&amp;N12&amp;"-"&amp;O12</f>
        <v>(N) = (L)-(M)</v>
      </c>
      <c r="Q12" s="166" t="s">
        <v>217</v>
      </c>
      <c r="R12" s="166" t="str">
        <f>"(P) = "&amp;I12&amp;"+"&amp;LEFT(L12,3)&amp;"+"&amp;LEFT(P12,3)&amp;"+"&amp;Q12</f>
        <v>(P) = (H)+(K)+(N)+(O)</v>
      </c>
      <c r="S12" s="166"/>
      <c r="T12" s="166" t="str">
        <f>"(R) = "&amp;LEFT(G12,3)&amp;" + "&amp;LEFT(R12,3)</f>
        <v>(R) = (G) + (P)</v>
      </c>
      <c r="U12" s="166"/>
      <c r="V12" s="168"/>
      <c r="W12" s="168"/>
    </row>
    <row r="13" spans="1:24" ht="16.5" customHeight="1">
      <c r="A13" s="7"/>
      <c r="B13" s="7"/>
      <c r="C13" s="7"/>
      <c r="D13" s="7"/>
      <c r="E13" s="478" t="str">
        <f>"Projected ARR For "&amp;U2&amp;" From WS-F"</f>
        <v>Projected ARR For 2026 From WS-F</v>
      </c>
      <c r="F13" s="478"/>
      <c r="G13" s="478"/>
      <c r="H13" s="7"/>
      <c r="I13" s="169" t="str">
        <f>"True-Up ARR CY"&amp;U2-2&amp;" From Worksheet G  (includes adjustment for SPP Collections)"</f>
        <v>True-Up ARR CY2024 From Worksheet G  (includes adjustment for SPP Collections)</v>
      </c>
      <c r="J13" s="169"/>
      <c r="K13" s="169"/>
      <c r="L13" s="169"/>
      <c r="M13" s="169"/>
      <c r="N13" s="169"/>
      <c r="O13" s="169"/>
      <c r="P13" s="169"/>
      <c r="Q13" s="169"/>
      <c r="R13" s="169"/>
      <c r="S13" s="7"/>
      <c r="T13" s="7"/>
      <c r="U13" s="7"/>
    </row>
    <row r="14" spans="1:24" ht="18" customHeight="1">
      <c r="I14" s="170"/>
      <c r="T14" s="479" t="str">
        <f>"Total ADJUSTED Revenue Requirement Effective
1/1/"&amp;U1&amp;""</f>
        <v>Total ADJUSTED Revenue Requirement Effective
1/1/2025</v>
      </c>
    </row>
    <row r="15" spans="1:24" ht="18" customHeight="1" thickBot="1">
      <c r="D15" s="7"/>
      <c r="E15" s="33"/>
      <c r="F15" s="33"/>
      <c r="G15" s="33"/>
      <c r="I15" s="169" t="s">
        <v>181</v>
      </c>
      <c r="J15" s="171"/>
      <c r="K15" s="169"/>
      <c r="L15" s="171"/>
      <c r="M15" s="172"/>
      <c r="N15" s="169" t="s">
        <v>218</v>
      </c>
      <c r="O15" s="173"/>
      <c r="P15" s="173"/>
      <c r="Q15" s="174"/>
      <c r="T15" s="479"/>
    </row>
    <row r="16" spans="1:24" ht="71.25" customHeight="1">
      <c r="A16" s="175" t="s">
        <v>178</v>
      </c>
      <c r="B16" s="176" t="s">
        <v>179</v>
      </c>
      <c r="C16" s="176" t="s">
        <v>117</v>
      </c>
      <c r="D16" s="175" t="s">
        <v>180</v>
      </c>
      <c r="E16" s="176" t="s">
        <v>181</v>
      </c>
      <c r="F16" s="176" t="s">
        <v>182</v>
      </c>
      <c r="G16" s="175" t="s">
        <v>183</v>
      </c>
      <c r="I16" s="177" t="s">
        <v>211</v>
      </c>
      <c r="J16" s="458" t="s">
        <v>264</v>
      </c>
      <c r="K16" s="458" t="s">
        <v>232</v>
      </c>
      <c r="L16" s="177" t="s">
        <v>215</v>
      </c>
      <c r="M16" s="177"/>
      <c r="N16" s="175" t="s">
        <v>184</v>
      </c>
      <c r="O16" s="175" t="s">
        <v>185</v>
      </c>
      <c r="P16" s="176" t="s">
        <v>186</v>
      </c>
      <c r="Q16" s="176" t="s">
        <v>187</v>
      </c>
      <c r="R16" s="177" t="s">
        <v>219</v>
      </c>
      <c r="T16" s="479"/>
      <c r="V16" s="178" t="s">
        <v>220</v>
      </c>
      <c r="X16" t="s">
        <v>513</v>
      </c>
    </row>
    <row r="17" spans="1:27" ht="13">
      <c r="B17" s="7"/>
      <c r="C17" s="7"/>
      <c r="E17" s="25"/>
      <c r="F17" s="25"/>
      <c r="G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T17" s="25"/>
      <c r="V17" s="179"/>
    </row>
    <row r="18" spans="1:27" ht="13">
      <c r="A18" s="180" t="s">
        <v>190</v>
      </c>
      <c r="B18" s="166" t="s">
        <v>191</v>
      </c>
      <c r="C18" s="181" t="str">
        <f t="shared" ref="C18:F37" ca="1" si="0">INDIRECT("'"&amp; $A18 &amp; "'!" &amp;C$103)</f>
        <v>Arsenal Hill Auto xfmr &amp; AH to Water Works line</v>
      </c>
      <c r="D18" s="182">
        <f t="shared" ca="1" si="0"/>
        <v>2009</v>
      </c>
      <c r="E18" s="455">
        <f ca="1">INDIRECT("'"&amp; $A18 &amp; "'!" &amp;E$103)</f>
        <v>1710095.6271434899</v>
      </c>
      <c r="F18" s="468">
        <f t="shared" ca="1" si="0"/>
        <v>0</v>
      </c>
      <c r="G18" s="184">
        <f t="shared" ref="G18:G23" ca="1" si="1">+E18+F18</f>
        <v>1710095.6271434899</v>
      </c>
      <c r="H18" s="168"/>
      <c r="I18" s="185">
        <v>69403.562212312827</v>
      </c>
      <c r="J18" s="185">
        <v>1724572.3136340098</v>
      </c>
      <c r="K18" s="185">
        <v>1837835.9859255636</v>
      </c>
      <c r="L18" s="183">
        <f t="shared" ref="L18:L42" si="2">+J18-K18</f>
        <v>-113263.67229155381</v>
      </c>
      <c r="M18" s="183"/>
      <c r="N18" s="468">
        <v>0</v>
      </c>
      <c r="O18" s="468">
        <v>0</v>
      </c>
      <c r="P18" s="468">
        <f t="shared" ref="P18:P23" si="3">+N18-O18</f>
        <v>0</v>
      </c>
      <c r="Q18" s="183">
        <f t="shared" ref="Q18:Q49" si="4">+V18/$V$96 * $Q$96</f>
        <v>34776.634327758402</v>
      </c>
      <c r="R18" s="186">
        <f>I18+L18+P18+Q18</f>
        <v>-9083.4757514825833</v>
      </c>
      <c r="S18" s="186"/>
      <c r="T18" s="187">
        <f t="shared" ref="T18:T42" ca="1" si="5">+G18+R18</f>
        <v>1701012.1513920072</v>
      </c>
      <c r="V18" s="188">
        <f>+I18+L18+P18</f>
        <v>-43860.110079240985</v>
      </c>
      <c r="W18" t="str">
        <f>A18</f>
        <v>S.001</v>
      </c>
      <c r="X18" t="s">
        <v>596</v>
      </c>
      <c r="AA18" s="462"/>
    </row>
    <row r="19" spans="1:27" ht="13">
      <c r="A19" s="180" t="s">
        <v>192</v>
      </c>
      <c r="B19" s="166" t="s">
        <v>191</v>
      </c>
      <c r="C19" s="181" t="str">
        <f t="shared" ca="1" si="0"/>
        <v>SW Shreveport (sub work &amp; tap)</v>
      </c>
      <c r="D19" s="182">
        <f t="shared" ca="1" si="0"/>
        <v>2009</v>
      </c>
      <c r="E19" s="455">
        <f t="shared" ca="1" si="0"/>
        <v>777684.99769045366</v>
      </c>
      <c r="F19" s="468">
        <f t="shared" ca="1" si="0"/>
        <v>0</v>
      </c>
      <c r="G19" s="184">
        <f t="shared" ca="1" si="1"/>
        <v>777684.99769045366</v>
      </c>
      <c r="H19" s="168"/>
      <c r="I19" s="185">
        <v>43130.401115760673</v>
      </c>
      <c r="J19" s="185">
        <v>797204.76821332367</v>
      </c>
      <c r="K19" s="185">
        <v>849562.29413574236</v>
      </c>
      <c r="L19" s="183">
        <f t="shared" si="2"/>
        <v>-52357.525922418688</v>
      </c>
      <c r="M19" s="183"/>
      <c r="N19" s="468">
        <v>0</v>
      </c>
      <c r="O19" s="468">
        <v>0</v>
      </c>
      <c r="P19" s="468">
        <f t="shared" si="3"/>
        <v>0</v>
      </c>
      <c r="Q19" s="183">
        <f t="shared" si="4"/>
        <v>7316.1773811783223</v>
      </c>
      <c r="R19" s="186">
        <f t="shared" ref="R19:R42" si="6">I19+L19+P19+Q19</f>
        <v>-1910.9474254796933</v>
      </c>
      <c r="S19" s="186"/>
      <c r="T19" s="189">
        <f t="shared" ca="1" si="5"/>
        <v>775774.05026497401</v>
      </c>
      <c r="V19" s="188">
        <f t="shared" ref="V19:V37" si="7">+I19+L19+P19</f>
        <v>-9227.1248066580156</v>
      </c>
      <c r="W19" t="str">
        <f t="shared" ref="W19:W37" si="8">A19</f>
        <v>S.002</v>
      </c>
      <c r="X19" t="s">
        <v>597</v>
      </c>
      <c r="AA19" s="462"/>
    </row>
    <row r="20" spans="1:27" ht="25">
      <c r="A20" s="180" t="s">
        <v>193</v>
      </c>
      <c r="B20" s="166" t="s">
        <v>191</v>
      </c>
      <c r="C20" s="190" t="str">
        <f t="shared" ca="1" si="0"/>
        <v>[NW Ark Area Improve - 2009]  E. Centerton-Flint Crk, E Rogers-N Rogers, Centerton</v>
      </c>
      <c r="D20" s="182">
        <f t="shared" ca="1" si="0"/>
        <v>2009</v>
      </c>
      <c r="E20" s="455">
        <f t="shared" ca="1" si="0"/>
        <v>1326642.2767658664</v>
      </c>
      <c r="F20" s="468">
        <f t="shared" ca="1" si="0"/>
        <v>0</v>
      </c>
      <c r="G20" s="184">
        <f t="shared" ca="1" si="1"/>
        <v>1326642.2767658664</v>
      </c>
      <c r="H20" s="168"/>
      <c r="I20" s="185">
        <v>36943.373977809446</v>
      </c>
      <c r="J20" s="185">
        <v>1320873.7436954326</v>
      </c>
      <c r="K20" s="185">
        <v>1407623.9539717336</v>
      </c>
      <c r="L20" s="183">
        <f t="shared" si="2"/>
        <v>-86750.210276301019</v>
      </c>
      <c r="M20" s="183"/>
      <c r="N20" s="468">
        <v>0</v>
      </c>
      <c r="O20" s="468">
        <v>0</v>
      </c>
      <c r="P20" s="468">
        <f t="shared" si="3"/>
        <v>0</v>
      </c>
      <c r="Q20" s="183">
        <f t="shared" si="4"/>
        <v>39491.787180784479</v>
      </c>
      <c r="R20" s="186">
        <f t="shared" si="6"/>
        <v>-10315.049117707094</v>
      </c>
      <c r="S20" s="186"/>
      <c r="T20" s="189">
        <f t="shared" ca="1" si="5"/>
        <v>1316327.2276481593</v>
      </c>
      <c r="V20" s="188">
        <f t="shared" si="7"/>
        <v>-49806.836298491573</v>
      </c>
      <c r="W20" t="str">
        <f t="shared" si="8"/>
        <v>S.003</v>
      </c>
      <c r="X20" t="s">
        <v>598</v>
      </c>
      <c r="AA20" s="462"/>
    </row>
    <row r="21" spans="1:27" ht="13">
      <c r="A21" s="180" t="s">
        <v>194</v>
      </c>
      <c r="B21" s="166" t="s">
        <v>191</v>
      </c>
      <c r="C21" s="190" t="str">
        <f t="shared" ca="1" si="0"/>
        <v>Rebuild N. Magazine - Danville 161 kV Line</v>
      </c>
      <c r="D21" s="182">
        <f t="shared" ca="1" si="0"/>
        <v>2009</v>
      </c>
      <c r="E21" s="455">
        <f t="shared" ca="1" si="0"/>
        <v>1112672.0284645555</v>
      </c>
      <c r="F21" s="468">
        <f t="shared" ca="1" si="0"/>
        <v>0</v>
      </c>
      <c r="G21" s="184">
        <f t="shared" ca="1" si="1"/>
        <v>1112672.0284645555</v>
      </c>
      <c r="H21" s="168"/>
      <c r="I21" s="185">
        <v>34459.312935068738</v>
      </c>
      <c r="J21" s="185">
        <v>1111532.4752028445</v>
      </c>
      <c r="K21" s="185">
        <v>1184533.908089997</v>
      </c>
      <c r="L21" s="183">
        <f t="shared" si="2"/>
        <v>-73001.432887152536</v>
      </c>
      <c r="M21" s="183"/>
      <c r="N21" s="468">
        <v>0</v>
      </c>
      <c r="O21" s="468">
        <v>0</v>
      </c>
      <c r="P21" s="468">
        <f t="shared" si="3"/>
        <v>0</v>
      </c>
      <c r="Q21" s="183">
        <f t="shared" si="4"/>
        <v>30560.005649065053</v>
      </c>
      <c r="R21" s="186">
        <f t="shared" si="6"/>
        <v>-7982.114303018745</v>
      </c>
      <c r="S21" s="186"/>
      <c r="T21" s="189">
        <f t="shared" ca="1" si="5"/>
        <v>1104689.9141615368</v>
      </c>
      <c r="V21" s="188">
        <f t="shared" si="7"/>
        <v>-38542.119952083798</v>
      </c>
      <c r="W21" t="str">
        <f t="shared" si="8"/>
        <v>S.004</v>
      </c>
      <c r="X21" t="s">
        <v>599</v>
      </c>
      <c r="AA21" s="462"/>
    </row>
    <row r="22" spans="1:27" ht="25">
      <c r="A22" s="180" t="s">
        <v>195</v>
      </c>
      <c r="B22" s="166" t="s">
        <v>191</v>
      </c>
      <c r="C22" s="190" t="str">
        <f t="shared" ca="1" si="0"/>
        <v>[Greenwood, AR Area Improve]  N Huntington, Greenwood, Reeves, Bonanza</v>
      </c>
      <c r="D22" s="182">
        <f t="shared" ca="1" si="0"/>
        <v>2009</v>
      </c>
      <c r="E22" s="455">
        <f t="shared" ca="1" si="0"/>
        <v>288596.51500715676</v>
      </c>
      <c r="F22" s="468">
        <f t="shared" ca="1" si="0"/>
        <v>0</v>
      </c>
      <c r="G22" s="184">
        <f t="shared" ca="1" si="1"/>
        <v>288596.51500715676</v>
      </c>
      <c r="H22" s="168"/>
      <c r="I22" s="185">
        <v>11672.404634500446</v>
      </c>
      <c r="J22" s="185">
        <v>290997.32936105318</v>
      </c>
      <c r="K22" s="185">
        <v>310108.98150222423</v>
      </c>
      <c r="L22" s="183">
        <f t="shared" si="2"/>
        <v>-19111.652141171042</v>
      </c>
      <c r="M22" s="183"/>
      <c r="N22" s="468">
        <v>0</v>
      </c>
      <c r="O22" s="468">
        <v>0</v>
      </c>
      <c r="P22" s="468">
        <f t="shared" si="3"/>
        <v>0</v>
      </c>
      <c r="Q22" s="183">
        <f t="shared" si="4"/>
        <v>5898.5713840152966</v>
      </c>
      <c r="R22" s="186">
        <f t="shared" si="6"/>
        <v>-1540.676122655299</v>
      </c>
      <c r="S22" s="186"/>
      <c r="T22" s="189">
        <f t="shared" ca="1" si="5"/>
        <v>287055.83888450149</v>
      </c>
      <c r="V22" s="188">
        <f t="shared" si="7"/>
        <v>-7439.2475066705956</v>
      </c>
      <c r="W22" t="str">
        <f t="shared" si="8"/>
        <v>S.005</v>
      </c>
      <c r="X22" t="s">
        <v>600</v>
      </c>
      <c r="AA22" s="462"/>
    </row>
    <row r="23" spans="1:27" ht="13">
      <c r="A23" s="180" t="s">
        <v>196</v>
      </c>
      <c r="B23" s="166" t="s">
        <v>191</v>
      </c>
      <c r="C23" s="190" t="str">
        <f t="shared" ca="1" si="0"/>
        <v>Port Robson-Caplis Line (SW 138 kV Loop -- 2009)</v>
      </c>
      <c r="D23" s="182">
        <f t="shared" ca="1" si="0"/>
        <v>2009</v>
      </c>
      <c r="E23" s="455">
        <f t="shared" ca="1" si="0"/>
        <v>3699614.4614617098</v>
      </c>
      <c r="F23" s="468">
        <f t="shared" ca="1" si="0"/>
        <v>0</v>
      </c>
      <c r="G23" s="184">
        <f t="shared" ca="1" si="1"/>
        <v>3699614.4614617098</v>
      </c>
      <c r="H23" s="168"/>
      <c r="I23" s="185">
        <v>185172.42471709382</v>
      </c>
      <c r="J23" s="185">
        <v>3762394.7498268569</v>
      </c>
      <c r="K23" s="185">
        <v>4009495.2295265957</v>
      </c>
      <c r="L23" s="183">
        <f t="shared" si="2"/>
        <v>-247100.47969973879</v>
      </c>
      <c r="M23" s="183"/>
      <c r="N23" s="468">
        <v>0</v>
      </c>
      <c r="O23" s="468">
        <v>0</v>
      </c>
      <c r="P23" s="468">
        <f t="shared" si="3"/>
        <v>0</v>
      </c>
      <c r="Q23" s="183">
        <f t="shared" si="4"/>
        <v>49102.688499181044</v>
      </c>
      <c r="R23" s="186">
        <f t="shared" si="6"/>
        <v>-12825.366483463928</v>
      </c>
      <c r="S23" s="186"/>
      <c r="T23" s="189">
        <f t="shared" ca="1" si="5"/>
        <v>3686789.0949782459</v>
      </c>
      <c r="V23" s="188">
        <f t="shared" si="7"/>
        <v>-61928.054982644971</v>
      </c>
      <c r="W23" t="str">
        <f t="shared" si="8"/>
        <v>S.006</v>
      </c>
      <c r="X23" t="s">
        <v>601</v>
      </c>
      <c r="AA23" s="462"/>
    </row>
    <row r="24" spans="1:27" ht="13">
      <c r="A24" s="180" t="s">
        <v>197</v>
      </c>
      <c r="B24" s="166" t="s">
        <v>191</v>
      </c>
      <c r="C24" s="190" t="str">
        <f t="shared" ca="1" si="0"/>
        <v>Linwood 138 Station Switch Replacement*</v>
      </c>
      <c r="D24" s="182">
        <f t="shared" ca="1" si="0"/>
        <v>2009</v>
      </c>
      <c r="E24" s="455">
        <f t="shared" ca="1" si="0"/>
        <v>7391.8502909619319</v>
      </c>
      <c r="F24" s="468">
        <f t="shared" ca="1" si="0"/>
        <v>0</v>
      </c>
      <c r="G24" s="184">
        <f t="shared" ref="G24:G36" ca="1" si="9">+E24+F24</f>
        <v>7391.8502909619319</v>
      </c>
      <c r="H24" s="168"/>
      <c r="I24" s="185">
        <v>318.30637676733386</v>
      </c>
      <c r="J24" s="185">
        <v>7472.9272713136133</v>
      </c>
      <c r="K24" s="185">
        <v>7963.7221071260528</v>
      </c>
      <c r="L24" s="183">
        <f t="shared" si="2"/>
        <v>-490.79483581243949</v>
      </c>
      <c r="M24" s="183"/>
      <c r="N24" s="468">
        <v>0</v>
      </c>
      <c r="O24" s="468">
        <v>0</v>
      </c>
      <c r="P24" s="468">
        <f t="shared" ref="P24:P36" si="10">+N24-O24</f>
        <v>0</v>
      </c>
      <c r="Q24" s="183">
        <f t="shared" si="4"/>
        <v>136.76591452079589</v>
      </c>
      <c r="R24" s="186">
        <f t="shared" si="6"/>
        <v>-35.72254452430974</v>
      </c>
      <c r="S24" s="191" t="s">
        <v>266</v>
      </c>
      <c r="T24" s="189">
        <f t="shared" ca="1" si="5"/>
        <v>7356.1277464376226</v>
      </c>
      <c r="V24" s="188">
        <f t="shared" si="7"/>
        <v>-172.48845904510563</v>
      </c>
      <c r="W24" t="str">
        <f t="shared" si="8"/>
        <v>S.007</v>
      </c>
      <c r="X24" t="s">
        <v>602</v>
      </c>
      <c r="AA24" s="462"/>
    </row>
    <row r="25" spans="1:27" ht="25">
      <c r="A25" s="180" t="s">
        <v>198</v>
      </c>
      <c r="B25" s="166" t="s">
        <v>191</v>
      </c>
      <c r="C25" s="190" t="str">
        <f t="shared" ca="1" si="0"/>
        <v>Dyess to S. Fayetteville 69 kV Convert to 161 kV (multi-projects)</v>
      </c>
      <c r="D25" s="182">
        <f t="shared" ca="1" si="0"/>
        <v>2008</v>
      </c>
      <c r="E25" s="455">
        <f t="shared" ca="1" si="0"/>
        <v>896976.36218982236</v>
      </c>
      <c r="F25" s="468">
        <f t="shared" ca="1" si="0"/>
        <v>0</v>
      </c>
      <c r="G25" s="184">
        <f t="shared" ca="1" si="9"/>
        <v>896976.36218982236</v>
      </c>
      <c r="H25" s="168"/>
      <c r="I25" s="185">
        <v>45318.196366184857</v>
      </c>
      <c r="J25" s="185">
        <v>914886.47750643222</v>
      </c>
      <c r="K25" s="185">
        <v>974972.91247529001</v>
      </c>
      <c r="L25" s="183">
        <f t="shared" si="2"/>
        <v>-60086.434968857793</v>
      </c>
      <c r="M25" s="183"/>
      <c r="N25" s="468">
        <v>0</v>
      </c>
      <c r="O25" s="468">
        <v>0</v>
      </c>
      <c r="P25" s="468">
        <f t="shared" si="10"/>
        <v>0</v>
      </c>
      <c r="Q25" s="183">
        <f t="shared" si="4"/>
        <v>11709.720578045808</v>
      </c>
      <c r="R25" s="186">
        <f t="shared" si="6"/>
        <v>-3058.5180246271284</v>
      </c>
      <c r="S25" s="186"/>
      <c r="T25" s="189">
        <f t="shared" ca="1" si="5"/>
        <v>893917.84416519525</v>
      </c>
      <c r="V25" s="188">
        <f t="shared" si="7"/>
        <v>-14768.238602672936</v>
      </c>
      <c r="W25" t="str">
        <f t="shared" si="8"/>
        <v>S.008</v>
      </c>
      <c r="X25" t="s">
        <v>603</v>
      </c>
      <c r="AA25" s="462"/>
    </row>
    <row r="26" spans="1:27" ht="25">
      <c r="A26" s="180" t="s">
        <v>199</v>
      </c>
      <c r="B26" s="166" t="s">
        <v>191</v>
      </c>
      <c r="C26" s="190" t="str">
        <f t="shared" ca="1" si="0"/>
        <v>Northwest Texarkana-Bann-Alumax Tap 138kV -- reconductor</v>
      </c>
      <c r="D26" s="182">
        <f t="shared" ca="1" si="0"/>
        <v>2008</v>
      </c>
      <c r="E26" s="455">
        <f t="shared" ca="1" si="0"/>
        <v>266358.00719090481</v>
      </c>
      <c r="F26" s="468">
        <f t="shared" ca="1" si="0"/>
        <v>0</v>
      </c>
      <c r="G26" s="184">
        <f t="shared" ca="1" si="9"/>
        <v>266358.00719090481</v>
      </c>
      <c r="H26" s="168"/>
      <c r="I26" s="185">
        <v>7339.7310587001848</v>
      </c>
      <c r="J26" s="185">
        <v>265324.94678750704</v>
      </c>
      <c r="K26" s="185">
        <v>282750.52969066141</v>
      </c>
      <c r="L26" s="183">
        <f t="shared" si="2"/>
        <v>-17425.582903154369</v>
      </c>
      <c r="M26" s="183"/>
      <c r="N26" s="468">
        <v>0</v>
      </c>
      <c r="O26" s="468">
        <v>0</v>
      </c>
      <c r="P26" s="468">
        <f t="shared" si="10"/>
        <v>0</v>
      </c>
      <c r="Q26" s="183">
        <f t="shared" si="4"/>
        <v>7997.0611301439003</v>
      </c>
      <c r="R26" s="186">
        <f t="shared" si="6"/>
        <v>-2088.7907143102839</v>
      </c>
      <c r="S26" s="186"/>
      <c r="T26" s="189">
        <f t="shared" ca="1" si="5"/>
        <v>264269.21647659451</v>
      </c>
      <c r="V26" s="188">
        <f t="shared" si="7"/>
        <v>-10085.851844454184</v>
      </c>
      <c r="W26" t="str">
        <f t="shared" si="8"/>
        <v>S.009</v>
      </c>
      <c r="X26" t="s">
        <v>604</v>
      </c>
      <c r="AA26" s="462"/>
    </row>
    <row r="27" spans="1:27" ht="13">
      <c r="A27" s="180" t="s">
        <v>200</v>
      </c>
      <c r="B27" s="166" t="s">
        <v>191</v>
      </c>
      <c r="C27" s="192" t="str">
        <f t="shared" ca="1" si="0"/>
        <v>Tontitown - Elm Springs REC 161 kV line***</v>
      </c>
      <c r="D27" s="182">
        <f t="shared" ca="1" si="0"/>
        <v>2008</v>
      </c>
      <c r="E27" s="471">
        <f t="shared" ca="1" si="0"/>
        <v>0</v>
      </c>
      <c r="F27" s="468">
        <f t="shared" ca="1" si="0"/>
        <v>0</v>
      </c>
      <c r="G27" s="468">
        <f t="shared" ca="1" si="9"/>
        <v>0</v>
      </c>
      <c r="H27" s="472"/>
      <c r="I27" s="473">
        <v>0</v>
      </c>
      <c r="J27" s="473">
        <v>0</v>
      </c>
      <c r="K27" s="473">
        <v>0</v>
      </c>
      <c r="L27" s="474">
        <f t="shared" si="2"/>
        <v>0</v>
      </c>
      <c r="M27" s="474"/>
      <c r="N27" s="468">
        <v>0</v>
      </c>
      <c r="O27" s="468">
        <v>0</v>
      </c>
      <c r="P27" s="468">
        <f t="shared" si="10"/>
        <v>0</v>
      </c>
      <c r="Q27" s="474">
        <f t="shared" si="4"/>
        <v>0</v>
      </c>
      <c r="R27" s="470">
        <f t="shared" si="6"/>
        <v>0</v>
      </c>
      <c r="S27" s="470"/>
      <c r="T27" s="475">
        <f t="shared" ca="1" si="5"/>
        <v>0</v>
      </c>
      <c r="U27" s="476"/>
      <c r="V27" s="477">
        <f t="shared" si="7"/>
        <v>0</v>
      </c>
      <c r="W27" t="str">
        <f t="shared" si="8"/>
        <v>S.010</v>
      </c>
      <c r="X27" t="s">
        <v>605</v>
      </c>
      <c r="AA27" s="462"/>
    </row>
    <row r="28" spans="1:27" ht="16.5" customHeight="1">
      <c r="A28" s="180" t="s">
        <v>201</v>
      </c>
      <c r="B28" s="166" t="s">
        <v>191</v>
      </c>
      <c r="C28" s="192" t="str">
        <f t="shared" ca="1" si="0"/>
        <v>Siloam Springs - Chamber Springs 161 kV line***</v>
      </c>
      <c r="D28" s="182">
        <f t="shared" ca="1" si="0"/>
        <v>2007</v>
      </c>
      <c r="E28" s="471">
        <f t="shared" ca="1" si="0"/>
        <v>0</v>
      </c>
      <c r="F28" s="468">
        <f t="shared" ca="1" si="0"/>
        <v>0</v>
      </c>
      <c r="G28" s="468">
        <f t="shared" ca="1" si="9"/>
        <v>0</v>
      </c>
      <c r="H28" s="472"/>
      <c r="I28" s="473">
        <v>0</v>
      </c>
      <c r="J28" s="473">
        <v>0</v>
      </c>
      <c r="K28" s="473">
        <v>0</v>
      </c>
      <c r="L28" s="474">
        <f t="shared" si="2"/>
        <v>0</v>
      </c>
      <c r="M28" s="474"/>
      <c r="N28" s="468">
        <v>0</v>
      </c>
      <c r="O28" s="468">
        <v>0</v>
      </c>
      <c r="P28" s="468">
        <f t="shared" si="10"/>
        <v>0</v>
      </c>
      <c r="Q28" s="474">
        <f t="shared" si="4"/>
        <v>0</v>
      </c>
      <c r="R28" s="470">
        <f t="shared" si="6"/>
        <v>0</v>
      </c>
      <c r="S28" s="470"/>
      <c r="T28" s="475">
        <f t="shared" ca="1" si="5"/>
        <v>0</v>
      </c>
      <c r="U28" s="476"/>
      <c r="V28" s="477">
        <f t="shared" si="7"/>
        <v>0</v>
      </c>
      <c r="W28" t="str">
        <f t="shared" si="8"/>
        <v>S.011</v>
      </c>
      <c r="X28" t="s">
        <v>606</v>
      </c>
      <c r="AA28" s="462"/>
    </row>
    <row r="29" spans="1:27" ht="25">
      <c r="A29" s="180" t="s">
        <v>202</v>
      </c>
      <c r="B29" s="166" t="s">
        <v>191</v>
      </c>
      <c r="C29" s="190" t="str">
        <f t="shared" ca="1" si="0"/>
        <v>Knox Lee - Oak Hill #2 138 kV line, S. Shreveport  (SWE Minor Proj II)</v>
      </c>
      <c r="D29" s="182">
        <f t="shared" ca="1" si="0"/>
        <v>2007</v>
      </c>
      <c r="E29" s="455">
        <f t="shared" ca="1" si="0"/>
        <v>17375.370339139281</v>
      </c>
      <c r="F29" s="468">
        <f t="shared" ca="1" si="0"/>
        <v>0</v>
      </c>
      <c r="G29" s="184">
        <f t="shared" ca="1" si="9"/>
        <v>17375.370339139281</v>
      </c>
      <c r="H29" s="168"/>
      <c r="I29" s="185">
        <v>345.39986771280383</v>
      </c>
      <c r="J29" s="185">
        <v>17177.126390217603</v>
      </c>
      <c r="K29" s="185">
        <v>18305.257926941958</v>
      </c>
      <c r="L29" s="183">
        <f t="shared" si="2"/>
        <v>-1128.1315367243551</v>
      </c>
      <c r="M29" s="183"/>
      <c r="N29" s="468">
        <v>0</v>
      </c>
      <c r="O29" s="468">
        <v>0</v>
      </c>
      <c r="P29" s="468">
        <f t="shared" si="10"/>
        <v>0</v>
      </c>
      <c r="Q29" s="183">
        <f t="shared" si="4"/>
        <v>620.62710241245725</v>
      </c>
      <c r="R29" s="186">
        <f t="shared" si="6"/>
        <v>-162.10456659909403</v>
      </c>
      <c r="S29" s="186"/>
      <c r="T29" s="189">
        <f ca="1">+G29+R29</f>
        <v>17213.265772540188</v>
      </c>
      <c r="V29" s="188">
        <f t="shared" si="7"/>
        <v>-782.73166901155128</v>
      </c>
      <c r="W29" t="str">
        <f t="shared" si="8"/>
        <v>S.012</v>
      </c>
      <c r="X29" t="s">
        <v>607</v>
      </c>
      <c r="AA29" s="462"/>
    </row>
    <row r="30" spans="1:27" ht="13">
      <c r="A30" s="180" t="s">
        <v>203</v>
      </c>
      <c r="B30" s="166" t="s">
        <v>191</v>
      </c>
      <c r="C30" s="190" t="str">
        <f t="shared" ca="1" si="0"/>
        <v xml:space="preserve">Carthage REC - Carthage T 138 kV </v>
      </c>
      <c r="D30" s="182">
        <f t="shared" ca="1" si="0"/>
        <v>2006</v>
      </c>
      <c r="E30" s="455">
        <f t="shared" ca="1" si="0"/>
        <v>530430.74450333638</v>
      </c>
      <c r="F30" s="468">
        <f t="shared" ca="1" si="0"/>
        <v>0</v>
      </c>
      <c r="G30" s="184">
        <f t="shared" ca="1" si="9"/>
        <v>530430.74450333638</v>
      </c>
      <c r="H30" s="168"/>
      <c r="I30" s="185">
        <v>24552.502759077004</v>
      </c>
      <c r="J30" s="185">
        <v>538411.20651302708</v>
      </c>
      <c r="K30" s="185">
        <v>573772.10728273145</v>
      </c>
      <c r="L30" s="183">
        <f t="shared" si="2"/>
        <v>-35360.900769704371</v>
      </c>
      <c r="M30" s="183"/>
      <c r="N30" s="468">
        <v>0</v>
      </c>
      <c r="O30" s="468">
        <v>0</v>
      </c>
      <c r="P30" s="468">
        <f t="shared" si="10"/>
        <v>0</v>
      </c>
      <c r="Q30" s="183">
        <f t="shared" si="4"/>
        <v>8569.9672117868977</v>
      </c>
      <c r="R30" s="186">
        <f t="shared" si="6"/>
        <v>-2238.4307988404689</v>
      </c>
      <c r="S30" s="186"/>
      <c r="T30" s="189">
        <f t="shared" ca="1" si="5"/>
        <v>528192.3137044959</v>
      </c>
      <c r="V30" s="188">
        <f t="shared" si="7"/>
        <v>-10808.398010627367</v>
      </c>
      <c r="W30" t="str">
        <f t="shared" si="8"/>
        <v>S.013</v>
      </c>
      <c r="X30" t="s">
        <v>608</v>
      </c>
      <c r="AA30" s="462"/>
    </row>
    <row r="31" spans="1:27" ht="13">
      <c r="A31" s="180" t="s">
        <v>204</v>
      </c>
      <c r="B31" s="166" t="s">
        <v>191</v>
      </c>
      <c r="C31" s="192" t="str">
        <f t="shared" ca="1" si="0"/>
        <v>NW Henderson - Oak Hill 138 kV line*</v>
      </c>
      <c r="D31" s="182">
        <f t="shared" ca="1" si="0"/>
        <v>2007</v>
      </c>
      <c r="E31" s="455">
        <f t="shared" ca="1" si="0"/>
        <v>7565.7544556373714</v>
      </c>
      <c r="F31" s="468">
        <f t="shared" ca="1" si="0"/>
        <v>0</v>
      </c>
      <c r="G31" s="184">
        <f t="shared" ca="1" si="9"/>
        <v>7565.7544556373714</v>
      </c>
      <c r="H31" s="168"/>
      <c r="I31" s="185">
        <v>299.88106218072244</v>
      </c>
      <c r="J31" s="185">
        <v>7634.2727089542568</v>
      </c>
      <c r="K31" s="185">
        <v>8135.664129572212</v>
      </c>
      <c r="L31" s="183">
        <f t="shared" si="2"/>
        <v>-501.39142061795519</v>
      </c>
      <c r="M31" s="183"/>
      <c r="N31" s="468">
        <v>0</v>
      </c>
      <c r="O31" s="468">
        <v>0</v>
      </c>
      <c r="P31" s="468">
        <f t="shared" si="10"/>
        <v>0</v>
      </c>
      <c r="Q31" s="183">
        <f t="shared" si="4"/>
        <v>159.77734747966329</v>
      </c>
      <c r="R31" s="186">
        <f t="shared" si="6"/>
        <v>-41.733010957569462</v>
      </c>
      <c r="S31" s="191" t="s">
        <v>266</v>
      </c>
      <c r="T31" s="189">
        <f t="shared" ca="1" si="5"/>
        <v>7524.0214446798018</v>
      </c>
      <c r="V31" s="188">
        <f t="shared" si="7"/>
        <v>-201.51035843723275</v>
      </c>
      <c r="W31" t="str">
        <f t="shared" si="8"/>
        <v>S.014</v>
      </c>
      <c r="X31" t="s">
        <v>609</v>
      </c>
      <c r="AA31" s="462"/>
    </row>
    <row r="32" spans="1:27" ht="13">
      <c r="A32" s="180" t="s">
        <v>205</v>
      </c>
      <c r="B32" s="166" t="s">
        <v>191</v>
      </c>
      <c r="C32" s="190" t="str">
        <f t="shared" ca="1" si="0"/>
        <v>Arsenal Hill 138kV Device (Cap. Bank)</v>
      </c>
      <c r="D32" s="182">
        <f t="shared" ca="1" si="0"/>
        <v>2007</v>
      </c>
      <c r="E32" s="455">
        <f t="shared" ca="1" si="0"/>
        <v>33196.554793279429</v>
      </c>
      <c r="F32" s="468">
        <f t="shared" ca="1" si="0"/>
        <v>0</v>
      </c>
      <c r="G32" s="184">
        <f t="shared" ca="1" si="9"/>
        <v>33196.554793279429</v>
      </c>
      <c r="H32" s="168"/>
      <c r="I32" s="185">
        <v>965.21362266707001</v>
      </c>
      <c r="J32" s="185">
        <v>33187.736206797235</v>
      </c>
      <c r="K32" s="185">
        <v>35367.38669063479</v>
      </c>
      <c r="L32" s="183">
        <f t="shared" si="2"/>
        <v>-2179.6504838375549</v>
      </c>
      <c r="M32" s="183"/>
      <c r="N32" s="468">
        <v>0</v>
      </c>
      <c r="O32" s="468">
        <v>0</v>
      </c>
      <c r="P32" s="468">
        <f t="shared" si="10"/>
        <v>0</v>
      </c>
      <c r="Q32" s="183">
        <f t="shared" si="4"/>
        <v>962.92568711691501</v>
      </c>
      <c r="R32" s="186">
        <f t="shared" si="6"/>
        <v>-251.5111740535699</v>
      </c>
      <c r="S32" s="186"/>
      <c r="T32" s="189">
        <f t="shared" ca="1" si="5"/>
        <v>32945.043619225857</v>
      </c>
      <c r="V32" s="188">
        <f t="shared" si="7"/>
        <v>-1214.4368611704849</v>
      </c>
      <c r="W32" t="str">
        <f t="shared" si="8"/>
        <v>S.015</v>
      </c>
      <c r="X32" t="s">
        <v>610</v>
      </c>
      <c r="AA32" s="462"/>
    </row>
    <row r="33" spans="1:27" ht="13">
      <c r="A33" s="180" t="s">
        <v>206</v>
      </c>
      <c r="B33" s="166" t="s">
        <v>191</v>
      </c>
      <c r="C33" s="190" t="str">
        <f t="shared" ca="1" si="0"/>
        <v>Daingerfield - Jenkins REC 69 kV CB Repl**</v>
      </c>
      <c r="D33" s="182">
        <f t="shared" ca="1" si="0"/>
        <v>2008</v>
      </c>
      <c r="E33" s="455">
        <f t="shared" ca="1" si="0"/>
        <v>36949.009808274132</v>
      </c>
      <c r="F33" s="468">
        <f t="shared" ca="1" si="0"/>
        <v>0</v>
      </c>
      <c r="G33" s="184">
        <f t="shared" ca="1" si="9"/>
        <v>36949.009808274132</v>
      </c>
      <c r="H33" s="168"/>
      <c r="I33" s="185">
        <v>2160.6537322540244</v>
      </c>
      <c r="J33" s="185">
        <v>37956.294353926591</v>
      </c>
      <c r="K33" s="185">
        <v>40449.126490403331</v>
      </c>
      <c r="L33" s="183">
        <f t="shared" si="2"/>
        <v>-2492.8321364767398</v>
      </c>
      <c r="M33" s="183"/>
      <c r="N33" s="468">
        <v>0</v>
      </c>
      <c r="O33" s="468">
        <v>0</v>
      </c>
      <c r="P33" s="468">
        <f t="shared" si="10"/>
        <v>0</v>
      </c>
      <c r="Q33" s="183">
        <f t="shared" si="4"/>
        <v>263.38390109739566</v>
      </c>
      <c r="R33" s="186">
        <f t="shared" si="6"/>
        <v>-68.794503125319807</v>
      </c>
      <c r="S33" s="186"/>
      <c r="T33" s="189">
        <f t="shared" ca="1" si="5"/>
        <v>36880.215305148813</v>
      </c>
      <c r="V33" s="188">
        <f t="shared" si="7"/>
        <v>-332.17840422271547</v>
      </c>
      <c r="W33" t="str">
        <f t="shared" si="8"/>
        <v>S.016</v>
      </c>
      <c r="X33" t="s">
        <v>611</v>
      </c>
      <c r="AA33" s="463"/>
    </row>
    <row r="34" spans="1:27" ht="13">
      <c r="A34" s="180" t="s">
        <v>207</v>
      </c>
      <c r="B34" s="166" t="s">
        <v>191</v>
      </c>
      <c r="C34" s="190" t="str">
        <f t="shared" ca="1" si="0"/>
        <v>Linwood-McWillie 138 kV Rebuild</v>
      </c>
      <c r="D34" s="182">
        <f t="shared" ca="1" si="0"/>
        <v>2008</v>
      </c>
      <c r="E34" s="455">
        <f t="shared" ca="1" si="0"/>
        <v>182396.2344746489</v>
      </c>
      <c r="F34" s="468">
        <f t="shared" ca="1" si="0"/>
        <v>0</v>
      </c>
      <c r="G34" s="184">
        <f t="shared" ca="1" si="9"/>
        <v>182396.2344746489</v>
      </c>
      <c r="H34" s="168"/>
      <c r="I34" s="185">
        <v>5357.161750061874</v>
      </c>
      <c r="J34" s="185">
        <v>182085.88168060721</v>
      </c>
      <c r="K34" s="185">
        <v>194044.62383861668</v>
      </c>
      <c r="L34" s="183">
        <f t="shared" si="2"/>
        <v>-11958.742158009467</v>
      </c>
      <c r="M34" s="183"/>
      <c r="N34" s="468">
        <v>0</v>
      </c>
      <c r="O34" s="468">
        <v>0</v>
      </c>
      <c r="P34" s="468">
        <f t="shared" si="10"/>
        <v>0</v>
      </c>
      <c r="Q34" s="183">
        <f t="shared" si="4"/>
        <v>5234.3860381952918</v>
      </c>
      <c r="R34" s="186">
        <f t="shared" si="6"/>
        <v>-1367.1943697523011</v>
      </c>
      <c r="S34" s="186"/>
      <c r="T34" s="189">
        <f t="shared" ca="1" si="5"/>
        <v>181029.04010489659</v>
      </c>
      <c r="V34" s="188">
        <f t="shared" si="7"/>
        <v>-6601.5804079475929</v>
      </c>
      <c r="W34" t="str">
        <f t="shared" si="8"/>
        <v>S.017</v>
      </c>
      <c r="X34" t="s">
        <v>612</v>
      </c>
      <c r="AA34" s="462"/>
    </row>
    <row r="35" spans="1:27" ht="13">
      <c r="A35" s="180" t="s">
        <v>208</v>
      </c>
      <c r="B35" s="166" t="s">
        <v>191</v>
      </c>
      <c r="C35" s="190" t="str">
        <f t="shared" ca="1" si="0"/>
        <v>Port Robson (SW 138 kV Loop -- 2008)</v>
      </c>
      <c r="D35" s="182">
        <f t="shared" ca="1" si="0"/>
        <v>2008</v>
      </c>
      <c r="E35" s="455">
        <f t="shared" ca="1" si="0"/>
        <v>0</v>
      </c>
      <c r="F35" s="468">
        <f t="shared" ca="1" si="0"/>
        <v>0</v>
      </c>
      <c r="G35" s="184">
        <f t="shared" ca="1" si="9"/>
        <v>0</v>
      </c>
      <c r="H35" s="168"/>
      <c r="I35" s="185">
        <v>0</v>
      </c>
      <c r="J35" s="185">
        <v>0</v>
      </c>
      <c r="K35" s="185">
        <v>0</v>
      </c>
      <c r="L35" s="183">
        <f t="shared" si="2"/>
        <v>0</v>
      </c>
      <c r="M35" s="183"/>
      <c r="N35" s="468">
        <v>0</v>
      </c>
      <c r="O35" s="468">
        <v>0</v>
      </c>
      <c r="P35" s="468">
        <f t="shared" si="10"/>
        <v>0</v>
      </c>
      <c r="Q35" s="183">
        <f t="shared" si="4"/>
        <v>0</v>
      </c>
      <c r="R35" s="186">
        <f t="shared" si="6"/>
        <v>0</v>
      </c>
      <c r="S35" s="186"/>
      <c r="T35" s="189">
        <f t="shared" ca="1" si="5"/>
        <v>0</v>
      </c>
      <c r="V35" s="188">
        <f t="shared" si="7"/>
        <v>0</v>
      </c>
      <c r="W35" t="str">
        <f t="shared" si="8"/>
        <v>S.018</v>
      </c>
      <c r="X35" t="s">
        <v>613</v>
      </c>
      <c r="AA35" s="463"/>
    </row>
    <row r="36" spans="1:27" ht="13">
      <c r="A36" s="180" t="s">
        <v>209</v>
      </c>
      <c r="B36" s="166" t="s">
        <v>191</v>
      </c>
      <c r="C36" s="190" t="str">
        <f t="shared" ca="1" si="0"/>
        <v>Wallace Lake-Prt Robson-Red Point 138 kV Loop</v>
      </c>
      <c r="D36" s="182">
        <f t="shared" ca="1" si="0"/>
        <v>2008</v>
      </c>
      <c r="E36" s="455">
        <f t="shared" ca="1" si="0"/>
        <v>419190.52047465846</v>
      </c>
      <c r="F36" s="468">
        <f t="shared" ca="1" si="0"/>
        <v>0</v>
      </c>
      <c r="G36" s="184">
        <f t="shared" ca="1" si="9"/>
        <v>419190.52047465846</v>
      </c>
      <c r="H36" s="168"/>
      <c r="I36" s="185">
        <v>12324.714845732902</v>
      </c>
      <c r="J36" s="185">
        <v>417875.17647630465</v>
      </c>
      <c r="K36" s="185">
        <v>445319.706736363</v>
      </c>
      <c r="L36" s="183">
        <f t="shared" si="2"/>
        <v>-27444.530260058353</v>
      </c>
      <c r="M36" s="183"/>
      <c r="N36" s="468">
        <v>0</v>
      </c>
      <c r="O36" s="468">
        <v>0</v>
      </c>
      <c r="P36" s="468">
        <f t="shared" si="10"/>
        <v>0</v>
      </c>
      <c r="Q36" s="183">
        <f t="shared" si="4"/>
        <v>11988.485455627488</v>
      </c>
      <c r="R36" s="186">
        <f t="shared" si="6"/>
        <v>-3131.3299586979629</v>
      </c>
      <c r="S36" s="186"/>
      <c r="T36" s="189">
        <f t="shared" ca="1" si="5"/>
        <v>416059.19051596051</v>
      </c>
      <c r="V36" s="188">
        <f t="shared" si="7"/>
        <v>-15119.815414325451</v>
      </c>
      <c r="W36" t="str">
        <f t="shared" si="8"/>
        <v>S.019</v>
      </c>
      <c r="X36" t="s">
        <v>614</v>
      </c>
      <c r="AA36" s="462"/>
    </row>
    <row r="37" spans="1:27" ht="25">
      <c r="A37" s="180" t="s">
        <v>210</v>
      </c>
      <c r="B37" s="166" t="s">
        <v>191</v>
      </c>
      <c r="C37" s="190" t="str">
        <f t="shared" ca="1" si="0"/>
        <v>[NW Ark Area Improve - 2008]  Elm Springs, East Rogers, Shipe Road Stations</v>
      </c>
      <c r="D37" s="182">
        <f t="shared" ca="1" si="0"/>
        <v>2008</v>
      </c>
      <c r="E37" s="455">
        <f t="shared" ca="1" si="0"/>
        <v>0</v>
      </c>
      <c r="F37" s="468">
        <f t="shared" ca="1" si="0"/>
        <v>0</v>
      </c>
      <c r="G37" s="184">
        <f t="shared" ref="G37:G42" ca="1" si="11">+E37+F37</f>
        <v>0</v>
      </c>
      <c r="H37" s="168"/>
      <c r="I37" s="185">
        <v>0</v>
      </c>
      <c r="J37" s="185">
        <v>0</v>
      </c>
      <c r="K37" s="185">
        <v>0</v>
      </c>
      <c r="L37" s="183">
        <f t="shared" si="2"/>
        <v>0</v>
      </c>
      <c r="M37" s="183"/>
      <c r="N37" s="468">
        <v>0</v>
      </c>
      <c r="O37" s="468">
        <v>0</v>
      </c>
      <c r="P37" s="468">
        <f t="shared" ref="P37:P42" si="12">+N37-O37</f>
        <v>0</v>
      </c>
      <c r="Q37" s="183">
        <f t="shared" si="4"/>
        <v>0</v>
      </c>
      <c r="R37" s="186">
        <f t="shared" si="6"/>
        <v>0</v>
      </c>
      <c r="S37" s="186"/>
      <c r="T37" s="189">
        <f t="shared" ca="1" si="5"/>
        <v>0</v>
      </c>
      <c r="V37" s="188">
        <f t="shared" si="7"/>
        <v>0</v>
      </c>
      <c r="W37" t="str">
        <f t="shared" si="8"/>
        <v>S.020</v>
      </c>
      <c r="X37" t="s">
        <v>615</v>
      </c>
      <c r="AA37" s="462"/>
    </row>
    <row r="38" spans="1:27" ht="13">
      <c r="A38" s="180" t="s">
        <v>255</v>
      </c>
      <c r="B38" s="166" t="s">
        <v>191</v>
      </c>
      <c r="C38" s="190" t="str">
        <f t="shared" ref="C38:F57" ca="1" si="13">INDIRECT("'"&amp; $A38 &amp; "'!" &amp;C$103)</f>
        <v>Reconductor 4 mi. of McNabb-Turk</v>
      </c>
      <c r="D38" s="182">
        <f t="shared" ca="1" si="13"/>
        <v>2010</v>
      </c>
      <c r="E38" s="455">
        <f t="shared" ca="1" si="13"/>
        <v>160541.14446292532</v>
      </c>
      <c r="F38" s="468">
        <f t="shared" ca="1" si="13"/>
        <v>0</v>
      </c>
      <c r="G38" s="184">
        <f t="shared" ca="1" si="11"/>
        <v>160541.14446292532</v>
      </c>
      <c r="H38" s="168"/>
      <c r="I38" s="185">
        <v>7471.6678474140062</v>
      </c>
      <c r="J38" s="185">
        <v>162814.60407651236</v>
      </c>
      <c r="K38" s="185">
        <v>173507.6784199955</v>
      </c>
      <c r="L38" s="183">
        <f t="shared" si="2"/>
        <v>-10693.074343483138</v>
      </c>
      <c r="M38" s="183"/>
      <c r="N38" s="468">
        <v>0</v>
      </c>
      <c r="O38" s="468">
        <v>0</v>
      </c>
      <c r="P38" s="468">
        <f t="shared" si="12"/>
        <v>0</v>
      </c>
      <c r="Q38" s="183">
        <f t="shared" si="4"/>
        <v>2554.2497620835979</v>
      </c>
      <c r="R38" s="186">
        <f t="shared" si="6"/>
        <v>-667.15673398553417</v>
      </c>
      <c r="S38" s="186"/>
      <c r="T38" s="189">
        <f t="shared" ca="1" si="5"/>
        <v>159873.9877289398</v>
      </c>
      <c r="V38" s="188">
        <f t="shared" ref="V38:V43" si="14">+I38+L38+P38</f>
        <v>-3221.4064960691321</v>
      </c>
      <c r="W38" t="str">
        <f t="shared" ref="W38:W43" si="15">A38</f>
        <v>S.021</v>
      </c>
      <c r="X38" t="s">
        <v>616</v>
      </c>
      <c r="AA38" s="463"/>
    </row>
    <row r="39" spans="1:27" ht="13">
      <c r="A39" s="180" t="s">
        <v>256</v>
      </c>
      <c r="B39" s="166" t="s">
        <v>191</v>
      </c>
      <c r="C39" s="190" t="str">
        <f t="shared" ca="1" si="13"/>
        <v>Longwood: r&amp;r switches, upgrade bus</v>
      </c>
      <c r="D39" s="182">
        <f t="shared" ca="1" si="13"/>
        <v>2010</v>
      </c>
      <c r="E39" s="455">
        <f t="shared" ca="1" si="13"/>
        <v>20252.337631011829</v>
      </c>
      <c r="F39" s="468">
        <f t="shared" ca="1" si="13"/>
        <v>0</v>
      </c>
      <c r="G39" s="184">
        <f t="shared" ca="1" si="11"/>
        <v>20252.337631011829</v>
      </c>
      <c r="H39" s="168"/>
      <c r="I39" s="185">
        <v>779.35579154392326</v>
      </c>
      <c r="J39" s="185">
        <v>20369.336718921146</v>
      </c>
      <c r="K39" s="185">
        <v>21707.12108475425</v>
      </c>
      <c r="L39" s="183">
        <f t="shared" si="2"/>
        <v>-1337.7843658331039</v>
      </c>
      <c r="M39" s="183"/>
      <c r="N39" s="468">
        <v>0</v>
      </c>
      <c r="O39" s="468">
        <v>0</v>
      </c>
      <c r="P39" s="468">
        <f t="shared" si="12"/>
        <v>0</v>
      </c>
      <c r="Q39" s="183">
        <f t="shared" si="4"/>
        <v>442.77741873288022</v>
      </c>
      <c r="R39" s="186">
        <f t="shared" si="6"/>
        <v>-115.65115555630047</v>
      </c>
      <c r="S39" s="186"/>
      <c r="T39" s="189">
        <f t="shared" ca="1" si="5"/>
        <v>20136.686475455528</v>
      </c>
      <c r="V39" s="188">
        <f t="shared" si="14"/>
        <v>-558.42857428918069</v>
      </c>
      <c r="W39" t="str">
        <f t="shared" si="15"/>
        <v>S.022</v>
      </c>
      <c r="X39" t="s">
        <v>617</v>
      </c>
      <c r="AA39" s="463"/>
    </row>
    <row r="40" spans="1:27" ht="25">
      <c r="A40" s="180" t="s">
        <v>257</v>
      </c>
      <c r="B40" s="166" t="s">
        <v>191</v>
      </c>
      <c r="C40" s="190" t="str">
        <f t="shared" ca="1" si="13"/>
        <v>Reconductor: Greggton-Lake Lamond &amp; Quitman-Westwood 69 kV lines</v>
      </c>
      <c r="D40" s="182">
        <f t="shared" ca="1" si="13"/>
        <v>2010</v>
      </c>
      <c r="E40" s="455">
        <f t="shared" ca="1" si="13"/>
        <v>471582.60992788541</v>
      </c>
      <c r="F40" s="468">
        <f t="shared" ca="1" si="13"/>
        <v>0</v>
      </c>
      <c r="G40" s="184">
        <f t="shared" ca="1" si="11"/>
        <v>471582.60992788541</v>
      </c>
      <c r="H40" s="168"/>
      <c r="I40" s="185">
        <v>18582.807833940838</v>
      </c>
      <c r="J40" s="185">
        <v>474751.41240136913</v>
      </c>
      <c r="K40" s="185">
        <v>505931.36813246441</v>
      </c>
      <c r="L40" s="183">
        <f t="shared" si="2"/>
        <v>-31179.95573109528</v>
      </c>
      <c r="M40" s="183"/>
      <c r="N40" s="468">
        <v>0</v>
      </c>
      <c r="O40" s="468">
        <v>0</v>
      </c>
      <c r="P40" s="468">
        <f t="shared" si="12"/>
        <v>0</v>
      </c>
      <c r="Q40" s="183">
        <f t="shared" si="4"/>
        <v>9988.2650818830771</v>
      </c>
      <c r="R40" s="186">
        <f t="shared" si="6"/>
        <v>-2608.882815271365</v>
      </c>
      <c r="S40" s="186"/>
      <c r="T40" s="189">
        <f t="shared" ca="1" si="5"/>
        <v>468973.72711261403</v>
      </c>
      <c r="V40" s="188">
        <f t="shared" si="14"/>
        <v>-12597.147897154442</v>
      </c>
      <c r="W40" t="str">
        <f t="shared" si="15"/>
        <v>S.023</v>
      </c>
      <c r="X40" t="s">
        <v>618</v>
      </c>
      <c r="AA40" s="462"/>
    </row>
    <row r="41" spans="1:27" ht="25">
      <c r="A41" s="180" t="s">
        <v>258</v>
      </c>
      <c r="B41" s="166" t="s">
        <v>191</v>
      </c>
      <c r="C41" s="190" t="str">
        <f t="shared" ca="1" si="13"/>
        <v>Rebuild/reconductor Dyess-Elm Springs REC [Dyess Station-Flint Creek]</v>
      </c>
      <c r="D41" s="182">
        <f t="shared" ca="1" si="13"/>
        <v>2010</v>
      </c>
      <c r="E41" s="455">
        <f t="shared" ca="1" si="13"/>
        <v>516114.35565764504</v>
      </c>
      <c r="F41" s="468">
        <f t="shared" ca="1" si="13"/>
        <v>0</v>
      </c>
      <c r="G41" s="184">
        <f t="shared" ca="1" si="11"/>
        <v>516114.35565764504</v>
      </c>
      <c r="H41" s="168"/>
      <c r="I41" s="185">
        <v>20622.434155917959</v>
      </c>
      <c r="J41" s="185">
        <v>519880.15078109095</v>
      </c>
      <c r="K41" s="185">
        <v>554023.99883166887</v>
      </c>
      <c r="L41" s="183">
        <f t="shared" si="2"/>
        <v>-34143.848050577915</v>
      </c>
      <c r="M41" s="183"/>
      <c r="N41" s="468">
        <v>0</v>
      </c>
      <c r="O41" s="468">
        <v>0</v>
      </c>
      <c r="P41" s="468">
        <f t="shared" si="12"/>
        <v>0</v>
      </c>
      <c r="Q41" s="183">
        <f t="shared" si="4"/>
        <v>10721.114601840014</v>
      </c>
      <c r="R41" s="186">
        <f t="shared" si="6"/>
        <v>-2800.2992928199419</v>
      </c>
      <c r="S41" s="186"/>
      <c r="T41" s="189">
        <f t="shared" ca="1" si="5"/>
        <v>513314.05636482511</v>
      </c>
      <c r="V41" s="188">
        <f t="shared" si="14"/>
        <v>-13521.413894659956</v>
      </c>
      <c r="W41" t="str">
        <f t="shared" si="15"/>
        <v>S.024</v>
      </c>
      <c r="X41" t="s">
        <v>619</v>
      </c>
      <c r="AA41" s="463"/>
    </row>
    <row r="42" spans="1:27" ht="13">
      <c r="A42" s="180" t="s">
        <v>259</v>
      </c>
      <c r="B42" s="166" t="s">
        <v>191</v>
      </c>
      <c r="C42" s="190" t="str">
        <f t="shared" ca="1" si="13"/>
        <v>Replace switch at Diana*</v>
      </c>
      <c r="D42" s="182">
        <f t="shared" ca="1" si="13"/>
        <v>2010</v>
      </c>
      <c r="E42" s="455">
        <f t="shared" ca="1" si="13"/>
        <v>8878.5943513487637</v>
      </c>
      <c r="F42" s="468">
        <f t="shared" ca="1" si="13"/>
        <v>0</v>
      </c>
      <c r="G42" s="184">
        <f t="shared" ca="1" si="11"/>
        <v>8878.5943513487637</v>
      </c>
      <c r="H42" s="168"/>
      <c r="I42" s="185">
        <v>338.20778575794793</v>
      </c>
      <c r="J42" s="185">
        <v>8921.6598883765382</v>
      </c>
      <c r="K42" s="185">
        <v>9507.6022428403303</v>
      </c>
      <c r="L42" s="183">
        <f t="shared" si="2"/>
        <v>-585.94235446379207</v>
      </c>
      <c r="M42" s="183"/>
      <c r="N42" s="468">
        <v>0</v>
      </c>
      <c r="O42" s="468">
        <v>0</v>
      </c>
      <c r="P42" s="468">
        <f t="shared" si="12"/>
        <v>0</v>
      </c>
      <c r="Q42" s="183">
        <f t="shared" si="4"/>
        <v>196.42847431670592</v>
      </c>
      <c r="R42" s="186">
        <f t="shared" si="6"/>
        <v>-51.306094389138224</v>
      </c>
      <c r="S42" s="191" t="s">
        <v>266</v>
      </c>
      <c r="T42" s="189">
        <f t="shared" ca="1" si="5"/>
        <v>8827.2882569596259</v>
      </c>
      <c r="V42" s="188">
        <f t="shared" si="14"/>
        <v>-247.73456870584414</v>
      </c>
      <c r="W42" t="str">
        <f t="shared" si="15"/>
        <v>S.025</v>
      </c>
      <c r="X42" t="s">
        <v>620</v>
      </c>
      <c r="AA42" s="463"/>
    </row>
    <row r="43" spans="1:27" ht="13">
      <c r="A43" s="180" t="s">
        <v>274</v>
      </c>
      <c r="B43" s="166" t="s">
        <v>191</v>
      </c>
      <c r="C43" s="190" t="str">
        <f t="shared" ca="1" si="13"/>
        <v>Whitney repl CB and Switches</v>
      </c>
      <c r="D43" s="182">
        <f t="shared" ca="1" si="13"/>
        <v>2011</v>
      </c>
      <c r="E43" s="455">
        <f t="shared" ca="1" si="13"/>
        <v>25626.447542248447</v>
      </c>
      <c r="F43" s="468">
        <f t="shared" ca="1" si="13"/>
        <v>0</v>
      </c>
      <c r="G43" s="184">
        <f ca="1">+E43+F43</f>
        <v>25626.447542248447</v>
      </c>
      <c r="H43" s="168"/>
      <c r="I43" s="185">
        <v>591.46228721673469</v>
      </c>
      <c r="J43" s="185">
        <v>25336.876316753442</v>
      </c>
      <c r="K43" s="185">
        <v>27000.910717250852</v>
      </c>
      <c r="L43" s="183">
        <f>+J43-K43</f>
        <v>-1664.0344004974104</v>
      </c>
      <c r="M43" s="183"/>
      <c r="N43" s="468">
        <v>0</v>
      </c>
      <c r="O43" s="468">
        <v>0</v>
      </c>
      <c r="P43" s="468">
        <f>+N43-O43</f>
        <v>0</v>
      </c>
      <c r="Q43" s="183">
        <f t="shared" si="4"/>
        <v>850.44128038719737</v>
      </c>
      <c r="R43" s="186">
        <f>I43+L43+P43+Q43</f>
        <v>-222.13083289347833</v>
      </c>
      <c r="S43" s="191" t="s">
        <v>266</v>
      </c>
      <c r="T43" s="189">
        <f ca="1">+G43+R43</f>
        <v>25404.316709354967</v>
      </c>
      <c r="V43" s="188">
        <f t="shared" si="14"/>
        <v>-1072.5721132806757</v>
      </c>
      <c r="W43" t="str">
        <f t="shared" si="15"/>
        <v>S.026</v>
      </c>
      <c r="X43" t="s">
        <v>273</v>
      </c>
      <c r="AA43" s="463"/>
    </row>
    <row r="44" spans="1:27" ht="13">
      <c r="A44" s="180" t="s">
        <v>288</v>
      </c>
      <c r="B44" s="166" t="s">
        <v>191</v>
      </c>
      <c r="C44" s="190" t="str">
        <f t="shared" ca="1" si="13"/>
        <v>Linwood - Powell Street 138 kV</v>
      </c>
      <c r="D44" s="182">
        <f t="shared" ca="1" si="13"/>
        <v>2012</v>
      </c>
      <c r="E44" s="455">
        <f t="shared" ca="1" si="13"/>
        <v>43868.736181598797</v>
      </c>
      <c r="F44" s="468">
        <f t="shared" ca="1" si="13"/>
        <v>0</v>
      </c>
      <c r="G44" s="184">
        <f t="shared" ref="G44:G50" ca="1" si="16">+E44+F44</f>
        <v>43868.736181598797</v>
      </c>
      <c r="H44" s="168"/>
      <c r="I44" s="185">
        <v>1702.0425335428517</v>
      </c>
      <c r="J44" s="185">
        <v>44054.714106006155</v>
      </c>
      <c r="K44" s="185">
        <v>46948.06839561915</v>
      </c>
      <c r="L44" s="183">
        <f t="shared" ref="L44:L50" si="17">+J44-K44</f>
        <v>-2893.3542896129948</v>
      </c>
      <c r="M44" s="183"/>
      <c r="N44" s="468">
        <v>0</v>
      </c>
      <c r="O44" s="468">
        <v>0</v>
      </c>
      <c r="P44" s="468">
        <f t="shared" ref="P44:P50" si="18">+N44-O44</f>
        <v>0</v>
      </c>
      <c r="Q44" s="183">
        <f t="shared" si="4"/>
        <v>944.58981603924053</v>
      </c>
      <c r="R44" s="186">
        <f t="shared" ref="R44:R50" si="19">I44+L44+P44+Q44</f>
        <v>-246.72194003090249</v>
      </c>
      <c r="S44" s="191" t="s">
        <v>266</v>
      </c>
      <c r="T44" s="189">
        <f t="shared" ref="T44:T50" ca="1" si="20">+G44+R44</f>
        <v>43622.014241567893</v>
      </c>
      <c r="V44" s="188">
        <f t="shared" ref="V44:V50" si="21">+I44+L44+P44</f>
        <v>-1191.311756070143</v>
      </c>
      <c r="W44" t="str">
        <f t="shared" ref="W44:W50" si="22">A44</f>
        <v>S.027</v>
      </c>
      <c r="X44" t="s">
        <v>279</v>
      </c>
      <c r="AA44" s="463"/>
    </row>
    <row r="45" spans="1:27" ht="13">
      <c r="A45" s="180" t="s">
        <v>289</v>
      </c>
      <c r="B45" s="166" t="s">
        <v>191</v>
      </c>
      <c r="C45" s="190" t="str">
        <f t="shared" ca="1" si="13"/>
        <v>Bloomburg-Texarkana Plant</v>
      </c>
      <c r="D45" s="182">
        <f t="shared" ca="1" si="13"/>
        <v>2012</v>
      </c>
      <c r="E45" s="455">
        <f t="shared" ca="1" si="13"/>
        <v>548642.87010423292</v>
      </c>
      <c r="F45" s="468">
        <f t="shared" ca="1" si="13"/>
        <v>0</v>
      </c>
      <c r="G45" s="184">
        <f t="shared" ca="1" si="16"/>
        <v>548642.87010423292</v>
      </c>
      <c r="H45" s="168"/>
      <c r="I45" s="185">
        <v>21413.97744479531</v>
      </c>
      <c r="J45" s="185">
        <v>551087.16430184396</v>
      </c>
      <c r="K45" s="185">
        <v>587280.57613392803</v>
      </c>
      <c r="L45" s="183">
        <f t="shared" si="17"/>
        <v>-36193.411832084064</v>
      </c>
      <c r="M45" s="183"/>
      <c r="N45" s="468">
        <v>0</v>
      </c>
      <c r="O45" s="468">
        <v>0</v>
      </c>
      <c r="P45" s="468">
        <f t="shared" si="18"/>
        <v>0</v>
      </c>
      <c r="Q45" s="183">
        <f t="shared" si="4"/>
        <v>11718.597703682135</v>
      </c>
      <c r="R45" s="186">
        <f t="shared" si="19"/>
        <v>-3060.8366836066198</v>
      </c>
      <c r="S45" s="191" t="s">
        <v>266</v>
      </c>
      <c r="T45" s="189">
        <f t="shared" ca="1" si="20"/>
        <v>545582.03342062631</v>
      </c>
      <c r="V45" s="188">
        <f t="shared" si="21"/>
        <v>-14779.434387288755</v>
      </c>
      <c r="W45" t="str">
        <f t="shared" si="22"/>
        <v>S.028</v>
      </c>
      <c r="X45" t="s">
        <v>621</v>
      </c>
      <c r="AA45" s="462"/>
    </row>
    <row r="46" spans="1:27" ht="37.5">
      <c r="A46" s="180" t="s">
        <v>290</v>
      </c>
      <c r="B46" s="166" t="s">
        <v>191</v>
      </c>
      <c r="C46" s="190" t="str">
        <f t="shared" ca="1" si="13"/>
        <v xml:space="preserve">Knox Lee - Pirkey 138 kV / Pirkey - Whitney 138 kV - Replace Breaker,  Wavetraps, and reset relays and CT's </v>
      </c>
      <c r="D46" s="182">
        <f t="shared" ca="1" si="13"/>
        <v>2012</v>
      </c>
      <c r="E46" s="455">
        <f t="shared" ca="1" si="13"/>
        <v>198924.05712746424</v>
      </c>
      <c r="F46" s="468">
        <f t="shared" ca="1" si="13"/>
        <v>0</v>
      </c>
      <c r="G46" s="184">
        <f t="shared" ca="1" si="16"/>
        <v>198924.05712746424</v>
      </c>
      <c r="H46" s="168"/>
      <c r="I46" s="185">
        <v>7495.2737117575016</v>
      </c>
      <c r="J46" s="185">
        <v>199443.54255979761</v>
      </c>
      <c r="K46" s="185">
        <v>212542.27310682731</v>
      </c>
      <c r="L46" s="183">
        <f t="shared" si="17"/>
        <v>-13098.7305470297</v>
      </c>
      <c r="M46" s="183"/>
      <c r="N46" s="468">
        <v>0</v>
      </c>
      <c r="O46" s="468">
        <v>0</v>
      </c>
      <c r="P46" s="468">
        <f t="shared" si="18"/>
        <v>0</v>
      </c>
      <c r="Q46" s="183">
        <f t="shared" si="4"/>
        <v>4442.9749259537621</v>
      </c>
      <c r="R46" s="186">
        <f t="shared" si="19"/>
        <v>-1160.481909318436</v>
      </c>
      <c r="S46" s="191" t="s">
        <v>266</v>
      </c>
      <c r="T46" s="189">
        <f t="shared" ca="1" si="20"/>
        <v>197763.57521814579</v>
      </c>
      <c r="V46" s="188">
        <f t="shared" si="21"/>
        <v>-5603.4568352721981</v>
      </c>
      <c r="W46" t="str">
        <f t="shared" si="22"/>
        <v>S.029</v>
      </c>
      <c r="X46" t="s">
        <v>622</v>
      </c>
      <c r="AA46" s="463"/>
    </row>
    <row r="47" spans="1:27" ht="13">
      <c r="A47" s="180" t="s">
        <v>291</v>
      </c>
      <c r="B47" s="166" t="s">
        <v>191</v>
      </c>
      <c r="C47" s="190" t="str">
        <f t="shared" ca="1" si="13"/>
        <v>NW Texarkana - Turk 345</v>
      </c>
      <c r="D47" s="182">
        <f t="shared" ca="1" si="13"/>
        <v>2012</v>
      </c>
      <c r="E47" s="455">
        <f t="shared" ca="1" si="13"/>
        <v>4995218.8649085741</v>
      </c>
      <c r="F47" s="468">
        <f t="shared" ca="1" si="13"/>
        <v>0</v>
      </c>
      <c r="G47" s="184">
        <f t="shared" ca="1" si="16"/>
        <v>4995218.8649085741</v>
      </c>
      <c r="H47" s="168"/>
      <c r="I47" s="185">
        <v>186491.21472876426</v>
      </c>
      <c r="J47" s="185">
        <v>5007863.6652807714</v>
      </c>
      <c r="K47" s="185">
        <v>5336762.0388548682</v>
      </c>
      <c r="L47" s="183">
        <f t="shared" si="17"/>
        <v>-328898.37357409671</v>
      </c>
      <c r="M47" s="183"/>
      <c r="N47" s="468">
        <v>0</v>
      </c>
      <c r="O47" s="468">
        <v>0</v>
      </c>
      <c r="P47" s="468">
        <f t="shared" si="18"/>
        <v>0</v>
      </c>
      <c r="Q47" s="183">
        <f t="shared" si="4"/>
        <v>112914.48379567852</v>
      </c>
      <c r="R47" s="186">
        <f t="shared" si="19"/>
        <v>-29492.675049653932</v>
      </c>
      <c r="S47" s="191" t="s">
        <v>266</v>
      </c>
      <c r="T47" s="189">
        <f t="shared" ca="1" si="20"/>
        <v>4965726.1898589199</v>
      </c>
      <c r="V47" s="188">
        <f t="shared" si="21"/>
        <v>-142407.15884533245</v>
      </c>
      <c r="W47" t="str">
        <f t="shared" si="22"/>
        <v>S.030</v>
      </c>
      <c r="X47" t="s">
        <v>283</v>
      </c>
      <c r="AA47" s="463"/>
    </row>
    <row r="48" spans="1:27" ht="25">
      <c r="A48" s="180" t="s">
        <v>292</v>
      </c>
      <c r="B48" s="166" t="s">
        <v>191</v>
      </c>
      <c r="C48" s="190" t="str">
        <f t="shared" ca="1" si="13"/>
        <v>Lone Star South - Pittsburg 138 kV - Replace Wavetraps, reset CT's and Relays</v>
      </c>
      <c r="D48" s="182">
        <f t="shared" ca="1" si="13"/>
        <v>2012</v>
      </c>
      <c r="E48" s="455">
        <f t="shared" ca="1" si="13"/>
        <v>23987.801095425515</v>
      </c>
      <c r="F48" s="468">
        <f t="shared" ca="1" si="13"/>
        <v>0</v>
      </c>
      <c r="G48" s="184">
        <f t="shared" ca="1" si="16"/>
        <v>23987.801095425515</v>
      </c>
      <c r="H48" s="168"/>
      <c r="I48" s="185">
        <v>979.52566129226034</v>
      </c>
      <c r="J48" s="185">
        <v>24139.818187699871</v>
      </c>
      <c r="K48" s="185">
        <v>25725.234139686199</v>
      </c>
      <c r="L48" s="183">
        <f t="shared" si="17"/>
        <v>-1585.4159519863279</v>
      </c>
      <c r="M48" s="183"/>
      <c r="N48" s="468">
        <v>0</v>
      </c>
      <c r="O48" s="468">
        <v>0</v>
      </c>
      <c r="P48" s="468">
        <f t="shared" si="18"/>
        <v>0</v>
      </c>
      <c r="Q48" s="183">
        <f t="shared" si="4"/>
        <v>480.40976286057389</v>
      </c>
      <c r="R48" s="186">
        <f t="shared" si="19"/>
        <v>-125.48052783349362</v>
      </c>
      <c r="S48" s="191" t="s">
        <v>266</v>
      </c>
      <c r="T48" s="189">
        <f t="shared" ca="1" si="20"/>
        <v>23862.320567592022</v>
      </c>
      <c r="V48" s="188">
        <f t="shared" si="21"/>
        <v>-605.89029069406752</v>
      </c>
      <c r="W48" t="str">
        <f t="shared" si="22"/>
        <v>S.031</v>
      </c>
      <c r="X48" t="s">
        <v>623</v>
      </c>
      <c r="AA48" s="463"/>
    </row>
    <row r="49" spans="1:27" ht="13">
      <c r="A49" s="180" t="s">
        <v>293</v>
      </c>
      <c r="B49" s="166" t="s">
        <v>191</v>
      </c>
      <c r="C49" s="190" t="str">
        <f t="shared" ca="1" si="13"/>
        <v>Howell-Kilgore 69 kV rebuild</v>
      </c>
      <c r="D49" s="182">
        <f t="shared" ca="1" si="13"/>
        <v>2012</v>
      </c>
      <c r="E49" s="455">
        <f t="shared" ca="1" si="13"/>
        <v>435638.92987897893</v>
      </c>
      <c r="F49" s="468">
        <f t="shared" ca="1" si="13"/>
        <v>0</v>
      </c>
      <c r="G49" s="184">
        <f t="shared" ca="1" si="16"/>
        <v>435638.92987897893</v>
      </c>
      <c r="H49" s="168"/>
      <c r="I49" s="185">
        <v>16122.750415777788</v>
      </c>
      <c r="J49" s="185">
        <v>436660.62931238656</v>
      </c>
      <c r="K49" s="185">
        <v>465338.92017329263</v>
      </c>
      <c r="L49" s="183">
        <f t="shared" si="17"/>
        <v>-28678.290860906069</v>
      </c>
      <c r="M49" s="183"/>
      <c r="N49" s="468">
        <v>0</v>
      </c>
      <c r="O49" s="468">
        <v>0</v>
      </c>
      <c r="P49" s="468">
        <f t="shared" si="18"/>
        <v>0</v>
      </c>
      <c r="Q49" s="183">
        <f t="shared" si="4"/>
        <v>9955.2745777140426</v>
      </c>
      <c r="R49" s="186">
        <f t="shared" si="19"/>
        <v>-2600.2658674142385</v>
      </c>
      <c r="S49" s="191" t="s">
        <v>266</v>
      </c>
      <c r="T49" s="189">
        <f t="shared" ca="1" si="20"/>
        <v>433038.66401156469</v>
      </c>
      <c r="V49" s="188">
        <f t="shared" si="21"/>
        <v>-12555.540445128281</v>
      </c>
      <c r="W49" t="str">
        <f t="shared" si="22"/>
        <v>S.032</v>
      </c>
      <c r="X49" t="s">
        <v>286</v>
      </c>
      <c r="AA49" s="463"/>
    </row>
    <row r="50" spans="1:27" ht="13">
      <c r="A50" s="180" t="s">
        <v>294</v>
      </c>
      <c r="B50" s="166" t="s">
        <v>191</v>
      </c>
      <c r="C50" s="190" t="str">
        <f t="shared" ca="1" si="13"/>
        <v xml:space="preserve"> Flint Creek-Shipe Road 345 kV Line</v>
      </c>
      <c r="D50" s="182">
        <f t="shared" ca="1" si="13"/>
        <v>2014</v>
      </c>
      <c r="E50" s="455">
        <f t="shared" ca="1" si="13"/>
        <v>6740688.8230367582</v>
      </c>
      <c r="F50" s="468">
        <f t="shared" ca="1" si="13"/>
        <v>0</v>
      </c>
      <c r="G50" s="184">
        <f t="shared" ca="1" si="16"/>
        <v>6740688.8230367582</v>
      </c>
      <c r="H50" s="168"/>
      <c r="I50" s="185">
        <v>238869.81101906579</v>
      </c>
      <c r="J50" s="185">
        <v>6426145.2303701257</v>
      </c>
      <c r="K50" s="185">
        <v>6848191.2076343987</v>
      </c>
      <c r="L50" s="183">
        <f t="shared" si="17"/>
        <v>-422045.97726427298</v>
      </c>
      <c r="M50" s="183"/>
      <c r="N50" s="468">
        <v>0</v>
      </c>
      <c r="O50" s="468">
        <v>0</v>
      </c>
      <c r="P50" s="468">
        <f t="shared" si="18"/>
        <v>0</v>
      </c>
      <c r="Q50" s="183">
        <f t="shared" ref="Q50:Q81" si="23">+V50/$V$96 * $Q$96</f>
        <v>145240.18611812138</v>
      </c>
      <c r="R50" s="186">
        <f t="shared" si="19"/>
        <v>-37935.980127085815</v>
      </c>
      <c r="S50" s="191" t="s">
        <v>266</v>
      </c>
      <c r="T50" s="189">
        <f t="shared" ca="1" si="20"/>
        <v>6702752.8429096723</v>
      </c>
      <c r="V50" s="188">
        <f t="shared" si="21"/>
        <v>-183176.16624520719</v>
      </c>
      <c r="W50" t="str">
        <f t="shared" si="22"/>
        <v>S.033</v>
      </c>
      <c r="X50" t="s">
        <v>624</v>
      </c>
      <c r="AA50" s="463"/>
    </row>
    <row r="51" spans="1:27" ht="13">
      <c r="A51" s="180" t="s">
        <v>304</v>
      </c>
      <c r="B51" s="166" t="s">
        <v>191</v>
      </c>
      <c r="C51" s="190" t="str">
        <f t="shared" ca="1" si="13"/>
        <v>Bann - LS Ordnance - Hooks 69 kV - Rebuild 7.1 mi</v>
      </c>
      <c r="D51" s="182">
        <f t="shared" ca="1" si="13"/>
        <v>2013</v>
      </c>
      <c r="E51" s="455">
        <f t="shared" ca="1" si="13"/>
        <v>921878.79561370378</v>
      </c>
      <c r="F51" s="468">
        <f t="shared" ca="1" si="13"/>
        <v>0</v>
      </c>
      <c r="G51" s="184">
        <f t="shared" ref="G51:G60" ca="1" si="24">+E51+F51</f>
        <v>921878.79561370378</v>
      </c>
      <c r="H51" s="168"/>
      <c r="I51" s="185">
        <v>34090.299905829597</v>
      </c>
      <c r="J51" s="185">
        <v>923225.17572562839</v>
      </c>
      <c r="K51" s="185">
        <v>983859.26623491815</v>
      </c>
      <c r="L51" s="183">
        <f t="shared" ref="L51:L60" si="25">+J51-K51</f>
        <v>-60634.090509289759</v>
      </c>
      <c r="M51" s="183"/>
      <c r="N51" s="468">
        <v>0</v>
      </c>
      <c r="O51" s="468">
        <v>0</v>
      </c>
      <c r="P51" s="468">
        <f t="shared" ref="P51:P60" si="26">+N51-O51</f>
        <v>0</v>
      </c>
      <c r="Q51" s="183">
        <f t="shared" si="23"/>
        <v>21046.543153251892</v>
      </c>
      <c r="R51" s="186">
        <f t="shared" ref="R51:R60" si="27">I51+L51+P51+Q51</f>
        <v>-5497.2474502082696</v>
      </c>
      <c r="S51" s="191" t="s">
        <v>266</v>
      </c>
      <c r="T51" s="189">
        <f t="shared" ref="T51:T60" ca="1" si="28">+G51+R51</f>
        <v>916381.54816349549</v>
      </c>
      <c r="V51" s="188">
        <f t="shared" ref="V51:V60" si="29">+I51+L51+P51</f>
        <v>-26543.790603460162</v>
      </c>
      <c r="W51" t="str">
        <f t="shared" ref="W51:W60" si="30">A51</f>
        <v>S.034</v>
      </c>
      <c r="X51" t="s">
        <v>625</v>
      </c>
      <c r="AA51" s="463"/>
    </row>
    <row r="52" spans="1:27" ht="13">
      <c r="A52" s="180" t="s">
        <v>305</v>
      </c>
      <c r="B52" s="166" t="s">
        <v>191</v>
      </c>
      <c r="C52" s="190" t="str">
        <f t="shared" ca="1" si="13"/>
        <v>Diana - Replace North Autotransformer #3</v>
      </c>
      <c r="D52" s="182">
        <f t="shared" ca="1" si="13"/>
        <v>2013</v>
      </c>
      <c r="E52" s="455">
        <f t="shared" ca="1" si="13"/>
        <v>466284.19552426494</v>
      </c>
      <c r="F52" s="468">
        <f t="shared" ca="1" si="13"/>
        <v>0</v>
      </c>
      <c r="G52" s="184">
        <f t="shared" ca="1" si="24"/>
        <v>466284.19552426494</v>
      </c>
      <c r="H52" s="168"/>
      <c r="I52" s="185">
        <v>16749.086235474213</v>
      </c>
      <c r="J52" s="185">
        <v>466452.38173266267</v>
      </c>
      <c r="K52" s="185">
        <v>497087.28714457643</v>
      </c>
      <c r="L52" s="183">
        <f t="shared" si="25"/>
        <v>-30634.905411913758</v>
      </c>
      <c r="M52" s="183"/>
      <c r="N52" s="468">
        <v>0</v>
      </c>
      <c r="O52" s="468">
        <v>0</v>
      </c>
      <c r="P52" s="468">
        <f t="shared" si="26"/>
        <v>0</v>
      </c>
      <c r="Q52" s="183">
        <f t="shared" si="23"/>
        <v>11010.051159652043</v>
      </c>
      <c r="R52" s="186">
        <f t="shared" si="27"/>
        <v>-2875.7680167875023</v>
      </c>
      <c r="S52" s="191" t="s">
        <v>266</v>
      </c>
      <c r="T52" s="189">
        <f t="shared" ca="1" si="28"/>
        <v>463408.42750747746</v>
      </c>
      <c r="V52" s="188">
        <f t="shared" si="29"/>
        <v>-13885.819176439545</v>
      </c>
      <c r="W52" t="str">
        <f t="shared" si="30"/>
        <v>S.035</v>
      </c>
      <c r="X52" t="s">
        <v>626</v>
      </c>
      <c r="AA52" s="463"/>
    </row>
    <row r="53" spans="1:27" ht="13">
      <c r="A53" s="180" t="s">
        <v>306</v>
      </c>
      <c r="B53" s="166" t="s">
        <v>191</v>
      </c>
      <c r="C53" s="190" t="str">
        <f t="shared" ca="1" si="13"/>
        <v>Osburn 161 kV Line Work</v>
      </c>
      <c r="D53" s="182">
        <f t="shared" ca="1" si="13"/>
        <v>2013</v>
      </c>
      <c r="E53" s="455">
        <f t="shared" ca="1" si="13"/>
        <v>701181.12851951807</v>
      </c>
      <c r="F53" s="468">
        <f t="shared" ca="1" si="13"/>
        <v>0</v>
      </c>
      <c r="G53" s="184">
        <f t="shared" ca="1" si="24"/>
        <v>701181.12851951807</v>
      </c>
      <c r="H53" s="168"/>
      <c r="I53" s="185">
        <v>14946.481427488266</v>
      </c>
      <c r="J53" s="185">
        <v>690587.45785046753</v>
      </c>
      <c r="K53" s="185">
        <v>735942.7444315278</v>
      </c>
      <c r="L53" s="183">
        <f t="shared" si="25"/>
        <v>-45355.286581060267</v>
      </c>
      <c r="M53" s="183"/>
      <c r="N53" s="468">
        <v>0</v>
      </c>
      <c r="O53" s="468">
        <v>0</v>
      </c>
      <c r="P53" s="468">
        <f t="shared" si="26"/>
        <v>0</v>
      </c>
      <c r="Q53" s="183">
        <f t="shared" si="23"/>
        <v>24111.109052376763</v>
      </c>
      <c r="R53" s="186">
        <f t="shared" si="27"/>
        <v>-6297.6961011952371</v>
      </c>
      <c r="S53" s="191" t="s">
        <v>266</v>
      </c>
      <c r="T53" s="189">
        <f t="shared" ca="1" si="28"/>
        <v>694883.43241832289</v>
      </c>
      <c r="V53" s="188">
        <f t="shared" si="29"/>
        <v>-30408.805153572001</v>
      </c>
      <c r="W53" t="str">
        <f t="shared" si="30"/>
        <v>S.036</v>
      </c>
      <c r="X53" t="s">
        <v>299</v>
      </c>
      <c r="AA53" s="463"/>
    </row>
    <row r="54" spans="1:27" ht="25">
      <c r="A54" s="180" t="s">
        <v>307</v>
      </c>
      <c r="B54" s="166" t="s">
        <v>191</v>
      </c>
      <c r="C54" s="190" t="str">
        <f t="shared" ca="1" si="13"/>
        <v>SW Shreveport to Spring Ridge REC 138 kV Line Rebuild</v>
      </c>
      <c r="D54" s="182">
        <f t="shared" ca="1" si="13"/>
        <v>2013</v>
      </c>
      <c r="E54" s="455">
        <f t="shared" ca="1" si="13"/>
        <v>541552.40441967233</v>
      </c>
      <c r="F54" s="468">
        <f t="shared" ca="1" si="13"/>
        <v>0</v>
      </c>
      <c r="G54" s="184">
        <f t="shared" ca="1" si="24"/>
        <v>541552.40441967233</v>
      </c>
      <c r="H54" s="168"/>
      <c r="I54" s="185">
        <v>19711.080785051337</v>
      </c>
      <c r="J54" s="185">
        <v>542015.21942122886</v>
      </c>
      <c r="K54" s="185">
        <v>577612.81872409536</v>
      </c>
      <c r="L54" s="183">
        <f t="shared" si="25"/>
        <v>-35597.599302866496</v>
      </c>
      <c r="M54" s="183"/>
      <c r="N54" s="468">
        <v>0</v>
      </c>
      <c r="O54" s="468">
        <v>0</v>
      </c>
      <c r="P54" s="468">
        <f t="shared" si="26"/>
        <v>0</v>
      </c>
      <c r="Q54" s="183">
        <f t="shared" si="23"/>
        <v>12596.403525596921</v>
      </c>
      <c r="R54" s="186">
        <f t="shared" si="27"/>
        <v>-3290.1149922182376</v>
      </c>
      <c r="S54" s="191" t="s">
        <v>266</v>
      </c>
      <c r="T54" s="189">
        <f t="shared" ca="1" si="28"/>
        <v>538262.28942745412</v>
      </c>
      <c r="V54" s="188">
        <f t="shared" si="29"/>
        <v>-15886.518517815159</v>
      </c>
      <c r="W54" t="str">
        <f t="shared" si="30"/>
        <v>S.037</v>
      </c>
      <c r="X54" t="s">
        <v>627</v>
      </c>
      <c r="AA54" s="463"/>
    </row>
    <row r="55" spans="1:27" ht="25">
      <c r="A55" s="180" t="s">
        <v>308</v>
      </c>
      <c r="B55" s="166" t="s">
        <v>191</v>
      </c>
      <c r="C55" s="190" t="str">
        <f t="shared" ca="1" si="13"/>
        <v>Eastex Switching Station - Whitney 138 kV Station - Rebuild 2.5 miles of 138 Kv</v>
      </c>
      <c r="D55" s="182">
        <f t="shared" ca="1" si="13"/>
        <v>2013</v>
      </c>
      <c r="E55" s="455">
        <f t="shared" ca="1" si="13"/>
        <v>281787.8380977647</v>
      </c>
      <c r="F55" s="468">
        <f t="shared" ca="1" si="13"/>
        <v>0</v>
      </c>
      <c r="G55" s="184">
        <f t="shared" ca="1" si="24"/>
        <v>281787.8380977647</v>
      </c>
      <c r="H55" s="168"/>
      <c r="I55" s="185">
        <v>11290.030005345237</v>
      </c>
      <c r="J55" s="185">
        <v>283105.5255808658</v>
      </c>
      <c r="K55" s="185">
        <v>301698.87259207398</v>
      </c>
      <c r="L55" s="183">
        <f t="shared" si="25"/>
        <v>-18593.347011208185</v>
      </c>
      <c r="M55" s="183"/>
      <c r="N55" s="468">
        <v>0</v>
      </c>
      <c r="O55" s="468">
        <v>0</v>
      </c>
      <c r="P55" s="468">
        <f t="shared" si="26"/>
        <v>0</v>
      </c>
      <c r="Q55" s="183">
        <f t="shared" si="23"/>
        <v>5790.7922354441662</v>
      </c>
      <c r="R55" s="186">
        <f t="shared" si="27"/>
        <v>-1512.5247704187814</v>
      </c>
      <c r="S55" s="191" t="s">
        <v>266</v>
      </c>
      <c r="T55" s="189">
        <f t="shared" ca="1" si="28"/>
        <v>280275.31332734594</v>
      </c>
      <c r="V55" s="188">
        <f t="shared" si="29"/>
        <v>-7303.3170058629476</v>
      </c>
      <c r="W55" t="str">
        <f t="shared" si="30"/>
        <v>S.038</v>
      </c>
      <c r="X55" t="s">
        <v>628</v>
      </c>
      <c r="AA55" s="463"/>
    </row>
    <row r="56" spans="1:27" ht="25">
      <c r="A56" s="193" t="s">
        <v>317</v>
      </c>
      <c r="B56" s="166" t="s">
        <v>191</v>
      </c>
      <c r="C56" s="190" t="str">
        <f t="shared" ca="1" si="13"/>
        <v>Ashdown West - Craig Junction 138KV Rebuild (tie w/PSO)</v>
      </c>
      <c r="D56" s="182">
        <f t="shared" ca="1" si="13"/>
        <v>2013</v>
      </c>
      <c r="E56" s="455">
        <f t="shared" ca="1" si="13"/>
        <v>458378.59074996214</v>
      </c>
      <c r="F56" s="468">
        <f t="shared" ca="1" si="13"/>
        <v>0</v>
      </c>
      <c r="G56" s="184">
        <f t="shared" ca="1" si="24"/>
        <v>458378.59074996214</v>
      </c>
      <c r="H56" s="168"/>
      <c r="I56" s="185">
        <v>17245.025289027952</v>
      </c>
      <c r="J56" s="185">
        <v>459483.23518961505</v>
      </c>
      <c r="K56" s="185">
        <v>489660.43226192298</v>
      </c>
      <c r="L56" s="183">
        <f t="shared" si="25"/>
        <v>-30177.197072307928</v>
      </c>
      <c r="M56" s="183"/>
      <c r="N56" s="468">
        <v>0</v>
      </c>
      <c r="O56" s="468">
        <v>0</v>
      </c>
      <c r="P56" s="468">
        <f t="shared" si="26"/>
        <v>0</v>
      </c>
      <c r="Q56" s="183">
        <f t="shared" si="23"/>
        <v>10253.905162535011</v>
      </c>
      <c r="R56" s="186">
        <f t="shared" si="27"/>
        <v>-2678.2666207449656</v>
      </c>
      <c r="S56" s="191" t="s">
        <v>266</v>
      </c>
      <c r="T56" s="189">
        <f t="shared" ca="1" si="28"/>
        <v>455700.32412921719</v>
      </c>
      <c r="V56" s="188">
        <f t="shared" si="29"/>
        <v>-12932.171783279977</v>
      </c>
      <c r="W56" t="str">
        <f t="shared" si="30"/>
        <v>S.039</v>
      </c>
      <c r="X56" t="s">
        <v>629</v>
      </c>
      <c r="AA56" s="463"/>
    </row>
    <row r="57" spans="1:27" ht="13">
      <c r="A57" s="193" t="s">
        <v>318</v>
      </c>
      <c r="B57" s="166" t="s">
        <v>191</v>
      </c>
      <c r="C57" s="190" t="str">
        <f t="shared" ca="1" si="13"/>
        <v xml:space="preserve">Rock Hill to Carthage 69 kV Rebuild 11.4 Miles </v>
      </c>
      <c r="D57" s="182">
        <f t="shared" ca="1" si="13"/>
        <v>2014</v>
      </c>
      <c r="E57" s="455">
        <f t="shared" ca="1" si="13"/>
        <v>1055570.9421526166</v>
      </c>
      <c r="F57" s="468">
        <f t="shared" ca="1" si="13"/>
        <v>0</v>
      </c>
      <c r="G57" s="184">
        <f t="shared" ca="1" si="24"/>
        <v>1055570.9421526166</v>
      </c>
      <c r="H57" s="168"/>
      <c r="I57" s="185">
        <v>39676.652160895057</v>
      </c>
      <c r="J57" s="185">
        <v>1057065.9534677749</v>
      </c>
      <c r="K57" s="185">
        <v>1126490.2221966661</v>
      </c>
      <c r="L57" s="183">
        <f t="shared" si="25"/>
        <v>-69424.268728891155</v>
      </c>
      <c r="M57" s="183"/>
      <c r="N57" s="468">
        <v>0</v>
      </c>
      <c r="O57" s="468">
        <v>0</v>
      </c>
      <c r="P57" s="468">
        <f t="shared" si="26"/>
        <v>0</v>
      </c>
      <c r="Q57" s="183">
        <f t="shared" si="23"/>
        <v>23586.853330703507</v>
      </c>
      <c r="R57" s="186">
        <f t="shared" si="27"/>
        <v>-6160.7632372925909</v>
      </c>
      <c r="S57" s="191" t="s">
        <v>266</v>
      </c>
      <c r="T57" s="189">
        <f t="shared" ca="1" si="28"/>
        <v>1049410.1789153239</v>
      </c>
      <c r="V57" s="188">
        <f t="shared" si="29"/>
        <v>-29747.616567996098</v>
      </c>
      <c r="W57" t="str">
        <f t="shared" si="30"/>
        <v>S.040</v>
      </c>
      <c r="X57" t="s">
        <v>630</v>
      </c>
      <c r="AA57" s="463"/>
    </row>
    <row r="58" spans="1:27" ht="13">
      <c r="A58" s="193" t="s">
        <v>319</v>
      </c>
      <c r="B58" s="166" t="s">
        <v>191</v>
      </c>
      <c r="C58" s="190" t="str">
        <f t="shared" ref="C58:F77" ca="1" si="31">INDIRECT("'"&amp; $A58 &amp; "'!" &amp;C$103)</f>
        <v>Broadmoor to Fern Street 69 kV Rebuild 1 mile</v>
      </c>
      <c r="D58" s="182">
        <f t="shared" ca="1" si="31"/>
        <v>2014</v>
      </c>
      <c r="E58" s="455">
        <f t="shared" ca="1" si="31"/>
        <v>542565.53440173413</v>
      </c>
      <c r="F58" s="468">
        <f t="shared" ca="1" si="31"/>
        <v>0</v>
      </c>
      <c r="G58" s="184">
        <f t="shared" ca="1" si="24"/>
        <v>542565.53440173413</v>
      </c>
      <c r="H58" s="168"/>
      <c r="I58" s="185">
        <v>20663.250155500602</v>
      </c>
      <c r="J58" s="185">
        <v>543314.27111948398</v>
      </c>
      <c r="K58" s="185">
        <v>578997.18743960606</v>
      </c>
      <c r="L58" s="183">
        <f t="shared" si="25"/>
        <v>-35682.91632012208</v>
      </c>
      <c r="M58" s="183"/>
      <c r="N58" s="468">
        <v>0</v>
      </c>
      <c r="O58" s="468">
        <v>0</v>
      </c>
      <c r="P58" s="468">
        <f t="shared" si="26"/>
        <v>0</v>
      </c>
      <c r="Q58" s="183">
        <f t="shared" si="23"/>
        <v>11909.077222751146</v>
      </c>
      <c r="R58" s="186">
        <f t="shared" si="27"/>
        <v>-3110.5889418703318</v>
      </c>
      <c r="S58" s="191" t="s">
        <v>266</v>
      </c>
      <c r="T58" s="189">
        <f t="shared" ca="1" si="28"/>
        <v>539454.94545986375</v>
      </c>
      <c r="V58" s="188">
        <f t="shared" si="29"/>
        <v>-15019.666164621478</v>
      </c>
      <c r="W58" t="str">
        <f t="shared" si="30"/>
        <v>S.041</v>
      </c>
      <c r="X58" t="s">
        <v>631</v>
      </c>
      <c r="AA58" s="463"/>
    </row>
    <row r="59" spans="1:27" ht="25.5" customHeight="1">
      <c r="A59" s="193" t="s">
        <v>320</v>
      </c>
      <c r="B59" s="166" t="s">
        <v>191</v>
      </c>
      <c r="C59" s="190" t="str">
        <f t="shared" ca="1" si="31"/>
        <v>Northwest Henderson to Poynter 69 kV Rebuild 3.2 miles</v>
      </c>
      <c r="D59" s="182">
        <f t="shared" ca="1" si="31"/>
        <v>2014</v>
      </c>
      <c r="E59" s="455">
        <f t="shared" ca="1" si="31"/>
        <v>582861.13015138742</v>
      </c>
      <c r="F59" s="468">
        <f t="shared" ca="1" si="31"/>
        <v>0</v>
      </c>
      <c r="G59" s="184">
        <f t="shared" ca="1" si="24"/>
        <v>582861.13015138742</v>
      </c>
      <c r="H59" s="168"/>
      <c r="I59" s="185">
        <v>20876.976300543756</v>
      </c>
      <c r="J59" s="185">
        <v>582535.89545892982</v>
      </c>
      <c r="K59" s="185">
        <v>620794.74621265323</v>
      </c>
      <c r="L59" s="183">
        <f t="shared" si="25"/>
        <v>-38258.850753723411</v>
      </c>
      <c r="M59" s="183"/>
      <c r="N59" s="468">
        <v>0</v>
      </c>
      <c r="O59" s="468">
        <v>0</v>
      </c>
      <c r="P59" s="468">
        <f t="shared" si="26"/>
        <v>0</v>
      </c>
      <c r="Q59" s="183">
        <f t="shared" si="23"/>
        <v>13782.069645906717</v>
      </c>
      <c r="R59" s="186">
        <f t="shared" si="27"/>
        <v>-3599.804807272938</v>
      </c>
      <c r="S59" s="191" t="s">
        <v>266</v>
      </c>
      <c r="T59" s="189">
        <f t="shared" ca="1" si="28"/>
        <v>579261.32534411445</v>
      </c>
      <c r="V59" s="188">
        <f t="shared" si="29"/>
        <v>-17381.874453179655</v>
      </c>
      <c r="W59" t="str">
        <f t="shared" si="30"/>
        <v>S.042</v>
      </c>
      <c r="X59" t="s">
        <v>632</v>
      </c>
      <c r="AA59" s="463"/>
    </row>
    <row r="60" spans="1:27" ht="28.5" customHeight="1">
      <c r="A60" s="193" t="s">
        <v>321</v>
      </c>
      <c r="B60" s="166" t="s">
        <v>191</v>
      </c>
      <c r="C60" s="190" t="str">
        <f t="shared" ca="1" si="31"/>
        <v>Diana to Perdue 138 kV Rebuild 21.8 miles; Station Upgrades at Diana and Perdue</v>
      </c>
      <c r="D60" s="182">
        <f t="shared" ca="1" si="31"/>
        <v>2014</v>
      </c>
      <c r="E60" s="455">
        <f t="shared" ca="1" si="31"/>
        <v>1655521.7913876618</v>
      </c>
      <c r="F60" s="468">
        <f t="shared" ca="1" si="31"/>
        <v>0</v>
      </c>
      <c r="G60" s="184">
        <f t="shared" ca="1" si="24"/>
        <v>1655521.7913876618</v>
      </c>
      <c r="H60" s="168"/>
      <c r="I60" s="185">
        <v>63441.260197494878</v>
      </c>
      <c r="J60" s="185">
        <v>1658275.5464853691</v>
      </c>
      <c r="K60" s="185">
        <v>1767185.0868863964</v>
      </c>
      <c r="L60" s="183">
        <f t="shared" si="25"/>
        <v>-108909.54040102731</v>
      </c>
      <c r="M60" s="183"/>
      <c r="N60" s="468">
        <v>0</v>
      </c>
      <c r="O60" s="468">
        <v>0</v>
      </c>
      <c r="P60" s="468">
        <f t="shared" si="26"/>
        <v>0</v>
      </c>
      <c r="Q60" s="183">
        <f t="shared" si="23"/>
        <v>36051.750697696094</v>
      </c>
      <c r="R60" s="186">
        <f t="shared" si="27"/>
        <v>-9416.5295058363336</v>
      </c>
      <c r="S60" s="191" t="s">
        <v>266</v>
      </c>
      <c r="T60" s="189">
        <f t="shared" ca="1" si="28"/>
        <v>1646105.2618818255</v>
      </c>
      <c r="V60" s="188">
        <f t="shared" si="29"/>
        <v>-45468.280203532428</v>
      </c>
      <c r="W60" t="str">
        <f t="shared" si="30"/>
        <v>S.043</v>
      </c>
      <c r="X60" t="s">
        <v>633</v>
      </c>
      <c r="AA60" s="463"/>
    </row>
    <row r="61" spans="1:27" ht="17.25" customHeight="1">
      <c r="A61" s="193" t="s">
        <v>343</v>
      </c>
      <c r="B61" s="166" t="s">
        <v>191</v>
      </c>
      <c r="C61" s="190" t="str">
        <f t="shared" ca="1" si="31"/>
        <v>Pittsburg-Winnsboro-North Mineola</v>
      </c>
      <c r="D61" s="182">
        <f t="shared" ca="1" si="31"/>
        <v>2007</v>
      </c>
      <c r="E61" s="455">
        <f t="shared" ca="1" si="31"/>
        <v>2654898.7066460503</v>
      </c>
      <c r="F61" s="468">
        <f t="shared" ca="1" si="31"/>
        <v>0</v>
      </c>
      <c r="G61" s="184">
        <f t="shared" ref="G61:G71" ca="1" si="32">+E61+F61</f>
        <v>2654898.7066460503</v>
      </c>
      <c r="H61" s="168"/>
      <c r="I61" s="185">
        <v>723956.25750753749</v>
      </c>
      <c r="J61" s="185">
        <v>3306948.9603663096</v>
      </c>
      <c r="K61" s="185">
        <v>3524137.4078269792</v>
      </c>
      <c r="L61" s="183">
        <f t="shared" ref="L61:L71" si="33">+J61-K61</f>
        <v>-217188.44746066956</v>
      </c>
      <c r="M61" s="183"/>
      <c r="N61" s="468">
        <v>0</v>
      </c>
      <c r="O61" s="468">
        <v>0</v>
      </c>
      <c r="P61" s="468">
        <f t="shared" ref="P61:P71" si="34">+N61-O61</f>
        <v>0</v>
      </c>
      <c r="Q61" s="183">
        <f t="shared" si="23"/>
        <v>-401815.65407014691</v>
      </c>
      <c r="R61" s="186">
        <f t="shared" ref="R61:R71" si="35">I61+L61+P61+Q61</f>
        <v>104952.15597672103</v>
      </c>
      <c r="S61" s="191" t="s">
        <v>266</v>
      </c>
      <c r="T61" s="189">
        <f t="shared" ref="T61:T70" ca="1" si="36">+G61+R61</f>
        <v>2759850.8626227714</v>
      </c>
      <c r="V61" s="188">
        <f t="shared" ref="V61:V71" si="37">+I61+L61+P61</f>
        <v>506767.81004686793</v>
      </c>
      <c r="W61" t="str">
        <f t="shared" ref="W61:W71" si="38">A61</f>
        <v>S.044</v>
      </c>
      <c r="X61" t="s">
        <v>328</v>
      </c>
      <c r="AA61" s="463"/>
    </row>
    <row r="62" spans="1:27" ht="17.25" customHeight="1">
      <c r="A62" s="193" t="s">
        <v>344</v>
      </c>
      <c r="B62" s="166" t="s">
        <v>191</v>
      </c>
      <c r="C62" s="190" t="str">
        <f t="shared" ca="1" si="31"/>
        <v>CHAMBER SPRINGS - TONTITOWN 161KV CKT 1</v>
      </c>
      <c r="D62" s="182">
        <f t="shared" ca="1" si="31"/>
        <v>2007</v>
      </c>
      <c r="E62" s="455">
        <f t="shared" ca="1" si="31"/>
        <v>237422.98631966129</v>
      </c>
      <c r="F62" s="468">
        <f t="shared" ca="1" si="31"/>
        <v>0</v>
      </c>
      <c r="G62" s="184">
        <f t="shared" ca="1" si="32"/>
        <v>237422.98631966129</v>
      </c>
      <c r="H62" s="168"/>
      <c r="I62" s="185">
        <v>71289.707208938518</v>
      </c>
      <c r="J62" s="185">
        <v>302549.85798063729</v>
      </c>
      <c r="K62" s="185">
        <v>322420.23841946386</v>
      </c>
      <c r="L62" s="183">
        <f t="shared" si="33"/>
        <v>-19870.380438826571</v>
      </c>
      <c r="M62" s="183"/>
      <c r="N62" s="468">
        <v>0</v>
      </c>
      <c r="O62" s="468">
        <v>0</v>
      </c>
      <c r="P62" s="468">
        <f t="shared" si="34"/>
        <v>0</v>
      </c>
      <c r="Q62" s="183">
        <f t="shared" si="23"/>
        <v>-40770.329149494173</v>
      </c>
      <c r="R62" s="186">
        <f t="shared" si="35"/>
        <v>10648.997620617774</v>
      </c>
      <c r="S62" s="191" t="s">
        <v>266</v>
      </c>
      <c r="T62" s="189">
        <f t="shared" ca="1" si="36"/>
        <v>248071.98394027905</v>
      </c>
      <c r="V62" s="188">
        <f t="shared" si="37"/>
        <v>51419.326770111948</v>
      </c>
      <c r="W62" t="str">
        <f t="shared" si="38"/>
        <v>S.045</v>
      </c>
      <c r="X62" t="s">
        <v>330</v>
      </c>
      <c r="AA62" s="463"/>
    </row>
    <row r="63" spans="1:27" ht="17.25" customHeight="1">
      <c r="A63" s="193" t="s">
        <v>345</v>
      </c>
      <c r="B63" s="166" t="s">
        <v>191</v>
      </c>
      <c r="C63" s="190" t="str">
        <f t="shared" ca="1" si="31"/>
        <v>CHAMBER SPRINGS - TONTITOWN 345KV CKT 1</v>
      </c>
      <c r="D63" s="182">
        <f t="shared" ca="1" si="31"/>
        <v>2008</v>
      </c>
      <c r="E63" s="455">
        <f t="shared" ca="1" si="31"/>
        <v>1511727.499222416</v>
      </c>
      <c r="F63" s="468">
        <f t="shared" ca="1" si="31"/>
        <v>0</v>
      </c>
      <c r="G63" s="184">
        <f t="shared" ca="1" si="32"/>
        <v>1511727.499222416</v>
      </c>
      <c r="H63" s="168"/>
      <c r="I63" s="185">
        <v>382084.36864672741</v>
      </c>
      <c r="J63" s="185">
        <v>1851635.8707739497</v>
      </c>
      <c r="K63" s="185">
        <v>1973244.6179471542</v>
      </c>
      <c r="L63" s="183">
        <f t="shared" si="33"/>
        <v>-121608.74717320455</v>
      </c>
      <c r="M63" s="183"/>
      <c r="N63" s="468">
        <v>0</v>
      </c>
      <c r="O63" s="468">
        <v>0</v>
      </c>
      <c r="P63" s="468">
        <f t="shared" si="34"/>
        <v>0</v>
      </c>
      <c r="Q63" s="183">
        <f t="shared" si="23"/>
        <v>-206530.84141637155</v>
      </c>
      <c r="R63" s="186">
        <f t="shared" si="35"/>
        <v>53944.780057151307</v>
      </c>
      <c r="S63" s="191" t="s">
        <v>266</v>
      </c>
      <c r="T63" s="189">
        <f t="shared" ca="1" si="36"/>
        <v>1565672.2792795673</v>
      </c>
      <c r="V63" s="188">
        <f t="shared" si="37"/>
        <v>260475.62147352286</v>
      </c>
      <c r="W63" t="str">
        <f t="shared" si="38"/>
        <v>S.046</v>
      </c>
      <c r="X63" t="s">
        <v>332</v>
      </c>
      <c r="AA63" s="463"/>
    </row>
    <row r="64" spans="1:27" ht="17.25" customHeight="1">
      <c r="A64" s="193" t="s">
        <v>346</v>
      </c>
      <c r="B64" s="166" t="s">
        <v>191</v>
      </c>
      <c r="C64" s="190" t="str">
        <f t="shared" ca="1" si="31"/>
        <v>FULTON - HOPE 115KV CKT 1</v>
      </c>
      <c r="D64" s="182">
        <f t="shared" ca="1" si="31"/>
        <v>2012</v>
      </c>
      <c r="E64" s="455">
        <f t="shared" ca="1" si="31"/>
        <v>81415.319668258599</v>
      </c>
      <c r="F64" s="468">
        <f t="shared" ca="1" si="31"/>
        <v>0</v>
      </c>
      <c r="G64" s="184">
        <f t="shared" ca="1" si="32"/>
        <v>81415.319668258599</v>
      </c>
      <c r="H64" s="168"/>
      <c r="I64" s="185">
        <v>9830.3008970095834</v>
      </c>
      <c r="J64" s="185">
        <v>88534.970347013354</v>
      </c>
      <c r="K64" s="185">
        <v>94349.626994606209</v>
      </c>
      <c r="L64" s="183">
        <f t="shared" si="33"/>
        <v>-5814.6566475928557</v>
      </c>
      <c r="M64" s="183"/>
      <c r="N64" s="468">
        <v>0</v>
      </c>
      <c r="O64" s="468">
        <v>0</v>
      </c>
      <c r="P64" s="468">
        <f t="shared" si="34"/>
        <v>0</v>
      </c>
      <c r="Q64" s="183">
        <f t="shared" si="23"/>
        <v>-3184.0000264483629</v>
      </c>
      <c r="R64" s="186">
        <f t="shared" si="35"/>
        <v>831.64422296836483</v>
      </c>
      <c r="S64" s="191" t="s">
        <v>266</v>
      </c>
      <c r="T64" s="189">
        <f t="shared" ca="1" si="36"/>
        <v>82246.963891226958</v>
      </c>
      <c r="V64" s="188">
        <f t="shared" si="37"/>
        <v>4015.6442494167277</v>
      </c>
      <c r="W64" t="str">
        <f t="shared" si="38"/>
        <v>S.047</v>
      </c>
      <c r="X64" t="s">
        <v>333</v>
      </c>
      <c r="AA64" s="463"/>
    </row>
    <row r="65" spans="1:27" ht="17.25" customHeight="1">
      <c r="A65" s="193" t="s">
        <v>347</v>
      </c>
      <c r="B65" s="166" t="s">
        <v>191</v>
      </c>
      <c r="C65" s="190" t="str">
        <f t="shared" ca="1" si="31"/>
        <v>MINEOLA - NORTH MINEOLA 69KV CKT 1</v>
      </c>
      <c r="D65" s="182">
        <f t="shared" ca="1" si="31"/>
        <v>2010</v>
      </c>
      <c r="E65" s="455">
        <f t="shared" ca="1" si="31"/>
        <v>15687.68762961527</v>
      </c>
      <c r="F65" s="468">
        <f t="shared" ca="1" si="31"/>
        <v>0</v>
      </c>
      <c r="G65" s="184">
        <f t="shared" ca="1" si="32"/>
        <v>15687.68762961527</v>
      </c>
      <c r="H65" s="168"/>
      <c r="I65" s="185">
        <v>2896.042197648314</v>
      </c>
      <c r="J65" s="185">
        <v>18102.352515202041</v>
      </c>
      <c r="K65" s="185">
        <v>19291.249557546162</v>
      </c>
      <c r="L65" s="183">
        <f t="shared" si="33"/>
        <v>-1188.8970423441206</v>
      </c>
      <c r="M65" s="183"/>
      <c r="N65" s="468">
        <v>0</v>
      </c>
      <c r="O65" s="468">
        <v>0</v>
      </c>
      <c r="P65" s="468">
        <f t="shared" si="34"/>
        <v>0</v>
      </c>
      <c r="Q65" s="183">
        <f t="shared" si="23"/>
        <v>-1353.5935660708142</v>
      </c>
      <c r="R65" s="186">
        <f t="shared" si="35"/>
        <v>353.55158923337922</v>
      </c>
      <c r="S65" s="191" t="s">
        <v>266</v>
      </c>
      <c r="T65" s="189">
        <f t="shared" ca="1" si="36"/>
        <v>16041.239218848648</v>
      </c>
      <c r="V65" s="188">
        <f t="shared" si="37"/>
        <v>1707.1451553041934</v>
      </c>
      <c r="W65" t="str">
        <f t="shared" si="38"/>
        <v>S.048</v>
      </c>
      <c r="X65" t="s">
        <v>335</v>
      </c>
      <c r="AA65" s="463"/>
    </row>
    <row r="66" spans="1:27" ht="17.25" customHeight="1">
      <c r="A66" s="193" t="s">
        <v>348</v>
      </c>
      <c r="B66" s="166" t="s">
        <v>191</v>
      </c>
      <c r="C66" s="190" t="str">
        <f t="shared" ca="1" si="31"/>
        <v xml:space="preserve">SUGAR HILL 138/69KV TRANSFORMER CKT 1 </v>
      </c>
      <c r="D66" s="182">
        <f t="shared" ca="1" si="31"/>
        <v>2010</v>
      </c>
      <c r="E66" s="455">
        <f t="shared" ca="1" si="31"/>
        <v>2365.8807570784584</v>
      </c>
      <c r="F66" s="468">
        <f t="shared" ca="1" si="31"/>
        <v>0</v>
      </c>
      <c r="G66" s="184">
        <f t="shared" ca="1" si="32"/>
        <v>2365.8807570784584</v>
      </c>
      <c r="H66" s="168"/>
      <c r="I66" s="185">
        <v>256.00480271735887</v>
      </c>
      <c r="J66" s="185">
        <v>2544.3712318715793</v>
      </c>
      <c r="K66" s="185">
        <v>2711.4763321427868</v>
      </c>
      <c r="L66" s="183">
        <f t="shared" si="33"/>
        <v>-167.10510027120745</v>
      </c>
      <c r="M66" s="183"/>
      <c r="N66" s="468">
        <v>0</v>
      </c>
      <c r="O66" s="468">
        <v>0</v>
      </c>
      <c r="P66" s="468">
        <f t="shared" si="34"/>
        <v>0</v>
      </c>
      <c r="Q66" s="183">
        <f t="shared" si="23"/>
        <v>-70.488478898725091</v>
      </c>
      <c r="R66" s="186">
        <f t="shared" si="35"/>
        <v>18.411223547426331</v>
      </c>
      <c r="S66" s="191" t="s">
        <v>266</v>
      </c>
      <c r="T66" s="189">
        <f t="shared" ca="1" si="36"/>
        <v>2384.2919806258847</v>
      </c>
      <c r="V66" s="188">
        <f t="shared" si="37"/>
        <v>88.899702446151423</v>
      </c>
      <c r="W66" t="str">
        <f t="shared" si="38"/>
        <v>S.049</v>
      </c>
      <c r="X66" t="s">
        <v>634</v>
      </c>
      <c r="AA66" s="463"/>
    </row>
    <row r="67" spans="1:27" ht="17.25" customHeight="1">
      <c r="A67" s="193" t="s">
        <v>349</v>
      </c>
      <c r="B67" s="166" t="s">
        <v>191</v>
      </c>
      <c r="C67" s="190" t="str">
        <f t="shared" ca="1" si="31"/>
        <v>Dekalb-New Boston 69 kV</v>
      </c>
      <c r="D67" s="182">
        <f t="shared" ca="1" si="31"/>
        <v>2015</v>
      </c>
      <c r="E67" s="455">
        <f t="shared" ca="1" si="31"/>
        <v>1797317.8153573265</v>
      </c>
      <c r="F67" s="468">
        <f t="shared" ca="1" si="31"/>
        <v>0</v>
      </c>
      <c r="G67" s="184">
        <f t="shared" ca="1" si="32"/>
        <v>1797317.8153573265</v>
      </c>
      <c r="H67" s="168"/>
      <c r="I67" s="185">
        <v>67020.980205015745</v>
      </c>
      <c r="J67" s="185">
        <v>1801093.6302809638</v>
      </c>
      <c r="K67" s="185">
        <v>1919382.9458949226</v>
      </c>
      <c r="L67" s="183">
        <f t="shared" si="33"/>
        <v>-118289.31561395875</v>
      </c>
      <c r="M67" s="183"/>
      <c r="N67" s="468">
        <v>0</v>
      </c>
      <c r="O67" s="468">
        <v>0</v>
      </c>
      <c r="P67" s="468">
        <f t="shared" si="34"/>
        <v>0</v>
      </c>
      <c r="Q67" s="183">
        <f t="shared" si="23"/>
        <v>40650.608260865847</v>
      </c>
      <c r="R67" s="186">
        <f t="shared" si="35"/>
        <v>-10617.72714807716</v>
      </c>
      <c r="S67" s="191" t="s">
        <v>266</v>
      </c>
      <c r="T67" s="189">
        <f t="shared" ca="1" si="36"/>
        <v>1786700.0882092493</v>
      </c>
      <c r="V67" s="188">
        <f t="shared" si="37"/>
        <v>-51268.335408943007</v>
      </c>
      <c r="W67" t="str">
        <f t="shared" si="38"/>
        <v>S.050</v>
      </c>
      <c r="X67" t="s">
        <v>338</v>
      </c>
      <c r="AA67" s="463"/>
    </row>
    <row r="68" spans="1:27" ht="17.25" customHeight="1">
      <c r="A68" s="193" t="s">
        <v>350</v>
      </c>
      <c r="B68" s="166" t="s">
        <v>191</v>
      </c>
      <c r="C68" s="190" t="str">
        <f t="shared" ca="1" si="31"/>
        <v>Hardy Street-Waterworks 69 kV</v>
      </c>
      <c r="D68" s="182">
        <f t="shared" ca="1" si="31"/>
        <v>2015</v>
      </c>
      <c r="E68" s="455">
        <f t="shared" ca="1" si="31"/>
        <v>632291.51020982536</v>
      </c>
      <c r="F68" s="468">
        <f t="shared" ca="1" si="31"/>
        <v>0</v>
      </c>
      <c r="G68" s="184">
        <f t="shared" ca="1" si="32"/>
        <v>632291.51020982536</v>
      </c>
      <c r="H68" s="168"/>
      <c r="I68" s="185">
        <v>23033.498882679734</v>
      </c>
      <c r="J68" s="185">
        <v>631770.70774541306</v>
      </c>
      <c r="K68" s="185">
        <v>673263.1229023604</v>
      </c>
      <c r="L68" s="183">
        <f t="shared" si="33"/>
        <v>-41492.415156947332</v>
      </c>
      <c r="M68" s="183"/>
      <c r="N68" s="468">
        <v>0</v>
      </c>
      <c r="O68" s="468">
        <v>0</v>
      </c>
      <c r="P68" s="468">
        <f t="shared" si="34"/>
        <v>0</v>
      </c>
      <c r="Q68" s="183">
        <f t="shared" si="23"/>
        <v>14636.05495282929</v>
      </c>
      <c r="R68" s="186">
        <f t="shared" si="35"/>
        <v>-3822.8613214383076</v>
      </c>
      <c r="S68" s="191" t="s">
        <v>266</v>
      </c>
      <c r="T68" s="189">
        <f t="shared" ca="1" si="36"/>
        <v>628468.64888838702</v>
      </c>
      <c r="V68" s="188">
        <f t="shared" si="37"/>
        <v>-18458.916274267598</v>
      </c>
      <c r="W68" t="str">
        <f t="shared" si="38"/>
        <v>S.051</v>
      </c>
      <c r="X68" t="s">
        <v>339</v>
      </c>
      <c r="AA68" s="463"/>
    </row>
    <row r="69" spans="1:27" ht="17.25" customHeight="1">
      <c r="A69" s="193" t="s">
        <v>351</v>
      </c>
      <c r="B69" s="166" t="s">
        <v>191</v>
      </c>
      <c r="C69" s="190" t="str">
        <f t="shared" ca="1" si="31"/>
        <v>Red Oak (State Line)-North Huntington 69 kV</v>
      </c>
      <c r="D69" s="182">
        <f t="shared" ca="1" si="31"/>
        <v>2015</v>
      </c>
      <c r="E69" s="455">
        <f t="shared" ca="1" si="31"/>
        <v>1355782.0068449264</v>
      </c>
      <c r="F69" s="468">
        <f t="shared" ca="1" si="31"/>
        <v>0</v>
      </c>
      <c r="G69" s="184">
        <f t="shared" ca="1" si="32"/>
        <v>1355782.0068449264</v>
      </c>
      <c r="H69" s="168"/>
      <c r="I69" s="185">
        <v>51716.787278023548</v>
      </c>
      <c r="J69" s="185">
        <v>1357257.0239716277</v>
      </c>
      <c r="K69" s="185">
        <v>1446396.7565089068</v>
      </c>
      <c r="L69" s="183">
        <f t="shared" si="33"/>
        <v>-89139.732537279138</v>
      </c>
      <c r="M69" s="183"/>
      <c r="N69" s="468">
        <v>0</v>
      </c>
      <c r="O69" s="468">
        <v>0</v>
      </c>
      <c r="P69" s="468">
        <f t="shared" si="34"/>
        <v>0</v>
      </c>
      <c r="Q69" s="183">
        <f t="shared" si="23"/>
        <v>29672.613233244614</v>
      </c>
      <c r="R69" s="186">
        <f t="shared" si="35"/>
        <v>-7750.3320260109758</v>
      </c>
      <c r="S69" s="191" t="s">
        <v>266</v>
      </c>
      <c r="T69" s="189">
        <f t="shared" ca="1" si="36"/>
        <v>1348031.6748189153</v>
      </c>
      <c r="V69" s="188">
        <f t="shared" si="37"/>
        <v>-37422.94525925559</v>
      </c>
      <c r="W69" t="str">
        <f t="shared" si="38"/>
        <v>S.052</v>
      </c>
      <c r="X69" t="s">
        <v>340</v>
      </c>
      <c r="AA69" s="463"/>
    </row>
    <row r="70" spans="1:27" ht="17.25" customHeight="1">
      <c r="A70" s="193" t="s">
        <v>352</v>
      </c>
      <c r="B70" s="166" t="s">
        <v>191</v>
      </c>
      <c r="C70" s="190" t="str">
        <f t="shared" ca="1" si="31"/>
        <v>Mt. Pleasant - West Mt. Pleasant 69 kV Ckt 1)</v>
      </c>
      <c r="D70" s="182">
        <f t="shared" ca="1" si="31"/>
        <v>2015</v>
      </c>
      <c r="E70" s="455">
        <f t="shared" ca="1" si="31"/>
        <v>654319.37609448202</v>
      </c>
      <c r="F70" s="468">
        <f t="shared" ca="1" si="31"/>
        <v>0</v>
      </c>
      <c r="G70" s="184">
        <f t="shared" ca="1" si="32"/>
        <v>654319.37609448202</v>
      </c>
      <c r="H70" s="168"/>
      <c r="I70" s="185">
        <v>24806.897191736498</v>
      </c>
      <c r="J70" s="185">
        <v>654670.73839982471</v>
      </c>
      <c r="K70" s="185">
        <v>697667.14474751684</v>
      </c>
      <c r="L70" s="183">
        <f t="shared" si="33"/>
        <v>-42996.406347692129</v>
      </c>
      <c r="M70" s="183"/>
      <c r="N70" s="468">
        <v>0</v>
      </c>
      <c r="O70" s="468">
        <v>0</v>
      </c>
      <c r="P70" s="468">
        <f t="shared" si="34"/>
        <v>0</v>
      </c>
      <c r="Q70" s="183">
        <f t="shared" si="23"/>
        <v>14422.442337131255</v>
      </c>
      <c r="R70" s="186">
        <f t="shared" si="35"/>
        <v>-3767.0668188243762</v>
      </c>
      <c r="S70" s="191" t="s">
        <v>266</v>
      </c>
      <c r="T70" s="189">
        <f t="shared" ca="1" si="36"/>
        <v>650552.30927565764</v>
      </c>
      <c r="V70" s="188">
        <f t="shared" si="37"/>
        <v>-18189.509155955631</v>
      </c>
      <c r="W70" t="str">
        <f t="shared" si="38"/>
        <v>S.053</v>
      </c>
      <c r="X70" t="s">
        <v>635</v>
      </c>
      <c r="AA70" s="463"/>
    </row>
    <row r="71" spans="1:27" ht="17.25" customHeight="1">
      <c r="A71" s="193" t="s">
        <v>353</v>
      </c>
      <c r="B71" s="166" t="s">
        <v>191</v>
      </c>
      <c r="C71" s="190" t="str">
        <f t="shared" ca="1" si="31"/>
        <v>Benteler - Port Robson 138 kV Ckt 1 and 2</v>
      </c>
      <c r="D71" s="182">
        <f t="shared" ca="1" si="31"/>
        <v>2015</v>
      </c>
      <c r="E71" s="455">
        <f t="shared" ca="1" si="31"/>
        <v>1579495.5458278859</v>
      </c>
      <c r="F71" s="468">
        <f t="shared" ca="1" si="31"/>
        <v>0</v>
      </c>
      <c r="G71" s="184">
        <f t="shared" ca="1" si="32"/>
        <v>1579495.5458278859</v>
      </c>
      <c r="H71" s="168"/>
      <c r="I71" s="185">
        <v>59941.047309208196</v>
      </c>
      <c r="J71" s="185">
        <v>1580407.0624202651</v>
      </c>
      <c r="K71" s="185">
        <v>1684202.4824151695</v>
      </c>
      <c r="L71" s="183">
        <f t="shared" si="33"/>
        <v>-103795.41999490443</v>
      </c>
      <c r="M71" s="183"/>
      <c r="N71" s="468">
        <v>0</v>
      </c>
      <c r="O71" s="468">
        <v>0</v>
      </c>
      <c r="P71" s="468">
        <f t="shared" si="34"/>
        <v>0</v>
      </c>
      <c r="Q71" s="183">
        <f t="shared" si="23"/>
        <v>34772.085154558888</v>
      </c>
      <c r="R71" s="186">
        <f t="shared" si="35"/>
        <v>-9082.2875311373427</v>
      </c>
      <c r="S71" s="191" t="s">
        <v>266</v>
      </c>
      <c r="T71" s="189">
        <f ca="1">+G71+R71</f>
        <v>1570413.2582967486</v>
      </c>
      <c r="V71" s="188">
        <f t="shared" si="37"/>
        <v>-43854.372685696231</v>
      </c>
      <c r="W71" t="str">
        <f t="shared" si="38"/>
        <v>S.054</v>
      </c>
      <c r="X71" t="s">
        <v>342</v>
      </c>
      <c r="AA71" s="463"/>
    </row>
    <row r="72" spans="1:27" ht="17.25" customHeight="1">
      <c r="A72" s="193" t="s">
        <v>363</v>
      </c>
      <c r="B72" s="166" t="s">
        <v>191</v>
      </c>
      <c r="C72" s="190" t="str">
        <f t="shared" ca="1" si="31"/>
        <v>Ellerbe Rd-S Shreveport 69 kv Build</v>
      </c>
      <c r="D72" s="182">
        <f t="shared" ca="1" si="31"/>
        <v>2016</v>
      </c>
      <c r="E72" s="455">
        <f t="shared" ca="1" si="31"/>
        <v>1086255.8980785776</v>
      </c>
      <c r="F72" s="468">
        <f t="shared" ca="1" si="31"/>
        <v>0</v>
      </c>
      <c r="G72" s="184">
        <f t="shared" ref="G72:G77" ca="1" si="39">+E72+F72</f>
        <v>1086255.8980785776</v>
      </c>
      <c r="H72" s="168"/>
      <c r="I72" s="185">
        <v>35512.945467617828</v>
      </c>
      <c r="J72" s="185">
        <v>1080657.3490353473</v>
      </c>
      <c r="K72" s="185">
        <v>1151631.0153020173</v>
      </c>
      <c r="L72" s="183">
        <f t="shared" ref="L72:L77" si="40">+J72-K72</f>
        <v>-70973.666266669985</v>
      </c>
      <c r="M72" s="183"/>
      <c r="N72" s="468">
        <v>0</v>
      </c>
      <c r="O72" s="468">
        <v>0</v>
      </c>
      <c r="P72" s="468">
        <f t="shared" ref="P72:P77" si="41">+N72-O72</f>
        <v>0</v>
      </c>
      <c r="Q72" s="183">
        <f t="shared" si="23"/>
        <v>28116.767559392199</v>
      </c>
      <c r="R72" s="186">
        <f t="shared" ref="R72:R77" si="42">I72+L72+P72+Q72</f>
        <v>-7343.953239659957</v>
      </c>
      <c r="S72" s="191" t="s">
        <v>266</v>
      </c>
      <c r="T72" s="189">
        <f t="shared" ref="T72:T77" ca="1" si="43">+G72+R72</f>
        <v>1078911.9448389176</v>
      </c>
      <c r="V72" s="188">
        <f>+I72+L72+P72</f>
        <v>-35460.720799052157</v>
      </c>
      <c r="W72" t="str">
        <f>A72</f>
        <v>S.055</v>
      </c>
      <c r="X72" t="s">
        <v>636</v>
      </c>
      <c r="AA72" s="463"/>
    </row>
    <row r="73" spans="1:27" ht="17.25" customHeight="1">
      <c r="A73" s="193" t="s">
        <v>364</v>
      </c>
      <c r="B73" s="166" t="s">
        <v>191</v>
      </c>
      <c r="C73" s="190" t="str">
        <f t="shared" ca="1" si="31"/>
        <v>Logansport 138 kv</v>
      </c>
      <c r="D73" s="182">
        <f t="shared" ca="1" si="31"/>
        <v>2016</v>
      </c>
      <c r="E73" s="455">
        <f t="shared" ca="1" si="31"/>
        <v>180931.48803632683</v>
      </c>
      <c r="F73" s="468">
        <f t="shared" ca="1" si="31"/>
        <v>0</v>
      </c>
      <c r="G73" s="184">
        <f t="shared" ca="1" si="39"/>
        <v>180931.48803632683</v>
      </c>
      <c r="H73" s="168"/>
      <c r="I73" s="185">
        <v>7265.3277186275227</v>
      </c>
      <c r="J73" s="185">
        <v>181336.90317442667</v>
      </c>
      <c r="K73" s="185">
        <v>193246.45513298392</v>
      </c>
      <c r="L73" s="183">
        <f t="shared" si="40"/>
        <v>-11909.551958557247</v>
      </c>
      <c r="M73" s="183"/>
      <c r="N73" s="468">
        <v>0</v>
      </c>
      <c r="O73" s="468">
        <v>0</v>
      </c>
      <c r="P73" s="468">
        <f t="shared" si="41"/>
        <v>0</v>
      </c>
      <c r="Q73" s="183">
        <f t="shared" si="23"/>
        <v>3682.4004280050985</v>
      </c>
      <c r="R73" s="186">
        <f t="shared" si="42"/>
        <v>-961.82381192462617</v>
      </c>
      <c r="S73" s="191" t="s">
        <v>266</v>
      </c>
      <c r="T73" s="189">
        <f t="shared" ca="1" si="43"/>
        <v>179969.66422440219</v>
      </c>
      <c r="V73" s="188">
        <f>+I73+L73+P73</f>
        <v>-4644.2242399297247</v>
      </c>
      <c r="W73" t="str">
        <f>A73</f>
        <v>S.056</v>
      </c>
      <c r="X73" t="s">
        <v>637</v>
      </c>
      <c r="AA73" s="463"/>
    </row>
    <row r="74" spans="1:27" ht="17.25" customHeight="1">
      <c r="A74" s="193" t="s">
        <v>365</v>
      </c>
      <c r="B74" s="166" t="s">
        <v>191</v>
      </c>
      <c r="C74" s="190" t="str">
        <f t="shared" ca="1" si="31"/>
        <v>Winnsboro 138 kw</v>
      </c>
      <c r="D74" s="182">
        <f t="shared" ca="1" si="31"/>
        <v>2016</v>
      </c>
      <c r="E74" s="455">
        <f t="shared" ca="1" si="31"/>
        <v>142599.55712344224</v>
      </c>
      <c r="F74" s="468">
        <f t="shared" ca="1" si="31"/>
        <v>0</v>
      </c>
      <c r="G74" s="184">
        <f t="shared" ca="1" si="39"/>
        <v>142599.55712344224</v>
      </c>
      <c r="H74" s="168"/>
      <c r="I74" s="185">
        <v>4637.3114170120971</v>
      </c>
      <c r="J74" s="185">
        <v>141841.06130336551</v>
      </c>
      <c r="K74" s="185">
        <v>151156.6692126086</v>
      </c>
      <c r="L74" s="183">
        <f t="shared" si="40"/>
        <v>-9315.6079092430882</v>
      </c>
      <c r="M74" s="183"/>
      <c r="N74" s="468">
        <v>0</v>
      </c>
      <c r="O74" s="468">
        <v>0</v>
      </c>
      <c r="P74" s="468">
        <f t="shared" si="41"/>
        <v>0</v>
      </c>
      <c r="Q74" s="183">
        <f t="shared" si="23"/>
        <v>3709.41628037901</v>
      </c>
      <c r="R74" s="186">
        <f t="shared" si="42"/>
        <v>-968.88021185198113</v>
      </c>
      <c r="S74" s="191" t="s">
        <v>266</v>
      </c>
      <c r="T74" s="189">
        <f t="shared" ca="1" si="43"/>
        <v>141630.67691159027</v>
      </c>
      <c r="V74" s="188">
        <f>+I74+L74+P74</f>
        <v>-4678.2964922309911</v>
      </c>
      <c r="W74" t="str">
        <f>A74</f>
        <v>S.057</v>
      </c>
      <c r="X74" t="s">
        <v>638</v>
      </c>
      <c r="AA74" s="463"/>
    </row>
    <row r="75" spans="1:27" ht="17.25" customHeight="1">
      <c r="A75" s="193" t="s">
        <v>366</v>
      </c>
      <c r="B75" s="166" t="s">
        <v>191</v>
      </c>
      <c r="C75" s="190" t="str">
        <f t="shared" ca="1" si="31"/>
        <v>Rock Hill-Springridge Pan-Harr REC 138 kv</v>
      </c>
      <c r="D75" s="182">
        <f t="shared" ca="1" si="31"/>
        <v>2016</v>
      </c>
      <c r="E75" s="455">
        <f t="shared" ca="1" si="31"/>
        <v>2935013.5730693676</v>
      </c>
      <c r="F75" s="468">
        <f t="shared" ca="1" si="31"/>
        <v>0</v>
      </c>
      <c r="G75" s="184">
        <f t="shared" ca="1" si="39"/>
        <v>2935013.5730693676</v>
      </c>
      <c r="H75" s="168"/>
      <c r="I75" s="185">
        <v>124855.91447904194</v>
      </c>
      <c r="J75" s="185">
        <v>2948174.9624175858</v>
      </c>
      <c r="K75" s="185">
        <v>3141800.4312724075</v>
      </c>
      <c r="L75" s="183">
        <f t="shared" si="40"/>
        <v>-193625.46885482175</v>
      </c>
      <c r="M75" s="183"/>
      <c r="N75" s="468">
        <v>0</v>
      </c>
      <c r="O75" s="468">
        <v>0</v>
      </c>
      <c r="P75" s="468">
        <f t="shared" si="41"/>
        <v>0</v>
      </c>
      <c r="Q75" s="183">
        <f t="shared" si="23"/>
        <v>54527.306043888057</v>
      </c>
      <c r="R75" s="186">
        <f t="shared" si="42"/>
        <v>-14242.248331891758</v>
      </c>
      <c r="S75" s="191" t="s">
        <v>266</v>
      </c>
      <c r="T75" s="189">
        <f t="shared" ca="1" si="43"/>
        <v>2920771.3247374757</v>
      </c>
      <c r="V75" s="188">
        <f>+I75+L75+P75</f>
        <v>-68769.554375779815</v>
      </c>
      <c r="W75" t="str">
        <f>A75</f>
        <v>S.058</v>
      </c>
      <c r="X75" t="s">
        <v>639</v>
      </c>
      <c r="AA75" s="463"/>
    </row>
    <row r="76" spans="1:27" ht="17.25" customHeight="1">
      <c r="A76" s="193" t="s">
        <v>367</v>
      </c>
      <c r="B76" s="166" t="s">
        <v>191</v>
      </c>
      <c r="C76" s="190" t="str">
        <f t="shared" ca="1" si="31"/>
        <v>Brownlee-North Mrket 69 kv Rebuild</v>
      </c>
      <c r="D76" s="182">
        <f t="shared" ca="1" si="31"/>
        <v>2017</v>
      </c>
      <c r="E76" s="455">
        <f t="shared" ca="1" si="31"/>
        <v>2015719.0975033441</v>
      </c>
      <c r="F76" s="468">
        <f t="shared" ca="1" si="31"/>
        <v>0</v>
      </c>
      <c r="G76" s="184">
        <f t="shared" ca="1" si="39"/>
        <v>2015719.0975033441</v>
      </c>
      <c r="H76" s="168"/>
      <c r="I76" s="185">
        <v>78690.339656556025</v>
      </c>
      <c r="J76" s="185">
        <v>2014995.8651977812</v>
      </c>
      <c r="K76" s="185">
        <v>2147333.5059799654</v>
      </c>
      <c r="L76" s="183">
        <f t="shared" si="40"/>
        <v>-132337.6407821842</v>
      </c>
      <c r="M76" s="183"/>
      <c r="N76" s="468">
        <v>0</v>
      </c>
      <c r="O76" s="468">
        <v>0</v>
      </c>
      <c r="P76" s="468">
        <f t="shared" si="41"/>
        <v>0</v>
      </c>
      <c r="Q76" s="183">
        <f t="shared" si="23"/>
        <v>42536.88763084379</v>
      </c>
      <c r="R76" s="186">
        <f t="shared" si="42"/>
        <v>-11110.413494784385</v>
      </c>
      <c r="S76" s="191" t="s">
        <v>266</v>
      </c>
      <c r="T76" s="189">
        <f t="shared" ca="1" si="43"/>
        <v>2004608.6840085597</v>
      </c>
      <c r="V76" s="188">
        <f>+I76+L76+P76</f>
        <v>-53647.301125628175</v>
      </c>
      <c r="W76" t="str">
        <f>A76</f>
        <v>S.059</v>
      </c>
      <c r="X76" t="s">
        <v>640</v>
      </c>
      <c r="AA76" s="463"/>
    </row>
    <row r="77" spans="1:27" ht="17.25" customHeight="1">
      <c r="A77" s="193" t="s">
        <v>371</v>
      </c>
      <c r="B77" s="166" t="s">
        <v>191</v>
      </c>
      <c r="C77" s="190" t="str">
        <f t="shared" ca="1" si="31"/>
        <v>Valliant-NW Texarkana 345 kV</v>
      </c>
      <c r="D77" s="182">
        <f t="shared" ca="1" si="31"/>
        <v>2016</v>
      </c>
      <c r="E77" s="455">
        <f t="shared" ca="1" si="31"/>
        <v>11381977.025851678</v>
      </c>
      <c r="F77" s="468">
        <f t="shared" ca="1" si="31"/>
        <v>0</v>
      </c>
      <c r="G77" s="184">
        <f t="shared" ca="1" si="39"/>
        <v>11381977.025851678</v>
      </c>
      <c r="H77" s="168"/>
      <c r="I77" s="185">
        <v>449383.39723550901</v>
      </c>
      <c r="J77" s="185">
        <v>11392168.467567611</v>
      </c>
      <c r="K77" s="185">
        <v>12140364.890413921</v>
      </c>
      <c r="L77" s="183">
        <f t="shared" si="40"/>
        <v>-748196.42284630984</v>
      </c>
      <c r="M77" s="183"/>
      <c r="N77" s="468">
        <v>0</v>
      </c>
      <c r="O77" s="468">
        <v>0</v>
      </c>
      <c r="P77" s="468">
        <f t="shared" si="41"/>
        <v>0</v>
      </c>
      <c r="Q77" s="183">
        <f t="shared" si="23"/>
        <v>236928.52811503384</v>
      </c>
      <c r="R77" s="186">
        <f t="shared" si="42"/>
        <v>-61884.497495766991</v>
      </c>
      <c r="S77" s="191" t="s">
        <v>266</v>
      </c>
      <c r="T77" s="189">
        <f t="shared" ca="1" si="43"/>
        <v>11320092.528355911</v>
      </c>
      <c r="V77" s="188">
        <f t="shared" ref="V77:V84" si="44">+I77+L77+P77</f>
        <v>-298813.02561080083</v>
      </c>
      <c r="W77" t="str">
        <f t="shared" ref="W77:W84" si="45">A77</f>
        <v>S.060</v>
      </c>
      <c r="X77" t="s">
        <v>379</v>
      </c>
      <c r="AA77" s="463"/>
    </row>
    <row r="78" spans="1:27" ht="17.25" customHeight="1">
      <c r="A78" s="193" t="s">
        <v>372</v>
      </c>
      <c r="B78" s="166" t="s">
        <v>191</v>
      </c>
      <c r="C78" s="190" t="str">
        <f t="shared" ref="C78:F93" ca="1" si="46">INDIRECT("'"&amp; $A78 &amp; "'!" &amp;C$103)</f>
        <v>Messick 500/230 kV</v>
      </c>
      <c r="D78" s="182">
        <f t="shared" ca="1" si="46"/>
        <v>2016</v>
      </c>
      <c r="E78" s="455">
        <f t="shared" ca="1" si="46"/>
        <v>1940964.1908449321</v>
      </c>
      <c r="F78" s="468">
        <f t="shared" ca="1" si="46"/>
        <v>0</v>
      </c>
      <c r="G78" s="184">
        <f t="shared" ref="G78:G84" ca="1" si="47">+E78+F78</f>
        <v>1940964.1908449321</v>
      </c>
      <c r="H78" s="168"/>
      <c r="I78" s="185">
        <v>-4734033.2202558517</v>
      </c>
      <c r="J78" s="185">
        <v>6758261.3831444997</v>
      </c>
      <c r="K78" s="185">
        <v>7202119.5481571099</v>
      </c>
      <c r="L78" s="183">
        <f t="shared" ref="L78:L84" si="48">+J78-K78</f>
        <v>-443858.16501261014</v>
      </c>
      <c r="M78" s="183"/>
      <c r="N78" s="468">
        <v>0</v>
      </c>
      <c r="O78" s="468">
        <v>0</v>
      </c>
      <c r="P78" s="468">
        <f t="shared" ref="P78:P84" si="49">+N78-O78</f>
        <v>0</v>
      </c>
      <c r="Q78" s="183">
        <f t="shared" si="23"/>
        <v>4105544.5362313115</v>
      </c>
      <c r="R78" s="186">
        <f t="shared" ref="R78:R84" si="50">I78+L78+P78+Q78</f>
        <v>-1072346.8490371504</v>
      </c>
      <c r="S78" s="191" t="s">
        <v>266</v>
      </c>
      <c r="T78" s="189">
        <f t="shared" ref="T78:T84" ca="1" si="51">+G78+R78</f>
        <v>868617.34180778172</v>
      </c>
      <c r="V78" s="188">
        <f t="shared" si="44"/>
        <v>-5177891.3852684619</v>
      </c>
      <c r="W78" t="str">
        <f t="shared" si="45"/>
        <v>S.061</v>
      </c>
      <c r="X78" t="s">
        <v>641</v>
      </c>
      <c r="AA78" s="463"/>
    </row>
    <row r="79" spans="1:27" ht="17.25" customHeight="1">
      <c r="A79" s="193" t="s">
        <v>373</v>
      </c>
      <c r="B79" s="166" t="s">
        <v>191</v>
      </c>
      <c r="C79" s="190" t="str">
        <f t="shared" ca="1" si="46"/>
        <v>Letourneau 69 kV Capacitor Bank Addition</v>
      </c>
      <c r="D79" s="182">
        <f t="shared" ca="1" si="46"/>
        <v>2017</v>
      </c>
      <c r="E79" s="455">
        <f t="shared" ca="1" si="46"/>
        <v>148274.95349123623</v>
      </c>
      <c r="F79" s="468">
        <f t="shared" ca="1" si="46"/>
        <v>0</v>
      </c>
      <c r="G79" s="184">
        <f t="shared" ca="1" si="47"/>
        <v>148274.95349123623</v>
      </c>
      <c r="H79" s="168"/>
      <c r="I79" s="185">
        <v>5136.8271502990392</v>
      </c>
      <c r="J79" s="185">
        <v>147791.0954019294</v>
      </c>
      <c r="K79" s="185">
        <v>157497.48003125284</v>
      </c>
      <c r="L79" s="183">
        <f t="shared" si="48"/>
        <v>-9706.3846293234383</v>
      </c>
      <c r="M79" s="183"/>
      <c r="N79" s="468">
        <v>0</v>
      </c>
      <c r="O79" s="468">
        <v>0</v>
      </c>
      <c r="P79" s="468">
        <f t="shared" si="49"/>
        <v>0</v>
      </c>
      <c r="Q79" s="183">
        <f t="shared" si="23"/>
        <v>3623.197233217139</v>
      </c>
      <c r="R79" s="186">
        <f t="shared" si="50"/>
        <v>-946.36024580726007</v>
      </c>
      <c r="S79" s="191" t="s">
        <v>266</v>
      </c>
      <c r="T79" s="189">
        <f t="shared" ca="1" si="51"/>
        <v>147328.59324542896</v>
      </c>
      <c r="V79" s="188">
        <f t="shared" si="44"/>
        <v>-4569.5574790243991</v>
      </c>
      <c r="W79" t="str">
        <f t="shared" si="45"/>
        <v>S.062</v>
      </c>
      <c r="X79" t="s">
        <v>382</v>
      </c>
      <c r="AA79" s="463"/>
    </row>
    <row r="80" spans="1:27" ht="17.25" customHeight="1">
      <c r="A80" s="193" t="s">
        <v>374</v>
      </c>
      <c r="B80" s="166" t="s">
        <v>191</v>
      </c>
      <c r="C80" s="190" t="str">
        <f t="shared" ca="1" si="46"/>
        <v>Brooks Street - Edwards Street 69 kV Line Rebuild</v>
      </c>
      <c r="D80" s="182">
        <f t="shared" ca="1" si="46"/>
        <v>2017</v>
      </c>
      <c r="E80" s="455">
        <f t="shared" ca="1" si="46"/>
        <v>552406.65424089588</v>
      </c>
      <c r="F80" s="468">
        <f t="shared" ca="1" si="46"/>
        <v>0</v>
      </c>
      <c r="G80" s="184">
        <f t="shared" ca="1" si="47"/>
        <v>552406.65424089588</v>
      </c>
      <c r="H80" s="168"/>
      <c r="I80" s="185">
        <v>26244.745406706003</v>
      </c>
      <c r="J80" s="185">
        <v>556026.00629962969</v>
      </c>
      <c r="K80" s="185">
        <v>592543.78341179772</v>
      </c>
      <c r="L80" s="183">
        <f t="shared" si="48"/>
        <v>-36517.777112168027</v>
      </c>
      <c r="M80" s="183"/>
      <c r="N80" s="468">
        <v>0</v>
      </c>
      <c r="O80" s="468">
        <v>0</v>
      </c>
      <c r="P80" s="468">
        <f t="shared" si="49"/>
        <v>0</v>
      </c>
      <c r="Q80" s="183">
        <f t="shared" si="23"/>
        <v>8145.4758415531915</v>
      </c>
      <c r="R80" s="186">
        <f t="shared" si="50"/>
        <v>-2127.5558639088331</v>
      </c>
      <c r="S80" s="191" t="s">
        <v>266</v>
      </c>
      <c r="T80" s="189">
        <f t="shared" ca="1" si="51"/>
        <v>550279.09837698704</v>
      </c>
      <c r="V80" s="188">
        <f t="shared" si="44"/>
        <v>-10273.031705462025</v>
      </c>
      <c r="W80" t="str">
        <f t="shared" si="45"/>
        <v>S.063</v>
      </c>
      <c r="X80" t="s">
        <v>383</v>
      </c>
      <c r="AA80" s="463"/>
    </row>
    <row r="81" spans="1:27" ht="17.25" customHeight="1">
      <c r="A81" s="193" t="s">
        <v>375</v>
      </c>
      <c r="B81" s="166" t="s">
        <v>191</v>
      </c>
      <c r="C81" s="190" t="str">
        <f t="shared" ca="1" si="46"/>
        <v>Hallsville - Marshall New 69 kV Circuit</v>
      </c>
      <c r="D81" s="182">
        <f t="shared" ca="1" si="46"/>
        <v>2017</v>
      </c>
      <c r="E81" s="455">
        <f t="shared" ca="1" si="46"/>
        <v>2065064.0346004849</v>
      </c>
      <c r="F81" s="468">
        <f t="shared" ca="1" si="46"/>
        <v>0</v>
      </c>
      <c r="G81" s="184">
        <f t="shared" ca="1" si="47"/>
        <v>2065064.0346004849</v>
      </c>
      <c r="H81" s="168"/>
      <c r="I81" s="185">
        <v>45522.796833554283</v>
      </c>
      <c r="J81" s="185">
        <v>2033300.4459393581</v>
      </c>
      <c r="K81" s="185">
        <v>2166840.2653823951</v>
      </c>
      <c r="L81" s="183">
        <f t="shared" si="48"/>
        <v>-133539.81944303703</v>
      </c>
      <c r="M81" s="183"/>
      <c r="N81" s="468">
        <v>0</v>
      </c>
      <c r="O81" s="468">
        <v>0</v>
      </c>
      <c r="P81" s="468">
        <f t="shared" si="49"/>
        <v>0</v>
      </c>
      <c r="Q81" s="183">
        <f t="shared" si="23"/>
        <v>69788.603001175972</v>
      </c>
      <c r="R81" s="186">
        <f t="shared" si="50"/>
        <v>-18228.41960830678</v>
      </c>
      <c r="S81" s="191" t="s">
        <v>266</v>
      </c>
      <c r="T81" s="189">
        <f t="shared" ca="1" si="51"/>
        <v>2046835.614992178</v>
      </c>
      <c r="V81" s="188">
        <f t="shared" si="44"/>
        <v>-88017.022609482752</v>
      </c>
      <c r="W81" t="str">
        <f t="shared" si="45"/>
        <v>S.064</v>
      </c>
      <c r="X81" t="s">
        <v>384</v>
      </c>
      <c r="AA81" s="463"/>
    </row>
    <row r="82" spans="1:27" ht="17.25" customHeight="1">
      <c r="A82" s="193" t="s">
        <v>376</v>
      </c>
      <c r="B82" s="166" t="s">
        <v>191</v>
      </c>
      <c r="C82" s="190" t="str">
        <f t="shared" ca="1" si="46"/>
        <v>Daingerfield - Jenkins Rebuild</v>
      </c>
      <c r="D82" s="182">
        <f t="shared" ca="1" si="46"/>
        <v>2017</v>
      </c>
      <c r="E82" s="455">
        <f t="shared" ca="1" si="46"/>
        <v>289225.29201463825</v>
      </c>
      <c r="F82" s="468">
        <f t="shared" ca="1" si="46"/>
        <v>0</v>
      </c>
      <c r="G82" s="184">
        <f t="shared" ca="1" si="47"/>
        <v>289225.29201463825</v>
      </c>
      <c r="H82" s="168"/>
      <c r="I82" s="185">
        <v>7101.9617378574912</v>
      </c>
      <c r="J82" s="185">
        <v>285796.05485241592</v>
      </c>
      <c r="K82" s="185">
        <v>304566.10609533102</v>
      </c>
      <c r="L82" s="183">
        <f t="shared" si="48"/>
        <v>-18770.051242915099</v>
      </c>
      <c r="M82" s="183"/>
      <c r="N82" s="468">
        <v>0</v>
      </c>
      <c r="O82" s="468">
        <v>0</v>
      </c>
      <c r="P82" s="468">
        <f t="shared" si="49"/>
        <v>0</v>
      </c>
      <c r="Q82" s="183">
        <f t="shared" ref="Q82:Q88" si="52">+V82/$V$96 * $Q$96</f>
        <v>9251.6156773851417</v>
      </c>
      <c r="R82" s="186">
        <f t="shared" si="50"/>
        <v>-2416.4738276724656</v>
      </c>
      <c r="S82" s="191" t="s">
        <v>266</v>
      </c>
      <c r="T82" s="189">
        <f t="shared" ca="1" si="51"/>
        <v>286808.81818696577</v>
      </c>
      <c r="V82" s="188">
        <f t="shared" si="44"/>
        <v>-11668.089505057607</v>
      </c>
      <c r="W82" t="str">
        <f t="shared" si="45"/>
        <v>S.065</v>
      </c>
      <c r="X82" t="s">
        <v>385</v>
      </c>
      <c r="AA82" s="463"/>
    </row>
    <row r="83" spans="1:27" ht="17.25" customHeight="1">
      <c r="A83" s="193" t="s">
        <v>377</v>
      </c>
      <c r="B83" s="166" t="s">
        <v>191</v>
      </c>
      <c r="C83" s="190" t="str">
        <f t="shared" ca="1" si="46"/>
        <v>Broadmoor - Fort Humbug Rebuild</v>
      </c>
      <c r="D83" s="182">
        <f t="shared" ca="1" si="46"/>
        <v>2017</v>
      </c>
      <c r="E83" s="455">
        <f t="shared" ca="1" si="46"/>
        <v>781913.77831730631</v>
      </c>
      <c r="F83" s="468">
        <f t="shared" ca="1" si="46"/>
        <v>0</v>
      </c>
      <c r="G83" s="184">
        <f t="shared" ca="1" si="47"/>
        <v>781913.77831730631</v>
      </c>
      <c r="H83" s="168"/>
      <c r="I83" s="185">
        <v>19627.005630490836</v>
      </c>
      <c r="J83" s="185">
        <v>771409.34369319037</v>
      </c>
      <c r="K83" s="185">
        <v>822072.71942754684</v>
      </c>
      <c r="L83" s="183">
        <f t="shared" si="48"/>
        <v>-50663.375734356465</v>
      </c>
      <c r="M83" s="183"/>
      <c r="N83" s="468">
        <v>0</v>
      </c>
      <c r="O83" s="468">
        <v>0</v>
      </c>
      <c r="P83" s="468">
        <f t="shared" si="49"/>
        <v>0</v>
      </c>
      <c r="Q83" s="183">
        <f t="shared" si="52"/>
        <v>24608.704629630207</v>
      </c>
      <c r="R83" s="186">
        <f t="shared" si="50"/>
        <v>-6427.6654742354222</v>
      </c>
      <c r="S83" s="191" t="s">
        <v>266</v>
      </c>
      <c r="T83" s="189">
        <f t="shared" ca="1" si="51"/>
        <v>775486.11284307088</v>
      </c>
      <c r="V83" s="188">
        <f t="shared" si="44"/>
        <v>-31036.370103865629</v>
      </c>
      <c r="W83" t="str">
        <f t="shared" si="45"/>
        <v>S.066</v>
      </c>
      <c r="X83" t="s">
        <v>642</v>
      </c>
      <c r="AA83" s="463"/>
    </row>
    <row r="84" spans="1:27" ht="17.25" customHeight="1">
      <c r="A84" s="193" t="s">
        <v>378</v>
      </c>
      <c r="B84" s="166" t="s">
        <v>191</v>
      </c>
      <c r="C84" s="190" t="str">
        <f t="shared" ca="1" si="46"/>
        <v>Chamber Springs - Farmington 161 kV Line</v>
      </c>
      <c r="D84" s="182">
        <f t="shared" ca="1" si="46"/>
        <v>2017</v>
      </c>
      <c r="E84" s="455">
        <f t="shared" ca="1" si="46"/>
        <v>1268592.5343047057</v>
      </c>
      <c r="F84" s="468">
        <f t="shared" ca="1" si="46"/>
        <v>0</v>
      </c>
      <c r="G84" s="184">
        <f t="shared" ca="1" si="47"/>
        <v>1268592.5343047057</v>
      </c>
      <c r="H84" s="168"/>
      <c r="I84" s="185">
        <v>35908.45852363063</v>
      </c>
      <c r="J84" s="185">
        <v>1257740.5849062784</v>
      </c>
      <c r="K84" s="185">
        <v>1340344.4376472684</v>
      </c>
      <c r="L84" s="183">
        <f t="shared" si="48"/>
        <v>-82603.852740989998</v>
      </c>
      <c r="M84" s="183"/>
      <c r="N84" s="468">
        <v>0</v>
      </c>
      <c r="O84" s="468">
        <v>0</v>
      </c>
      <c r="P84" s="468">
        <f t="shared" si="49"/>
        <v>0</v>
      </c>
      <c r="Q84" s="183">
        <f t="shared" si="52"/>
        <v>37024.728085582894</v>
      </c>
      <c r="R84" s="186">
        <f t="shared" si="50"/>
        <v>-9670.6661317764738</v>
      </c>
      <c r="S84" s="191" t="s">
        <v>266</v>
      </c>
      <c r="T84" s="189">
        <f t="shared" ca="1" si="51"/>
        <v>1258921.8681729292</v>
      </c>
      <c r="V84" s="188">
        <f t="shared" si="44"/>
        <v>-46695.394217359368</v>
      </c>
      <c r="W84" t="str">
        <f t="shared" si="45"/>
        <v>S.067</v>
      </c>
      <c r="X84" t="s">
        <v>387</v>
      </c>
      <c r="AA84" s="462"/>
    </row>
    <row r="85" spans="1:27" ht="17.25" customHeight="1">
      <c r="A85" s="193" t="s">
        <v>428</v>
      </c>
      <c r="B85" s="166" t="s">
        <v>191</v>
      </c>
      <c r="C85" s="190" t="str">
        <f t="shared" ca="1" si="46"/>
        <v>Evenside - Northwest Henderson 69 KV Line Rebuild</v>
      </c>
      <c r="D85" s="182">
        <f t="shared" ca="1" si="46"/>
        <v>2018</v>
      </c>
      <c r="E85" s="455">
        <f t="shared" ca="1" si="46"/>
        <v>1359837.9775883993</v>
      </c>
      <c r="F85" s="468">
        <f t="shared" ca="1" si="46"/>
        <v>0</v>
      </c>
      <c r="G85" s="184">
        <f t="shared" ref="G85:G91" ca="1" si="53">+E85+F85</f>
        <v>1359837.9775883993</v>
      </c>
      <c r="H85" s="168"/>
      <c r="I85" s="185">
        <v>44607.97979776701</v>
      </c>
      <c r="J85" s="185">
        <v>1352024.5642170983</v>
      </c>
      <c r="K85" s="185">
        <v>1440820.647721959</v>
      </c>
      <c r="L85" s="183">
        <f t="shared" ref="L85:L91" si="54">+J85-K85</f>
        <v>-88796.083504860755</v>
      </c>
      <c r="M85" s="183"/>
      <c r="N85" s="468">
        <v>0</v>
      </c>
      <c r="O85" s="468">
        <v>0</v>
      </c>
      <c r="P85" s="468">
        <f t="shared" ref="P85:P91" si="55">+N85-O85</f>
        <v>0</v>
      </c>
      <c r="Q85" s="183">
        <f t="shared" si="52"/>
        <v>35036.700124152041</v>
      </c>
      <c r="R85" s="186">
        <f t="shared" ref="R85:R91" si="56">I85+L85+P85+Q85</f>
        <v>-9151.4035829417044</v>
      </c>
      <c r="S85" s="191" t="s">
        <v>266</v>
      </c>
      <c r="T85" s="189">
        <f t="shared" ref="T85:T91" ca="1" si="57">+G85+R85</f>
        <v>1350686.5740054576</v>
      </c>
      <c r="V85" s="188">
        <f t="shared" ref="V85:V91" si="58">+I85+L85+P85</f>
        <v>-44188.103707093745</v>
      </c>
      <c r="W85" t="str">
        <f t="shared" ref="W85:W91" si="59">A85</f>
        <v>S.068</v>
      </c>
      <c r="X85" t="s">
        <v>643</v>
      </c>
      <c r="AA85" s="462"/>
    </row>
    <row r="86" spans="1:27" ht="17.25" customHeight="1">
      <c r="A86" s="193" t="s">
        <v>429</v>
      </c>
      <c r="B86" s="166" t="s">
        <v>191</v>
      </c>
      <c r="C86" s="190" t="str">
        <f t="shared" ca="1" si="46"/>
        <v>Hallsville - Longview Heights 69 KV Line Rebuild</v>
      </c>
      <c r="D86" s="182">
        <f t="shared" ca="1" si="46"/>
        <v>2017</v>
      </c>
      <c r="E86" s="455">
        <f t="shared" ca="1" si="46"/>
        <v>1172918.661878862</v>
      </c>
      <c r="F86" s="468">
        <f t="shared" ca="1" si="46"/>
        <v>0</v>
      </c>
      <c r="G86" s="184">
        <f t="shared" ca="1" si="53"/>
        <v>1172918.661878862</v>
      </c>
      <c r="H86" s="168"/>
      <c r="I86" s="185">
        <v>41704.893217679346</v>
      </c>
      <c r="J86" s="185">
        <v>1171975.9343922306</v>
      </c>
      <c r="K86" s="185">
        <v>1248947.0750728296</v>
      </c>
      <c r="L86" s="183">
        <f t="shared" si="54"/>
        <v>-76971.140680599026</v>
      </c>
      <c r="M86" s="183"/>
      <c r="N86" s="468">
        <v>0</v>
      </c>
      <c r="O86" s="468">
        <v>0</v>
      </c>
      <c r="P86" s="468">
        <f t="shared" si="55"/>
        <v>0</v>
      </c>
      <c r="Q86" s="183">
        <f t="shared" si="52"/>
        <v>27962.56985936455</v>
      </c>
      <c r="R86" s="186">
        <f t="shared" si="56"/>
        <v>-7303.6776035551302</v>
      </c>
      <c r="S86" s="191" t="s">
        <v>266</v>
      </c>
      <c r="T86" s="189">
        <f t="shared" ca="1" si="57"/>
        <v>1165614.9842753068</v>
      </c>
      <c r="V86" s="188">
        <f t="shared" si="58"/>
        <v>-35266.24746291968</v>
      </c>
      <c r="W86" t="str">
        <f t="shared" si="59"/>
        <v>S.069</v>
      </c>
      <c r="X86" t="s">
        <v>644</v>
      </c>
      <c r="AA86" s="462"/>
    </row>
    <row r="87" spans="1:27" ht="17.25" customHeight="1">
      <c r="A87" s="193" t="s">
        <v>430</v>
      </c>
      <c r="B87" s="166" t="s">
        <v>191</v>
      </c>
      <c r="C87" s="190" t="str">
        <f t="shared" ca="1" si="46"/>
        <v>Linwood - South Shreveport 138 KV Kine Rebuild</v>
      </c>
      <c r="D87" s="182">
        <f t="shared" ca="1" si="46"/>
        <v>2018</v>
      </c>
      <c r="E87" s="455">
        <f t="shared" ca="1" si="46"/>
        <v>870409.95558180707</v>
      </c>
      <c r="F87" s="468">
        <f t="shared" ca="1" si="46"/>
        <v>0</v>
      </c>
      <c r="G87" s="184">
        <f t="shared" ca="1" si="53"/>
        <v>870409.95558180707</v>
      </c>
      <c r="H87" s="168"/>
      <c r="I87" s="185">
        <v>36060.56846929295</v>
      </c>
      <c r="J87" s="185">
        <v>872264.23556404538</v>
      </c>
      <c r="K87" s="185">
        <v>929551.39583416865</v>
      </c>
      <c r="L87" s="183">
        <f t="shared" si="54"/>
        <v>-57287.160270123277</v>
      </c>
      <c r="M87" s="183"/>
      <c r="N87" s="468">
        <v>0</v>
      </c>
      <c r="O87" s="468">
        <v>0</v>
      </c>
      <c r="P87" s="468">
        <f t="shared" si="55"/>
        <v>0</v>
      </c>
      <c r="Q87" s="183">
        <f t="shared" si="52"/>
        <v>16830.54191492913</v>
      </c>
      <c r="R87" s="186">
        <f t="shared" si="56"/>
        <v>-4396.0498859011968</v>
      </c>
      <c r="S87" s="191" t="s">
        <v>266</v>
      </c>
      <c r="T87" s="189">
        <f t="shared" ca="1" si="57"/>
        <v>866013.90569590591</v>
      </c>
      <c r="V87" s="188">
        <f t="shared" si="58"/>
        <v>-21226.591800830327</v>
      </c>
      <c r="W87" t="str">
        <f t="shared" si="59"/>
        <v>S.070</v>
      </c>
      <c r="X87" t="s">
        <v>645</v>
      </c>
      <c r="AA87" s="462"/>
    </row>
    <row r="88" spans="1:27" ht="17.25" customHeight="1">
      <c r="A88" s="193" t="s">
        <v>431</v>
      </c>
      <c r="B88" s="166" t="s">
        <v>191</v>
      </c>
      <c r="C88" s="190" t="str">
        <f t="shared" ca="1" si="46"/>
        <v>IPC 138 KV Capacitor Bank Addition</v>
      </c>
      <c r="D88" s="182">
        <f t="shared" ca="1" si="46"/>
        <v>2018</v>
      </c>
      <c r="E88" s="455">
        <f t="shared" ca="1" si="46"/>
        <v>215670.5864628834</v>
      </c>
      <c r="F88" s="468">
        <f t="shared" ca="1" si="46"/>
        <v>0</v>
      </c>
      <c r="G88" s="184">
        <f t="shared" ca="1" si="53"/>
        <v>215670.5864628834</v>
      </c>
      <c r="H88" s="168"/>
      <c r="I88" s="185">
        <v>6467.2415613482881</v>
      </c>
      <c r="J88" s="185">
        <v>213414.21971250951</v>
      </c>
      <c r="K88" s="185">
        <v>227430.49380712264</v>
      </c>
      <c r="L88" s="183">
        <f t="shared" si="54"/>
        <v>-14016.274094613123</v>
      </c>
      <c r="M88" s="183"/>
      <c r="N88" s="468">
        <v>0</v>
      </c>
      <c r="O88" s="468">
        <v>0</v>
      </c>
      <c r="P88" s="468">
        <f t="shared" si="55"/>
        <v>0</v>
      </c>
      <c r="Q88" s="183">
        <f t="shared" si="52"/>
        <v>5985.6198140724327</v>
      </c>
      <c r="R88" s="186">
        <f t="shared" si="56"/>
        <v>-1563.4127191924026</v>
      </c>
      <c r="S88" s="191" t="s">
        <v>266</v>
      </c>
      <c r="T88" s="189">
        <f t="shared" ca="1" si="57"/>
        <v>214107.173743691</v>
      </c>
      <c r="V88" s="188">
        <f t="shared" si="58"/>
        <v>-7549.0325332648354</v>
      </c>
      <c r="W88" t="str">
        <f t="shared" si="59"/>
        <v>S.071</v>
      </c>
      <c r="X88" t="s">
        <v>646</v>
      </c>
      <c r="AA88" s="462"/>
    </row>
    <row r="89" spans="1:27" ht="17.25" customHeight="1">
      <c r="A89" s="193" t="s">
        <v>441</v>
      </c>
      <c r="B89" s="166" t="s">
        <v>191</v>
      </c>
      <c r="C89" s="190" t="str">
        <f t="shared" ca="1" si="46"/>
        <v>Ellerbe Road - Lucas 69 kV Rebuild</v>
      </c>
      <c r="D89" s="182">
        <f t="shared" ca="1" si="46"/>
        <v>2019</v>
      </c>
      <c r="E89" s="455">
        <f t="shared" ca="1" si="46"/>
        <v>1215666.19236537</v>
      </c>
      <c r="F89" s="468">
        <f t="shared" ca="1" si="46"/>
        <v>0</v>
      </c>
      <c r="G89" s="184">
        <f t="shared" ca="1" si="53"/>
        <v>1215666.19236537</v>
      </c>
      <c r="H89" s="168"/>
      <c r="I89" s="185">
        <v>18491.776360861259</v>
      </c>
      <c r="J89" s="185">
        <v>1168494.5770259202</v>
      </c>
      <c r="K89" s="185">
        <v>1245237.0747457396</v>
      </c>
      <c r="L89" s="183">
        <f t="shared" si="54"/>
        <v>-76742.497719819425</v>
      </c>
      <c r="M89" s="183"/>
      <c r="N89" s="468">
        <v>0</v>
      </c>
      <c r="O89" s="468">
        <v>0</v>
      </c>
      <c r="P89" s="468">
        <f t="shared" si="55"/>
        <v>0</v>
      </c>
      <c r="Q89" s="183">
        <f t="shared" ref="Q89:Q91" si="60">+V89/$V$96 * $Q$96</f>
        <v>46186.934605698349</v>
      </c>
      <c r="R89" s="186">
        <f t="shared" si="56"/>
        <v>-12063.786753259817</v>
      </c>
      <c r="S89" s="191" t="s">
        <v>266</v>
      </c>
      <c r="T89" s="189">
        <f t="shared" ca="1" si="57"/>
        <v>1203602.4056121102</v>
      </c>
      <c r="V89" s="188">
        <f t="shared" si="58"/>
        <v>-58250.721358958166</v>
      </c>
      <c r="W89" t="str">
        <f t="shared" si="59"/>
        <v>S.072</v>
      </c>
      <c r="X89" t="s">
        <v>443</v>
      </c>
      <c r="AA89" s="463"/>
    </row>
    <row r="90" spans="1:27" ht="17.25" customHeight="1">
      <c r="A90" s="193" t="s">
        <v>440</v>
      </c>
      <c r="B90" s="166" t="s">
        <v>191</v>
      </c>
      <c r="C90" s="190" t="str">
        <f t="shared" ca="1" si="46"/>
        <v>Siloam Springs - Siloam Springs City 161 kV Rebuild</v>
      </c>
      <c r="D90" s="182">
        <f t="shared" ca="1" si="46"/>
        <v>2019</v>
      </c>
      <c r="E90" s="455">
        <f t="shared" ca="1" si="46"/>
        <v>480370.39160388208</v>
      </c>
      <c r="F90" s="468">
        <f t="shared" ca="1" si="46"/>
        <v>0</v>
      </c>
      <c r="G90" s="184">
        <f t="shared" ca="1" si="53"/>
        <v>480370.39160388208</v>
      </c>
      <c r="H90" s="168"/>
      <c r="I90" s="185">
        <v>17701.324890621356</v>
      </c>
      <c r="J90" s="185">
        <v>480147.95917487302</v>
      </c>
      <c r="K90" s="185">
        <v>511682.34058033867</v>
      </c>
      <c r="L90" s="183">
        <f t="shared" si="54"/>
        <v>-31534.381405465654</v>
      </c>
      <c r="M90" s="183"/>
      <c r="N90" s="468">
        <v>0</v>
      </c>
      <c r="O90" s="468">
        <v>0</v>
      </c>
      <c r="P90" s="468">
        <f t="shared" si="55"/>
        <v>0</v>
      </c>
      <c r="Q90" s="183">
        <f t="shared" si="60"/>
        <v>10968.215701757794</v>
      </c>
      <c r="R90" s="186">
        <f t="shared" si="56"/>
        <v>-2864.8408130865046</v>
      </c>
      <c r="S90" s="191" t="s">
        <v>266</v>
      </c>
      <c r="T90" s="189">
        <f t="shared" ca="1" si="57"/>
        <v>477505.55079079559</v>
      </c>
      <c r="V90" s="188">
        <f t="shared" si="58"/>
        <v>-13833.056514844298</v>
      </c>
      <c r="W90" t="str">
        <f t="shared" si="59"/>
        <v>S.073</v>
      </c>
      <c r="X90" t="s">
        <v>442</v>
      </c>
      <c r="AA90" s="463"/>
    </row>
    <row r="91" spans="1:27" ht="13">
      <c r="A91" s="193" t="s">
        <v>446</v>
      </c>
      <c r="B91" s="166" t="s">
        <v>191</v>
      </c>
      <c r="C91" s="190" t="str">
        <f t="shared" ca="1" si="46"/>
        <v>Figure Five - VBI North 69 kV Rebuild</v>
      </c>
      <c r="D91" s="182">
        <f t="shared" ca="1" si="46"/>
        <v>2019</v>
      </c>
      <c r="E91" s="455">
        <f t="shared" ca="1" si="46"/>
        <v>377481.27923754399</v>
      </c>
      <c r="F91" s="468">
        <f t="shared" ca="1" si="46"/>
        <v>0</v>
      </c>
      <c r="G91" s="184">
        <f t="shared" ca="1" si="53"/>
        <v>377481.27923754399</v>
      </c>
      <c r="H91" s="194"/>
      <c r="I91" s="185">
        <v>10605.938204814447</v>
      </c>
      <c r="J91" s="185">
        <v>363581.373477204</v>
      </c>
      <c r="K91" s="185">
        <v>387460.08312090673</v>
      </c>
      <c r="L91" s="183">
        <f t="shared" si="54"/>
        <v>-23878.709643702721</v>
      </c>
      <c r="M91" s="194"/>
      <c r="N91" s="468">
        <v>0</v>
      </c>
      <c r="O91" s="468">
        <v>0</v>
      </c>
      <c r="P91" s="468">
        <f t="shared" si="55"/>
        <v>0</v>
      </c>
      <c r="Q91" s="183">
        <f t="shared" si="60"/>
        <v>10523.966264840736</v>
      </c>
      <c r="R91" s="186">
        <f t="shared" si="56"/>
        <v>-2748.8051740475385</v>
      </c>
      <c r="S91" s="194"/>
      <c r="T91" s="189">
        <f t="shared" ca="1" si="57"/>
        <v>374732.47406349645</v>
      </c>
      <c r="V91" s="188">
        <f t="shared" si="58"/>
        <v>-13272.771438888274</v>
      </c>
      <c r="W91" t="str">
        <f t="shared" si="59"/>
        <v>S.074</v>
      </c>
      <c r="X91" t="s">
        <v>444</v>
      </c>
      <c r="AA91" s="463"/>
    </row>
    <row r="92" spans="1:27" ht="13">
      <c r="A92" s="193" t="s">
        <v>518</v>
      </c>
      <c r="B92" s="166" t="s">
        <v>191</v>
      </c>
      <c r="C92" s="190" t="str">
        <f t="shared" ca="1" si="46"/>
        <v>Siloam Springs 161 kV Rebuild</v>
      </c>
      <c r="D92" s="182">
        <f t="shared" ca="1" si="46"/>
        <v>2025</v>
      </c>
      <c r="E92" s="455">
        <f t="shared" ca="1" si="46"/>
        <v>44163.308789948343</v>
      </c>
      <c r="F92" s="468">
        <f t="shared" ca="1" si="46"/>
        <v>0</v>
      </c>
      <c r="G92" s="184">
        <f t="shared" ref="G92" ca="1" si="61">+E92+F92</f>
        <v>44163.308789948343</v>
      </c>
      <c r="H92" s="194"/>
      <c r="I92" s="185">
        <v>18383.268450253083</v>
      </c>
      <c r="J92" s="185">
        <v>219.09323232184698</v>
      </c>
      <c r="K92" s="185">
        <v>233.48248342533265</v>
      </c>
      <c r="L92" s="183">
        <f t="shared" ref="L92:L94" si="62">+J92-K92</f>
        <v>-14.389251103485662</v>
      </c>
      <c r="M92" s="194"/>
      <c r="N92" s="468">
        <v>0</v>
      </c>
      <c r="O92" s="468">
        <v>0</v>
      </c>
      <c r="P92" s="468">
        <f t="shared" ref="P92" si="63">+N92-O92</f>
        <v>0</v>
      </c>
      <c r="Q92" s="183">
        <f t="shared" ref="Q92" si="64">+V92/$V$96 * $Q$96</f>
        <v>-14564.664652356658</v>
      </c>
      <c r="R92" s="186">
        <f t="shared" ref="R92" si="65">I92+L92+P92+Q92</f>
        <v>3804.2145467929386</v>
      </c>
      <c r="S92" s="194"/>
      <c r="T92" s="189">
        <f t="shared" ref="T92" ca="1" si="66">+G92+R92</f>
        <v>47967.52333674128</v>
      </c>
      <c r="V92" s="188">
        <f t="shared" ref="V92" si="67">+I92+L92+P92</f>
        <v>18368.879199149596</v>
      </c>
      <c r="W92" t="str">
        <f t="shared" ref="W92" si="68">A92</f>
        <v>S.075</v>
      </c>
      <c r="X92" t="s">
        <v>515</v>
      </c>
      <c r="AA92" s="463"/>
    </row>
    <row r="93" spans="1:27" ht="13">
      <c r="A93" s="193" t="s">
        <v>594</v>
      </c>
      <c r="B93" s="166" t="s">
        <v>191</v>
      </c>
      <c r="C93" s="190" t="str">
        <f t="shared" ca="1" si="46"/>
        <v>Shreveport - Wallace Lake 138 kV Rebuild</v>
      </c>
      <c r="D93" s="182">
        <f t="shared" ca="1" si="46"/>
        <v>2025</v>
      </c>
      <c r="E93" s="455">
        <f t="shared" ca="1" si="46"/>
        <v>2300235.7619472402</v>
      </c>
      <c r="F93" s="468">
        <f t="shared" ca="1" si="46"/>
        <v>0</v>
      </c>
      <c r="G93" s="184">
        <f t="shared" ref="G93:G94" ca="1" si="69">+E93+F93</f>
        <v>2300235.7619472402</v>
      </c>
      <c r="H93" s="194"/>
      <c r="I93" s="185">
        <v>780966.92014854506</v>
      </c>
      <c r="J93" s="185">
        <v>0</v>
      </c>
      <c r="K93" s="185">
        <v>0</v>
      </c>
      <c r="L93" s="183">
        <f t="shared" si="62"/>
        <v>0</v>
      </c>
      <c r="M93" s="194"/>
      <c r="N93" s="468"/>
      <c r="O93" s="468"/>
      <c r="P93" s="468"/>
      <c r="Q93" s="183">
        <f t="shared" ref="Q93:Q94" si="70">+V93/$V$96 * $Q$96</f>
        <v>-619227.83492821665</v>
      </c>
      <c r="R93" s="186">
        <f t="shared" ref="R93:R94" si="71">I93+L93+P93+Q93</f>
        <v>161739.08522032842</v>
      </c>
      <c r="S93" s="194"/>
      <c r="T93" s="189">
        <f t="shared" ref="T93:T94" ca="1" si="72">+G93+R93</f>
        <v>2461974.8471675687</v>
      </c>
      <c r="V93" s="188">
        <f t="shared" ref="V93:V94" si="73">+I93+L93+P93</f>
        <v>780966.92014854506</v>
      </c>
    </row>
    <row r="94" spans="1:27" ht="13">
      <c r="A94" s="193" t="s">
        <v>595</v>
      </c>
      <c r="B94" s="166" t="s">
        <v>191</v>
      </c>
      <c r="C94" s="190" t="str">
        <f t="shared" ref="C94:F94" ca="1" si="74">INDIRECT("'"&amp; $A94 &amp; "'!" &amp;C$103)</f>
        <v>Layfield 500 kV Terminal Upgrades</v>
      </c>
      <c r="D94" s="182">
        <f t="shared" ca="1" si="74"/>
        <v>2016</v>
      </c>
      <c r="E94" s="455">
        <f t="shared" ca="1" si="74"/>
        <v>3949712.9345565285</v>
      </c>
      <c r="F94" s="468">
        <f t="shared" ca="1" si="74"/>
        <v>0</v>
      </c>
      <c r="G94" s="184">
        <f t="shared" ca="1" si="69"/>
        <v>3949712.9345565285</v>
      </c>
      <c r="H94" s="194"/>
      <c r="I94" s="185">
        <v>4275475.9300917406</v>
      </c>
      <c r="J94" s="185">
        <v>0</v>
      </c>
      <c r="K94" s="185">
        <v>0</v>
      </c>
      <c r="L94" s="183">
        <f t="shared" si="62"/>
        <v>0</v>
      </c>
      <c r="M94" s="194"/>
      <c r="N94" s="468"/>
      <c r="O94" s="468"/>
      <c r="P94" s="468"/>
      <c r="Q94" s="183">
        <f t="shared" si="70"/>
        <v>-3390020.2878949614</v>
      </c>
      <c r="R94" s="186">
        <f t="shared" si="71"/>
        <v>885455.64219677914</v>
      </c>
      <c r="S94" s="194"/>
      <c r="T94" s="189">
        <f t="shared" ca="1" si="72"/>
        <v>4835168.5767533071</v>
      </c>
      <c r="V94" s="188">
        <f t="shared" si="73"/>
        <v>4275475.9300917406</v>
      </c>
    </row>
    <row r="95" spans="1:27" ht="13">
      <c r="A95" s="168"/>
      <c r="B95" s="168"/>
      <c r="C95" s="168"/>
      <c r="D95" s="166"/>
      <c r="E95" s="194"/>
      <c r="F95" s="469"/>
      <c r="G95" s="194"/>
      <c r="H95" s="186"/>
      <c r="I95" s="194"/>
      <c r="J95" s="194"/>
      <c r="K95" s="194"/>
      <c r="L95" s="194"/>
      <c r="M95" s="194"/>
      <c r="N95" s="469"/>
      <c r="O95" s="469"/>
      <c r="P95" s="469"/>
      <c r="Q95" s="194"/>
      <c r="R95" s="194"/>
      <c r="S95" s="186"/>
      <c r="T95" s="195"/>
      <c r="V95" s="179"/>
    </row>
    <row r="96" spans="1:27" ht="13">
      <c r="A96" s="168"/>
      <c r="B96" s="168"/>
      <c r="C96" s="180" t="s">
        <v>247</v>
      </c>
      <c r="D96" s="166"/>
      <c r="E96" s="186">
        <f ca="1">SUM(E18:E95)</f>
        <v>80008813.700045198</v>
      </c>
      <c r="F96" s="470">
        <f t="shared" ref="F96:G96" ca="1" si="75">SUM(F18:F95)</f>
        <v>0</v>
      </c>
      <c r="G96" s="186">
        <f t="shared" ca="1" si="75"/>
        <v>80008813.700045198</v>
      </c>
      <c r="H96" s="186"/>
      <c r="I96" s="186">
        <f>ROUND(SUM(I18:I95),0)</f>
        <v>4033065</v>
      </c>
      <c r="J96" s="186">
        <f>SUM(J18:J95)</f>
        <v>79324253.917924985</v>
      </c>
      <c r="K96" s="186">
        <v>84533984.022892088</v>
      </c>
      <c r="L96" s="186">
        <f>SUM(L18:L95)</f>
        <v>-5209730.1049671033</v>
      </c>
      <c r="M96" s="186"/>
      <c r="N96" s="470">
        <f>SUM(N18:N93)</f>
        <v>0</v>
      </c>
      <c r="O96" s="470">
        <f>SUM(O18:O93)</f>
        <v>0</v>
      </c>
      <c r="P96" s="470">
        <f>SUM(P18:P93)</f>
        <v>0</v>
      </c>
      <c r="Q96" s="185">
        <v>932976.13809149433</v>
      </c>
      <c r="R96" s="186">
        <f>SUM(R18:R95)</f>
        <v>-243688.50784106972</v>
      </c>
      <c r="S96" s="186"/>
      <c r="T96" s="196">
        <f ca="1">SUM(T18:T95)</f>
        <v>79765125.192204162</v>
      </c>
      <c r="V96" s="197">
        <f>SUM(V18:V95)</f>
        <v>-1176664.6459325636</v>
      </c>
      <c r="W96" s="198" t="s">
        <v>368</v>
      </c>
    </row>
    <row r="97" spans="1:23" ht="13.5" thickBot="1">
      <c r="A97" s="168"/>
      <c r="B97" s="168"/>
      <c r="C97" s="199"/>
      <c r="D97" s="168"/>
      <c r="E97" s="200"/>
      <c r="F97" s="186"/>
      <c r="G97" s="186"/>
      <c r="H97" s="168"/>
      <c r="I97" s="201"/>
      <c r="J97" s="200"/>
      <c r="K97" s="202" t="str">
        <f>IF(K96=SUM(K18:K94),"","Error -- check allocations above).")</f>
        <v/>
      </c>
      <c r="L97" s="203"/>
      <c r="M97" s="203"/>
      <c r="N97" s="203"/>
      <c r="O97" s="203"/>
      <c r="P97" s="203"/>
      <c r="Q97" s="202" t="str">
        <f>IF(ROUND(Q96,0)=ROUND(SUM(Q18:Q94),0),"","Error -- check allocations above).")</f>
        <v/>
      </c>
      <c r="R97" s="186"/>
      <c r="S97" s="186"/>
      <c r="T97" s="186"/>
      <c r="V97" s="204"/>
      <c r="W97" s="198"/>
    </row>
    <row r="98" spans="1:23" ht="12.5">
      <c r="A98" s="168"/>
      <c r="B98" s="168"/>
      <c r="C98" s="205" t="s">
        <v>267</v>
      </c>
      <c r="D98" s="168"/>
      <c r="E98" s="186"/>
      <c r="F98" s="186"/>
      <c r="G98" s="186"/>
      <c r="H98" s="168"/>
      <c r="I98" s="206"/>
      <c r="J98" s="206"/>
      <c r="K98" s="203"/>
      <c r="L98" s="168"/>
      <c r="M98" s="168"/>
      <c r="N98" s="203"/>
      <c r="O98" s="203"/>
      <c r="P98" s="203"/>
      <c r="Q98" s="203"/>
      <c r="R98" s="186"/>
      <c r="S98" s="186"/>
      <c r="T98" s="186"/>
    </row>
    <row r="99" spans="1:23" ht="12.5">
      <c r="A99" s="168"/>
      <c r="B99" s="168"/>
      <c r="C99" s="205"/>
      <c r="D99" s="168"/>
      <c r="E99" s="186"/>
      <c r="F99" s="186"/>
      <c r="G99" s="186"/>
      <c r="H99" s="168"/>
      <c r="I99" s="207"/>
      <c r="J99" s="207"/>
      <c r="K99" s="185"/>
      <c r="L99" s="168"/>
      <c r="M99" s="168"/>
      <c r="N99" s="203"/>
      <c r="O99" s="203"/>
      <c r="P99" s="203"/>
      <c r="Q99" s="208"/>
      <c r="R99" s="203"/>
      <c r="S99" s="168"/>
      <c r="T99" s="168"/>
    </row>
    <row r="100" spans="1:23" ht="12.5">
      <c r="E100" s="209"/>
      <c r="F100" s="209"/>
      <c r="G100" s="209"/>
      <c r="I100" s="209"/>
      <c r="K100" s="209"/>
      <c r="N100" s="210"/>
      <c r="O100" s="210"/>
      <c r="P100" s="210"/>
      <c r="Q100" s="210"/>
      <c r="R100" s="210"/>
    </row>
    <row r="101" spans="1:23" ht="12.5">
      <c r="E101" s="209"/>
      <c r="F101" s="209"/>
      <c r="G101" s="209"/>
      <c r="K101" s="211"/>
      <c r="V101" t="s">
        <v>221</v>
      </c>
    </row>
    <row r="102" spans="1:23" ht="12.5">
      <c r="A102" s="212" t="s">
        <v>188</v>
      </c>
      <c r="B102" s="213"/>
      <c r="C102" s="213"/>
      <c r="D102" s="213"/>
      <c r="E102" s="214"/>
      <c r="F102" s="214"/>
      <c r="G102" s="214"/>
      <c r="H102" s="213"/>
      <c r="I102" s="213"/>
      <c r="J102" s="213"/>
      <c r="K102" s="213"/>
      <c r="L102" s="213"/>
      <c r="M102" s="213"/>
      <c r="N102" s="213"/>
      <c r="O102" s="215"/>
      <c r="V102" t="s">
        <v>222</v>
      </c>
    </row>
    <row r="103" spans="1:23" ht="15.5">
      <c r="A103" s="216" t="s">
        <v>213</v>
      </c>
      <c r="C103" s="7" t="str">
        <f ca="1">RIGHT(CELL("address",S.001!D7),4)</f>
        <v>$D$7</v>
      </c>
      <c r="D103" s="7" t="str">
        <f ca="1">RIGHT(CELL("address",S.001!D11),4)</f>
        <v>D$11</v>
      </c>
      <c r="E103" s="7" t="str">
        <f ca="1">RIGHT(CELL("address",S.001!N5),4)</f>
        <v>$N$5</v>
      </c>
      <c r="F103" s="7" t="str">
        <f ca="1">RIGHT(CELL("address",S.001!N7),4)</f>
        <v>$N$7</v>
      </c>
      <c r="H103" s="163"/>
      <c r="I103" s="7" t="str">
        <f ca="1">RIGHT(CELL("address",S.001!M89),4)</f>
        <v>M$89</v>
      </c>
      <c r="J103" s="7"/>
      <c r="N103" s="7" t="str">
        <f ca="1">RIGHT(CELL("address",S.001!N87),4)</f>
        <v>N$87</v>
      </c>
      <c r="O103" s="217" t="str">
        <f ca="1">RIGHT(CELL("address",S.001!N88),4)</f>
        <v>N$88</v>
      </c>
      <c r="P103" s="25" t="s">
        <v>189</v>
      </c>
      <c r="V103" t="s">
        <v>223</v>
      </c>
    </row>
    <row r="104" spans="1:23" ht="12.5">
      <c r="A104" s="218" t="s">
        <v>214</v>
      </c>
      <c r="B104" s="219"/>
      <c r="C104" s="219"/>
      <c r="D104" s="219"/>
      <c r="E104" s="220"/>
      <c r="F104" s="220"/>
      <c r="G104" s="220"/>
      <c r="H104" s="219"/>
      <c r="I104" s="219"/>
      <c r="J104" s="219"/>
      <c r="K104" s="219"/>
      <c r="L104" s="219"/>
      <c r="M104" s="219"/>
      <c r="N104" s="219"/>
      <c r="O104" s="221"/>
      <c r="V104" t="s">
        <v>224</v>
      </c>
    </row>
    <row r="105" spans="1:23" ht="12.5">
      <c r="E105" s="209"/>
      <c r="F105" s="209"/>
      <c r="G105" s="209"/>
      <c r="V105" s="222" t="s">
        <v>269</v>
      </c>
    </row>
    <row r="108" spans="1:23" ht="12.75" customHeight="1">
      <c r="E108" s="7"/>
      <c r="F108" s="7"/>
      <c r="G108" s="7"/>
      <c r="H108" s="7"/>
      <c r="I108" s="223"/>
      <c r="J108" s="223"/>
    </row>
    <row r="110" spans="1:23" ht="12.75" customHeight="1">
      <c r="E110" s="224"/>
      <c r="F110" s="224"/>
      <c r="G110" s="211"/>
      <c r="H110" s="211"/>
      <c r="I110" s="225"/>
      <c r="J110" s="226"/>
    </row>
    <row r="111" spans="1:23" ht="12.75" customHeight="1">
      <c r="E111" s="224"/>
      <c r="F111" s="224"/>
      <c r="G111" s="211"/>
      <c r="H111" s="211"/>
      <c r="I111" s="225"/>
      <c r="J111" s="226"/>
    </row>
    <row r="112" spans="1:23" ht="12.75" customHeight="1">
      <c r="E112" s="224"/>
      <c r="F112" s="224"/>
      <c r="G112" s="211"/>
      <c r="H112" s="211"/>
      <c r="I112" s="225"/>
      <c r="J112" s="226"/>
    </row>
    <row r="113" spans="5:10" ht="12.75" customHeight="1">
      <c r="E113" s="224"/>
      <c r="F113" s="224"/>
      <c r="G113" s="211"/>
      <c r="H113" s="211"/>
      <c r="I113" s="225"/>
      <c r="J113" s="226"/>
    </row>
    <row r="114" spans="5:10" ht="12.75" customHeight="1">
      <c r="E114" s="224"/>
      <c r="F114" s="224"/>
      <c r="G114" s="211"/>
      <c r="H114" s="211"/>
      <c r="I114" s="225"/>
      <c r="J114" s="226"/>
    </row>
    <row r="115" spans="5:10" ht="12.75" customHeight="1">
      <c r="E115" s="224"/>
      <c r="F115" s="224"/>
      <c r="G115" s="211"/>
      <c r="H115" s="211"/>
      <c r="I115" s="225"/>
      <c r="J115" s="226"/>
    </row>
    <row r="116" spans="5:10" ht="12.75" customHeight="1">
      <c r="E116" s="224"/>
      <c r="F116" s="224"/>
      <c r="G116" s="211"/>
      <c r="H116" s="211"/>
      <c r="I116" s="225"/>
      <c r="J116" s="226"/>
    </row>
    <row r="117" spans="5:10" ht="12.75" customHeight="1">
      <c r="E117" s="224"/>
      <c r="F117" s="224"/>
      <c r="G117" s="211"/>
      <c r="H117" s="211"/>
      <c r="I117" s="225"/>
      <c r="J117" s="226"/>
    </row>
    <row r="118" spans="5:10" ht="12.75" customHeight="1">
      <c r="E118" s="224"/>
      <c r="F118" s="224"/>
      <c r="G118" s="211"/>
      <c r="H118" s="211"/>
      <c r="I118" s="225"/>
      <c r="J118" s="226"/>
    </row>
    <row r="119" spans="5:10" ht="12.75" customHeight="1">
      <c r="E119" s="224"/>
      <c r="F119" s="224"/>
      <c r="G119" s="211"/>
      <c r="H119" s="211"/>
      <c r="I119" s="225"/>
      <c r="J119" s="226"/>
    </row>
    <row r="120" spans="5:10" ht="12.75" customHeight="1">
      <c r="E120" s="224"/>
      <c r="F120" s="224"/>
      <c r="G120" s="211"/>
      <c r="H120" s="211"/>
      <c r="I120" s="225"/>
      <c r="J120" s="226"/>
    </row>
    <row r="121" spans="5:10" ht="12.75" customHeight="1">
      <c r="E121" s="224"/>
      <c r="F121" s="224"/>
      <c r="G121" s="211"/>
      <c r="H121" s="211"/>
      <c r="I121" s="225"/>
      <c r="J121" s="226"/>
    </row>
    <row r="122" spans="5:10" ht="12.75" customHeight="1">
      <c r="E122" s="224"/>
      <c r="F122" s="224"/>
      <c r="G122" s="211"/>
      <c r="H122" s="211"/>
      <c r="I122" s="225"/>
      <c r="J122" s="226"/>
    </row>
    <row r="123" spans="5:10" ht="12.75" customHeight="1">
      <c r="E123" s="224"/>
      <c r="F123" s="224"/>
      <c r="G123" s="211"/>
      <c r="H123" s="211"/>
      <c r="I123" s="225"/>
      <c r="J123" s="226"/>
    </row>
    <row r="124" spans="5:10" ht="12.75" customHeight="1">
      <c r="E124" s="224"/>
      <c r="F124" s="224"/>
      <c r="G124" s="211"/>
      <c r="H124" s="211"/>
      <c r="I124" s="225"/>
      <c r="J124" s="226"/>
    </row>
    <row r="125" spans="5:10" ht="12.75" customHeight="1">
      <c r="E125" s="224"/>
      <c r="F125" s="224"/>
      <c r="G125" s="211"/>
      <c r="H125" s="211"/>
      <c r="I125" s="225"/>
      <c r="J125" s="226"/>
    </row>
    <row r="126" spans="5:10" ht="12.75" customHeight="1">
      <c r="E126" s="224"/>
      <c r="F126" s="224"/>
      <c r="G126" s="211"/>
      <c r="H126" s="211"/>
      <c r="I126" s="225"/>
      <c r="J126" s="226"/>
    </row>
    <row r="127" spans="5:10" ht="12.75" customHeight="1">
      <c r="E127" s="224"/>
      <c r="F127" s="224"/>
      <c r="G127" s="211"/>
      <c r="H127" s="211"/>
      <c r="I127" s="225"/>
      <c r="J127" s="226"/>
    </row>
    <row r="128" spans="5:10" ht="12.75" customHeight="1">
      <c r="E128" s="224"/>
      <c r="F128" s="224"/>
      <c r="G128" s="211"/>
      <c r="H128" s="211"/>
      <c r="I128" s="225"/>
      <c r="J128" s="226"/>
    </row>
    <row r="129" spans="5:10" ht="12.75" customHeight="1">
      <c r="E129" s="224"/>
      <c r="F129" s="224"/>
      <c r="G129" s="211"/>
      <c r="H129" s="211"/>
      <c r="I129" s="225"/>
      <c r="J129" s="226"/>
    </row>
    <row r="130" spans="5:10" ht="12.75" customHeight="1">
      <c r="E130" s="224"/>
      <c r="F130" s="224"/>
      <c r="G130" s="211"/>
      <c r="H130" s="211"/>
      <c r="I130" s="225"/>
      <c r="J130" s="226"/>
    </row>
    <row r="131" spans="5:10" ht="12.75" customHeight="1">
      <c r="E131" s="224"/>
      <c r="F131" s="224"/>
      <c r="G131" s="211"/>
      <c r="H131" s="211"/>
      <c r="I131" s="225"/>
      <c r="J131" s="226"/>
    </row>
    <row r="132" spans="5:10" ht="12.75" customHeight="1">
      <c r="E132" s="224"/>
      <c r="F132" s="224"/>
      <c r="G132" s="211"/>
      <c r="H132" s="211"/>
      <c r="I132" s="225"/>
      <c r="J132" s="226"/>
    </row>
    <row r="133" spans="5:10" ht="12.75" customHeight="1">
      <c r="E133" s="224"/>
      <c r="F133" s="224"/>
      <c r="G133" s="211"/>
      <c r="H133" s="211"/>
      <c r="I133" s="225"/>
      <c r="J133" s="226"/>
    </row>
    <row r="134" spans="5:10" ht="12.75" customHeight="1">
      <c r="E134" s="224"/>
      <c r="F134" s="224"/>
      <c r="G134" s="211"/>
      <c r="H134" s="211"/>
      <c r="I134" s="225"/>
      <c r="J134" s="226"/>
    </row>
    <row r="135" spans="5:10" ht="12.75" customHeight="1">
      <c r="E135" s="224"/>
      <c r="F135" s="224"/>
      <c r="G135" s="211"/>
      <c r="H135" s="211"/>
      <c r="I135" s="225"/>
      <c r="J135" s="226"/>
    </row>
    <row r="136" spans="5:10" ht="12.75" customHeight="1">
      <c r="E136" s="224"/>
      <c r="F136" s="224"/>
      <c r="G136" s="211"/>
      <c r="H136" s="211"/>
      <c r="I136" s="225"/>
      <c r="J136" s="226"/>
    </row>
    <row r="137" spans="5:10" ht="12.75" customHeight="1">
      <c r="E137" s="224"/>
      <c r="F137" s="224"/>
      <c r="G137" s="211"/>
      <c r="H137" s="211"/>
      <c r="I137" s="225"/>
      <c r="J137" s="226"/>
    </row>
    <row r="138" spans="5:10" ht="12.75" customHeight="1">
      <c r="E138" s="224"/>
      <c r="F138" s="224"/>
      <c r="G138" s="211"/>
      <c r="H138" s="211"/>
      <c r="I138" s="225"/>
      <c r="J138" s="226"/>
    </row>
    <row r="139" spans="5:10" ht="12.75" customHeight="1">
      <c r="E139" s="224"/>
      <c r="F139" s="224"/>
      <c r="G139" s="211"/>
      <c r="H139" s="211"/>
      <c r="I139" s="225"/>
      <c r="J139" s="226"/>
    </row>
    <row r="140" spans="5:10" ht="12.75" customHeight="1">
      <c r="E140" s="224"/>
      <c r="F140" s="224"/>
      <c r="G140" s="211"/>
      <c r="H140" s="211"/>
      <c r="I140" s="225"/>
      <c r="J140" s="226"/>
    </row>
    <row r="141" spans="5:10" ht="12.75" customHeight="1">
      <c r="E141" s="224"/>
      <c r="F141" s="224"/>
      <c r="G141" s="211"/>
      <c r="H141" s="211"/>
      <c r="I141" s="225"/>
      <c r="J141" s="226"/>
    </row>
    <row r="142" spans="5:10" ht="12.75" customHeight="1">
      <c r="E142" s="224"/>
      <c r="F142" s="224"/>
      <c r="G142" s="211"/>
      <c r="H142" s="211"/>
      <c r="I142" s="225"/>
      <c r="J142" s="226"/>
    </row>
    <row r="143" spans="5:10" ht="12.75" customHeight="1">
      <c r="E143" s="224"/>
      <c r="F143" s="224"/>
      <c r="G143" s="211"/>
      <c r="H143" s="211"/>
      <c r="I143" s="225"/>
      <c r="J143" s="226"/>
    </row>
    <row r="144" spans="5:10" ht="12.75" customHeight="1">
      <c r="E144" s="224"/>
      <c r="F144" s="224"/>
      <c r="G144" s="211"/>
      <c r="H144" s="211"/>
      <c r="I144" s="225"/>
      <c r="J144" s="226"/>
    </row>
    <row r="145" spans="5:10" ht="12.75" customHeight="1">
      <c r="E145" s="224"/>
      <c r="F145" s="224"/>
      <c r="G145" s="211"/>
      <c r="H145" s="211"/>
      <c r="I145" s="225"/>
      <c r="J145" s="226"/>
    </row>
    <row r="146" spans="5:10" ht="12.75" customHeight="1">
      <c r="E146" s="224"/>
      <c r="F146" s="224"/>
      <c r="G146" s="211"/>
      <c r="H146" s="211"/>
      <c r="I146" s="225"/>
      <c r="J146" s="226"/>
    </row>
    <row r="147" spans="5:10" ht="12.75" customHeight="1">
      <c r="E147" s="224"/>
      <c r="F147" s="224"/>
      <c r="G147" s="211"/>
      <c r="H147" s="211"/>
      <c r="I147" s="225"/>
      <c r="J147" s="226"/>
    </row>
    <row r="148" spans="5:10" ht="12.75" customHeight="1">
      <c r="E148" s="224"/>
      <c r="F148" s="224"/>
      <c r="G148" s="211"/>
      <c r="H148" s="211"/>
      <c r="I148" s="225"/>
      <c r="J148" s="226"/>
    </row>
    <row r="149" spans="5:10" ht="12.75" customHeight="1">
      <c r="E149" s="224"/>
      <c r="F149" s="224"/>
      <c r="G149" s="211"/>
      <c r="H149" s="211"/>
      <c r="I149" s="225"/>
      <c r="J149" s="226"/>
    </row>
    <row r="150" spans="5:10" ht="12.75" customHeight="1">
      <c r="E150" s="224"/>
      <c r="F150" s="224"/>
      <c r="G150" s="211"/>
      <c r="H150" s="211"/>
      <c r="I150" s="225"/>
      <c r="J150" s="226"/>
    </row>
    <row r="151" spans="5:10" ht="12.75" customHeight="1">
      <c r="E151" s="224"/>
      <c r="F151" s="224"/>
      <c r="G151" s="211"/>
      <c r="H151" s="211"/>
      <c r="I151" s="225"/>
      <c r="J151" s="226"/>
    </row>
    <row r="152" spans="5:10" ht="12.75" customHeight="1">
      <c r="E152" s="224"/>
      <c r="F152" s="224"/>
      <c r="G152" s="211"/>
      <c r="H152" s="211"/>
      <c r="I152" s="225"/>
      <c r="J152" s="226"/>
    </row>
    <row r="153" spans="5:10" ht="12.75" customHeight="1">
      <c r="E153" s="224"/>
      <c r="F153" s="224"/>
      <c r="G153" s="211"/>
      <c r="H153" s="211"/>
      <c r="I153" s="225"/>
      <c r="J153" s="226"/>
    </row>
    <row r="154" spans="5:10" ht="12.75" customHeight="1">
      <c r="E154" s="224"/>
      <c r="F154" s="224"/>
      <c r="G154" s="211"/>
      <c r="H154" s="211"/>
      <c r="I154" s="225"/>
      <c r="J154" s="226"/>
    </row>
    <row r="155" spans="5:10" ht="12.75" customHeight="1">
      <c r="E155" s="224"/>
      <c r="F155" s="224"/>
      <c r="G155" s="211"/>
      <c r="H155" s="211"/>
      <c r="I155" s="225"/>
      <c r="J155" s="226"/>
    </row>
    <row r="156" spans="5:10" ht="12.75" customHeight="1">
      <c r="E156" s="224"/>
      <c r="F156" s="224"/>
      <c r="G156" s="211"/>
      <c r="H156" s="211"/>
      <c r="I156" s="225"/>
      <c r="J156" s="226"/>
    </row>
    <row r="157" spans="5:10" ht="12.75" customHeight="1">
      <c r="E157" s="224"/>
      <c r="F157" s="224"/>
      <c r="G157" s="211"/>
      <c r="H157" s="211"/>
      <c r="I157" s="225"/>
      <c r="J157" s="226"/>
    </row>
    <row r="158" spans="5:10" ht="12.75" customHeight="1">
      <c r="E158" s="224"/>
      <c r="F158" s="224"/>
      <c r="G158" s="211"/>
      <c r="H158" s="211"/>
      <c r="I158" s="225"/>
      <c r="J158" s="226"/>
    </row>
    <row r="159" spans="5:10" ht="12.75" customHeight="1">
      <c r="E159" s="224"/>
      <c r="F159" s="224"/>
      <c r="G159" s="211"/>
      <c r="H159" s="211"/>
      <c r="I159" s="225"/>
      <c r="J159" s="226"/>
    </row>
    <row r="160" spans="5:10" ht="12.75" customHeight="1">
      <c r="E160" s="224"/>
      <c r="F160" s="224"/>
      <c r="G160" s="211"/>
      <c r="H160" s="211"/>
      <c r="I160" s="225"/>
      <c r="J160" s="226"/>
    </row>
    <row r="161" spans="5:10" ht="12.75" customHeight="1">
      <c r="E161" s="224"/>
      <c r="F161" s="224"/>
      <c r="G161" s="211"/>
      <c r="H161" s="211"/>
      <c r="I161" s="225"/>
      <c r="J161" s="226"/>
    </row>
    <row r="162" spans="5:10" ht="12.75" customHeight="1">
      <c r="E162" s="224"/>
      <c r="F162" s="224"/>
      <c r="G162" s="211"/>
      <c r="H162" s="211"/>
      <c r="I162" s="225"/>
      <c r="J162" s="226"/>
    </row>
    <row r="163" spans="5:10" ht="12.75" customHeight="1">
      <c r="E163" s="224"/>
      <c r="F163" s="224"/>
      <c r="G163" s="211"/>
      <c r="H163" s="211"/>
      <c r="I163" s="225"/>
      <c r="J163" s="226"/>
    </row>
    <row r="164" spans="5:10" ht="12.75" customHeight="1">
      <c r="E164" s="224"/>
      <c r="F164" s="224"/>
      <c r="G164" s="211"/>
      <c r="H164" s="211"/>
      <c r="I164" s="225"/>
      <c r="J164" s="226"/>
    </row>
    <row r="165" spans="5:10" ht="12.75" customHeight="1">
      <c r="E165" s="224"/>
      <c r="F165" s="224"/>
      <c r="G165" s="211"/>
      <c r="H165" s="211"/>
      <c r="I165" s="225"/>
      <c r="J165" s="226"/>
    </row>
    <row r="166" spans="5:10" ht="12.75" customHeight="1">
      <c r="E166" s="224"/>
      <c r="F166" s="224"/>
      <c r="G166" s="211"/>
      <c r="H166" s="211"/>
      <c r="I166" s="225"/>
      <c r="J166" s="226"/>
    </row>
    <row r="167" spans="5:10" ht="12.75" customHeight="1">
      <c r="E167" s="224"/>
      <c r="F167" s="224"/>
      <c r="G167" s="211"/>
      <c r="H167" s="211"/>
      <c r="I167" s="225"/>
      <c r="J167" s="226"/>
    </row>
    <row r="168" spans="5:10" ht="12.75" customHeight="1">
      <c r="E168" s="224"/>
      <c r="F168" s="224"/>
      <c r="G168" s="211"/>
      <c r="H168" s="211"/>
      <c r="I168" s="225"/>
      <c r="J168" s="226"/>
    </row>
    <row r="169" spans="5:10" ht="12.75" customHeight="1">
      <c r="E169" s="224"/>
      <c r="F169" s="224"/>
      <c r="G169" s="211"/>
      <c r="H169" s="211"/>
      <c r="I169" s="225"/>
      <c r="J169" s="226"/>
    </row>
    <row r="170" spans="5:10" ht="12.75" customHeight="1">
      <c r="E170" s="224"/>
      <c r="F170" s="224"/>
      <c r="G170" s="211"/>
      <c r="H170" s="211"/>
      <c r="I170" s="225"/>
      <c r="J170" s="226"/>
    </row>
    <row r="171" spans="5:10" ht="12.75" customHeight="1">
      <c r="E171" s="224"/>
      <c r="F171" s="224"/>
      <c r="G171" s="211"/>
      <c r="H171" s="211"/>
      <c r="I171" s="225"/>
      <c r="J171" s="226"/>
    </row>
    <row r="172" spans="5:10" ht="12.75" customHeight="1">
      <c r="E172" s="224"/>
      <c r="F172" s="224"/>
      <c r="G172" s="211"/>
      <c r="H172" s="211"/>
      <c r="I172" s="225"/>
      <c r="J172" s="226"/>
    </row>
    <row r="173" spans="5:10" ht="12.75" customHeight="1">
      <c r="E173" s="224"/>
      <c r="F173" s="224"/>
      <c r="G173" s="211"/>
      <c r="H173" s="211"/>
      <c r="I173" s="225"/>
      <c r="J173" s="226"/>
    </row>
    <row r="174" spans="5:10" ht="12.75" customHeight="1">
      <c r="E174" s="224"/>
      <c r="F174" s="224"/>
      <c r="G174" s="211"/>
      <c r="H174" s="211"/>
      <c r="I174" s="225"/>
      <c r="J174" s="226"/>
    </row>
    <row r="175" spans="5:10" ht="12.75" customHeight="1">
      <c r="E175" s="224"/>
      <c r="F175" s="224"/>
      <c r="G175" s="211"/>
      <c r="H175" s="211"/>
      <c r="I175" s="225"/>
      <c r="J175" s="226"/>
    </row>
    <row r="176" spans="5:10" ht="12.75" customHeight="1">
      <c r="E176" s="224"/>
      <c r="F176" s="224"/>
      <c r="G176" s="211"/>
      <c r="H176" s="211"/>
      <c r="I176" s="225"/>
      <c r="J176" s="226"/>
    </row>
    <row r="177" spans="5:10" ht="12.75" customHeight="1">
      <c r="E177" s="224"/>
      <c r="F177" s="224"/>
      <c r="G177" s="211"/>
      <c r="H177" s="211"/>
      <c r="I177" s="225"/>
      <c r="J177" s="226"/>
    </row>
    <row r="178" spans="5:10" ht="12.75" customHeight="1">
      <c r="E178" s="224"/>
      <c r="F178" s="224"/>
      <c r="G178" s="211"/>
      <c r="H178" s="211"/>
      <c r="I178" s="225"/>
      <c r="J178" s="226"/>
    </row>
    <row r="179" spans="5:10" ht="12.75" customHeight="1">
      <c r="E179" s="224"/>
      <c r="F179" s="224"/>
      <c r="G179" s="211"/>
      <c r="H179" s="211"/>
      <c r="I179" s="225"/>
      <c r="J179" s="226"/>
    </row>
    <row r="180" spans="5:10" ht="12.75" customHeight="1">
      <c r="E180" s="224"/>
      <c r="F180" s="224"/>
      <c r="G180" s="211"/>
      <c r="H180" s="211"/>
      <c r="I180" s="225"/>
      <c r="J180" s="226"/>
    </row>
    <row r="181" spans="5:10" ht="12.75" customHeight="1">
      <c r="E181" s="211"/>
      <c r="F181" s="211"/>
      <c r="H181" s="211"/>
      <c r="I181" s="211"/>
      <c r="J181" s="211"/>
    </row>
    <row r="182" spans="5:10" ht="12.75" customHeight="1">
      <c r="E182" s="211"/>
      <c r="F182" s="211"/>
      <c r="G182" s="211"/>
      <c r="H182" s="211"/>
      <c r="I182" s="211"/>
      <c r="J182" s="211"/>
    </row>
  </sheetData>
  <mergeCells count="2">
    <mergeCell ref="E13:G13"/>
    <mergeCell ref="T14:T16"/>
  </mergeCells>
  <phoneticPr fontId="62" type="noConversion"/>
  <pageMargins left="0.25" right="0.25" top="1" bottom="1" header="0.65" footer="0.5"/>
  <pageSetup scale="52" fitToHeight="0" orientation="landscape" horizontalDpi="1200" verticalDpi="1200" r:id="rId1"/>
  <headerFooter alignWithMargins="0">
    <oddHeader xml:space="preserve">&amp;R&amp;16AEP - SPP Formula Rate
Schedule 11 Revenue Requirements
Southwestern Electric Power Company
Page: &amp;P of &amp;N
</oddHeader>
    <oddFooter>&amp;L&amp;A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5">
    <tabColor indexed="16"/>
  </sheetPr>
  <dimension ref="A1:Q162"/>
  <sheetViews>
    <sheetView topLeftCell="A7" zoomScaleNormal="100" zoomScaleSheetLayoutView="80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"&amp;RIGHT(MID(CELL("filename",$A$1),FIND("]",CELL("filename",$A$1))+1,256),1)&amp;" of "&amp;COUNT('S.001:S.xyz - blank'!$P$3)-1</f>
        <v>SWEPCO Project 7 of 77</v>
      </c>
      <c r="Q1" s="410" t="s">
        <v>165</v>
      </c>
    </row>
    <row r="2" spans="1:17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 t="str">
        <f>RIGHT(N3,3)</f>
        <v/>
      </c>
      <c r="P3" s="96">
        <v>1</v>
      </c>
    </row>
    <row r="4" spans="1:17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7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7391.8502909619319</v>
      </c>
      <c r="P5" s="1"/>
    </row>
    <row r="6" spans="1:17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7391.8502909619319</v>
      </c>
      <c r="O6" s="1"/>
      <c r="P6" s="1"/>
    </row>
    <row r="7" spans="1:17" ht="13.5" thickBot="1">
      <c r="C7" s="25" t="s">
        <v>48</v>
      </c>
      <c r="D7" s="127" t="s">
        <v>234</v>
      </c>
      <c r="E7" s="1"/>
      <c r="F7" s="1"/>
      <c r="G7" s="1"/>
      <c r="H7" s="411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7" ht="13.5" thickBot="1">
      <c r="C8" s="29"/>
      <c r="D8" s="85" t="str">
        <f>IF(D10&lt;100000,"DOES NOT MEET SPP $100,000 MINIMUM INVESTMENT FOR REGIONAL BPU SHARING.","")</f>
        <v>DOES NOT MEET SPP $100,000 MINIMUM INVESTMENT FOR REGIONAL BPU SHARING.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146</v>
      </c>
      <c r="E9" s="456" t="s">
        <v>478</v>
      </c>
      <c r="F9" s="31"/>
      <c r="G9" s="461" t="s">
        <v>525</v>
      </c>
      <c r="H9" s="31"/>
      <c r="I9" s="32"/>
      <c r="J9" s="33"/>
      <c r="P9" s="1"/>
    </row>
    <row r="10" spans="1:17" ht="13">
      <c r="C10" s="34" t="s">
        <v>51</v>
      </c>
      <c r="D10" s="362">
        <v>77750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7" ht="12.5">
      <c r="C11" s="34" t="s">
        <v>54</v>
      </c>
      <c r="D11" s="37">
        <v>2009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2">
        <v>5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1896.3414634146341</v>
      </c>
      <c r="J14" s="292"/>
      <c r="K14" s="292"/>
      <c r="L14" s="292"/>
      <c r="M14" s="292"/>
      <c r="N14" s="292"/>
      <c r="O14" s="1"/>
      <c r="P14" s="1"/>
    </row>
    <row r="15" spans="1:17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131" t="s">
        <v>260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2009</v>
      </c>
      <c r="D17" s="133">
        <v>64397</v>
      </c>
      <c r="E17" s="373">
        <v>1015</v>
      </c>
      <c r="F17" s="133">
        <v>63382</v>
      </c>
      <c r="G17" s="373">
        <v>0</v>
      </c>
      <c r="H17" s="374">
        <v>0</v>
      </c>
      <c r="I17" s="153">
        <f t="shared" ref="I17:I48" si="0">H17-G17</f>
        <v>0</v>
      </c>
      <c r="J17" s="52"/>
      <c r="K17" s="112">
        <v>0</v>
      </c>
      <c r="L17" s="53">
        <f t="shared" ref="L17:L48" si="1">IF(K17&lt;&gt;0,+G17-K17,0)</f>
        <v>0</v>
      </c>
      <c r="M17" s="112">
        <v>0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2010</v>
      </c>
      <c r="D18" s="137">
        <v>81941</v>
      </c>
      <c r="E18" s="375">
        <v>2183</v>
      </c>
      <c r="F18" s="137">
        <v>79757</v>
      </c>
      <c r="G18" s="375">
        <v>13649</v>
      </c>
      <c r="H18" s="374">
        <v>13649</v>
      </c>
      <c r="I18" s="141">
        <v>0</v>
      </c>
      <c r="J18" s="52"/>
      <c r="K18" s="113">
        <f t="shared" ref="K18:K23" si="4">G18</f>
        <v>13649</v>
      </c>
      <c r="L18" s="54">
        <f t="shared" si="1"/>
        <v>0</v>
      </c>
      <c r="M18" s="113">
        <f t="shared" ref="M18:M23" si="5">H18</f>
        <v>13649</v>
      </c>
      <c r="N18" s="54">
        <f t="shared" si="2"/>
        <v>0</v>
      </c>
      <c r="O18" s="54">
        <f t="shared" si="3"/>
        <v>0</v>
      </c>
      <c r="P18" s="1"/>
    </row>
    <row r="19" spans="2:16" ht="12.5">
      <c r="B19" s="7" t="str">
        <f>IF(D19=F18,"","IU")</f>
        <v>IU</v>
      </c>
      <c r="C19" s="50">
        <f>IF(D11="","-",+C18+1)</f>
        <v>2011</v>
      </c>
      <c r="D19" s="137">
        <v>74552</v>
      </c>
      <c r="E19" s="375">
        <v>1896.3414634146341</v>
      </c>
      <c r="F19" s="137">
        <v>72655.658536585368</v>
      </c>
      <c r="G19" s="375">
        <v>13244.587478742107</v>
      </c>
      <c r="H19" s="374">
        <v>13244.587478742107</v>
      </c>
      <c r="I19" s="141">
        <v>0</v>
      </c>
      <c r="J19" s="52"/>
      <c r="K19" s="113">
        <f t="shared" si="4"/>
        <v>13244.587478742107</v>
      </c>
      <c r="L19" s="54">
        <f t="shared" si="1"/>
        <v>0</v>
      </c>
      <c r="M19" s="113">
        <f t="shared" si="5"/>
        <v>13244.587478742107</v>
      </c>
      <c r="N19" s="54">
        <f t="shared" si="2"/>
        <v>0</v>
      </c>
      <c r="O19" s="54">
        <f t="shared" si="3"/>
        <v>0</v>
      </c>
      <c r="P19" s="1"/>
    </row>
    <row r="20" spans="2:16" ht="12.5">
      <c r="B20" s="7" t="str">
        <f t="shared" ref="B20:B72" si="6">IF(D20=F19,"","IU")</f>
        <v/>
      </c>
      <c r="C20" s="50">
        <f>IF(D11="","-",+C19+1)</f>
        <v>2012</v>
      </c>
      <c r="D20" s="137">
        <v>72655.658536585368</v>
      </c>
      <c r="E20" s="375">
        <v>1851.1904761904761</v>
      </c>
      <c r="F20" s="137">
        <v>70804.468060394895</v>
      </c>
      <c r="G20" s="375">
        <v>12381.24088352887</v>
      </c>
      <c r="H20" s="374">
        <v>12381.24088352887</v>
      </c>
      <c r="I20" s="141">
        <v>0</v>
      </c>
      <c r="J20" s="52"/>
      <c r="K20" s="113">
        <f t="shared" si="4"/>
        <v>12381.24088352887</v>
      </c>
      <c r="L20" s="54">
        <f t="shared" si="1"/>
        <v>0</v>
      </c>
      <c r="M20" s="113">
        <f t="shared" si="5"/>
        <v>12381.24088352887</v>
      </c>
      <c r="N20" s="54">
        <f t="shared" si="2"/>
        <v>0</v>
      </c>
      <c r="O20" s="54">
        <f t="shared" si="3"/>
        <v>0</v>
      </c>
      <c r="P20" s="1"/>
    </row>
    <row r="21" spans="2:16" ht="12.5">
      <c r="B21" s="7" t="str">
        <f t="shared" si="6"/>
        <v/>
      </c>
      <c r="C21" s="50">
        <f>IF(D12="","-",+C20+1)</f>
        <v>2013</v>
      </c>
      <c r="D21" s="137">
        <v>70804.468060394895</v>
      </c>
      <c r="E21" s="375">
        <v>1851.1904761904761</v>
      </c>
      <c r="F21" s="137">
        <v>68953.277584204421</v>
      </c>
      <c r="G21" s="375">
        <v>11503.75860476607</v>
      </c>
      <c r="H21" s="374">
        <v>11503.75860476607</v>
      </c>
      <c r="I21" s="153">
        <v>0</v>
      </c>
      <c r="J21" s="52"/>
      <c r="K21" s="113">
        <f t="shared" si="4"/>
        <v>11503.75860476607</v>
      </c>
      <c r="L21" s="54">
        <f t="shared" ref="L21:L26" si="7">IF(K21&lt;&gt;0,+G21-K21,0)</f>
        <v>0</v>
      </c>
      <c r="M21" s="113">
        <f t="shared" si="5"/>
        <v>11503.75860476607</v>
      </c>
      <c r="N21" s="54">
        <f t="shared" ref="N21:N26" si="8">IF(M21&lt;&gt;0,+H21-M21,0)</f>
        <v>0</v>
      </c>
      <c r="O21" s="54">
        <f t="shared" ref="O21:O26" si="9">+N21-L21</f>
        <v>0</v>
      </c>
      <c r="P21" s="1"/>
    </row>
    <row r="22" spans="2:16" ht="12.5">
      <c r="B22" s="7" t="str">
        <f t="shared" si="6"/>
        <v/>
      </c>
      <c r="C22" s="50">
        <f>IF(D11="","-",+C21+1)</f>
        <v>2014</v>
      </c>
      <c r="D22" s="137">
        <v>68953.277584204421</v>
      </c>
      <c r="E22" s="375">
        <v>1851.1904761904761</v>
      </c>
      <c r="F22" s="137">
        <v>67102.087108013948</v>
      </c>
      <c r="G22" s="375">
        <v>10903.96715256805</v>
      </c>
      <c r="H22" s="374">
        <v>10903.96715256805</v>
      </c>
      <c r="I22" s="153">
        <v>0</v>
      </c>
      <c r="J22" s="52"/>
      <c r="K22" s="113">
        <f t="shared" si="4"/>
        <v>10903.96715256805</v>
      </c>
      <c r="L22" s="54">
        <f t="shared" si="7"/>
        <v>0</v>
      </c>
      <c r="M22" s="113">
        <f t="shared" si="5"/>
        <v>10903.96715256805</v>
      </c>
      <c r="N22" s="54">
        <f t="shared" si="8"/>
        <v>0</v>
      </c>
      <c r="O22" s="54">
        <f t="shared" si="9"/>
        <v>0</v>
      </c>
      <c r="P22" s="1"/>
    </row>
    <row r="23" spans="2:16" ht="12.5">
      <c r="B23" s="7" t="str">
        <f t="shared" si="6"/>
        <v/>
      </c>
      <c r="C23" s="50">
        <f>IF(D11="","-",+C22+1)</f>
        <v>2015</v>
      </c>
      <c r="D23" s="137">
        <v>67102.087108013948</v>
      </c>
      <c r="E23" s="375">
        <v>1851.1904761904761</v>
      </c>
      <c r="F23" s="137">
        <v>65250.896631823474</v>
      </c>
      <c r="G23" s="375">
        <v>10445.046830532348</v>
      </c>
      <c r="H23" s="374">
        <v>10445.046830532348</v>
      </c>
      <c r="I23" s="52">
        <v>0</v>
      </c>
      <c r="J23" s="52"/>
      <c r="K23" s="113">
        <f t="shared" si="4"/>
        <v>10445.046830532348</v>
      </c>
      <c r="L23" s="54">
        <f t="shared" si="7"/>
        <v>0</v>
      </c>
      <c r="M23" s="113">
        <f t="shared" si="5"/>
        <v>10445.046830532348</v>
      </c>
      <c r="N23" s="54">
        <f t="shared" si="8"/>
        <v>0</v>
      </c>
      <c r="O23" s="54">
        <f t="shared" si="9"/>
        <v>0</v>
      </c>
      <c r="P23" s="1"/>
    </row>
    <row r="24" spans="2:16" ht="12.5">
      <c r="B24" s="7" t="str">
        <f t="shared" si="6"/>
        <v/>
      </c>
      <c r="C24" s="50">
        <f>IF(D11="","-",+C23+1)</f>
        <v>2016</v>
      </c>
      <c r="D24" s="137">
        <v>65250.896631823474</v>
      </c>
      <c r="E24" s="375">
        <v>1851.1904761904761</v>
      </c>
      <c r="F24" s="137">
        <v>63399.706155633001</v>
      </c>
      <c r="G24" s="375">
        <v>10098.222669121984</v>
      </c>
      <c r="H24" s="374">
        <v>10098.222669121984</v>
      </c>
      <c r="I24" s="52">
        <f t="shared" si="0"/>
        <v>0</v>
      </c>
      <c r="J24" s="52"/>
      <c r="K24" s="113">
        <f t="shared" ref="K24:K29" si="10">G24</f>
        <v>10098.222669121984</v>
      </c>
      <c r="L24" s="54">
        <f t="shared" si="7"/>
        <v>0</v>
      </c>
      <c r="M24" s="113">
        <f t="shared" ref="M24:M29" si="11">H24</f>
        <v>10098.222669121984</v>
      </c>
      <c r="N24" s="54">
        <f t="shared" si="8"/>
        <v>0</v>
      </c>
      <c r="O24" s="54">
        <f t="shared" si="9"/>
        <v>0</v>
      </c>
      <c r="P24" s="1"/>
    </row>
    <row r="25" spans="2:16" ht="12.5">
      <c r="B25" s="7" t="str">
        <f t="shared" si="6"/>
        <v/>
      </c>
      <c r="C25" s="50">
        <f>IF(D11="","-",+C24+1)</f>
        <v>2017</v>
      </c>
      <c r="D25" s="137">
        <v>63399.706155633001</v>
      </c>
      <c r="E25" s="375">
        <v>1808.1395348837209</v>
      </c>
      <c r="F25" s="137">
        <v>61591.566620749283</v>
      </c>
      <c r="G25" s="375">
        <v>9550.8822669869332</v>
      </c>
      <c r="H25" s="374">
        <v>9550.8822669869332</v>
      </c>
      <c r="I25" s="52">
        <f t="shared" si="0"/>
        <v>0</v>
      </c>
      <c r="J25" s="52"/>
      <c r="K25" s="113">
        <f t="shared" si="10"/>
        <v>9550.8822669869332</v>
      </c>
      <c r="L25" s="54">
        <f t="shared" si="7"/>
        <v>0</v>
      </c>
      <c r="M25" s="113">
        <f t="shared" si="11"/>
        <v>9550.8822669869332</v>
      </c>
      <c r="N25" s="54">
        <f t="shared" si="8"/>
        <v>0</v>
      </c>
      <c r="O25" s="54">
        <f t="shared" si="9"/>
        <v>0</v>
      </c>
      <c r="P25" s="1"/>
    </row>
    <row r="26" spans="2:16" ht="12.5">
      <c r="B26" s="7" t="str">
        <f t="shared" si="6"/>
        <v/>
      </c>
      <c r="C26" s="50">
        <f>IF(D11="","-",+C25+1)</f>
        <v>2018</v>
      </c>
      <c r="D26" s="137">
        <v>61591.566620749283</v>
      </c>
      <c r="E26" s="375">
        <v>1896.3414634146341</v>
      </c>
      <c r="F26" s="137">
        <v>59695.225157334651</v>
      </c>
      <c r="G26" s="375">
        <v>9603.7592198821312</v>
      </c>
      <c r="H26" s="374">
        <v>9603.7592198821312</v>
      </c>
      <c r="I26" s="52">
        <f t="shared" si="0"/>
        <v>0</v>
      </c>
      <c r="J26" s="52"/>
      <c r="K26" s="113">
        <f t="shared" si="10"/>
        <v>9603.7592198821312</v>
      </c>
      <c r="L26" s="54">
        <f t="shared" si="7"/>
        <v>0</v>
      </c>
      <c r="M26" s="113">
        <f t="shared" si="11"/>
        <v>9603.7592198821312</v>
      </c>
      <c r="N26" s="54">
        <f t="shared" si="8"/>
        <v>0</v>
      </c>
      <c r="O26" s="54">
        <f t="shared" si="9"/>
        <v>0</v>
      </c>
      <c r="P26" s="1"/>
    </row>
    <row r="27" spans="2:16" ht="12.5">
      <c r="B27" s="7" t="str">
        <f t="shared" si="6"/>
        <v/>
      </c>
      <c r="C27" s="50">
        <f>IF(D11="","-",+C26+1)</f>
        <v>2019</v>
      </c>
      <c r="D27" s="137">
        <v>59695.225157334651</v>
      </c>
      <c r="E27" s="375">
        <v>1896.3414634146341</v>
      </c>
      <c r="F27" s="137">
        <v>57798.883693920019</v>
      </c>
      <c r="G27" s="375">
        <v>9362.7454103291529</v>
      </c>
      <c r="H27" s="374">
        <v>9362.7454103291529</v>
      </c>
      <c r="I27" s="52">
        <f t="shared" si="0"/>
        <v>0</v>
      </c>
      <c r="J27" s="52"/>
      <c r="K27" s="113">
        <f t="shared" si="10"/>
        <v>9362.7454103291529</v>
      </c>
      <c r="L27" s="54">
        <f t="shared" ref="L27" si="12">IF(K27&lt;&gt;0,+G27-K27,0)</f>
        <v>0</v>
      </c>
      <c r="M27" s="113">
        <f t="shared" si="11"/>
        <v>9362.7454103291529</v>
      </c>
      <c r="N27" s="54">
        <f t="shared" si="2"/>
        <v>0</v>
      </c>
      <c r="O27" s="54">
        <f t="shared" si="3"/>
        <v>0</v>
      </c>
      <c r="P27" s="1"/>
    </row>
    <row r="28" spans="2:16" ht="12.5">
      <c r="B28" s="7" t="str">
        <f t="shared" si="6"/>
        <v/>
      </c>
      <c r="C28" s="50">
        <f>IF(D11="","-",+C27+1)</f>
        <v>2020</v>
      </c>
      <c r="D28" s="137">
        <v>57798.883693920019</v>
      </c>
      <c r="E28" s="375">
        <v>1896.3414634146341</v>
      </c>
      <c r="F28" s="137">
        <v>55902.542230505387</v>
      </c>
      <c r="G28" s="375">
        <v>7714.1850577819459</v>
      </c>
      <c r="H28" s="374">
        <v>7714.1850577819459</v>
      </c>
      <c r="I28" s="52">
        <f t="shared" si="0"/>
        <v>0</v>
      </c>
      <c r="J28" s="52"/>
      <c r="K28" s="113">
        <f t="shared" si="10"/>
        <v>7714.1850577819459</v>
      </c>
      <c r="L28" s="54">
        <f t="shared" ref="L28" si="13">IF(K28&lt;&gt;0,+G28-K28,0)</f>
        <v>0</v>
      </c>
      <c r="M28" s="113">
        <f t="shared" si="11"/>
        <v>7714.1850577819459</v>
      </c>
      <c r="N28" s="54">
        <f t="shared" si="2"/>
        <v>0</v>
      </c>
      <c r="O28" s="54">
        <f t="shared" si="3"/>
        <v>0</v>
      </c>
      <c r="P28" s="1"/>
    </row>
    <row r="29" spans="2:16" ht="12.5">
      <c r="B29" s="7" t="str">
        <f t="shared" si="6"/>
        <v>IU</v>
      </c>
      <c r="C29" s="50">
        <f>IF(D11="","-",+C28+1)</f>
        <v>2021</v>
      </c>
      <c r="D29" s="137">
        <v>55990.744159036272</v>
      </c>
      <c r="E29" s="375">
        <v>1851.1904761904761</v>
      </c>
      <c r="F29" s="137">
        <v>54139.553682845799</v>
      </c>
      <c r="G29" s="375">
        <v>7688.3465352590638</v>
      </c>
      <c r="H29" s="374">
        <v>7688.3465352590638</v>
      </c>
      <c r="I29" s="52">
        <f t="shared" si="0"/>
        <v>0</v>
      </c>
      <c r="J29" s="52"/>
      <c r="K29" s="113">
        <f t="shared" si="10"/>
        <v>7688.3465352590638</v>
      </c>
      <c r="L29" s="54">
        <f t="shared" ref="L29" si="14">IF(K29&lt;&gt;0,+G29-K29,0)</f>
        <v>0</v>
      </c>
      <c r="M29" s="113">
        <f t="shared" si="11"/>
        <v>7688.3465352590638</v>
      </c>
      <c r="N29" s="54">
        <f t="shared" si="2"/>
        <v>0</v>
      </c>
      <c r="O29" s="54">
        <f t="shared" si="3"/>
        <v>0</v>
      </c>
      <c r="P29" s="1"/>
    </row>
    <row r="30" spans="2:16" ht="12.5">
      <c r="B30" s="7" t="str">
        <f t="shared" si="6"/>
        <v>IU</v>
      </c>
      <c r="C30" s="50">
        <f>IF(D11="","-",+C29+1)</f>
        <v>2022</v>
      </c>
      <c r="D30" s="137">
        <v>54051.351754314877</v>
      </c>
      <c r="E30" s="375">
        <v>1851.1904761904761</v>
      </c>
      <c r="F30" s="137">
        <v>52200.161278124404</v>
      </c>
      <c r="G30" s="375">
        <v>7824.8681888866868</v>
      </c>
      <c r="H30" s="374">
        <v>7824.8681888866868</v>
      </c>
      <c r="I30" s="52">
        <f t="shared" si="0"/>
        <v>0</v>
      </c>
      <c r="J30" s="52"/>
      <c r="K30" s="113">
        <f t="shared" ref="K30" si="15">G30</f>
        <v>7824.8681888866868</v>
      </c>
      <c r="L30" s="54">
        <f t="shared" ref="L30" si="16">IF(K30&lt;&gt;0,+G30-K30,0)</f>
        <v>0</v>
      </c>
      <c r="M30" s="113">
        <f t="shared" ref="M30" si="17">H30</f>
        <v>7824.8681888866868</v>
      </c>
      <c r="N30" s="54">
        <f t="shared" si="2"/>
        <v>0</v>
      </c>
      <c r="O30" s="54">
        <f t="shared" si="3"/>
        <v>0</v>
      </c>
      <c r="P30" s="1"/>
    </row>
    <row r="31" spans="2:16" ht="12.5">
      <c r="B31" s="7" t="str">
        <f t="shared" si="6"/>
        <v/>
      </c>
      <c r="C31" s="50">
        <f>IF(D11="","-",+C30+1)</f>
        <v>2023</v>
      </c>
      <c r="D31" s="137">
        <v>52200.161278124404</v>
      </c>
      <c r="E31" s="375">
        <v>1851.1904761904761</v>
      </c>
      <c r="F31" s="137">
        <v>50348.97080193393</v>
      </c>
      <c r="G31" s="375">
        <v>8328.5417090766241</v>
      </c>
      <c r="H31" s="374">
        <v>8328.5417090766241</v>
      </c>
      <c r="I31" s="52">
        <f t="shared" si="0"/>
        <v>0</v>
      </c>
      <c r="J31" s="52"/>
      <c r="K31" s="113">
        <f t="shared" ref="K31" si="18">G31</f>
        <v>8328.5417090766241</v>
      </c>
      <c r="L31" s="54">
        <f t="shared" ref="L31" si="19">IF(K31&lt;&gt;0,+G31-K31,0)</f>
        <v>0</v>
      </c>
      <c r="M31" s="113">
        <f t="shared" ref="M31" si="20">H31</f>
        <v>8328.5417090766241</v>
      </c>
      <c r="N31" s="54">
        <f t="shared" ref="N31" si="21">IF(M31&lt;&gt;0,+H31-M31,0)</f>
        <v>0</v>
      </c>
      <c r="O31" s="54">
        <f t="shared" ref="O31" si="22">+N31-L31</f>
        <v>0</v>
      </c>
      <c r="P31" s="1"/>
    </row>
    <row r="32" spans="2:16" ht="12.5">
      <c r="B32" s="7" t="str">
        <f t="shared" si="6"/>
        <v/>
      </c>
      <c r="C32" s="460">
        <f>IF(D11="","-",+C31+1)</f>
        <v>2024</v>
      </c>
      <c r="D32" s="137">
        <v>50348.97080193393</v>
      </c>
      <c r="E32" s="375">
        <v>1767.0454545454545</v>
      </c>
      <c r="F32" s="137">
        <v>48581.925347388475</v>
      </c>
      <c r="G32" s="375">
        <v>7679.5085788913384</v>
      </c>
      <c r="H32" s="374">
        <v>7679.5085788913384</v>
      </c>
      <c r="I32" s="52">
        <f t="shared" si="0"/>
        <v>0</v>
      </c>
      <c r="J32" s="52"/>
      <c r="K32" s="113">
        <f t="shared" ref="K32" si="23">G32</f>
        <v>7679.5085788913384</v>
      </c>
      <c r="L32" s="54">
        <f t="shared" ref="L32" si="24">IF(K32&lt;&gt;0,+G32-K32,0)</f>
        <v>0</v>
      </c>
      <c r="M32" s="113">
        <f t="shared" ref="M32" si="25">H32</f>
        <v>7679.5085788913384</v>
      </c>
      <c r="N32" s="54">
        <f t="shared" ref="N32" si="26">IF(M32&lt;&gt;0,+H32-M32,0)</f>
        <v>0</v>
      </c>
      <c r="O32" s="54">
        <f t="shared" ref="O32" si="27">+N32-L32</f>
        <v>0</v>
      </c>
      <c r="P32" s="1"/>
    </row>
    <row r="33" spans="2:16" ht="13">
      <c r="B33" s="7" t="str">
        <f t="shared" si="6"/>
        <v/>
      </c>
      <c r="C33" s="459">
        <f>IF(D11="","-",+C32+1)</f>
        <v>2025</v>
      </c>
      <c r="D33" s="137">
        <v>48581.925347388475</v>
      </c>
      <c r="E33" s="375">
        <v>1767.0454545454545</v>
      </c>
      <c r="F33" s="137">
        <v>46814.879892843019</v>
      </c>
      <c r="G33" s="375">
        <v>7468.2987042072182</v>
      </c>
      <c r="H33" s="374">
        <v>7468.2987042072182</v>
      </c>
      <c r="I33" s="52">
        <f t="shared" si="0"/>
        <v>0</v>
      </c>
      <c r="J33" s="52"/>
      <c r="K33" s="113">
        <f t="shared" ref="K33" si="28">G33</f>
        <v>7468.2987042072182</v>
      </c>
      <c r="L33" s="54">
        <f t="shared" ref="L33" si="29">IF(K33&lt;&gt;0,+G33-K33,0)</f>
        <v>0</v>
      </c>
      <c r="M33" s="113">
        <f t="shared" ref="M33" si="30">H33</f>
        <v>7468.2987042072182</v>
      </c>
      <c r="N33" s="54">
        <f t="shared" ref="N33" si="31">IF(M33&lt;&gt;0,+H33-M33,0)</f>
        <v>0</v>
      </c>
      <c r="O33" s="54">
        <f t="shared" ref="O33" si="32">+N33-L33</f>
        <v>0</v>
      </c>
      <c r="P33" s="1"/>
    </row>
    <row r="34" spans="2:16" ht="12.5">
      <c r="B34" s="7" t="str">
        <f t="shared" si="6"/>
        <v/>
      </c>
      <c r="C34" s="50">
        <f>IF(D11="","-",+C33+1)</f>
        <v>2026</v>
      </c>
      <c r="D34" s="55">
        <f>IF(F33+SUM(E$17:E33)=D$10,F33,D$10-SUM(E$17:E33))</f>
        <v>46814.879892843019</v>
      </c>
      <c r="E34" s="377">
        <f>IF(+I14&lt;F33,I14,D34)</f>
        <v>1896.3414634146341</v>
      </c>
      <c r="F34" s="55">
        <f t="shared" ref="F34:F48" si="33">+D34-E34</f>
        <v>44918.538429428387</v>
      </c>
      <c r="G34" s="378">
        <f t="shared" ref="G34:G72" si="34">+I$12*((D34+F34)/2)+E34</f>
        <v>7391.8502909619319</v>
      </c>
      <c r="H34" s="363">
        <f t="shared" ref="H34:H72" si="35">+I$13*((D34+F34)/2)+E34</f>
        <v>7391.8502909619319</v>
      </c>
      <c r="I34" s="52">
        <f t="shared" si="0"/>
        <v>0</v>
      </c>
      <c r="J34" s="52"/>
      <c r="K34" s="129"/>
      <c r="L34" s="54">
        <f t="shared" si="1"/>
        <v>0</v>
      </c>
      <c r="M34" s="129"/>
      <c r="N34" s="54">
        <f t="shared" si="2"/>
        <v>0</v>
      </c>
      <c r="O34" s="54">
        <f t="shared" si="3"/>
        <v>0</v>
      </c>
      <c r="P34" s="1"/>
    </row>
    <row r="35" spans="2:16" ht="12.5">
      <c r="B35" s="7" t="str">
        <f t="shared" si="6"/>
        <v/>
      </c>
      <c r="C35" s="50">
        <f>IF(D11="","-",+C34+1)</f>
        <v>2027</v>
      </c>
      <c r="D35" s="55">
        <f>IF(F34+SUM(E$17:E34)=D$10,F34,D$10-SUM(E$17:E34))</f>
        <v>44918.538429428387</v>
      </c>
      <c r="E35" s="377">
        <f>IF(+I14&lt;F34,I14,D35)</f>
        <v>1896.3414634146341</v>
      </c>
      <c r="F35" s="55">
        <f t="shared" si="33"/>
        <v>43022.196966013755</v>
      </c>
      <c r="G35" s="378">
        <f t="shared" si="34"/>
        <v>7164.6405904441226</v>
      </c>
      <c r="H35" s="363">
        <f t="shared" si="35"/>
        <v>7164.6405904441226</v>
      </c>
      <c r="I35" s="52">
        <f t="shared" si="0"/>
        <v>0</v>
      </c>
      <c r="J35" s="52"/>
      <c r="K35" s="129"/>
      <c r="L35" s="54">
        <f t="shared" si="1"/>
        <v>0</v>
      </c>
      <c r="M35" s="129"/>
      <c r="N35" s="54">
        <f t="shared" si="2"/>
        <v>0</v>
      </c>
      <c r="O35" s="54">
        <f t="shared" si="3"/>
        <v>0</v>
      </c>
      <c r="P35" s="1"/>
    </row>
    <row r="36" spans="2:16" ht="12.5">
      <c r="B36" s="7" t="str">
        <f t="shared" si="6"/>
        <v/>
      </c>
      <c r="C36" s="50">
        <f>IF(D11="","-",+C35+1)</f>
        <v>2028</v>
      </c>
      <c r="D36" s="55">
        <f>IF(F35+SUM(E$17:E35)=D$10,F35,D$10-SUM(E$17:E35))</f>
        <v>43022.196966013755</v>
      </c>
      <c r="E36" s="377">
        <f>IF(+I14&lt;F35,I14,D36)</f>
        <v>1896.3414634146341</v>
      </c>
      <c r="F36" s="55">
        <f t="shared" si="33"/>
        <v>41125.855502599123</v>
      </c>
      <c r="G36" s="378">
        <f t="shared" si="34"/>
        <v>6937.4308899263142</v>
      </c>
      <c r="H36" s="363">
        <f t="shared" si="35"/>
        <v>6937.4308899263142</v>
      </c>
      <c r="I36" s="52">
        <f t="shared" si="0"/>
        <v>0</v>
      </c>
      <c r="J36" s="52"/>
      <c r="K36" s="129"/>
      <c r="L36" s="54">
        <f t="shared" si="1"/>
        <v>0</v>
      </c>
      <c r="M36" s="129"/>
      <c r="N36" s="54">
        <f t="shared" si="2"/>
        <v>0</v>
      </c>
      <c r="O36" s="54">
        <f t="shared" si="3"/>
        <v>0</v>
      </c>
      <c r="P36" s="1"/>
    </row>
    <row r="37" spans="2:16" ht="12.5">
      <c r="B37" s="7" t="str">
        <f t="shared" si="6"/>
        <v/>
      </c>
      <c r="C37" s="50">
        <f>IF(D11="","-",+C36+1)</f>
        <v>2029</v>
      </c>
      <c r="D37" s="55">
        <f>IF(F36+SUM(E$17:E36)=D$10,F36,D$10-SUM(E$17:E36))</f>
        <v>41125.855502599123</v>
      </c>
      <c r="E37" s="377">
        <f>IF(+I14&lt;F36,I14,D37)</f>
        <v>1896.3414634146341</v>
      </c>
      <c r="F37" s="55">
        <f t="shared" si="33"/>
        <v>39229.514039184491</v>
      </c>
      <c r="G37" s="378">
        <f t="shared" si="34"/>
        <v>6710.2211894085058</v>
      </c>
      <c r="H37" s="363">
        <f t="shared" si="35"/>
        <v>6710.2211894085058</v>
      </c>
      <c r="I37" s="52">
        <f t="shared" si="0"/>
        <v>0</v>
      </c>
      <c r="J37" s="52"/>
      <c r="K37" s="129"/>
      <c r="L37" s="54">
        <f t="shared" si="1"/>
        <v>0</v>
      </c>
      <c r="M37" s="129"/>
      <c r="N37" s="54">
        <f t="shared" si="2"/>
        <v>0</v>
      </c>
      <c r="O37" s="54">
        <f t="shared" si="3"/>
        <v>0</v>
      </c>
      <c r="P37" s="1"/>
    </row>
    <row r="38" spans="2:16" ht="12.5">
      <c r="B38" s="7" t="str">
        <f t="shared" si="6"/>
        <v/>
      </c>
      <c r="C38" s="50">
        <f>IF(D11="","-",+C37+1)</f>
        <v>2030</v>
      </c>
      <c r="D38" s="55">
        <f>IF(F37+SUM(E$17:E37)=D$10,F37,D$10-SUM(E$17:E37))</f>
        <v>39229.514039184491</v>
      </c>
      <c r="E38" s="377">
        <f>IF(+I14&lt;F37,I14,D38)</f>
        <v>1896.3414634146341</v>
      </c>
      <c r="F38" s="55">
        <f t="shared" si="33"/>
        <v>37333.172575769859</v>
      </c>
      <c r="G38" s="378">
        <f t="shared" si="34"/>
        <v>6483.0114888906974</v>
      </c>
      <c r="H38" s="363">
        <f t="shared" si="35"/>
        <v>6483.0114888906974</v>
      </c>
      <c r="I38" s="52">
        <f t="shared" si="0"/>
        <v>0</v>
      </c>
      <c r="J38" s="52"/>
      <c r="K38" s="129"/>
      <c r="L38" s="54">
        <f t="shared" si="1"/>
        <v>0</v>
      </c>
      <c r="M38" s="129"/>
      <c r="N38" s="54">
        <f t="shared" si="2"/>
        <v>0</v>
      </c>
      <c r="O38" s="54">
        <f t="shared" si="3"/>
        <v>0</v>
      </c>
      <c r="P38" s="1"/>
    </row>
    <row r="39" spans="2:16" ht="12.5">
      <c r="B39" s="7" t="str">
        <f t="shared" si="6"/>
        <v/>
      </c>
      <c r="C39" s="50">
        <f>IF(D11="","-",+C38+1)</f>
        <v>2031</v>
      </c>
      <c r="D39" s="55">
        <f>IF(F38+SUM(E$17:E38)=D$10,F38,D$10-SUM(E$17:E38))</f>
        <v>37333.172575769859</v>
      </c>
      <c r="E39" s="377">
        <f>IF(+I14&lt;F38,I14,D39)</f>
        <v>1896.3414634146341</v>
      </c>
      <c r="F39" s="55">
        <f t="shared" si="33"/>
        <v>35436.831112355227</v>
      </c>
      <c r="G39" s="378">
        <f t="shared" si="34"/>
        <v>6255.801788372889</v>
      </c>
      <c r="H39" s="363">
        <f t="shared" si="35"/>
        <v>6255.801788372889</v>
      </c>
      <c r="I39" s="52">
        <f t="shared" si="0"/>
        <v>0</v>
      </c>
      <c r="J39" s="52"/>
      <c r="K39" s="129"/>
      <c r="L39" s="54">
        <f t="shared" si="1"/>
        <v>0</v>
      </c>
      <c r="M39" s="129"/>
      <c r="N39" s="54">
        <f t="shared" si="2"/>
        <v>0</v>
      </c>
      <c r="O39" s="54">
        <f t="shared" si="3"/>
        <v>0</v>
      </c>
      <c r="P39" s="1"/>
    </row>
    <row r="40" spans="2:16" ht="12.5">
      <c r="B40" s="7" t="str">
        <f t="shared" si="6"/>
        <v/>
      </c>
      <c r="C40" s="50">
        <f>IF(D11="","-",+C39+1)</f>
        <v>2032</v>
      </c>
      <c r="D40" s="55">
        <f>IF(F39+SUM(E$17:E39)=D$10,F39,D$10-SUM(E$17:E39))</f>
        <v>35436.831112355227</v>
      </c>
      <c r="E40" s="377">
        <f>IF(+I14&lt;F39,I14,D40)</f>
        <v>1896.3414634146341</v>
      </c>
      <c r="F40" s="55">
        <f t="shared" si="33"/>
        <v>33540.489648940595</v>
      </c>
      <c r="G40" s="378">
        <f t="shared" si="34"/>
        <v>6028.5920878550796</v>
      </c>
      <c r="H40" s="363">
        <f t="shared" si="35"/>
        <v>6028.5920878550796</v>
      </c>
      <c r="I40" s="52">
        <f t="shared" si="0"/>
        <v>0</v>
      </c>
      <c r="J40" s="52"/>
      <c r="K40" s="129"/>
      <c r="L40" s="54">
        <f t="shared" si="1"/>
        <v>0</v>
      </c>
      <c r="M40" s="129"/>
      <c r="N40" s="54">
        <f t="shared" si="2"/>
        <v>0</v>
      </c>
      <c r="O40" s="54">
        <f t="shared" si="3"/>
        <v>0</v>
      </c>
      <c r="P40" s="1"/>
    </row>
    <row r="41" spans="2:16" ht="12.5">
      <c r="B41" s="7" t="str">
        <f t="shared" si="6"/>
        <v/>
      </c>
      <c r="C41" s="50">
        <f>IF(D11="","-",+C40+1)</f>
        <v>2033</v>
      </c>
      <c r="D41" s="55">
        <f>IF(F40+SUM(E$17:E40)=D$10,F40,D$10-SUM(E$17:E40))</f>
        <v>33540.489648940595</v>
      </c>
      <c r="E41" s="377">
        <f>IF(+I14&lt;F40,I14,D41)</f>
        <v>1896.3414634146341</v>
      </c>
      <c r="F41" s="55">
        <f t="shared" si="33"/>
        <v>31644.148185525959</v>
      </c>
      <c r="G41" s="378">
        <f t="shared" si="34"/>
        <v>5801.3823873372712</v>
      </c>
      <c r="H41" s="363">
        <f t="shared" si="35"/>
        <v>5801.3823873372712</v>
      </c>
      <c r="I41" s="52">
        <f t="shared" si="0"/>
        <v>0</v>
      </c>
      <c r="J41" s="52"/>
      <c r="K41" s="129"/>
      <c r="L41" s="54">
        <f t="shared" si="1"/>
        <v>0</v>
      </c>
      <c r="M41" s="129"/>
      <c r="N41" s="54">
        <f t="shared" si="2"/>
        <v>0</v>
      </c>
      <c r="O41" s="54">
        <f t="shared" si="3"/>
        <v>0</v>
      </c>
      <c r="P41" s="1"/>
    </row>
    <row r="42" spans="2:16" ht="12.5">
      <c r="B42" s="7" t="str">
        <f t="shared" si="6"/>
        <v/>
      </c>
      <c r="C42" s="50">
        <f>IF(D11="","-",+C41+1)</f>
        <v>2034</v>
      </c>
      <c r="D42" s="55">
        <f>IF(F41+SUM(E$17:E41)=D$10,F41,D$10-SUM(E$17:E41))</f>
        <v>31644.148185525959</v>
      </c>
      <c r="E42" s="377">
        <f>IF(+I14&lt;F41,I14,D42)</f>
        <v>1896.3414634146341</v>
      </c>
      <c r="F42" s="55">
        <f t="shared" si="33"/>
        <v>29747.806722111323</v>
      </c>
      <c r="G42" s="378">
        <f t="shared" si="34"/>
        <v>5574.1726868194619</v>
      </c>
      <c r="H42" s="363">
        <f t="shared" si="35"/>
        <v>5574.1726868194619</v>
      </c>
      <c r="I42" s="52">
        <f t="shared" si="0"/>
        <v>0</v>
      </c>
      <c r="J42" s="52"/>
      <c r="K42" s="129"/>
      <c r="L42" s="54">
        <f t="shared" si="1"/>
        <v>0</v>
      </c>
      <c r="M42" s="129"/>
      <c r="N42" s="54">
        <f t="shared" si="2"/>
        <v>0</v>
      </c>
      <c r="O42" s="54">
        <f t="shared" si="3"/>
        <v>0</v>
      </c>
      <c r="P42" s="1"/>
    </row>
    <row r="43" spans="2:16" ht="12.5">
      <c r="B43" s="7" t="str">
        <f t="shared" si="6"/>
        <v/>
      </c>
      <c r="C43" s="50">
        <f>IF(D11="","-",+C42+1)</f>
        <v>2035</v>
      </c>
      <c r="D43" s="55">
        <f>IF(F42+SUM(E$17:E42)=D$10,F42,D$10-SUM(E$17:E42))</f>
        <v>29747.806722111323</v>
      </c>
      <c r="E43" s="377">
        <f>IF(+I14&lt;F42,I14,D43)</f>
        <v>1896.3414634146341</v>
      </c>
      <c r="F43" s="55">
        <f t="shared" si="33"/>
        <v>27851.465258696688</v>
      </c>
      <c r="G43" s="378">
        <f t="shared" si="34"/>
        <v>5346.9629863016535</v>
      </c>
      <c r="H43" s="363">
        <f t="shared" si="35"/>
        <v>5346.9629863016535</v>
      </c>
      <c r="I43" s="52">
        <f t="shared" si="0"/>
        <v>0</v>
      </c>
      <c r="J43" s="52"/>
      <c r="K43" s="129"/>
      <c r="L43" s="54">
        <f t="shared" si="1"/>
        <v>0</v>
      </c>
      <c r="M43" s="129"/>
      <c r="N43" s="54">
        <f t="shared" si="2"/>
        <v>0</v>
      </c>
      <c r="O43" s="54">
        <f t="shared" si="3"/>
        <v>0</v>
      </c>
      <c r="P43" s="1"/>
    </row>
    <row r="44" spans="2:16" ht="12.5">
      <c r="B44" s="7" t="str">
        <f t="shared" si="6"/>
        <v/>
      </c>
      <c r="C44" s="50">
        <f>IF(D11="","-",+C43+1)</f>
        <v>2036</v>
      </c>
      <c r="D44" s="55">
        <f>IF(F43+SUM(E$17:E43)=D$10,F43,D$10-SUM(E$17:E43))</f>
        <v>27851.465258696688</v>
      </c>
      <c r="E44" s="377">
        <f>IF(+I14&lt;F43,I14,D44)</f>
        <v>1896.3414634146341</v>
      </c>
      <c r="F44" s="55">
        <f t="shared" si="33"/>
        <v>25955.123795282052</v>
      </c>
      <c r="G44" s="378">
        <f t="shared" si="34"/>
        <v>5119.7532857838441</v>
      </c>
      <c r="H44" s="363">
        <f t="shared" si="35"/>
        <v>5119.7532857838441</v>
      </c>
      <c r="I44" s="52">
        <f t="shared" si="0"/>
        <v>0</v>
      </c>
      <c r="J44" s="52"/>
      <c r="K44" s="129"/>
      <c r="L44" s="54">
        <f t="shared" si="1"/>
        <v>0</v>
      </c>
      <c r="M44" s="129"/>
      <c r="N44" s="54">
        <f t="shared" si="2"/>
        <v>0</v>
      </c>
      <c r="O44" s="54">
        <f t="shared" si="3"/>
        <v>0</v>
      </c>
      <c r="P44" s="1"/>
    </row>
    <row r="45" spans="2:16" ht="12.5">
      <c r="B45" s="7" t="str">
        <f t="shared" si="6"/>
        <v/>
      </c>
      <c r="C45" s="50">
        <f>IF(D11="","-",+C44+1)</f>
        <v>2037</v>
      </c>
      <c r="D45" s="55">
        <f>IF(F44+SUM(E$17:E44)=D$10,F44,D$10-SUM(E$17:E44))</f>
        <v>25955.123795282052</v>
      </c>
      <c r="E45" s="377">
        <f>IF(+I14&lt;F44,I14,D45)</f>
        <v>1896.3414634146341</v>
      </c>
      <c r="F45" s="55">
        <f t="shared" si="33"/>
        <v>24058.782331867416</v>
      </c>
      <c r="G45" s="378">
        <f t="shared" si="34"/>
        <v>4892.5435852660357</v>
      </c>
      <c r="H45" s="363">
        <f t="shared" si="35"/>
        <v>4892.5435852660357</v>
      </c>
      <c r="I45" s="52">
        <f t="shared" si="0"/>
        <v>0</v>
      </c>
      <c r="J45" s="52"/>
      <c r="K45" s="129"/>
      <c r="L45" s="54">
        <f t="shared" si="1"/>
        <v>0</v>
      </c>
      <c r="M45" s="129"/>
      <c r="N45" s="54">
        <f t="shared" si="2"/>
        <v>0</v>
      </c>
      <c r="O45" s="54">
        <f t="shared" si="3"/>
        <v>0</v>
      </c>
      <c r="P45" s="1"/>
    </row>
    <row r="46" spans="2:16" ht="12.5">
      <c r="B46" s="7" t="str">
        <f t="shared" si="6"/>
        <v/>
      </c>
      <c r="C46" s="50">
        <f>IF(D11="","-",+C45+1)</f>
        <v>2038</v>
      </c>
      <c r="D46" s="55">
        <f>IF(F45+SUM(E$17:E45)=D$10,F45,D$10-SUM(E$17:E45))</f>
        <v>24058.782331867416</v>
      </c>
      <c r="E46" s="377">
        <f>IF(+I14&lt;F45,I14,D46)</f>
        <v>1896.3414634146341</v>
      </c>
      <c r="F46" s="55">
        <f t="shared" si="33"/>
        <v>22162.440868452781</v>
      </c>
      <c r="G46" s="378">
        <f t="shared" si="34"/>
        <v>4665.3338847482264</v>
      </c>
      <c r="H46" s="363">
        <f t="shared" si="35"/>
        <v>4665.3338847482264</v>
      </c>
      <c r="I46" s="52">
        <f t="shared" si="0"/>
        <v>0</v>
      </c>
      <c r="J46" s="52"/>
      <c r="K46" s="129"/>
      <c r="L46" s="54">
        <f t="shared" si="1"/>
        <v>0</v>
      </c>
      <c r="M46" s="129"/>
      <c r="N46" s="54">
        <f t="shared" si="2"/>
        <v>0</v>
      </c>
      <c r="O46" s="54">
        <f t="shared" si="3"/>
        <v>0</v>
      </c>
      <c r="P46" s="1"/>
    </row>
    <row r="47" spans="2:16" ht="12.5">
      <c r="B47" s="7" t="str">
        <f t="shared" si="6"/>
        <v/>
      </c>
      <c r="C47" s="50">
        <f>IF(D11="","-",+C46+1)</f>
        <v>2039</v>
      </c>
      <c r="D47" s="55">
        <f>IF(F46+SUM(E$17:E46)=D$10,F46,D$10-SUM(E$17:E46))</f>
        <v>22162.440868452781</v>
      </c>
      <c r="E47" s="377">
        <f>IF(+I14&lt;F46,I14,D47)</f>
        <v>1896.3414634146341</v>
      </c>
      <c r="F47" s="55">
        <f t="shared" si="33"/>
        <v>20266.099405038145</v>
      </c>
      <c r="G47" s="378">
        <f t="shared" si="34"/>
        <v>4438.1241842304171</v>
      </c>
      <c r="H47" s="363">
        <f t="shared" si="35"/>
        <v>4438.1241842304171</v>
      </c>
      <c r="I47" s="52">
        <f t="shared" si="0"/>
        <v>0</v>
      </c>
      <c r="J47" s="52"/>
      <c r="K47" s="129"/>
      <c r="L47" s="54">
        <f t="shared" si="1"/>
        <v>0</v>
      </c>
      <c r="M47" s="129"/>
      <c r="N47" s="54">
        <f t="shared" si="2"/>
        <v>0</v>
      </c>
      <c r="O47" s="54">
        <f t="shared" si="3"/>
        <v>0</v>
      </c>
      <c r="P47" s="1"/>
    </row>
    <row r="48" spans="2:16" ht="12.5">
      <c r="B48" s="7" t="str">
        <f t="shared" si="6"/>
        <v/>
      </c>
      <c r="C48" s="50">
        <f>IF(D11="","-",+C47+1)</f>
        <v>2040</v>
      </c>
      <c r="D48" s="55">
        <f>IF(F47+SUM(E$17:E47)=D$10,F47,D$10-SUM(E$17:E47))</f>
        <v>20266.099405038145</v>
      </c>
      <c r="E48" s="377">
        <f>IF(+I14&lt;F47,I14,D48)</f>
        <v>1896.3414634146341</v>
      </c>
      <c r="F48" s="55">
        <f t="shared" si="33"/>
        <v>18369.757941623509</v>
      </c>
      <c r="G48" s="378">
        <f t="shared" si="34"/>
        <v>4210.9144837126078</v>
      </c>
      <c r="H48" s="363">
        <f t="shared" si="35"/>
        <v>4210.9144837126078</v>
      </c>
      <c r="I48" s="52">
        <f t="shared" si="0"/>
        <v>0</v>
      </c>
      <c r="J48" s="52"/>
      <c r="K48" s="129"/>
      <c r="L48" s="54">
        <f t="shared" si="1"/>
        <v>0</v>
      </c>
      <c r="M48" s="129"/>
      <c r="N48" s="54">
        <f t="shared" si="2"/>
        <v>0</v>
      </c>
      <c r="O48" s="54">
        <f t="shared" si="3"/>
        <v>0</v>
      </c>
      <c r="P48" s="1"/>
    </row>
    <row r="49" spans="2:17" ht="12.5">
      <c r="B49" s="7" t="str">
        <f t="shared" si="6"/>
        <v/>
      </c>
      <c r="C49" s="50">
        <f>IF(D11="","-",+C48+1)</f>
        <v>2041</v>
      </c>
      <c r="D49" s="55">
        <f>IF(F48+SUM(E$17:E48)=D$10,F48,D$10-SUM(E$17:E48))</f>
        <v>18369.757941623509</v>
      </c>
      <c r="E49" s="377">
        <f>IF(+I14&lt;F48,I14,D49)</f>
        <v>1896.3414634146341</v>
      </c>
      <c r="F49" s="55">
        <f t="shared" ref="F49:F72" si="36">+D49-E49</f>
        <v>16473.416478208874</v>
      </c>
      <c r="G49" s="378">
        <f t="shared" si="34"/>
        <v>3983.7047831947993</v>
      </c>
      <c r="H49" s="363">
        <f t="shared" si="35"/>
        <v>3983.7047831947993</v>
      </c>
      <c r="I49" s="52">
        <f t="shared" ref="I49:I72" si="37">H49-G49</f>
        <v>0</v>
      </c>
      <c r="J49" s="52"/>
      <c r="K49" s="129"/>
      <c r="L49" s="54">
        <f t="shared" ref="L49:L72" si="38">IF(K49&lt;&gt;0,+G49-K49,0)</f>
        <v>0</v>
      </c>
      <c r="M49" s="129"/>
      <c r="N49" s="54">
        <f t="shared" ref="N49:N72" si="39">IF(M49&lt;&gt;0,+H49-M49,0)</f>
        <v>0</v>
      </c>
      <c r="O49" s="54">
        <f t="shared" ref="O49:O72" si="40">+N49-L49</f>
        <v>0</v>
      </c>
      <c r="P49" s="1"/>
    </row>
    <row r="50" spans="2:17" ht="12.5">
      <c r="B50" s="7" t="str">
        <f t="shared" si="6"/>
        <v/>
      </c>
      <c r="C50" s="50">
        <f>IF(D11="","-",+C49+1)</f>
        <v>2042</v>
      </c>
      <c r="D50" s="55">
        <f>IF(F49+SUM(E$17:E49)=D$10,F49,D$10-SUM(E$17:E49))</f>
        <v>16473.416478208874</v>
      </c>
      <c r="E50" s="377">
        <f>IF(+I14&lt;F49,I14,D50)</f>
        <v>1896.3414634146341</v>
      </c>
      <c r="F50" s="55">
        <f t="shared" si="36"/>
        <v>14577.07501479424</v>
      </c>
      <c r="G50" s="378">
        <f t="shared" si="34"/>
        <v>3756.49508267699</v>
      </c>
      <c r="H50" s="363">
        <f t="shared" si="35"/>
        <v>3756.49508267699</v>
      </c>
      <c r="I50" s="52">
        <f t="shared" si="37"/>
        <v>0</v>
      </c>
      <c r="J50" s="52"/>
      <c r="K50" s="129"/>
      <c r="L50" s="54">
        <f t="shared" si="38"/>
        <v>0</v>
      </c>
      <c r="M50" s="129"/>
      <c r="N50" s="54">
        <f t="shared" si="39"/>
        <v>0</v>
      </c>
      <c r="O50" s="54">
        <f t="shared" si="40"/>
        <v>0</v>
      </c>
      <c r="P50" s="1"/>
    </row>
    <row r="51" spans="2:17" ht="12.5">
      <c r="B51" s="7" t="str">
        <f t="shared" si="6"/>
        <v/>
      </c>
      <c r="C51" s="50">
        <f>IF(D11="","-",+C50+1)</f>
        <v>2043</v>
      </c>
      <c r="D51" s="55">
        <f>IF(F50+SUM(E$17:E50)=D$10,F50,D$10-SUM(E$17:E50))</f>
        <v>14577.07501479424</v>
      </c>
      <c r="E51" s="377">
        <f>IF(+I14&lt;F50,I14,D51)</f>
        <v>1896.3414634146341</v>
      </c>
      <c r="F51" s="55">
        <f t="shared" si="36"/>
        <v>12680.733551379606</v>
      </c>
      <c r="G51" s="378">
        <f t="shared" si="34"/>
        <v>3529.2853821591812</v>
      </c>
      <c r="H51" s="363">
        <f t="shared" si="35"/>
        <v>3529.2853821591812</v>
      </c>
      <c r="I51" s="52">
        <f t="shared" si="37"/>
        <v>0</v>
      </c>
      <c r="J51" s="52"/>
      <c r="K51" s="129"/>
      <c r="L51" s="54">
        <f t="shared" si="38"/>
        <v>0</v>
      </c>
      <c r="M51" s="129"/>
      <c r="N51" s="54">
        <f t="shared" si="39"/>
        <v>0</v>
      </c>
      <c r="O51" s="54">
        <f t="shared" si="40"/>
        <v>0</v>
      </c>
      <c r="P51" s="1"/>
    </row>
    <row r="52" spans="2:17" ht="12.5">
      <c r="B52" s="7" t="str">
        <f t="shared" si="6"/>
        <v/>
      </c>
      <c r="C52" s="50">
        <f>IF(D11="","-",+C51+1)</f>
        <v>2044</v>
      </c>
      <c r="D52" s="55">
        <f>IF(F51+SUM(E$17:E51)=D$10,F51,D$10-SUM(E$17:E51))</f>
        <v>12680.733551379606</v>
      </c>
      <c r="E52" s="377">
        <f>IF(+I14&lt;F51,I14,D52)</f>
        <v>1896.3414634146341</v>
      </c>
      <c r="F52" s="55">
        <f t="shared" si="36"/>
        <v>10784.392087964972</v>
      </c>
      <c r="G52" s="378">
        <f t="shared" si="34"/>
        <v>3302.0756816413723</v>
      </c>
      <c r="H52" s="363">
        <f t="shared" si="35"/>
        <v>3302.0756816413723</v>
      </c>
      <c r="I52" s="52">
        <f t="shared" si="37"/>
        <v>0</v>
      </c>
      <c r="J52" s="52"/>
      <c r="K52" s="129"/>
      <c r="L52" s="54">
        <f t="shared" si="38"/>
        <v>0</v>
      </c>
      <c r="M52" s="129"/>
      <c r="N52" s="54">
        <f t="shared" si="39"/>
        <v>0</v>
      </c>
      <c r="O52" s="54">
        <f t="shared" si="40"/>
        <v>0</v>
      </c>
      <c r="P52" s="1"/>
    </row>
    <row r="53" spans="2:17" ht="12.5">
      <c r="B53" s="7" t="str">
        <f t="shared" si="6"/>
        <v/>
      </c>
      <c r="C53" s="50">
        <f>IF(D11="","-",+C52+1)</f>
        <v>2045</v>
      </c>
      <c r="D53" s="55">
        <f>IF(F52+SUM(E$17:E52)=D$10,F52,D$10-SUM(E$17:E52))</f>
        <v>10784.392087964972</v>
      </c>
      <c r="E53" s="377">
        <f>IF(+I14&lt;F52,I14,D53)</f>
        <v>1896.3414634146341</v>
      </c>
      <c r="F53" s="55">
        <f t="shared" si="36"/>
        <v>8888.0506245503384</v>
      </c>
      <c r="G53" s="378">
        <f t="shared" si="34"/>
        <v>3074.8659811235639</v>
      </c>
      <c r="H53" s="363">
        <f t="shared" si="35"/>
        <v>3074.8659811235639</v>
      </c>
      <c r="I53" s="52">
        <f t="shared" si="37"/>
        <v>0</v>
      </c>
      <c r="J53" s="52"/>
      <c r="K53" s="129"/>
      <c r="L53" s="54">
        <f t="shared" si="38"/>
        <v>0</v>
      </c>
      <c r="M53" s="129"/>
      <c r="N53" s="54">
        <f t="shared" si="39"/>
        <v>0</v>
      </c>
      <c r="O53" s="54">
        <f t="shared" si="40"/>
        <v>0</v>
      </c>
      <c r="P53" s="1"/>
    </row>
    <row r="54" spans="2:17" ht="12.5">
      <c r="B54" s="7" t="str">
        <f t="shared" si="6"/>
        <v/>
      </c>
      <c r="C54" s="50">
        <f>IF(D11="","-",+C53+1)</f>
        <v>2046</v>
      </c>
      <c r="D54" s="55">
        <f>IF(F53+SUM(E$17:E53)=D$10,F53,D$10-SUM(E$17:E53))</f>
        <v>8888.0506245503384</v>
      </c>
      <c r="E54" s="377">
        <f>IF(+I14&lt;F53,I14,D54)</f>
        <v>1896.3414634146341</v>
      </c>
      <c r="F54" s="55">
        <f t="shared" si="36"/>
        <v>6991.7091611357046</v>
      </c>
      <c r="G54" s="378">
        <f t="shared" si="34"/>
        <v>2847.656280605755</v>
      </c>
      <c r="H54" s="363">
        <f t="shared" si="35"/>
        <v>2847.656280605755</v>
      </c>
      <c r="I54" s="52">
        <f t="shared" si="37"/>
        <v>0</v>
      </c>
      <c r="J54" s="52"/>
      <c r="K54" s="129"/>
      <c r="L54" s="54">
        <f t="shared" si="38"/>
        <v>0</v>
      </c>
      <c r="M54" s="129"/>
      <c r="N54" s="54">
        <f t="shared" si="39"/>
        <v>0</v>
      </c>
      <c r="O54" s="54">
        <f t="shared" si="40"/>
        <v>0</v>
      </c>
      <c r="P54" s="1"/>
    </row>
    <row r="55" spans="2:17" ht="12.5">
      <c r="B55" s="7" t="str">
        <f t="shared" si="6"/>
        <v/>
      </c>
      <c r="C55" s="50">
        <f>IF(D11="","-",+C54+1)</f>
        <v>2047</v>
      </c>
      <c r="D55" s="55">
        <f>IF(F54+SUM(E$17:E54)=D$10,F54,D$10-SUM(E$17:E54))</f>
        <v>6991.7091611357046</v>
      </c>
      <c r="E55" s="377">
        <f>IF(+I14&lt;F54,I14,D55)</f>
        <v>1896.3414634146341</v>
      </c>
      <c r="F55" s="55">
        <f t="shared" si="36"/>
        <v>5095.3676977210707</v>
      </c>
      <c r="G55" s="378">
        <f t="shared" si="34"/>
        <v>2620.4465800879461</v>
      </c>
      <c r="H55" s="363">
        <f t="shared" si="35"/>
        <v>2620.4465800879461</v>
      </c>
      <c r="I55" s="52">
        <f t="shared" si="37"/>
        <v>0</v>
      </c>
      <c r="J55" s="52"/>
      <c r="K55" s="129"/>
      <c r="L55" s="54">
        <f t="shared" si="38"/>
        <v>0</v>
      </c>
      <c r="M55" s="129"/>
      <c r="N55" s="54">
        <f t="shared" si="39"/>
        <v>0</v>
      </c>
      <c r="O55" s="54">
        <f t="shared" si="40"/>
        <v>0</v>
      </c>
      <c r="P55" s="1"/>
    </row>
    <row r="56" spans="2:17" ht="12.5">
      <c r="B56" s="7" t="str">
        <f t="shared" si="6"/>
        <v/>
      </c>
      <c r="C56" s="50">
        <f>IF(D11="","-",+C55+1)</f>
        <v>2048</v>
      </c>
      <c r="D56" s="55">
        <f>IF(F55+SUM(E$17:E55)=D$10,F55,D$10-SUM(E$17:E55))</f>
        <v>5095.3676977210707</v>
      </c>
      <c r="E56" s="377">
        <f>IF(+I14&lt;F55,I14,D56)</f>
        <v>1896.3414634146341</v>
      </c>
      <c r="F56" s="55">
        <f t="shared" si="36"/>
        <v>3199.0262343064369</v>
      </c>
      <c r="G56" s="378">
        <f t="shared" si="34"/>
        <v>2393.2368795701373</v>
      </c>
      <c r="H56" s="363">
        <f t="shared" si="35"/>
        <v>2393.2368795701373</v>
      </c>
      <c r="I56" s="52">
        <f t="shared" si="37"/>
        <v>0</v>
      </c>
      <c r="J56" s="52"/>
      <c r="K56" s="129"/>
      <c r="L56" s="54">
        <f t="shared" si="38"/>
        <v>0</v>
      </c>
      <c r="M56" s="129"/>
      <c r="N56" s="54">
        <f t="shared" si="39"/>
        <v>0</v>
      </c>
      <c r="O56" s="54">
        <f t="shared" si="40"/>
        <v>0</v>
      </c>
      <c r="P56" s="1"/>
    </row>
    <row r="57" spans="2:17" ht="12.5">
      <c r="B57" s="7" t="str">
        <f t="shared" si="6"/>
        <v/>
      </c>
      <c r="C57" s="50">
        <f>IF(D11="","-",+C56+1)</f>
        <v>2049</v>
      </c>
      <c r="D57" s="55">
        <f>IF(F56+SUM(E$17:E56)=D$10,F56,D$10-SUM(E$17:E56))</f>
        <v>3199.0262343064369</v>
      </c>
      <c r="E57" s="377">
        <f>IF(+I14&lt;F56,I14,D57)</f>
        <v>1896.3414634146341</v>
      </c>
      <c r="F57" s="55">
        <f t="shared" si="36"/>
        <v>1302.6847708918028</v>
      </c>
      <c r="G57" s="378">
        <f t="shared" si="34"/>
        <v>2166.0271790523284</v>
      </c>
      <c r="H57" s="363">
        <f t="shared" si="35"/>
        <v>2166.0271790523284</v>
      </c>
      <c r="I57" s="52">
        <f t="shared" si="37"/>
        <v>0</v>
      </c>
      <c r="J57" s="52"/>
      <c r="K57" s="129"/>
      <c r="L57" s="54">
        <f t="shared" si="38"/>
        <v>0</v>
      </c>
      <c r="M57" s="129"/>
      <c r="N57" s="54">
        <f t="shared" si="39"/>
        <v>0</v>
      </c>
      <c r="O57" s="54">
        <f t="shared" si="40"/>
        <v>0</v>
      </c>
      <c r="P57" s="1"/>
    </row>
    <row r="58" spans="2:17" ht="12.5">
      <c r="B58" s="400" t="str">
        <f t="shared" si="6"/>
        <v/>
      </c>
      <c r="C58" s="50">
        <f>IF(D11="","-",+C57+1)</f>
        <v>2050</v>
      </c>
      <c r="D58" s="55">
        <f>IF(F57+SUM(E$17:E57)=D$10,F57,D$10-SUM(E$17:E57))</f>
        <v>1302.6847708918028</v>
      </c>
      <c r="E58" s="377">
        <f>IF(+I14&lt;F57,I14,D58)</f>
        <v>1302.6847708918028</v>
      </c>
      <c r="F58" s="55">
        <f t="shared" si="36"/>
        <v>0</v>
      </c>
      <c r="G58" s="378">
        <f t="shared" si="34"/>
        <v>1380.7252035811978</v>
      </c>
      <c r="H58" s="363">
        <f t="shared" si="35"/>
        <v>1380.7252035811978</v>
      </c>
      <c r="I58" s="52">
        <f t="shared" si="37"/>
        <v>0</v>
      </c>
      <c r="J58" s="52"/>
      <c r="K58" s="129"/>
      <c r="L58" s="54">
        <f t="shared" si="38"/>
        <v>0</v>
      </c>
      <c r="M58" s="129"/>
      <c r="N58" s="54">
        <f t="shared" si="39"/>
        <v>0</v>
      </c>
      <c r="O58" s="54">
        <f t="shared" si="40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6"/>
        <v/>
      </c>
      <c r="C59" s="50">
        <f>IF(D11="","-",+C58+1)</f>
        <v>2051</v>
      </c>
      <c r="D59" s="55">
        <f>IF(F58+SUM(E$17:E58)=D$10,F58,D$10-SUM(E$17:E58))</f>
        <v>0</v>
      </c>
      <c r="E59" s="377">
        <f>IF(+I14&lt;F58,I14,D59)</f>
        <v>0</v>
      </c>
      <c r="F59" s="55">
        <f t="shared" si="36"/>
        <v>0</v>
      </c>
      <c r="G59" s="378">
        <f t="shared" si="34"/>
        <v>0</v>
      </c>
      <c r="H59" s="363">
        <f t="shared" si="35"/>
        <v>0</v>
      </c>
      <c r="I59" s="52">
        <f t="shared" si="37"/>
        <v>0</v>
      </c>
      <c r="J59" s="52"/>
      <c r="K59" s="129"/>
      <c r="L59" s="54">
        <f t="shared" si="38"/>
        <v>0</v>
      </c>
      <c r="M59" s="129"/>
      <c r="N59" s="54">
        <f t="shared" si="39"/>
        <v>0</v>
      </c>
      <c r="O59" s="54">
        <f t="shared" si="40"/>
        <v>0</v>
      </c>
      <c r="P59" s="1"/>
    </row>
    <row r="60" spans="2:17" ht="12.5">
      <c r="B60" s="7" t="str">
        <f t="shared" si="6"/>
        <v/>
      </c>
      <c r="C60" s="50">
        <f>IF(D11="","-",+C59+1)</f>
        <v>2052</v>
      </c>
      <c r="D60" s="55">
        <f>IF(F59+SUM(E$17:E59)=D$10,F59,D$10-SUM(E$17:E59))</f>
        <v>0</v>
      </c>
      <c r="E60" s="377">
        <f>IF(+I14&lt;F59,I14,D60)</f>
        <v>0</v>
      </c>
      <c r="F60" s="55">
        <f t="shared" si="36"/>
        <v>0</v>
      </c>
      <c r="G60" s="378">
        <f t="shared" si="34"/>
        <v>0</v>
      </c>
      <c r="H60" s="363">
        <f t="shared" si="35"/>
        <v>0</v>
      </c>
      <c r="I60" s="52">
        <f t="shared" si="37"/>
        <v>0</v>
      </c>
      <c r="J60" s="52"/>
      <c r="K60" s="129"/>
      <c r="L60" s="54">
        <f t="shared" si="38"/>
        <v>0</v>
      </c>
      <c r="M60" s="129"/>
      <c r="N60" s="54">
        <f t="shared" si="39"/>
        <v>0</v>
      </c>
      <c r="O60" s="54">
        <f t="shared" si="40"/>
        <v>0</v>
      </c>
      <c r="P60" s="1"/>
    </row>
    <row r="61" spans="2:17" ht="12.5">
      <c r="B61" s="7" t="str">
        <f t="shared" si="6"/>
        <v/>
      </c>
      <c r="C61" s="50">
        <f>IF(D11="","-",+C60+1)</f>
        <v>2053</v>
      </c>
      <c r="D61" s="55">
        <f>IF(F60+SUM(E$17:E60)=D$10,F60,D$10-SUM(E$17:E60))</f>
        <v>0</v>
      </c>
      <c r="E61" s="377">
        <f>IF(+I14&lt;F60,I14,D61)</f>
        <v>0</v>
      </c>
      <c r="F61" s="55">
        <f t="shared" si="36"/>
        <v>0</v>
      </c>
      <c r="G61" s="379">
        <f t="shared" si="34"/>
        <v>0</v>
      </c>
      <c r="H61" s="363">
        <f t="shared" si="35"/>
        <v>0</v>
      </c>
      <c r="I61" s="52">
        <f t="shared" si="37"/>
        <v>0</v>
      </c>
      <c r="J61" s="52"/>
      <c r="K61" s="129"/>
      <c r="L61" s="54">
        <f t="shared" si="38"/>
        <v>0</v>
      </c>
      <c r="M61" s="129"/>
      <c r="N61" s="54">
        <f t="shared" si="39"/>
        <v>0</v>
      </c>
      <c r="O61" s="54">
        <f t="shared" si="40"/>
        <v>0</v>
      </c>
      <c r="P61" s="1"/>
    </row>
    <row r="62" spans="2:17" ht="12.5">
      <c r="B62" s="7" t="str">
        <f t="shared" si="6"/>
        <v/>
      </c>
      <c r="C62" s="50">
        <f>IF(D11="","-",+C61+1)</f>
        <v>2054</v>
      </c>
      <c r="D62" s="55">
        <f>IF(F61+SUM(E$17:E61)=D$10,F61,D$10-SUM(E$17:E61))</f>
        <v>0</v>
      </c>
      <c r="E62" s="377">
        <f>IF(+I14&lt;F61,I14,D62)</f>
        <v>0</v>
      </c>
      <c r="F62" s="55">
        <f t="shared" si="36"/>
        <v>0</v>
      </c>
      <c r="G62" s="379">
        <f t="shared" si="34"/>
        <v>0</v>
      </c>
      <c r="H62" s="363">
        <f t="shared" si="35"/>
        <v>0</v>
      </c>
      <c r="I62" s="52">
        <f t="shared" si="37"/>
        <v>0</v>
      </c>
      <c r="J62" s="52"/>
      <c r="K62" s="129"/>
      <c r="L62" s="54">
        <f t="shared" si="38"/>
        <v>0</v>
      </c>
      <c r="M62" s="129"/>
      <c r="N62" s="54">
        <f t="shared" si="39"/>
        <v>0</v>
      </c>
      <c r="O62" s="54">
        <f t="shared" si="40"/>
        <v>0</v>
      </c>
      <c r="P62" s="1"/>
    </row>
    <row r="63" spans="2:17" ht="12.5">
      <c r="B63" s="7" t="str">
        <f t="shared" si="6"/>
        <v/>
      </c>
      <c r="C63" s="50">
        <f>IF(D11="","-",+C62+1)</f>
        <v>2055</v>
      </c>
      <c r="D63" s="55">
        <f>IF(F62+SUM(E$17:E62)=D$10,F62,D$10-SUM(E$17:E62))</f>
        <v>0</v>
      </c>
      <c r="E63" s="377">
        <f>IF(+I14&lt;F62,I14,D63)</f>
        <v>0</v>
      </c>
      <c r="F63" s="55">
        <f t="shared" si="36"/>
        <v>0</v>
      </c>
      <c r="G63" s="379">
        <f t="shared" si="34"/>
        <v>0</v>
      </c>
      <c r="H63" s="363">
        <f t="shared" si="35"/>
        <v>0</v>
      </c>
      <c r="I63" s="52">
        <f t="shared" si="37"/>
        <v>0</v>
      </c>
      <c r="J63" s="52"/>
      <c r="K63" s="129"/>
      <c r="L63" s="54">
        <f t="shared" si="38"/>
        <v>0</v>
      </c>
      <c r="M63" s="129"/>
      <c r="N63" s="54">
        <f t="shared" si="39"/>
        <v>0</v>
      </c>
      <c r="O63" s="54">
        <f t="shared" si="40"/>
        <v>0</v>
      </c>
      <c r="P63" s="1"/>
    </row>
    <row r="64" spans="2:17" ht="12.5">
      <c r="B64" s="7" t="str">
        <f t="shared" si="6"/>
        <v/>
      </c>
      <c r="C64" s="50">
        <f>IF(D11="","-",+C63+1)</f>
        <v>2056</v>
      </c>
      <c r="D64" s="55">
        <f>IF(F63+SUM(E$17:E63)=D$10,F63,D$10-SUM(E$17:E63))</f>
        <v>0</v>
      </c>
      <c r="E64" s="377">
        <f>IF(+I14&lt;F63,I14,D64)</f>
        <v>0</v>
      </c>
      <c r="F64" s="55">
        <f t="shared" si="36"/>
        <v>0</v>
      </c>
      <c r="G64" s="379">
        <f t="shared" si="34"/>
        <v>0</v>
      </c>
      <c r="H64" s="363">
        <f t="shared" si="35"/>
        <v>0</v>
      </c>
      <c r="I64" s="52">
        <f t="shared" si="37"/>
        <v>0</v>
      </c>
      <c r="J64" s="52"/>
      <c r="K64" s="129"/>
      <c r="L64" s="54">
        <f t="shared" si="38"/>
        <v>0</v>
      </c>
      <c r="M64" s="129"/>
      <c r="N64" s="54">
        <f t="shared" si="39"/>
        <v>0</v>
      </c>
      <c r="O64" s="54">
        <f t="shared" si="40"/>
        <v>0</v>
      </c>
      <c r="P64" s="1"/>
    </row>
    <row r="65" spans="1:16" ht="12.5">
      <c r="B65" s="7" t="str">
        <f t="shared" si="6"/>
        <v/>
      </c>
      <c r="C65" s="50">
        <f>IF(D11="","-",+C64+1)</f>
        <v>2057</v>
      </c>
      <c r="D65" s="55">
        <f>IF(F64+SUM(E$17:E64)=D$10,F64,D$10-SUM(E$17:E64))</f>
        <v>0</v>
      </c>
      <c r="E65" s="377">
        <f>IF(+I14&lt;F64,I14,D65)</f>
        <v>0</v>
      </c>
      <c r="F65" s="55">
        <f t="shared" si="36"/>
        <v>0</v>
      </c>
      <c r="G65" s="379">
        <f t="shared" si="34"/>
        <v>0</v>
      </c>
      <c r="H65" s="363">
        <f t="shared" si="35"/>
        <v>0</v>
      </c>
      <c r="I65" s="52">
        <f t="shared" si="37"/>
        <v>0</v>
      </c>
      <c r="J65" s="52"/>
      <c r="K65" s="129"/>
      <c r="L65" s="54">
        <f t="shared" si="38"/>
        <v>0</v>
      </c>
      <c r="M65" s="129"/>
      <c r="N65" s="54">
        <f t="shared" si="39"/>
        <v>0</v>
      </c>
      <c r="O65" s="54">
        <f t="shared" si="40"/>
        <v>0</v>
      </c>
      <c r="P65" s="1"/>
    </row>
    <row r="66" spans="1:16" ht="12.5">
      <c r="B66" s="7" t="str">
        <f t="shared" si="6"/>
        <v/>
      </c>
      <c r="C66" s="50">
        <f>IF(D11="","-",+C65+1)</f>
        <v>2058</v>
      </c>
      <c r="D66" s="55">
        <f>IF(F65+SUM(E$17:E65)=D$10,F65,D$10-SUM(E$17:E65))</f>
        <v>0</v>
      </c>
      <c r="E66" s="377">
        <f>IF(+I14&lt;F65,I14,D66)</f>
        <v>0</v>
      </c>
      <c r="F66" s="55">
        <f t="shared" si="36"/>
        <v>0</v>
      </c>
      <c r="G66" s="379">
        <f t="shared" si="34"/>
        <v>0</v>
      </c>
      <c r="H66" s="363">
        <f t="shared" si="35"/>
        <v>0</v>
      </c>
      <c r="I66" s="52">
        <f t="shared" si="37"/>
        <v>0</v>
      </c>
      <c r="J66" s="52"/>
      <c r="K66" s="129"/>
      <c r="L66" s="54">
        <f t="shared" si="38"/>
        <v>0</v>
      </c>
      <c r="M66" s="129"/>
      <c r="N66" s="54">
        <f t="shared" si="39"/>
        <v>0</v>
      </c>
      <c r="O66" s="54">
        <f t="shared" si="40"/>
        <v>0</v>
      </c>
      <c r="P66" s="1"/>
    </row>
    <row r="67" spans="1:16" ht="12.5">
      <c r="B67" s="7" t="str">
        <f t="shared" si="6"/>
        <v/>
      </c>
      <c r="C67" s="50">
        <f>IF(D11="","-",+C66+1)</f>
        <v>2059</v>
      </c>
      <c r="D67" s="55">
        <f>IF(F66+SUM(E$17:E66)=D$10,F66,D$10-SUM(E$17:E66))</f>
        <v>0</v>
      </c>
      <c r="E67" s="377">
        <f>IF(+I14&lt;F66,I14,D67)</f>
        <v>0</v>
      </c>
      <c r="F67" s="55">
        <f t="shared" si="36"/>
        <v>0</v>
      </c>
      <c r="G67" s="379">
        <f t="shared" si="34"/>
        <v>0</v>
      </c>
      <c r="H67" s="363">
        <f t="shared" si="35"/>
        <v>0</v>
      </c>
      <c r="I67" s="52">
        <f t="shared" si="37"/>
        <v>0</v>
      </c>
      <c r="J67" s="52"/>
      <c r="K67" s="129"/>
      <c r="L67" s="54">
        <f t="shared" si="38"/>
        <v>0</v>
      </c>
      <c r="M67" s="129"/>
      <c r="N67" s="54">
        <f t="shared" si="39"/>
        <v>0</v>
      </c>
      <c r="O67" s="54">
        <f t="shared" si="40"/>
        <v>0</v>
      </c>
      <c r="P67" s="1"/>
    </row>
    <row r="68" spans="1:16" ht="12.5">
      <c r="B68" s="7" t="str">
        <f t="shared" si="6"/>
        <v/>
      </c>
      <c r="C68" s="50">
        <f>IF(D11="","-",+C67+1)</f>
        <v>2060</v>
      </c>
      <c r="D68" s="55">
        <f>IF(F67+SUM(E$17:E67)=D$10,F67,D$10-SUM(E$17:E67))</f>
        <v>0</v>
      </c>
      <c r="E68" s="377">
        <f>IF(+I14&lt;F67,I14,D68)</f>
        <v>0</v>
      </c>
      <c r="F68" s="55">
        <f t="shared" si="36"/>
        <v>0</v>
      </c>
      <c r="G68" s="379">
        <f t="shared" si="34"/>
        <v>0</v>
      </c>
      <c r="H68" s="363">
        <f t="shared" si="35"/>
        <v>0</v>
      </c>
      <c r="I68" s="52">
        <f t="shared" si="37"/>
        <v>0</v>
      </c>
      <c r="J68" s="52"/>
      <c r="K68" s="129"/>
      <c r="L68" s="54">
        <f t="shared" si="38"/>
        <v>0</v>
      </c>
      <c r="M68" s="129"/>
      <c r="N68" s="54">
        <f t="shared" si="39"/>
        <v>0</v>
      </c>
      <c r="O68" s="54">
        <f t="shared" si="40"/>
        <v>0</v>
      </c>
      <c r="P68" s="1"/>
    </row>
    <row r="69" spans="1:16" ht="12.5">
      <c r="B69" s="7" t="str">
        <f t="shared" si="6"/>
        <v/>
      </c>
      <c r="C69" s="50">
        <f>IF(D11="","-",+C68+1)</f>
        <v>2061</v>
      </c>
      <c r="D69" s="55">
        <f>IF(F68+SUM(E$17:E68)=D$10,F68,D$10-SUM(E$17:E68))</f>
        <v>0</v>
      </c>
      <c r="E69" s="377">
        <f>IF(+I14&lt;F68,I14,D69)</f>
        <v>0</v>
      </c>
      <c r="F69" s="55">
        <f t="shared" si="36"/>
        <v>0</v>
      </c>
      <c r="G69" s="379">
        <f t="shared" si="34"/>
        <v>0</v>
      </c>
      <c r="H69" s="363">
        <f t="shared" si="35"/>
        <v>0</v>
      </c>
      <c r="I69" s="52">
        <f t="shared" si="37"/>
        <v>0</v>
      </c>
      <c r="J69" s="52"/>
      <c r="K69" s="129"/>
      <c r="L69" s="54">
        <f t="shared" si="38"/>
        <v>0</v>
      </c>
      <c r="M69" s="129"/>
      <c r="N69" s="54">
        <f t="shared" si="39"/>
        <v>0</v>
      </c>
      <c r="O69" s="54">
        <f t="shared" si="40"/>
        <v>0</v>
      </c>
      <c r="P69" s="1"/>
    </row>
    <row r="70" spans="1:16" ht="12.5">
      <c r="B70" s="7" t="str">
        <f t="shared" si="6"/>
        <v/>
      </c>
      <c r="C70" s="50">
        <f>IF(D11="","-",+C69+1)</f>
        <v>2062</v>
      </c>
      <c r="D70" s="55">
        <f>IF(F69+SUM(E$17:E69)=D$10,F69,D$10-SUM(E$17:E69))</f>
        <v>0</v>
      </c>
      <c r="E70" s="377">
        <f>IF(+I14&lt;F69,I14,D70)</f>
        <v>0</v>
      </c>
      <c r="F70" s="55">
        <f t="shared" si="36"/>
        <v>0</v>
      </c>
      <c r="G70" s="379">
        <f t="shared" si="34"/>
        <v>0</v>
      </c>
      <c r="H70" s="363">
        <f t="shared" si="35"/>
        <v>0</v>
      </c>
      <c r="I70" s="52">
        <f t="shared" si="37"/>
        <v>0</v>
      </c>
      <c r="J70" s="52"/>
      <c r="K70" s="129"/>
      <c r="L70" s="54">
        <f t="shared" si="38"/>
        <v>0</v>
      </c>
      <c r="M70" s="129"/>
      <c r="N70" s="54">
        <f t="shared" si="39"/>
        <v>0</v>
      </c>
      <c r="O70" s="54">
        <f t="shared" si="40"/>
        <v>0</v>
      </c>
      <c r="P70" s="1"/>
    </row>
    <row r="71" spans="1:16" ht="12.5">
      <c r="B71" s="7" t="str">
        <f t="shared" si="6"/>
        <v/>
      </c>
      <c r="C71" s="50">
        <f>IF(D11="","-",+C70+1)</f>
        <v>2063</v>
      </c>
      <c r="D71" s="55">
        <f>IF(F70+SUM(E$17:E70)=D$10,F70,D$10-SUM(E$17:E70))</f>
        <v>0</v>
      </c>
      <c r="E71" s="377">
        <f>IF(+I14&lt;F70,I14,D71)</f>
        <v>0</v>
      </c>
      <c r="F71" s="55">
        <f t="shared" si="36"/>
        <v>0</v>
      </c>
      <c r="G71" s="379">
        <f t="shared" si="34"/>
        <v>0</v>
      </c>
      <c r="H71" s="363">
        <f t="shared" si="35"/>
        <v>0</v>
      </c>
      <c r="I71" s="52">
        <f t="shared" si="37"/>
        <v>0</v>
      </c>
      <c r="J71" s="52"/>
      <c r="K71" s="129"/>
      <c r="L71" s="54">
        <f t="shared" si="38"/>
        <v>0</v>
      </c>
      <c r="M71" s="129"/>
      <c r="N71" s="54">
        <f t="shared" si="39"/>
        <v>0</v>
      </c>
      <c r="O71" s="54">
        <f t="shared" si="40"/>
        <v>0</v>
      </c>
      <c r="P71" s="1"/>
    </row>
    <row r="72" spans="1:16" ht="13" thickBot="1">
      <c r="B72" s="7" t="str">
        <f t="shared" si="6"/>
        <v/>
      </c>
      <c r="C72" s="59">
        <f>IF(D11="","-",+C71+1)</f>
        <v>2064</v>
      </c>
      <c r="D72" s="60">
        <f>IF(F71+SUM(E$17:E71)=D$10,F71,D$10-SUM(E$17:E71))</f>
        <v>0</v>
      </c>
      <c r="E72" s="380">
        <f>IF(+I14&lt;F71,I14,D72)</f>
        <v>0</v>
      </c>
      <c r="F72" s="60">
        <f t="shared" si="36"/>
        <v>0</v>
      </c>
      <c r="G72" s="381">
        <f t="shared" si="34"/>
        <v>0</v>
      </c>
      <c r="H72" s="361">
        <f t="shared" si="35"/>
        <v>0</v>
      </c>
      <c r="I72" s="63">
        <f t="shared" si="37"/>
        <v>0</v>
      </c>
      <c r="J72" s="52"/>
      <c r="K72" s="130"/>
      <c r="L72" s="64">
        <f t="shared" si="38"/>
        <v>0</v>
      </c>
      <c r="M72" s="130"/>
      <c r="N72" s="64">
        <f t="shared" si="39"/>
        <v>0</v>
      </c>
      <c r="O72" s="64">
        <f t="shared" si="40"/>
        <v>0</v>
      </c>
      <c r="P72" s="1"/>
    </row>
    <row r="73" spans="1:16" ht="12.5">
      <c r="C73" s="12" t="s">
        <v>78</v>
      </c>
      <c r="D73" s="292"/>
      <c r="E73" s="292">
        <f>SUM(E17:E72)</f>
        <v>77749.999999999971</v>
      </c>
      <c r="F73" s="292"/>
      <c r="G73" s="292">
        <f>SUM(G17:G72)</f>
        <v>273522.21413431282</v>
      </c>
      <c r="H73" s="292">
        <f>SUM(H17:H72)</f>
        <v>273522.21413431282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1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1:16" ht="17.5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7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  <c r="Q85" s="1"/>
    </row>
    <row r="86" spans="1:17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7679.5085788913384</v>
      </c>
      <c r="N87" s="386">
        <f>IF(J92&lt;D11,0,VLOOKUP(J92,C17:O72,11))</f>
        <v>7679.5085788913384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7997.8149556586723</v>
      </c>
      <c r="N88" s="389">
        <f>IF(J92&lt;D11,0,VLOOKUP(J92,C99:P154,7))</f>
        <v>7997.8149556586723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Linwood 138 Station Switch Replacement*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318.30637676733386</v>
      </c>
      <c r="N89" s="391">
        <f>+N88-N87</f>
        <v>318.30637676733386</v>
      </c>
      <c r="O89" s="392">
        <f>+O88-O87</f>
        <v>0</v>
      </c>
      <c r="P89" s="1"/>
      <c r="Q89" s="1"/>
    </row>
    <row r="90" spans="1:17" ht="13.5" thickBot="1">
      <c r="C90" s="29"/>
      <c r="D90" s="66" t="str">
        <f>D8</f>
        <v>DOES NOT MEET SPP $100,000 MINIMUM INVESTMENT FOR REGIONAL BPU SHARING.</v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  <c r="Q90" s="1"/>
    </row>
    <row r="91" spans="1:17" ht="13.5" thickBot="1">
      <c r="C91" s="75" t="s">
        <v>85</v>
      </c>
      <c r="D91" s="91" t="str">
        <f>+D9</f>
        <v>TP2008080</v>
      </c>
      <c r="E91" s="76"/>
      <c r="F91" s="76"/>
      <c r="G91" s="76"/>
      <c r="H91" s="76"/>
      <c r="I91" s="76"/>
      <c r="J91" s="95"/>
      <c r="Q91" s="1"/>
    </row>
    <row r="92" spans="1:17" ht="13">
      <c r="C92" s="34" t="s">
        <v>51</v>
      </c>
      <c r="D92" s="362">
        <v>77750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  <c r="Q92" s="1"/>
    </row>
    <row r="93" spans="1:17" ht="12.5">
      <c r="C93" s="34" t="s">
        <v>54</v>
      </c>
      <c r="D93" s="88">
        <f>IF(D11=I10,"",D11)</f>
        <v>2009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3">
        <f>IF(D11=I10,"",D12)</f>
        <v>5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1767.0454545454545</v>
      </c>
      <c r="K96" s="292"/>
      <c r="L96" s="292"/>
      <c r="M96" s="292"/>
      <c r="N96" s="292"/>
      <c r="O96" s="292"/>
      <c r="P96" s="1"/>
      <c r="Q96" s="1"/>
    </row>
    <row r="97" spans="1:17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  <c r="Q98" s="1"/>
    </row>
    <row r="99" spans="1:17" ht="12.5">
      <c r="C99" s="50">
        <f>IF(D93= "","-",D93)</f>
        <v>2009</v>
      </c>
      <c r="D99" s="133">
        <v>0</v>
      </c>
      <c r="E99" s="375">
        <v>994</v>
      </c>
      <c r="F99" s="137">
        <v>63775</v>
      </c>
      <c r="G99" s="140">
        <v>318887</v>
      </c>
      <c r="H99" s="396">
        <v>5610</v>
      </c>
      <c r="I99" s="397">
        <v>5610</v>
      </c>
      <c r="J99" s="54">
        <f t="shared" ref="J99:J130" si="41">+I99-H99</f>
        <v>0</v>
      </c>
      <c r="K99" s="54"/>
      <c r="L99" s="112">
        <f t="shared" ref="L99:L104" si="42">H99</f>
        <v>5610</v>
      </c>
      <c r="M99" s="53">
        <f t="shared" ref="M99:M130" si="43">IF(L99&lt;&gt;0,+H99-L99,0)</f>
        <v>0</v>
      </c>
      <c r="N99" s="112">
        <f t="shared" ref="N99:N104" si="44">I99</f>
        <v>5610</v>
      </c>
      <c r="O99" s="53">
        <f t="shared" ref="O99:O130" si="45">IF(N99&lt;&gt;0,+I99-N99,0)</f>
        <v>0</v>
      </c>
      <c r="P99" s="53">
        <f t="shared" ref="P99:P130" si="46">+O99-M99</f>
        <v>0</v>
      </c>
      <c r="Q99" s="1"/>
    </row>
    <row r="100" spans="1:17" ht="12.5">
      <c r="B100" s="7" t="str">
        <f>IF(D100=F99,"","IU")</f>
        <v>IU</v>
      </c>
      <c r="C100" s="50">
        <f>IF(D93="","-",+C99+1)</f>
        <v>2010</v>
      </c>
      <c r="D100" s="133">
        <v>76756</v>
      </c>
      <c r="E100" s="375">
        <v>1896.3414634146341</v>
      </c>
      <c r="F100" s="137">
        <v>74859.658536585368</v>
      </c>
      <c r="G100" s="137">
        <v>75807.829268292684</v>
      </c>
      <c r="H100" s="375">
        <v>14411.158990782849</v>
      </c>
      <c r="I100" s="374">
        <v>14411.158990782849</v>
      </c>
      <c r="J100" s="54">
        <f t="shared" si="41"/>
        <v>0</v>
      </c>
      <c r="K100" s="54"/>
      <c r="L100" s="113">
        <f t="shared" si="42"/>
        <v>14411.158990782849</v>
      </c>
      <c r="M100" s="54">
        <f t="shared" si="43"/>
        <v>0</v>
      </c>
      <c r="N100" s="113">
        <f t="shared" si="44"/>
        <v>14411.158990782849</v>
      </c>
      <c r="O100" s="54">
        <f t="shared" si="45"/>
        <v>0</v>
      </c>
      <c r="P100" s="54">
        <f t="shared" si="46"/>
        <v>0</v>
      </c>
      <c r="Q100" s="1"/>
    </row>
    <row r="101" spans="1:17" ht="12.5">
      <c r="B101" s="7" t="str">
        <f t="shared" ref="B101:B154" si="47">IF(D101=F100,"","IU")</f>
        <v/>
      </c>
      <c r="C101" s="50">
        <f>IF(D93="","-",+C100+1)</f>
        <v>2011</v>
      </c>
      <c r="D101" s="133">
        <v>74859.658536585368</v>
      </c>
      <c r="E101" s="376">
        <v>1851.1904761904761</v>
      </c>
      <c r="F101" s="137">
        <v>73008.468060394895</v>
      </c>
      <c r="G101" s="137">
        <v>73934.063298490131</v>
      </c>
      <c r="H101" s="375">
        <v>12969.387615340562</v>
      </c>
      <c r="I101" s="374">
        <v>12969.387615340562</v>
      </c>
      <c r="J101" s="54">
        <f t="shared" si="41"/>
        <v>0</v>
      </c>
      <c r="K101" s="54"/>
      <c r="L101" s="113">
        <f t="shared" si="42"/>
        <v>12969.387615340562</v>
      </c>
      <c r="M101" s="54">
        <f t="shared" si="43"/>
        <v>0</v>
      </c>
      <c r="N101" s="113">
        <f t="shared" si="44"/>
        <v>12969.387615340562</v>
      </c>
      <c r="O101" s="54">
        <f t="shared" si="45"/>
        <v>0</v>
      </c>
      <c r="P101" s="54">
        <f t="shared" si="46"/>
        <v>0</v>
      </c>
      <c r="Q101" s="1"/>
    </row>
    <row r="102" spans="1:17" ht="12.5">
      <c r="B102" s="7" t="str">
        <f t="shared" si="47"/>
        <v/>
      </c>
      <c r="C102" s="50">
        <f>IF(D93="","-",+C101+1)</f>
        <v>2012</v>
      </c>
      <c r="D102" s="133">
        <v>73008.468060394895</v>
      </c>
      <c r="E102" s="375">
        <v>1851.1904761904761</v>
      </c>
      <c r="F102" s="137">
        <v>71157.277584204421</v>
      </c>
      <c r="G102" s="137">
        <v>72082.872822299658</v>
      </c>
      <c r="H102" s="375">
        <v>12458.468627153823</v>
      </c>
      <c r="I102" s="374">
        <v>12458.468627153823</v>
      </c>
      <c r="J102" s="54">
        <f t="shared" si="41"/>
        <v>0</v>
      </c>
      <c r="K102" s="54"/>
      <c r="L102" s="113">
        <f t="shared" si="42"/>
        <v>12458.468627153823</v>
      </c>
      <c r="M102" s="54">
        <f t="shared" si="43"/>
        <v>0</v>
      </c>
      <c r="N102" s="113">
        <f t="shared" si="44"/>
        <v>12458.468627153823</v>
      </c>
      <c r="O102" s="54">
        <f t="shared" si="45"/>
        <v>0</v>
      </c>
      <c r="P102" s="54">
        <f t="shared" si="46"/>
        <v>0</v>
      </c>
      <c r="Q102" s="1"/>
    </row>
    <row r="103" spans="1:17" ht="12.5">
      <c r="B103" s="7" t="str">
        <f t="shared" si="47"/>
        <v/>
      </c>
      <c r="C103" s="50">
        <f>IF(D93="","-",+C102+1)</f>
        <v>2013</v>
      </c>
      <c r="D103" s="133">
        <v>71157.277584204421</v>
      </c>
      <c r="E103" s="375">
        <v>1851.1904761904761</v>
      </c>
      <c r="F103" s="137">
        <v>69306.087108013948</v>
      </c>
      <c r="G103" s="137">
        <v>70231.682346109184</v>
      </c>
      <c r="H103" s="375">
        <v>11352.954336851966</v>
      </c>
      <c r="I103" s="374">
        <v>11352.954336851966</v>
      </c>
      <c r="J103" s="54">
        <v>0</v>
      </c>
      <c r="K103" s="54"/>
      <c r="L103" s="113">
        <f t="shared" si="42"/>
        <v>11352.954336851966</v>
      </c>
      <c r="M103" s="54">
        <f t="shared" ref="M103:M108" si="48">IF(L103&lt;&gt;0,+H103-L103,0)</f>
        <v>0</v>
      </c>
      <c r="N103" s="113">
        <f t="shared" si="44"/>
        <v>11352.954336851966</v>
      </c>
      <c r="O103" s="54">
        <f t="shared" ref="O103:O108" si="49">IF(N103&lt;&gt;0,+I103-N103,0)</f>
        <v>0</v>
      </c>
      <c r="P103" s="54">
        <f t="shared" ref="P103:P108" si="50">+O103-M103</f>
        <v>0</v>
      </c>
      <c r="Q103" s="1"/>
    </row>
    <row r="104" spans="1:17" ht="12.5">
      <c r="B104" s="7" t="str">
        <f t="shared" si="47"/>
        <v/>
      </c>
      <c r="C104" s="50">
        <f>IF(D93="","-",+C103+1)</f>
        <v>2014</v>
      </c>
      <c r="D104" s="133">
        <v>69306.087108013948</v>
      </c>
      <c r="E104" s="375">
        <v>1851.1904761904761</v>
      </c>
      <c r="F104" s="137">
        <v>67454.896631823474</v>
      </c>
      <c r="G104" s="137">
        <v>68380.491869918711</v>
      </c>
      <c r="H104" s="375">
        <v>11145.703511546504</v>
      </c>
      <c r="I104" s="374">
        <v>11145.703511546504</v>
      </c>
      <c r="J104" s="54">
        <v>0</v>
      </c>
      <c r="K104" s="54"/>
      <c r="L104" s="113">
        <f t="shared" si="42"/>
        <v>11145.703511546504</v>
      </c>
      <c r="M104" s="54">
        <f t="shared" si="48"/>
        <v>0</v>
      </c>
      <c r="N104" s="113">
        <f t="shared" si="44"/>
        <v>11145.703511546504</v>
      </c>
      <c r="O104" s="54">
        <f t="shared" si="49"/>
        <v>0</v>
      </c>
      <c r="P104" s="54">
        <f t="shared" si="50"/>
        <v>0</v>
      </c>
      <c r="Q104" s="1"/>
    </row>
    <row r="105" spans="1:17" ht="12.5">
      <c r="B105" s="7" t="str">
        <f t="shared" si="47"/>
        <v/>
      </c>
      <c r="C105" s="50">
        <f>IF(D93="","-",+C104+1)</f>
        <v>2015</v>
      </c>
      <c r="D105" s="133">
        <v>67454.896631823474</v>
      </c>
      <c r="E105" s="375">
        <v>1851.1904761904761</v>
      </c>
      <c r="F105" s="137">
        <v>65603.706155633001</v>
      </c>
      <c r="G105" s="137">
        <v>66529.301393728238</v>
      </c>
      <c r="H105" s="375">
        <v>10617.681866649142</v>
      </c>
      <c r="I105" s="374">
        <v>10617.681866649142</v>
      </c>
      <c r="J105" s="54">
        <f t="shared" si="41"/>
        <v>0</v>
      </c>
      <c r="K105" s="54"/>
      <c r="L105" s="113">
        <f t="shared" ref="L105:L110" si="51">H105</f>
        <v>10617.681866649142</v>
      </c>
      <c r="M105" s="54">
        <f t="shared" si="48"/>
        <v>0</v>
      </c>
      <c r="N105" s="113">
        <f t="shared" ref="N105:N110" si="52">I105</f>
        <v>10617.681866649142</v>
      </c>
      <c r="O105" s="54">
        <f t="shared" si="49"/>
        <v>0</v>
      </c>
      <c r="P105" s="54">
        <f t="shared" si="50"/>
        <v>0</v>
      </c>
      <c r="Q105" s="1"/>
    </row>
    <row r="106" spans="1:17" ht="12.5">
      <c r="B106" s="7" t="str">
        <f t="shared" si="47"/>
        <v/>
      </c>
      <c r="C106" s="50">
        <f>IF(D93="","-",+C105+1)</f>
        <v>2016</v>
      </c>
      <c r="D106" s="133">
        <v>65603.706155633001</v>
      </c>
      <c r="E106" s="375">
        <v>1808.1395348837209</v>
      </c>
      <c r="F106" s="137">
        <v>63795.566620749283</v>
      </c>
      <c r="G106" s="137">
        <v>64699.636388191138</v>
      </c>
      <c r="H106" s="375">
        <v>10021.757616625862</v>
      </c>
      <c r="I106" s="374">
        <v>10021.757616625862</v>
      </c>
      <c r="J106" s="54">
        <f t="shared" si="41"/>
        <v>0</v>
      </c>
      <c r="K106" s="54"/>
      <c r="L106" s="113">
        <f t="shared" si="51"/>
        <v>10021.757616625862</v>
      </c>
      <c r="M106" s="54">
        <f t="shared" si="48"/>
        <v>0</v>
      </c>
      <c r="N106" s="113">
        <f t="shared" si="52"/>
        <v>10021.757616625862</v>
      </c>
      <c r="O106" s="54">
        <f t="shared" si="49"/>
        <v>0</v>
      </c>
      <c r="P106" s="54">
        <f t="shared" si="50"/>
        <v>0</v>
      </c>
      <c r="Q106" s="1"/>
    </row>
    <row r="107" spans="1:17" ht="12.5">
      <c r="B107" s="7" t="str">
        <f t="shared" si="47"/>
        <v/>
      </c>
      <c r="C107" s="50">
        <f>IF(D93="","-",+C106+1)</f>
        <v>2017</v>
      </c>
      <c r="D107" s="133">
        <v>63795.566620749283</v>
      </c>
      <c r="E107" s="375">
        <v>1851.1904761904761</v>
      </c>
      <c r="F107" s="137">
        <v>61944.37614455881</v>
      </c>
      <c r="G107" s="137">
        <v>62869.971382654046</v>
      </c>
      <c r="H107" s="375">
        <v>9488.0975445916993</v>
      </c>
      <c r="I107" s="374">
        <v>9488.0975445916993</v>
      </c>
      <c r="J107" s="54">
        <f t="shared" si="41"/>
        <v>0</v>
      </c>
      <c r="K107" s="54"/>
      <c r="L107" s="113">
        <f t="shared" si="51"/>
        <v>9488.0975445916993</v>
      </c>
      <c r="M107" s="54">
        <f t="shared" si="48"/>
        <v>0</v>
      </c>
      <c r="N107" s="113">
        <f t="shared" si="52"/>
        <v>9488.0975445916993</v>
      </c>
      <c r="O107" s="54">
        <f t="shared" si="49"/>
        <v>0</v>
      </c>
      <c r="P107" s="54">
        <f t="shared" si="50"/>
        <v>0</v>
      </c>
      <c r="Q107" s="1"/>
    </row>
    <row r="108" spans="1:17" ht="12.5">
      <c r="B108" s="7" t="str">
        <f t="shared" si="47"/>
        <v/>
      </c>
      <c r="C108" s="50">
        <f>IF(D93="","-",+C107+1)</f>
        <v>2018</v>
      </c>
      <c r="D108" s="133">
        <v>61944.37614455881</v>
      </c>
      <c r="E108" s="375">
        <v>1851.1904761904761</v>
      </c>
      <c r="F108" s="137">
        <v>60093.185668368336</v>
      </c>
      <c r="G108" s="137">
        <v>61018.780906463573</v>
      </c>
      <c r="H108" s="375">
        <v>8295.0535610460302</v>
      </c>
      <c r="I108" s="374">
        <v>8295.0535610460302</v>
      </c>
      <c r="J108" s="54">
        <f t="shared" si="41"/>
        <v>0</v>
      </c>
      <c r="K108" s="54"/>
      <c r="L108" s="113">
        <f t="shared" si="51"/>
        <v>8295.0535610460302</v>
      </c>
      <c r="M108" s="54">
        <f t="shared" si="48"/>
        <v>0</v>
      </c>
      <c r="N108" s="113">
        <f t="shared" si="52"/>
        <v>8295.0535610460302</v>
      </c>
      <c r="O108" s="54">
        <f t="shared" si="49"/>
        <v>0</v>
      </c>
      <c r="P108" s="54">
        <f t="shared" si="50"/>
        <v>0</v>
      </c>
      <c r="Q108" s="1"/>
    </row>
    <row r="109" spans="1:17" ht="12.5">
      <c r="B109" s="7" t="str">
        <f t="shared" si="47"/>
        <v/>
      </c>
      <c r="C109" s="50">
        <f>IF(D93="","-",+C108+1)</f>
        <v>2019</v>
      </c>
      <c r="D109" s="133">
        <v>60093.185668368336</v>
      </c>
      <c r="E109" s="375">
        <v>1808.1395348837209</v>
      </c>
      <c r="F109" s="137">
        <v>58285.046133484619</v>
      </c>
      <c r="G109" s="137">
        <v>59189.115900926481</v>
      </c>
      <c r="H109" s="375">
        <v>8143.7748502603245</v>
      </c>
      <c r="I109" s="374">
        <v>8143.7748502603245</v>
      </c>
      <c r="J109" s="54">
        <f t="shared" si="41"/>
        <v>0</v>
      </c>
      <c r="K109" s="54"/>
      <c r="L109" s="113">
        <f t="shared" si="51"/>
        <v>8143.7748502603245</v>
      </c>
      <c r="M109" s="54">
        <f t="shared" ref="M109:M110" si="53">IF(L109&lt;&gt;0,+H109-L109,0)</f>
        <v>0</v>
      </c>
      <c r="N109" s="113">
        <f t="shared" si="52"/>
        <v>8143.7748502603245</v>
      </c>
      <c r="O109" s="54">
        <f t="shared" si="45"/>
        <v>0</v>
      </c>
      <c r="P109" s="54">
        <f t="shared" si="46"/>
        <v>0</v>
      </c>
      <c r="Q109" s="1"/>
    </row>
    <row r="110" spans="1:17" ht="12.5">
      <c r="B110" s="7" t="str">
        <f t="shared" si="47"/>
        <v/>
      </c>
      <c r="C110" s="50">
        <f>IF(D93="","-",+C109+1)</f>
        <v>2020</v>
      </c>
      <c r="D110" s="133">
        <v>58285.046133484619</v>
      </c>
      <c r="E110" s="375">
        <v>1851.1904761904761</v>
      </c>
      <c r="F110" s="137">
        <v>56433.855657294145</v>
      </c>
      <c r="G110" s="137">
        <v>57359.450895389382</v>
      </c>
      <c r="H110" s="375">
        <v>8021.5664391453738</v>
      </c>
      <c r="I110" s="374">
        <v>8021.5664391453738</v>
      </c>
      <c r="J110" s="54">
        <f t="shared" si="41"/>
        <v>0</v>
      </c>
      <c r="K110" s="54"/>
      <c r="L110" s="113">
        <f t="shared" si="51"/>
        <v>8021.5664391453738</v>
      </c>
      <c r="M110" s="54">
        <f t="shared" si="53"/>
        <v>0</v>
      </c>
      <c r="N110" s="113">
        <f t="shared" si="52"/>
        <v>8021.5664391453738</v>
      </c>
      <c r="O110" s="54">
        <f t="shared" si="45"/>
        <v>0</v>
      </c>
      <c r="P110" s="54">
        <f t="shared" si="46"/>
        <v>0</v>
      </c>
      <c r="Q110" s="1"/>
    </row>
    <row r="111" spans="1:17" ht="12.5">
      <c r="B111" s="7" t="str">
        <f t="shared" si="47"/>
        <v/>
      </c>
      <c r="C111" s="50">
        <f>IF(D93="","-",+C110+1)</f>
        <v>2021</v>
      </c>
      <c r="D111" s="133">
        <v>56433.855657294145</v>
      </c>
      <c r="E111" s="375">
        <v>1896.3414634146341</v>
      </c>
      <c r="F111" s="137">
        <v>54537.514193879513</v>
      </c>
      <c r="G111" s="137">
        <v>55485.684925586829</v>
      </c>
      <c r="H111" s="375">
        <v>8194.7560624520156</v>
      </c>
      <c r="I111" s="374">
        <v>8194.7560624520156</v>
      </c>
      <c r="J111" s="54">
        <f t="shared" si="41"/>
        <v>0</v>
      </c>
      <c r="K111" s="54"/>
      <c r="L111" s="113">
        <f t="shared" ref="L111" si="54">H111</f>
        <v>8194.7560624520156</v>
      </c>
      <c r="M111" s="54">
        <f t="shared" ref="M111" si="55">IF(L111&lt;&gt;0,+H111-L111,0)</f>
        <v>0</v>
      </c>
      <c r="N111" s="113">
        <f t="shared" ref="N111" si="56">I111</f>
        <v>8194.7560624520156</v>
      </c>
      <c r="O111" s="54">
        <f t="shared" ref="O111" si="57">IF(N111&lt;&gt;0,+I111-N111,0)</f>
        <v>0</v>
      </c>
      <c r="P111" s="54">
        <f t="shared" ref="P111" si="58">+O111-M111</f>
        <v>0</v>
      </c>
      <c r="Q111" s="1"/>
    </row>
    <row r="112" spans="1:17" ht="13">
      <c r="B112" s="7" t="str">
        <f t="shared" si="47"/>
        <v/>
      </c>
      <c r="C112" s="459">
        <f>IF(D93="","-",+C111+1)</f>
        <v>2022</v>
      </c>
      <c r="D112" s="12">
        <v>54537.514193879513</v>
      </c>
      <c r="E112" s="377">
        <v>1851.1904761904761</v>
      </c>
      <c r="F112" s="55">
        <v>52686.32371768904</v>
      </c>
      <c r="G112" s="55">
        <v>53611.918955784276</v>
      </c>
      <c r="H112" s="379">
        <v>8148.3308381014476</v>
      </c>
      <c r="I112" s="398">
        <v>8148.3308381014476</v>
      </c>
      <c r="J112" s="54">
        <f t="shared" si="41"/>
        <v>0</v>
      </c>
      <c r="K112" s="54"/>
      <c r="L112" s="129"/>
      <c r="M112" s="54">
        <f t="shared" si="43"/>
        <v>0</v>
      </c>
      <c r="N112" s="129"/>
      <c r="O112" s="54">
        <f t="shared" si="45"/>
        <v>0</v>
      </c>
      <c r="P112" s="54">
        <f t="shared" si="46"/>
        <v>0</v>
      </c>
      <c r="Q112" s="1"/>
    </row>
    <row r="113" spans="2:17" ht="12.5">
      <c r="B113" s="7" t="str">
        <f t="shared" si="47"/>
        <v/>
      </c>
      <c r="C113" s="50">
        <f>IF(D93="","-",+C112+1)</f>
        <v>2023</v>
      </c>
      <c r="D113" s="12">
        <f>IF(F112+SUM(E$99:E112)=D$92,F112,D$92-SUM(E$99:E112))</f>
        <v>52686.32371768904</v>
      </c>
      <c r="E113" s="377">
        <f>IF(+J96&lt;F112,J96,D113)</f>
        <v>1767.0454545454545</v>
      </c>
      <c r="F113" s="55">
        <f t="shared" ref="F113:F130" si="59">+D113-E113</f>
        <v>50919.278263143584</v>
      </c>
      <c r="G113" s="55">
        <f t="shared" ref="G113:G130" si="60">+(F113+D113)/2</f>
        <v>51802.800990416312</v>
      </c>
      <c r="H113" s="379">
        <f t="shared" ref="H113:H154" si="61">+J$94*G113+E113</f>
        <v>8217.8586585536832</v>
      </c>
      <c r="I113" s="398">
        <f t="shared" ref="I113:I154" si="62">+J$95*G113+E113</f>
        <v>8217.8586585536832</v>
      </c>
      <c r="J113" s="54">
        <f t="shared" si="41"/>
        <v>0</v>
      </c>
      <c r="K113" s="54"/>
      <c r="L113" s="129"/>
      <c r="M113" s="54">
        <f t="shared" si="43"/>
        <v>0</v>
      </c>
      <c r="N113" s="129"/>
      <c r="O113" s="54">
        <f t="shared" si="45"/>
        <v>0</v>
      </c>
      <c r="P113" s="54">
        <f t="shared" si="46"/>
        <v>0</v>
      </c>
      <c r="Q113" s="1"/>
    </row>
    <row r="114" spans="2:17" ht="12.5">
      <c r="B114" s="7" t="str">
        <f t="shared" si="47"/>
        <v/>
      </c>
      <c r="C114" s="50">
        <f>IF(D93="","-",+C113+1)</f>
        <v>2024</v>
      </c>
      <c r="D114" s="12">
        <f>IF(F113+SUM(E$99:E113)=D$92,F113,D$92-SUM(E$99:E113))</f>
        <v>50919.278263143584</v>
      </c>
      <c r="E114" s="377">
        <f>IF(+J96&lt;F113,J96,D114)</f>
        <v>1767.0454545454545</v>
      </c>
      <c r="F114" s="55">
        <f t="shared" si="59"/>
        <v>49152.232808598128</v>
      </c>
      <c r="G114" s="55">
        <f t="shared" si="60"/>
        <v>50035.755535870856</v>
      </c>
      <c r="H114" s="379">
        <f t="shared" si="61"/>
        <v>7997.8149556586723</v>
      </c>
      <c r="I114" s="398">
        <f t="shared" si="62"/>
        <v>7997.8149556586723</v>
      </c>
      <c r="J114" s="54">
        <f t="shared" si="41"/>
        <v>0</v>
      </c>
      <c r="K114" s="54"/>
      <c r="L114" s="129"/>
      <c r="M114" s="54">
        <f t="shared" si="43"/>
        <v>0</v>
      </c>
      <c r="N114" s="129"/>
      <c r="O114" s="54">
        <f t="shared" si="45"/>
        <v>0</v>
      </c>
      <c r="P114" s="54">
        <f t="shared" si="46"/>
        <v>0</v>
      </c>
      <c r="Q114" s="1"/>
    </row>
    <row r="115" spans="2:17" ht="12.5">
      <c r="B115" s="7" t="str">
        <f t="shared" si="47"/>
        <v/>
      </c>
      <c r="C115" s="50">
        <f>IF(D93="","-",+C114+1)</f>
        <v>2025</v>
      </c>
      <c r="D115" s="12">
        <f>IF(F114+SUM(E$99:E114)=D$92,F114,D$92-SUM(E$99:E114))</f>
        <v>49152.232808598128</v>
      </c>
      <c r="E115" s="377">
        <f>IF(+J96&lt;F114,J96,D115)</f>
        <v>1767.0454545454545</v>
      </c>
      <c r="F115" s="55">
        <f t="shared" si="59"/>
        <v>47385.187354052672</v>
      </c>
      <c r="G115" s="55">
        <f t="shared" si="60"/>
        <v>48268.7100813254</v>
      </c>
      <c r="H115" s="379">
        <f t="shared" si="61"/>
        <v>7777.7712527636613</v>
      </c>
      <c r="I115" s="398">
        <f t="shared" si="62"/>
        <v>7777.7712527636613</v>
      </c>
      <c r="J115" s="54">
        <f t="shared" si="41"/>
        <v>0</v>
      </c>
      <c r="K115" s="54"/>
      <c r="L115" s="129"/>
      <c r="M115" s="54">
        <f t="shared" si="43"/>
        <v>0</v>
      </c>
      <c r="N115" s="129"/>
      <c r="O115" s="54">
        <f t="shared" si="45"/>
        <v>0</v>
      </c>
      <c r="P115" s="54">
        <f t="shared" si="46"/>
        <v>0</v>
      </c>
      <c r="Q115" s="1"/>
    </row>
    <row r="116" spans="2:17" ht="12.5">
      <c r="B116" s="7" t="str">
        <f t="shared" si="47"/>
        <v/>
      </c>
      <c r="C116" s="50">
        <f>IF(D93="","-",+C115+1)</f>
        <v>2026</v>
      </c>
      <c r="D116" s="12">
        <f>IF(F115+SUM(E$99:E115)=D$92,F115,D$92-SUM(E$99:E115))</f>
        <v>47385.187354052672</v>
      </c>
      <c r="E116" s="377">
        <f>IF(+J96&lt;F115,J96,D116)</f>
        <v>1767.0454545454545</v>
      </c>
      <c r="F116" s="55">
        <f t="shared" si="59"/>
        <v>45618.141899507216</v>
      </c>
      <c r="G116" s="55">
        <f t="shared" si="60"/>
        <v>46501.664626779944</v>
      </c>
      <c r="H116" s="379">
        <f t="shared" si="61"/>
        <v>7557.7275498686504</v>
      </c>
      <c r="I116" s="398">
        <f t="shared" si="62"/>
        <v>7557.7275498686504</v>
      </c>
      <c r="J116" s="54">
        <f t="shared" si="41"/>
        <v>0</v>
      </c>
      <c r="K116" s="54"/>
      <c r="L116" s="129"/>
      <c r="M116" s="54">
        <f t="shared" si="43"/>
        <v>0</v>
      </c>
      <c r="N116" s="129"/>
      <c r="O116" s="54">
        <f t="shared" si="45"/>
        <v>0</v>
      </c>
      <c r="P116" s="54">
        <f t="shared" si="46"/>
        <v>0</v>
      </c>
      <c r="Q116" s="1"/>
    </row>
    <row r="117" spans="2:17" ht="12.5">
      <c r="B117" s="7" t="str">
        <f t="shared" si="47"/>
        <v/>
      </c>
      <c r="C117" s="50">
        <f>IF(D93="","-",+C116+1)</f>
        <v>2027</v>
      </c>
      <c r="D117" s="12">
        <f>IF(F116+SUM(E$99:E116)=D$92,F116,D$92-SUM(E$99:E116))</f>
        <v>45618.141899507216</v>
      </c>
      <c r="E117" s="377">
        <f>IF(+J96&lt;F116,J96,D117)</f>
        <v>1767.0454545454545</v>
      </c>
      <c r="F117" s="55">
        <f t="shared" si="59"/>
        <v>43851.09644496176</v>
      </c>
      <c r="G117" s="55">
        <f t="shared" si="60"/>
        <v>44734.619172234488</v>
      </c>
      <c r="H117" s="379">
        <f t="shared" si="61"/>
        <v>7337.6838469736394</v>
      </c>
      <c r="I117" s="398">
        <f t="shared" si="62"/>
        <v>7337.6838469736394</v>
      </c>
      <c r="J117" s="54">
        <f t="shared" si="41"/>
        <v>0</v>
      </c>
      <c r="K117" s="54"/>
      <c r="L117" s="129"/>
      <c r="M117" s="54">
        <f t="shared" si="43"/>
        <v>0</v>
      </c>
      <c r="N117" s="129"/>
      <c r="O117" s="54">
        <f t="shared" si="45"/>
        <v>0</v>
      </c>
      <c r="P117" s="54">
        <f t="shared" si="46"/>
        <v>0</v>
      </c>
      <c r="Q117" s="1"/>
    </row>
    <row r="118" spans="2:17" ht="12.5">
      <c r="B118" s="7" t="str">
        <f t="shared" si="47"/>
        <v/>
      </c>
      <c r="C118" s="50">
        <f>IF(D93="","-",+C117+1)</f>
        <v>2028</v>
      </c>
      <c r="D118" s="12">
        <f>IF(F117+SUM(E$99:E117)=D$92,F117,D$92-SUM(E$99:E117))</f>
        <v>43851.09644496176</v>
      </c>
      <c r="E118" s="377">
        <f>IF(+J96&lt;F117,J96,D118)</f>
        <v>1767.0454545454545</v>
      </c>
      <c r="F118" s="55">
        <f t="shared" si="59"/>
        <v>42084.050990416305</v>
      </c>
      <c r="G118" s="55">
        <f t="shared" si="60"/>
        <v>42967.573717689032</v>
      </c>
      <c r="H118" s="379">
        <f t="shared" si="61"/>
        <v>7117.6401440786285</v>
      </c>
      <c r="I118" s="398">
        <f t="shared" si="62"/>
        <v>7117.6401440786285</v>
      </c>
      <c r="J118" s="54">
        <f t="shared" si="41"/>
        <v>0</v>
      </c>
      <c r="K118" s="54"/>
      <c r="L118" s="129"/>
      <c r="M118" s="54">
        <f t="shared" si="43"/>
        <v>0</v>
      </c>
      <c r="N118" s="129"/>
      <c r="O118" s="54">
        <f t="shared" si="45"/>
        <v>0</v>
      </c>
      <c r="P118" s="54">
        <f t="shared" si="46"/>
        <v>0</v>
      </c>
      <c r="Q118" s="1"/>
    </row>
    <row r="119" spans="2:17" ht="12.5">
      <c r="B119" s="7" t="str">
        <f t="shared" si="47"/>
        <v/>
      </c>
      <c r="C119" s="50">
        <f>IF(D93="","-",+C118+1)</f>
        <v>2029</v>
      </c>
      <c r="D119" s="12">
        <f>IF(F118+SUM(E$99:E118)=D$92,F118,D$92-SUM(E$99:E118))</f>
        <v>42084.050990416305</v>
      </c>
      <c r="E119" s="377">
        <f>IF(+J96&lt;F118,J96,D119)</f>
        <v>1767.0454545454545</v>
      </c>
      <c r="F119" s="55">
        <f t="shared" si="59"/>
        <v>40317.005535870849</v>
      </c>
      <c r="G119" s="55">
        <f t="shared" si="60"/>
        <v>41200.528263143577</v>
      </c>
      <c r="H119" s="379">
        <f t="shared" si="61"/>
        <v>6897.5964411836176</v>
      </c>
      <c r="I119" s="398">
        <f t="shared" si="62"/>
        <v>6897.5964411836176</v>
      </c>
      <c r="J119" s="54">
        <f t="shared" si="41"/>
        <v>0</v>
      </c>
      <c r="K119" s="54"/>
      <c r="L119" s="129"/>
      <c r="M119" s="54">
        <f t="shared" si="43"/>
        <v>0</v>
      </c>
      <c r="N119" s="129"/>
      <c r="O119" s="54">
        <f t="shared" si="45"/>
        <v>0</v>
      </c>
      <c r="P119" s="54">
        <f t="shared" si="46"/>
        <v>0</v>
      </c>
      <c r="Q119" s="1"/>
    </row>
    <row r="120" spans="2:17" ht="12.5">
      <c r="B120" s="7" t="str">
        <f t="shared" si="47"/>
        <v/>
      </c>
      <c r="C120" s="50">
        <f>IF(D93="","-",+C119+1)</f>
        <v>2030</v>
      </c>
      <c r="D120" s="12">
        <f>IF(F119+SUM(E$99:E119)=D$92,F119,D$92-SUM(E$99:E119))</f>
        <v>40317.005535870849</v>
      </c>
      <c r="E120" s="377">
        <f>IF(+J96&lt;F119,J96,D120)</f>
        <v>1767.0454545454545</v>
      </c>
      <c r="F120" s="55">
        <f t="shared" si="59"/>
        <v>38549.960081325393</v>
      </c>
      <c r="G120" s="55">
        <f t="shared" si="60"/>
        <v>39433.482808598121</v>
      </c>
      <c r="H120" s="379">
        <f t="shared" si="61"/>
        <v>6677.5527382886066</v>
      </c>
      <c r="I120" s="398">
        <f t="shared" si="62"/>
        <v>6677.5527382886066</v>
      </c>
      <c r="J120" s="54">
        <f t="shared" si="41"/>
        <v>0</v>
      </c>
      <c r="K120" s="54"/>
      <c r="L120" s="129"/>
      <c r="M120" s="54">
        <f t="shared" si="43"/>
        <v>0</v>
      </c>
      <c r="N120" s="129"/>
      <c r="O120" s="54">
        <f t="shared" si="45"/>
        <v>0</v>
      </c>
      <c r="P120" s="54">
        <f t="shared" si="46"/>
        <v>0</v>
      </c>
      <c r="Q120" s="1"/>
    </row>
    <row r="121" spans="2:17" ht="12.5">
      <c r="B121" s="7" t="str">
        <f t="shared" si="47"/>
        <v/>
      </c>
      <c r="C121" s="50">
        <f>IF(D93="","-",+C120+1)</f>
        <v>2031</v>
      </c>
      <c r="D121" s="12">
        <f>IF(F120+SUM(E$99:E120)=D$92,F120,D$92-SUM(E$99:E120))</f>
        <v>38549.960081325393</v>
      </c>
      <c r="E121" s="377">
        <f>IF(+J96&lt;F120,J96,D121)</f>
        <v>1767.0454545454545</v>
      </c>
      <c r="F121" s="55">
        <f t="shared" si="59"/>
        <v>36782.914626779937</v>
      </c>
      <c r="G121" s="55">
        <f t="shared" si="60"/>
        <v>37666.437354052665</v>
      </c>
      <c r="H121" s="379">
        <f t="shared" si="61"/>
        <v>6457.5090353935939</v>
      </c>
      <c r="I121" s="398">
        <f t="shared" si="62"/>
        <v>6457.5090353935939</v>
      </c>
      <c r="J121" s="54">
        <f t="shared" si="41"/>
        <v>0</v>
      </c>
      <c r="K121" s="54"/>
      <c r="L121" s="129"/>
      <c r="M121" s="54">
        <f t="shared" si="43"/>
        <v>0</v>
      </c>
      <c r="N121" s="129"/>
      <c r="O121" s="54">
        <f t="shared" si="45"/>
        <v>0</v>
      </c>
      <c r="P121" s="54">
        <f t="shared" si="46"/>
        <v>0</v>
      </c>
      <c r="Q121" s="1"/>
    </row>
    <row r="122" spans="2:17" ht="12.5">
      <c r="B122" s="7" t="str">
        <f t="shared" si="47"/>
        <v/>
      </c>
      <c r="C122" s="50">
        <f>IF(D93="","-",+C121+1)</f>
        <v>2032</v>
      </c>
      <c r="D122" s="12">
        <f>IF(F121+SUM(E$99:E121)=D$92,F121,D$92-SUM(E$99:E121))</f>
        <v>36782.914626779937</v>
      </c>
      <c r="E122" s="377">
        <f>IF(+J96&lt;F121,J96,D122)</f>
        <v>1767.0454545454545</v>
      </c>
      <c r="F122" s="55">
        <f t="shared" si="59"/>
        <v>35015.869172234481</v>
      </c>
      <c r="G122" s="55">
        <f t="shared" si="60"/>
        <v>35899.391899507209</v>
      </c>
      <c r="H122" s="379">
        <f t="shared" si="61"/>
        <v>6237.4653324985829</v>
      </c>
      <c r="I122" s="398">
        <f t="shared" si="62"/>
        <v>6237.4653324985829</v>
      </c>
      <c r="J122" s="54">
        <f t="shared" si="41"/>
        <v>0</v>
      </c>
      <c r="K122" s="54"/>
      <c r="L122" s="129"/>
      <c r="M122" s="54">
        <f t="shared" si="43"/>
        <v>0</v>
      </c>
      <c r="N122" s="129"/>
      <c r="O122" s="54">
        <f t="shared" si="45"/>
        <v>0</v>
      </c>
      <c r="P122" s="54">
        <f t="shared" si="46"/>
        <v>0</v>
      </c>
      <c r="Q122" s="1"/>
    </row>
    <row r="123" spans="2:17" ht="12.5">
      <c r="B123" s="7" t="str">
        <f t="shared" si="47"/>
        <v/>
      </c>
      <c r="C123" s="50">
        <f>IF(D93="","-",+C122+1)</f>
        <v>2033</v>
      </c>
      <c r="D123" s="12">
        <f>IF(F122+SUM(E$99:E122)=D$92,F122,D$92-SUM(E$99:E122))</f>
        <v>35015.869172234481</v>
      </c>
      <c r="E123" s="377">
        <f>IF(+J96&lt;F122,J96,D123)</f>
        <v>1767.0454545454545</v>
      </c>
      <c r="F123" s="55">
        <f t="shared" si="59"/>
        <v>33248.823717689025</v>
      </c>
      <c r="G123" s="55">
        <f t="shared" si="60"/>
        <v>34132.346444961753</v>
      </c>
      <c r="H123" s="379">
        <f t="shared" si="61"/>
        <v>6017.421629603572</v>
      </c>
      <c r="I123" s="398">
        <f t="shared" si="62"/>
        <v>6017.421629603572</v>
      </c>
      <c r="J123" s="54">
        <f t="shared" si="41"/>
        <v>0</v>
      </c>
      <c r="K123" s="54"/>
      <c r="L123" s="129"/>
      <c r="M123" s="54">
        <f t="shared" si="43"/>
        <v>0</v>
      </c>
      <c r="N123" s="129"/>
      <c r="O123" s="54">
        <f t="shared" si="45"/>
        <v>0</v>
      </c>
      <c r="P123" s="54">
        <f t="shared" si="46"/>
        <v>0</v>
      </c>
      <c r="Q123" s="1"/>
    </row>
    <row r="124" spans="2:17" ht="12.5">
      <c r="B124" s="7" t="str">
        <f t="shared" si="47"/>
        <v/>
      </c>
      <c r="C124" s="50">
        <f>IF(D93="","-",+C123+1)</f>
        <v>2034</v>
      </c>
      <c r="D124" s="12">
        <f>IF(F123+SUM(E$99:E123)=D$92,F123,D$92-SUM(E$99:E123))</f>
        <v>33248.823717689025</v>
      </c>
      <c r="E124" s="377">
        <f>IF(+J96&lt;F123,J96,D124)</f>
        <v>1767.0454545454545</v>
      </c>
      <c r="F124" s="55">
        <f t="shared" si="59"/>
        <v>31481.778263143569</v>
      </c>
      <c r="G124" s="55">
        <f t="shared" si="60"/>
        <v>32365.300990416297</v>
      </c>
      <c r="H124" s="379">
        <f t="shared" si="61"/>
        <v>5797.377926708562</v>
      </c>
      <c r="I124" s="398">
        <f t="shared" si="62"/>
        <v>5797.377926708562</v>
      </c>
      <c r="J124" s="54">
        <f t="shared" si="41"/>
        <v>0</v>
      </c>
      <c r="K124" s="54"/>
      <c r="L124" s="129"/>
      <c r="M124" s="54">
        <f t="shared" si="43"/>
        <v>0</v>
      </c>
      <c r="N124" s="129"/>
      <c r="O124" s="54">
        <f t="shared" si="45"/>
        <v>0</v>
      </c>
      <c r="P124" s="54">
        <f t="shared" si="46"/>
        <v>0</v>
      </c>
      <c r="Q124" s="1"/>
    </row>
    <row r="125" spans="2:17" ht="12.5">
      <c r="B125" s="7" t="str">
        <f t="shared" si="47"/>
        <v/>
      </c>
      <c r="C125" s="50">
        <f>IF(D93="","-",+C124+1)</f>
        <v>2035</v>
      </c>
      <c r="D125" s="12">
        <f>IF(F124+SUM(E$99:E124)=D$92,F124,D$92-SUM(E$99:E124))</f>
        <v>31481.778263143569</v>
      </c>
      <c r="E125" s="377">
        <f>IF(+J96&lt;F124,J96,D125)</f>
        <v>1767.0454545454545</v>
      </c>
      <c r="F125" s="55">
        <f t="shared" si="59"/>
        <v>29714.732808598113</v>
      </c>
      <c r="G125" s="55">
        <f t="shared" si="60"/>
        <v>30598.255535870841</v>
      </c>
      <c r="H125" s="379">
        <f t="shared" si="61"/>
        <v>5577.3342238135501</v>
      </c>
      <c r="I125" s="398">
        <f t="shared" si="62"/>
        <v>5577.3342238135501</v>
      </c>
      <c r="J125" s="54">
        <f t="shared" si="41"/>
        <v>0</v>
      </c>
      <c r="K125" s="54"/>
      <c r="L125" s="129"/>
      <c r="M125" s="54">
        <f t="shared" si="43"/>
        <v>0</v>
      </c>
      <c r="N125" s="129"/>
      <c r="O125" s="54">
        <f t="shared" si="45"/>
        <v>0</v>
      </c>
      <c r="P125" s="54">
        <f t="shared" si="46"/>
        <v>0</v>
      </c>
      <c r="Q125" s="1"/>
    </row>
    <row r="126" spans="2:17" ht="12.5">
      <c r="B126" s="7" t="str">
        <f t="shared" si="47"/>
        <v/>
      </c>
      <c r="C126" s="50">
        <f>IF(D93="","-",+C125+1)</f>
        <v>2036</v>
      </c>
      <c r="D126" s="12">
        <f>IF(F125+SUM(E$99:E125)=D$92,F125,D$92-SUM(E$99:E125))</f>
        <v>29714.732808598113</v>
      </c>
      <c r="E126" s="377">
        <f>IF(+J96&lt;F125,J96,D126)</f>
        <v>1767.0454545454545</v>
      </c>
      <c r="F126" s="55">
        <f t="shared" si="59"/>
        <v>27947.687354052658</v>
      </c>
      <c r="G126" s="55">
        <f t="shared" si="60"/>
        <v>28831.210081325386</v>
      </c>
      <c r="H126" s="379">
        <f t="shared" si="61"/>
        <v>5357.2905209185392</v>
      </c>
      <c r="I126" s="398">
        <f t="shared" si="62"/>
        <v>5357.2905209185392</v>
      </c>
      <c r="J126" s="54">
        <f t="shared" si="41"/>
        <v>0</v>
      </c>
      <c r="K126" s="54"/>
      <c r="L126" s="129"/>
      <c r="M126" s="54">
        <f t="shared" si="43"/>
        <v>0</v>
      </c>
      <c r="N126" s="129"/>
      <c r="O126" s="54">
        <f t="shared" si="45"/>
        <v>0</v>
      </c>
      <c r="P126" s="54">
        <f t="shared" si="46"/>
        <v>0</v>
      </c>
      <c r="Q126" s="1"/>
    </row>
    <row r="127" spans="2:17" ht="12.5">
      <c r="B127" s="7" t="str">
        <f t="shared" si="47"/>
        <v/>
      </c>
      <c r="C127" s="50">
        <f>IF(D93="","-",+C126+1)</f>
        <v>2037</v>
      </c>
      <c r="D127" s="12">
        <f>IF(F126+SUM(E$99:E126)=D$92,F126,D$92-SUM(E$99:E126))</f>
        <v>27947.687354052658</v>
      </c>
      <c r="E127" s="377">
        <f>IF(+J96&lt;F126,J96,D127)</f>
        <v>1767.0454545454545</v>
      </c>
      <c r="F127" s="55">
        <f t="shared" si="59"/>
        <v>26180.641899507202</v>
      </c>
      <c r="G127" s="55">
        <f t="shared" si="60"/>
        <v>27064.16462677993</v>
      </c>
      <c r="H127" s="379">
        <f t="shared" si="61"/>
        <v>5137.2468180235282</v>
      </c>
      <c r="I127" s="398">
        <f t="shared" si="62"/>
        <v>5137.2468180235282</v>
      </c>
      <c r="J127" s="54">
        <f t="shared" si="41"/>
        <v>0</v>
      </c>
      <c r="K127" s="54"/>
      <c r="L127" s="129"/>
      <c r="M127" s="54">
        <f t="shared" si="43"/>
        <v>0</v>
      </c>
      <c r="N127" s="129"/>
      <c r="O127" s="54">
        <f t="shared" si="45"/>
        <v>0</v>
      </c>
      <c r="P127" s="54">
        <f t="shared" si="46"/>
        <v>0</v>
      </c>
      <c r="Q127" s="1"/>
    </row>
    <row r="128" spans="2:17" ht="12.5">
      <c r="B128" s="7" t="str">
        <f t="shared" si="47"/>
        <v/>
      </c>
      <c r="C128" s="50">
        <f>IF(D93="","-",+C127+1)</f>
        <v>2038</v>
      </c>
      <c r="D128" s="12">
        <f>IF(F127+SUM(E$99:E127)=D$92,F127,D$92-SUM(E$99:E127))</f>
        <v>26180.641899507202</v>
      </c>
      <c r="E128" s="377">
        <f>IF(+J96&lt;F127,J96,D128)</f>
        <v>1767.0454545454545</v>
      </c>
      <c r="F128" s="55">
        <f t="shared" si="59"/>
        <v>24413.596444961746</v>
      </c>
      <c r="G128" s="55">
        <f t="shared" si="60"/>
        <v>25297.119172234474</v>
      </c>
      <c r="H128" s="379">
        <f t="shared" si="61"/>
        <v>4917.2031151285173</v>
      </c>
      <c r="I128" s="398">
        <f t="shared" si="62"/>
        <v>4917.2031151285173</v>
      </c>
      <c r="J128" s="54">
        <f t="shared" si="41"/>
        <v>0</v>
      </c>
      <c r="K128" s="54"/>
      <c r="L128" s="129"/>
      <c r="M128" s="54">
        <f t="shared" si="43"/>
        <v>0</v>
      </c>
      <c r="N128" s="129"/>
      <c r="O128" s="54">
        <f t="shared" si="45"/>
        <v>0</v>
      </c>
      <c r="P128" s="54">
        <f t="shared" si="46"/>
        <v>0</v>
      </c>
      <c r="Q128" s="1"/>
    </row>
    <row r="129" spans="2:17" ht="12.5">
      <c r="B129" s="7" t="str">
        <f t="shared" si="47"/>
        <v/>
      </c>
      <c r="C129" s="50">
        <f>IF(D93="","-",+C128+1)</f>
        <v>2039</v>
      </c>
      <c r="D129" s="12">
        <f>IF(F128+SUM(E$99:E128)=D$92,F128,D$92-SUM(E$99:E128))</f>
        <v>24413.596444961746</v>
      </c>
      <c r="E129" s="377">
        <f>IF(+J96&lt;F128,J96,D129)</f>
        <v>1767.0454545454545</v>
      </c>
      <c r="F129" s="55">
        <f t="shared" si="59"/>
        <v>22646.55099041629</v>
      </c>
      <c r="G129" s="55">
        <f t="shared" si="60"/>
        <v>23530.073717689018</v>
      </c>
      <c r="H129" s="379">
        <f t="shared" si="61"/>
        <v>4697.1594122335064</v>
      </c>
      <c r="I129" s="398">
        <f t="shared" si="62"/>
        <v>4697.1594122335064</v>
      </c>
      <c r="J129" s="54">
        <f t="shared" si="41"/>
        <v>0</v>
      </c>
      <c r="K129" s="54"/>
      <c r="L129" s="129"/>
      <c r="M129" s="54">
        <f t="shared" si="43"/>
        <v>0</v>
      </c>
      <c r="N129" s="129"/>
      <c r="O129" s="54">
        <f t="shared" si="45"/>
        <v>0</v>
      </c>
      <c r="P129" s="54">
        <f t="shared" si="46"/>
        <v>0</v>
      </c>
      <c r="Q129" s="1"/>
    </row>
    <row r="130" spans="2:17" ht="12.5">
      <c r="B130" s="7" t="str">
        <f t="shared" si="47"/>
        <v/>
      </c>
      <c r="C130" s="50">
        <f>IF(D93="","-",+C129+1)</f>
        <v>2040</v>
      </c>
      <c r="D130" s="12">
        <f>IF(F129+SUM(E$99:E129)=D$92,F129,D$92-SUM(E$99:E129))</f>
        <v>22646.55099041629</v>
      </c>
      <c r="E130" s="377">
        <f>IF(+J96&lt;F129,J96,D130)</f>
        <v>1767.0454545454545</v>
      </c>
      <c r="F130" s="55">
        <f t="shared" si="59"/>
        <v>20879.505535870834</v>
      </c>
      <c r="G130" s="55">
        <f t="shared" si="60"/>
        <v>21763.028263143562</v>
      </c>
      <c r="H130" s="379">
        <f t="shared" si="61"/>
        <v>4477.1157093384954</v>
      </c>
      <c r="I130" s="398">
        <f t="shared" si="62"/>
        <v>4477.1157093384954</v>
      </c>
      <c r="J130" s="54">
        <f t="shared" si="41"/>
        <v>0</v>
      </c>
      <c r="K130" s="54"/>
      <c r="L130" s="129"/>
      <c r="M130" s="54">
        <f t="shared" si="43"/>
        <v>0</v>
      </c>
      <c r="N130" s="129"/>
      <c r="O130" s="54">
        <f t="shared" si="45"/>
        <v>0</v>
      </c>
      <c r="P130" s="54">
        <f t="shared" si="46"/>
        <v>0</v>
      </c>
      <c r="Q130" s="1"/>
    </row>
    <row r="131" spans="2:17" ht="12.5">
      <c r="B131" s="7" t="str">
        <f t="shared" si="47"/>
        <v/>
      </c>
      <c r="C131" s="50">
        <f>IF(D93="","-",+C130+1)</f>
        <v>2041</v>
      </c>
      <c r="D131" s="12">
        <f>IF(F130+SUM(E$99:E130)=D$92,F130,D$92-SUM(E$99:E130))</f>
        <v>20879.505535870834</v>
      </c>
      <c r="E131" s="377">
        <f>IF(+J96&lt;F130,J96,D131)</f>
        <v>1767.0454545454545</v>
      </c>
      <c r="F131" s="55">
        <f t="shared" ref="F131:F154" si="63">+D131-E131</f>
        <v>19112.460081325378</v>
      </c>
      <c r="G131" s="55">
        <f t="shared" ref="G131:G154" si="64">+(F131+D131)/2</f>
        <v>19995.982808598106</v>
      </c>
      <c r="H131" s="379">
        <f t="shared" si="61"/>
        <v>4257.0720064434845</v>
      </c>
      <c r="I131" s="398">
        <f t="shared" si="62"/>
        <v>4257.0720064434845</v>
      </c>
      <c r="J131" s="54">
        <f t="shared" ref="J131:J154" si="65">+I131-H131</f>
        <v>0</v>
      </c>
      <c r="K131" s="54"/>
      <c r="L131" s="129"/>
      <c r="M131" s="54">
        <f t="shared" ref="M131:M154" si="66">IF(L131&lt;&gt;0,+H131-L131,0)</f>
        <v>0</v>
      </c>
      <c r="N131" s="129"/>
      <c r="O131" s="54">
        <f t="shared" ref="O131:O154" si="67">IF(N131&lt;&gt;0,+I131-N131,0)</f>
        <v>0</v>
      </c>
      <c r="P131" s="54">
        <f t="shared" ref="P131:P154" si="68">+O131-M131</f>
        <v>0</v>
      </c>
      <c r="Q131" s="1"/>
    </row>
    <row r="132" spans="2:17" ht="12.5">
      <c r="B132" s="7" t="str">
        <f t="shared" si="47"/>
        <v/>
      </c>
      <c r="C132" s="50">
        <f>IF(D93="","-",+C131+1)</f>
        <v>2042</v>
      </c>
      <c r="D132" s="12">
        <f>IF(F131+SUM(E$99:E131)=D$92,F131,D$92-SUM(E$99:E131))</f>
        <v>19112.460081325378</v>
      </c>
      <c r="E132" s="377">
        <f>IF(+J96&lt;F131,J96,D132)</f>
        <v>1767.0454545454545</v>
      </c>
      <c r="F132" s="55">
        <f t="shared" si="63"/>
        <v>17345.414626779922</v>
      </c>
      <c r="G132" s="55">
        <f t="shared" si="64"/>
        <v>18228.93735405265</v>
      </c>
      <c r="H132" s="379">
        <f t="shared" si="61"/>
        <v>4037.028303548474</v>
      </c>
      <c r="I132" s="398">
        <f t="shared" si="62"/>
        <v>4037.028303548474</v>
      </c>
      <c r="J132" s="54">
        <f t="shared" si="65"/>
        <v>0</v>
      </c>
      <c r="K132" s="54"/>
      <c r="L132" s="129"/>
      <c r="M132" s="54">
        <f t="shared" si="66"/>
        <v>0</v>
      </c>
      <c r="N132" s="129"/>
      <c r="O132" s="54">
        <f t="shared" si="67"/>
        <v>0</v>
      </c>
      <c r="P132" s="54">
        <f t="shared" si="68"/>
        <v>0</v>
      </c>
      <c r="Q132" s="1"/>
    </row>
    <row r="133" spans="2:17" ht="12.5">
      <c r="B133" s="7" t="str">
        <f t="shared" si="47"/>
        <v/>
      </c>
      <c r="C133" s="50">
        <f>IF(D93="","-",+C132+1)</f>
        <v>2043</v>
      </c>
      <c r="D133" s="12">
        <f>IF(F132+SUM(E$99:E132)=D$92,F132,D$92-SUM(E$99:E132))</f>
        <v>17345.414626779922</v>
      </c>
      <c r="E133" s="377">
        <f>IF(+J96&lt;F132,J96,D133)</f>
        <v>1767.0454545454545</v>
      </c>
      <c r="F133" s="55">
        <f t="shared" si="63"/>
        <v>15578.369172234468</v>
      </c>
      <c r="G133" s="55">
        <f t="shared" si="64"/>
        <v>16461.891899507194</v>
      </c>
      <c r="H133" s="379">
        <f t="shared" si="61"/>
        <v>3816.9846006534626</v>
      </c>
      <c r="I133" s="398">
        <f t="shared" si="62"/>
        <v>3816.9846006534626</v>
      </c>
      <c r="J133" s="54">
        <f t="shared" si="65"/>
        <v>0</v>
      </c>
      <c r="K133" s="54"/>
      <c r="L133" s="129"/>
      <c r="M133" s="54">
        <f t="shared" si="66"/>
        <v>0</v>
      </c>
      <c r="N133" s="129"/>
      <c r="O133" s="54">
        <f t="shared" si="67"/>
        <v>0</v>
      </c>
      <c r="P133" s="54">
        <f t="shared" si="68"/>
        <v>0</v>
      </c>
      <c r="Q133" s="1"/>
    </row>
    <row r="134" spans="2:17" ht="12.5">
      <c r="B134" s="7" t="str">
        <f t="shared" si="47"/>
        <v/>
      </c>
      <c r="C134" s="50">
        <f>IF(D93="","-",+C133+1)</f>
        <v>2044</v>
      </c>
      <c r="D134" s="12">
        <f>IF(F133+SUM(E$99:E133)=D$92,F133,D$92-SUM(E$99:E133))</f>
        <v>15578.369172234468</v>
      </c>
      <c r="E134" s="377">
        <f>IF(+J96&lt;F133,J96,D134)</f>
        <v>1767.0454545454545</v>
      </c>
      <c r="F134" s="55">
        <f t="shared" si="63"/>
        <v>13811.323717689014</v>
      </c>
      <c r="G134" s="55">
        <f t="shared" si="64"/>
        <v>14694.846444961742</v>
      </c>
      <c r="H134" s="379">
        <f t="shared" si="61"/>
        <v>3596.9408977584526</v>
      </c>
      <c r="I134" s="398">
        <f t="shared" si="62"/>
        <v>3596.9408977584526</v>
      </c>
      <c r="J134" s="54">
        <f t="shared" si="65"/>
        <v>0</v>
      </c>
      <c r="K134" s="54"/>
      <c r="L134" s="129"/>
      <c r="M134" s="54">
        <f t="shared" si="66"/>
        <v>0</v>
      </c>
      <c r="N134" s="129"/>
      <c r="O134" s="54">
        <f t="shared" si="67"/>
        <v>0</v>
      </c>
      <c r="P134" s="54">
        <f t="shared" si="68"/>
        <v>0</v>
      </c>
      <c r="Q134" s="1"/>
    </row>
    <row r="135" spans="2:17" ht="12.5">
      <c r="B135" s="7" t="str">
        <f t="shared" si="47"/>
        <v/>
      </c>
      <c r="C135" s="50">
        <f>IF(D93="","-",+C134+1)</f>
        <v>2045</v>
      </c>
      <c r="D135" s="12">
        <f>IF(F134+SUM(E$99:E134)=D$92,F134,D$92-SUM(E$99:E134))</f>
        <v>13811.323717689014</v>
      </c>
      <c r="E135" s="377">
        <f>IF(+J96&lt;F134,J96,D135)</f>
        <v>1767.0454545454545</v>
      </c>
      <c r="F135" s="55">
        <f t="shared" si="63"/>
        <v>12044.27826314356</v>
      </c>
      <c r="G135" s="55">
        <f t="shared" si="64"/>
        <v>12927.800990416286</v>
      </c>
      <c r="H135" s="379">
        <f t="shared" si="61"/>
        <v>3376.8971948634412</v>
      </c>
      <c r="I135" s="398">
        <f t="shared" si="62"/>
        <v>3376.8971948634412</v>
      </c>
      <c r="J135" s="54">
        <f t="shared" si="65"/>
        <v>0</v>
      </c>
      <c r="K135" s="54"/>
      <c r="L135" s="129"/>
      <c r="M135" s="54">
        <f t="shared" si="66"/>
        <v>0</v>
      </c>
      <c r="N135" s="129"/>
      <c r="O135" s="54">
        <f t="shared" si="67"/>
        <v>0</v>
      </c>
      <c r="P135" s="54">
        <f t="shared" si="68"/>
        <v>0</v>
      </c>
      <c r="Q135" s="1"/>
    </row>
    <row r="136" spans="2:17" ht="12.5">
      <c r="B136" s="7" t="str">
        <f t="shared" si="47"/>
        <v/>
      </c>
      <c r="C136" s="50">
        <f>IF(D93="","-",+C135+1)</f>
        <v>2046</v>
      </c>
      <c r="D136" s="12">
        <f>IF(F135+SUM(E$99:E135)=D$92,F135,D$92-SUM(E$99:E135))</f>
        <v>12044.27826314356</v>
      </c>
      <c r="E136" s="377">
        <f>IF(+J96&lt;F135,J96,D136)</f>
        <v>1767.0454545454545</v>
      </c>
      <c r="F136" s="55">
        <f t="shared" si="63"/>
        <v>10277.232808598106</v>
      </c>
      <c r="G136" s="55">
        <f t="shared" si="64"/>
        <v>11160.755535870834</v>
      </c>
      <c r="H136" s="379">
        <f t="shared" si="61"/>
        <v>3156.8534919684307</v>
      </c>
      <c r="I136" s="398">
        <f t="shared" si="62"/>
        <v>3156.8534919684307</v>
      </c>
      <c r="J136" s="54">
        <f t="shared" si="65"/>
        <v>0</v>
      </c>
      <c r="K136" s="54"/>
      <c r="L136" s="129"/>
      <c r="M136" s="54">
        <f t="shared" si="66"/>
        <v>0</v>
      </c>
      <c r="N136" s="129"/>
      <c r="O136" s="54">
        <f t="shared" si="67"/>
        <v>0</v>
      </c>
      <c r="P136" s="54">
        <f t="shared" si="68"/>
        <v>0</v>
      </c>
      <c r="Q136" s="1"/>
    </row>
    <row r="137" spans="2:17" ht="12.5">
      <c r="B137" s="7" t="str">
        <f t="shared" si="47"/>
        <v/>
      </c>
      <c r="C137" s="50">
        <f>IF(D93="","-",+C136+1)</f>
        <v>2047</v>
      </c>
      <c r="D137" s="12">
        <f>IF(F136+SUM(E$99:E136)=D$92,F136,D$92-SUM(E$99:E136))</f>
        <v>10277.232808598055</v>
      </c>
      <c r="E137" s="377">
        <f>IF(+J96&lt;F136,J96,D137)</f>
        <v>1767.0454545454545</v>
      </c>
      <c r="F137" s="55">
        <f t="shared" si="63"/>
        <v>8510.1873540526012</v>
      </c>
      <c r="G137" s="55">
        <f t="shared" si="64"/>
        <v>9393.7100813253273</v>
      </c>
      <c r="H137" s="379">
        <f t="shared" si="61"/>
        <v>2936.8097890734134</v>
      </c>
      <c r="I137" s="398">
        <f t="shared" si="62"/>
        <v>2936.8097890734134</v>
      </c>
      <c r="J137" s="54">
        <f t="shared" si="65"/>
        <v>0</v>
      </c>
      <c r="K137" s="54"/>
      <c r="L137" s="129"/>
      <c r="M137" s="54">
        <f t="shared" si="66"/>
        <v>0</v>
      </c>
      <c r="N137" s="129"/>
      <c r="O137" s="54">
        <f t="shared" si="67"/>
        <v>0</v>
      </c>
      <c r="P137" s="54">
        <f t="shared" si="68"/>
        <v>0</v>
      </c>
      <c r="Q137" s="1"/>
    </row>
    <row r="138" spans="2:17" ht="12.5">
      <c r="B138" s="7" t="str">
        <f t="shared" si="47"/>
        <v/>
      </c>
      <c r="C138" s="50">
        <f>IF(D93="","-",+C137+1)</f>
        <v>2048</v>
      </c>
      <c r="D138" s="12">
        <f>IF(F137+SUM(E$99:E137)=D$92,F137,D$92-SUM(E$99:E137))</f>
        <v>8510.1873540526012</v>
      </c>
      <c r="E138" s="377">
        <f>IF(+J96&lt;F137,J96,D138)</f>
        <v>1767.0454545454545</v>
      </c>
      <c r="F138" s="55">
        <f t="shared" si="63"/>
        <v>6743.1418995071472</v>
      </c>
      <c r="G138" s="55">
        <f t="shared" si="64"/>
        <v>7626.6646267798742</v>
      </c>
      <c r="H138" s="379">
        <f t="shared" si="61"/>
        <v>2716.7660861784029</v>
      </c>
      <c r="I138" s="398">
        <f t="shared" si="62"/>
        <v>2716.7660861784029</v>
      </c>
      <c r="J138" s="54">
        <f t="shared" si="65"/>
        <v>0</v>
      </c>
      <c r="K138" s="54"/>
      <c r="L138" s="129"/>
      <c r="M138" s="54">
        <f t="shared" si="66"/>
        <v>0</v>
      </c>
      <c r="N138" s="129"/>
      <c r="O138" s="54">
        <f t="shared" si="67"/>
        <v>0</v>
      </c>
      <c r="P138" s="54">
        <f t="shared" si="68"/>
        <v>0</v>
      </c>
      <c r="Q138" s="1"/>
    </row>
    <row r="139" spans="2:17" ht="12.5">
      <c r="B139" s="7" t="str">
        <f t="shared" si="47"/>
        <v/>
      </c>
      <c r="C139" s="50">
        <f>IF(D93="","-",+C138+1)</f>
        <v>2049</v>
      </c>
      <c r="D139" s="12">
        <f>IF(F138+SUM(E$99:E138)=D$92,F138,D$92-SUM(E$99:E138))</f>
        <v>6743.1418995071472</v>
      </c>
      <c r="E139" s="377">
        <f>IF(+J96&lt;F138,J96,D139)</f>
        <v>1767.0454545454545</v>
      </c>
      <c r="F139" s="55">
        <f t="shared" si="63"/>
        <v>4976.0964449616931</v>
      </c>
      <c r="G139" s="55">
        <f t="shared" si="64"/>
        <v>5859.6191722344201</v>
      </c>
      <c r="H139" s="379">
        <f t="shared" si="61"/>
        <v>2496.722383283392</v>
      </c>
      <c r="I139" s="398">
        <f t="shared" si="62"/>
        <v>2496.722383283392</v>
      </c>
      <c r="J139" s="54">
        <f t="shared" si="65"/>
        <v>0</v>
      </c>
      <c r="K139" s="54"/>
      <c r="L139" s="129"/>
      <c r="M139" s="54">
        <f t="shared" si="66"/>
        <v>0</v>
      </c>
      <c r="N139" s="129"/>
      <c r="O139" s="54">
        <f t="shared" si="67"/>
        <v>0</v>
      </c>
      <c r="P139" s="54">
        <f t="shared" si="68"/>
        <v>0</v>
      </c>
      <c r="Q139" s="1"/>
    </row>
    <row r="140" spans="2:17" ht="12.5">
      <c r="B140" s="400" t="str">
        <f t="shared" si="47"/>
        <v/>
      </c>
      <c r="C140" s="50">
        <f>IF(D93="","-",+C139+1)</f>
        <v>2050</v>
      </c>
      <c r="D140" s="12">
        <f>IF(F139+SUM(E$99:E139)=D$92,F139,D$92-SUM(E$99:E139))</f>
        <v>4976.0964449616931</v>
      </c>
      <c r="E140" s="377">
        <f>IF(+J96&lt;F139,J96,D140)</f>
        <v>1767.0454545454545</v>
      </c>
      <c r="F140" s="55">
        <f t="shared" si="63"/>
        <v>3209.0509904162386</v>
      </c>
      <c r="G140" s="55">
        <f t="shared" si="64"/>
        <v>4092.5737176889661</v>
      </c>
      <c r="H140" s="379">
        <f t="shared" si="61"/>
        <v>2276.6786803883811</v>
      </c>
      <c r="I140" s="398">
        <f t="shared" si="62"/>
        <v>2276.6786803883811</v>
      </c>
      <c r="J140" s="54">
        <f t="shared" si="65"/>
        <v>0</v>
      </c>
      <c r="K140" s="54"/>
      <c r="L140" s="129"/>
      <c r="M140" s="54">
        <f t="shared" si="66"/>
        <v>0</v>
      </c>
      <c r="N140" s="129"/>
      <c r="O140" s="54">
        <f t="shared" si="67"/>
        <v>0</v>
      </c>
      <c r="P140" s="54">
        <f t="shared" si="68"/>
        <v>0</v>
      </c>
      <c r="Q140" s="1"/>
    </row>
    <row r="141" spans="2:17" ht="12.5">
      <c r="B141" s="7" t="str">
        <f t="shared" si="47"/>
        <v/>
      </c>
      <c r="C141" s="50">
        <f>IF(D93="","-",+C140+1)</f>
        <v>2051</v>
      </c>
      <c r="D141" s="12">
        <f>IF(F140+SUM(E$99:E140)=D$92,F140,D$92-SUM(E$99:E140))</f>
        <v>3209.0509904162386</v>
      </c>
      <c r="E141" s="377">
        <f>IF(+J96&lt;F140,J96,D141)</f>
        <v>1767.0454545454545</v>
      </c>
      <c r="F141" s="55">
        <f t="shared" si="63"/>
        <v>1442.0055358707841</v>
      </c>
      <c r="G141" s="55">
        <f t="shared" si="64"/>
        <v>2325.5282631435111</v>
      </c>
      <c r="H141" s="379">
        <f t="shared" si="61"/>
        <v>2056.6349774933706</v>
      </c>
      <c r="I141" s="398">
        <f t="shared" si="62"/>
        <v>2056.6349774933706</v>
      </c>
      <c r="J141" s="54">
        <f t="shared" si="65"/>
        <v>0</v>
      </c>
      <c r="K141" s="54"/>
      <c r="L141" s="129"/>
      <c r="M141" s="54">
        <f t="shared" si="66"/>
        <v>0</v>
      </c>
      <c r="N141" s="129"/>
      <c r="O141" s="54">
        <f t="shared" si="67"/>
        <v>0</v>
      </c>
      <c r="P141" s="54">
        <f t="shared" si="68"/>
        <v>0</v>
      </c>
      <c r="Q141" s="1"/>
    </row>
    <row r="142" spans="2:17" ht="12.5">
      <c r="B142" s="7" t="str">
        <f t="shared" si="47"/>
        <v/>
      </c>
      <c r="C142" s="50">
        <f>IF(D93="","-",+C141+1)</f>
        <v>2052</v>
      </c>
      <c r="D142" s="12">
        <f>IF(F141+SUM(E$99:E141)=D$92,F141,D$92-SUM(E$99:E141))</f>
        <v>1442.0055358707841</v>
      </c>
      <c r="E142" s="377">
        <f>IF(+J96&lt;F141,J96,D142)</f>
        <v>1442.0055358707841</v>
      </c>
      <c r="F142" s="55">
        <f t="shared" si="63"/>
        <v>0</v>
      </c>
      <c r="G142" s="55">
        <f t="shared" si="64"/>
        <v>721.00276793539206</v>
      </c>
      <c r="H142" s="379">
        <f t="shared" si="61"/>
        <v>1531.7893716209894</v>
      </c>
      <c r="I142" s="398">
        <f t="shared" si="62"/>
        <v>1531.7893716209894</v>
      </c>
      <c r="J142" s="54">
        <f t="shared" si="65"/>
        <v>0</v>
      </c>
      <c r="K142" s="54"/>
      <c r="L142" s="129"/>
      <c r="M142" s="54">
        <f t="shared" si="66"/>
        <v>0</v>
      </c>
      <c r="N142" s="129"/>
      <c r="O142" s="54">
        <f t="shared" si="67"/>
        <v>0</v>
      </c>
      <c r="P142" s="54">
        <f t="shared" si="68"/>
        <v>0</v>
      </c>
      <c r="Q142" s="1"/>
    </row>
    <row r="143" spans="2:17" ht="12.5">
      <c r="B143" s="7" t="str">
        <f t="shared" si="47"/>
        <v/>
      </c>
      <c r="C143" s="50">
        <f>IF(D93="","-",+C142+1)</f>
        <v>2053</v>
      </c>
      <c r="D143" s="12">
        <f>IF(F142+SUM(E$99:E142)=D$92,F142,D$92-SUM(E$99:E142))</f>
        <v>0</v>
      </c>
      <c r="E143" s="377">
        <f>IF(+J96&lt;F142,J96,D143)</f>
        <v>0</v>
      </c>
      <c r="F143" s="55">
        <f t="shared" si="63"/>
        <v>0</v>
      </c>
      <c r="G143" s="55">
        <f t="shared" si="64"/>
        <v>0</v>
      </c>
      <c r="H143" s="379">
        <f t="shared" si="61"/>
        <v>0</v>
      </c>
      <c r="I143" s="398">
        <f t="shared" si="62"/>
        <v>0</v>
      </c>
      <c r="J143" s="54">
        <f t="shared" si="65"/>
        <v>0</v>
      </c>
      <c r="K143" s="54"/>
      <c r="L143" s="129"/>
      <c r="M143" s="54">
        <f t="shared" si="66"/>
        <v>0</v>
      </c>
      <c r="N143" s="129"/>
      <c r="O143" s="54">
        <f t="shared" si="67"/>
        <v>0</v>
      </c>
      <c r="P143" s="54">
        <f t="shared" si="68"/>
        <v>0</v>
      </c>
      <c r="Q143" s="1"/>
    </row>
    <row r="144" spans="2:17" ht="12.5">
      <c r="B144" s="7" t="str">
        <f t="shared" si="47"/>
        <v/>
      </c>
      <c r="C144" s="50">
        <f>IF(D93="","-",+C143+1)</f>
        <v>2054</v>
      </c>
      <c r="D144" s="12">
        <f>IF(F143+SUM(E$99:E143)=D$92,F143,D$92-SUM(E$99:E143))</f>
        <v>0</v>
      </c>
      <c r="E144" s="377">
        <f>IF(+J96&lt;F143,J96,D144)</f>
        <v>0</v>
      </c>
      <c r="F144" s="55">
        <f t="shared" si="63"/>
        <v>0</v>
      </c>
      <c r="G144" s="55">
        <f t="shared" si="64"/>
        <v>0</v>
      </c>
      <c r="H144" s="379">
        <f t="shared" si="61"/>
        <v>0</v>
      </c>
      <c r="I144" s="398">
        <f t="shared" si="62"/>
        <v>0</v>
      </c>
      <c r="J144" s="54">
        <f t="shared" si="65"/>
        <v>0</v>
      </c>
      <c r="K144" s="54"/>
      <c r="L144" s="129"/>
      <c r="M144" s="54">
        <f t="shared" si="66"/>
        <v>0</v>
      </c>
      <c r="N144" s="129"/>
      <c r="O144" s="54">
        <f t="shared" si="67"/>
        <v>0</v>
      </c>
      <c r="P144" s="54">
        <f t="shared" si="68"/>
        <v>0</v>
      </c>
      <c r="Q144" s="1"/>
    </row>
    <row r="145" spans="2:17" ht="12.5">
      <c r="B145" s="7" t="str">
        <f t="shared" si="47"/>
        <v/>
      </c>
      <c r="C145" s="50">
        <f>IF(D93="","-",+C144+1)</f>
        <v>2055</v>
      </c>
      <c r="D145" s="12">
        <f>IF(F144+SUM(E$99:E144)=D$92,F144,D$92-SUM(E$99:E144))</f>
        <v>0</v>
      </c>
      <c r="E145" s="377">
        <f>IF(+J96&lt;F144,J96,D145)</f>
        <v>0</v>
      </c>
      <c r="F145" s="55">
        <f t="shared" si="63"/>
        <v>0</v>
      </c>
      <c r="G145" s="55">
        <f t="shared" si="64"/>
        <v>0</v>
      </c>
      <c r="H145" s="379">
        <f t="shared" si="61"/>
        <v>0</v>
      </c>
      <c r="I145" s="398">
        <f t="shared" si="62"/>
        <v>0</v>
      </c>
      <c r="J145" s="54">
        <f t="shared" si="65"/>
        <v>0</v>
      </c>
      <c r="K145" s="54"/>
      <c r="L145" s="129"/>
      <c r="M145" s="54">
        <f t="shared" si="66"/>
        <v>0</v>
      </c>
      <c r="N145" s="129"/>
      <c r="O145" s="54">
        <f t="shared" si="67"/>
        <v>0</v>
      </c>
      <c r="P145" s="54">
        <f t="shared" si="68"/>
        <v>0</v>
      </c>
      <c r="Q145" s="1"/>
    </row>
    <row r="146" spans="2:17" ht="12.5">
      <c r="B146" s="7" t="str">
        <f t="shared" si="47"/>
        <v/>
      </c>
      <c r="C146" s="50">
        <f>IF(D93="","-",+C145+1)</f>
        <v>2056</v>
      </c>
      <c r="D146" s="12">
        <f>IF(F145+SUM(E$99:E145)=D$92,F145,D$92-SUM(E$99:E145))</f>
        <v>0</v>
      </c>
      <c r="E146" s="377">
        <f>IF(+J96&lt;F145,J96,D146)</f>
        <v>0</v>
      </c>
      <c r="F146" s="55">
        <f t="shared" si="63"/>
        <v>0</v>
      </c>
      <c r="G146" s="55">
        <f t="shared" si="64"/>
        <v>0</v>
      </c>
      <c r="H146" s="379">
        <f t="shared" si="61"/>
        <v>0</v>
      </c>
      <c r="I146" s="398">
        <f t="shared" si="62"/>
        <v>0</v>
      </c>
      <c r="J146" s="54">
        <f t="shared" si="65"/>
        <v>0</v>
      </c>
      <c r="K146" s="54"/>
      <c r="L146" s="129"/>
      <c r="M146" s="54">
        <f t="shared" si="66"/>
        <v>0</v>
      </c>
      <c r="N146" s="129"/>
      <c r="O146" s="54">
        <f t="shared" si="67"/>
        <v>0</v>
      </c>
      <c r="P146" s="54">
        <f t="shared" si="68"/>
        <v>0</v>
      </c>
      <c r="Q146" s="1"/>
    </row>
    <row r="147" spans="2:17" ht="12.5">
      <c r="B147" s="7" t="str">
        <f t="shared" si="47"/>
        <v/>
      </c>
      <c r="C147" s="50">
        <f>IF(D93="","-",+C146+1)</f>
        <v>2057</v>
      </c>
      <c r="D147" s="12">
        <f>IF(F146+SUM(E$99:E146)=D$92,F146,D$92-SUM(E$99:E146))</f>
        <v>0</v>
      </c>
      <c r="E147" s="377">
        <f>IF(+J96&lt;F146,J96,D147)</f>
        <v>0</v>
      </c>
      <c r="F147" s="55">
        <f t="shared" si="63"/>
        <v>0</v>
      </c>
      <c r="G147" s="55">
        <f t="shared" si="64"/>
        <v>0</v>
      </c>
      <c r="H147" s="379">
        <f t="shared" si="61"/>
        <v>0</v>
      </c>
      <c r="I147" s="398">
        <f t="shared" si="62"/>
        <v>0</v>
      </c>
      <c r="J147" s="54">
        <f t="shared" si="65"/>
        <v>0</v>
      </c>
      <c r="K147" s="54"/>
      <c r="L147" s="129"/>
      <c r="M147" s="54">
        <f t="shared" si="66"/>
        <v>0</v>
      </c>
      <c r="N147" s="129"/>
      <c r="O147" s="54">
        <f t="shared" si="67"/>
        <v>0</v>
      </c>
      <c r="P147" s="54">
        <f t="shared" si="68"/>
        <v>0</v>
      </c>
      <c r="Q147" s="1"/>
    </row>
    <row r="148" spans="2:17" ht="12.5">
      <c r="B148" s="7" t="str">
        <f t="shared" si="47"/>
        <v/>
      </c>
      <c r="C148" s="50">
        <f>IF(D93="","-",+C147+1)</f>
        <v>2058</v>
      </c>
      <c r="D148" s="12">
        <f>IF(F147+SUM(E$99:E147)=D$92,F147,D$92-SUM(E$99:E147))</f>
        <v>0</v>
      </c>
      <c r="E148" s="377">
        <f>IF(+J96&lt;F147,J96,D148)</f>
        <v>0</v>
      </c>
      <c r="F148" s="55">
        <f t="shared" si="63"/>
        <v>0</v>
      </c>
      <c r="G148" s="55">
        <f t="shared" si="64"/>
        <v>0</v>
      </c>
      <c r="H148" s="379">
        <f t="shared" si="61"/>
        <v>0</v>
      </c>
      <c r="I148" s="398">
        <f t="shared" si="62"/>
        <v>0</v>
      </c>
      <c r="J148" s="54">
        <f t="shared" si="65"/>
        <v>0</v>
      </c>
      <c r="K148" s="54"/>
      <c r="L148" s="129"/>
      <c r="M148" s="54">
        <f t="shared" si="66"/>
        <v>0</v>
      </c>
      <c r="N148" s="129"/>
      <c r="O148" s="54">
        <f t="shared" si="67"/>
        <v>0</v>
      </c>
      <c r="P148" s="54">
        <f t="shared" si="68"/>
        <v>0</v>
      </c>
      <c r="Q148" s="1"/>
    </row>
    <row r="149" spans="2:17" ht="12.5">
      <c r="B149" s="7" t="str">
        <f t="shared" si="47"/>
        <v/>
      </c>
      <c r="C149" s="50">
        <f>IF(D93="","-",+C148+1)</f>
        <v>2059</v>
      </c>
      <c r="D149" s="12">
        <f>IF(F148+SUM(E$99:E148)=D$92,F148,D$92-SUM(E$99:E148))</f>
        <v>0</v>
      </c>
      <c r="E149" s="377">
        <f>IF(+J96&lt;F148,J96,D149)</f>
        <v>0</v>
      </c>
      <c r="F149" s="55">
        <f t="shared" si="63"/>
        <v>0</v>
      </c>
      <c r="G149" s="55">
        <f t="shared" si="64"/>
        <v>0</v>
      </c>
      <c r="H149" s="379">
        <f t="shared" si="61"/>
        <v>0</v>
      </c>
      <c r="I149" s="398">
        <f t="shared" si="62"/>
        <v>0</v>
      </c>
      <c r="J149" s="54">
        <f t="shared" si="65"/>
        <v>0</v>
      </c>
      <c r="K149" s="54"/>
      <c r="L149" s="129"/>
      <c r="M149" s="54">
        <f t="shared" si="66"/>
        <v>0</v>
      </c>
      <c r="N149" s="129"/>
      <c r="O149" s="54">
        <f t="shared" si="67"/>
        <v>0</v>
      </c>
      <c r="P149" s="54">
        <f t="shared" si="68"/>
        <v>0</v>
      </c>
      <c r="Q149" s="1"/>
    </row>
    <row r="150" spans="2:17" ht="12.5">
      <c r="B150" s="7" t="str">
        <f t="shared" si="47"/>
        <v/>
      </c>
      <c r="C150" s="50">
        <f>IF(D93="","-",+C149+1)</f>
        <v>2060</v>
      </c>
      <c r="D150" s="12">
        <f>IF(F149+SUM(E$99:E149)=D$92,F149,D$92-SUM(E$99:E149))</f>
        <v>0</v>
      </c>
      <c r="E150" s="377">
        <f>IF(+J96&lt;F149,J96,D150)</f>
        <v>0</v>
      </c>
      <c r="F150" s="55">
        <f t="shared" si="63"/>
        <v>0</v>
      </c>
      <c r="G150" s="55">
        <f t="shared" si="64"/>
        <v>0</v>
      </c>
      <c r="H150" s="379">
        <f t="shared" si="61"/>
        <v>0</v>
      </c>
      <c r="I150" s="398">
        <f t="shared" si="62"/>
        <v>0</v>
      </c>
      <c r="J150" s="54">
        <f t="shared" si="65"/>
        <v>0</v>
      </c>
      <c r="K150" s="54"/>
      <c r="L150" s="129"/>
      <c r="M150" s="54">
        <f t="shared" si="66"/>
        <v>0</v>
      </c>
      <c r="N150" s="129"/>
      <c r="O150" s="54">
        <f t="shared" si="67"/>
        <v>0</v>
      </c>
      <c r="P150" s="54">
        <f t="shared" si="68"/>
        <v>0</v>
      </c>
      <c r="Q150" s="1"/>
    </row>
    <row r="151" spans="2:17" ht="12.5">
      <c r="B151" s="7" t="str">
        <f t="shared" si="47"/>
        <v/>
      </c>
      <c r="C151" s="50">
        <f>IF(D93="","-",+C150+1)</f>
        <v>2061</v>
      </c>
      <c r="D151" s="12">
        <f>IF(F150+SUM(E$99:E150)=D$92,F150,D$92-SUM(E$99:E150))</f>
        <v>0</v>
      </c>
      <c r="E151" s="377">
        <f>IF(+J96&lt;F150,J96,D151)</f>
        <v>0</v>
      </c>
      <c r="F151" s="55">
        <f t="shared" si="63"/>
        <v>0</v>
      </c>
      <c r="G151" s="55">
        <f t="shared" si="64"/>
        <v>0</v>
      </c>
      <c r="H151" s="379">
        <f t="shared" si="61"/>
        <v>0</v>
      </c>
      <c r="I151" s="398">
        <f t="shared" si="62"/>
        <v>0</v>
      </c>
      <c r="J151" s="54">
        <f t="shared" si="65"/>
        <v>0</v>
      </c>
      <c r="K151" s="54"/>
      <c r="L151" s="129"/>
      <c r="M151" s="54">
        <f t="shared" si="66"/>
        <v>0</v>
      </c>
      <c r="N151" s="129"/>
      <c r="O151" s="54">
        <f t="shared" si="67"/>
        <v>0</v>
      </c>
      <c r="P151" s="54">
        <f t="shared" si="68"/>
        <v>0</v>
      </c>
      <c r="Q151" s="1"/>
    </row>
    <row r="152" spans="2:17" ht="12.5">
      <c r="B152" s="7" t="str">
        <f t="shared" si="47"/>
        <v/>
      </c>
      <c r="C152" s="50">
        <f>IF(D93="","-",+C151+1)</f>
        <v>2062</v>
      </c>
      <c r="D152" s="12">
        <f>IF(F151+SUM(E$99:E151)=D$92,F151,D$92-SUM(E$99:E151))</f>
        <v>0</v>
      </c>
      <c r="E152" s="377">
        <f>IF(+J96&lt;F151,J96,D152)</f>
        <v>0</v>
      </c>
      <c r="F152" s="55">
        <f t="shared" si="63"/>
        <v>0</v>
      </c>
      <c r="G152" s="55">
        <f t="shared" si="64"/>
        <v>0</v>
      </c>
      <c r="H152" s="379">
        <f t="shared" si="61"/>
        <v>0</v>
      </c>
      <c r="I152" s="398">
        <f t="shared" si="62"/>
        <v>0</v>
      </c>
      <c r="J152" s="54">
        <f t="shared" si="65"/>
        <v>0</v>
      </c>
      <c r="K152" s="54"/>
      <c r="L152" s="129"/>
      <c r="M152" s="54">
        <f t="shared" si="66"/>
        <v>0</v>
      </c>
      <c r="N152" s="129"/>
      <c r="O152" s="54">
        <f t="shared" si="67"/>
        <v>0</v>
      </c>
      <c r="P152" s="54">
        <f t="shared" si="68"/>
        <v>0</v>
      </c>
      <c r="Q152" s="1"/>
    </row>
    <row r="153" spans="2:17" ht="12.5">
      <c r="B153" s="7" t="str">
        <f t="shared" si="47"/>
        <v/>
      </c>
      <c r="C153" s="50">
        <f>IF(D93="","-",+C152+1)</f>
        <v>2063</v>
      </c>
      <c r="D153" s="12">
        <f>IF(F152+SUM(E$99:E152)=D$92,F152,D$92-SUM(E$99:E152))</f>
        <v>0</v>
      </c>
      <c r="E153" s="377">
        <f>IF(+J96&lt;F152,J96,D153)</f>
        <v>0</v>
      </c>
      <c r="F153" s="55">
        <f t="shared" si="63"/>
        <v>0</v>
      </c>
      <c r="G153" s="55">
        <f t="shared" si="64"/>
        <v>0</v>
      </c>
      <c r="H153" s="379">
        <f t="shared" si="61"/>
        <v>0</v>
      </c>
      <c r="I153" s="398">
        <f t="shared" si="62"/>
        <v>0</v>
      </c>
      <c r="J153" s="54">
        <f t="shared" si="65"/>
        <v>0</v>
      </c>
      <c r="K153" s="54"/>
      <c r="L153" s="129"/>
      <c r="M153" s="54">
        <f t="shared" si="66"/>
        <v>0</v>
      </c>
      <c r="N153" s="129"/>
      <c r="O153" s="54">
        <f t="shared" si="67"/>
        <v>0</v>
      </c>
      <c r="P153" s="54">
        <f t="shared" si="68"/>
        <v>0</v>
      </c>
      <c r="Q153" s="1"/>
    </row>
    <row r="154" spans="2:17" ht="13" thickBot="1">
      <c r="B154" s="7" t="str">
        <f t="shared" si="47"/>
        <v/>
      </c>
      <c r="C154" s="59">
        <f>IF(D93="","-",+C153+1)</f>
        <v>2064</v>
      </c>
      <c r="D154" s="84">
        <f>IF(F153+SUM(E$99:E153)=D$92,F153,D$92-SUM(E$99:E153))</f>
        <v>0</v>
      </c>
      <c r="E154" s="380">
        <f>IF(+J96&lt;F153,J96,D154)</f>
        <v>0</v>
      </c>
      <c r="F154" s="60">
        <f t="shared" si="63"/>
        <v>0</v>
      </c>
      <c r="G154" s="60">
        <f t="shared" si="64"/>
        <v>0</v>
      </c>
      <c r="H154" s="381">
        <f t="shared" si="61"/>
        <v>0</v>
      </c>
      <c r="I154" s="399">
        <f t="shared" si="62"/>
        <v>0</v>
      </c>
      <c r="J154" s="64">
        <f t="shared" si="65"/>
        <v>0</v>
      </c>
      <c r="K154" s="54"/>
      <c r="L154" s="130"/>
      <c r="M154" s="64">
        <f t="shared" si="66"/>
        <v>0</v>
      </c>
      <c r="N154" s="130"/>
      <c r="O154" s="64">
        <f t="shared" si="67"/>
        <v>0</v>
      </c>
      <c r="P154" s="64">
        <f t="shared" si="68"/>
        <v>0</v>
      </c>
      <c r="Q154" s="1"/>
    </row>
    <row r="155" spans="2:17" ht="12.5">
      <c r="C155" s="12" t="s">
        <v>78</v>
      </c>
      <c r="D155" s="292"/>
      <c r="E155" s="292">
        <f>SUM(E99:E154)</f>
        <v>77750.000000000015</v>
      </c>
      <c r="F155" s="292"/>
      <c r="G155" s="292"/>
      <c r="H155" s="292">
        <f>SUM(H99:H154)</f>
        <v>289390.63895485085</v>
      </c>
      <c r="I155" s="292">
        <f>SUM(I99:I154)</f>
        <v>289390.63895485085</v>
      </c>
      <c r="J155" s="292">
        <f>SUM(J99:J154)</f>
        <v>0</v>
      </c>
      <c r="K155" s="292"/>
      <c r="L155" s="292"/>
      <c r="M155" s="292"/>
      <c r="N155" s="292"/>
      <c r="O155" s="292"/>
      <c r="P155" s="1"/>
      <c r="Q155" s="1"/>
    </row>
    <row r="156" spans="2:17" ht="12.5"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  <c r="Q157" s="1"/>
    </row>
    <row r="158" spans="2:17" ht="12.5"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43" priority="1" stopIfTrue="1" operator="equal">
      <formula>$I$10</formula>
    </cfRule>
  </conditionalFormatting>
  <conditionalFormatting sqref="C99:C154">
    <cfRule type="cellIs" dxfId="14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56"/>
  <dimension ref="A1:Q162"/>
  <sheetViews>
    <sheetView zoomScaleNormal="100" zoomScaleSheetLayoutView="89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20.269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"&amp;RIGHT(MID(CELL("filename",$A$1),FIND("]",CELL("filename",$A$1))+1,256),1)&amp;" of "&amp;COUNT('S.001:S.xyz - blank'!$P$3)-1</f>
        <v>SWEPCO Project 8 of 77</v>
      </c>
      <c r="Q1" s="13"/>
    </row>
    <row r="2" spans="1:17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 t="str">
        <f>RIGHT(N3,3)</f>
        <v/>
      </c>
      <c r="P3" s="96">
        <v>1</v>
      </c>
    </row>
    <row r="4" spans="1:17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7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896976.36218982236</v>
      </c>
      <c r="P5" s="1"/>
    </row>
    <row r="6" spans="1:17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896976.36218982236</v>
      </c>
      <c r="O6" s="1"/>
      <c r="P6" s="1"/>
    </row>
    <row r="7" spans="1:17" ht="13.5" thickBot="1">
      <c r="C7" s="25" t="s">
        <v>48</v>
      </c>
      <c r="D7" s="127" t="s">
        <v>230</v>
      </c>
      <c r="E7" s="1"/>
      <c r="F7" s="1"/>
      <c r="G7" s="1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7" ht="13.5" thickBot="1">
      <c r="C8" s="29"/>
      <c r="D8" s="85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147</v>
      </c>
      <c r="E9" s="456" t="s">
        <v>477</v>
      </c>
      <c r="F9" s="31"/>
      <c r="G9" s="461" t="s">
        <v>526</v>
      </c>
      <c r="H9" s="31"/>
      <c r="I9" s="32"/>
      <c r="J9" s="33"/>
      <c r="P9" s="1"/>
    </row>
    <row r="10" spans="1:17" ht="13">
      <c r="C10" s="34" t="s">
        <v>51</v>
      </c>
      <c r="D10" s="362">
        <v>9655697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7" ht="12.5">
      <c r="C11" s="34" t="s">
        <v>54</v>
      </c>
      <c r="D11" s="37">
        <v>2008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2">
        <v>7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235504.80487804877</v>
      </c>
      <c r="J14" s="292"/>
      <c r="K14" s="292"/>
      <c r="L14" s="292"/>
      <c r="M14" s="292"/>
      <c r="N14" s="292"/>
      <c r="O14" s="1"/>
      <c r="P14" s="1"/>
    </row>
    <row r="15" spans="1:17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131" t="s">
        <v>260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>
        <v>1708278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2008</v>
      </c>
      <c r="D17" s="133">
        <v>16763318</v>
      </c>
      <c r="E17" s="373">
        <v>226531</v>
      </c>
      <c r="F17" s="133">
        <v>16536787</v>
      </c>
      <c r="G17" s="373">
        <v>1708278</v>
      </c>
      <c r="H17" s="374">
        <v>1708278</v>
      </c>
      <c r="I17" s="153">
        <f t="shared" ref="I17:I48" si="0">H17-G17</f>
        <v>0</v>
      </c>
      <c r="J17" s="52"/>
      <c r="K17" s="112">
        <v>1708278</v>
      </c>
      <c r="L17" s="53">
        <f t="shared" ref="L17:L48" si="1">IF(K17&lt;&gt;0,+G17-K17,0)</f>
        <v>0</v>
      </c>
      <c r="M17" s="112">
        <f>K17</f>
        <v>1708278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2009</v>
      </c>
      <c r="D18" s="137">
        <v>6302584</v>
      </c>
      <c r="E18" s="375">
        <v>172280</v>
      </c>
      <c r="F18" s="137">
        <v>6130304</v>
      </c>
      <c r="G18" s="375">
        <v>1111825</v>
      </c>
      <c r="H18" s="374">
        <v>1111825</v>
      </c>
      <c r="I18" s="153">
        <f t="shared" si="0"/>
        <v>0</v>
      </c>
      <c r="J18" s="52"/>
      <c r="K18" s="113">
        <v>1111825</v>
      </c>
      <c r="L18" s="54">
        <f t="shared" si="1"/>
        <v>0</v>
      </c>
      <c r="M18" s="113">
        <v>1111825</v>
      </c>
      <c r="N18" s="54">
        <f t="shared" si="2"/>
        <v>0</v>
      </c>
      <c r="O18" s="54">
        <f t="shared" si="3"/>
        <v>0</v>
      </c>
      <c r="P18" s="1"/>
    </row>
    <row r="19" spans="2:16" ht="12.5">
      <c r="B19" s="7" t="str">
        <f>IF(D19=F18,"","IU")</f>
        <v>IU</v>
      </c>
      <c r="C19" s="50">
        <f>IF(D11="","-",+C18+1)</f>
        <v>2010</v>
      </c>
      <c r="D19" s="137">
        <v>6007971</v>
      </c>
      <c r="E19" s="375">
        <v>168599</v>
      </c>
      <c r="F19" s="137">
        <v>5839371</v>
      </c>
      <c r="G19" s="375">
        <v>1008096</v>
      </c>
      <c r="H19" s="374">
        <v>1008096</v>
      </c>
      <c r="I19" s="141">
        <v>0</v>
      </c>
      <c r="J19" s="52"/>
      <c r="K19" s="113">
        <f t="shared" ref="K19:K24" si="4">G19</f>
        <v>1008096</v>
      </c>
      <c r="L19" s="54">
        <f t="shared" si="1"/>
        <v>0</v>
      </c>
      <c r="M19" s="113">
        <f t="shared" ref="M19:M24" si="5">H19</f>
        <v>1008096</v>
      </c>
      <c r="N19" s="54">
        <f t="shared" si="2"/>
        <v>0</v>
      </c>
      <c r="O19" s="54">
        <f t="shared" si="3"/>
        <v>0</v>
      </c>
      <c r="P19" s="1"/>
    </row>
    <row r="20" spans="2:16" ht="12.5">
      <c r="B20" s="7" t="str">
        <f t="shared" ref="B20:B72" si="6">IF(D20=F19,"","IU")</f>
        <v>IU</v>
      </c>
      <c r="C20" s="50">
        <f>IF(D11="","-",+C19+1)</f>
        <v>2011</v>
      </c>
      <c r="D20" s="137">
        <v>9088287</v>
      </c>
      <c r="E20" s="375">
        <v>235504.80487804877</v>
      </c>
      <c r="F20" s="137">
        <v>8852782.1951219514</v>
      </c>
      <c r="G20" s="375">
        <v>1618240.1938879332</v>
      </c>
      <c r="H20" s="374">
        <v>1618240.1938879332</v>
      </c>
      <c r="I20" s="141">
        <v>0</v>
      </c>
      <c r="J20" s="52"/>
      <c r="K20" s="113">
        <f t="shared" si="4"/>
        <v>1618240.1938879332</v>
      </c>
      <c r="L20" s="54">
        <f t="shared" si="1"/>
        <v>0</v>
      </c>
      <c r="M20" s="113">
        <f t="shared" si="5"/>
        <v>1618240.1938879332</v>
      </c>
      <c r="N20" s="54">
        <f t="shared" si="2"/>
        <v>0</v>
      </c>
      <c r="O20" s="54">
        <f t="shared" si="3"/>
        <v>0</v>
      </c>
      <c r="P20" s="1"/>
    </row>
    <row r="21" spans="2:16" ht="12.5">
      <c r="B21" s="7" t="str">
        <f t="shared" si="6"/>
        <v/>
      </c>
      <c r="C21" s="50">
        <f>IF(D12="","-",+C20+1)</f>
        <v>2012</v>
      </c>
      <c r="D21" s="137">
        <v>8852782.1951219514</v>
      </c>
      <c r="E21" s="375">
        <v>229897.54761904763</v>
      </c>
      <c r="F21" s="137">
        <v>8622884.6475029029</v>
      </c>
      <c r="G21" s="375">
        <v>1512294.1601805561</v>
      </c>
      <c r="H21" s="374">
        <v>1512294.1601805561</v>
      </c>
      <c r="I21" s="141">
        <v>0</v>
      </c>
      <c r="J21" s="52"/>
      <c r="K21" s="113">
        <f t="shared" si="4"/>
        <v>1512294.1601805561</v>
      </c>
      <c r="L21" s="54">
        <f t="shared" si="1"/>
        <v>0</v>
      </c>
      <c r="M21" s="113">
        <f t="shared" si="5"/>
        <v>1512294.1601805561</v>
      </c>
      <c r="N21" s="54">
        <f t="shared" si="2"/>
        <v>0</v>
      </c>
      <c r="O21" s="54">
        <f t="shared" si="3"/>
        <v>0</v>
      </c>
      <c r="P21" s="1"/>
    </row>
    <row r="22" spans="2:16" ht="12.5">
      <c r="B22" s="7" t="str">
        <f t="shared" si="6"/>
        <v/>
      </c>
      <c r="C22" s="50">
        <f>IF(D11="","-",+C21+1)</f>
        <v>2013</v>
      </c>
      <c r="D22" s="137">
        <v>8622884.6475029029</v>
      </c>
      <c r="E22" s="375">
        <v>229897.54761904763</v>
      </c>
      <c r="F22" s="137">
        <v>8392987.0998838544</v>
      </c>
      <c r="G22" s="375">
        <v>1404807.3216316376</v>
      </c>
      <c r="H22" s="374">
        <v>1404807.3216316376</v>
      </c>
      <c r="I22" s="153">
        <v>0</v>
      </c>
      <c r="J22" s="52"/>
      <c r="K22" s="113">
        <f t="shared" si="4"/>
        <v>1404807.3216316376</v>
      </c>
      <c r="L22" s="54">
        <f t="shared" ref="L22:L27" si="7">IF(K22&lt;&gt;0,+G22-K22,0)</f>
        <v>0</v>
      </c>
      <c r="M22" s="113">
        <f t="shared" si="5"/>
        <v>1404807.3216316376</v>
      </c>
      <c r="N22" s="54">
        <f t="shared" ref="N22:N27" si="8">IF(M22&lt;&gt;0,+H22-M22,0)</f>
        <v>0</v>
      </c>
      <c r="O22" s="54">
        <f t="shared" ref="O22:O27" si="9">+N22-L22</f>
        <v>0</v>
      </c>
      <c r="P22" s="1"/>
    </row>
    <row r="23" spans="2:16" ht="12.5">
      <c r="B23" s="7" t="str">
        <f t="shared" si="6"/>
        <v/>
      </c>
      <c r="C23" s="50">
        <f>IF(D11="","-",+C22+1)</f>
        <v>2014</v>
      </c>
      <c r="D23" s="137">
        <v>8392987.0998838544</v>
      </c>
      <c r="E23" s="375">
        <v>229897.54761904763</v>
      </c>
      <c r="F23" s="137">
        <v>8163089.5522648068</v>
      </c>
      <c r="G23" s="375">
        <v>1331184.1080053137</v>
      </c>
      <c r="H23" s="374">
        <v>1331184.1080053137</v>
      </c>
      <c r="I23" s="153">
        <v>0</v>
      </c>
      <c r="J23" s="52"/>
      <c r="K23" s="113">
        <f t="shared" si="4"/>
        <v>1331184.1080053137</v>
      </c>
      <c r="L23" s="54">
        <f t="shared" si="7"/>
        <v>0</v>
      </c>
      <c r="M23" s="113">
        <f t="shared" si="5"/>
        <v>1331184.1080053137</v>
      </c>
      <c r="N23" s="54">
        <f t="shared" si="8"/>
        <v>0</v>
      </c>
      <c r="O23" s="54">
        <f t="shared" si="9"/>
        <v>0</v>
      </c>
      <c r="P23" s="1"/>
    </row>
    <row r="24" spans="2:16" ht="12.5">
      <c r="B24" s="7" t="str">
        <f t="shared" si="6"/>
        <v/>
      </c>
      <c r="C24" s="50">
        <f>IF(D11="","-",+C23+1)</f>
        <v>2015</v>
      </c>
      <c r="D24" s="137">
        <v>8163089.5522648068</v>
      </c>
      <c r="E24" s="375">
        <v>229897.54761904763</v>
      </c>
      <c r="F24" s="137">
        <v>7933192.0046457592</v>
      </c>
      <c r="G24" s="375">
        <v>1274737.0216882618</v>
      </c>
      <c r="H24" s="374">
        <v>1274737.0216882618</v>
      </c>
      <c r="I24" s="52">
        <v>0</v>
      </c>
      <c r="J24" s="52"/>
      <c r="K24" s="113">
        <f t="shared" si="4"/>
        <v>1274737.0216882618</v>
      </c>
      <c r="L24" s="54">
        <f t="shared" si="7"/>
        <v>0</v>
      </c>
      <c r="M24" s="113">
        <f t="shared" si="5"/>
        <v>1274737.0216882618</v>
      </c>
      <c r="N24" s="54">
        <f t="shared" si="8"/>
        <v>0</v>
      </c>
      <c r="O24" s="54">
        <f t="shared" si="9"/>
        <v>0</v>
      </c>
      <c r="P24" s="1"/>
    </row>
    <row r="25" spans="2:16" ht="12.5">
      <c r="B25" s="7" t="str">
        <f t="shared" si="6"/>
        <v/>
      </c>
      <c r="C25" s="50">
        <f>IF(D11="","-",+C24+1)</f>
        <v>2016</v>
      </c>
      <c r="D25" s="137">
        <v>7933192.0046457592</v>
      </c>
      <c r="E25" s="375">
        <v>229897.54761904763</v>
      </c>
      <c r="F25" s="137">
        <v>7703294.4570267117</v>
      </c>
      <c r="G25" s="375">
        <v>1231941.898152455</v>
      </c>
      <c r="H25" s="374">
        <v>1231941.898152455</v>
      </c>
      <c r="I25" s="52">
        <f t="shared" si="0"/>
        <v>0</v>
      </c>
      <c r="J25" s="52"/>
      <c r="K25" s="113">
        <f t="shared" ref="K25:K30" si="10">G25</f>
        <v>1231941.898152455</v>
      </c>
      <c r="L25" s="54">
        <f t="shared" si="7"/>
        <v>0</v>
      </c>
      <c r="M25" s="113">
        <f t="shared" ref="M25:M30" si="11">H25</f>
        <v>1231941.898152455</v>
      </c>
      <c r="N25" s="54">
        <f t="shared" si="8"/>
        <v>0</v>
      </c>
      <c r="O25" s="54">
        <f t="shared" si="9"/>
        <v>0</v>
      </c>
      <c r="P25" s="1"/>
    </row>
    <row r="26" spans="2:16" ht="12.5">
      <c r="B26" s="7" t="str">
        <f t="shared" si="6"/>
        <v/>
      </c>
      <c r="C26" s="50">
        <f>IF(D11="","-",+C25+1)</f>
        <v>2017</v>
      </c>
      <c r="D26" s="137">
        <v>7703294.4570267117</v>
      </c>
      <c r="E26" s="375">
        <v>224551.09302325582</v>
      </c>
      <c r="F26" s="137">
        <v>7478743.3640034562</v>
      </c>
      <c r="G26" s="375">
        <v>1165021.6585770869</v>
      </c>
      <c r="H26" s="374">
        <v>1165021.6585770869</v>
      </c>
      <c r="I26" s="52">
        <f t="shared" si="0"/>
        <v>0</v>
      </c>
      <c r="J26" s="52"/>
      <c r="K26" s="113">
        <f t="shared" si="10"/>
        <v>1165021.6585770869</v>
      </c>
      <c r="L26" s="54">
        <f t="shared" si="7"/>
        <v>0</v>
      </c>
      <c r="M26" s="113">
        <f t="shared" si="11"/>
        <v>1165021.6585770869</v>
      </c>
      <c r="N26" s="54">
        <f t="shared" si="8"/>
        <v>0</v>
      </c>
      <c r="O26" s="54">
        <f t="shared" si="9"/>
        <v>0</v>
      </c>
      <c r="P26" s="1"/>
    </row>
    <row r="27" spans="2:16" ht="12.5">
      <c r="B27" s="7" t="str">
        <f t="shared" si="6"/>
        <v/>
      </c>
      <c r="C27" s="50">
        <f>IF(D11="","-",+C26+1)</f>
        <v>2018</v>
      </c>
      <c r="D27" s="137">
        <v>7478743.3640034562</v>
      </c>
      <c r="E27" s="375">
        <v>235504.80487804877</v>
      </c>
      <c r="F27" s="137">
        <v>7243238.5591254076</v>
      </c>
      <c r="G27" s="375">
        <v>1171043.3183571417</v>
      </c>
      <c r="H27" s="374">
        <v>1171043.3183571417</v>
      </c>
      <c r="I27" s="52">
        <f t="shared" si="0"/>
        <v>0</v>
      </c>
      <c r="J27" s="52"/>
      <c r="K27" s="113">
        <f t="shared" si="10"/>
        <v>1171043.3183571417</v>
      </c>
      <c r="L27" s="54">
        <f t="shared" si="7"/>
        <v>0</v>
      </c>
      <c r="M27" s="113">
        <f t="shared" si="11"/>
        <v>1171043.3183571417</v>
      </c>
      <c r="N27" s="54">
        <f t="shared" si="8"/>
        <v>0</v>
      </c>
      <c r="O27" s="54">
        <f t="shared" si="9"/>
        <v>0</v>
      </c>
      <c r="P27" s="1"/>
    </row>
    <row r="28" spans="2:16" ht="12.5">
      <c r="B28" s="7" t="str">
        <f t="shared" si="6"/>
        <v/>
      </c>
      <c r="C28" s="50">
        <f>IF(D11="","-",+C27+1)</f>
        <v>2019</v>
      </c>
      <c r="D28" s="137">
        <v>7243238.5591254076</v>
      </c>
      <c r="E28" s="375">
        <v>235504.80487804877</v>
      </c>
      <c r="F28" s="137">
        <v>7007733.754247359</v>
      </c>
      <c r="G28" s="375">
        <v>1141112.0473878908</v>
      </c>
      <c r="H28" s="374">
        <v>1141112.0473878908</v>
      </c>
      <c r="I28" s="52">
        <f t="shared" si="0"/>
        <v>0</v>
      </c>
      <c r="J28" s="52"/>
      <c r="K28" s="113">
        <f t="shared" si="10"/>
        <v>1141112.0473878908</v>
      </c>
      <c r="L28" s="54">
        <f t="shared" ref="L28" si="12">IF(K28&lt;&gt;0,+G28-K28,0)</f>
        <v>0</v>
      </c>
      <c r="M28" s="113">
        <f t="shared" si="11"/>
        <v>1141112.0473878908</v>
      </c>
      <c r="N28" s="54">
        <f t="shared" si="2"/>
        <v>0</v>
      </c>
      <c r="O28" s="54">
        <f t="shared" si="3"/>
        <v>0</v>
      </c>
      <c r="P28" s="1"/>
    </row>
    <row r="29" spans="2:16" ht="12.5">
      <c r="B29" s="7" t="str">
        <f t="shared" si="6"/>
        <v/>
      </c>
      <c r="C29" s="50">
        <f>IF(D11="","-",+C28+1)</f>
        <v>2020</v>
      </c>
      <c r="D29" s="137">
        <v>7007733.754247359</v>
      </c>
      <c r="E29" s="375">
        <v>235504.80487804877</v>
      </c>
      <c r="F29" s="137">
        <v>6772228.9493693104</v>
      </c>
      <c r="G29" s="375">
        <v>940594.18343292759</v>
      </c>
      <c r="H29" s="374">
        <v>940594.18343292759</v>
      </c>
      <c r="I29" s="52">
        <f t="shared" si="0"/>
        <v>0</v>
      </c>
      <c r="J29" s="52"/>
      <c r="K29" s="113">
        <f t="shared" si="10"/>
        <v>940594.18343292759</v>
      </c>
      <c r="L29" s="54">
        <f t="shared" ref="L29" si="13">IF(K29&lt;&gt;0,+G29-K29,0)</f>
        <v>0</v>
      </c>
      <c r="M29" s="113">
        <f t="shared" si="11"/>
        <v>940594.18343292759</v>
      </c>
      <c r="N29" s="54">
        <f t="shared" si="2"/>
        <v>0</v>
      </c>
      <c r="O29" s="54">
        <f t="shared" si="3"/>
        <v>0</v>
      </c>
      <c r="P29" s="1"/>
    </row>
    <row r="30" spans="2:16" ht="12.5">
      <c r="B30" s="7" t="str">
        <f t="shared" si="6"/>
        <v>IU</v>
      </c>
      <c r="C30" s="50">
        <f>IF(D11="","-",+C29+1)</f>
        <v>2021</v>
      </c>
      <c r="D30" s="137">
        <v>6783182.6612241045</v>
      </c>
      <c r="E30" s="375">
        <v>229897.54761904763</v>
      </c>
      <c r="F30" s="137">
        <v>6553285.1136050569</v>
      </c>
      <c r="G30" s="375">
        <v>936760.6470922255</v>
      </c>
      <c r="H30" s="374">
        <v>936760.6470922255</v>
      </c>
      <c r="I30" s="52">
        <f t="shared" si="0"/>
        <v>0</v>
      </c>
      <c r="J30" s="52"/>
      <c r="K30" s="113">
        <f t="shared" si="10"/>
        <v>936760.6470922255</v>
      </c>
      <c r="L30" s="54">
        <f t="shared" ref="L30" si="14">IF(K30&lt;&gt;0,+G30-K30,0)</f>
        <v>0</v>
      </c>
      <c r="M30" s="113">
        <f t="shared" si="11"/>
        <v>936760.6470922255</v>
      </c>
      <c r="N30" s="54">
        <f t="shared" si="2"/>
        <v>0</v>
      </c>
      <c r="O30" s="54">
        <f t="shared" si="3"/>
        <v>0</v>
      </c>
      <c r="P30" s="1"/>
    </row>
    <row r="31" spans="2:16" ht="12.5">
      <c r="B31" s="7" t="str">
        <f t="shared" si="6"/>
        <v>IU</v>
      </c>
      <c r="C31" s="50">
        <f>IF(D11="","-",+C30+1)</f>
        <v>2022</v>
      </c>
      <c r="D31" s="137">
        <v>6542331.4017502647</v>
      </c>
      <c r="E31" s="375">
        <v>229897.54761904763</v>
      </c>
      <c r="F31" s="137">
        <v>6312433.8541312171</v>
      </c>
      <c r="G31" s="375">
        <v>952618.78253978002</v>
      </c>
      <c r="H31" s="374">
        <v>952618.78253978002</v>
      </c>
      <c r="I31" s="52">
        <f t="shared" si="0"/>
        <v>0</v>
      </c>
      <c r="J31" s="52"/>
      <c r="K31" s="113">
        <f t="shared" ref="K31" si="15">G31</f>
        <v>952618.78253978002</v>
      </c>
      <c r="L31" s="54">
        <f t="shared" ref="L31" si="16">IF(K31&lt;&gt;0,+G31-K31,0)</f>
        <v>0</v>
      </c>
      <c r="M31" s="113">
        <f t="shared" ref="M31" si="17">H31</f>
        <v>952618.78253978002</v>
      </c>
      <c r="N31" s="54">
        <f t="shared" si="2"/>
        <v>0</v>
      </c>
      <c r="O31" s="54">
        <f t="shared" si="3"/>
        <v>0</v>
      </c>
      <c r="P31" s="1"/>
    </row>
    <row r="32" spans="2:16" ht="12.5">
      <c r="B32" s="7" t="str">
        <f t="shared" si="6"/>
        <v/>
      </c>
      <c r="C32" s="50">
        <f>IF(D11="","-",+C31+1)</f>
        <v>2023</v>
      </c>
      <c r="D32" s="137">
        <v>6312433.8541312171</v>
      </c>
      <c r="E32" s="375">
        <v>229897.54761904763</v>
      </c>
      <c r="F32" s="137">
        <v>6082536.3065121695</v>
      </c>
      <c r="G32" s="375">
        <v>1012805.931367748</v>
      </c>
      <c r="H32" s="374">
        <v>1012805.931367748</v>
      </c>
      <c r="I32" s="52">
        <f t="shared" si="0"/>
        <v>0</v>
      </c>
      <c r="J32" s="52"/>
      <c r="K32" s="113">
        <f t="shared" ref="K32" si="18">G32</f>
        <v>1012805.931367748</v>
      </c>
      <c r="L32" s="54">
        <f t="shared" ref="L32" si="19">IF(K32&lt;&gt;0,+G32-K32,0)</f>
        <v>0</v>
      </c>
      <c r="M32" s="113">
        <f t="shared" ref="M32" si="20">H32</f>
        <v>1012805.931367748</v>
      </c>
      <c r="N32" s="54">
        <f t="shared" ref="N32" si="21">IF(M32&lt;&gt;0,+H32-M32,0)</f>
        <v>0</v>
      </c>
      <c r="O32" s="54">
        <f t="shared" ref="O32" si="22">+N32-L32</f>
        <v>0</v>
      </c>
      <c r="P32" s="1"/>
    </row>
    <row r="33" spans="2:16" ht="12.5">
      <c r="B33" s="7" t="str">
        <f t="shared" si="6"/>
        <v/>
      </c>
      <c r="C33" s="460">
        <f>IF(D11="","-",+C32+1)</f>
        <v>2024</v>
      </c>
      <c r="D33" s="137">
        <v>6082536.3065121695</v>
      </c>
      <c r="E33" s="375">
        <v>219447.65909090909</v>
      </c>
      <c r="F33" s="137">
        <v>5863088.6474212604</v>
      </c>
      <c r="G33" s="375">
        <v>933360.80237017514</v>
      </c>
      <c r="H33" s="374">
        <v>933360.80237017514</v>
      </c>
      <c r="I33" s="52">
        <f t="shared" si="0"/>
        <v>0</v>
      </c>
      <c r="J33" s="52"/>
      <c r="K33" s="113">
        <f t="shared" ref="K33" si="23">G33</f>
        <v>933360.80237017514</v>
      </c>
      <c r="L33" s="54">
        <f t="shared" ref="L33" si="24">IF(K33&lt;&gt;0,+G33-K33,0)</f>
        <v>0</v>
      </c>
      <c r="M33" s="113">
        <f t="shared" ref="M33" si="25">H33</f>
        <v>933360.80237017514</v>
      </c>
      <c r="N33" s="54">
        <f t="shared" ref="N33" si="26">IF(M33&lt;&gt;0,+H33-M33,0)</f>
        <v>0</v>
      </c>
      <c r="O33" s="54">
        <f t="shared" ref="O33" si="27">+N33-L33</f>
        <v>0</v>
      </c>
      <c r="P33" s="1"/>
    </row>
    <row r="34" spans="2:16" ht="13">
      <c r="B34" s="7" t="str">
        <f t="shared" si="6"/>
        <v/>
      </c>
      <c r="C34" s="459">
        <f>IF(D11="","-",+C33+1)</f>
        <v>2025</v>
      </c>
      <c r="D34" s="55">
        <v>5863088.6474212604</v>
      </c>
      <c r="E34" s="377">
        <v>224551.09302325582</v>
      </c>
      <c r="F34" s="55">
        <v>5638537.5543980049</v>
      </c>
      <c r="G34" s="378">
        <v>913073.98780091119</v>
      </c>
      <c r="H34" s="363">
        <v>913073.98780091119</v>
      </c>
      <c r="I34" s="52">
        <f t="shared" si="0"/>
        <v>0</v>
      </c>
      <c r="J34" s="52"/>
      <c r="K34" s="129"/>
      <c r="L34" s="54">
        <f t="shared" si="1"/>
        <v>0</v>
      </c>
      <c r="M34" s="129"/>
      <c r="N34" s="54">
        <f t="shared" si="2"/>
        <v>0</v>
      </c>
      <c r="O34" s="54">
        <f t="shared" si="3"/>
        <v>0</v>
      </c>
      <c r="P34" s="1"/>
    </row>
    <row r="35" spans="2:16" ht="12.5">
      <c r="B35" s="7" t="str">
        <f t="shared" si="6"/>
        <v/>
      </c>
      <c r="C35" s="50">
        <f>IF(D11="","-",+C34+1)</f>
        <v>2026</v>
      </c>
      <c r="D35" s="55">
        <f>IF(F34+SUM(E$17:E34)=D$10,F34,D$10-SUM(E$17:E34))</f>
        <v>5638537.5543980049</v>
      </c>
      <c r="E35" s="377">
        <f>IF(+I14&lt;F34,I14,D35)</f>
        <v>235504.80487804877</v>
      </c>
      <c r="F35" s="55">
        <f t="shared" ref="F35:F48" si="28">+D35-E35</f>
        <v>5403032.7495199563</v>
      </c>
      <c r="G35" s="378">
        <f t="shared" ref="G35:G72" si="29">+I$12*((D35+F35)/2)+E35</f>
        <v>896976.36218982236</v>
      </c>
      <c r="H35" s="363">
        <f t="shared" ref="H35:H72" si="30">+I$13*((D35+F35)/2)+E35</f>
        <v>896976.36218982236</v>
      </c>
      <c r="I35" s="52">
        <f t="shared" si="0"/>
        <v>0</v>
      </c>
      <c r="J35" s="52"/>
      <c r="K35" s="129"/>
      <c r="L35" s="54">
        <f t="shared" si="1"/>
        <v>0</v>
      </c>
      <c r="M35" s="129"/>
      <c r="N35" s="54">
        <f t="shared" si="2"/>
        <v>0</v>
      </c>
      <c r="O35" s="54">
        <f t="shared" si="3"/>
        <v>0</v>
      </c>
      <c r="P35" s="1"/>
    </row>
    <row r="36" spans="2:16" ht="12.5">
      <c r="B36" s="7" t="str">
        <f t="shared" si="6"/>
        <v/>
      </c>
      <c r="C36" s="50">
        <f>IF(D11="","-",+C35+1)</f>
        <v>2027</v>
      </c>
      <c r="D36" s="55">
        <f>IF(F35+SUM(E$17:E35)=D$10,F35,D$10-SUM(E$17:E35))</f>
        <v>5403032.7495199563</v>
      </c>
      <c r="E36" s="377">
        <f>IF(+I14&lt;F35,I14,D36)</f>
        <v>235504.80487804877</v>
      </c>
      <c r="F36" s="55">
        <f t="shared" si="28"/>
        <v>5167527.9446419077</v>
      </c>
      <c r="G36" s="378">
        <f t="shared" si="29"/>
        <v>868759.41011701594</v>
      </c>
      <c r="H36" s="363">
        <f t="shared" si="30"/>
        <v>868759.41011701594</v>
      </c>
      <c r="I36" s="52">
        <f t="shared" si="0"/>
        <v>0</v>
      </c>
      <c r="J36" s="52"/>
      <c r="K36" s="129"/>
      <c r="L36" s="54">
        <f t="shared" si="1"/>
        <v>0</v>
      </c>
      <c r="M36" s="129"/>
      <c r="N36" s="54">
        <f t="shared" si="2"/>
        <v>0</v>
      </c>
      <c r="O36" s="54">
        <f t="shared" si="3"/>
        <v>0</v>
      </c>
      <c r="P36" s="1"/>
    </row>
    <row r="37" spans="2:16" ht="12.5">
      <c r="B37" s="7" t="str">
        <f t="shared" si="6"/>
        <v/>
      </c>
      <c r="C37" s="50">
        <f>IF(D11="","-",+C36+1)</f>
        <v>2028</v>
      </c>
      <c r="D37" s="55">
        <f>IF(F36+SUM(E$17:E36)=D$10,F36,D$10-SUM(E$17:E36))</f>
        <v>5167527.9446419077</v>
      </c>
      <c r="E37" s="377">
        <f>IF(+I14&lt;F36,I14,D37)</f>
        <v>235504.80487804877</v>
      </c>
      <c r="F37" s="55">
        <f t="shared" si="28"/>
        <v>4932023.1397638591</v>
      </c>
      <c r="G37" s="378">
        <f t="shared" si="29"/>
        <v>840542.45804420952</v>
      </c>
      <c r="H37" s="363">
        <f t="shared" si="30"/>
        <v>840542.45804420952</v>
      </c>
      <c r="I37" s="52">
        <f t="shared" si="0"/>
        <v>0</v>
      </c>
      <c r="J37" s="52"/>
      <c r="K37" s="129"/>
      <c r="L37" s="54">
        <f t="shared" si="1"/>
        <v>0</v>
      </c>
      <c r="M37" s="129"/>
      <c r="N37" s="54">
        <f t="shared" si="2"/>
        <v>0</v>
      </c>
      <c r="O37" s="54">
        <f t="shared" si="3"/>
        <v>0</v>
      </c>
      <c r="P37" s="1"/>
    </row>
    <row r="38" spans="2:16" ht="12.5">
      <c r="B38" s="7" t="str">
        <f t="shared" si="6"/>
        <v/>
      </c>
      <c r="C38" s="50">
        <f>IF(D11="","-",+C37+1)</f>
        <v>2029</v>
      </c>
      <c r="D38" s="55">
        <f>IF(F37+SUM(E$17:E37)=D$10,F37,D$10-SUM(E$17:E37))</f>
        <v>4932023.1397638591</v>
      </c>
      <c r="E38" s="377">
        <f>IF(+I14&lt;F37,I14,D38)</f>
        <v>235504.80487804877</v>
      </c>
      <c r="F38" s="55">
        <f t="shared" si="28"/>
        <v>4696518.3348858105</v>
      </c>
      <c r="G38" s="378">
        <f t="shared" si="29"/>
        <v>812325.50597140286</v>
      </c>
      <c r="H38" s="363">
        <f t="shared" si="30"/>
        <v>812325.50597140286</v>
      </c>
      <c r="I38" s="52">
        <f t="shared" si="0"/>
        <v>0</v>
      </c>
      <c r="J38" s="52"/>
      <c r="K38" s="129"/>
      <c r="L38" s="54">
        <f t="shared" si="1"/>
        <v>0</v>
      </c>
      <c r="M38" s="129"/>
      <c r="N38" s="54">
        <f t="shared" si="2"/>
        <v>0</v>
      </c>
      <c r="O38" s="54">
        <f t="shared" si="3"/>
        <v>0</v>
      </c>
      <c r="P38" s="1"/>
    </row>
    <row r="39" spans="2:16" ht="12.5">
      <c r="B39" s="7" t="str">
        <f t="shared" si="6"/>
        <v/>
      </c>
      <c r="C39" s="50">
        <f>IF(D11="","-",+C38+1)</f>
        <v>2030</v>
      </c>
      <c r="D39" s="55">
        <f>IF(F38+SUM(E$17:E38)=D$10,F38,D$10-SUM(E$17:E38))</f>
        <v>4696518.3348858105</v>
      </c>
      <c r="E39" s="377">
        <f>IF(+I14&lt;F38,I14,D39)</f>
        <v>235504.80487804877</v>
      </c>
      <c r="F39" s="55">
        <f t="shared" si="28"/>
        <v>4461013.5300077619</v>
      </c>
      <c r="G39" s="378">
        <f t="shared" si="29"/>
        <v>784108.55389859644</v>
      </c>
      <c r="H39" s="363">
        <f t="shared" si="30"/>
        <v>784108.55389859644</v>
      </c>
      <c r="I39" s="52">
        <f t="shared" si="0"/>
        <v>0</v>
      </c>
      <c r="J39" s="52"/>
      <c r="K39" s="129"/>
      <c r="L39" s="54">
        <f t="shared" si="1"/>
        <v>0</v>
      </c>
      <c r="M39" s="129"/>
      <c r="N39" s="54">
        <f t="shared" si="2"/>
        <v>0</v>
      </c>
      <c r="O39" s="54">
        <f t="shared" si="3"/>
        <v>0</v>
      </c>
      <c r="P39" s="1"/>
    </row>
    <row r="40" spans="2:16" ht="12.5">
      <c r="B40" s="7" t="str">
        <f t="shared" si="6"/>
        <v/>
      </c>
      <c r="C40" s="50">
        <f>IF(D11="","-",+C39+1)</f>
        <v>2031</v>
      </c>
      <c r="D40" s="55">
        <f>IF(F39+SUM(E$17:E39)=D$10,F39,D$10-SUM(E$17:E39))</f>
        <v>4461013.5300077619</v>
      </c>
      <c r="E40" s="377">
        <f>IF(+I14&lt;F39,I14,D40)</f>
        <v>235504.80487804877</v>
      </c>
      <c r="F40" s="55">
        <f t="shared" si="28"/>
        <v>4225508.7251297133</v>
      </c>
      <c r="G40" s="378">
        <f t="shared" si="29"/>
        <v>755891.60182579001</v>
      </c>
      <c r="H40" s="363">
        <f t="shared" si="30"/>
        <v>755891.60182579001</v>
      </c>
      <c r="I40" s="52">
        <f t="shared" si="0"/>
        <v>0</v>
      </c>
      <c r="J40" s="52"/>
      <c r="K40" s="129"/>
      <c r="L40" s="54">
        <f t="shared" si="1"/>
        <v>0</v>
      </c>
      <c r="M40" s="129"/>
      <c r="N40" s="54">
        <f t="shared" si="2"/>
        <v>0</v>
      </c>
      <c r="O40" s="54">
        <f t="shared" si="3"/>
        <v>0</v>
      </c>
      <c r="P40" s="1"/>
    </row>
    <row r="41" spans="2:16" ht="12.5">
      <c r="B41" s="7" t="str">
        <f t="shared" si="6"/>
        <v/>
      </c>
      <c r="C41" s="50">
        <f>IF(D11="","-",+C40+1)</f>
        <v>2032</v>
      </c>
      <c r="D41" s="55">
        <f>IF(F40+SUM(E$17:E40)=D$10,F40,D$10-SUM(E$17:E40))</f>
        <v>4225508.7251297133</v>
      </c>
      <c r="E41" s="377">
        <f>IF(+I14&lt;F40,I14,D41)</f>
        <v>235504.80487804877</v>
      </c>
      <c r="F41" s="55">
        <f t="shared" si="28"/>
        <v>3990003.9202516647</v>
      </c>
      <c r="G41" s="378">
        <f t="shared" si="29"/>
        <v>727674.64975298359</v>
      </c>
      <c r="H41" s="363">
        <f t="shared" si="30"/>
        <v>727674.64975298359</v>
      </c>
      <c r="I41" s="52">
        <f t="shared" si="0"/>
        <v>0</v>
      </c>
      <c r="J41" s="52"/>
      <c r="K41" s="129"/>
      <c r="L41" s="54">
        <f t="shared" si="1"/>
        <v>0</v>
      </c>
      <c r="M41" s="129"/>
      <c r="N41" s="54">
        <f t="shared" si="2"/>
        <v>0</v>
      </c>
      <c r="O41" s="54">
        <f t="shared" si="3"/>
        <v>0</v>
      </c>
      <c r="P41" s="1"/>
    </row>
    <row r="42" spans="2:16" ht="12.5">
      <c r="B42" s="7" t="str">
        <f t="shared" si="6"/>
        <v/>
      </c>
      <c r="C42" s="50">
        <f>IF(D11="","-",+C41+1)</f>
        <v>2033</v>
      </c>
      <c r="D42" s="55">
        <f>IF(F41+SUM(E$17:E41)=D$10,F41,D$10-SUM(E$17:E41))</f>
        <v>3990003.9202516647</v>
      </c>
      <c r="E42" s="377">
        <f>IF(+I14&lt;F41,I14,D42)</f>
        <v>235504.80487804877</v>
      </c>
      <c r="F42" s="55">
        <f t="shared" si="28"/>
        <v>3754499.1153736161</v>
      </c>
      <c r="G42" s="378">
        <f t="shared" si="29"/>
        <v>699457.69768017705</v>
      </c>
      <c r="H42" s="363">
        <f t="shared" si="30"/>
        <v>699457.69768017705</v>
      </c>
      <c r="I42" s="52">
        <f t="shared" si="0"/>
        <v>0</v>
      </c>
      <c r="J42" s="52"/>
      <c r="K42" s="129"/>
      <c r="L42" s="54">
        <f t="shared" si="1"/>
        <v>0</v>
      </c>
      <c r="M42" s="129"/>
      <c r="N42" s="54">
        <f t="shared" si="2"/>
        <v>0</v>
      </c>
      <c r="O42" s="54">
        <f t="shared" si="3"/>
        <v>0</v>
      </c>
      <c r="P42" s="1"/>
    </row>
    <row r="43" spans="2:16" ht="12.5">
      <c r="B43" s="7" t="str">
        <f t="shared" si="6"/>
        <v/>
      </c>
      <c r="C43" s="50">
        <f>IF(D11="","-",+C42+1)</f>
        <v>2034</v>
      </c>
      <c r="D43" s="55">
        <f>IF(F42+SUM(E$17:E42)=D$10,F42,D$10-SUM(E$17:E42))</f>
        <v>3754499.1153736161</v>
      </c>
      <c r="E43" s="377">
        <f>IF(+I14&lt;F42,I14,D43)</f>
        <v>235504.80487804877</v>
      </c>
      <c r="F43" s="55">
        <f t="shared" si="28"/>
        <v>3518994.3104955675</v>
      </c>
      <c r="G43" s="378">
        <f t="shared" si="29"/>
        <v>671240.74560737051</v>
      </c>
      <c r="H43" s="363">
        <f t="shared" si="30"/>
        <v>671240.74560737051</v>
      </c>
      <c r="I43" s="52">
        <f t="shared" si="0"/>
        <v>0</v>
      </c>
      <c r="J43" s="52"/>
      <c r="K43" s="129"/>
      <c r="L43" s="54">
        <f t="shared" si="1"/>
        <v>0</v>
      </c>
      <c r="M43" s="129"/>
      <c r="N43" s="54">
        <f t="shared" si="2"/>
        <v>0</v>
      </c>
      <c r="O43" s="54">
        <f t="shared" si="3"/>
        <v>0</v>
      </c>
      <c r="P43" s="1"/>
    </row>
    <row r="44" spans="2:16" ht="12.5">
      <c r="B44" s="7" t="str">
        <f t="shared" si="6"/>
        <v/>
      </c>
      <c r="C44" s="50">
        <f>IF(D11="","-",+C43+1)</f>
        <v>2035</v>
      </c>
      <c r="D44" s="55">
        <f>IF(F43+SUM(E$17:E43)=D$10,F43,D$10-SUM(E$17:E43))</f>
        <v>3518994.3104955675</v>
      </c>
      <c r="E44" s="377">
        <f>IF(+I14&lt;F43,I14,D44)</f>
        <v>235504.80487804877</v>
      </c>
      <c r="F44" s="55">
        <f t="shared" si="28"/>
        <v>3283489.5056175189</v>
      </c>
      <c r="G44" s="378">
        <f t="shared" si="29"/>
        <v>643023.79353456409</v>
      </c>
      <c r="H44" s="363">
        <f t="shared" si="30"/>
        <v>643023.79353456409</v>
      </c>
      <c r="I44" s="52">
        <f t="shared" si="0"/>
        <v>0</v>
      </c>
      <c r="J44" s="52"/>
      <c r="K44" s="129"/>
      <c r="L44" s="54">
        <f t="shared" si="1"/>
        <v>0</v>
      </c>
      <c r="M44" s="129"/>
      <c r="N44" s="54">
        <f t="shared" si="2"/>
        <v>0</v>
      </c>
      <c r="O44" s="54">
        <f t="shared" si="3"/>
        <v>0</v>
      </c>
      <c r="P44" s="1"/>
    </row>
    <row r="45" spans="2:16" ht="12.5">
      <c r="B45" s="7" t="str">
        <f t="shared" si="6"/>
        <v/>
      </c>
      <c r="C45" s="50">
        <f>IF(D11="","-",+C44+1)</f>
        <v>2036</v>
      </c>
      <c r="D45" s="55">
        <f>IF(F44+SUM(E$17:E44)=D$10,F44,D$10-SUM(E$17:E44))</f>
        <v>3283489.5056175189</v>
      </c>
      <c r="E45" s="377">
        <f>IF(+I14&lt;F44,I14,D45)</f>
        <v>235504.80487804877</v>
      </c>
      <c r="F45" s="55">
        <f t="shared" si="28"/>
        <v>3047984.7007394703</v>
      </c>
      <c r="G45" s="378">
        <f t="shared" si="29"/>
        <v>614806.84146175766</v>
      </c>
      <c r="H45" s="363">
        <f t="shared" si="30"/>
        <v>614806.84146175766</v>
      </c>
      <c r="I45" s="52">
        <f t="shared" si="0"/>
        <v>0</v>
      </c>
      <c r="J45" s="52"/>
      <c r="K45" s="129"/>
      <c r="L45" s="54">
        <f t="shared" si="1"/>
        <v>0</v>
      </c>
      <c r="M45" s="129"/>
      <c r="N45" s="54">
        <f t="shared" si="2"/>
        <v>0</v>
      </c>
      <c r="O45" s="54">
        <f t="shared" si="3"/>
        <v>0</v>
      </c>
      <c r="P45" s="1"/>
    </row>
    <row r="46" spans="2:16" ht="12.5">
      <c r="B46" s="7" t="str">
        <f t="shared" si="6"/>
        <v/>
      </c>
      <c r="C46" s="50">
        <f>IF(D11="","-",+C45+1)</f>
        <v>2037</v>
      </c>
      <c r="D46" s="55">
        <f>IF(F45+SUM(E$17:E45)=D$10,F45,D$10-SUM(E$17:E45))</f>
        <v>3047984.7007394703</v>
      </c>
      <c r="E46" s="377">
        <f>IF(+I14&lt;F45,I14,D46)</f>
        <v>235504.80487804877</v>
      </c>
      <c r="F46" s="55">
        <f t="shared" si="28"/>
        <v>2812479.8958614217</v>
      </c>
      <c r="G46" s="378">
        <f t="shared" si="29"/>
        <v>586589.88938895112</v>
      </c>
      <c r="H46" s="363">
        <f t="shared" si="30"/>
        <v>586589.88938895112</v>
      </c>
      <c r="I46" s="52">
        <f t="shared" si="0"/>
        <v>0</v>
      </c>
      <c r="J46" s="52"/>
      <c r="K46" s="129"/>
      <c r="L46" s="54">
        <f t="shared" si="1"/>
        <v>0</v>
      </c>
      <c r="M46" s="129"/>
      <c r="N46" s="54">
        <f t="shared" si="2"/>
        <v>0</v>
      </c>
      <c r="O46" s="54">
        <f t="shared" si="3"/>
        <v>0</v>
      </c>
      <c r="P46" s="1"/>
    </row>
    <row r="47" spans="2:16" ht="12.5">
      <c r="B47" s="7" t="str">
        <f t="shared" si="6"/>
        <v/>
      </c>
      <c r="C47" s="50">
        <f>IF(D11="","-",+C46+1)</f>
        <v>2038</v>
      </c>
      <c r="D47" s="55">
        <f>IF(F46+SUM(E$17:E46)=D$10,F46,D$10-SUM(E$17:E46))</f>
        <v>2812479.8958614217</v>
      </c>
      <c r="E47" s="377">
        <f>IF(+I14&lt;F46,I14,D47)</f>
        <v>235504.80487804877</v>
      </c>
      <c r="F47" s="55">
        <f t="shared" si="28"/>
        <v>2576975.0909833731</v>
      </c>
      <c r="G47" s="378">
        <f t="shared" si="29"/>
        <v>558372.93731614458</v>
      </c>
      <c r="H47" s="363">
        <f t="shared" si="30"/>
        <v>558372.93731614458</v>
      </c>
      <c r="I47" s="52">
        <f t="shared" si="0"/>
        <v>0</v>
      </c>
      <c r="J47" s="52"/>
      <c r="K47" s="129"/>
      <c r="L47" s="54">
        <f t="shared" si="1"/>
        <v>0</v>
      </c>
      <c r="M47" s="129"/>
      <c r="N47" s="54">
        <f t="shared" si="2"/>
        <v>0</v>
      </c>
      <c r="O47" s="54">
        <f t="shared" si="3"/>
        <v>0</v>
      </c>
      <c r="P47" s="1"/>
    </row>
    <row r="48" spans="2:16" ht="12.5">
      <c r="B48" s="7" t="str">
        <f t="shared" si="6"/>
        <v/>
      </c>
      <c r="C48" s="50">
        <f>IF(D11="","-",+C47+1)</f>
        <v>2039</v>
      </c>
      <c r="D48" s="55">
        <f>IF(F47+SUM(E$17:E47)=D$10,F47,D$10-SUM(E$17:E47))</f>
        <v>2576975.0909833731</v>
      </c>
      <c r="E48" s="377">
        <f>IF(+I14&lt;F47,I14,D48)</f>
        <v>235504.80487804877</v>
      </c>
      <c r="F48" s="55">
        <f t="shared" si="28"/>
        <v>2341470.2861053245</v>
      </c>
      <c r="G48" s="378">
        <f t="shared" si="29"/>
        <v>530155.98524333816</v>
      </c>
      <c r="H48" s="363">
        <f t="shared" si="30"/>
        <v>530155.98524333816</v>
      </c>
      <c r="I48" s="52">
        <f t="shared" si="0"/>
        <v>0</v>
      </c>
      <c r="J48" s="52"/>
      <c r="K48" s="129"/>
      <c r="L48" s="54">
        <f t="shared" si="1"/>
        <v>0</v>
      </c>
      <c r="M48" s="129"/>
      <c r="N48" s="54">
        <f t="shared" si="2"/>
        <v>0</v>
      </c>
      <c r="O48" s="54">
        <f t="shared" si="3"/>
        <v>0</v>
      </c>
      <c r="P48" s="1"/>
    </row>
    <row r="49" spans="2:17" ht="12.5">
      <c r="B49" s="7" t="str">
        <f t="shared" si="6"/>
        <v/>
      </c>
      <c r="C49" s="50">
        <f>IF(D11="","-",+C48+1)</f>
        <v>2040</v>
      </c>
      <c r="D49" s="55">
        <f>IF(F48+SUM(E$17:E48)=D$10,F48,D$10-SUM(E$17:E48))</f>
        <v>2341470.2861053245</v>
      </c>
      <c r="E49" s="377">
        <f>IF(+I14&lt;F48,I14,D49)</f>
        <v>235504.80487804877</v>
      </c>
      <c r="F49" s="55">
        <f t="shared" ref="F49:F72" si="31">+D49-E49</f>
        <v>2105965.4812272759</v>
      </c>
      <c r="G49" s="378">
        <f t="shared" si="29"/>
        <v>501939.03317053168</v>
      </c>
      <c r="H49" s="363">
        <f t="shared" si="30"/>
        <v>501939.03317053168</v>
      </c>
      <c r="I49" s="52">
        <f t="shared" ref="I49:I72" si="32">H49-G49</f>
        <v>0</v>
      </c>
      <c r="J49" s="52"/>
      <c r="K49" s="129"/>
      <c r="L49" s="54">
        <f t="shared" ref="L49:L72" si="33">IF(K49&lt;&gt;0,+G49-K49,0)</f>
        <v>0</v>
      </c>
      <c r="M49" s="129"/>
      <c r="N49" s="54">
        <f t="shared" ref="N49:N72" si="34">IF(M49&lt;&gt;0,+H49-M49,0)</f>
        <v>0</v>
      </c>
      <c r="O49" s="54">
        <f t="shared" ref="O49:O72" si="35">+N49-L49</f>
        <v>0</v>
      </c>
      <c r="P49" s="1"/>
    </row>
    <row r="50" spans="2:17" ht="12.5">
      <c r="B50" s="7" t="str">
        <f t="shared" si="6"/>
        <v/>
      </c>
      <c r="C50" s="50">
        <f>IF(D11="","-",+C49+1)</f>
        <v>2041</v>
      </c>
      <c r="D50" s="55">
        <f>IF(F49+SUM(E$17:E49)=D$10,F49,D$10-SUM(E$17:E49))</f>
        <v>2105965.4812272759</v>
      </c>
      <c r="E50" s="377">
        <f>IF(+I14&lt;F49,I14,D50)</f>
        <v>235504.80487804877</v>
      </c>
      <c r="F50" s="55">
        <f t="shared" si="31"/>
        <v>1870460.6763492271</v>
      </c>
      <c r="G50" s="378">
        <f t="shared" si="29"/>
        <v>473722.0810977252</v>
      </c>
      <c r="H50" s="363">
        <f t="shared" si="30"/>
        <v>473722.0810977252</v>
      </c>
      <c r="I50" s="52">
        <f t="shared" si="32"/>
        <v>0</v>
      </c>
      <c r="J50" s="52"/>
      <c r="K50" s="129"/>
      <c r="L50" s="54">
        <f t="shared" si="33"/>
        <v>0</v>
      </c>
      <c r="M50" s="129"/>
      <c r="N50" s="54">
        <f t="shared" si="34"/>
        <v>0</v>
      </c>
      <c r="O50" s="54">
        <f t="shared" si="35"/>
        <v>0</v>
      </c>
      <c r="P50" s="1"/>
    </row>
    <row r="51" spans="2:17" ht="12.5">
      <c r="B51" s="7" t="str">
        <f t="shared" si="6"/>
        <v/>
      </c>
      <c r="C51" s="50">
        <f>IF(D11="","-",+C50+1)</f>
        <v>2042</v>
      </c>
      <c r="D51" s="55">
        <f>IF(F50+SUM(E$17:E50)=D$10,F50,D$10-SUM(E$17:E50))</f>
        <v>1870460.6763492271</v>
      </c>
      <c r="E51" s="377">
        <f>IF(+I14&lt;F50,I14,D51)</f>
        <v>235504.80487804877</v>
      </c>
      <c r="F51" s="55">
        <f t="shared" si="31"/>
        <v>1634955.8714711783</v>
      </c>
      <c r="G51" s="378">
        <f t="shared" si="29"/>
        <v>445505.12902491866</v>
      </c>
      <c r="H51" s="363">
        <f t="shared" si="30"/>
        <v>445505.12902491866</v>
      </c>
      <c r="I51" s="52">
        <f t="shared" si="32"/>
        <v>0</v>
      </c>
      <c r="J51" s="52"/>
      <c r="K51" s="129"/>
      <c r="L51" s="54">
        <f t="shared" si="33"/>
        <v>0</v>
      </c>
      <c r="M51" s="129"/>
      <c r="N51" s="54">
        <f t="shared" si="34"/>
        <v>0</v>
      </c>
      <c r="O51" s="54">
        <f t="shared" si="35"/>
        <v>0</v>
      </c>
      <c r="P51" s="1"/>
    </row>
    <row r="52" spans="2:17" ht="12.5">
      <c r="B52" s="7" t="str">
        <f t="shared" si="6"/>
        <v/>
      </c>
      <c r="C52" s="50">
        <f>IF(D11="","-",+C51+1)</f>
        <v>2043</v>
      </c>
      <c r="D52" s="55">
        <f>IF(F51+SUM(E$17:E51)=D$10,F51,D$10-SUM(E$17:E51))</f>
        <v>1634955.8714711783</v>
      </c>
      <c r="E52" s="377">
        <f>IF(+I14&lt;F51,I14,D52)</f>
        <v>235504.80487804877</v>
      </c>
      <c r="F52" s="55">
        <f t="shared" si="31"/>
        <v>1399451.0665931294</v>
      </c>
      <c r="G52" s="378">
        <f t="shared" si="29"/>
        <v>417288.17695211223</v>
      </c>
      <c r="H52" s="363">
        <f t="shared" si="30"/>
        <v>417288.17695211223</v>
      </c>
      <c r="I52" s="52">
        <f t="shared" si="32"/>
        <v>0</v>
      </c>
      <c r="J52" s="52"/>
      <c r="K52" s="129"/>
      <c r="L52" s="54">
        <f t="shared" si="33"/>
        <v>0</v>
      </c>
      <c r="M52" s="129"/>
      <c r="N52" s="54">
        <f t="shared" si="34"/>
        <v>0</v>
      </c>
      <c r="O52" s="54">
        <f t="shared" si="35"/>
        <v>0</v>
      </c>
      <c r="P52" s="1"/>
    </row>
    <row r="53" spans="2:17" ht="12.5">
      <c r="B53" s="7" t="str">
        <f t="shared" si="6"/>
        <v/>
      </c>
      <c r="C53" s="50">
        <f>IF(D11="","-",+C52+1)</f>
        <v>2044</v>
      </c>
      <c r="D53" s="55">
        <f>IF(F52+SUM(E$17:E52)=D$10,F52,D$10-SUM(E$17:E52))</f>
        <v>1399451.0665931294</v>
      </c>
      <c r="E53" s="377">
        <f>IF(+I14&lt;F52,I14,D53)</f>
        <v>235504.80487804877</v>
      </c>
      <c r="F53" s="55">
        <f t="shared" si="31"/>
        <v>1163946.2617150806</v>
      </c>
      <c r="G53" s="378">
        <f t="shared" si="29"/>
        <v>389071.22487930569</v>
      </c>
      <c r="H53" s="363">
        <f t="shared" si="30"/>
        <v>389071.22487930569</v>
      </c>
      <c r="I53" s="52">
        <f t="shared" si="32"/>
        <v>0</v>
      </c>
      <c r="J53" s="52"/>
      <c r="K53" s="129"/>
      <c r="L53" s="54">
        <f t="shared" si="33"/>
        <v>0</v>
      </c>
      <c r="M53" s="129"/>
      <c r="N53" s="54">
        <f t="shared" si="34"/>
        <v>0</v>
      </c>
      <c r="O53" s="54">
        <f t="shared" si="35"/>
        <v>0</v>
      </c>
      <c r="P53" s="1"/>
    </row>
    <row r="54" spans="2:17" ht="12.5">
      <c r="B54" s="7" t="str">
        <f t="shared" si="6"/>
        <v/>
      </c>
      <c r="C54" s="50">
        <f>IF(D11="","-",+C53+1)</f>
        <v>2045</v>
      </c>
      <c r="D54" s="55">
        <f>IF(F53+SUM(E$17:E53)=D$10,F53,D$10-SUM(E$17:E53))</f>
        <v>1163946.2617150806</v>
      </c>
      <c r="E54" s="377">
        <f>IF(+I14&lt;F53,I14,D54)</f>
        <v>235504.80487804877</v>
      </c>
      <c r="F54" s="55">
        <f t="shared" si="31"/>
        <v>928441.45683703176</v>
      </c>
      <c r="G54" s="378">
        <f t="shared" si="29"/>
        <v>360854.27280649915</v>
      </c>
      <c r="H54" s="363">
        <f t="shared" si="30"/>
        <v>360854.27280649915</v>
      </c>
      <c r="I54" s="52">
        <f t="shared" si="32"/>
        <v>0</v>
      </c>
      <c r="J54" s="52"/>
      <c r="K54" s="129"/>
      <c r="L54" s="54">
        <f t="shared" si="33"/>
        <v>0</v>
      </c>
      <c r="M54" s="129"/>
      <c r="N54" s="54">
        <f t="shared" si="34"/>
        <v>0</v>
      </c>
      <c r="O54" s="54">
        <f t="shared" si="35"/>
        <v>0</v>
      </c>
      <c r="P54" s="1"/>
    </row>
    <row r="55" spans="2:17" ht="12.5">
      <c r="B55" s="7" t="str">
        <f t="shared" si="6"/>
        <v/>
      </c>
      <c r="C55" s="50">
        <f>IF(D11="","-",+C54+1)</f>
        <v>2046</v>
      </c>
      <c r="D55" s="55">
        <f>IF(F54+SUM(E$17:E54)=D$10,F54,D$10-SUM(E$17:E54))</f>
        <v>928441.45683703176</v>
      </c>
      <c r="E55" s="377">
        <f>IF(+I14&lt;F54,I14,D55)</f>
        <v>235504.80487804877</v>
      </c>
      <c r="F55" s="55">
        <f t="shared" si="31"/>
        <v>692936.65195898293</v>
      </c>
      <c r="G55" s="378">
        <f t="shared" si="29"/>
        <v>332637.32073369267</v>
      </c>
      <c r="H55" s="363">
        <f t="shared" si="30"/>
        <v>332637.32073369267</v>
      </c>
      <c r="I55" s="52">
        <f t="shared" si="32"/>
        <v>0</v>
      </c>
      <c r="J55" s="52"/>
      <c r="K55" s="129"/>
      <c r="L55" s="54">
        <f t="shared" si="33"/>
        <v>0</v>
      </c>
      <c r="M55" s="129"/>
      <c r="N55" s="54">
        <f t="shared" si="34"/>
        <v>0</v>
      </c>
      <c r="O55" s="54">
        <f t="shared" si="35"/>
        <v>0</v>
      </c>
      <c r="P55" s="1"/>
    </row>
    <row r="56" spans="2:17" ht="12.5">
      <c r="B56" s="7" t="str">
        <f t="shared" si="6"/>
        <v/>
      </c>
      <c r="C56" s="50">
        <f>IF(D11="","-",+C55+1)</f>
        <v>2047</v>
      </c>
      <c r="D56" s="55">
        <f>IF(F55+SUM(E$17:E55)=D$10,F55,D$10-SUM(E$17:E55))</f>
        <v>692936.65195898293</v>
      </c>
      <c r="E56" s="377">
        <f>IF(+I14&lt;F55,I14,D56)</f>
        <v>235504.80487804877</v>
      </c>
      <c r="F56" s="55">
        <f t="shared" si="31"/>
        <v>457431.84708093415</v>
      </c>
      <c r="G56" s="378">
        <f t="shared" si="29"/>
        <v>304420.36866088619</v>
      </c>
      <c r="H56" s="363">
        <f t="shared" si="30"/>
        <v>304420.36866088619</v>
      </c>
      <c r="I56" s="52">
        <f t="shared" si="32"/>
        <v>0</v>
      </c>
      <c r="J56" s="52"/>
      <c r="K56" s="129"/>
      <c r="L56" s="54">
        <f t="shared" si="33"/>
        <v>0</v>
      </c>
      <c r="M56" s="129"/>
      <c r="N56" s="54">
        <f t="shared" si="34"/>
        <v>0</v>
      </c>
      <c r="O56" s="54">
        <f t="shared" si="35"/>
        <v>0</v>
      </c>
      <c r="P56" s="1"/>
    </row>
    <row r="57" spans="2:17" ht="12.5">
      <c r="B57" s="7" t="str">
        <f t="shared" si="6"/>
        <v/>
      </c>
      <c r="C57" s="50">
        <f>IF(D11="","-",+C56+1)</f>
        <v>2048</v>
      </c>
      <c r="D57" s="55">
        <f>IF(F56+SUM(E$17:E56)=D$10,F56,D$10-SUM(E$17:E56))</f>
        <v>457431.84708093415</v>
      </c>
      <c r="E57" s="377">
        <f>IF(+I14&lt;F56,I14,D57)</f>
        <v>235504.80487804877</v>
      </c>
      <c r="F57" s="55">
        <f t="shared" si="31"/>
        <v>221927.04220288538</v>
      </c>
      <c r="G57" s="378">
        <f t="shared" si="29"/>
        <v>276203.41658807965</v>
      </c>
      <c r="H57" s="363">
        <f t="shared" si="30"/>
        <v>276203.41658807965</v>
      </c>
      <c r="I57" s="52">
        <f t="shared" si="32"/>
        <v>0</v>
      </c>
      <c r="J57" s="52"/>
      <c r="K57" s="129"/>
      <c r="L57" s="54">
        <f t="shared" si="33"/>
        <v>0</v>
      </c>
      <c r="M57" s="129"/>
      <c r="N57" s="54">
        <f t="shared" si="34"/>
        <v>0</v>
      </c>
      <c r="O57" s="54">
        <f t="shared" si="35"/>
        <v>0</v>
      </c>
      <c r="P57" s="1"/>
    </row>
    <row r="58" spans="2:17" ht="12.5">
      <c r="B58" s="7" t="str">
        <f t="shared" si="6"/>
        <v/>
      </c>
      <c r="C58" s="50">
        <f>IF(D11="","-",+C57+1)</f>
        <v>2049</v>
      </c>
      <c r="D58" s="55">
        <f>IF(F57+SUM(E$17:E57)=D$10,F57,D$10-SUM(E$17:E57))</f>
        <v>221927.04220288538</v>
      </c>
      <c r="E58" s="377">
        <f>IF(+I14&lt;F57,I14,D58)</f>
        <v>221927.04220288538</v>
      </c>
      <c r="F58" s="55">
        <f t="shared" si="31"/>
        <v>0</v>
      </c>
      <c r="G58" s="378">
        <f t="shared" si="29"/>
        <v>235222.11003969921</v>
      </c>
      <c r="H58" s="363">
        <f t="shared" si="30"/>
        <v>235222.11003969921</v>
      </c>
      <c r="I58" s="52">
        <f t="shared" si="32"/>
        <v>0</v>
      </c>
      <c r="J58" s="52"/>
      <c r="K58" s="129"/>
      <c r="L58" s="54">
        <f t="shared" si="33"/>
        <v>0</v>
      </c>
      <c r="M58" s="129"/>
      <c r="N58" s="54">
        <f t="shared" si="34"/>
        <v>0</v>
      </c>
      <c r="O58" s="54">
        <f t="shared" si="35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6"/>
        <v/>
      </c>
      <c r="C59" s="50">
        <f>IF(D11="","-",+C58+1)</f>
        <v>2050</v>
      </c>
      <c r="D59" s="55">
        <f>IF(F58+SUM(E$17:E58)=D$10,F58,D$10-SUM(E$17:E58))</f>
        <v>0</v>
      </c>
      <c r="E59" s="377">
        <f>IF(+I14&lt;F58,I14,D59)</f>
        <v>0</v>
      </c>
      <c r="F59" s="55">
        <f t="shared" si="31"/>
        <v>0</v>
      </c>
      <c r="G59" s="378">
        <f t="shared" si="29"/>
        <v>0</v>
      </c>
      <c r="H59" s="363">
        <f t="shared" si="30"/>
        <v>0</v>
      </c>
      <c r="I59" s="52">
        <f t="shared" si="32"/>
        <v>0</v>
      </c>
      <c r="J59" s="52"/>
      <c r="K59" s="129"/>
      <c r="L59" s="54">
        <f t="shared" si="33"/>
        <v>0</v>
      </c>
      <c r="M59" s="129"/>
      <c r="N59" s="54">
        <f t="shared" si="34"/>
        <v>0</v>
      </c>
      <c r="O59" s="54">
        <f t="shared" si="35"/>
        <v>0</v>
      </c>
      <c r="P59" s="1"/>
    </row>
    <row r="60" spans="2:17" ht="12.5">
      <c r="B60" s="7" t="str">
        <f t="shared" si="6"/>
        <v/>
      </c>
      <c r="C60" s="50">
        <f>IF(D11="","-",+C59+1)</f>
        <v>2051</v>
      </c>
      <c r="D60" s="55">
        <f>IF(F59+SUM(E$17:E59)=D$10,F59,D$10-SUM(E$17:E59))</f>
        <v>0</v>
      </c>
      <c r="E60" s="377">
        <f>IF(+I14&lt;F59,I14,D60)</f>
        <v>0</v>
      </c>
      <c r="F60" s="55">
        <f t="shared" si="31"/>
        <v>0</v>
      </c>
      <c r="G60" s="378">
        <f t="shared" si="29"/>
        <v>0</v>
      </c>
      <c r="H60" s="363">
        <f t="shared" si="30"/>
        <v>0</v>
      </c>
      <c r="I60" s="52">
        <f t="shared" si="32"/>
        <v>0</v>
      </c>
      <c r="J60" s="52"/>
      <c r="K60" s="129"/>
      <c r="L60" s="54">
        <f t="shared" si="33"/>
        <v>0</v>
      </c>
      <c r="M60" s="129"/>
      <c r="N60" s="54">
        <f t="shared" si="34"/>
        <v>0</v>
      </c>
      <c r="O60" s="54">
        <f t="shared" si="35"/>
        <v>0</v>
      </c>
      <c r="P60" s="1"/>
    </row>
    <row r="61" spans="2:17" ht="12.5">
      <c r="B61" s="7" t="str">
        <f t="shared" si="6"/>
        <v/>
      </c>
      <c r="C61" s="50">
        <f>IF(D11="","-",+C60+1)</f>
        <v>2052</v>
      </c>
      <c r="D61" s="55">
        <f>IF(F60+SUM(E$17:E60)=D$10,F60,D$10-SUM(E$17:E60))</f>
        <v>0</v>
      </c>
      <c r="E61" s="377">
        <f>IF(+I14&lt;F60,I14,D61)</f>
        <v>0</v>
      </c>
      <c r="F61" s="55">
        <f t="shared" si="31"/>
        <v>0</v>
      </c>
      <c r="G61" s="379">
        <f t="shared" si="29"/>
        <v>0</v>
      </c>
      <c r="H61" s="363">
        <f t="shared" si="30"/>
        <v>0</v>
      </c>
      <c r="I61" s="52">
        <f t="shared" si="32"/>
        <v>0</v>
      </c>
      <c r="J61" s="52"/>
      <c r="K61" s="129"/>
      <c r="L61" s="54">
        <f t="shared" si="33"/>
        <v>0</v>
      </c>
      <c r="M61" s="129"/>
      <c r="N61" s="54">
        <f t="shared" si="34"/>
        <v>0</v>
      </c>
      <c r="O61" s="54">
        <f t="shared" si="35"/>
        <v>0</v>
      </c>
      <c r="P61" s="1"/>
    </row>
    <row r="62" spans="2:17" ht="12.5">
      <c r="B62" s="7" t="str">
        <f t="shared" si="6"/>
        <v/>
      </c>
      <c r="C62" s="50">
        <f>IF(D11="","-",+C61+1)</f>
        <v>2053</v>
      </c>
      <c r="D62" s="55">
        <f>IF(F61+SUM(E$17:E61)=D$10,F61,D$10-SUM(E$17:E61))</f>
        <v>0</v>
      </c>
      <c r="E62" s="377">
        <f>IF(+I14&lt;F61,I14,D62)</f>
        <v>0</v>
      </c>
      <c r="F62" s="55">
        <f t="shared" si="31"/>
        <v>0</v>
      </c>
      <c r="G62" s="379">
        <f t="shared" si="29"/>
        <v>0</v>
      </c>
      <c r="H62" s="363">
        <f t="shared" si="30"/>
        <v>0</v>
      </c>
      <c r="I62" s="52">
        <f t="shared" si="32"/>
        <v>0</v>
      </c>
      <c r="J62" s="52"/>
      <c r="K62" s="129"/>
      <c r="L62" s="54">
        <f t="shared" si="33"/>
        <v>0</v>
      </c>
      <c r="M62" s="129"/>
      <c r="N62" s="54">
        <f t="shared" si="34"/>
        <v>0</v>
      </c>
      <c r="O62" s="54">
        <f t="shared" si="35"/>
        <v>0</v>
      </c>
      <c r="P62" s="1"/>
    </row>
    <row r="63" spans="2:17" ht="12.5">
      <c r="B63" s="7" t="str">
        <f t="shared" si="6"/>
        <v/>
      </c>
      <c r="C63" s="50">
        <f>IF(D11="","-",+C62+1)</f>
        <v>2054</v>
      </c>
      <c r="D63" s="55">
        <f>IF(F62+SUM(E$17:E62)=D$10,F62,D$10-SUM(E$17:E62))</f>
        <v>0</v>
      </c>
      <c r="E63" s="377">
        <f>IF(+I14&lt;F62,I14,D63)</f>
        <v>0</v>
      </c>
      <c r="F63" s="55">
        <f t="shared" si="31"/>
        <v>0</v>
      </c>
      <c r="G63" s="379">
        <f t="shared" si="29"/>
        <v>0</v>
      </c>
      <c r="H63" s="363">
        <f t="shared" si="30"/>
        <v>0</v>
      </c>
      <c r="I63" s="52">
        <f t="shared" si="32"/>
        <v>0</v>
      </c>
      <c r="J63" s="52"/>
      <c r="K63" s="129"/>
      <c r="L63" s="54">
        <f t="shared" si="33"/>
        <v>0</v>
      </c>
      <c r="M63" s="129"/>
      <c r="N63" s="54">
        <f t="shared" si="34"/>
        <v>0</v>
      </c>
      <c r="O63" s="54">
        <f t="shared" si="35"/>
        <v>0</v>
      </c>
      <c r="P63" s="1"/>
    </row>
    <row r="64" spans="2:17" ht="12.5">
      <c r="B64" s="7" t="str">
        <f t="shared" si="6"/>
        <v/>
      </c>
      <c r="C64" s="50">
        <f>IF(D11="","-",+C63+1)</f>
        <v>2055</v>
      </c>
      <c r="D64" s="55">
        <f>IF(F63+SUM(E$17:E63)=D$10,F63,D$10-SUM(E$17:E63))</f>
        <v>0</v>
      </c>
      <c r="E64" s="377">
        <f>IF(+I14&lt;F63,I14,D64)</f>
        <v>0</v>
      </c>
      <c r="F64" s="55">
        <f t="shared" si="31"/>
        <v>0</v>
      </c>
      <c r="G64" s="379">
        <f t="shared" si="29"/>
        <v>0</v>
      </c>
      <c r="H64" s="363">
        <f t="shared" si="30"/>
        <v>0</v>
      </c>
      <c r="I64" s="52">
        <f t="shared" si="32"/>
        <v>0</v>
      </c>
      <c r="J64" s="52"/>
      <c r="K64" s="129"/>
      <c r="L64" s="54">
        <f t="shared" si="33"/>
        <v>0</v>
      </c>
      <c r="M64" s="129"/>
      <c r="N64" s="54">
        <f t="shared" si="34"/>
        <v>0</v>
      </c>
      <c r="O64" s="54">
        <f t="shared" si="35"/>
        <v>0</v>
      </c>
      <c r="P64" s="1"/>
    </row>
    <row r="65" spans="1:16" ht="12.5">
      <c r="B65" s="7" t="str">
        <f t="shared" si="6"/>
        <v/>
      </c>
      <c r="C65" s="50">
        <f>IF(D11="","-",+C64+1)</f>
        <v>2056</v>
      </c>
      <c r="D65" s="55">
        <f>IF(F64+SUM(E$17:E64)=D$10,F64,D$10-SUM(E$17:E64))</f>
        <v>0</v>
      </c>
      <c r="E65" s="377">
        <f>IF(+I14&lt;F64,I14,D65)</f>
        <v>0</v>
      </c>
      <c r="F65" s="55">
        <f t="shared" si="31"/>
        <v>0</v>
      </c>
      <c r="G65" s="379">
        <f t="shared" si="29"/>
        <v>0</v>
      </c>
      <c r="H65" s="363">
        <f t="shared" si="30"/>
        <v>0</v>
      </c>
      <c r="I65" s="52">
        <f t="shared" si="32"/>
        <v>0</v>
      </c>
      <c r="J65" s="52"/>
      <c r="K65" s="129"/>
      <c r="L65" s="54">
        <f t="shared" si="33"/>
        <v>0</v>
      </c>
      <c r="M65" s="129"/>
      <c r="N65" s="54">
        <f t="shared" si="34"/>
        <v>0</v>
      </c>
      <c r="O65" s="54">
        <f t="shared" si="35"/>
        <v>0</v>
      </c>
      <c r="P65" s="1"/>
    </row>
    <row r="66" spans="1:16" ht="12.5">
      <c r="B66" s="7" t="str">
        <f t="shared" si="6"/>
        <v/>
      </c>
      <c r="C66" s="50">
        <f>IF(D11="","-",+C65+1)</f>
        <v>2057</v>
      </c>
      <c r="D66" s="55">
        <f>IF(F65+SUM(E$17:E65)=D$10,F65,D$10-SUM(E$17:E65))</f>
        <v>0</v>
      </c>
      <c r="E66" s="377">
        <f>IF(+I14&lt;F65,I14,D66)</f>
        <v>0</v>
      </c>
      <c r="F66" s="55">
        <f t="shared" si="31"/>
        <v>0</v>
      </c>
      <c r="G66" s="379">
        <f t="shared" si="29"/>
        <v>0</v>
      </c>
      <c r="H66" s="363">
        <f t="shared" si="30"/>
        <v>0</v>
      </c>
      <c r="I66" s="52">
        <f t="shared" si="32"/>
        <v>0</v>
      </c>
      <c r="J66" s="52"/>
      <c r="K66" s="129"/>
      <c r="L66" s="54">
        <f t="shared" si="33"/>
        <v>0</v>
      </c>
      <c r="M66" s="129"/>
      <c r="N66" s="54">
        <f t="shared" si="34"/>
        <v>0</v>
      </c>
      <c r="O66" s="54">
        <f t="shared" si="35"/>
        <v>0</v>
      </c>
      <c r="P66" s="1"/>
    </row>
    <row r="67" spans="1:16" ht="12.5">
      <c r="B67" s="7" t="str">
        <f t="shared" si="6"/>
        <v/>
      </c>
      <c r="C67" s="50">
        <f>IF(D11="","-",+C66+1)</f>
        <v>2058</v>
      </c>
      <c r="D67" s="55">
        <f>IF(F66+SUM(E$17:E66)=D$10,F66,D$10-SUM(E$17:E66))</f>
        <v>0</v>
      </c>
      <c r="E67" s="377">
        <f>IF(+I14&lt;F66,I14,D67)</f>
        <v>0</v>
      </c>
      <c r="F67" s="55">
        <f t="shared" si="31"/>
        <v>0</v>
      </c>
      <c r="G67" s="379">
        <f t="shared" si="29"/>
        <v>0</v>
      </c>
      <c r="H67" s="363">
        <f t="shared" si="30"/>
        <v>0</v>
      </c>
      <c r="I67" s="52">
        <f t="shared" si="32"/>
        <v>0</v>
      </c>
      <c r="J67" s="52"/>
      <c r="K67" s="129"/>
      <c r="L67" s="54">
        <f t="shared" si="33"/>
        <v>0</v>
      </c>
      <c r="M67" s="129"/>
      <c r="N67" s="54">
        <f t="shared" si="34"/>
        <v>0</v>
      </c>
      <c r="O67" s="54">
        <f t="shared" si="35"/>
        <v>0</v>
      </c>
      <c r="P67" s="1"/>
    </row>
    <row r="68" spans="1:16" ht="12.5">
      <c r="B68" s="7" t="str">
        <f t="shared" si="6"/>
        <v/>
      </c>
      <c r="C68" s="50">
        <f>IF(D11="","-",+C67+1)</f>
        <v>2059</v>
      </c>
      <c r="D68" s="55">
        <f>IF(F67+SUM(E$17:E67)=D$10,F67,D$10-SUM(E$17:E67))</f>
        <v>0</v>
      </c>
      <c r="E68" s="377">
        <f>IF(+I14&lt;F67,I14,D68)</f>
        <v>0</v>
      </c>
      <c r="F68" s="55">
        <f t="shared" si="31"/>
        <v>0</v>
      </c>
      <c r="G68" s="379">
        <f t="shared" si="29"/>
        <v>0</v>
      </c>
      <c r="H68" s="363">
        <f t="shared" si="30"/>
        <v>0</v>
      </c>
      <c r="I68" s="52">
        <f t="shared" si="32"/>
        <v>0</v>
      </c>
      <c r="J68" s="52"/>
      <c r="K68" s="129"/>
      <c r="L68" s="54">
        <f t="shared" si="33"/>
        <v>0</v>
      </c>
      <c r="M68" s="129"/>
      <c r="N68" s="54">
        <f t="shared" si="34"/>
        <v>0</v>
      </c>
      <c r="O68" s="54">
        <f t="shared" si="35"/>
        <v>0</v>
      </c>
      <c r="P68" s="1"/>
    </row>
    <row r="69" spans="1:16" ht="12.5">
      <c r="B69" s="7" t="str">
        <f t="shared" si="6"/>
        <v/>
      </c>
      <c r="C69" s="50">
        <f>IF(D11="","-",+C68+1)</f>
        <v>2060</v>
      </c>
      <c r="D69" s="55">
        <f>IF(F68+SUM(E$17:E68)=D$10,F68,D$10-SUM(E$17:E68))</f>
        <v>0</v>
      </c>
      <c r="E69" s="377">
        <f>IF(+I14&lt;F68,I14,D69)</f>
        <v>0</v>
      </c>
      <c r="F69" s="55">
        <f t="shared" si="31"/>
        <v>0</v>
      </c>
      <c r="G69" s="379">
        <f t="shared" si="29"/>
        <v>0</v>
      </c>
      <c r="H69" s="363">
        <f t="shared" si="30"/>
        <v>0</v>
      </c>
      <c r="I69" s="52">
        <f t="shared" si="32"/>
        <v>0</v>
      </c>
      <c r="J69" s="52"/>
      <c r="K69" s="129"/>
      <c r="L69" s="54">
        <f t="shared" si="33"/>
        <v>0</v>
      </c>
      <c r="M69" s="129"/>
      <c r="N69" s="54">
        <f t="shared" si="34"/>
        <v>0</v>
      </c>
      <c r="O69" s="54">
        <f t="shared" si="35"/>
        <v>0</v>
      </c>
      <c r="P69" s="1"/>
    </row>
    <row r="70" spans="1:16" ht="12.5">
      <c r="B70" s="7" t="str">
        <f t="shared" si="6"/>
        <v/>
      </c>
      <c r="C70" s="50">
        <f>IF(D11="","-",+C69+1)</f>
        <v>2061</v>
      </c>
      <c r="D70" s="55">
        <f>IF(F69+SUM(E$17:E69)=D$10,F69,D$10-SUM(E$17:E69))</f>
        <v>0</v>
      </c>
      <c r="E70" s="377">
        <f>IF(+I14&lt;F69,I14,D70)</f>
        <v>0</v>
      </c>
      <c r="F70" s="55">
        <f t="shared" si="31"/>
        <v>0</v>
      </c>
      <c r="G70" s="379">
        <f t="shared" si="29"/>
        <v>0</v>
      </c>
      <c r="H70" s="363">
        <f t="shared" si="30"/>
        <v>0</v>
      </c>
      <c r="I70" s="52">
        <f t="shared" si="32"/>
        <v>0</v>
      </c>
      <c r="J70" s="52"/>
      <c r="K70" s="129"/>
      <c r="L70" s="54">
        <f t="shared" si="33"/>
        <v>0</v>
      </c>
      <c r="M70" s="129"/>
      <c r="N70" s="54">
        <f t="shared" si="34"/>
        <v>0</v>
      </c>
      <c r="O70" s="54">
        <f t="shared" si="35"/>
        <v>0</v>
      </c>
      <c r="P70" s="1"/>
    </row>
    <row r="71" spans="1:16" ht="12.5">
      <c r="B71" s="7" t="str">
        <f t="shared" si="6"/>
        <v/>
      </c>
      <c r="C71" s="50">
        <f>IF(D11="","-",+C70+1)</f>
        <v>2062</v>
      </c>
      <c r="D71" s="55">
        <f>IF(F70+SUM(E$17:E70)=D$10,F70,D$10-SUM(E$17:E70))</f>
        <v>0</v>
      </c>
      <c r="E71" s="377">
        <f>IF(+I14&lt;F70,I14,D71)</f>
        <v>0</v>
      </c>
      <c r="F71" s="55">
        <f t="shared" si="31"/>
        <v>0</v>
      </c>
      <c r="G71" s="379">
        <f t="shared" si="29"/>
        <v>0</v>
      </c>
      <c r="H71" s="363">
        <f t="shared" si="30"/>
        <v>0</v>
      </c>
      <c r="I71" s="52">
        <f t="shared" si="32"/>
        <v>0</v>
      </c>
      <c r="J71" s="52"/>
      <c r="K71" s="129"/>
      <c r="L71" s="54">
        <f t="shared" si="33"/>
        <v>0</v>
      </c>
      <c r="M71" s="129"/>
      <c r="N71" s="54">
        <f t="shared" si="34"/>
        <v>0</v>
      </c>
      <c r="O71" s="54">
        <f t="shared" si="35"/>
        <v>0</v>
      </c>
      <c r="P71" s="1"/>
    </row>
    <row r="72" spans="1:16" ht="13" thickBot="1">
      <c r="B72" s="7" t="str">
        <f t="shared" si="6"/>
        <v/>
      </c>
      <c r="C72" s="59">
        <f>IF(D11="","-",+C71+1)</f>
        <v>2063</v>
      </c>
      <c r="D72" s="60">
        <f>IF(F71+SUM(E$17:E71)=D$10,F71,D$10-SUM(E$17:E71))</f>
        <v>0</v>
      </c>
      <c r="E72" s="380">
        <f>IF(+I14&lt;F71,I14,D72)</f>
        <v>0</v>
      </c>
      <c r="F72" s="60">
        <f t="shared" si="31"/>
        <v>0</v>
      </c>
      <c r="G72" s="381">
        <f t="shared" si="29"/>
        <v>0</v>
      </c>
      <c r="H72" s="361">
        <f t="shared" si="30"/>
        <v>0</v>
      </c>
      <c r="I72" s="63">
        <f t="shared" si="32"/>
        <v>0</v>
      </c>
      <c r="J72" s="52"/>
      <c r="K72" s="130"/>
      <c r="L72" s="64">
        <f t="shared" si="33"/>
        <v>0</v>
      </c>
      <c r="M72" s="130"/>
      <c r="N72" s="64">
        <f t="shared" si="34"/>
        <v>0</v>
      </c>
      <c r="O72" s="64">
        <f t="shared" si="35"/>
        <v>0</v>
      </c>
      <c r="P72" s="1"/>
    </row>
    <row r="73" spans="1:16" ht="12.5">
      <c r="C73" s="12" t="s">
        <v>78</v>
      </c>
      <c r="D73" s="292"/>
      <c r="E73" s="292">
        <f>SUM(E17:E72)</f>
        <v>9655697</v>
      </c>
      <c r="F73" s="292"/>
      <c r="G73" s="292">
        <f>SUM(G17:G72)</f>
        <v>35094584.628457628</v>
      </c>
      <c r="H73" s="292">
        <f>SUM(H17:H72)</f>
        <v>35094584.628457628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1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1:16" ht="17.5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8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  <c r="Q85" s="1"/>
    </row>
    <row r="86" spans="1:17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933360.80237017514</v>
      </c>
      <c r="N87" s="386">
        <f>IF(J92&lt;D11,0,VLOOKUP(J92,C17:O72,11))</f>
        <v>933360.80237017514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978678.99873635999</v>
      </c>
      <c r="N88" s="389">
        <f>IF(J92&lt;D11,0,VLOOKUP(J92,C99:P154,7))</f>
        <v>978678.99873635999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Dyess to S. Fayetteville 69 kV Convert to 161 kV (multi-projects)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45318.196366184857</v>
      </c>
      <c r="N89" s="391">
        <f>+N88-N87</f>
        <v>45318.196366184857</v>
      </c>
      <c r="O89" s="392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  <c r="Q90" s="1"/>
    </row>
    <row r="91" spans="1:17" ht="13.5" thickBot="1">
      <c r="C91" s="75" t="s">
        <v>85</v>
      </c>
      <c r="D91" s="91" t="str">
        <f>+D9</f>
        <v>TP2002085</v>
      </c>
      <c r="E91" s="76"/>
      <c r="F91" s="76"/>
      <c r="G91" s="76"/>
      <c r="H91" s="76"/>
      <c r="I91" s="76"/>
      <c r="J91" s="95"/>
      <c r="Q91" s="1"/>
    </row>
    <row r="92" spans="1:17" ht="13">
      <c r="C92" s="34" t="s">
        <v>51</v>
      </c>
      <c r="D92" s="362">
        <v>9655697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  <c r="Q92" s="1"/>
    </row>
    <row r="93" spans="1:17" ht="12.5">
      <c r="C93" s="34" t="s">
        <v>54</v>
      </c>
      <c r="D93" s="88">
        <f>IF(D11=I10,"",D11)</f>
        <v>2008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3">
        <f>IF(D11=I10,"",D12)</f>
        <v>7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219447.65909090909</v>
      </c>
      <c r="K96" s="292"/>
      <c r="L96" s="292"/>
      <c r="M96" s="292"/>
      <c r="N96" s="292"/>
      <c r="O96" s="292"/>
      <c r="P96" s="1"/>
      <c r="Q96" s="1"/>
    </row>
    <row r="97" spans="1:17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69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  <c r="Q98" s="1"/>
    </row>
    <row r="99" spans="1:17" ht="12.5">
      <c r="C99" s="50">
        <f>IF(D93= "","-",D93)</f>
        <v>2008</v>
      </c>
      <c r="D99" s="133">
        <v>0</v>
      </c>
      <c r="E99" s="375">
        <v>71783</v>
      </c>
      <c r="F99" s="137">
        <v>6302584</v>
      </c>
      <c r="G99" s="140">
        <v>3151292</v>
      </c>
      <c r="H99" s="396">
        <v>574103</v>
      </c>
      <c r="I99" s="397">
        <v>574103</v>
      </c>
      <c r="J99" s="54">
        <f t="shared" ref="J99:J130" si="36">+I99-H99</f>
        <v>0</v>
      </c>
      <c r="K99" s="54"/>
      <c r="L99" s="112">
        <v>574103</v>
      </c>
      <c r="M99" s="53">
        <f t="shared" ref="M99:M130" si="37">IF(L99&lt;&gt;0,+H99-L99,0)</f>
        <v>0</v>
      </c>
      <c r="N99" s="112">
        <v>574103</v>
      </c>
      <c r="O99" s="53">
        <f t="shared" ref="O99:O130" si="38">IF(N99&lt;&gt;0,+I99-N99,0)</f>
        <v>0</v>
      </c>
      <c r="P99" s="53">
        <f t="shared" ref="P99:P130" si="39">+O99-M99</f>
        <v>0</v>
      </c>
      <c r="Q99" s="1"/>
    </row>
    <row r="100" spans="1:17" ht="12.5">
      <c r="B100" s="7" t="str">
        <f>IF(D100=F99,"","IU")</f>
        <v>IU</v>
      </c>
      <c r="C100" s="50">
        <f>IF(D93="","-",+C99+1)</f>
        <v>2009</v>
      </c>
      <c r="D100" s="133">
        <v>6334999</v>
      </c>
      <c r="E100" s="375">
        <v>168599</v>
      </c>
      <c r="F100" s="137">
        <v>6166399</v>
      </c>
      <c r="G100" s="137">
        <v>6250699</v>
      </c>
      <c r="H100" s="375">
        <v>1073311</v>
      </c>
      <c r="I100" s="374">
        <v>1073311</v>
      </c>
      <c r="J100" s="54">
        <f t="shared" si="36"/>
        <v>0</v>
      </c>
      <c r="K100" s="54"/>
      <c r="L100" s="113">
        <f t="shared" ref="L100:L105" si="40">H100</f>
        <v>1073311</v>
      </c>
      <c r="M100" s="54">
        <f t="shared" si="37"/>
        <v>0</v>
      </c>
      <c r="N100" s="113">
        <f t="shared" ref="N100:N105" si="41">I100</f>
        <v>1073311</v>
      </c>
      <c r="O100" s="54">
        <f t="shared" si="38"/>
        <v>0</v>
      </c>
      <c r="P100" s="54">
        <f t="shared" si="39"/>
        <v>0</v>
      </c>
      <c r="Q100" s="1"/>
    </row>
    <row r="101" spans="1:17" ht="12.5">
      <c r="B101" s="7" t="str">
        <f t="shared" ref="B101:B154" si="42">IF(D101=F100,"","IU")</f>
        <v>IU</v>
      </c>
      <c r="C101" s="50">
        <f>IF(D93="","-",+C100+1)</f>
        <v>2010</v>
      </c>
      <c r="D101" s="133">
        <v>9415315</v>
      </c>
      <c r="E101" s="375">
        <v>235504.80487804877</v>
      </c>
      <c r="F101" s="137">
        <v>9179810.1951219514</v>
      </c>
      <c r="G101" s="137">
        <v>9297562.5975609757</v>
      </c>
      <c r="H101" s="375">
        <v>1770402.9873066382</v>
      </c>
      <c r="I101" s="374">
        <v>1770402.9873066382</v>
      </c>
      <c r="J101" s="54">
        <f t="shared" si="36"/>
        <v>0</v>
      </c>
      <c r="K101" s="54"/>
      <c r="L101" s="113">
        <f t="shared" si="40"/>
        <v>1770402.9873066382</v>
      </c>
      <c r="M101" s="54">
        <f t="shared" si="37"/>
        <v>0</v>
      </c>
      <c r="N101" s="113">
        <f t="shared" si="41"/>
        <v>1770402.9873066382</v>
      </c>
      <c r="O101" s="54">
        <f t="shared" si="38"/>
        <v>0</v>
      </c>
      <c r="P101" s="54">
        <f t="shared" si="39"/>
        <v>0</v>
      </c>
      <c r="Q101" s="1"/>
    </row>
    <row r="102" spans="1:17" ht="12.5">
      <c r="B102" s="7" t="str">
        <f t="shared" si="42"/>
        <v/>
      </c>
      <c r="C102" s="50">
        <f>IF(D93="","-",+C101+1)</f>
        <v>2011</v>
      </c>
      <c r="D102" s="133">
        <v>9179810.1951219514</v>
      </c>
      <c r="E102" s="376">
        <v>229897.54761904763</v>
      </c>
      <c r="F102" s="137">
        <v>8949912.6475029029</v>
      </c>
      <c r="G102" s="137">
        <v>9064861.4213124271</v>
      </c>
      <c r="H102" s="375">
        <v>1593070.5131617924</v>
      </c>
      <c r="I102" s="374">
        <v>1593070.5131617924</v>
      </c>
      <c r="J102" s="54">
        <f t="shared" si="36"/>
        <v>0</v>
      </c>
      <c r="K102" s="54"/>
      <c r="L102" s="113">
        <f t="shared" si="40"/>
        <v>1593070.5131617924</v>
      </c>
      <c r="M102" s="54">
        <f t="shared" si="37"/>
        <v>0</v>
      </c>
      <c r="N102" s="113">
        <f t="shared" si="41"/>
        <v>1593070.5131617924</v>
      </c>
      <c r="O102" s="54">
        <f t="shared" si="38"/>
        <v>0</v>
      </c>
      <c r="P102" s="54">
        <f t="shared" si="39"/>
        <v>0</v>
      </c>
      <c r="Q102" s="1"/>
    </row>
    <row r="103" spans="1:17" ht="12.5">
      <c r="B103" s="7" t="str">
        <f t="shared" si="42"/>
        <v/>
      </c>
      <c r="C103" s="50">
        <f>IF(D93="","-",+C102+1)</f>
        <v>2012</v>
      </c>
      <c r="D103" s="133">
        <v>8949912.6475029029</v>
      </c>
      <c r="E103" s="375">
        <v>229897.54761904763</v>
      </c>
      <c r="F103" s="137">
        <v>8720015.0998838544</v>
      </c>
      <c r="G103" s="137">
        <v>8834963.8736933786</v>
      </c>
      <c r="H103" s="375">
        <v>1529997.2189099854</v>
      </c>
      <c r="I103" s="374">
        <v>1529997.2189099854</v>
      </c>
      <c r="J103" s="54">
        <f t="shared" si="36"/>
        <v>0</v>
      </c>
      <c r="K103" s="54"/>
      <c r="L103" s="113">
        <f t="shared" si="40"/>
        <v>1529997.2189099854</v>
      </c>
      <c r="M103" s="54">
        <f t="shared" si="37"/>
        <v>0</v>
      </c>
      <c r="N103" s="113">
        <f t="shared" si="41"/>
        <v>1529997.2189099854</v>
      </c>
      <c r="O103" s="54">
        <f t="shared" si="38"/>
        <v>0</v>
      </c>
      <c r="P103" s="54">
        <f t="shared" si="39"/>
        <v>0</v>
      </c>
      <c r="Q103" s="1"/>
    </row>
    <row r="104" spans="1:17" ht="12.5">
      <c r="B104" s="7" t="str">
        <f t="shared" si="42"/>
        <v/>
      </c>
      <c r="C104" s="50">
        <f>IF(D93="","-",+C103+1)</f>
        <v>2013</v>
      </c>
      <c r="D104" s="133">
        <v>8720015.0998838544</v>
      </c>
      <c r="E104" s="375">
        <v>229897.54761904763</v>
      </c>
      <c r="F104" s="137">
        <v>8490117.5522648059</v>
      </c>
      <c r="G104" s="137">
        <v>8605066.3260743301</v>
      </c>
      <c r="H104" s="375">
        <v>1394091.6193593477</v>
      </c>
      <c r="I104" s="374">
        <v>1394091.6193593477</v>
      </c>
      <c r="J104" s="54">
        <v>0</v>
      </c>
      <c r="K104" s="54"/>
      <c r="L104" s="113">
        <f t="shared" si="40"/>
        <v>1394091.6193593477</v>
      </c>
      <c r="M104" s="54">
        <f t="shared" ref="M104:M109" si="43">IF(L104&lt;&gt;0,+H104-L104,0)</f>
        <v>0</v>
      </c>
      <c r="N104" s="113">
        <f t="shared" si="41"/>
        <v>1394091.6193593477</v>
      </c>
      <c r="O104" s="54">
        <f t="shared" ref="O104:O109" si="44">IF(N104&lt;&gt;0,+I104-N104,0)</f>
        <v>0</v>
      </c>
      <c r="P104" s="54">
        <f t="shared" ref="P104:P109" si="45">+O104-M104</f>
        <v>0</v>
      </c>
      <c r="Q104" s="1"/>
    </row>
    <row r="105" spans="1:17" ht="12.5">
      <c r="B105" s="7" t="str">
        <f t="shared" si="42"/>
        <v/>
      </c>
      <c r="C105" s="50">
        <f>IF(D93="","-",+C104+1)</f>
        <v>2014</v>
      </c>
      <c r="D105" s="133">
        <v>8490117.5522648059</v>
      </c>
      <c r="E105" s="375">
        <v>229897.54761904763</v>
      </c>
      <c r="F105" s="137">
        <v>8260220.0046457583</v>
      </c>
      <c r="G105" s="137">
        <v>8375168.7784552816</v>
      </c>
      <c r="H105" s="375">
        <v>1368279.4640981164</v>
      </c>
      <c r="I105" s="374">
        <v>1368279.4640981164</v>
      </c>
      <c r="J105" s="54">
        <v>0</v>
      </c>
      <c r="K105" s="54"/>
      <c r="L105" s="113">
        <f t="shared" si="40"/>
        <v>1368279.4640981164</v>
      </c>
      <c r="M105" s="54">
        <f t="shared" si="43"/>
        <v>0</v>
      </c>
      <c r="N105" s="113">
        <f t="shared" si="41"/>
        <v>1368279.4640981164</v>
      </c>
      <c r="O105" s="54">
        <f t="shared" si="44"/>
        <v>0</v>
      </c>
      <c r="P105" s="54">
        <f t="shared" si="45"/>
        <v>0</v>
      </c>
      <c r="Q105" s="1"/>
    </row>
    <row r="106" spans="1:17" ht="12.5">
      <c r="B106" s="7" t="str">
        <f t="shared" si="42"/>
        <v/>
      </c>
      <c r="C106" s="50">
        <f>IF(D93="","-",+C105+1)</f>
        <v>2015</v>
      </c>
      <c r="D106" s="133">
        <v>8260220.0046457583</v>
      </c>
      <c r="E106" s="375">
        <v>229897.54761904763</v>
      </c>
      <c r="F106" s="137">
        <v>8030322.4570267107</v>
      </c>
      <c r="G106" s="137">
        <v>8145271.230836235</v>
      </c>
      <c r="H106" s="375">
        <v>1303190.7976937878</v>
      </c>
      <c r="I106" s="374">
        <v>1303190.7976937878</v>
      </c>
      <c r="J106" s="54">
        <f t="shared" si="36"/>
        <v>0</v>
      </c>
      <c r="K106" s="54"/>
      <c r="L106" s="113">
        <f t="shared" ref="L106:L111" si="46">H106</f>
        <v>1303190.7976937878</v>
      </c>
      <c r="M106" s="54">
        <f t="shared" si="43"/>
        <v>0</v>
      </c>
      <c r="N106" s="113">
        <f t="shared" ref="N106:N111" si="47">I106</f>
        <v>1303190.7976937878</v>
      </c>
      <c r="O106" s="54">
        <f t="shared" si="44"/>
        <v>0</v>
      </c>
      <c r="P106" s="54">
        <f t="shared" si="45"/>
        <v>0</v>
      </c>
      <c r="Q106" s="1"/>
    </row>
    <row r="107" spans="1:17" ht="12.5">
      <c r="B107" s="7" t="str">
        <f t="shared" si="42"/>
        <v/>
      </c>
      <c r="C107" s="50">
        <f>IF(D93="","-",+C106+1)</f>
        <v>2016</v>
      </c>
      <c r="D107" s="133">
        <v>8030322.4570267107</v>
      </c>
      <c r="E107" s="375">
        <v>224551.09302325582</v>
      </c>
      <c r="F107" s="137">
        <v>7805771.3640034553</v>
      </c>
      <c r="G107" s="137">
        <v>7918046.910515083</v>
      </c>
      <c r="H107" s="375">
        <v>1229747.055579846</v>
      </c>
      <c r="I107" s="374">
        <v>1229747.055579846</v>
      </c>
      <c r="J107" s="54">
        <f t="shared" si="36"/>
        <v>0</v>
      </c>
      <c r="K107" s="54"/>
      <c r="L107" s="113">
        <f t="shared" si="46"/>
        <v>1229747.055579846</v>
      </c>
      <c r="M107" s="54">
        <f t="shared" si="43"/>
        <v>0</v>
      </c>
      <c r="N107" s="113">
        <f t="shared" si="47"/>
        <v>1229747.055579846</v>
      </c>
      <c r="O107" s="54">
        <f t="shared" si="44"/>
        <v>0</v>
      </c>
      <c r="P107" s="54">
        <f t="shared" si="45"/>
        <v>0</v>
      </c>
      <c r="Q107" s="1"/>
    </row>
    <row r="108" spans="1:17" ht="12.5">
      <c r="B108" s="7" t="str">
        <f t="shared" si="42"/>
        <v/>
      </c>
      <c r="C108" s="50">
        <f>IF(D93="","-",+C107+1)</f>
        <v>2017</v>
      </c>
      <c r="D108" s="133">
        <v>7805771.3640034553</v>
      </c>
      <c r="E108" s="375">
        <v>229897.54761904763</v>
      </c>
      <c r="F108" s="137">
        <v>7575873.8163844077</v>
      </c>
      <c r="G108" s="137">
        <v>7690822.590193931</v>
      </c>
      <c r="H108" s="375">
        <v>1164112.978438803</v>
      </c>
      <c r="I108" s="374">
        <v>1164112.978438803</v>
      </c>
      <c r="J108" s="54">
        <f t="shared" si="36"/>
        <v>0</v>
      </c>
      <c r="K108" s="54"/>
      <c r="L108" s="113">
        <f t="shared" si="46"/>
        <v>1164112.978438803</v>
      </c>
      <c r="M108" s="54">
        <f t="shared" si="43"/>
        <v>0</v>
      </c>
      <c r="N108" s="113">
        <f t="shared" si="47"/>
        <v>1164112.978438803</v>
      </c>
      <c r="O108" s="54">
        <f t="shared" si="44"/>
        <v>0</v>
      </c>
      <c r="P108" s="54">
        <f t="shared" si="45"/>
        <v>0</v>
      </c>
      <c r="Q108" s="1"/>
    </row>
    <row r="109" spans="1:17" ht="12.5">
      <c r="B109" s="7" t="str">
        <f t="shared" si="42"/>
        <v/>
      </c>
      <c r="C109" s="50">
        <f>IF(D93="","-",+C108+1)</f>
        <v>2018</v>
      </c>
      <c r="D109" s="133">
        <v>7575873.8163844077</v>
      </c>
      <c r="E109" s="375">
        <v>229897.54761904763</v>
      </c>
      <c r="F109" s="137">
        <v>7345976.2687653601</v>
      </c>
      <c r="G109" s="137">
        <v>7460925.0425748844</v>
      </c>
      <c r="H109" s="375">
        <v>1017805.4465726623</v>
      </c>
      <c r="I109" s="374">
        <v>1017805.4465726623</v>
      </c>
      <c r="J109" s="54">
        <f t="shared" si="36"/>
        <v>0</v>
      </c>
      <c r="K109" s="54"/>
      <c r="L109" s="113">
        <f t="shared" si="46"/>
        <v>1017805.4465726623</v>
      </c>
      <c r="M109" s="54">
        <f t="shared" si="43"/>
        <v>0</v>
      </c>
      <c r="N109" s="113">
        <f t="shared" si="47"/>
        <v>1017805.4465726623</v>
      </c>
      <c r="O109" s="54">
        <f t="shared" si="44"/>
        <v>0</v>
      </c>
      <c r="P109" s="54">
        <f t="shared" si="45"/>
        <v>0</v>
      </c>
      <c r="Q109" s="1"/>
    </row>
    <row r="110" spans="1:17" ht="12.5">
      <c r="B110" s="7" t="str">
        <f t="shared" si="42"/>
        <v/>
      </c>
      <c r="C110" s="50">
        <f>IF(D93="","-",+C109+1)</f>
        <v>2019</v>
      </c>
      <c r="D110" s="133">
        <v>7345976.2687653601</v>
      </c>
      <c r="E110" s="375">
        <v>224551.09302325582</v>
      </c>
      <c r="F110" s="137">
        <v>7121425.1757421046</v>
      </c>
      <c r="G110" s="137">
        <v>7233700.7222537324</v>
      </c>
      <c r="H110" s="375">
        <v>998850.37185500155</v>
      </c>
      <c r="I110" s="374">
        <v>998850.37185500155</v>
      </c>
      <c r="J110" s="54">
        <f t="shared" si="36"/>
        <v>0</v>
      </c>
      <c r="K110" s="54"/>
      <c r="L110" s="113">
        <f t="shared" si="46"/>
        <v>998850.37185500155</v>
      </c>
      <c r="M110" s="54">
        <f t="shared" ref="M110:M111" si="48">IF(L110&lt;&gt;0,+H110-L110,0)</f>
        <v>0</v>
      </c>
      <c r="N110" s="113">
        <f t="shared" si="47"/>
        <v>998850.37185500155</v>
      </c>
      <c r="O110" s="54">
        <f t="shared" si="38"/>
        <v>0</v>
      </c>
      <c r="P110" s="54">
        <f t="shared" si="39"/>
        <v>0</v>
      </c>
      <c r="Q110" s="1"/>
    </row>
    <row r="111" spans="1:17" ht="12.5">
      <c r="B111" s="7" t="str">
        <f t="shared" si="42"/>
        <v/>
      </c>
      <c r="C111" s="50">
        <f>IF(D93="","-",+C110+1)</f>
        <v>2020</v>
      </c>
      <c r="D111" s="133">
        <v>7121425.1757421046</v>
      </c>
      <c r="E111" s="375">
        <v>229897.54761904763</v>
      </c>
      <c r="F111" s="137">
        <v>6891527.6281230571</v>
      </c>
      <c r="G111" s="137">
        <v>7006476.4019325804</v>
      </c>
      <c r="H111" s="375">
        <v>983611.06650091335</v>
      </c>
      <c r="I111" s="374">
        <v>983611.06650091335</v>
      </c>
      <c r="J111" s="54">
        <f t="shared" si="36"/>
        <v>0</v>
      </c>
      <c r="K111" s="54"/>
      <c r="L111" s="113">
        <f t="shared" si="46"/>
        <v>983611.06650091335</v>
      </c>
      <c r="M111" s="54">
        <f t="shared" si="48"/>
        <v>0</v>
      </c>
      <c r="N111" s="113">
        <f t="shared" si="47"/>
        <v>983611.06650091335</v>
      </c>
      <c r="O111" s="54">
        <f t="shared" si="38"/>
        <v>0</v>
      </c>
      <c r="P111" s="54">
        <f t="shared" si="39"/>
        <v>0</v>
      </c>
      <c r="Q111" s="1"/>
    </row>
    <row r="112" spans="1:17" ht="12.5">
      <c r="B112" s="7" t="str">
        <f t="shared" si="42"/>
        <v/>
      </c>
      <c r="C112" s="50">
        <f>IF(D93="","-",+C111+1)</f>
        <v>2021</v>
      </c>
      <c r="D112" s="133">
        <v>6891527.6281230571</v>
      </c>
      <c r="E112" s="375">
        <v>235504.80487804877</v>
      </c>
      <c r="F112" s="137">
        <v>6656022.8232450085</v>
      </c>
      <c r="G112" s="137">
        <v>6773775.2256840328</v>
      </c>
      <c r="H112" s="375">
        <v>1004424.6592380304</v>
      </c>
      <c r="I112" s="374">
        <v>1004424.6592380304</v>
      </c>
      <c r="J112" s="54">
        <f t="shared" si="36"/>
        <v>0</v>
      </c>
      <c r="K112" s="54"/>
      <c r="L112" s="113">
        <f t="shared" ref="L112" si="49">H112</f>
        <v>1004424.6592380304</v>
      </c>
      <c r="M112" s="54">
        <f t="shared" ref="M112" si="50">IF(L112&lt;&gt;0,+H112-L112,0)</f>
        <v>0</v>
      </c>
      <c r="N112" s="113">
        <f t="shared" ref="N112" si="51">I112</f>
        <v>1004424.6592380304</v>
      </c>
      <c r="O112" s="54">
        <f t="shared" ref="O112" si="52">IF(N112&lt;&gt;0,+I112-N112,0)</f>
        <v>0</v>
      </c>
      <c r="P112" s="54">
        <f t="shared" ref="P112" si="53">+O112-M112</f>
        <v>0</v>
      </c>
      <c r="Q112" s="1"/>
    </row>
    <row r="113" spans="2:17" ht="13">
      <c r="B113" s="7" t="str">
        <f t="shared" si="42"/>
        <v/>
      </c>
      <c r="C113" s="459">
        <f>IF(D93="","-",+C112+1)</f>
        <v>2022</v>
      </c>
      <c r="D113" s="12">
        <v>6656022.8232450085</v>
      </c>
      <c r="E113" s="377">
        <v>229897.54761904763</v>
      </c>
      <c r="F113" s="55">
        <v>6426125.2756259609</v>
      </c>
      <c r="G113" s="55">
        <v>6541074.0494354852</v>
      </c>
      <c r="H113" s="379">
        <v>998197.99664642895</v>
      </c>
      <c r="I113" s="398">
        <v>998197.99664642895</v>
      </c>
      <c r="J113" s="54">
        <f t="shared" si="36"/>
        <v>0</v>
      </c>
      <c r="K113" s="54"/>
      <c r="L113" s="129"/>
      <c r="M113" s="54">
        <f t="shared" si="37"/>
        <v>0</v>
      </c>
      <c r="N113" s="129"/>
      <c r="O113" s="54">
        <f t="shared" si="38"/>
        <v>0</v>
      </c>
      <c r="P113" s="54">
        <f t="shared" si="39"/>
        <v>0</v>
      </c>
      <c r="Q113" s="1"/>
    </row>
    <row r="114" spans="2:17" ht="12.5">
      <c r="B114" s="7" t="str">
        <f t="shared" si="42"/>
        <v/>
      </c>
      <c r="C114" s="50">
        <f>IF(D93="","-",+C113+1)</f>
        <v>2023</v>
      </c>
      <c r="D114" s="12">
        <f>IF(F113+SUM(E$99:E113)=D$92,F113,D$92-SUM(E$99:E113))</f>
        <v>6426125.2756259609</v>
      </c>
      <c r="E114" s="377">
        <f>IF(+J96&lt;F113,J96,D114)</f>
        <v>219447.65909090909</v>
      </c>
      <c r="F114" s="55">
        <f t="shared" ref="F114:F130" si="54">+D114-E114</f>
        <v>6206677.6165350517</v>
      </c>
      <c r="G114" s="55">
        <f t="shared" ref="G114:G130" si="55">+(F114+D114)/2</f>
        <v>6316401.4460805058</v>
      </c>
      <c r="H114" s="379">
        <f t="shared" ref="H114:H154" si="56">+J$94*G114+E114</f>
        <v>1006006.0125230126</v>
      </c>
      <c r="I114" s="398">
        <f t="shared" ref="I114:I154" si="57">+J$95*G114+E114</f>
        <v>1006006.0125230126</v>
      </c>
      <c r="J114" s="54">
        <f t="shared" si="36"/>
        <v>0</v>
      </c>
      <c r="K114" s="54"/>
      <c r="L114" s="129"/>
      <c r="M114" s="54">
        <f t="shared" si="37"/>
        <v>0</v>
      </c>
      <c r="N114" s="129"/>
      <c r="O114" s="54">
        <f t="shared" si="38"/>
        <v>0</v>
      </c>
      <c r="P114" s="54">
        <f t="shared" si="39"/>
        <v>0</v>
      </c>
      <c r="Q114" s="1"/>
    </row>
    <row r="115" spans="2:17" ht="12.5">
      <c r="B115" s="7" t="str">
        <f t="shared" si="42"/>
        <v/>
      </c>
      <c r="C115" s="50">
        <f>IF(D93="","-",+C114+1)</f>
        <v>2024</v>
      </c>
      <c r="D115" s="12">
        <f>IF(F114+SUM(E$99:E114)=D$92,F114,D$92-SUM(E$99:E114))</f>
        <v>6206677.6165350517</v>
      </c>
      <c r="E115" s="377">
        <f>IF(+J96&lt;F114,J96,D115)</f>
        <v>219447.65909090909</v>
      </c>
      <c r="F115" s="55">
        <f t="shared" si="54"/>
        <v>5987229.9574441426</v>
      </c>
      <c r="G115" s="55">
        <f t="shared" si="55"/>
        <v>6096953.7869895976</v>
      </c>
      <c r="H115" s="379">
        <f t="shared" si="56"/>
        <v>978678.99873635999</v>
      </c>
      <c r="I115" s="398">
        <f t="shared" si="57"/>
        <v>978678.99873635999</v>
      </c>
      <c r="J115" s="54">
        <f t="shared" si="36"/>
        <v>0</v>
      </c>
      <c r="K115" s="54"/>
      <c r="L115" s="129"/>
      <c r="M115" s="54">
        <f t="shared" si="37"/>
        <v>0</v>
      </c>
      <c r="N115" s="129"/>
      <c r="O115" s="54">
        <f t="shared" si="38"/>
        <v>0</v>
      </c>
      <c r="P115" s="54">
        <f t="shared" si="39"/>
        <v>0</v>
      </c>
      <c r="Q115" s="1"/>
    </row>
    <row r="116" spans="2:17" ht="12.5">
      <c r="B116" s="7" t="str">
        <f t="shared" si="42"/>
        <v/>
      </c>
      <c r="C116" s="50">
        <f>IF(D93="","-",+C115+1)</f>
        <v>2025</v>
      </c>
      <c r="D116" s="12">
        <f>IF(F115+SUM(E$99:E115)=D$92,F115,D$92-SUM(E$99:E115))</f>
        <v>5987229.9574441426</v>
      </c>
      <c r="E116" s="377">
        <f>IF(+J96&lt;F115,J96,D116)</f>
        <v>219447.65909090909</v>
      </c>
      <c r="F116" s="55">
        <f t="shared" si="54"/>
        <v>5767782.2983532334</v>
      </c>
      <c r="G116" s="55">
        <f t="shared" si="55"/>
        <v>5877506.1278986875</v>
      </c>
      <c r="H116" s="379">
        <f t="shared" si="56"/>
        <v>951351.98494970717</v>
      </c>
      <c r="I116" s="398">
        <f t="shared" si="57"/>
        <v>951351.98494970717</v>
      </c>
      <c r="J116" s="54">
        <f t="shared" si="36"/>
        <v>0</v>
      </c>
      <c r="K116" s="54"/>
      <c r="L116" s="129"/>
      <c r="M116" s="54">
        <f t="shared" si="37"/>
        <v>0</v>
      </c>
      <c r="N116" s="129"/>
      <c r="O116" s="54">
        <f t="shared" si="38"/>
        <v>0</v>
      </c>
      <c r="P116" s="54">
        <f t="shared" si="39"/>
        <v>0</v>
      </c>
      <c r="Q116" s="1"/>
    </row>
    <row r="117" spans="2:17" ht="12.5">
      <c r="B117" s="7" t="str">
        <f t="shared" si="42"/>
        <v/>
      </c>
      <c r="C117" s="50">
        <f>IF(D93="","-",+C116+1)</f>
        <v>2026</v>
      </c>
      <c r="D117" s="12">
        <f>IF(F116+SUM(E$99:E116)=D$92,F116,D$92-SUM(E$99:E116))</f>
        <v>5767782.2983532334</v>
      </c>
      <c r="E117" s="377">
        <f>IF(+J96&lt;F116,J96,D117)</f>
        <v>219447.65909090909</v>
      </c>
      <c r="F117" s="55">
        <f t="shared" si="54"/>
        <v>5548334.6392623242</v>
      </c>
      <c r="G117" s="55">
        <f t="shared" si="55"/>
        <v>5658058.4688077793</v>
      </c>
      <c r="H117" s="379">
        <f t="shared" si="56"/>
        <v>924024.97116305458</v>
      </c>
      <c r="I117" s="398">
        <f t="shared" si="57"/>
        <v>924024.97116305458</v>
      </c>
      <c r="J117" s="54">
        <f t="shared" si="36"/>
        <v>0</v>
      </c>
      <c r="K117" s="54"/>
      <c r="L117" s="129"/>
      <c r="M117" s="54">
        <f t="shared" si="37"/>
        <v>0</v>
      </c>
      <c r="N117" s="129"/>
      <c r="O117" s="54">
        <f t="shared" si="38"/>
        <v>0</v>
      </c>
      <c r="P117" s="54">
        <f t="shared" si="39"/>
        <v>0</v>
      </c>
      <c r="Q117" s="1"/>
    </row>
    <row r="118" spans="2:17" ht="12.5">
      <c r="B118" s="7" t="str">
        <f t="shared" si="42"/>
        <v/>
      </c>
      <c r="C118" s="50">
        <f>IF(D93="","-",+C117+1)</f>
        <v>2027</v>
      </c>
      <c r="D118" s="12">
        <f>IF(F117+SUM(E$99:E117)=D$92,F117,D$92-SUM(E$99:E117))</f>
        <v>5548334.6392623242</v>
      </c>
      <c r="E118" s="377">
        <f>IF(+J96&lt;F117,J96,D118)</f>
        <v>219447.65909090909</v>
      </c>
      <c r="F118" s="55">
        <f t="shared" si="54"/>
        <v>5328886.980171415</v>
      </c>
      <c r="G118" s="55">
        <f t="shared" si="55"/>
        <v>5438610.8097168691</v>
      </c>
      <c r="H118" s="379">
        <f t="shared" si="56"/>
        <v>896697.95737640176</v>
      </c>
      <c r="I118" s="398">
        <f t="shared" si="57"/>
        <v>896697.95737640176</v>
      </c>
      <c r="J118" s="54">
        <f t="shared" si="36"/>
        <v>0</v>
      </c>
      <c r="K118" s="54"/>
      <c r="L118" s="129"/>
      <c r="M118" s="54">
        <f t="shared" si="37"/>
        <v>0</v>
      </c>
      <c r="N118" s="129"/>
      <c r="O118" s="54">
        <f t="shared" si="38"/>
        <v>0</v>
      </c>
      <c r="P118" s="54">
        <f t="shared" si="39"/>
        <v>0</v>
      </c>
      <c r="Q118" s="1"/>
    </row>
    <row r="119" spans="2:17" ht="12.5">
      <c r="B119" s="7" t="str">
        <f t="shared" si="42"/>
        <v/>
      </c>
      <c r="C119" s="50">
        <f>IF(D93="","-",+C118+1)</f>
        <v>2028</v>
      </c>
      <c r="D119" s="12">
        <f>IF(F118+SUM(E$99:E118)=D$92,F118,D$92-SUM(E$99:E118))</f>
        <v>5328886.980171415</v>
      </c>
      <c r="E119" s="377">
        <f>IF(+J96&lt;F118,J96,D119)</f>
        <v>219447.65909090909</v>
      </c>
      <c r="F119" s="55">
        <f t="shared" si="54"/>
        <v>5109439.3210805058</v>
      </c>
      <c r="G119" s="55">
        <f t="shared" si="55"/>
        <v>5219163.1506259609</v>
      </c>
      <c r="H119" s="379">
        <f t="shared" si="56"/>
        <v>869370.94358974916</v>
      </c>
      <c r="I119" s="398">
        <f t="shared" si="57"/>
        <v>869370.94358974916</v>
      </c>
      <c r="J119" s="54">
        <f t="shared" si="36"/>
        <v>0</v>
      </c>
      <c r="K119" s="54"/>
      <c r="L119" s="129"/>
      <c r="M119" s="54">
        <f t="shared" si="37"/>
        <v>0</v>
      </c>
      <c r="N119" s="129"/>
      <c r="O119" s="54">
        <f t="shared" si="38"/>
        <v>0</v>
      </c>
      <c r="P119" s="54">
        <f t="shared" si="39"/>
        <v>0</v>
      </c>
      <c r="Q119" s="1"/>
    </row>
    <row r="120" spans="2:17" ht="12.5">
      <c r="B120" s="7" t="str">
        <f t="shared" si="42"/>
        <v/>
      </c>
      <c r="C120" s="50">
        <f>IF(D93="","-",+C119+1)</f>
        <v>2029</v>
      </c>
      <c r="D120" s="12">
        <f>IF(F119+SUM(E$99:E119)=D$92,F119,D$92-SUM(E$99:E119))</f>
        <v>5109439.3210805058</v>
      </c>
      <c r="E120" s="377">
        <f>IF(+J96&lt;F119,J96,D120)</f>
        <v>219447.65909090909</v>
      </c>
      <c r="F120" s="55">
        <f t="shared" si="54"/>
        <v>4889991.6619895967</v>
      </c>
      <c r="G120" s="55">
        <f t="shared" si="55"/>
        <v>4999715.4915350508</v>
      </c>
      <c r="H120" s="379">
        <f t="shared" si="56"/>
        <v>842043.92980309634</v>
      </c>
      <c r="I120" s="398">
        <f t="shared" si="57"/>
        <v>842043.92980309634</v>
      </c>
      <c r="J120" s="54">
        <f t="shared" si="36"/>
        <v>0</v>
      </c>
      <c r="K120" s="54"/>
      <c r="L120" s="129"/>
      <c r="M120" s="54">
        <f t="shared" si="37"/>
        <v>0</v>
      </c>
      <c r="N120" s="129"/>
      <c r="O120" s="54">
        <f t="shared" si="38"/>
        <v>0</v>
      </c>
      <c r="P120" s="54">
        <f t="shared" si="39"/>
        <v>0</v>
      </c>
      <c r="Q120" s="1"/>
    </row>
    <row r="121" spans="2:17" ht="12.5">
      <c r="B121" s="7" t="str">
        <f t="shared" si="42"/>
        <v/>
      </c>
      <c r="C121" s="50">
        <f>IF(D93="","-",+C120+1)</f>
        <v>2030</v>
      </c>
      <c r="D121" s="12">
        <f>IF(F120+SUM(E$99:E120)=D$92,F120,D$92-SUM(E$99:E120))</f>
        <v>4889991.6619895967</v>
      </c>
      <c r="E121" s="377">
        <f>IF(+J96&lt;F120,J96,D121)</f>
        <v>219447.65909090909</v>
      </c>
      <c r="F121" s="55">
        <f t="shared" si="54"/>
        <v>4670544.0028986875</v>
      </c>
      <c r="G121" s="55">
        <f t="shared" si="55"/>
        <v>4780267.8324441426</v>
      </c>
      <c r="H121" s="379">
        <f t="shared" si="56"/>
        <v>814716.91601644363</v>
      </c>
      <c r="I121" s="398">
        <f t="shared" si="57"/>
        <v>814716.91601644363</v>
      </c>
      <c r="J121" s="54">
        <f t="shared" si="36"/>
        <v>0</v>
      </c>
      <c r="K121" s="54"/>
      <c r="L121" s="129"/>
      <c r="M121" s="54">
        <f t="shared" si="37"/>
        <v>0</v>
      </c>
      <c r="N121" s="129"/>
      <c r="O121" s="54">
        <f t="shared" si="38"/>
        <v>0</v>
      </c>
      <c r="P121" s="54">
        <f t="shared" si="39"/>
        <v>0</v>
      </c>
      <c r="Q121" s="1"/>
    </row>
    <row r="122" spans="2:17" ht="12.5">
      <c r="B122" s="7" t="str">
        <f t="shared" si="42"/>
        <v/>
      </c>
      <c r="C122" s="50">
        <f>IF(D93="","-",+C121+1)</f>
        <v>2031</v>
      </c>
      <c r="D122" s="12">
        <f>IF(F121+SUM(E$99:E121)=D$92,F121,D$92-SUM(E$99:E121))</f>
        <v>4670544.0028986875</v>
      </c>
      <c r="E122" s="377">
        <f>IF(+J96&lt;F121,J96,D122)</f>
        <v>219447.65909090909</v>
      </c>
      <c r="F122" s="55">
        <f t="shared" si="54"/>
        <v>4451096.3438077783</v>
      </c>
      <c r="G122" s="55">
        <f t="shared" si="55"/>
        <v>4560820.1733532324</v>
      </c>
      <c r="H122" s="379">
        <f t="shared" si="56"/>
        <v>787389.90222979081</v>
      </c>
      <c r="I122" s="398">
        <f t="shared" si="57"/>
        <v>787389.90222979081</v>
      </c>
      <c r="J122" s="54">
        <f t="shared" si="36"/>
        <v>0</v>
      </c>
      <c r="K122" s="54"/>
      <c r="L122" s="129"/>
      <c r="M122" s="54">
        <f t="shared" si="37"/>
        <v>0</v>
      </c>
      <c r="N122" s="129"/>
      <c r="O122" s="54">
        <f t="shared" si="38"/>
        <v>0</v>
      </c>
      <c r="P122" s="54">
        <f t="shared" si="39"/>
        <v>0</v>
      </c>
      <c r="Q122" s="1"/>
    </row>
    <row r="123" spans="2:17" ht="12.5">
      <c r="B123" s="7" t="str">
        <f t="shared" si="42"/>
        <v/>
      </c>
      <c r="C123" s="50">
        <f>IF(D93="","-",+C122+1)</f>
        <v>2032</v>
      </c>
      <c r="D123" s="12">
        <f>IF(F122+SUM(E$99:E122)=D$92,F122,D$92-SUM(E$99:E122))</f>
        <v>4451096.3438077783</v>
      </c>
      <c r="E123" s="377">
        <f>IF(+J96&lt;F122,J96,D123)</f>
        <v>219447.65909090909</v>
      </c>
      <c r="F123" s="55">
        <f t="shared" si="54"/>
        <v>4231648.6847168691</v>
      </c>
      <c r="G123" s="55">
        <f t="shared" si="55"/>
        <v>4341372.5142623242</v>
      </c>
      <c r="H123" s="379">
        <f t="shared" si="56"/>
        <v>760062.88844313822</v>
      </c>
      <c r="I123" s="398">
        <f t="shared" si="57"/>
        <v>760062.88844313822</v>
      </c>
      <c r="J123" s="54">
        <f t="shared" si="36"/>
        <v>0</v>
      </c>
      <c r="K123" s="54"/>
      <c r="L123" s="129"/>
      <c r="M123" s="54">
        <f t="shared" si="37"/>
        <v>0</v>
      </c>
      <c r="N123" s="129"/>
      <c r="O123" s="54">
        <f t="shared" si="38"/>
        <v>0</v>
      </c>
      <c r="P123" s="54">
        <f t="shared" si="39"/>
        <v>0</v>
      </c>
      <c r="Q123" s="1"/>
    </row>
    <row r="124" spans="2:17" ht="12.5">
      <c r="B124" s="7" t="str">
        <f t="shared" si="42"/>
        <v/>
      </c>
      <c r="C124" s="50">
        <f>IF(D93="","-",+C123+1)</f>
        <v>2033</v>
      </c>
      <c r="D124" s="12">
        <f>IF(F123+SUM(E$99:E123)=D$92,F123,D$92-SUM(E$99:E123))</f>
        <v>4231648.6847168691</v>
      </c>
      <c r="E124" s="377">
        <f>IF(+J96&lt;F123,J96,D124)</f>
        <v>219447.65909090909</v>
      </c>
      <c r="F124" s="55">
        <f t="shared" si="54"/>
        <v>4012201.02562596</v>
      </c>
      <c r="G124" s="55">
        <f t="shared" si="55"/>
        <v>4121924.8551714146</v>
      </c>
      <c r="H124" s="379">
        <f t="shared" si="56"/>
        <v>732735.87465648551</v>
      </c>
      <c r="I124" s="398">
        <f t="shared" si="57"/>
        <v>732735.87465648551</v>
      </c>
      <c r="J124" s="54">
        <f t="shared" si="36"/>
        <v>0</v>
      </c>
      <c r="K124" s="54"/>
      <c r="L124" s="129"/>
      <c r="M124" s="54">
        <f t="shared" si="37"/>
        <v>0</v>
      </c>
      <c r="N124" s="129"/>
      <c r="O124" s="54">
        <f t="shared" si="38"/>
        <v>0</v>
      </c>
      <c r="P124" s="54">
        <f t="shared" si="39"/>
        <v>0</v>
      </c>
      <c r="Q124" s="1"/>
    </row>
    <row r="125" spans="2:17" ht="12.5">
      <c r="B125" s="7" t="str">
        <f t="shared" si="42"/>
        <v/>
      </c>
      <c r="C125" s="50">
        <f>IF(D93="","-",+C124+1)</f>
        <v>2034</v>
      </c>
      <c r="D125" s="12">
        <f>IF(F124+SUM(E$99:E124)=D$92,F124,D$92-SUM(E$99:E124))</f>
        <v>4012201.02562596</v>
      </c>
      <c r="E125" s="377">
        <f>IF(+J96&lt;F124,J96,D125)</f>
        <v>219447.65909090909</v>
      </c>
      <c r="F125" s="55">
        <f t="shared" si="54"/>
        <v>3792753.3665350508</v>
      </c>
      <c r="G125" s="55">
        <f t="shared" si="55"/>
        <v>3902477.1960805054</v>
      </c>
      <c r="H125" s="379">
        <f t="shared" si="56"/>
        <v>705408.8608698328</v>
      </c>
      <c r="I125" s="398">
        <f t="shared" si="57"/>
        <v>705408.8608698328</v>
      </c>
      <c r="J125" s="54">
        <f t="shared" si="36"/>
        <v>0</v>
      </c>
      <c r="K125" s="54"/>
      <c r="L125" s="129"/>
      <c r="M125" s="54">
        <f t="shared" si="37"/>
        <v>0</v>
      </c>
      <c r="N125" s="129"/>
      <c r="O125" s="54">
        <f t="shared" si="38"/>
        <v>0</v>
      </c>
      <c r="P125" s="54">
        <f t="shared" si="39"/>
        <v>0</v>
      </c>
      <c r="Q125" s="1"/>
    </row>
    <row r="126" spans="2:17" ht="12.5">
      <c r="B126" s="7" t="str">
        <f t="shared" si="42"/>
        <v/>
      </c>
      <c r="C126" s="50">
        <f>IF(D93="","-",+C125+1)</f>
        <v>2035</v>
      </c>
      <c r="D126" s="12">
        <f>IF(F125+SUM(E$99:E125)=D$92,F125,D$92-SUM(E$99:E125))</f>
        <v>3792753.3665350508</v>
      </c>
      <c r="E126" s="377">
        <f>IF(+J96&lt;F125,J96,D126)</f>
        <v>219447.65909090909</v>
      </c>
      <c r="F126" s="55">
        <f t="shared" si="54"/>
        <v>3573305.7074441416</v>
      </c>
      <c r="G126" s="55">
        <f t="shared" si="55"/>
        <v>3683029.5369895962</v>
      </c>
      <c r="H126" s="379">
        <f t="shared" si="56"/>
        <v>678081.8470831801</v>
      </c>
      <c r="I126" s="398">
        <f t="shared" si="57"/>
        <v>678081.8470831801</v>
      </c>
      <c r="J126" s="54">
        <f t="shared" si="36"/>
        <v>0</v>
      </c>
      <c r="K126" s="54"/>
      <c r="L126" s="129"/>
      <c r="M126" s="54">
        <f t="shared" si="37"/>
        <v>0</v>
      </c>
      <c r="N126" s="129"/>
      <c r="O126" s="54">
        <f t="shared" si="38"/>
        <v>0</v>
      </c>
      <c r="P126" s="54">
        <f t="shared" si="39"/>
        <v>0</v>
      </c>
      <c r="Q126" s="1"/>
    </row>
    <row r="127" spans="2:17" ht="12.5">
      <c r="B127" s="7" t="str">
        <f t="shared" si="42"/>
        <v/>
      </c>
      <c r="C127" s="50">
        <f>IF(D93="","-",+C126+1)</f>
        <v>2036</v>
      </c>
      <c r="D127" s="12">
        <f>IF(F126+SUM(E$99:E126)=D$92,F126,D$92-SUM(E$99:E126))</f>
        <v>3573305.7074441416</v>
      </c>
      <c r="E127" s="377">
        <f>IF(+J96&lt;F126,J96,D127)</f>
        <v>219447.65909090909</v>
      </c>
      <c r="F127" s="55">
        <f t="shared" si="54"/>
        <v>3353858.0483532324</v>
      </c>
      <c r="G127" s="55">
        <f t="shared" si="55"/>
        <v>3463581.877898687</v>
      </c>
      <c r="H127" s="379">
        <f t="shared" si="56"/>
        <v>650754.83329652739</v>
      </c>
      <c r="I127" s="398">
        <f t="shared" si="57"/>
        <v>650754.83329652739</v>
      </c>
      <c r="J127" s="54">
        <f t="shared" si="36"/>
        <v>0</v>
      </c>
      <c r="K127" s="54"/>
      <c r="L127" s="129"/>
      <c r="M127" s="54">
        <f t="shared" si="37"/>
        <v>0</v>
      </c>
      <c r="N127" s="129"/>
      <c r="O127" s="54">
        <f t="shared" si="38"/>
        <v>0</v>
      </c>
      <c r="P127" s="54">
        <f t="shared" si="39"/>
        <v>0</v>
      </c>
      <c r="Q127" s="1"/>
    </row>
    <row r="128" spans="2:17" ht="12.5">
      <c r="B128" s="7" t="str">
        <f t="shared" si="42"/>
        <v/>
      </c>
      <c r="C128" s="50">
        <f>IF(D93="","-",+C127+1)</f>
        <v>2037</v>
      </c>
      <c r="D128" s="12">
        <f>IF(F127+SUM(E$99:E127)=D$92,F127,D$92-SUM(E$99:E127))</f>
        <v>3353858.0483532324</v>
      </c>
      <c r="E128" s="377">
        <f>IF(+J96&lt;F127,J96,D128)</f>
        <v>219447.65909090909</v>
      </c>
      <c r="F128" s="55">
        <f t="shared" si="54"/>
        <v>3134410.3892623233</v>
      </c>
      <c r="G128" s="55">
        <f t="shared" si="55"/>
        <v>3244134.2188077779</v>
      </c>
      <c r="H128" s="379">
        <f t="shared" si="56"/>
        <v>623427.81950987468</v>
      </c>
      <c r="I128" s="398">
        <f t="shared" si="57"/>
        <v>623427.81950987468</v>
      </c>
      <c r="J128" s="54">
        <f t="shared" si="36"/>
        <v>0</v>
      </c>
      <c r="K128" s="54"/>
      <c r="L128" s="129"/>
      <c r="M128" s="54">
        <f t="shared" si="37"/>
        <v>0</v>
      </c>
      <c r="N128" s="129"/>
      <c r="O128" s="54">
        <f t="shared" si="38"/>
        <v>0</v>
      </c>
      <c r="P128" s="54">
        <f t="shared" si="39"/>
        <v>0</v>
      </c>
      <c r="Q128" s="1"/>
    </row>
    <row r="129" spans="2:17" ht="12.5">
      <c r="B129" s="7" t="str">
        <f t="shared" si="42"/>
        <v/>
      </c>
      <c r="C129" s="50">
        <f>IF(D93="","-",+C128+1)</f>
        <v>2038</v>
      </c>
      <c r="D129" s="12">
        <f>IF(F128+SUM(E$99:E128)=D$92,F128,D$92-SUM(E$99:E128))</f>
        <v>3134410.3892623233</v>
      </c>
      <c r="E129" s="377">
        <f>IF(+J96&lt;F128,J96,D129)</f>
        <v>219447.65909090909</v>
      </c>
      <c r="F129" s="55">
        <f t="shared" si="54"/>
        <v>2914962.7301714141</v>
      </c>
      <c r="G129" s="55">
        <f t="shared" si="55"/>
        <v>3024686.5597168687</v>
      </c>
      <c r="H129" s="379">
        <f t="shared" si="56"/>
        <v>596100.80572322197</v>
      </c>
      <c r="I129" s="398">
        <f t="shared" si="57"/>
        <v>596100.80572322197</v>
      </c>
      <c r="J129" s="54">
        <f t="shared" si="36"/>
        <v>0</v>
      </c>
      <c r="K129" s="54"/>
      <c r="L129" s="129"/>
      <c r="M129" s="54">
        <f t="shared" si="37"/>
        <v>0</v>
      </c>
      <c r="N129" s="129"/>
      <c r="O129" s="54">
        <f t="shared" si="38"/>
        <v>0</v>
      </c>
      <c r="P129" s="54">
        <f t="shared" si="39"/>
        <v>0</v>
      </c>
      <c r="Q129" s="1"/>
    </row>
    <row r="130" spans="2:17" ht="12.5">
      <c r="B130" s="7" t="str">
        <f t="shared" si="42"/>
        <v/>
      </c>
      <c r="C130" s="50">
        <f>IF(D93="","-",+C129+1)</f>
        <v>2039</v>
      </c>
      <c r="D130" s="12">
        <f>IF(F129+SUM(E$99:E129)=D$92,F129,D$92-SUM(E$99:E129))</f>
        <v>2914962.7301714141</v>
      </c>
      <c r="E130" s="377">
        <f>IF(+J96&lt;F129,J96,D130)</f>
        <v>219447.65909090909</v>
      </c>
      <c r="F130" s="55">
        <f t="shared" si="54"/>
        <v>2695515.0710805049</v>
      </c>
      <c r="G130" s="55">
        <f t="shared" si="55"/>
        <v>2805238.9006259595</v>
      </c>
      <c r="H130" s="379">
        <f t="shared" si="56"/>
        <v>568773.79193656927</v>
      </c>
      <c r="I130" s="398">
        <f t="shared" si="57"/>
        <v>568773.79193656927</v>
      </c>
      <c r="J130" s="54">
        <f t="shared" si="36"/>
        <v>0</v>
      </c>
      <c r="K130" s="54"/>
      <c r="L130" s="129"/>
      <c r="M130" s="54">
        <f t="shared" si="37"/>
        <v>0</v>
      </c>
      <c r="N130" s="129"/>
      <c r="O130" s="54">
        <f t="shared" si="38"/>
        <v>0</v>
      </c>
      <c r="P130" s="54">
        <f t="shared" si="39"/>
        <v>0</v>
      </c>
      <c r="Q130" s="1"/>
    </row>
    <row r="131" spans="2:17" ht="12.5">
      <c r="B131" s="7" t="str">
        <f t="shared" si="42"/>
        <v/>
      </c>
      <c r="C131" s="50">
        <f>IF(D93="","-",+C130+1)</f>
        <v>2040</v>
      </c>
      <c r="D131" s="12">
        <f>IF(F130+SUM(E$99:E130)=D$92,F130,D$92-SUM(E$99:E130))</f>
        <v>2695515.0710805049</v>
      </c>
      <c r="E131" s="377">
        <f>IF(+J96&lt;F130,J96,D131)</f>
        <v>219447.65909090909</v>
      </c>
      <c r="F131" s="55">
        <f t="shared" ref="F131:F154" si="58">+D131-E131</f>
        <v>2476067.4119895957</v>
      </c>
      <c r="G131" s="55">
        <f t="shared" ref="G131:G154" si="59">+(F131+D131)/2</f>
        <v>2585791.2415350503</v>
      </c>
      <c r="H131" s="379">
        <f t="shared" si="56"/>
        <v>541446.77814991656</v>
      </c>
      <c r="I131" s="398">
        <f t="shared" si="57"/>
        <v>541446.77814991656</v>
      </c>
      <c r="J131" s="54">
        <f t="shared" ref="J131:J154" si="60">+I131-H131</f>
        <v>0</v>
      </c>
      <c r="K131" s="54"/>
      <c r="L131" s="129"/>
      <c r="M131" s="54">
        <f t="shared" ref="M131:M154" si="61">IF(L131&lt;&gt;0,+H131-L131,0)</f>
        <v>0</v>
      </c>
      <c r="N131" s="129"/>
      <c r="O131" s="54">
        <f t="shared" ref="O131:O154" si="62">IF(N131&lt;&gt;0,+I131-N131,0)</f>
        <v>0</v>
      </c>
      <c r="P131" s="54">
        <f t="shared" ref="P131:P154" si="63">+O131-M131</f>
        <v>0</v>
      </c>
      <c r="Q131" s="1"/>
    </row>
    <row r="132" spans="2:17" ht="12.5">
      <c r="B132" s="7" t="str">
        <f t="shared" si="42"/>
        <v/>
      </c>
      <c r="C132" s="50">
        <f>IF(D93="","-",+C131+1)</f>
        <v>2041</v>
      </c>
      <c r="D132" s="12">
        <f>IF(F131+SUM(E$99:E131)=D$92,F131,D$92-SUM(E$99:E131))</f>
        <v>2476067.4119895957</v>
      </c>
      <c r="E132" s="377">
        <f>IF(+J96&lt;F131,J96,D132)</f>
        <v>219447.65909090909</v>
      </c>
      <c r="F132" s="55">
        <f t="shared" si="58"/>
        <v>2256619.7528986866</v>
      </c>
      <c r="G132" s="55">
        <f t="shared" si="59"/>
        <v>2366343.5824441412</v>
      </c>
      <c r="H132" s="379">
        <f t="shared" si="56"/>
        <v>514119.76436326385</v>
      </c>
      <c r="I132" s="398">
        <f t="shared" si="57"/>
        <v>514119.76436326385</v>
      </c>
      <c r="J132" s="54">
        <f t="shared" si="60"/>
        <v>0</v>
      </c>
      <c r="K132" s="54"/>
      <c r="L132" s="129"/>
      <c r="M132" s="54">
        <f t="shared" si="61"/>
        <v>0</v>
      </c>
      <c r="N132" s="129"/>
      <c r="O132" s="54">
        <f t="shared" si="62"/>
        <v>0</v>
      </c>
      <c r="P132" s="54">
        <f t="shared" si="63"/>
        <v>0</v>
      </c>
      <c r="Q132" s="1"/>
    </row>
    <row r="133" spans="2:17" ht="12.5">
      <c r="B133" s="7" t="str">
        <f t="shared" si="42"/>
        <v/>
      </c>
      <c r="C133" s="50">
        <f>IF(D93="","-",+C132+1)</f>
        <v>2042</v>
      </c>
      <c r="D133" s="12">
        <f>IF(F132+SUM(E$99:E132)=D$92,F132,D$92-SUM(E$99:E132))</f>
        <v>2256619.7528986866</v>
      </c>
      <c r="E133" s="377">
        <f>IF(+J96&lt;F132,J96,D133)</f>
        <v>219447.65909090909</v>
      </c>
      <c r="F133" s="55">
        <f t="shared" si="58"/>
        <v>2037172.0938077774</v>
      </c>
      <c r="G133" s="55">
        <f t="shared" si="59"/>
        <v>2146895.923353232</v>
      </c>
      <c r="H133" s="379">
        <f t="shared" si="56"/>
        <v>486792.75057661114</v>
      </c>
      <c r="I133" s="398">
        <f t="shared" si="57"/>
        <v>486792.75057661114</v>
      </c>
      <c r="J133" s="54">
        <f t="shared" si="60"/>
        <v>0</v>
      </c>
      <c r="K133" s="54"/>
      <c r="L133" s="129"/>
      <c r="M133" s="54">
        <f t="shared" si="61"/>
        <v>0</v>
      </c>
      <c r="N133" s="129"/>
      <c r="O133" s="54">
        <f t="shared" si="62"/>
        <v>0</v>
      </c>
      <c r="P133" s="54">
        <f t="shared" si="63"/>
        <v>0</v>
      </c>
      <c r="Q133" s="1"/>
    </row>
    <row r="134" spans="2:17" ht="12.5">
      <c r="B134" s="7" t="str">
        <f t="shared" si="42"/>
        <v/>
      </c>
      <c r="C134" s="50">
        <f>IF(D93="","-",+C133+1)</f>
        <v>2043</v>
      </c>
      <c r="D134" s="12">
        <f>IF(F133+SUM(E$99:E133)=D$92,F133,D$92-SUM(E$99:E133))</f>
        <v>2037172.0938077774</v>
      </c>
      <c r="E134" s="377">
        <f>IF(+J96&lt;F133,J96,D134)</f>
        <v>219447.65909090909</v>
      </c>
      <c r="F134" s="55">
        <f t="shared" si="58"/>
        <v>1817724.4347168682</v>
      </c>
      <c r="G134" s="55">
        <f t="shared" si="59"/>
        <v>1927448.2642623228</v>
      </c>
      <c r="H134" s="379">
        <f t="shared" si="56"/>
        <v>459465.73678995844</v>
      </c>
      <c r="I134" s="398">
        <f t="shared" si="57"/>
        <v>459465.73678995844</v>
      </c>
      <c r="J134" s="54">
        <f t="shared" si="60"/>
        <v>0</v>
      </c>
      <c r="K134" s="54"/>
      <c r="L134" s="129"/>
      <c r="M134" s="54">
        <f t="shared" si="61"/>
        <v>0</v>
      </c>
      <c r="N134" s="129"/>
      <c r="O134" s="54">
        <f t="shared" si="62"/>
        <v>0</v>
      </c>
      <c r="P134" s="54">
        <f t="shared" si="63"/>
        <v>0</v>
      </c>
      <c r="Q134" s="1"/>
    </row>
    <row r="135" spans="2:17" ht="12.5">
      <c r="B135" s="7" t="str">
        <f t="shared" si="42"/>
        <v/>
      </c>
      <c r="C135" s="50">
        <f>IF(D93="","-",+C134+1)</f>
        <v>2044</v>
      </c>
      <c r="D135" s="12">
        <f>IF(F134+SUM(E$99:E134)=D$92,F134,D$92-SUM(E$99:E134))</f>
        <v>1817724.4347168682</v>
      </c>
      <c r="E135" s="377">
        <f>IF(+J96&lt;F134,J96,D135)</f>
        <v>219447.65909090909</v>
      </c>
      <c r="F135" s="55">
        <f t="shared" si="58"/>
        <v>1598276.775625959</v>
      </c>
      <c r="G135" s="55">
        <f t="shared" si="59"/>
        <v>1708000.6051714136</v>
      </c>
      <c r="H135" s="379">
        <f t="shared" si="56"/>
        <v>432138.72300330573</v>
      </c>
      <c r="I135" s="398">
        <f t="shared" si="57"/>
        <v>432138.72300330573</v>
      </c>
      <c r="J135" s="54">
        <f t="shared" si="60"/>
        <v>0</v>
      </c>
      <c r="K135" s="54"/>
      <c r="L135" s="129"/>
      <c r="M135" s="54">
        <f t="shared" si="61"/>
        <v>0</v>
      </c>
      <c r="N135" s="129"/>
      <c r="O135" s="54">
        <f t="shared" si="62"/>
        <v>0</v>
      </c>
      <c r="P135" s="54">
        <f t="shared" si="63"/>
        <v>0</v>
      </c>
      <c r="Q135" s="1"/>
    </row>
    <row r="136" spans="2:17" ht="12.5">
      <c r="B136" s="7" t="str">
        <f t="shared" si="42"/>
        <v/>
      </c>
      <c r="C136" s="50">
        <f>IF(D93="","-",+C135+1)</f>
        <v>2045</v>
      </c>
      <c r="D136" s="12">
        <f>IF(F135+SUM(E$99:E135)=D$92,F135,D$92-SUM(E$99:E135))</f>
        <v>1598276.775625959</v>
      </c>
      <c r="E136" s="377">
        <f>IF(+J96&lt;F135,J96,D136)</f>
        <v>219447.65909090909</v>
      </c>
      <c r="F136" s="55">
        <f t="shared" si="58"/>
        <v>1378829.1165350499</v>
      </c>
      <c r="G136" s="55">
        <f t="shared" si="59"/>
        <v>1488552.9460805045</v>
      </c>
      <c r="H136" s="379">
        <f t="shared" si="56"/>
        <v>404811.70921665302</v>
      </c>
      <c r="I136" s="398">
        <f t="shared" si="57"/>
        <v>404811.70921665302</v>
      </c>
      <c r="J136" s="54">
        <f t="shared" si="60"/>
        <v>0</v>
      </c>
      <c r="K136" s="54"/>
      <c r="L136" s="129"/>
      <c r="M136" s="54">
        <f t="shared" si="61"/>
        <v>0</v>
      </c>
      <c r="N136" s="129"/>
      <c r="O136" s="54">
        <f t="shared" si="62"/>
        <v>0</v>
      </c>
      <c r="P136" s="54">
        <f t="shared" si="63"/>
        <v>0</v>
      </c>
      <c r="Q136" s="1"/>
    </row>
    <row r="137" spans="2:17" ht="12.5">
      <c r="B137" s="7" t="str">
        <f t="shared" si="42"/>
        <v/>
      </c>
      <c r="C137" s="50">
        <f>IF(D93="","-",+C136+1)</f>
        <v>2046</v>
      </c>
      <c r="D137" s="12">
        <f>IF(F136+SUM(E$99:E136)=D$92,F136,D$92-SUM(E$99:E136))</f>
        <v>1378829.1165350499</v>
      </c>
      <c r="E137" s="377">
        <f>IF(+J96&lt;F136,J96,D137)</f>
        <v>219447.65909090909</v>
      </c>
      <c r="F137" s="55">
        <f t="shared" si="58"/>
        <v>1159381.4574441407</v>
      </c>
      <c r="G137" s="55">
        <f t="shared" si="59"/>
        <v>1269105.2869895953</v>
      </c>
      <c r="H137" s="379">
        <f t="shared" si="56"/>
        <v>377484.69543000031</v>
      </c>
      <c r="I137" s="398">
        <f t="shared" si="57"/>
        <v>377484.69543000031</v>
      </c>
      <c r="J137" s="54">
        <f t="shared" si="60"/>
        <v>0</v>
      </c>
      <c r="K137" s="54"/>
      <c r="L137" s="129"/>
      <c r="M137" s="54">
        <f t="shared" si="61"/>
        <v>0</v>
      </c>
      <c r="N137" s="129"/>
      <c r="O137" s="54">
        <f t="shared" si="62"/>
        <v>0</v>
      </c>
      <c r="P137" s="54">
        <f t="shared" si="63"/>
        <v>0</v>
      </c>
      <c r="Q137" s="1"/>
    </row>
    <row r="138" spans="2:17" ht="12.5">
      <c r="B138" s="7" t="str">
        <f t="shared" si="42"/>
        <v/>
      </c>
      <c r="C138" s="50">
        <f>IF(D93="","-",+C137+1)</f>
        <v>2047</v>
      </c>
      <c r="D138" s="12">
        <f>IF(F137+SUM(E$99:E137)=D$92,F137,D$92-SUM(E$99:E137))</f>
        <v>1159381.4574441407</v>
      </c>
      <c r="E138" s="377">
        <f>IF(+J96&lt;F137,J96,D138)</f>
        <v>219447.65909090909</v>
      </c>
      <c r="F138" s="55">
        <f t="shared" si="58"/>
        <v>939933.79835323163</v>
      </c>
      <c r="G138" s="55">
        <f t="shared" si="59"/>
        <v>1049657.6278986861</v>
      </c>
      <c r="H138" s="379">
        <f t="shared" si="56"/>
        <v>350157.68164334761</v>
      </c>
      <c r="I138" s="398">
        <f t="shared" si="57"/>
        <v>350157.68164334761</v>
      </c>
      <c r="J138" s="54">
        <f t="shared" si="60"/>
        <v>0</v>
      </c>
      <c r="K138" s="54"/>
      <c r="L138" s="129"/>
      <c r="M138" s="54">
        <f t="shared" si="61"/>
        <v>0</v>
      </c>
      <c r="N138" s="129"/>
      <c r="O138" s="54">
        <f t="shared" si="62"/>
        <v>0</v>
      </c>
      <c r="P138" s="54">
        <f t="shared" si="63"/>
        <v>0</v>
      </c>
      <c r="Q138" s="1"/>
    </row>
    <row r="139" spans="2:17" ht="12.5">
      <c r="B139" s="7" t="str">
        <f t="shared" si="42"/>
        <v/>
      </c>
      <c r="C139" s="50">
        <f>IF(D93="","-",+C138+1)</f>
        <v>2048</v>
      </c>
      <c r="D139" s="12">
        <f>IF(F138+SUM(E$99:E138)=D$92,F138,D$92-SUM(E$99:E138))</f>
        <v>939933.79835323163</v>
      </c>
      <c r="E139" s="377">
        <f>IF(+J96&lt;F138,J96,D139)</f>
        <v>219447.65909090909</v>
      </c>
      <c r="F139" s="55">
        <f t="shared" si="58"/>
        <v>720486.13926232257</v>
      </c>
      <c r="G139" s="55">
        <f t="shared" si="59"/>
        <v>830209.96880777716</v>
      </c>
      <c r="H139" s="379">
        <f t="shared" si="56"/>
        <v>322830.6678566949</v>
      </c>
      <c r="I139" s="398">
        <f t="shared" si="57"/>
        <v>322830.6678566949</v>
      </c>
      <c r="J139" s="54">
        <f t="shared" si="60"/>
        <v>0</v>
      </c>
      <c r="K139" s="54"/>
      <c r="L139" s="129"/>
      <c r="M139" s="54">
        <f t="shared" si="61"/>
        <v>0</v>
      </c>
      <c r="N139" s="129"/>
      <c r="O139" s="54">
        <f t="shared" si="62"/>
        <v>0</v>
      </c>
      <c r="P139" s="54">
        <f t="shared" si="63"/>
        <v>0</v>
      </c>
      <c r="Q139" s="1"/>
    </row>
    <row r="140" spans="2:17" ht="12.5">
      <c r="B140" s="7" t="str">
        <f t="shared" si="42"/>
        <v/>
      </c>
      <c r="C140" s="50">
        <f>IF(D93="","-",+C139+1)</f>
        <v>2049</v>
      </c>
      <c r="D140" s="12">
        <f>IF(F139+SUM(E$99:E139)=D$92,F139,D$92-SUM(E$99:E139))</f>
        <v>720486.13926232257</v>
      </c>
      <c r="E140" s="377">
        <f>IF(+J96&lt;F139,J96,D140)</f>
        <v>219447.65909090909</v>
      </c>
      <c r="F140" s="55">
        <f t="shared" si="58"/>
        <v>501038.48017141351</v>
      </c>
      <c r="G140" s="55">
        <f t="shared" si="59"/>
        <v>610762.30971686798</v>
      </c>
      <c r="H140" s="379">
        <f t="shared" si="56"/>
        <v>295503.65407004219</v>
      </c>
      <c r="I140" s="398">
        <f t="shared" si="57"/>
        <v>295503.65407004219</v>
      </c>
      <c r="J140" s="54">
        <f t="shared" si="60"/>
        <v>0</v>
      </c>
      <c r="K140" s="54"/>
      <c r="L140" s="129"/>
      <c r="M140" s="54">
        <f t="shared" si="61"/>
        <v>0</v>
      </c>
      <c r="N140" s="129"/>
      <c r="O140" s="54">
        <f t="shared" si="62"/>
        <v>0</v>
      </c>
      <c r="P140" s="54">
        <f t="shared" si="63"/>
        <v>0</v>
      </c>
      <c r="Q140" s="1"/>
    </row>
    <row r="141" spans="2:17" ht="12.5">
      <c r="B141" s="7" t="str">
        <f t="shared" si="42"/>
        <v/>
      </c>
      <c r="C141" s="50">
        <f>IF(D93="","-",+C140+1)</f>
        <v>2050</v>
      </c>
      <c r="D141" s="12">
        <f>IF(F140+SUM(E$99:E140)=D$92,F140,D$92-SUM(E$99:E140))</f>
        <v>501038.48017141351</v>
      </c>
      <c r="E141" s="377">
        <f>IF(+J96&lt;F140,J96,D141)</f>
        <v>219447.65909090909</v>
      </c>
      <c r="F141" s="55">
        <f t="shared" si="58"/>
        <v>281590.82108050445</v>
      </c>
      <c r="G141" s="55">
        <f t="shared" si="59"/>
        <v>391314.65062595898</v>
      </c>
      <c r="H141" s="379">
        <f t="shared" si="56"/>
        <v>268176.64028338948</v>
      </c>
      <c r="I141" s="398">
        <f t="shared" si="57"/>
        <v>268176.64028338948</v>
      </c>
      <c r="J141" s="54">
        <f t="shared" si="60"/>
        <v>0</v>
      </c>
      <c r="K141" s="54"/>
      <c r="L141" s="129"/>
      <c r="M141" s="54">
        <f t="shared" si="61"/>
        <v>0</v>
      </c>
      <c r="N141" s="129"/>
      <c r="O141" s="54">
        <f t="shared" si="62"/>
        <v>0</v>
      </c>
      <c r="P141" s="54">
        <f t="shared" si="63"/>
        <v>0</v>
      </c>
      <c r="Q141" s="1"/>
    </row>
    <row r="142" spans="2:17" ht="12.5">
      <c r="B142" s="7" t="str">
        <f t="shared" si="42"/>
        <v>IU</v>
      </c>
      <c r="C142" s="50">
        <f>IF(D93="","-",+C141+1)</f>
        <v>2051</v>
      </c>
      <c r="D142" s="12">
        <f>IF(F141+SUM(E$99:E141)=D$92,F141,D$92-SUM(E$99:E141))</f>
        <v>281590.82108050957</v>
      </c>
      <c r="E142" s="377">
        <f>IF(+J96&lt;F141,J96,D142)</f>
        <v>219447.65909090909</v>
      </c>
      <c r="F142" s="55">
        <f t="shared" si="58"/>
        <v>62143.161989600485</v>
      </c>
      <c r="G142" s="55">
        <f t="shared" si="59"/>
        <v>171866.99153505504</v>
      </c>
      <c r="H142" s="379">
        <f t="shared" si="56"/>
        <v>240849.62649673747</v>
      </c>
      <c r="I142" s="398">
        <f t="shared" si="57"/>
        <v>240849.62649673747</v>
      </c>
      <c r="J142" s="54">
        <f t="shared" si="60"/>
        <v>0</v>
      </c>
      <c r="K142" s="54"/>
      <c r="L142" s="129"/>
      <c r="M142" s="54">
        <f t="shared" si="61"/>
        <v>0</v>
      </c>
      <c r="N142" s="129"/>
      <c r="O142" s="54">
        <f t="shared" si="62"/>
        <v>0</v>
      </c>
      <c r="P142" s="54">
        <f t="shared" si="63"/>
        <v>0</v>
      </c>
      <c r="Q142" s="1"/>
    </row>
    <row r="143" spans="2:17" ht="12.5">
      <c r="B143" s="7" t="str">
        <f t="shared" si="42"/>
        <v/>
      </c>
      <c r="C143" s="50">
        <f>IF(D93="","-",+C142+1)</f>
        <v>2052</v>
      </c>
      <c r="D143" s="12">
        <f>IF(F142+SUM(E$99:E142)=D$92,F142,D$92-SUM(E$99:E142))</f>
        <v>62143.161989600485</v>
      </c>
      <c r="E143" s="377">
        <f>IF(+J96&lt;F142,J96,D143)</f>
        <v>62143.161989600485</v>
      </c>
      <c r="F143" s="55">
        <f t="shared" si="58"/>
        <v>0</v>
      </c>
      <c r="G143" s="55">
        <f t="shared" si="59"/>
        <v>31071.580994800242</v>
      </c>
      <c r="H143" s="379">
        <f t="shared" si="56"/>
        <v>66012.392245851501</v>
      </c>
      <c r="I143" s="398">
        <f t="shared" si="57"/>
        <v>66012.392245851501</v>
      </c>
      <c r="J143" s="54">
        <f t="shared" si="60"/>
        <v>0</v>
      </c>
      <c r="K143" s="54"/>
      <c r="L143" s="129"/>
      <c r="M143" s="54">
        <f t="shared" si="61"/>
        <v>0</v>
      </c>
      <c r="N143" s="129"/>
      <c r="O143" s="54">
        <f t="shared" si="62"/>
        <v>0</v>
      </c>
      <c r="P143" s="54">
        <f t="shared" si="63"/>
        <v>0</v>
      </c>
      <c r="Q143" s="1"/>
    </row>
    <row r="144" spans="2:17" ht="12.5">
      <c r="B144" s="7" t="str">
        <f t="shared" si="42"/>
        <v/>
      </c>
      <c r="C144" s="50">
        <f>IF(D93="","-",+C143+1)</f>
        <v>2053</v>
      </c>
      <c r="D144" s="12">
        <f>IF(F143+SUM(E$99:E143)=D$92,F143,D$92-SUM(E$99:E143))</f>
        <v>0</v>
      </c>
      <c r="E144" s="377">
        <f>IF(+J96&lt;F143,J96,D144)</f>
        <v>0</v>
      </c>
      <c r="F144" s="55">
        <f t="shared" si="58"/>
        <v>0</v>
      </c>
      <c r="G144" s="55">
        <f t="shared" si="59"/>
        <v>0</v>
      </c>
      <c r="H144" s="379">
        <f t="shared" si="56"/>
        <v>0</v>
      </c>
      <c r="I144" s="398">
        <f t="shared" si="57"/>
        <v>0</v>
      </c>
      <c r="J144" s="54">
        <f t="shared" si="60"/>
        <v>0</v>
      </c>
      <c r="K144" s="54"/>
      <c r="L144" s="129"/>
      <c r="M144" s="54">
        <f t="shared" si="61"/>
        <v>0</v>
      </c>
      <c r="N144" s="129"/>
      <c r="O144" s="54">
        <f t="shared" si="62"/>
        <v>0</v>
      </c>
      <c r="P144" s="54">
        <f t="shared" si="63"/>
        <v>0</v>
      </c>
      <c r="Q144" s="1"/>
    </row>
    <row r="145" spans="2:17" ht="12.5">
      <c r="B145" s="7" t="str">
        <f t="shared" si="42"/>
        <v/>
      </c>
      <c r="C145" s="50">
        <f>IF(D93="","-",+C144+1)</f>
        <v>2054</v>
      </c>
      <c r="D145" s="12">
        <f>IF(F144+SUM(E$99:E144)=D$92,F144,D$92-SUM(E$99:E144))</f>
        <v>0</v>
      </c>
      <c r="E145" s="377">
        <f>IF(+J96&lt;F144,J96,D145)</f>
        <v>0</v>
      </c>
      <c r="F145" s="55">
        <f t="shared" si="58"/>
        <v>0</v>
      </c>
      <c r="G145" s="55">
        <f t="shared" si="59"/>
        <v>0</v>
      </c>
      <c r="H145" s="379">
        <f t="shared" si="56"/>
        <v>0</v>
      </c>
      <c r="I145" s="398">
        <f t="shared" si="57"/>
        <v>0</v>
      </c>
      <c r="J145" s="54">
        <f t="shared" si="60"/>
        <v>0</v>
      </c>
      <c r="K145" s="54"/>
      <c r="L145" s="129"/>
      <c r="M145" s="54">
        <f t="shared" si="61"/>
        <v>0</v>
      </c>
      <c r="N145" s="129"/>
      <c r="O145" s="54">
        <f t="shared" si="62"/>
        <v>0</v>
      </c>
      <c r="P145" s="54">
        <f t="shared" si="63"/>
        <v>0</v>
      </c>
      <c r="Q145" s="1"/>
    </row>
    <row r="146" spans="2:17" ht="12.5">
      <c r="B146" s="7" t="str">
        <f t="shared" si="42"/>
        <v/>
      </c>
      <c r="C146" s="50">
        <f>IF(D93="","-",+C145+1)</f>
        <v>2055</v>
      </c>
      <c r="D146" s="12">
        <f>IF(F145+SUM(E$99:E145)=D$92,F145,D$92-SUM(E$99:E145))</f>
        <v>0</v>
      </c>
      <c r="E146" s="377">
        <f>IF(+J96&lt;F145,J96,D146)</f>
        <v>0</v>
      </c>
      <c r="F146" s="55">
        <f t="shared" si="58"/>
        <v>0</v>
      </c>
      <c r="G146" s="55">
        <f t="shared" si="59"/>
        <v>0</v>
      </c>
      <c r="H146" s="379">
        <f t="shared" si="56"/>
        <v>0</v>
      </c>
      <c r="I146" s="398">
        <f t="shared" si="57"/>
        <v>0</v>
      </c>
      <c r="J146" s="54">
        <f t="shared" si="60"/>
        <v>0</v>
      </c>
      <c r="K146" s="54"/>
      <c r="L146" s="129"/>
      <c r="M146" s="54">
        <f t="shared" si="61"/>
        <v>0</v>
      </c>
      <c r="N146" s="129"/>
      <c r="O146" s="54">
        <f t="shared" si="62"/>
        <v>0</v>
      </c>
      <c r="P146" s="54">
        <f t="shared" si="63"/>
        <v>0</v>
      </c>
      <c r="Q146" s="1"/>
    </row>
    <row r="147" spans="2:17" ht="12.5">
      <c r="B147" s="7" t="str">
        <f t="shared" si="42"/>
        <v/>
      </c>
      <c r="C147" s="50">
        <f>IF(D93="","-",+C146+1)</f>
        <v>2056</v>
      </c>
      <c r="D147" s="12">
        <f>IF(F146+SUM(E$99:E146)=D$92,F146,D$92-SUM(E$99:E146))</f>
        <v>0</v>
      </c>
      <c r="E147" s="377">
        <f>IF(+J96&lt;F146,J96,D147)</f>
        <v>0</v>
      </c>
      <c r="F147" s="55">
        <f t="shared" si="58"/>
        <v>0</v>
      </c>
      <c r="G147" s="55">
        <f t="shared" si="59"/>
        <v>0</v>
      </c>
      <c r="H147" s="379">
        <f t="shared" si="56"/>
        <v>0</v>
      </c>
      <c r="I147" s="398">
        <f t="shared" si="57"/>
        <v>0</v>
      </c>
      <c r="J147" s="54">
        <f t="shared" si="60"/>
        <v>0</v>
      </c>
      <c r="K147" s="54"/>
      <c r="L147" s="129"/>
      <c r="M147" s="54">
        <f t="shared" si="61"/>
        <v>0</v>
      </c>
      <c r="N147" s="129"/>
      <c r="O147" s="54">
        <f t="shared" si="62"/>
        <v>0</v>
      </c>
      <c r="P147" s="54">
        <f t="shared" si="63"/>
        <v>0</v>
      </c>
      <c r="Q147" s="1"/>
    </row>
    <row r="148" spans="2:17" ht="12.5">
      <c r="B148" s="7" t="str">
        <f t="shared" si="42"/>
        <v/>
      </c>
      <c r="C148" s="50">
        <f>IF(D93="","-",+C147+1)</f>
        <v>2057</v>
      </c>
      <c r="D148" s="12">
        <f>IF(F147+SUM(E$99:E147)=D$92,F147,D$92-SUM(E$99:E147))</f>
        <v>0</v>
      </c>
      <c r="E148" s="377">
        <f>IF(+J96&lt;F147,J96,D148)</f>
        <v>0</v>
      </c>
      <c r="F148" s="55">
        <f t="shared" si="58"/>
        <v>0</v>
      </c>
      <c r="G148" s="55">
        <f t="shared" si="59"/>
        <v>0</v>
      </c>
      <c r="H148" s="379">
        <f t="shared" si="56"/>
        <v>0</v>
      </c>
      <c r="I148" s="398">
        <f t="shared" si="57"/>
        <v>0</v>
      </c>
      <c r="J148" s="54">
        <f t="shared" si="60"/>
        <v>0</v>
      </c>
      <c r="K148" s="54"/>
      <c r="L148" s="129"/>
      <c r="M148" s="54">
        <f t="shared" si="61"/>
        <v>0</v>
      </c>
      <c r="N148" s="129"/>
      <c r="O148" s="54">
        <f t="shared" si="62"/>
        <v>0</v>
      </c>
      <c r="P148" s="54">
        <f t="shared" si="63"/>
        <v>0</v>
      </c>
      <c r="Q148" s="1"/>
    </row>
    <row r="149" spans="2:17" ht="12.5">
      <c r="B149" s="7" t="str">
        <f t="shared" si="42"/>
        <v/>
      </c>
      <c r="C149" s="50">
        <f>IF(D93="","-",+C148+1)</f>
        <v>2058</v>
      </c>
      <c r="D149" s="12">
        <f>IF(F148+SUM(E$99:E148)=D$92,F148,D$92-SUM(E$99:E148))</f>
        <v>0</v>
      </c>
      <c r="E149" s="377">
        <f>IF(+J96&lt;F148,J96,D149)</f>
        <v>0</v>
      </c>
      <c r="F149" s="55">
        <f t="shared" si="58"/>
        <v>0</v>
      </c>
      <c r="G149" s="55">
        <f t="shared" si="59"/>
        <v>0</v>
      </c>
      <c r="H149" s="379">
        <f t="shared" si="56"/>
        <v>0</v>
      </c>
      <c r="I149" s="398">
        <f t="shared" si="57"/>
        <v>0</v>
      </c>
      <c r="J149" s="54">
        <f t="shared" si="60"/>
        <v>0</v>
      </c>
      <c r="K149" s="54"/>
      <c r="L149" s="129"/>
      <c r="M149" s="54">
        <f t="shared" si="61"/>
        <v>0</v>
      </c>
      <c r="N149" s="129"/>
      <c r="O149" s="54">
        <f t="shared" si="62"/>
        <v>0</v>
      </c>
      <c r="P149" s="54">
        <f t="shared" si="63"/>
        <v>0</v>
      </c>
      <c r="Q149" s="1"/>
    </row>
    <row r="150" spans="2:17" ht="12.5">
      <c r="B150" s="7" t="str">
        <f t="shared" si="42"/>
        <v/>
      </c>
      <c r="C150" s="50">
        <f>IF(D93="","-",+C149+1)</f>
        <v>2059</v>
      </c>
      <c r="D150" s="12">
        <f>IF(F149+SUM(E$99:E149)=D$92,F149,D$92-SUM(E$99:E149))</f>
        <v>0</v>
      </c>
      <c r="E150" s="377">
        <f>IF(+J96&lt;F149,J96,D150)</f>
        <v>0</v>
      </c>
      <c r="F150" s="55">
        <f t="shared" si="58"/>
        <v>0</v>
      </c>
      <c r="G150" s="55">
        <f t="shared" si="59"/>
        <v>0</v>
      </c>
      <c r="H150" s="379">
        <f t="shared" si="56"/>
        <v>0</v>
      </c>
      <c r="I150" s="398">
        <f t="shared" si="57"/>
        <v>0</v>
      </c>
      <c r="J150" s="54">
        <f t="shared" si="60"/>
        <v>0</v>
      </c>
      <c r="K150" s="54"/>
      <c r="L150" s="129"/>
      <c r="M150" s="54">
        <f t="shared" si="61"/>
        <v>0</v>
      </c>
      <c r="N150" s="129"/>
      <c r="O150" s="54">
        <f t="shared" si="62"/>
        <v>0</v>
      </c>
      <c r="P150" s="54">
        <f t="shared" si="63"/>
        <v>0</v>
      </c>
      <c r="Q150" s="1"/>
    </row>
    <row r="151" spans="2:17" ht="12.5">
      <c r="B151" s="7" t="str">
        <f t="shared" si="42"/>
        <v/>
      </c>
      <c r="C151" s="50">
        <f>IF(D93="","-",+C150+1)</f>
        <v>2060</v>
      </c>
      <c r="D151" s="12">
        <f>IF(F150+SUM(E$99:E150)=D$92,F150,D$92-SUM(E$99:E150))</f>
        <v>0</v>
      </c>
      <c r="E151" s="377">
        <f>IF(+J96&lt;F150,J96,D151)</f>
        <v>0</v>
      </c>
      <c r="F151" s="55">
        <f t="shared" si="58"/>
        <v>0</v>
      </c>
      <c r="G151" s="55">
        <f t="shared" si="59"/>
        <v>0</v>
      </c>
      <c r="H151" s="379">
        <f t="shared" si="56"/>
        <v>0</v>
      </c>
      <c r="I151" s="398">
        <f t="shared" si="57"/>
        <v>0</v>
      </c>
      <c r="J151" s="54">
        <f t="shared" si="60"/>
        <v>0</v>
      </c>
      <c r="K151" s="54"/>
      <c r="L151" s="129"/>
      <c r="M151" s="54">
        <f t="shared" si="61"/>
        <v>0</v>
      </c>
      <c r="N151" s="129"/>
      <c r="O151" s="54">
        <f t="shared" si="62"/>
        <v>0</v>
      </c>
      <c r="P151" s="54">
        <f t="shared" si="63"/>
        <v>0</v>
      </c>
      <c r="Q151" s="1"/>
    </row>
    <row r="152" spans="2:17" ht="12.5">
      <c r="B152" s="7" t="str">
        <f t="shared" si="42"/>
        <v/>
      </c>
      <c r="C152" s="50">
        <f>IF(D93="","-",+C151+1)</f>
        <v>2061</v>
      </c>
      <c r="D152" s="12">
        <f>IF(F151+SUM(E$99:E151)=D$92,F151,D$92-SUM(E$99:E151))</f>
        <v>0</v>
      </c>
      <c r="E152" s="377">
        <f>IF(+J96&lt;F151,J96,D152)</f>
        <v>0</v>
      </c>
      <c r="F152" s="55">
        <f t="shared" si="58"/>
        <v>0</v>
      </c>
      <c r="G152" s="55">
        <f t="shared" si="59"/>
        <v>0</v>
      </c>
      <c r="H152" s="379">
        <f t="shared" si="56"/>
        <v>0</v>
      </c>
      <c r="I152" s="398">
        <f t="shared" si="57"/>
        <v>0</v>
      </c>
      <c r="J152" s="54">
        <f t="shared" si="60"/>
        <v>0</v>
      </c>
      <c r="K152" s="54"/>
      <c r="L152" s="129"/>
      <c r="M152" s="54">
        <f t="shared" si="61"/>
        <v>0</v>
      </c>
      <c r="N152" s="129"/>
      <c r="O152" s="54">
        <f t="shared" si="62"/>
        <v>0</v>
      </c>
      <c r="P152" s="54">
        <f t="shared" si="63"/>
        <v>0</v>
      </c>
      <c r="Q152" s="1"/>
    </row>
    <row r="153" spans="2:17" ht="12.5">
      <c r="B153" s="7" t="str">
        <f t="shared" si="42"/>
        <v/>
      </c>
      <c r="C153" s="50">
        <f>IF(D93="","-",+C152+1)</f>
        <v>2062</v>
      </c>
      <c r="D153" s="12">
        <f>IF(F152+SUM(E$99:E152)=D$92,F152,D$92-SUM(E$99:E152))</f>
        <v>0</v>
      </c>
      <c r="E153" s="377">
        <f>IF(+J96&lt;F152,J96,D153)</f>
        <v>0</v>
      </c>
      <c r="F153" s="55">
        <f t="shared" si="58"/>
        <v>0</v>
      </c>
      <c r="G153" s="55">
        <f t="shared" si="59"/>
        <v>0</v>
      </c>
      <c r="H153" s="379">
        <f t="shared" si="56"/>
        <v>0</v>
      </c>
      <c r="I153" s="398">
        <f t="shared" si="57"/>
        <v>0</v>
      </c>
      <c r="J153" s="54">
        <f t="shared" si="60"/>
        <v>0</v>
      </c>
      <c r="K153" s="54"/>
      <c r="L153" s="129"/>
      <c r="M153" s="54">
        <f t="shared" si="61"/>
        <v>0</v>
      </c>
      <c r="N153" s="129"/>
      <c r="O153" s="54">
        <f t="shared" si="62"/>
        <v>0</v>
      </c>
      <c r="P153" s="54">
        <f t="shared" si="63"/>
        <v>0</v>
      </c>
      <c r="Q153" s="1"/>
    </row>
    <row r="154" spans="2:17" ht="13" thickBot="1">
      <c r="B154" s="7" t="str">
        <f t="shared" si="42"/>
        <v/>
      </c>
      <c r="C154" s="59">
        <f>IF(D93="","-",+C153+1)</f>
        <v>2063</v>
      </c>
      <c r="D154" s="84">
        <f>IF(F153+SUM(E$99:E153)=D$92,F153,D$92-SUM(E$99:E153))</f>
        <v>0</v>
      </c>
      <c r="E154" s="380">
        <f>IF(+J96&lt;F153,J96,D154)</f>
        <v>0</v>
      </c>
      <c r="F154" s="60">
        <f t="shared" si="58"/>
        <v>0</v>
      </c>
      <c r="G154" s="60">
        <f t="shared" si="59"/>
        <v>0</v>
      </c>
      <c r="H154" s="381">
        <f t="shared" si="56"/>
        <v>0</v>
      </c>
      <c r="I154" s="399">
        <f t="shared" si="57"/>
        <v>0</v>
      </c>
      <c r="J154" s="64">
        <f t="shared" si="60"/>
        <v>0</v>
      </c>
      <c r="K154" s="54"/>
      <c r="L154" s="130"/>
      <c r="M154" s="64">
        <f t="shared" si="61"/>
        <v>0</v>
      </c>
      <c r="N154" s="130"/>
      <c r="O154" s="64">
        <f t="shared" si="62"/>
        <v>0</v>
      </c>
      <c r="P154" s="64">
        <f t="shared" si="63"/>
        <v>0</v>
      </c>
      <c r="Q154" s="1"/>
    </row>
    <row r="155" spans="2:17" ht="12.5">
      <c r="C155" s="12" t="s">
        <v>78</v>
      </c>
      <c r="D155" s="292"/>
      <c r="E155" s="292">
        <f>SUM(E99:E154)</f>
        <v>9655697</v>
      </c>
      <c r="F155" s="292"/>
      <c r="G155" s="292"/>
      <c r="H155" s="292">
        <f>SUM(H99:H154)</f>
        <v>36148615.333393574</v>
      </c>
      <c r="I155" s="292">
        <f>SUM(I99:I154)</f>
        <v>36148615.333393574</v>
      </c>
      <c r="J155" s="292">
        <f>SUM(J99:J154)</f>
        <v>0</v>
      </c>
      <c r="K155" s="292"/>
      <c r="L155" s="292"/>
      <c r="M155" s="292"/>
      <c r="N155" s="292"/>
      <c r="O155" s="292"/>
      <c r="P155" s="1"/>
      <c r="Q155" s="1"/>
    </row>
    <row r="156" spans="2:17" ht="12.5"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  <c r="Q157" s="1"/>
    </row>
    <row r="158" spans="2:17" ht="12.5"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41" priority="1" stopIfTrue="1" operator="equal">
      <formula>$I$10</formula>
    </cfRule>
  </conditionalFormatting>
  <conditionalFormatting sqref="C99:C154">
    <cfRule type="cellIs" dxfId="14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57"/>
  <dimension ref="A1:Q162"/>
  <sheetViews>
    <sheetView topLeftCell="A7" zoomScaleNormal="100" zoomScaleSheetLayoutView="84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"&amp;RIGHT(MID(CELL("filename",$A$1),FIND("]",CELL("filename",$A$1))+1,256),1)&amp;" of "&amp;COUNT('S.001:S.xyz - blank'!$P$3)-1</f>
        <v>SWEPCO Project 9 of 77</v>
      </c>
      <c r="Q1" s="13"/>
    </row>
    <row r="2" spans="1:17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 t="str">
        <f>RIGHT(N3,3)</f>
        <v/>
      </c>
      <c r="P3" s="96">
        <v>1</v>
      </c>
    </row>
    <row r="4" spans="1:17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7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266358.00719090481</v>
      </c>
      <c r="P5" s="1"/>
    </row>
    <row r="6" spans="1:17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266358.00719090481</v>
      </c>
      <c r="O6" s="1"/>
      <c r="P6" s="1"/>
    </row>
    <row r="7" spans="1:17" ht="13.5" thickBot="1">
      <c r="C7" s="25" t="s">
        <v>48</v>
      </c>
      <c r="D7" s="127" t="s">
        <v>231</v>
      </c>
      <c r="E7" s="1"/>
      <c r="F7" s="1"/>
      <c r="G7" s="1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7" ht="13.5" thickBot="1">
      <c r="C8" s="29"/>
      <c r="D8" s="85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148</v>
      </c>
      <c r="E9" s="456" t="s">
        <v>479</v>
      </c>
      <c r="F9" s="31"/>
      <c r="G9" s="461" t="s">
        <v>527</v>
      </c>
      <c r="H9" s="31"/>
      <c r="I9" s="32"/>
      <c r="J9" s="33"/>
      <c r="P9" s="1"/>
    </row>
    <row r="10" spans="1:17" ht="13">
      <c r="C10" s="34" t="s">
        <v>51</v>
      </c>
      <c r="D10" s="362">
        <v>2820328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7" ht="12.5">
      <c r="C11" s="34" t="s">
        <v>54</v>
      </c>
      <c r="D11" s="37">
        <v>2008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2">
        <v>4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68788.487804878052</v>
      </c>
      <c r="J14" s="292"/>
      <c r="K14" s="292"/>
      <c r="L14" s="292"/>
      <c r="M14" s="292"/>
      <c r="N14" s="292"/>
      <c r="O14" s="1"/>
      <c r="P14" s="1"/>
    </row>
    <row r="15" spans="1:17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131" t="s">
        <v>260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2008</v>
      </c>
      <c r="D17" s="133">
        <v>1475169</v>
      </c>
      <c r="E17" s="373">
        <v>29902</v>
      </c>
      <c r="F17" s="133">
        <v>1445267</v>
      </c>
      <c r="G17" s="373">
        <v>214903</v>
      </c>
      <c r="H17" s="374">
        <v>214903</v>
      </c>
      <c r="I17" s="153">
        <f t="shared" ref="I17:I48" si="0">H17-G17</f>
        <v>0</v>
      </c>
      <c r="J17" s="52"/>
      <c r="K17" s="112">
        <v>214903</v>
      </c>
      <c r="L17" s="53">
        <f t="shared" ref="L17:L48" si="1">IF(K17&lt;&gt;0,+G17-K17,0)</f>
        <v>0</v>
      </c>
      <c r="M17" s="112">
        <f>K17</f>
        <v>214903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2009</v>
      </c>
      <c r="D18" s="137">
        <v>1831326</v>
      </c>
      <c r="E18" s="375">
        <v>50403</v>
      </c>
      <c r="F18" s="137">
        <v>1780923</v>
      </c>
      <c r="G18" s="375">
        <v>323352</v>
      </c>
      <c r="H18" s="374">
        <v>323352</v>
      </c>
      <c r="I18" s="153">
        <f t="shared" si="0"/>
        <v>0</v>
      </c>
      <c r="J18" s="52"/>
      <c r="K18" s="113">
        <v>323352</v>
      </c>
      <c r="L18" s="54">
        <f t="shared" si="1"/>
        <v>0</v>
      </c>
      <c r="M18" s="113">
        <v>323352</v>
      </c>
      <c r="N18" s="54">
        <f t="shared" si="2"/>
        <v>0</v>
      </c>
      <c r="O18" s="54">
        <f t="shared" si="3"/>
        <v>0</v>
      </c>
      <c r="P18" s="1"/>
    </row>
    <row r="19" spans="2:16" ht="12.5">
      <c r="B19" s="7" t="str">
        <f>IF(D19=F18,"","IU")</f>
        <v>IU</v>
      </c>
      <c r="C19" s="50">
        <f>IF(D11="","-",+C18+1)</f>
        <v>2010</v>
      </c>
      <c r="D19" s="137">
        <v>1782801</v>
      </c>
      <c r="E19" s="375">
        <v>49029</v>
      </c>
      <c r="F19" s="137">
        <v>1733771</v>
      </c>
      <c r="G19" s="375">
        <v>298284</v>
      </c>
      <c r="H19" s="374">
        <v>298285</v>
      </c>
      <c r="I19" s="153">
        <v>0</v>
      </c>
      <c r="J19" s="52"/>
      <c r="K19" s="113">
        <f t="shared" ref="K19:K24" si="4">G19</f>
        <v>298284</v>
      </c>
      <c r="L19" s="54">
        <f t="shared" si="1"/>
        <v>0</v>
      </c>
      <c r="M19" s="113">
        <f t="shared" ref="M19:M24" si="5">H19</f>
        <v>298285</v>
      </c>
      <c r="N19" s="54">
        <f t="shared" si="2"/>
        <v>0</v>
      </c>
      <c r="O19" s="54">
        <f t="shared" si="3"/>
        <v>0</v>
      </c>
      <c r="P19" s="1"/>
    </row>
    <row r="20" spans="2:16" ht="12.5">
      <c r="B20" s="7" t="str">
        <f t="shared" ref="B20:B72" si="6">IF(D20=F19,"","IU")</f>
        <v>IU</v>
      </c>
      <c r="C20" s="50">
        <f>IF(D11="","-",+C19+1)</f>
        <v>2011</v>
      </c>
      <c r="D20" s="137">
        <v>2691044</v>
      </c>
      <c r="E20" s="375">
        <v>68789.707317073175</v>
      </c>
      <c r="F20" s="137">
        <v>2622254.2926829266</v>
      </c>
      <c r="G20" s="375">
        <v>478365.33332464576</v>
      </c>
      <c r="H20" s="374">
        <v>478365.33332464576</v>
      </c>
      <c r="I20" s="153">
        <v>0</v>
      </c>
      <c r="J20" s="52"/>
      <c r="K20" s="113">
        <f t="shared" si="4"/>
        <v>478365.33332464576</v>
      </c>
      <c r="L20" s="54">
        <f t="shared" si="1"/>
        <v>0</v>
      </c>
      <c r="M20" s="113">
        <f t="shared" si="5"/>
        <v>478365.33332464576</v>
      </c>
      <c r="N20" s="54">
        <f t="shared" si="2"/>
        <v>0</v>
      </c>
      <c r="O20" s="54">
        <f t="shared" si="3"/>
        <v>0</v>
      </c>
      <c r="P20" s="1"/>
    </row>
    <row r="21" spans="2:16" ht="12.5">
      <c r="B21" s="7" t="str">
        <f t="shared" si="6"/>
        <v/>
      </c>
      <c r="C21" s="50">
        <f>IF(D12="","-",+C20+1)</f>
        <v>2012</v>
      </c>
      <c r="D21" s="137">
        <v>2622254.2926829266</v>
      </c>
      <c r="E21" s="375">
        <v>67151.857142857145</v>
      </c>
      <c r="F21" s="137">
        <v>2555102.4355400694</v>
      </c>
      <c r="G21" s="375">
        <v>447147.04924288485</v>
      </c>
      <c r="H21" s="374">
        <v>447147.04924288485</v>
      </c>
      <c r="I21" s="141">
        <v>0</v>
      </c>
      <c r="J21" s="52"/>
      <c r="K21" s="113">
        <f t="shared" si="4"/>
        <v>447147.04924288485</v>
      </c>
      <c r="L21" s="54">
        <f t="shared" si="1"/>
        <v>0</v>
      </c>
      <c r="M21" s="113">
        <f t="shared" si="5"/>
        <v>447147.04924288485</v>
      </c>
      <c r="N21" s="54">
        <f t="shared" si="2"/>
        <v>0</v>
      </c>
      <c r="O21" s="54">
        <f t="shared" si="3"/>
        <v>0</v>
      </c>
      <c r="P21" s="1"/>
    </row>
    <row r="22" spans="2:16" ht="12.5">
      <c r="B22" s="7" t="str">
        <f t="shared" si="6"/>
        <v/>
      </c>
      <c r="C22" s="50">
        <f>IF(D11="","-",+C21+1)</f>
        <v>2013</v>
      </c>
      <c r="D22" s="137">
        <v>2555102.4355400694</v>
      </c>
      <c r="E22" s="375">
        <v>67151.857142857145</v>
      </c>
      <c r="F22" s="137">
        <v>2487950.5783972121</v>
      </c>
      <c r="G22" s="375">
        <v>415432.79896148719</v>
      </c>
      <c r="H22" s="374">
        <v>415432.79896148719</v>
      </c>
      <c r="I22" s="153">
        <v>0</v>
      </c>
      <c r="J22" s="52"/>
      <c r="K22" s="113">
        <f t="shared" si="4"/>
        <v>415432.79896148719</v>
      </c>
      <c r="L22" s="54">
        <f t="shared" ref="L22:L27" si="7">IF(K22&lt;&gt;0,+G22-K22,0)</f>
        <v>0</v>
      </c>
      <c r="M22" s="113">
        <f t="shared" si="5"/>
        <v>415432.79896148719</v>
      </c>
      <c r="N22" s="54">
        <f t="shared" ref="N22:N27" si="8">IF(M22&lt;&gt;0,+H22-M22,0)</f>
        <v>0</v>
      </c>
      <c r="O22" s="54">
        <f t="shared" ref="O22:O27" si="9">+N22-L22</f>
        <v>0</v>
      </c>
      <c r="P22" s="1"/>
    </row>
    <row r="23" spans="2:16" ht="12.5">
      <c r="B23" s="7" t="str">
        <f t="shared" si="6"/>
        <v/>
      </c>
      <c r="C23" s="50">
        <f>IF(D11="","-",+C22+1)</f>
        <v>2014</v>
      </c>
      <c r="D23" s="137">
        <v>2487950.5783972121</v>
      </c>
      <c r="E23" s="375">
        <v>67151.857142857145</v>
      </c>
      <c r="F23" s="137">
        <v>2420798.7212543548</v>
      </c>
      <c r="G23" s="375">
        <v>393743.0429982192</v>
      </c>
      <c r="H23" s="374">
        <v>393743.0429982192</v>
      </c>
      <c r="I23" s="153">
        <v>0</v>
      </c>
      <c r="J23" s="52"/>
      <c r="K23" s="113">
        <f t="shared" si="4"/>
        <v>393743.0429982192</v>
      </c>
      <c r="L23" s="54">
        <f t="shared" si="7"/>
        <v>0</v>
      </c>
      <c r="M23" s="113">
        <f t="shared" si="5"/>
        <v>393743.0429982192</v>
      </c>
      <c r="N23" s="54">
        <f t="shared" si="8"/>
        <v>0</v>
      </c>
      <c r="O23" s="54">
        <f t="shared" si="9"/>
        <v>0</v>
      </c>
      <c r="P23" s="1"/>
    </row>
    <row r="24" spans="2:16" ht="12.5">
      <c r="B24" s="7" t="str">
        <f t="shared" si="6"/>
        <v/>
      </c>
      <c r="C24" s="50">
        <f>IF(D11="","-",+C23+1)</f>
        <v>2015</v>
      </c>
      <c r="D24" s="137">
        <v>2420798.7212543548</v>
      </c>
      <c r="E24" s="375">
        <v>67151.857142857145</v>
      </c>
      <c r="F24" s="137">
        <v>2353646.8641114975</v>
      </c>
      <c r="G24" s="375">
        <v>377138.44894635677</v>
      </c>
      <c r="H24" s="374">
        <v>377138.44894635677</v>
      </c>
      <c r="I24" s="52">
        <v>0</v>
      </c>
      <c r="J24" s="52"/>
      <c r="K24" s="113">
        <f t="shared" si="4"/>
        <v>377138.44894635677</v>
      </c>
      <c r="L24" s="54">
        <f t="shared" si="7"/>
        <v>0</v>
      </c>
      <c r="M24" s="113">
        <f t="shared" si="5"/>
        <v>377138.44894635677</v>
      </c>
      <c r="N24" s="54">
        <f t="shared" si="8"/>
        <v>0</v>
      </c>
      <c r="O24" s="54">
        <f t="shared" si="9"/>
        <v>0</v>
      </c>
      <c r="P24" s="1"/>
    </row>
    <row r="25" spans="2:16" ht="12.5">
      <c r="B25" s="7" t="str">
        <f t="shared" si="6"/>
        <v>IU</v>
      </c>
      <c r="C25" s="50">
        <f>IF(D11="","-",+C24+1)</f>
        <v>2016</v>
      </c>
      <c r="D25" s="137">
        <v>2353596.864111498</v>
      </c>
      <c r="E25" s="375">
        <v>67150.666666666672</v>
      </c>
      <c r="F25" s="137">
        <v>2286446.1974448315</v>
      </c>
      <c r="G25" s="375">
        <v>364571.53091239138</v>
      </c>
      <c r="H25" s="374">
        <v>364571.53091239138</v>
      </c>
      <c r="I25" s="52">
        <f t="shared" si="0"/>
        <v>0</v>
      </c>
      <c r="J25" s="52"/>
      <c r="K25" s="113">
        <f t="shared" ref="K25:K30" si="10">G25</f>
        <v>364571.53091239138</v>
      </c>
      <c r="L25" s="54">
        <f t="shared" si="7"/>
        <v>0</v>
      </c>
      <c r="M25" s="113">
        <f t="shared" ref="M25:M30" si="11">H25</f>
        <v>364571.53091239138</v>
      </c>
      <c r="N25" s="54">
        <f t="shared" si="8"/>
        <v>0</v>
      </c>
      <c r="O25" s="54">
        <f t="shared" si="9"/>
        <v>0</v>
      </c>
      <c r="P25" s="1"/>
    </row>
    <row r="26" spans="2:16" ht="12.5">
      <c r="B26" s="7" t="str">
        <f t="shared" si="6"/>
        <v/>
      </c>
      <c r="C26" s="50">
        <f>IF(D11="","-",+C25+1)</f>
        <v>2017</v>
      </c>
      <c r="D26" s="137">
        <v>2286446.1974448315</v>
      </c>
      <c r="E26" s="375">
        <v>65589.023255813954</v>
      </c>
      <c r="F26" s="137">
        <v>2220857.1741890176</v>
      </c>
      <c r="G26" s="375">
        <v>344799.6405005774</v>
      </c>
      <c r="H26" s="374">
        <v>344799.6405005774</v>
      </c>
      <c r="I26" s="52">
        <f t="shared" si="0"/>
        <v>0</v>
      </c>
      <c r="J26" s="52"/>
      <c r="K26" s="113">
        <f t="shared" si="10"/>
        <v>344799.6405005774</v>
      </c>
      <c r="L26" s="54">
        <f t="shared" si="7"/>
        <v>0</v>
      </c>
      <c r="M26" s="113">
        <f t="shared" si="11"/>
        <v>344799.6405005774</v>
      </c>
      <c r="N26" s="54">
        <f t="shared" si="8"/>
        <v>0</v>
      </c>
      <c r="O26" s="54">
        <f t="shared" si="9"/>
        <v>0</v>
      </c>
      <c r="P26" s="1"/>
    </row>
    <row r="27" spans="2:16" ht="12.5">
      <c r="B27" s="7" t="str">
        <f t="shared" si="6"/>
        <v/>
      </c>
      <c r="C27" s="50">
        <f>IF(D11="","-",+C26+1)</f>
        <v>2018</v>
      </c>
      <c r="D27" s="137">
        <v>2220857.1741890176</v>
      </c>
      <c r="E27" s="375">
        <v>68788.487804878052</v>
      </c>
      <c r="F27" s="137">
        <v>2152068.6863841396</v>
      </c>
      <c r="G27" s="375">
        <v>346675.02376969234</v>
      </c>
      <c r="H27" s="374">
        <v>346675.02376969234</v>
      </c>
      <c r="I27" s="52">
        <f t="shared" si="0"/>
        <v>0</v>
      </c>
      <c r="J27" s="52"/>
      <c r="K27" s="113">
        <f t="shared" si="10"/>
        <v>346675.02376969234</v>
      </c>
      <c r="L27" s="54">
        <f t="shared" si="7"/>
        <v>0</v>
      </c>
      <c r="M27" s="113">
        <f t="shared" si="11"/>
        <v>346675.02376969234</v>
      </c>
      <c r="N27" s="54">
        <f t="shared" si="8"/>
        <v>0</v>
      </c>
      <c r="O27" s="54">
        <f t="shared" si="9"/>
        <v>0</v>
      </c>
      <c r="P27" s="1"/>
    </row>
    <row r="28" spans="2:16" ht="12.5">
      <c r="B28" s="7" t="str">
        <f t="shared" si="6"/>
        <v/>
      </c>
      <c r="C28" s="50">
        <f>IF(D11="","-",+C27+1)</f>
        <v>2019</v>
      </c>
      <c r="D28" s="137">
        <v>2152068.6863841396</v>
      </c>
      <c r="E28" s="375">
        <v>68788.487804878052</v>
      </c>
      <c r="F28" s="137">
        <v>2083280.1985792615</v>
      </c>
      <c r="G28" s="375">
        <v>337932.41289549379</v>
      </c>
      <c r="H28" s="374">
        <v>337932.41289549379</v>
      </c>
      <c r="I28" s="52">
        <f t="shared" si="0"/>
        <v>0</v>
      </c>
      <c r="J28" s="52"/>
      <c r="K28" s="113">
        <f t="shared" si="10"/>
        <v>337932.41289549379</v>
      </c>
      <c r="L28" s="54">
        <f t="shared" ref="L28" si="12">IF(K28&lt;&gt;0,+G28-K28,0)</f>
        <v>0</v>
      </c>
      <c r="M28" s="113">
        <f t="shared" si="11"/>
        <v>337932.41289549379</v>
      </c>
      <c r="N28" s="54">
        <f t="shared" si="2"/>
        <v>0</v>
      </c>
      <c r="O28" s="54">
        <f t="shared" si="3"/>
        <v>0</v>
      </c>
      <c r="P28" s="1"/>
    </row>
    <row r="29" spans="2:16" ht="12.5">
      <c r="B29" s="7" t="str">
        <f t="shared" si="6"/>
        <v/>
      </c>
      <c r="C29" s="50">
        <f>IF(D11="","-",+C28+1)</f>
        <v>2020</v>
      </c>
      <c r="D29" s="137">
        <v>2083280.1985792615</v>
      </c>
      <c r="E29" s="375">
        <v>68788.487804878052</v>
      </c>
      <c r="F29" s="137">
        <v>2014491.7107743835</v>
      </c>
      <c r="G29" s="375">
        <v>278462.16480746388</v>
      </c>
      <c r="H29" s="374">
        <v>278462.16480746388</v>
      </c>
      <c r="I29" s="52">
        <f t="shared" si="0"/>
        <v>0</v>
      </c>
      <c r="J29" s="52"/>
      <c r="K29" s="113">
        <f t="shared" si="10"/>
        <v>278462.16480746388</v>
      </c>
      <c r="L29" s="54">
        <f t="shared" ref="L29" si="13">IF(K29&lt;&gt;0,+G29-K29,0)</f>
        <v>0</v>
      </c>
      <c r="M29" s="113">
        <f t="shared" si="11"/>
        <v>278462.16480746388</v>
      </c>
      <c r="N29" s="54">
        <f t="shared" si="2"/>
        <v>0</v>
      </c>
      <c r="O29" s="54">
        <f t="shared" si="3"/>
        <v>0</v>
      </c>
      <c r="P29" s="1"/>
    </row>
    <row r="30" spans="2:16" ht="12.5">
      <c r="B30" s="7" t="str">
        <f t="shared" si="6"/>
        <v>IU</v>
      </c>
      <c r="C30" s="50">
        <f>IF(D11="","-",+C29+1)</f>
        <v>2021</v>
      </c>
      <c r="D30" s="137">
        <v>2017691.1753234474</v>
      </c>
      <c r="E30" s="375">
        <v>67150.666666666672</v>
      </c>
      <c r="F30" s="137">
        <v>1950540.5086567807</v>
      </c>
      <c r="G30" s="375">
        <v>277475.96380868781</v>
      </c>
      <c r="H30" s="374">
        <v>277475.96380868781</v>
      </c>
      <c r="I30" s="52">
        <f t="shared" si="0"/>
        <v>0</v>
      </c>
      <c r="J30" s="52"/>
      <c r="K30" s="113">
        <f t="shared" si="10"/>
        <v>277475.96380868781</v>
      </c>
      <c r="L30" s="54">
        <f t="shared" ref="L30" si="14">IF(K30&lt;&gt;0,+G30-K30,0)</f>
        <v>0</v>
      </c>
      <c r="M30" s="113">
        <f t="shared" si="11"/>
        <v>277475.96380868781</v>
      </c>
      <c r="N30" s="54">
        <f t="shared" si="2"/>
        <v>0</v>
      </c>
      <c r="O30" s="54">
        <f t="shared" si="3"/>
        <v>0</v>
      </c>
      <c r="P30" s="1"/>
    </row>
    <row r="31" spans="2:16" ht="12.5">
      <c r="B31" s="7" t="str">
        <f t="shared" si="6"/>
        <v>IU</v>
      </c>
      <c r="C31" s="50">
        <f>IF(D11="","-",+C30+1)</f>
        <v>2022</v>
      </c>
      <c r="D31" s="137">
        <v>1947341.0441077168</v>
      </c>
      <c r="E31" s="375">
        <v>67150.666666666672</v>
      </c>
      <c r="F31" s="137">
        <v>1880190.37744105</v>
      </c>
      <c r="G31" s="375">
        <v>282342.32366047957</v>
      </c>
      <c r="H31" s="374">
        <v>282342.32366047957</v>
      </c>
      <c r="I31" s="52">
        <f t="shared" si="0"/>
        <v>0</v>
      </c>
      <c r="J31" s="52"/>
      <c r="K31" s="113">
        <f t="shared" ref="K31" si="15">G31</f>
        <v>282342.32366047957</v>
      </c>
      <c r="L31" s="54">
        <f t="shared" ref="L31" si="16">IF(K31&lt;&gt;0,+G31-K31,0)</f>
        <v>0</v>
      </c>
      <c r="M31" s="113">
        <f t="shared" ref="M31" si="17">H31</f>
        <v>282342.32366047957</v>
      </c>
      <c r="N31" s="54">
        <f t="shared" si="2"/>
        <v>0</v>
      </c>
      <c r="O31" s="54">
        <f t="shared" si="3"/>
        <v>0</v>
      </c>
      <c r="P31" s="1"/>
    </row>
    <row r="32" spans="2:16" ht="12.5">
      <c r="B32" s="7" t="str">
        <f t="shared" si="6"/>
        <v/>
      </c>
      <c r="C32" s="50">
        <f>IF(D11="","-",+C31+1)</f>
        <v>2023</v>
      </c>
      <c r="D32" s="137">
        <v>1880190.37744105</v>
      </c>
      <c r="E32" s="375">
        <v>67150.666666666672</v>
      </c>
      <c r="F32" s="137">
        <v>1813039.7107743833</v>
      </c>
      <c r="G32" s="375">
        <v>300427.61382365174</v>
      </c>
      <c r="H32" s="374">
        <v>300427.61382365174</v>
      </c>
      <c r="I32" s="52">
        <f t="shared" si="0"/>
        <v>0</v>
      </c>
      <c r="J32" s="52"/>
      <c r="K32" s="113">
        <f t="shared" ref="K32" si="18">G32</f>
        <v>300427.61382365174</v>
      </c>
      <c r="L32" s="54">
        <f t="shared" ref="L32" si="19">IF(K32&lt;&gt;0,+G32-K32,0)</f>
        <v>0</v>
      </c>
      <c r="M32" s="113">
        <f t="shared" ref="M32" si="20">H32</f>
        <v>300427.61382365174</v>
      </c>
      <c r="N32" s="54">
        <f t="shared" ref="N32" si="21">IF(M32&lt;&gt;0,+H32-M32,0)</f>
        <v>0</v>
      </c>
      <c r="O32" s="54">
        <f t="shared" ref="O32" si="22">+N32-L32</f>
        <v>0</v>
      </c>
      <c r="P32" s="1"/>
    </row>
    <row r="33" spans="2:16" ht="12.5">
      <c r="B33" s="7" t="str">
        <f t="shared" si="6"/>
        <v/>
      </c>
      <c r="C33" s="460">
        <f>IF(D11="","-",+C32+1)</f>
        <v>2024</v>
      </c>
      <c r="D33" s="137">
        <v>1813039.7107743833</v>
      </c>
      <c r="E33" s="375">
        <v>64098.36363636364</v>
      </c>
      <c r="F33" s="137">
        <v>1748941.3471380197</v>
      </c>
      <c r="G33" s="375">
        <v>276975.05306550174</v>
      </c>
      <c r="H33" s="374">
        <v>276975.05306550174</v>
      </c>
      <c r="I33" s="52">
        <f t="shared" si="0"/>
        <v>0</v>
      </c>
      <c r="J33" s="52"/>
      <c r="K33" s="113">
        <f t="shared" ref="K33:K34" si="23">G33</f>
        <v>276975.05306550174</v>
      </c>
      <c r="L33" s="54">
        <f t="shared" ref="L33:L34" si="24">IF(K33&lt;&gt;0,+G33-K33,0)</f>
        <v>0</v>
      </c>
      <c r="M33" s="113">
        <f t="shared" ref="M33:M34" si="25">H33</f>
        <v>276975.05306550174</v>
      </c>
      <c r="N33" s="54">
        <f t="shared" ref="N33:N34" si="26">IF(M33&lt;&gt;0,+H33-M33,0)</f>
        <v>0</v>
      </c>
      <c r="O33" s="54">
        <f t="shared" ref="O33:O34" si="27">+N33-L33</f>
        <v>0</v>
      </c>
      <c r="P33" s="1"/>
    </row>
    <row r="34" spans="2:16" ht="13">
      <c r="B34" s="7" t="str">
        <f t="shared" si="6"/>
        <v/>
      </c>
      <c r="C34" s="459">
        <f>IF(D11="","-",+C33+1)</f>
        <v>2025</v>
      </c>
      <c r="D34" s="137">
        <v>1748941.3471380197</v>
      </c>
      <c r="E34" s="375">
        <v>65589.023255813954</v>
      </c>
      <c r="F34" s="137">
        <v>1683352.3238822059</v>
      </c>
      <c r="G34" s="375">
        <v>271056.73126775329</v>
      </c>
      <c r="H34" s="374">
        <v>271056.73126775329</v>
      </c>
      <c r="I34" s="52">
        <f t="shared" si="0"/>
        <v>0</v>
      </c>
      <c r="J34" s="52"/>
      <c r="K34" s="113">
        <f t="shared" si="23"/>
        <v>271056.73126775329</v>
      </c>
      <c r="L34" s="54">
        <f t="shared" si="24"/>
        <v>0</v>
      </c>
      <c r="M34" s="113">
        <f t="shared" si="25"/>
        <v>271056.73126775329</v>
      </c>
      <c r="N34" s="54">
        <f t="shared" si="26"/>
        <v>0</v>
      </c>
      <c r="O34" s="54">
        <f t="shared" si="27"/>
        <v>0</v>
      </c>
      <c r="P34" s="1"/>
    </row>
    <row r="35" spans="2:16" ht="12.5">
      <c r="B35" s="7" t="str">
        <f t="shared" si="6"/>
        <v/>
      </c>
      <c r="C35" s="50">
        <f>IF(D11="","-",+C34+1)</f>
        <v>2026</v>
      </c>
      <c r="D35" s="55">
        <f>IF(F34+SUM(E$17:E34)=D$10,F34,D$10-SUM(E$17:E34))</f>
        <v>1683352.3238822059</v>
      </c>
      <c r="E35" s="377">
        <f>IF(+I14&lt;F34,I14,D35)</f>
        <v>68788.487804878052</v>
      </c>
      <c r="F35" s="55">
        <f t="shared" ref="F35:F48" si="28">+D35-E35</f>
        <v>1614563.8360773278</v>
      </c>
      <c r="G35" s="378">
        <f t="shared" ref="G35:G72" si="29">+I$12*((D35+F35)/2)+E35</f>
        <v>266358.00719090481</v>
      </c>
      <c r="H35" s="363">
        <f t="shared" ref="H35:H72" si="30">+I$13*((D35+F35)/2)+E35</f>
        <v>266358.00719090481</v>
      </c>
      <c r="I35" s="52">
        <f t="shared" si="0"/>
        <v>0</v>
      </c>
      <c r="J35" s="52"/>
      <c r="K35" s="129"/>
      <c r="L35" s="54">
        <f t="shared" si="1"/>
        <v>0</v>
      </c>
      <c r="M35" s="129"/>
      <c r="N35" s="54">
        <f t="shared" si="2"/>
        <v>0</v>
      </c>
      <c r="O35" s="54">
        <f t="shared" si="3"/>
        <v>0</v>
      </c>
      <c r="P35" s="1"/>
    </row>
    <row r="36" spans="2:16" ht="12.5">
      <c r="B36" s="7" t="str">
        <f t="shared" si="6"/>
        <v/>
      </c>
      <c r="C36" s="50">
        <f>IF(D11="","-",+C35+1)</f>
        <v>2027</v>
      </c>
      <c r="D36" s="55">
        <f>IF(F35+SUM(E$17:E35)=D$10,F35,D$10-SUM(E$17:E35))</f>
        <v>1614563.8360773278</v>
      </c>
      <c r="E36" s="377">
        <f>IF(+I14&lt;F35,I14,D36)</f>
        <v>68788.487804878052</v>
      </c>
      <c r="F36" s="55">
        <f t="shared" si="28"/>
        <v>1545775.3482724498</v>
      </c>
      <c r="G36" s="378">
        <f t="shared" si="29"/>
        <v>258116.13091769593</v>
      </c>
      <c r="H36" s="363">
        <f t="shared" si="30"/>
        <v>258116.13091769593</v>
      </c>
      <c r="I36" s="52">
        <f t="shared" si="0"/>
        <v>0</v>
      </c>
      <c r="J36" s="52"/>
      <c r="K36" s="129"/>
      <c r="L36" s="54">
        <f t="shared" si="1"/>
        <v>0</v>
      </c>
      <c r="M36" s="129"/>
      <c r="N36" s="54">
        <f t="shared" si="2"/>
        <v>0</v>
      </c>
      <c r="O36" s="54">
        <f t="shared" si="3"/>
        <v>0</v>
      </c>
      <c r="P36" s="1"/>
    </row>
    <row r="37" spans="2:16" ht="12.5">
      <c r="B37" s="7" t="str">
        <f t="shared" si="6"/>
        <v/>
      </c>
      <c r="C37" s="50">
        <f>IF(D11="","-",+C36+1)</f>
        <v>2028</v>
      </c>
      <c r="D37" s="55">
        <f>IF(F36+SUM(E$17:E36)=D$10,F36,D$10-SUM(E$17:E36))</f>
        <v>1545775.3482724498</v>
      </c>
      <c r="E37" s="377">
        <f>IF(+I14&lt;F36,I14,D37)</f>
        <v>68788.487804878052</v>
      </c>
      <c r="F37" s="55">
        <f t="shared" si="28"/>
        <v>1476986.8604675718</v>
      </c>
      <c r="G37" s="378">
        <f t="shared" si="29"/>
        <v>249874.25464448705</v>
      </c>
      <c r="H37" s="363">
        <f t="shared" si="30"/>
        <v>249874.25464448705</v>
      </c>
      <c r="I37" s="52">
        <f t="shared" si="0"/>
        <v>0</v>
      </c>
      <c r="J37" s="52"/>
      <c r="K37" s="129"/>
      <c r="L37" s="54">
        <f t="shared" si="1"/>
        <v>0</v>
      </c>
      <c r="M37" s="129"/>
      <c r="N37" s="54">
        <f t="shared" si="2"/>
        <v>0</v>
      </c>
      <c r="O37" s="54">
        <f t="shared" si="3"/>
        <v>0</v>
      </c>
      <c r="P37" s="1"/>
    </row>
    <row r="38" spans="2:16" ht="12.5">
      <c r="B38" s="7" t="str">
        <f t="shared" si="6"/>
        <v/>
      </c>
      <c r="C38" s="50">
        <f>IF(D11="","-",+C37+1)</f>
        <v>2029</v>
      </c>
      <c r="D38" s="55">
        <f>IF(F37+SUM(E$17:E37)=D$10,F37,D$10-SUM(E$17:E37))</f>
        <v>1476986.8604675718</v>
      </c>
      <c r="E38" s="377">
        <f>IF(+I14&lt;F37,I14,D38)</f>
        <v>68788.487804878052</v>
      </c>
      <c r="F38" s="55">
        <f t="shared" si="28"/>
        <v>1408198.3726626937</v>
      </c>
      <c r="G38" s="378">
        <f t="shared" si="29"/>
        <v>241632.37837127817</v>
      </c>
      <c r="H38" s="363">
        <f t="shared" si="30"/>
        <v>241632.37837127817</v>
      </c>
      <c r="I38" s="52">
        <f t="shared" si="0"/>
        <v>0</v>
      </c>
      <c r="J38" s="52"/>
      <c r="K38" s="129"/>
      <c r="L38" s="54">
        <f t="shared" si="1"/>
        <v>0</v>
      </c>
      <c r="M38" s="129"/>
      <c r="N38" s="54">
        <f t="shared" si="2"/>
        <v>0</v>
      </c>
      <c r="O38" s="54">
        <f t="shared" si="3"/>
        <v>0</v>
      </c>
      <c r="P38" s="1"/>
    </row>
    <row r="39" spans="2:16" ht="12.5">
      <c r="B39" s="7" t="str">
        <f t="shared" si="6"/>
        <v/>
      </c>
      <c r="C39" s="50">
        <f>IF(D11="","-",+C38+1)</f>
        <v>2030</v>
      </c>
      <c r="D39" s="55">
        <f>IF(F38+SUM(E$17:E38)=D$10,F38,D$10-SUM(E$17:E38))</f>
        <v>1408198.3726626937</v>
      </c>
      <c r="E39" s="377">
        <f>IF(+I14&lt;F38,I14,D39)</f>
        <v>68788.487804878052</v>
      </c>
      <c r="F39" s="55">
        <f t="shared" si="28"/>
        <v>1339409.8848578157</v>
      </c>
      <c r="G39" s="378">
        <f t="shared" si="29"/>
        <v>233390.50209806929</v>
      </c>
      <c r="H39" s="363">
        <f t="shared" si="30"/>
        <v>233390.50209806929</v>
      </c>
      <c r="I39" s="52">
        <f t="shared" si="0"/>
        <v>0</v>
      </c>
      <c r="J39" s="52"/>
      <c r="K39" s="129"/>
      <c r="L39" s="54">
        <f t="shared" si="1"/>
        <v>0</v>
      </c>
      <c r="M39" s="129"/>
      <c r="N39" s="54">
        <f t="shared" si="2"/>
        <v>0</v>
      </c>
      <c r="O39" s="54">
        <f t="shared" si="3"/>
        <v>0</v>
      </c>
      <c r="P39" s="1"/>
    </row>
    <row r="40" spans="2:16" ht="12.5">
      <c r="B40" s="7" t="str">
        <f t="shared" si="6"/>
        <v/>
      </c>
      <c r="C40" s="50">
        <f>IF(D11="","-",+C39+1)</f>
        <v>2031</v>
      </c>
      <c r="D40" s="55">
        <f>IF(F39+SUM(E$17:E39)=D$10,F39,D$10-SUM(E$17:E39))</f>
        <v>1339409.8848578157</v>
      </c>
      <c r="E40" s="377">
        <f>IF(+I14&lt;F39,I14,D40)</f>
        <v>68788.487804878052</v>
      </c>
      <c r="F40" s="55">
        <f t="shared" si="28"/>
        <v>1270621.3970529377</v>
      </c>
      <c r="G40" s="378">
        <f t="shared" si="29"/>
        <v>225148.62582486041</v>
      </c>
      <c r="H40" s="363">
        <f t="shared" si="30"/>
        <v>225148.62582486041</v>
      </c>
      <c r="I40" s="52">
        <f t="shared" si="0"/>
        <v>0</v>
      </c>
      <c r="J40" s="52"/>
      <c r="K40" s="129"/>
      <c r="L40" s="54">
        <f t="shared" si="1"/>
        <v>0</v>
      </c>
      <c r="M40" s="129"/>
      <c r="N40" s="54">
        <f t="shared" si="2"/>
        <v>0</v>
      </c>
      <c r="O40" s="54">
        <f t="shared" si="3"/>
        <v>0</v>
      </c>
      <c r="P40" s="1"/>
    </row>
    <row r="41" spans="2:16" ht="12.5">
      <c r="B41" s="7" t="str">
        <f t="shared" si="6"/>
        <v/>
      </c>
      <c r="C41" s="50">
        <f>IF(D11="","-",+C40+1)</f>
        <v>2032</v>
      </c>
      <c r="D41" s="55">
        <f>IF(F40+SUM(E$17:E40)=D$10,F40,D$10-SUM(E$17:E40))</f>
        <v>1270621.3970529377</v>
      </c>
      <c r="E41" s="377">
        <f>IF(+I14&lt;F40,I14,D41)</f>
        <v>68788.487804878052</v>
      </c>
      <c r="F41" s="55">
        <f t="shared" si="28"/>
        <v>1201832.9092480596</v>
      </c>
      <c r="G41" s="378">
        <f t="shared" si="29"/>
        <v>216906.74955165153</v>
      </c>
      <c r="H41" s="363">
        <f t="shared" si="30"/>
        <v>216906.74955165153</v>
      </c>
      <c r="I41" s="52">
        <f t="shared" si="0"/>
        <v>0</v>
      </c>
      <c r="J41" s="52"/>
      <c r="K41" s="129"/>
      <c r="L41" s="54">
        <f t="shared" si="1"/>
        <v>0</v>
      </c>
      <c r="M41" s="129"/>
      <c r="N41" s="54">
        <f t="shared" si="2"/>
        <v>0</v>
      </c>
      <c r="O41" s="54">
        <f t="shared" si="3"/>
        <v>0</v>
      </c>
      <c r="P41" s="1"/>
    </row>
    <row r="42" spans="2:16" ht="12.5">
      <c r="B42" s="7" t="str">
        <f t="shared" si="6"/>
        <v/>
      </c>
      <c r="C42" s="50">
        <f>IF(D11="","-",+C41+1)</f>
        <v>2033</v>
      </c>
      <c r="D42" s="55">
        <f>IF(F41+SUM(E$17:E41)=D$10,F41,D$10-SUM(E$17:E41))</f>
        <v>1201832.9092480596</v>
      </c>
      <c r="E42" s="377">
        <f>IF(+I14&lt;F41,I14,D42)</f>
        <v>68788.487804878052</v>
      </c>
      <c r="F42" s="55">
        <f t="shared" si="28"/>
        <v>1133044.4214431816</v>
      </c>
      <c r="G42" s="378">
        <f t="shared" si="29"/>
        <v>208664.87327844265</v>
      </c>
      <c r="H42" s="363">
        <f t="shared" si="30"/>
        <v>208664.87327844265</v>
      </c>
      <c r="I42" s="52">
        <f t="shared" si="0"/>
        <v>0</v>
      </c>
      <c r="J42" s="52"/>
      <c r="K42" s="129"/>
      <c r="L42" s="54">
        <f t="shared" si="1"/>
        <v>0</v>
      </c>
      <c r="M42" s="129"/>
      <c r="N42" s="54">
        <f t="shared" si="2"/>
        <v>0</v>
      </c>
      <c r="O42" s="54">
        <f t="shared" si="3"/>
        <v>0</v>
      </c>
      <c r="P42" s="1"/>
    </row>
    <row r="43" spans="2:16" ht="12.5">
      <c r="B43" s="7" t="str">
        <f t="shared" si="6"/>
        <v/>
      </c>
      <c r="C43" s="50">
        <f>IF(D11="","-",+C42+1)</f>
        <v>2034</v>
      </c>
      <c r="D43" s="55">
        <f>IF(F42+SUM(E$17:E42)=D$10,F42,D$10-SUM(E$17:E42))</f>
        <v>1133044.4214431816</v>
      </c>
      <c r="E43" s="377">
        <f>IF(+I14&lt;F42,I14,D43)</f>
        <v>68788.487804878052</v>
      </c>
      <c r="F43" s="55">
        <f t="shared" si="28"/>
        <v>1064255.9336383035</v>
      </c>
      <c r="G43" s="378">
        <f t="shared" si="29"/>
        <v>200422.99700523377</v>
      </c>
      <c r="H43" s="363">
        <f t="shared" si="30"/>
        <v>200422.99700523377</v>
      </c>
      <c r="I43" s="52">
        <f t="shared" si="0"/>
        <v>0</v>
      </c>
      <c r="J43" s="52"/>
      <c r="K43" s="129"/>
      <c r="L43" s="54">
        <f t="shared" si="1"/>
        <v>0</v>
      </c>
      <c r="M43" s="129"/>
      <c r="N43" s="54">
        <f t="shared" si="2"/>
        <v>0</v>
      </c>
      <c r="O43" s="54">
        <f t="shared" si="3"/>
        <v>0</v>
      </c>
      <c r="P43" s="1"/>
    </row>
    <row r="44" spans="2:16" ht="12.5">
      <c r="B44" s="7" t="str">
        <f t="shared" si="6"/>
        <v/>
      </c>
      <c r="C44" s="50">
        <f>IF(D11="","-",+C43+1)</f>
        <v>2035</v>
      </c>
      <c r="D44" s="55">
        <f>IF(F43+SUM(E$17:E43)=D$10,F43,D$10-SUM(E$17:E43))</f>
        <v>1064255.9336383035</v>
      </c>
      <c r="E44" s="377">
        <f>IF(+I14&lt;F43,I14,D44)</f>
        <v>68788.487804878052</v>
      </c>
      <c r="F44" s="55">
        <f t="shared" si="28"/>
        <v>995467.4458334255</v>
      </c>
      <c r="G44" s="378">
        <f t="shared" si="29"/>
        <v>192181.12073202486</v>
      </c>
      <c r="H44" s="363">
        <f t="shared" si="30"/>
        <v>192181.12073202486</v>
      </c>
      <c r="I44" s="52">
        <f t="shared" si="0"/>
        <v>0</v>
      </c>
      <c r="J44" s="52"/>
      <c r="K44" s="129"/>
      <c r="L44" s="54">
        <f t="shared" si="1"/>
        <v>0</v>
      </c>
      <c r="M44" s="129"/>
      <c r="N44" s="54">
        <f t="shared" si="2"/>
        <v>0</v>
      </c>
      <c r="O44" s="54">
        <f t="shared" si="3"/>
        <v>0</v>
      </c>
      <c r="P44" s="1"/>
    </row>
    <row r="45" spans="2:16" ht="12.5">
      <c r="B45" s="7" t="str">
        <f t="shared" si="6"/>
        <v/>
      </c>
      <c r="C45" s="50">
        <f>IF(D11="","-",+C44+1)</f>
        <v>2036</v>
      </c>
      <c r="D45" s="55">
        <f>IF(F44+SUM(E$17:E44)=D$10,F44,D$10-SUM(E$17:E44))</f>
        <v>995467.4458334255</v>
      </c>
      <c r="E45" s="377">
        <f>IF(+I14&lt;F44,I14,D45)</f>
        <v>68788.487804878052</v>
      </c>
      <c r="F45" s="55">
        <f t="shared" si="28"/>
        <v>926678.95802854747</v>
      </c>
      <c r="G45" s="378">
        <f t="shared" si="29"/>
        <v>183939.24445881599</v>
      </c>
      <c r="H45" s="363">
        <f t="shared" si="30"/>
        <v>183939.24445881599</v>
      </c>
      <c r="I45" s="52">
        <f t="shared" si="0"/>
        <v>0</v>
      </c>
      <c r="J45" s="52"/>
      <c r="K45" s="129"/>
      <c r="L45" s="54">
        <f t="shared" si="1"/>
        <v>0</v>
      </c>
      <c r="M45" s="129"/>
      <c r="N45" s="54">
        <f t="shared" si="2"/>
        <v>0</v>
      </c>
      <c r="O45" s="54">
        <f t="shared" si="3"/>
        <v>0</v>
      </c>
      <c r="P45" s="1"/>
    </row>
    <row r="46" spans="2:16" ht="12.5">
      <c r="B46" s="7" t="str">
        <f t="shared" si="6"/>
        <v/>
      </c>
      <c r="C46" s="50">
        <f>IF(D11="","-",+C45+1)</f>
        <v>2037</v>
      </c>
      <c r="D46" s="55">
        <f>IF(F45+SUM(E$17:E45)=D$10,F45,D$10-SUM(E$17:E45))</f>
        <v>926678.95802854747</v>
      </c>
      <c r="E46" s="377">
        <f>IF(+I14&lt;F45,I14,D46)</f>
        <v>68788.487804878052</v>
      </c>
      <c r="F46" s="55">
        <f t="shared" si="28"/>
        <v>857890.47022366943</v>
      </c>
      <c r="G46" s="378">
        <f t="shared" si="29"/>
        <v>175697.36818560711</v>
      </c>
      <c r="H46" s="363">
        <f t="shared" si="30"/>
        <v>175697.36818560711</v>
      </c>
      <c r="I46" s="52">
        <f t="shared" si="0"/>
        <v>0</v>
      </c>
      <c r="J46" s="52"/>
      <c r="K46" s="129"/>
      <c r="L46" s="54">
        <f t="shared" si="1"/>
        <v>0</v>
      </c>
      <c r="M46" s="129"/>
      <c r="N46" s="54">
        <f t="shared" si="2"/>
        <v>0</v>
      </c>
      <c r="O46" s="54">
        <f t="shared" si="3"/>
        <v>0</v>
      </c>
      <c r="P46" s="1"/>
    </row>
    <row r="47" spans="2:16" ht="12.5">
      <c r="B47" s="7" t="str">
        <f t="shared" si="6"/>
        <v/>
      </c>
      <c r="C47" s="50">
        <f>IF(D11="","-",+C46+1)</f>
        <v>2038</v>
      </c>
      <c r="D47" s="55">
        <f>IF(F46+SUM(E$17:E46)=D$10,F46,D$10-SUM(E$17:E46))</f>
        <v>857890.47022366943</v>
      </c>
      <c r="E47" s="377">
        <f>IF(+I14&lt;F46,I14,D47)</f>
        <v>68788.487804878052</v>
      </c>
      <c r="F47" s="55">
        <f t="shared" si="28"/>
        <v>789101.98241879139</v>
      </c>
      <c r="G47" s="378">
        <f t="shared" si="29"/>
        <v>167455.4919123982</v>
      </c>
      <c r="H47" s="363">
        <f t="shared" si="30"/>
        <v>167455.4919123982</v>
      </c>
      <c r="I47" s="52">
        <f t="shared" si="0"/>
        <v>0</v>
      </c>
      <c r="J47" s="52"/>
      <c r="K47" s="129"/>
      <c r="L47" s="54">
        <f t="shared" si="1"/>
        <v>0</v>
      </c>
      <c r="M47" s="129"/>
      <c r="N47" s="54">
        <f t="shared" si="2"/>
        <v>0</v>
      </c>
      <c r="O47" s="54">
        <f t="shared" si="3"/>
        <v>0</v>
      </c>
      <c r="P47" s="1"/>
    </row>
    <row r="48" spans="2:16" ht="12.5">
      <c r="B48" s="7" t="str">
        <f t="shared" si="6"/>
        <v/>
      </c>
      <c r="C48" s="50">
        <f>IF(D11="","-",+C47+1)</f>
        <v>2039</v>
      </c>
      <c r="D48" s="55">
        <f>IF(F47+SUM(E$17:E47)=D$10,F47,D$10-SUM(E$17:E47))</f>
        <v>789101.98241879139</v>
      </c>
      <c r="E48" s="377">
        <f>IF(+I14&lt;F47,I14,D48)</f>
        <v>68788.487804878052</v>
      </c>
      <c r="F48" s="55">
        <f t="shared" si="28"/>
        <v>720313.49461391335</v>
      </c>
      <c r="G48" s="378">
        <f t="shared" si="29"/>
        <v>159213.61563918932</v>
      </c>
      <c r="H48" s="363">
        <f t="shared" si="30"/>
        <v>159213.61563918932</v>
      </c>
      <c r="I48" s="52">
        <f t="shared" si="0"/>
        <v>0</v>
      </c>
      <c r="J48" s="52"/>
      <c r="K48" s="129"/>
      <c r="L48" s="54">
        <f t="shared" si="1"/>
        <v>0</v>
      </c>
      <c r="M48" s="129"/>
      <c r="N48" s="54">
        <f t="shared" si="2"/>
        <v>0</v>
      </c>
      <c r="O48" s="54">
        <f t="shared" si="3"/>
        <v>0</v>
      </c>
      <c r="P48" s="1"/>
    </row>
    <row r="49" spans="2:17" ht="12.5">
      <c r="B49" s="7" t="str">
        <f t="shared" si="6"/>
        <v/>
      </c>
      <c r="C49" s="50">
        <f>IF(D11="","-",+C48+1)</f>
        <v>2040</v>
      </c>
      <c r="D49" s="55">
        <f>IF(F48+SUM(E$17:E48)=D$10,F48,D$10-SUM(E$17:E48))</f>
        <v>720313.49461391335</v>
      </c>
      <c r="E49" s="377">
        <f>IF(+I14&lt;F48,I14,D49)</f>
        <v>68788.487804878052</v>
      </c>
      <c r="F49" s="55">
        <f t="shared" ref="F49:F72" si="31">+D49-E49</f>
        <v>651525.00680903532</v>
      </c>
      <c r="G49" s="378">
        <f t="shared" si="29"/>
        <v>150971.73936598044</v>
      </c>
      <c r="H49" s="363">
        <f t="shared" si="30"/>
        <v>150971.73936598044</v>
      </c>
      <c r="I49" s="52">
        <f t="shared" ref="I49:I72" si="32">H49-G49</f>
        <v>0</v>
      </c>
      <c r="J49" s="52"/>
      <c r="K49" s="129"/>
      <c r="L49" s="54">
        <f t="shared" ref="L49:L72" si="33">IF(K49&lt;&gt;0,+G49-K49,0)</f>
        <v>0</v>
      </c>
      <c r="M49" s="129"/>
      <c r="N49" s="54">
        <f t="shared" ref="N49:N72" si="34">IF(M49&lt;&gt;0,+H49-M49,0)</f>
        <v>0</v>
      </c>
      <c r="O49" s="54">
        <f t="shared" ref="O49:O72" si="35">+N49-L49</f>
        <v>0</v>
      </c>
      <c r="P49" s="1"/>
    </row>
    <row r="50" spans="2:17" ht="12.5">
      <c r="B50" s="7" t="str">
        <f t="shared" si="6"/>
        <v/>
      </c>
      <c r="C50" s="50">
        <f>IF(D11="","-",+C49+1)</f>
        <v>2041</v>
      </c>
      <c r="D50" s="55">
        <f>IF(F49+SUM(E$17:E49)=D$10,F49,D$10-SUM(E$17:E49))</f>
        <v>651525.00680903532</v>
      </c>
      <c r="E50" s="377">
        <f>IF(+I14&lt;F49,I14,D50)</f>
        <v>68788.487804878052</v>
      </c>
      <c r="F50" s="55">
        <f t="shared" si="31"/>
        <v>582736.51900415728</v>
      </c>
      <c r="G50" s="378">
        <f t="shared" si="29"/>
        <v>142729.86309277156</v>
      </c>
      <c r="H50" s="363">
        <f t="shared" si="30"/>
        <v>142729.86309277156</v>
      </c>
      <c r="I50" s="52">
        <f t="shared" si="32"/>
        <v>0</v>
      </c>
      <c r="J50" s="52"/>
      <c r="K50" s="129"/>
      <c r="L50" s="54">
        <f t="shared" si="33"/>
        <v>0</v>
      </c>
      <c r="M50" s="129"/>
      <c r="N50" s="54">
        <f t="shared" si="34"/>
        <v>0</v>
      </c>
      <c r="O50" s="54">
        <f t="shared" si="35"/>
        <v>0</v>
      </c>
      <c r="P50" s="1"/>
    </row>
    <row r="51" spans="2:17" ht="12.5">
      <c r="B51" s="7" t="str">
        <f t="shared" si="6"/>
        <v/>
      </c>
      <c r="C51" s="50">
        <f>IF(D11="","-",+C50+1)</f>
        <v>2042</v>
      </c>
      <c r="D51" s="55">
        <f>IF(F50+SUM(E$17:E50)=D$10,F50,D$10-SUM(E$17:E50))</f>
        <v>582736.51900415728</v>
      </c>
      <c r="E51" s="377">
        <f>IF(+I14&lt;F50,I14,D51)</f>
        <v>68788.487804878052</v>
      </c>
      <c r="F51" s="55">
        <f t="shared" si="31"/>
        <v>513948.03119927924</v>
      </c>
      <c r="G51" s="378">
        <f t="shared" si="29"/>
        <v>134487.98681956268</v>
      </c>
      <c r="H51" s="363">
        <f t="shared" si="30"/>
        <v>134487.98681956268</v>
      </c>
      <c r="I51" s="52">
        <f t="shared" si="32"/>
        <v>0</v>
      </c>
      <c r="J51" s="52"/>
      <c r="K51" s="129"/>
      <c r="L51" s="54">
        <f t="shared" si="33"/>
        <v>0</v>
      </c>
      <c r="M51" s="129"/>
      <c r="N51" s="54">
        <f t="shared" si="34"/>
        <v>0</v>
      </c>
      <c r="O51" s="54">
        <f t="shared" si="35"/>
        <v>0</v>
      </c>
      <c r="P51" s="1"/>
    </row>
    <row r="52" spans="2:17" ht="12.5">
      <c r="B52" s="7" t="str">
        <f t="shared" si="6"/>
        <v/>
      </c>
      <c r="C52" s="50">
        <f>IF(D11="","-",+C51+1)</f>
        <v>2043</v>
      </c>
      <c r="D52" s="55">
        <f>IF(F51+SUM(E$17:E51)=D$10,F51,D$10-SUM(E$17:E51))</f>
        <v>513948.03119927924</v>
      </c>
      <c r="E52" s="377">
        <f>IF(+I14&lt;F51,I14,D52)</f>
        <v>68788.487804878052</v>
      </c>
      <c r="F52" s="55">
        <f t="shared" si="31"/>
        <v>445159.5433944012</v>
      </c>
      <c r="G52" s="378">
        <f t="shared" si="29"/>
        <v>126246.1105463538</v>
      </c>
      <c r="H52" s="363">
        <f t="shared" si="30"/>
        <v>126246.1105463538</v>
      </c>
      <c r="I52" s="52">
        <f t="shared" si="32"/>
        <v>0</v>
      </c>
      <c r="J52" s="52"/>
      <c r="K52" s="129"/>
      <c r="L52" s="54">
        <f t="shared" si="33"/>
        <v>0</v>
      </c>
      <c r="M52" s="129"/>
      <c r="N52" s="54">
        <f t="shared" si="34"/>
        <v>0</v>
      </c>
      <c r="O52" s="54">
        <f t="shared" si="35"/>
        <v>0</v>
      </c>
      <c r="P52" s="1"/>
    </row>
    <row r="53" spans="2:17" ht="12.5">
      <c r="B53" s="7" t="str">
        <f t="shared" si="6"/>
        <v/>
      </c>
      <c r="C53" s="50">
        <f>IF(D11="","-",+C52+1)</f>
        <v>2044</v>
      </c>
      <c r="D53" s="55">
        <f>IF(F52+SUM(E$17:E52)=D$10,F52,D$10-SUM(E$17:E52))</f>
        <v>445159.5433944012</v>
      </c>
      <c r="E53" s="377">
        <f>IF(+I14&lt;F52,I14,D53)</f>
        <v>68788.487804878052</v>
      </c>
      <c r="F53" s="55">
        <f t="shared" si="31"/>
        <v>376371.05558952317</v>
      </c>
      <c r="G53" s="378">
        <f t="shared" si="29"/>
        <v>118004.23427314492</v>
      </c>
      <c r="H53" s="363">
        <f t="shared" si="30"/>
        <v>118004.23427314492</v>
      </c>
      <c r="I53" s="52">
        <f t="shared" si="32"/>
        <v>0</v>
      </c>
      <c r="J53" s="52"/>
      <c r="K53" s="129"/>
      <c r="L53" s="54">
        <f t="shared" si="33"/>
        <v>0</v>
      </c>
      <c r="M53" s="129"/>
      <c r="N53" s="54">
        <f t="shared" si="34"/>
        <v>0</v>
      </c>
      <c r="O53" s="54">
        <f t="shared" si="35"/>
        <v>0</v>
      </c>
      <c r="P53" s="1"/>
    </row>
    <row r="54" spans="2:17" ht="12.5">
      <c r="B54" s="7" t="str">
        <f t="shared" si="6"/>
        <v/>
      </c>
      <c r="C54" s="50">
        <f>IF(D11="","-",+C53+1)</f>
        <v>2045</v>
      </c>
      <c r="D54" s="55">
        <f>IF(F53+SUM(E$17:E53)=D$10,F53,D$10-SUM(E$17:E53))</f>
        <v>376371.05558952317</v>
      </c>
      <c r="E54" s="377">
        <f>IF(+I14&lt;F53,I14,D54)</f>
        <v>68788.487804878052</v>
      </c>
      <c r="F54" s="55">
        <f t="shared" si="31"/>
        <v>307582.56778464513</v>
      </c>
      <c r="G54" s="378">
        <f t="shared" si="29"/>
        <v>109762.35799993604</v>
      </c>
      <c r="H54" s="363">
        <f t="shared" si="30"/>
        <v>109762.35799993604</v>
      </c>
      <c r="I54" s="52">
        <f t="shared" si="32"/>
        <v>0</v>
      </c>
      <c r="J54" s="52"/>
      <c r="K54" s="129"/>
      <c r="L54" s="54">
        <f t="shared" si="33"/>
        <v>0</v>
      </c>
      <c r="M54" s="129"/>
      <c r="N54" s="54">
        <f t="shared" si="34"/>
        <v>0</v>
      </c>
      <c r="O54" s="54">
        <f t="shared" si="35"/>
        <v>0</v>
      </c>
      <c r="P54" s="1"/>
    </row>
    <row r="55" spans="2:17" ht="12.5">
      <c r="B55" s="7" t="str">
        <f t="shared" si="6"/>
        <v/>
      </c>
      <c r="C55" s="50">
        <f>IF(D11="","-",+C54+1)</f>
        <v>2046</v>
      </c>
      <c r="D55" s="55">
        <f>IF(F54+SUM(E$17:E54)=D$10,F54,D$10-SUM(E$17:E54))</f>
        <v>307582.56778464513</v>
      </c>
      <c r="E55" s="377">
        <f>IF(+I14&lt;F54,I14,D55)</f>
        <v>68788.487804878052</v>
      </c>
      <c r="F55" s="55">
        <f t="shared" si="31"/>
        <v>238794.07997976709</v>
      </c>
      <c r="G55" s="378">
        <f t="shared" si="29"/>
        <v>101520.48172672714</v>
      </c>
      <c r="H55" s="363">
        <f t="shared" si="30"/>
        <v>101520.48172672714</v>
      </c>
      <c r="I55" s="52">
        <f t="shared" si="32"/>
        <v>0</v>
      </c>
      <c r="J55" s="52"/>
      <c r="K55" s="129"/>
      <c r="L55" s="54">
        <f t="shared" si="33"/>
        <v>0</v>
      </c>
      <c r="M55" s="129"/>
      <c r="N55" s="54">
        <f t="shared" si="34"/>
        <v>0</v>
      </c>
      <c r="O55" s="54">
        <f t="shared" si="35"/>
        <v>0</v>
      </c>
      <c r="P55" s="1"/>
    </row>
    <row r="56" spans="2:17" ht="12.5">
      <c r="B56" s="7" t="str">
        <f t="shared" si="6"/>
        <v/>
      </c>
      <c r="C56" s="50">
        <f>IF(D11="","-",+C55+1)</f>
        <v>2047</v>
      </c>
      <c r="D56" s="55">
        <f>IF(F55+SUM(E$17:E55)=D$10,F55,D$10-SUM(E$17:E55))</f>
        <v>238794.07997976709</v>
      </c>
      <c r="E56" s="377">
        <f>IF(+I14&lt;F55,I14,D56)</f>
        <v>68788.487804878052</v>
      </c>
      <c r="F56" s="55">
        <f t="shared" si="31"/>
        <v>170005.59217488905</v>
      </c>
      <c r="G56" s="378">
        <f t="shared" si="29"/>
        <v>93278.605453518263</v>
      </c>
      <c r="H56" s="363">
        <f t="shared" si="30"/>
        <v>93278.605453518263</v>
      </c>
      <c r="I56" s="52">
        <f t="shared" si="32"/>
        <v>0</v>
      </c>
      <c r="J56" s="52"/>
      <c r="K56" s="129"/>
      <c r="L56" s="54">
        <f t="shared" si="33"/>
        <v>0</v>
      </c>
      <c r="M56" s="129"/>
      <c r="N56" s="54">
        <f t="shared" si="34"/>
        <v>0</v>
      </c>
      <c r="O56" s="54">
        <f t="shared" si="35"/>
        <v>0</v>
      </c>
      <c r="P56" s="1"/>
    </row>
    <row r="57" spans="2:17" ht="12.5">
      <c r="B57" s="7" t="str">
        <f t="shared" si="6"/>
        <v/>
      </c>
      <c r="C57" s="50">
        <f>IF(D11="","-",+C56+1)</f>
        <v>2048</v>
      </c>
      <c r="D57" s="55">
        <f>IF(F56+SUM(E$17:E56)=D$10,F56,D$10-SUM(E$17:E56))</f>
        <v>170005.59217488905</v>
      </c>
      <c r="E57" s="377">
        <f>IF(+I14&lt;F56,I14,D57)</f>
        <v>68788.487804878052</v>
      </c>
      <c r="F57" s="55">
        <f t="shared" si="31"/>
        <v>101217.104370011</v>
      </c>
      <c r="G57" s="378">
        <f t="shared" si="29"/>
        <v>85036.729180309383</v>
      </c>
      <c r="H57" s="363">
        <f t="shared" si="30"/>
        <v>85036.729180309383</v>
      </c>
      <c r="I57" s="52">
        <f t="shared" si="32"/>
        <v>0</v>
      </c>
      <c r="J57" s="52"/>
      <c r="K57" s="129"/>
      <c r="L57" s="54">
        <f t="shared" si="33"/>
        <v>0</v>
      </c>
      <c r="M57" s="129"/>
      <c r="N57" s="54">
        <f t="shared" si="34"/>
        <v>0</v>
      </c>
      <c r="O57" s="54">
        <f t="shared" si="35"/>
        <v>0</v>
      </c>
      <c r="P57" s="1"/>
    </row>
    <row r="58" spans="2:17" ht="12.5">
      <c r="B58" s="7" t="str">
        <f t="shared" si="6"/>
        <v/>
      </c>
      <c r="C58" s="50">
        <f>IF(D11="","-",+C57+1)</f>
        <v>2049</v>
      </c>
      <c r="D58" s="55">
        <f>IF(F57+SUM(E$17:E57)=D$10,F57,D$10-SUM(E$17:E57))</f>
        <v>101217.104370011</v>
      </c>
      <c r="E58" s="377">
        <f>IF(+I14&lt;F57,I14,D58)</f>
        <v>68788.487804878052</v>
      </c>
      <c r="F58" s="55">
        <f t="shared" si="31"/>
        <v>32428.61656513295</v>
      </c>
      <c r="G58" s="378">
        <f t="shared" si="29"/>
        <v>76794.852907100489</v>
      </c>
      <c r="H58" s="363">
        <f t="shared" si="30"/>
        <v>76794.852907100489</v>
      </c>
      <c r="I58" s="52">
        <f t="shared" si="32"/>
        <v>0</v>
      </c>
      <c r="J58" s="52"/>
      <c r="K58" s="129"/>
      <c r="L58" s="54">
        <f t="shared" si="33"/>
        <v>0</v>
      </c>
      <c r="M58" s="129"/>
      <c r="N58" s="54">
        <f t="shared" si="34"/>
        <v>0</v>
      </c>
      <c r="O58" s="54">
        <f t="shared" si="35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6"/>
        <v/>
      </c>
      <c r="C59" s="50">
        <f>IF(D11="","-",+C58+1)</f>
        <v>2050</v>
      </c>
      <c r="D59" s="55">
        <f>IF(F58+SUM(E$17:E58)=D$10,F58,D$10-SUM(E$17:E58))</f>
        <v>32428.61656513295</v>
      </c>
      <c r="E59" s="377">
        <f>IF(+I14&lt;F58,I14,D59)</f>
        <v>32428.61656513295</v>
      </c>
      <c r="F59" s="55">
        <f t="shared" si="31"/>
        <v>0</v>
      </c>
      <c r="G59" s="378">
        <f t="shared" si="29"/>
        <v>34371.330047941949</v>
      </c>
      <c r="H59" s="363">
        <f t="shared" si="30"/>
        <v>34371.330047941949</v>
      </c>
      <c r="I59" s="52">
        <f t="shared" si="32"/>
        <v>0</v>
      </c>
      <c r="J59" s="52"/>
      <c r="K59" s="129"/>
      <c r="L59" s="54">
        <f t="shared" si="33"/>
        <v>0</v>
      </c>
      <c r="M59" s="129"/>
      <c r="N59" s="54">
        <f t="shared" si="34"/>
        <v>0</v>
      </c>
      <c r="O59" s="54">
        <f t="shared" si="35"/>
        <v>0</v>
      </c>
      <c r="P59" s="1"/>
    </row>
    <row r="60" spans="2:17" ht="12.5">
      <c r="B60" s="7" t="str">
        <f t="shared" si="6"/>
        <v/>
      </c>
      <c r="C60" s="50">
        <f>IF(D11="","-",+C59+1)</f>
        <v>2051</v>
      </c>
      <c r="D60" s="55">
        <f>IF(F59+SUM(E$17:E59)=D$10,F59,D$10-SUM(E$17:E59))</f>
        <v>0</v>
      </c>
      <c r="E60" s="377">
        <f>IF(+I14&lt;F59,I14,D60)</f>
        <v>0</v>
      </c>
      <c r="F60" s="55">
        <f t="shared" si="31"/>
        <v>0</v>
      </c>
      <c r="G60" s="378">
        <f t="shared" si="29"/>
        <v>0</v>
      </c>
      <c r="H60" s="363">
        <f t="shared" si="30"/>
        <v>0</v>
      </c>
      <c r="I60" s="52">
        <f t="shared" si="32"/>
        <v>0</v>
      </c>
      <c r="J60" s="52"/>
      <c r="K60" s="129"/>
      <c r="L60" s="54">
        <f t="shared" si="33"/>
        <v>0</v>
      </c>
      <c r="M60" s="129"/>
      <c r="N60" s="54">
        <f t="shared" si="34"/>
        <v>0</v>
      </c>
      <c r="O60" s="54">
        <f t="shared" si="35"/>
        <v>0</v>
      </c>
      <c r="P60" s="1"/>
    </row>
    <row r="61" spans="2:17" ht="12.5">
      <c r="B61" s="7" t="str">
        <f t="shared" si="6"/>
        <v/>
      </c>
      <c r="C61" s="50">
        <f>IF(D11="","-",+C60+1)</f>
        <v>2052</v>
      </c>
      <c r="D61" s="55">
        <f>IF(F60+SUM(E$17:E60)=D$10,F60,D$10-SUM(E$17:E60))</f>
        <v>0</v>
      </c>
      <c r="E61" s="377">
        <f>IF(+I14&lt;F60,I14,D61)</f>
        <v>0</v>
      </c>
      <c r="F61" s="55">
        <f t="shared" si="31"/>
        <v>0</v>
      </c>
      <c r="G61" s="379">
        <f t="shared" si="29"/>
        <v>0</v>
      </c>
      <c r="H61" s="363">
        <f t="shared" si="30"/>
        <v>0</v>
      </c>
      <c r="I61" s="52">
        <f t="shared" si="32"/>
        <v>0</v>
      </c>
      <c r="J61" s="52"/>
      <c r="K61" s="129"/>
      <c r="L61" s="54">
        <f t="shared" si="33"/>
        <v>0</v>
      </c>
      <c r="M61" s="129"/>
      <c r="N61" s="54">
        <f t="shared" si="34"/>
        <v>0</v>
      </c>
      <c r="O61" s="54">
        <f t="shared" si="35"/>
        <v>0</v>
      </c>
      <c r="P61" s="1"/>
    </row>
    <row r="62" spans="2:17" ht="12.5">
      <c r="B62" s="7" t="str">
        <f t="shared" si="6"/>
        <v/>
      </c>
      <c r="C62" s="50">
        <f>IF(D11="","-",+C61+1)</f>
        <v>2053</v>
      </c>
      <c r="D62" s="55">
        <f>IF(F61+SUM(E$17:E61)=D$10,F61,D$10-SUM(E$17:E61))</f>
        <v>0</v>
      </c>
      <c r="E62" s="377">
        <f>IF(+I14&lt;F61,I14,D62)</f>
        <v>0</v>
      </c>
      <c r="F62" s="55">
        <f t="shared" si="31"/>
        <v>0</v>
      </c>
      <c r="G62" s="379">
        <f t="shared" si="29"/>
        <v>0</v>
      </c>
      <c r="H62" s="363">
        <f t="shared" si="30"/>
        <v>0</v>
      </c>
      <c r="I62" s="52">
        <f t="shared" si="32"/>
        <v>0</v>
      </c>
      <c r="J62" s="52"/>
      <c r="K62" s="129"/>
      <c r="L62" s="54">
        <f t="shared" si="33"/>
        <v>0</v>
      </c>
      <c r="M62" s="129"/>
      <c r="N62" s="54">
        <f t="shared" si="34"/>
        <v>0</v>
      </c>
      <c r="O62" s="54">
        <f t="shared" si="35"/>
        <v>0</v>
      </c>
      <c r="P62" s="1"/>
    </row>
    <row r="63" spans="2:17" ht="12.5">
      <c r="B63" s="7" t="str">
        <f t="shared" si="6"/>
        <v/>
      </c>
      <c r="C63" s="50">
        <f>IF(D11="","-",+C62+1)</f>
        <v>2054</v>
      </c>
      <c r="D63" s="55">
        <f>IF(F62+SUM(E$17:E62)=D$10,F62,D$10-SUM(E$17:E62))</f>
        <v>0</v>
      </c>
      <c r="E63" s="377">
        <f>IF(+I14&lt;F62,I14,D63)</f>
        <v>0</v>
      </c>
      <c r="F63" s="55">
        <f t="shared" si="31"/>
        <v>0</v>
      </c>
      <c r="G63" s="379">
        <f t="shared" si="29"/>
        <v>0</v>
      </c>
      <c r="H63" s="363">
        <f t="shared" si="30"/>
        <v>0</v>
      </c>
      <c r="I63" s="52">
        <f t="shared" si="32"/>
        <v>0</v>
      </c>
      <c r="J63" s="52"/>
      <c r="K63" s="129"/>
      <c r="L63" s="54">
        <f t="shared" si="33"/>
        <v>0</v>
      </c>
      <c r="M63" s="129"/>
      <c r="N63" s="54">
        <f t="shared" si="34"/>
        <v>0</v>
      </c>
      <c r="O63" s="54">
        <f t="shared" si="35"/>
        <v>0</v>
      </c>
      <c r="P63" s="1"/>
    </row>
    <row r="64" spans="2:17" ht="12.5">
      <c r="B64" s="7" t="str">
        <f t="shared" si="6"/>
        <v/>
      </c>
      <c r="C64" s="50">
        <f>IF(D11="","-",+C63+1)</f>
        <v>2055</v>
      </c>
      <c r="D64" s="55">
        <f>IF(F63+SUM(E$17:E63)=D$10,F63,D$10-SUM(E$17:E63))</f>
        <v>0</v>
      </c>
      <c r="E64" s="377">
        <f>IF(+I14&lt;F63,I14,D64)</f>
        <v>0</v>
      </c>
      <c r="F64" s="55">
        <f t="shared" si="31"/>
        <v>0</v>
      </c>
      <c r="G64" s="379">
        <f t="shared" si="29"/>
        <v>0</v>
      </c>
      <c r="H64" s="363">
        <f t="shared" si="30"/>
        <v>0</v>
      </c>
      <c r="I64" s="52">
        <f t="shared" si="32"/>
        <v>0</v>
      </c>
      <c r="J64" s="52"/>
      <c r="K64" s="129"/>
      <c r="L64" s="54">
        <f t="shared" si="33"/>
        <v>0</v>
      </c>
      <c r="M64" s="129"/>
      <c r="N64" s="54">
        <f t="shared" si="34"/>
        <v>0</v>
      </c>
      <c r="O64" s="54">
        <f t="shared" si="35"/>
        <v>0</v>
      </c>
      <c r="P64" s="1"/>
    </row>
    <row r="65" spans="1:16" ht="12.5">
      <c r="B65" s="7" t="str">
        <f t="shared" si="6"/>
        <v/>
      </c>
      <c r="C65" s="50">
        <f>IF(D11="","-",+C64+1)</f>
        <v>2056</v>
      </c>
      <c r="D65" s="55">
        <f>IF(F64+SUM(E$17:E64)=D$10,F64,D$10-SUM(E$17:E64))</f>
        <v>0</v>
      </c>
      <c r="E65" s="377">
        <f>IF(+I14&lt;F64,I14,D65)</f>
        <v>0</v>
      </c>
      <c r="F65" s="55">
        <f t="shared" si="31"/>
        <v>0</v>
      </c>
      <c r="G65" s="379">
        <f t="shared" si="29"/>
        <v>0</v>
      </c>
      <c r="H65" s="363">
        <f t="shared" si="30"/>
        <v>0</v>
      </c>
      <c r="I65" s="52">
        <f t="shared" si="32"/>
        <v>0</v>
      </c>
      <c r="J65" s="52"/>
      <c r="K65" s="129"/>
      <c r="L65" s="54">
        <f t="shared" si="33"/>
        <v>0</v>
      </c>
      <c r="M65" s="129"/>
      <c r="N65" s="54">
        <f t="shared" si="34"/>
        <v>0</v>
      </c>
      <c r="O65" s="54">
        <f t="shared" si="35"/>
        <v>0</v>
      </c>
      <c r="P65" s="1"/>
    </row>
    <row r="66" spans="1:16" ht="12.5">
      <c r="B66" s="7" t="str">
        <f t="shared" si="6"/>
        <v/>
      </c>
      <c r="C66" s="50">
        <f>IF(D11="","-",+C65+1)</f>
        <v>2057</v>
      </c>
      <c r="D66" s="55">
        <f>IF(F65+SUM(E$17:E65)=D$10,F65,D$10-SUM(E$17:E65))</f>
        <v>0</v>
      </c>
      <c r="E66" s="377">
        <f>IF(+I14&lt;F65,I14,D66)</f>
        <v>0</v>
      </c>
      <c r="F66" s="55">
        <f t="shared" si="31"/>
        <v>0</v>
      </c>
      <c r="G66" s="379">
        <f t="shared" si="29"/>
        <v>0</v>
      </c>
      <c r="H66" s="363">
        <f t="shared" si="30"/>
        <v>0</v>
      </c>
      <c r="I66" s="52">
        <f t="shared" si="32"/>
        <v>0</v>
      </c>
      <c r="J66" s="52"/>
      <c r="K66" s="129"/>
      <c r="L66" s="54">
        <f t="shared" si="33"/>
        <v>0</v>
      </c>
      <c r="M66" s="129"/>
      <c r="N66" s="54">
        <f t="shared" si="34"/>
        <v>0</v>
      </c>
      <c r="O66" s="54">
        <f t="shared" si="35"/>
        <v>0</v>
      </c>
      <c r="P66" s="1"/>
    </row>
    <row r="67" spans="1:16" ht="12.5">
      <c r="B67" s="7" t="str">
        <f t="shared" si="6"/>
        <v/>
      </c>
      <c r="C67" s="50">
        <f>IF(D11="","-",+C66+1)</f>
        <v>2058</v>
      </c>
      <c r="D67" s="55">
        <f>IF(F66+SUM(E$17:E66)=D$10,F66,D$10-SUM(E$17:E66))</f>
        <v>0</v>
      </c>
      <c r="E67" s="377">
        <f>IF(+I14&lt;F66,I14,D67)</f>
        <v>0</v>
      </c>
      <c r="F67" s="55">
        <f t="shared" si="31"/>
        <v>0</v>
      </c>
      <c r="G67" s="379">
        <f t="shared" si="29"/>
        <v>0</v>
      </c>
      <c r="H67" s="363">
        <f t="shared" si="30"/>
        <v>0</v>
      </c>
      <c r="I67" s="52">
        <f t="shared" si="32"/>
        <v>0</v>
      </c>
      <c r="J67" s="52"/>
      <c r="K67" s="129"/>
      <c r="L67" s="54">
        <f t="shared" si="33"/>
        <v>0</v>
      </c>
      <c r="M67" s="129"/>
      <c r="N67" s="54">
        <f t="shared" si="34"/>
        <v>0</v>
      </c>
      <c r="O67" s="54">
        <f t="shared" si="35"/>
        <v>0</v>
      </c>
      <c r="P67" s="1"/>
    </row>
    <row r="68" spans="1:16" ht="12.5">
      <c r="B68" s="7" t="str">
        <f t="shared" si="6"/>
        <v/>
      </c>
      <c r="C68" s="50">
        <f>IF(D11="","-",+C67+1)</f>
        <v>2059</v>
      </c>
      <c r="D68" s="55">
        <f>IF(F67+SUM(E$17:E67)=D$10,F67,D$10-SUM(E$17:E67))</f>
        <v>0</v>
      </c>
      <c r="E68" s="377">
        <f>IF(+I14&lt;F67,I14,D68)</f>
        <v>0</v>
      </c>
      <c r="F68" s="55">
        <f t="shared" si="31"/>
        <v>0</v>
      </c>
      <c r="G68" s="379">
        <f t="shared" si="29"/>
        <v>0</v>
      </c>
      <c r="H68" s="363">
        <f t="shared" si="30"/>
        <v>0</v>
      </c>
      <c r="I68" s="52">
        <f t="shared" si="32"/>
        <v>0</v>
      </c>
      <c r="J68" s="52"/>
      <c r="K68" s="129"/>
      <c r="L68" s="54">
        <f t="shared" si="33"/>
        <v>0</v>
      </c>
      <c r="M68" s="129"/>
      <c r="N68" s="54">
        <f t="shared" si="34"/>
        <v>0</v>
      </c>
      <c r="O68" s="54">
        <f t="shared" si="35"/>
        <v>0</v>
      </c>
      <c r="P68" s="1"/>
    </row>
    <row r="69" spans="1:16" ht="12.5">
      <c r="B69" s="7" t="str">
        <f t="shared" si="6"/>
        <v/>
      </c>
      <c r="C69" s="50">
        <f>IF(D11="","-",+C68+1)</f>
        <v>2060</v>
      </c>
      <c r="D69" s="55">
        <f>IF(F68+SUM(E$17:E68)=D$10,F68,D$10-SUM(E$17:E68))</f>
        <v>0</v>
      </c>
      <c r="E69" s="377">
        <f>IF(+I14&lt;F68,I14,D69)</f>
        <v>0</v>
      </c>
      <c r="F69" s="55">
        <f t="shared" si="31"/>
        <v>0</v>
      </c>
      <c r="G69" s="379">
        <f t="shared" si="29"/>
        <v>0</v>
      </c>
      <c r="H69" s="363">
        <f t="shared" si="30"/>
        <v>0</v>
      </c>
      <c r="I69" s="52">
        <f t="shared" si="32"/>
        <v>0</v>
      </c>
      <c r="J69" s="52"/>
      <c r="K69" s="129"/>
      <c r="L69" s="54">
        <f t="shared" si="33"/>
        <v>0</v>
      </c>
      <c r="M69" s="129"/>
      <c r="N69" s="54">
        <f t="shared" si="34"/>
        <v>0</v>
      </c>
      <c r="O69" s="54">
        <f t="shared" si="35"/>
        <v>0</v>
      </c>
      <c r="P69" s="1"/>
    </row>
    <row r="70" spans="1:16" ht="12.5">
      <c r="B70" s="7" t="str">
        <f t="shared" si="6"/>
        <v/>
      </c>
      <c r="C70" s="50">
        <f>IF(D11="","-",+C69+1)</f>
        <v>2061</v>
      </c>
      <c r="D70" s="55">
        <f>IF(F69+SUM(E$17:E69)=D$10,F69,D$10-SUM(E$17:E69))</f>
        <v>0</v>
      </c>
      <c r="E70" s="377">
        <f>IF(+I14&lt;F69,I14,D70)</f>
        <v>0</v>
      </c>
      <c r="F70" s="55">
        <f t="shared" si="31"/>
        <v>0</v>
      </c>
      <c r="G70" s="379">
        <f t="shared" si="29"/>
        <v>0</v>
      </c>
      <c r="H70" s="363">
        <f t="shared" si="30"/>
        <v>0</v>
      </c>
      <c r="I70" s="52">
        <f t="shared" si="32"/>
        <v>0</v>
      </c>
      <c r="J70" s="52"/>
      <c r="K70" s="129"/>
      <c r="L70" s="54">
        <f t="shared" si="33"/>
        <v>0</v>
      </c>
      <c r="M70" s="129"/>
      <c r="N70" s="54">
        <f t="shared" si="34"/>
        <v>0</v>
      </c>
      <c r="O70" s="54">
        <f t="shared" si="35"/>
        <v>0</v>
      </c>
      <c r="P70" s="1"/>
    </row>
    <row r="71" spans="1:16" ht="12.5">
      <c r="B71" s="7" t="str">
        <f t="shared" si="6"/>
        <v/>
      </c>
      <c r="C71" s="50">
        <f>IF(D11="","-",+C70+1)</f>
        <v>2062</v>
      </c>
      <c r="D71" s="55">
        <f>IF(F70+SUM(E$17:E70)=D$10,F70,D$10-SUM(E$17:E70))</f>
        <v>0</v>
      </c>
      <c r="E71" s="377">
        <f>IF(+I14&lt;F70,I14,D71)</f>
        <v>0</v>
      </c>
      <c r="F71" s="55">
        <f t="shared" si="31"/>
        <v>0</v>
      </c>
      <c r="G71" s="379">
        <f t="shared" si="29"/>
        <v>0</v>
      </c>
      <c r="H71" s="363">
        <f t="shared" si="30"/>
        <v>0</v>
      </c>
      <c r="I71" s="52">
        <f t="shared" si="32"/>
        <v>0</v>
      </c>
      <c r="J71" s="52"/>
      <c r="K71" s="129"/>
      <c r="L71" s="54">
        <f t="shared" si="33"/>
        <v>0</v>
      </c>
      <c r="M71" s="129"/>
      <c r="N71" s="54">
        <f t="shared" si="34"/>
        <v>0</v>
      </c>
      <c r="O71" s="54">
        <f t="shared" si="35"/>
        <v>0</v>
      </c>
      <c r="P71" s="1"/>
    </row>
    <row r="72" spans="1:16" ht="13" thickBot="1">
      <c r="B72" s="7" t="str">
        <f t="shared" si="6"/>
        <v/>
      </c>
      <c r="C72" s="59">
        <f>IF(D11="","-",+C71+1)</f>
        <v>2063</v>
      </c>
      <c r="D72" s="60">
        <f>IF(F71+SUM(E$17:E71)=D$10,F71,D$10-SUM(E$17:E71))</f>
        <v>0</v>
      </c>
      <c r="E72" s="380">
        <f>IF(+I14&lt;F71,I14,D72)</f>
        <v>0</v>
      </c>
      <c r="F72" s="60">
        <f t="shared" si="31"/>
        <v>0</v>
      </c>
      <c r="G72" s="381">
        <f t="shared" si="29"/>
        <v>0</v>
      </c>
      <c r="H72" s="361">
        <f t="shared" si="30"/>
        <v>0</v>
      </c>
      <c r="I72" s="63">
        <f t="shared" si="32"/>
        <v>0</v>
      </c>
      <c r="J72" s="52"/>
      <c r="K72" s="130"/>
      <c r="L72" s="64">
        <f t="shared" si="33"/>
        <v>0</v>
      </c>
      <c r="M72" s="130"/>
      <c r="N72" s="64">
        <f t="shared" si="34"/>
        <v>0</v>
      </c>
      <c r="O72" s="64">
        <f t="shared" si="35"/>
        <v>0</v>
      </c>
      <c r="P72" s="1"/>
    </row>
    <row r="73" spans="1:16" ht="12.5">
      <c r="C73" s="12" t="s">
        <v>78</v>
      </c>
      <c r="D73" s="292"/>
      <c r="E73" s="292">
        <f>SUM(E17:E72)</f>
        <v>2820328</v>
      </c>
      <c r="F73" s="292"/>
      <c r="G73" s="292">
        <f>SUM(G17:G72)</f>
        <v>10181289.783209296</v>
      </c>
      <c r="H73" s="292">
        <f>SUM(H17:H72)</f>
        <v>10181290.783209296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1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1:16" ht="17.5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9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  <c r="Q85" s="1"/>
    </row>
    <row r="86" spans="1:17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276975.05306550174</v>
      </c>
      <c r="N87" s="386">
        <f>IF(J92&lt;D11,0,VLOOKUP(J92,C17:O72,11))</f>
        <v>276975.05306550174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284314.78412420192</v>
      </c>
      <c r="N88" s="389">
        <f>IF(J92&lt;D11,0,VLOOKUP(J92,C99:P154,7))</f>
        <v>284314.78412420192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Northwest Texarkana-Bann-Alumax Tap 138kV -- reconductor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7339.7310587001848</v>
      </c>
      <c r="N89" s="391">
        <f>+N88-N87</f>
        <v>7339.7310587001848</v>
      </c>
      <c r="O89" s="392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  <c r="Q90" s="1"/>
    </row>
    <row r="91" spans="1:17" ht="13.5" thickBot="1">
      <c r="C91" s="75" t="s">
        <v>85</v>
      </c>
      <c r="D91" s="91" t="str">
        <f>+D9</f>
        <v>TP2006130</v>
      </c>
      <c r="E91" s="76"/>
      <c r="F91" s="76"/>
      <c r="G91" s="76"/>
      <c r="H91" s="76"/>
      <c r="I91" s="76"/>
      <c r="J91" s="95"/>
      <c r="Q91" s="1"/>
    </row>
    <row r="92" spans="1:17" ht="13">
      <c r="C92" s="34" t="s">
        <v>51</v>
      </c>
      <c r="D92" s="362">
        <v>2820328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  <c r="Q92" s="1"/>
    </row>
    <row r="93" spans="1:17" ht="12.5">
      <c r="C93" s="34" t="s">
        <v>54</v>
      </c>
      <c r="D93" s="88">
        <f>IF(D11=I10,"",D11)</f>
        <v>2008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3">
        <f>IF(D11=I10,"",D12)</f>
        <v>4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64098.36363636364</v>
      </c>
      <c r="K96" s="292"/>
      <c r="L96" s="292"/>
      <c r="M96" s="292"/>
      <c r="N96" s="292"/>
      <c r="O96" s="292"/>
      <c r="P96" s="1"/>
      <c r="Q96" s="1"/>
    </row>
    <row r="97" spans="1:17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  <c r="Q98" s="1"/>
    </row>
    <row r="99" spans="1:17" ht="12.5">
      <c r="C99" s="50">
        <f>IF(D93= "","-",D93)</f>
        <v>2008</v>
      </c>
      <c r="D99" s="133">
        <v>0</v>
      </c>
      <c r="E99" s="375">
        <v>33602</v>
      </c>
      <c r="F99" s="137">
        <v>1831326</v>
      </c>
      <c r="G99" s="140">
        <v>915663</v>
      </c>
      <c r="H99" s="396">
        <v>179560</v>
      </c>
      <c r="I99" s="397">
        <v>179560</v>
      </c>
      <c r="J99" s="54">
        <f t="shared" ref="J99:J130" si="36">+I99-H99</f>
        <v>0</v>
      </c>
      <c r="K99" s="54"/>
      <c r="L99" s="112">
        <v>179560</v>
      </c>
      <c r="M99" s="53">
        <f t="shared" ref="M99:M130" si="37">IF(L99&lt;&gt;0,+H99-L99,0)</f>
        <v>0</v>
      </c>
      <c r="N99" s="112">
        <v>179560</v>
      </c>
      <c r="O99" s="53">
        <f t="shared" ref="O99:O130" si="38">IF(N99&lt;&gt;0,+I99-N99,0)</f>
        <v>0</v>
      </c>
      <c r="P99" s="53">
        <f t="shared" ref="P99:P130" si="39">+O99-M99</f>
        <v>0</v>
      </c>
      <c r="Q99" s="1"/>
    </row>
    <row r="100" spans="1:17" ht="12.5">
      <c r="B100" s="7" t="str">
        <f>IF(D100=F99,"","IU")</f>
        <v>IU</v>
      </c>
      <c r="C100" s="50">
        <f>IF(D93="","-",+C99+1)</f>
        <v>2009</v>
      </c>
      <c r="D100" s="133">
        <v>1829504</v>
      </c>
      <c r="E100" s="375">
        <v>49029</v>
      </c>
      <c r="F100" s="137">
        <v>1780474</v>
      </c>
      <c r="G100" s="137">
        <v>1804989</v>
      </c>
      <c r="H100" s="375">
        <v>310279</v>
      </c>
      <c r="I100" s="374">
        <v>310279</v>
      </c>
      <c r="J100" s="54">
        <f t="shared" si="36"/>
        <v>0</v>
      </c>
      <c r="K100" s="54"/>
      <c r="L100" s="113">
        <f t="shared" ref="L100:L105" si="40">H100</f>
        <v>310279</v>
      </c>
      <c r="M100" s="54">
        <f t="shared" si="37"/>
        <v>0</v>
      </c>
      <c r="N100" s="113">
        <f t="shared" ref="N100:N105" si="41">I100</f>
        <v>310279</v>
      </c>
      <c r="O100" s="54">
        <f t="shared" si="38"/>
        <v>0</v>
      </c>
      <c r="P100" s="54">
        <f t="shared" si="39"/>
        <v>0</v>
      </c>
      <c r="Q100" s="1"/>
    </row>
    <row r="101" spans="1:17" ht="12.5">
      <c r="B101" s="7" t="str">
        <f t="shared" ref="B101:B154" si="42">IF(D101=F100,"","IU")</f>
        <v>IU</v>
      </c>
      <c r="C101" s="50">
        <f>IF(D93="","-",+C100+1)</f>
        <v>2010</v>
      </c>
      <c r="D101" s="133">
        <v>2737747</v>
      </c>
      <c r="E101" s="375">
        <v>68789.707317073175</v>
      </c>
      <c r="F101" s="137">
        <v>2668957.2926829266</v>
      </c>
      <c r="G101" s="137">
        <v>2703352.1463414636</v>
      </c>
      <c r="H101" s="375">
        <v>515075.52172744781</v>
      </c>
      <c r="I101" s="374">
        <v>515075.52172744781</v>
      </c>
      <c r="J101" s="54">
        <f t="shared" si="36"/>
        <v>0</v>
      </c>
      <c r="K101" s="54"/>
      <c r="L101" s="113">
        <f t="shared" si="40"/>
        <v>515075.52172744781</v>
      </c>
      <c r="M101" s="54">
        <f t="shared" si="37"/>
        <v>0</v>
      </c>
      <c r="N101" s="113">
        <f t="shared" si="41"/>
        <v>515075.52172744781</v>
      </c>
      <c r="O101" s="54">
        <f t="shared" si="38"/>
        <v>0</v>
      </c>
      <c r="P101" s="54">
        <f t="shared" si="39"/>
        <v>0</v>
      </c>
      <c r="Q101" s="1"/>
    </row>
    <row r="102" spans="1:17" ht="12.5">
      <c r="B102" s="7" t="str">
        <f t="shared" si="42"/>
        <v/>
      </c>
      <c r="C102" s="50">
        <f>IF(D93="","-",+C101+1)</f>
        <v>2011</v>
      </c>
      <c r="D102" s="133">
        <v>2668957.2926829266</v>
      </c>
      <c r="E102" s="376">
        <v>67151.857142857145</v>
      </c>
      <c r="F102" s="137">
        <v>2601805.4355400694</v>
      </c>
      <c r="G102" s="137">
        <v>2635381.364111498</v>
      </c>
      <c r="H102" s="375">
        <v>463460.24648079689</v>
      </c>
      <c r="I102" s="374">
        <v>463460.24648079689</v>
      </c>
      <c r="J102" s="54">
        <f t="shared" si="36"/>
        <v>0</v>
      </c>
      <c r="K102" s="54"/>
      <c r="L102" s="113">
        <f t="shared" si="40"/>
        <v>463460.24648079689</v>
      </c>
      <c r="M102" s="54">
        <f t="shared" si="37"/>
        <v>0</v>
      </c>
      <c r="N102" s="113">
        <f t="shared" si="41"/>
        <v>463460.24648079689</v>
      </c>
      <c r="O102" s="54">
        <f t="shared" si="38"/>
        <v>0</v>
      </c>
      <c r="P102" s="54">
        <f t="shared" si="39"/>
        <v>0</v>
      </c>
      <c r="Q102" s="1"/>
    </row>
    <row r="103" spans="1:17" ht="12.5">
      <c r="B103" s="7" t="str">
        <f t="shared" si="42"/>
        <v/>
      </c>
      <c r="C103" s="50">
        <f>IF(D93="","-",+C102+1)</f>
        <v>2012</v>
      </c>
      <c r="D103" s="133">
        <v>2601805.4355400694</v>
      </c>
      <c r="E103" s="375">
        <v>67151.857142857145</v>
      </c>
      <c r="F103" s="137">
        <v>2534653.5783972121</v>
      </c>
      <c r="G103" s="137">
        <v>2568229.5069686407</v>
      </c>
      <c r="H103" s="375">
        <v>445076.92684818432</v>
      </c>
      <c r="I103" s="374">
        <v>445076.92684818432</v>
      </c>
      <c r="J103" s="54">
        <f t="shared" si="36"/>
        <v>0</v>
      </c>
      <c r="K103" s="54"/>
      <c r="L103" s="113">
        <f t="shared" si="40"/>
        <v>445076.92684818432</v>
      </c>
      <c r="M103" s="54">
        <f t="shared" si="37"/>
        <v>0</v>
      </c>
      <c r="N103" s="113">
        <f t="shared" si="41"/>
        <v>445076.92684818432</v>
      </c>
      <c r="O103" s="54">
        <f t="shared" si="38"/>
        <v>0</v>
      </c>
      <c r="P103" s="54">
        <f t="shared" si="39"/>
        <v>0</v>
      </c>
      <c r="Q103" s="1"/>
    </row>
    <row r="104" spans="1:17" ht="12.5">
      <c r="B104" s="7" t="str">
        <f t="shared" si="42"/>
        <v/>
      </c>
      <c r="C104" s="50">
        <f>IF(D93="","-",+C103+1)</f>
        <v>2013</v>
      </c>
      <c r="D104" s="133">
        <v>2534653.5783972121</v>
      </c>
      <c r="E104" s="375">
        <v>67151.857142857145</v>
      </c>
      <c r="F104" s="137">
        <v>2467501.7212543548</v>
      </c>
      <c r="G104" s="137">
        <v>2501077.6498257834</v>
      </c>
      <c r="H104" s="375">
        <v>405526.90999589988</v>
      </c>
      <c r="I104" s="374">
        <v>405526.90999589988</v>
      </c>
      <c r="J104" s="54">
        <v>0</v>
      </c>
      <c r="K104" s="54"/>
      <c r="L104" s="113">
        <f t="shared" si="40"/>
        <v>405526.90999589988</v>
      </c>
      <c r="M104" s="54">
        <f t="shared" ref="M104:M109" si="43">IF(L104&lt;&gt;0,+H104-L104,0)</f>
        <v>0</v>
      </c>
      <c r="N104" s="113">
        <f t="shared" si="41"/>
        <v>405526.90999589988</v>
      </c>
      <c r="O104" s="54">
        <f t="shared" ref="O104:O109" si="44">IF(N104&lt;&gt;0,+I104-N104,0)</f>
        <v>0</v>
      </c>
      <c r="P104" s="54">
        <f t="shared" ref="P104:P109" si="45">+O104-M104</f>
        <v>0</v>
      </c>
      <c r="Q104" s="1"/>
    </row>
    <row r="105" spans="1:17" ht="12.5">
      <c r="B105" s="7" t="str">
        <f t="shared" si="42"/>
        <v/>
      </c>
      <c r="C105" s="50">
        <f>IF(D93="","-",+C104+1)</f>
        <v>2014</v>
      </c>
      <c r="D105" s="133">
        <v>2467501.7212543548</v>
      </c>
      <c r="E105" s="375">
        <v>67151.857142857145</v>
      </c>
      <c r="F105" s="137">
        <v>2400349.8641114975</v>
      </c>
      <c r="G105" s="137">
        <v>2433925.7926829262</v>
      </c>
      <c r="H105" s="375">
        <v>397979.47169431718</v>
      </c>
      <c r="I105" s="374">
        <v>397979.47169431718</v>
      </c>
      <c r="J105" s="54">
        <v>0</v>
      </c>
      <c r="K105" s="54"/>
      <c r="L105" s="113">
        <f t="shared" si="40"/>
        <v>397979.47169431718</v>
      </c>
      <c r="M105" s="54">
        <f t="shared" si="43"/>
        <v>0</v>
      </c>
      <c r="N105" s="113">
        <f t="shared" si="41"/>
        <v>397979.47169431718</v>
      </c>
      <c r="O105" s="54">
        <f t="shared" si="44"/>
        <v>0</v>
      </c>
      <c r="P105" s="54">
        <f t="shared" si="45"/>
        <v>0</v>
      </c>
      <c r="Q105" s="1"/>
    </row>
    <row r="106" spans="1:17" ht="12.5">
      <c r="B106" s="7" t="str">
        <f t="shared" si="42"/>
        <v>IU</v>
      </c>
      <c r="C106" s="50">
        <f>IF(D93="","-",+C105+1)</f>
        <v>2015</v>
      </c>
      <c r="D106" s="133">
        <v>2400299.864111498</v>
      </c>
      <c r="E106" s="375">
        <v>67150.666666666672</v>
      </c>
      <c r="F106" s="137">
        <v>2333149.1974448315</v>
      </c>
      <c r="G106" s="137">
        <v>2366724.530778165</v>
      </c>
      <c r="H106" s="375">
        <v>379011.3023265209</v>
      </c>
      <c r="I106" s="374">
        <v>379011.3023265209</v>
      </c>
      <c r="J106" s="54">
        <f t="shared" si="36"/>
        <v>0</v>
      </c>
      <c r="K106" s="54"/>
      <c r="L106" s="113">
        <f t="shared" ref="L106:L111" si="46">H106</f>
        <v>379011.3023265209</v>
      </c>
      <c r="M106" s="54">
        <f t="shared" si="43"/>
        <v>0</v>
      </c>
      <c r="N106" s="113">
        <f t="shared" ref="N106:N111" si="47">I106</f>
        <v>379011.3023265209</v>
      </c>
      <c r="O106" s="54">
        <f t="shared" si="44"/>
        <v>0</v>
      </c>
      <c r="P106" s="54">
        <f t="shared" si="45"/>
        <v>0</v>
      </c>
      <c r="Q106" s="1"/>
    </row>
    <row r="107" spans="1:17" ht="12.5">
      <c r="B107" s="7" t="str">
        <f t="shared" si="42"/>
        <v/>
      </c>
      <c r="C107" s="50">
        <f>IF(D93="","-",+C106+1)</f>
        <v>2016</v>
      </c>
      <c r="D107" s="133">
        <v>2333149.1974448315</v>
      </c>
      <c r="E107" s="375">
        <v>65589.023255813954</v>
      </c>
      <c r="F107" s="137">
        <v>2267560.1741890176</v>
      </c>
      <c r="G107" s="137">
        <v>2300354.6858169246</v>
      </c>
      <c r="H107" s="375">
        <v>357619.02367935097</v>
      </c>
      <c r="I107" s="374">
        <v>357619.02367935097</v>
      </c>
      <c r="J107" s="54">
        <f t="shared" si="36"/>
        <v>0</v>
      </c>
      <c r="K107" s="54"/>
      <c r="L107" s="113">
        <f t="shared" si="46"/>
        <v>357619.02367935097</v>
      </c>
      <c r="M107" s="54">
        <f t="shared" si="43"/>
        <v>0</v>
      </c>
      <c r="N107" s="113">
        <f t="shared" si="47"/>
        <v>357619.02367935097</v>
      </c>
      <c r="O107" s="54">
        <f t="shared" si="44"/>
        <v>0</v>
      </c>
      <c r="P107" s="54">
        <f t="shared" si="45"/>
        <v>0</v>
      </c>
      <c r="Q107" s="1"/>
    </row>
    <row r="108" spans="1:17" ht="12.5">
      <c r="B108" s="7" t="str">
        <f t="shared" si="42"/>
        <v/>
      </c>
      <c r="C108" s="50">
        <f>IF(D93="","-",+C107+1)</f>
        <v>2017</v>
      </c>
      <c r="D108" s="133">
        <v>2267560.1741890176</v>
      </c>
      <c r="E108" s="375">
        <v>67150.666666666672</v>
      </c>
      <c r="F108" s="137">
        <v>2200409.5075223511</v>
      </c>
      <c r="G108" s="137">
        <v>2233984.8408556841</v>
      </c>
      <c r="H108" s="375">
        <v>338516.06172932533</v>
      </c>
      <c r="I108" s="374">
        <v>338516.06172932533</v>
      </c>
      <c r="J108" s="54">
        <f t="shared" si="36"/>
        <v>0</v>
      </c>
      <c r="K108" s="54"/>
      <c r="L108" s="113">
        <f t="shared" si="46"/>
        <v>338516.06172932533</v>
      </c>
      <c r="M108" s="54">
        <f t="shared" si="43"/>
        <v>0</v>
      </c>
      <c r="N108" s="113">
        <f t="shared" si="47"/>
        <v>338516.06172932533</v>
      </c>
      <c r="O108" s="54">
        <f t="shared" si="44"/>
        <v>0</v>
      </c>
      <c r="P108" s="54">
        <f t="shared" si="45"/>
        <v>0</v>
      </c>
      <c r="Q108" s="1"/>
    </row>
    <row r="109" spans="1:17" ht="12.5">
      <c r="B109" s="7" t="str">
        <f t="shared" si="42"/>
        <v/>
      </c>
      <c r="C109" s="50">
        <f>IF(D93="","-",+C108+1)</f>
        <v>2018</v>
      </c>
      <c r="D109" s="133">
        <v>2200409.5075223511</v>
      </c>
      <c r="E109" s="375">
        <v>67150.666666666672</v>
      </c>
      <c r="F109" s="137">
        <v>2133258.8408556846</v>
      </c>
      <c r="G109" s="137">
        <v>2166834.1741890181</v>
      </c>
      <c r="H109" s="375">
        <v>295978.29217206314</v>
      </c>
      <c r="I109" s="374">
        <v>295978.29217206314</v>
      </c>
      <c r="J109" s="54">
        <f t="shared" si="36"/>
        <v>0</v>
      </c>
      <c r="K109" s="54"/>
      <c r="L109" s="113">
        <f t="shared" si="46"/>
        <v>295978.29217206314</v>
      </c>
      <c r="M109" s="54">
        <f t="shared" si="43"/>
        <v>0</v>
      </c>
      <c r="N109" s="113">
        <f t="shared" si="47"/>
        <v>295978.29217206314</v>
      </c>
      <c r="O109" s="54">
        <f t="shared" si="44"/>
        <v>0</v>
      </c>
      <c r="P109" s="54">
        <f t="shared" si="45"/>
        <v>0</v>
      </c>
      <c r="Q109" s="1"/>
    </row>
    <row r="110" spans="1:17" ht="12.5">
      <c r="B110" s="7" t="str">
        <f t="shared" si="42"/>
        <v/>
      </c>
      <c r="C110" s="50">
        <f>IF(D93="","-",+C109+1)</f>
        <v>2019</v>
      </c>
      <c r="D110" s="133">
        <v>2133258.8408556846</v>
      </c>
      <c r="E110" s="375">
        <v>65589.023255813954</v>
      </c>
      <c r="F110" s="137">
        <v>2067669.8175998707</v>
      </c>
      <c r="G110" s="137">
        <v>2100464.3292277777</v>
      </c>
      <c r="H110" s="375">
        <v>290423.87304846023</v>
      </c>
      <c r="I110" s="374">
        <v>290423.87304846023</v>
      </c>
      <c r="J110" s="54">
        <f t="shared" si="36"/>
        <v>0</v>
      </c>
      <c r="K110" s="54"/>
      <c r="L110" s="113">
        <f t="shared" si="46"/>
        <v>290423.87304846023</v>
      </c>
      <c r="M110" s="54">
        <f t="shared" ref="M110:M111" si="48">IF(L110&lt;&gt;0,+H110-L110,0)</f>
        <v>0</v>
      </c>
      <c r="N110" s="113">
        <f t="shared" si="47"/>
        <v>290423.87304846023</v>
      </c>
      <c r="O110" s="54">
        <f t="shared" si="38"/>
        <v>0</v>
      </c>
      <c r="P110" s="54">
        <f t="shared" si="39"/>
        <v>0</v>
      </c>
      <c r="Q110" s="1"/>
    </row>
    <row r="111" spans="1:17" ht="12.5">
      <c r="B111" s="7" t="str">
        <f t="shared" si="42"/>
        <v/>
      </c>
      <c r="C111" s="50">
        <f>IF(D93="","-",+C110+1)</f>
        <v>2020</v>
      </c>
      <c r="D111" s="133">
        <v>2067669.8175998707</v>
      </c>
      <c r="E111" s="375">
        <v>67150.666666666672</v>
      </c>
      <c r="F111" s="137">
        <v>2000519.150933204</v>
      </c>
      <c r="G111" s="137">
        <v>2034094.4842665372</v>
      </c>
      <c r="H111" s="375">
        <v>285966.00600782927</v>
      </c>
      <c r="I111" s="374">
        <v>285966.00600782927</v>
      </c>
      <c r="J111" s="54">
        <f t="shared" si="36"/>
        <v>0</v>
      </c>
      <c r="K111" s="54"/>
      <c r="L111" s="113">
        <f t="shared" si="46"/>
        <v>285966.00600782927</v>
      </c>
      <c r="M111" s="54">
        <f t="shared" si="48"/>
        <v>0</v>
      </c>
      <c r="N111" s="113">
        <f t="shared" si="47"/>
        <v>285966.00600782927</v>
      </c>
      <c r="O111" s="54">
        <f t="shared" si="38"/>
        <v>0</v>
      </c>
      <c r="P111" s="54">
        <f t="shared" si="39"/>
        <v>0</v>
      </c>
      <c r="Q111" s="1"/>
    </row>
    <row r="112" spans="1:17" ht="12.5">
      <c r="B112" s="7" t="str">
        <f t="shared" si="42"/>
        <v/>
      </c>
      <c r="C112" s="50">
        <f>IF(D93="","-",+C111+1)</f>
        <v>2021</v>
      </c>
      <c r="D112" s="133">
        <v>2000519.150933204</v>
      </c>
      <c r="E112" s="375">
        <v>68788.487804878052</v>
      </c>
      <c r="F112" s="137">
        <v>1931730.6631283259</v>
      </c>
      <c r="G112" s="137">
        <v>1966124.907030765</v>
      </c>
      <c r="H112" s="375">
        <v>291971.63557680068</v>
      </c>
      <c r="I112" s="374">
        <v>291971.63557680068</v>
      </c>
      <c r="J112" s="54">
        <f t="shared" si="36"/>
        <v>0</v>
      </c>
      <c r="K112" s="54"/>
      <c r="L112" s="113">
        <f t="shared" ref="L112" si="49">H112</f>
        <v>291971.63557680068</v>
      </c>
      <c r="M112" s="54">
        <f t="shared" ref="M112" si="50">IF(L112&lt;&gt;0,+H112-L112,0)</f>
        <v>0</v>
      </c>
      <c r="N112" s="113">
        <f t="shared" ref="N112" si="51">I112</f>
        <v>291971.63557680068</v>
      </c>
      <c r="O112" s="54">
        <f t="shared" ref="O112" si="52">IF(N112&lt;&gt;0,+I112-N112,0)</f>
        <v>0</v>
      </c>
      <c r="P112" s="54">
        <f t="shared" ref="P112" si="53">+O112-M112</f>
        <v>0</v>
      </c>
      <c r="Q112" s="1"/>
    </row>
    <row r="113" spans="2:17" ht="13">
      <c r="B113" s="7" t="str">
        <f t="shared" si="42"/>
        <v/>
      </c>
      <c r="C113" s="459">
        <f>IF(D93="","-",+C112+1)</f>
        <v>2022</v>
      </c>
      <c r="D113" s="12">
        <v>1931730.6631283259</v>
      </c>
      <c r="E113" s="377">
        <v>67150.666666666672</v>
      </c>
      <c r="F113" s="55">
        <v>1864579.9964616592</v>
      </c>
      <c r="G113" s="55">
        <v>1898155.3297949927</v>
      </c>
      <c r="H113" s="379">
        <v>290103.89746384294</v>
      </c>
      <c r="I113" s="398">
        <v>290103.89746384294</v>
      </c>
      <c r="J113" s="54">
        <f t="shared" si="36"/>
        <v>0</v>
      </c>
      <c r="K113" s="54"/>
      <c r="L113" s="129"/>
      <c r="M113" s="54">
        <f t="shared" si="37"/>
        <v>0</v>
      </c>
      <c r="N113" s="129"/>
      <c r="O113" s="54">
        <f t="shared" si="38"/>
        <v>0</v>
      </c>
      <c r="P113" s="54">
        <f t="shared" si="39"/>
        <v>0</v>
      </c>
      <c r="Q113" s="1"/>
    </row>
    <row r="114" spans="2:17" ht="12.5">
      <c r="B114" s="7" t="str">
        <f t="shared" si="42"/>
        <v/>
      </c>
      <c r="C114" s="50">
        <f>IF(D93="","-",+C113+1)</f>
        <v>2023</v>
      </c>
      <c r="D114" s="12">
        <f>IF(F113+SUM(E$99:E113)=D$92,F113,D$92-SUM(E$99:E113))</f>
        <v>1864579.9964616592</v>
      </c>
      <c r="E114" s="377">
        <f>IF(+J96&lt;F113,J96,D114)</f>
        <v>64098.36363636364</v>
      </c>
      <c r="F114" s="55">
        <f t="shared" ref="F114:F130" si="54">+D114-E114</f>
        <v>1800481.6328252957</v>
      </c>
      <c r="G114" s="55">
        <f t="shared" ref="G114:G130" si="55">+(F114+D114)/2</f>
        <v>1832530.8146434776</v>
      </c>
      <c r="H114" s="379">
        <f t="shared" ref="H114:H154" si="56">+J$94*G114+E114</f>
        <v>292296.71874154574</v>
      </c>
      <c r="I114" s="398">
        <f t="shared" ref="I114:I154" si="57">+J$95*G114+E114</f>
        <v>292296.71874154574</v>
      </c>
      <c r="J114" s="54">
        <f t="shared" si="36"/>
        <v>0</v>
      </c>
      <c r="K114" s="54"/>
      <c r="L114" s="129"/>
      <c r="M114" s="54">
        <f t="shared" si="37"/>
        <v>0</v>
      </c>
      <c r="N114" s="129"/>
      <c r="O114" s="54">
        <f t="shared" si="38"/>
        <v>0</v>
      </c>
      <c r="P114" s="54">
        <f t="shared" si="39"/>
        <v>0</v>
      </c>
      <c r="Q114" s="1"/>
    </row>
    <row r="115" spans="2:17" ht="12.5">
      <c r="B115" s="7" t="str">
        <f t="shared" si="42"/>
        <v/>
      </c>
      <c r="C115" s="50">
        <f>IF(D93="","-",+C114+1)</f>
        <v>2024</v>
      </c>
      <c r="D115" s="12">
        <f>IF(F114+SUM(E$99:E114)=D$92,F114,D$92-SUM(E$99:E114))</f>
        <v>1800481.6328252957</v>
      </c>
      <c r="E115" s="377">
        <f>IF(+J96&lt;F114,J96,D115)</f>
        <v>64098.36363636364</v>
      </c>
      <c r="F115" s="55">
        <f t="shared" si="54"/>
        <v>1736383.2691889321</v>
      </c>
      <c r="G115" s="55">
        <f t="shared" si="55"/>
        <v>1768432.4510071138</v>
      </c>
      <c r="H115" s="379">
        <f t="shared" si="56"/>
        <v>284314.78412420192</v>
      </c>
      <c r="I115" s="398">
        <f t="shared" si="57"/>
        <v>284314.78412420192</v>
      </c>
      <c r="J115" s="54">
        <f t="shared" si="36"/>
        <v>0</v>
      </c>
      <c r="K115" s="54"/>
      <c r="L115" s="129"/>
      <c r="M115" s="54">
        <f t="shared" si="37"/>
        <v>0</v>
      </c>
      <c r="N115" s="129"/>
      <c r="O115" s="54">
        <f t="shared" si="38"/>
        <v>0</v>
      </c>
      <c r="P115" s="54">
        <f t="shared" si="39"/>
        <v>0</v>
      </c>
      <c r="Q115" s="1"/>
    </row>
    <row r="116" spans="2:17" ht="12.5">
      <c r="B116" s="7" t="str">
        <f t="shared" si="42"/>
        <v/>
      </c>
      <c r="C116" s="50">
        <f>IF(D93="","-",+C115+1)</f>
        <v>2025</v>
      </c>
      <c r="D116" s="12">
        <f>IF(F115+SUM(E$99:E115)=D$92,F115,D$92-SUM(E$99:E115))</f>
        <v>1736383.2691889321</v>
      </c>
      <c r="E116" s="377">
        <f>IF(+J96&lt;F115,J96,D116)</f>
        <v>64098.36363636364</v>
      </c>
      <c r="F116" s="55">
        <f t="shared" si="54"/>
        <v>1672284.9055525686</v>
      </c>
      <c r="G116" s="55">
        <f t="shared" si="55"/>
        <v>1704334.0873707505</v>
      </c>
      <c r="H116" s="379">
        <f t="shared" si="56"/>
        <v>276332.84950685815</v>
      </c>
      <c r="I116" s="398">
        <f t="shared" si="57"/>
        <v>276332.84950685815</v>
      </c>
      <c r="J116" s="54">
        <f t="shared" si="36"/>
        <v>0</v>
      </c>
      <c r="K116" s="54"/>
      <c r="L116" s="129"/>
      <c r="M116" s="54">
        <f t="shared" si="37"/>
        <v>0</v>
      </c>
      <c r="N116" s="129"/>
      <c r="O116" s="54">
        <f t="shared" si="38"/>
        <v>0</v>
      </c>
      <c r="P116" s="54">
        <f t="shared" si="39"/>
        <v>0</v>
      </c>
      <c r="Q116" s="1"/>
    </row>
    <row r="117" spans="2:17" ht="12.5">
      <c r="B117" s="7" t="str">
        <f t="shared" si="42"/>
        <v/>
      </c>
      <c r="C117" s="50">
        <f>IF(D93="","-",+C116+1)</f>
        <v>2026</v>
      </c>
      <c r="D117" s="12">
        <f>IF(F116+SUM(E$99:E116)=D$92,F116,D$92-SUM(E$99:E116))</f>
        <v>1672284.9055525686</v>
      </c>
      <c r="E117" s="377">
        <f>IF(+J96&lt;F116,J96,D117)</f>
        <v>64098.36363636364</v>
      </c>
      <c r="F117" s="55">
        <f t="shared" si="54"/>
        <v>1608186.5419162051</v>
      </c>
      <c r="G117" s="55">
        <f t="shared" si="55"/>
        <v>1640235.7237343867</v>
      </c>
      <c r="H117" s="379">
        <f t="shared" si="56"/>
        <v>268350.91488951433</v>
      </c>
      <c r="I117" s="398">
        <f t="shared" si="57"/>
        <v>268350.91488951433</v>
      </c>
      <c r="J117" s="54">
        <f t="shared" si="36"/>
        <v>0</v>
      </c>
      <c r="K117" s="54"/>
      <c r="L117" s="129"/>
      <c r="M117" s="54">
        <f t="shared" si="37"/>
        <v>0</v>
      </c>
      <c r="N117" s="129"/>
      <c r="O117" s="54">
        <f t="shared" si="38"/>
        <v>0</v>
      </c>
      <c r="P117" s="54">
        <f t="shared" si="39"/>
        <v>0</v>
      </c>
      <c r="Q117" s="1"/>
    </row>
    <row r="118" spans="2:17" ht="12.5">
      <c r="B118" s="7" t="str">
        <f t="shared" si="42"/>
        <v/>
      </c>
      <c r="C118" s="50">
        <f>IF(D93="","-",+C117+1)</f>
        <v>2027</v>
      </c>
      <c r="D118" s="12">
        <f>IF(F117+SUM(E$99:E117)=D$92,F117,D$92-SUM(E$99:E117))</f>
        <v>1608186.5419162051</v>
      </c>
      <c r="E118" s="377">
        <f>IF(+J96&lt;F117,J96,D118)</f>
        <v>64098.36363636364</v>
      </c>
      <c r="F118" s="55">
        <f t="shared" si="54"/>
        <v>1544088.1782798416</v>
      </c>
      <c r="G118" s="55">
        <f t="shared" si="55"/>
        <v>1576137.3600980234</v>
      </c>
      <c r="H118" s="379">
        <f t="shared" si="56"/>
        <v>260368.98027217062</v>
      </c>
      <c r="I118" s="398">
        <f t="shared" si="57"/>
        <v>260368.98027217062</v>
      </c>
      <c r="J118" s="54">
        <f t="shared" si="36"/>
        <v>0</v>
      </c>
      <c r="K118" s="54"/>
      <c r="L118" s="129"/>
      <c r="M118" s="54">
        <f t="shared" si="37"/>
        <v>0</v>
      </c>
      <c r="N118" s="129"/>
      <c r="O118" s="54">
        <f t="shared" si="38"/>
        <v>0</v>
      </c>
      <c r="P118" s="54">
        <f t="shared" si="39"/>
        <v>0</v>
      </c>
      <c r="Q118" s="1"/>
    </row>
    <row r="119" spans="2:17" ht="12.5">
      <c r="B119" s="7" t="str">
        <f t="shared" si="42"/>
        <v/>
      </c>
      <c r="C119" s="50">
        <f>IF(D93="","-",+C118+1)</f>
        <v>2028</v>
      </c>
      <c r="D119" s="12">
        <f>IF(F118+SUM(E$99:E118)=D$92,F118,D$92-SUM(E$99:E118))</f>
        <v>1544088.1782798416</v>
      </c>
      <c r="E119" s="377">
        <f>IF(+J96&lt;F118,J96,D119)</f>
        <v>64098.36363636364</v>
      </c>
      <c r="F119" s="55">
        <f t="shared" si="54"/>
        <v>1479989.814643478</v>
      </c>
      <c r="G119" s="55">
        <f t="shared" si="55"/>
        <v>1512038.9964616597</v>
      </c>
      <c r="H119" s="379">
        <f t="shared" si="56"/>
        <v>252387.0456548268</v>
      </c>
      <c r="I119" s="398">
        <f t="shared" si="57"/>
        <v>252387.0456548268</v>
      </c>
      <c r="J119" s="54">
        <f t="shared" si="36"/>
        <v>0</v>
      </c>
      <c r="K119" s="54"/>
      <c r="L119" s="129"/>
      <c r="M119" s="54">
        <f t="shared" si="37"/>
        <v>0</v>
      </c>
      <c r="N119" s="129"/>
      <c r="O119" s="54">
        <f t="shared" si="38"/>
        <v>0</v>
      </c>
      <c r="P119" s="54">
        <f t="shared" si="39"/>
        <v>0</v>
      </c>
      <c r="Q119" s="1"/>
    </row>
    <row r="120" spans="2:17" ht="12.5">
      <c r="B120" s="7" t="str">
        <f t="shared" si="42"/>
        <v/>
      </c>
      <c r="C120" s="50">
        <f>IF(D93="","-",+C119+1)</f>
        <v>2029</v>
      </c>
      <c r="D120" s="12">
        <f>IF(F119+SUM(E$99:E119)=D$92,F119,D$92-SUM(E$99:E119))</f>
        <v>1479989.814643478</v>
      </c>
      <c r="E120" s="377">
        <f>IF(+J96&lt;F119,J96,D120)</f>
        <v>64098.36363636364</v>
      </c>
      <c r="F120" s="55">
        <f t="shared" si="54"/>
        <v>1415891.4510071145</v>
      </c>
      <c r="G120" s="55">
        <f t="shared" si="55"/>
        <v>1447940.6328252964</v>
      </c>
      <c r="H120" s="379">
        <f t="shared" si="56"/>
        <v>244405.11103748303</v>
      </c>
      <c r="I120" s="398">
        <f t="shared" si="57"/>
        <v>244405.11103748303</v>
      </c>
      <c r="J120" s="54">
        <f t="shared" si="36"/>
        <v>0</v>
      </c>
      <c r="K120" s="54"/>
      <c r="L120" s="129"/>
      <c r="M120" s="54">
        <f t="shared" si="37"/>
        <v>0</v>
      </c>
      <c r="N120" s="129"/>
      <c r="O120" s="54">
        <f t="shared" si="38"/>
        <v>0</v>
      </c>
      <c r="P120" s="54">
        <f t="shared" si="39"/>
        <v>0</v>
      </c>
      <c r="Q120" s="1"/>
    </row>
    <row r="121" spans="2:17" ht="12.5">
      <c r="B121" s="7" t="str">
        <f t="shared" si="42"/>
        <v/>
      </c>
      <c r="C121" s="50">
        <f>IF(D93="","-",+C120+1)</f>
        <v>2030</v>
      </c>
      <c r="D121" s="12">
        <f>IF(F120+SUM(E$99:E120)=D$92,F120,D$92-SUM(E$99:E120))</f>
        <v>1415891.4510071145</v>
      </c>
      <c r="E121" s="377">
        <f>IF(+J96&lt;F120,J96,D121)</f>
        <v>64098.36363636364</v>
      </c>
      <c r="F121" s="55">
        <f t="shared" si="54"/>
        <v>1351793.087370751</v>
      </c>
      <c r="G121" s="55">
        <f t="shared" si="55"/>
        <v>1383842.2691889326</v>
      </c>
      <c r="H121" s="379">
        <f t="shared" si="56"/>
        <v>236423.17642013924</v>
      </c>
      <c r="I121" s="398">
        <f t="shared" si="57"/>
        <v>236423.17642013924</v>
      </c>
      <c r="J121" s="54">
        <f t="shared" si="36"/>
        <v>0</v>
      </c>
      <c r="K121" s="54"/>
      <c r="L121" s="129"/>
      <c r="M121" s="54">
        <f t="shared" si="37"/>
        <v>0</v>
      </c>
      <c r="N121" s="129"/>
      <c r="O121" s="54">
        <f t="shared" si="38"/>
        <v>0</v>
      </c>
      <c r="P121" s="54">
        <f t="shared" si="39"/>
        <v>0</v>
      </c>
      <c r="Q121" s="1"/>
    </row>
    <row r="122" spans="2:17" ht="12.5">
      <c r="B122" s="7" t="str">
        <f t="shared" si="42"/>
        <v/>
      </c>
      <c r="C122" s="50">
        <f>IF(D93="","-",+C121+1)</f>
        <v>2031</v>
      </c>
      <c r="D122" s="12">
        <f>IF(F121+SUM(E$99:E121)=D$92,F121,D$92-SUM(E$99:E121))</f>
        <v>1351793.087370751</v>
      </c>
      <c r="E122" s="377">
        <f>IF(+J96&lt;F121,J96,D122)</f>
        <v>64098.36363636364</v>
      </c>
      <c r="F122" s="55">
        <f t="shared" si="54"/>
        <v>1287694.7237343874</v>
      </c>
      <c r="G122" s="55">
        <f t="shared" si="55"/>
        <v>1319743.9055525693</v>
      </c>
      <c r="H122" s="379">
        <f t="shared" si="56"/>
        <v>228441.24180279547</v>
      </c>
      <c r="I122" s="398">
        <f t="shared" si="57"/>
        <v>228441.24180279547</v>
      </c>
      <c r="J122" s="54">
        <f t="shared" si="36"/>
        <v>0</v>
      </c>
      <c r="K122" s="54"/>
      <c r="L122" s="129"/>
      <c r="M122" s="54">
        <f t="shared" si="37"/>
        <v>0</v>
      </c>
      <c r="N122" s="129"/>
      <c r="O122" s="54">
        <f t="shared" si="38"/>
        <v>0</v>
      </c>
      <c r="P122" s="54">
        <f t="shared" si="39"/>
        <v>0</v>
      </c>
      <c r="Q122" s="1"/>
    </row>
    <row r="123" spans="2:17" ht="12.5">
      <c r="B123" s="7" t="str">
        <f t="shared" si="42"/>
        <v/>
      </c>
      <c r="C123" s="50">
        <f>IF(D93="","-",+C122+1)</f>
        <v>2032</v>
      </c>
      <c r="D123" s="12">
        <f>IF(F122+SUM(E$99:E122)=D$92,F122,D$92-SUM(E$99:E122))</f>
        <v>1287694.7237343874</v>
      </c>
      <c r="E123" s="377">
        <f>IF(+J96&lt;F122,J96,D123)</f>
        <v>64098.36363636364</v>
      </c>
      <c r="F123" s="55">
        <f t="shared" si="54"/>
        <v>1223596.3600980239</v>
      </c>
      <c r="G123" s="55">
        <f t="shared" si="55"/>
        <v>1255645.5419162055</v>
      </c>
      <c r="H123" s="379">
        <f t="shared" si="56"/>
        <v>220459.30718545167</v>
      </c>
      <c r="I123" s="398">
        <f t="shared" si="57"/>
        <v>220459.30718545167</v>
      </c>
      <c r="J123" s="54">
        <f t="shared" si="36"/>
        <v>0</v>
      </c>
      <c r="K123" s="54"/>
      <c r="L123" s="129"/>
      <c r="M123" s="54">
        <f t="shared" si="37"/>
        <v>0</v>
      </c>
      <c r="N123" s="129"/>
      <c r="O123" s="54">
        <f t="shared" si="38"/>
        <v>0</v>
      </c>
      <c r="P123" s="54">
        <f t="shared" si="39"/>
        <v>0</v>
      </c>
      <c r="Q123" s="1"/>
    </row>
    <row r="124" spans="2:17" ht="12.5">
      <c r="B124" s="7" t="str">
        <f t="shared" si="42"/>
        <v/>
      </c>
      <c r="C124" s="50">
        <f>IF(D93="","-",+C123+1)</f>
        <v>2033</v>
      </c>
      <c r="D124" s="12">
        <f>IF(F123+SUM(E$99:E123)=D$92,F123,D$92-SUM(E$99:E123))</f>
        <v>1223596.3600980239</v>
      </c>
      <c r="E124" s="377">
        <f>IF(+J96&lt;F123,J96,D124)</f>
        <v>64098.36363636364</v>
      </c>
      <c r="F124" s="55">
        <f t="shared" si="54"/>
        <v>1159497.9964616604</v>
      </c>
      <c r="G124" s="55">
        <f t="shared" si="55"/>
        <v>1191547.1782798423</v>
      </c>
      <c r="H124" s="379">
        <f t="shared" si="56"/>
        <v>212477.37256810791</v>
      </c>
      <c r="I124" s="398">
        <f t="shared" si="57"/>
        <v>212477.37256810791</v>
      </c>
      <c r="J124" s="54">
        <f t="shared" si="36"/>
        <v>0</v>
      </c>
      <c r="K124" s="54"/>
      <c r="L124" s="129"/>
      <c r="M124" s="54">
        <f t="shared" si="37"/>
        <v>0</v>
      </c>
      <c r="N124" s="129"/>
      <c r="O124" s="54">
        <f t="shared" si="38"/>
        <v>0</v>
      </c>
      <c r="P124" s="54">
        <f t="shared" si="39"/>
        <v>0</v>
      </c>
      <c r="Q124" s="1"/>
    </row>
    <row r="125" spans="2:17" ht="12.5">
      <c r="B125" s="7" t="str">
        <f t="shared" si="42"/>
        <v/>
      </c>
      <c r="C125" s="50">
        <f>IF(D93="","-",+C124+1)</f>
        <v>2034</v>
      </c>
      <c r="D125" s="12">
        <f>IF(F124+SUM(E$99:E124)=D$92,F124,D$92-SUM(E$99:E124))</f>
        <v>1159497.9964616604</v>
      </c>
      <c r="E125" s="377">
        <f>IF(+J96&lt;F124,J96,D125)</f>
        <v>64098.36363636364</v>
      </c>
      <c r="F125" s="55">
        <f t="shared" si="54"/>
        <v>1095399.6328252968</v>
      </c>
      <c r="G125" s="55">
        <f t="shared" si="55"/>
        <v>1127448.8146434785</v>
      </c>
      <c r="H125" s="379">
        <f t="shared" si="56"/>
        <v>204495.43795076411</v>
      </c>
      <c r="I125" s="398">
        <f t="shared" si="57"/>
        <v>204495.43795076411</v>
      </c>
      <c r="J125" s="54">
        <f t="shared" si="36"/>
        <v>0</v>
      </c>
      <c r="K125" s="54"/>
      <c r="L125" s="129"/>
      <c r="M125" s="54">
        <f t="shared" si="37"/>
        <v>0</v>
      </c>
      <c r="N125" s="129"/>
      <c r="O125" s="54">
        <f t="shared" si="38"/>
        <v>0</v>
      </c>
      <c r="P125" s="54">
        <f t="shared" si="39"/>
        <v>0</v>
      </c>
      <c r="Q125" s="1"/>
    </row>
    <row r="126" spans="2:17" ht="12.5">
      <c r="B126" s="7" t="str">
        <f t="shared" si="42"/>
        <v/>
      </c>
      <c r="C126" s="50">
        <f>IF(D93="","-",+C125+1)</f>
        <v>2035</v>
      </c>
      <c r="D126" s="12">
        <f>IF(F125+SUM(E$99:E125)=D$92,F125,D$92-SUM(E$99:E125))</f>
        <v>1095399.6328252968</v>
      </c>
      <c r="E126" s="377">
        <f>IF(+J96&lt;F125,J96,D126)</f>
        <v>64098.36363636364</v>
      </c>
      <c r="F126" s="55">
        <f t="shared" si="54"/>
        <v>1031301.2691889332</v>
      </c>
      <c r="G126" s="55">
        <f t="shared" si="55"/>
        <v>1063350.451007115</v>
      </c>
      <c r="H126" s="379">
        <f t="shared" si="56"/>
        <v>196513.50333342032</v>
      </c>
      <c r="I126" s="398">
        <f t="shared" si="57"/>
        <v>196513.50333342032</v>
      </c>
      <c r="J126" s="54">
        <f t="shared" si="36"/>
        <v>0</v>
      </c>
      <c r="K126" s="54"/>
      <c r="L126" s="129"/>
      <c r="M126" s="54">
        <f t="shared" si="37"/>
        <v>0</v>
      </c>
      <c r="N126" s="129"/>
      <c r="O126" s="54">
        <f t="shared" si="38"/>
        <v>0</v>
      </c>
      <c r="P126" s="54">
        <f t="shared" si="39"/>
        <v>0</v>
      </c>
      <c r="Q126" s="1"/>
    </row>
    <row r="127" spans="2:17" ht="12.5">
      <c r="B127" s="7" t="str">
        <f t="shared" si="42"/>
        <v/>
      </c>
      <c r="C127" s="50">
        <f>IF(D93="","-",+C126+1)</f>
        <v>2036</v>
      </c>
      <c r="D127" s="12">
        <f>IF(F126+SUM(E$99:E126)=D$92,F126,D$92-SUM(E$99:E126))</f>
        <v>1031301.2691889332</v>
      </c>
      <c r="E127" s="377">
        <f>IF(+J96&lt;F126,J96,D127)</f>
        <v>64098.36363636364</v>
      </c>
      <c r="F127" s="55">
        <f t="shared" si="54"/>
        <v>967202.90555256954</v>
      </c>
      <c r="G127" s="55">
        <f t="shared" si="55"/>
        <v>999252.08737075143</v>
      </c>
      <c r="H127" s="379">
        <f t="shared" si="56"/>
        <v>188531.56871607652</v>
      </c>
      <c r="I127" s="398">
        <f t="shared" si="57"/>
        <v>188531.56871607652</v>
      </c>
      <c r="J127" s="54">
        <f t="shared" si="36"/>
        <v>0</v>
      </c>
      <c r="K127" s="54"/>
      <c r="L127" s="129"/>
      <c r="M127" s="54">
        <f t="shared" si="37"/>
        <v>0</v>
      </c>
      <c r="N127" s="129"/>
      <c r="O127" s="54">
        <f t="shared" si="38"/>
        <v>0</v>
      </c>
      <c r="P127" s="54">
        <f t="shared" si="39"/>
        <v>0</v>
      </c>
      <c r="Q127" s="1"/>
    </row>
    <row r="128" spans="2:17" ht="12.5">
      <c r="B128" s="7" t="str">
        <f t="shared" si="42"/>
        <v/>
      </c>
      <c r="C128" s="50">
        <f>IF(D93="","-",+C127+1)</f>
        <v>2037</v>
      </c>
      <c r="D128" s="12">
        <f>IF(F127+SUM(E$99:E127)=D$92,F127,D$92-SUM(E$99:E127))</f>
        <v>967202.90555256954</v>
      </c>
      <c r="E128" s="377">
        <f>IF(+J96&lt;F127,J96,D128)</f>
        <v>64098.36363636364</v>
      </c>
      <c r="F128" s="55">
        <f t="shared" si="54"/>
        <v>903104.5419162059</v>
      </c>
      <c r="G128" s="55">
        <f t="shared" si="55"/>
        <v>935153.72373438766</v>
      </c>
      <c r="H128" s="379">
        <f t="shared" si="56"/>
        <v>180549.63409873273</v>
      </c>
      <c r="I128" s="398">
        <f t="shared" si="57"/>
        <v>180549.63409873273</v>
      </c>
      <c r="J128" s="54">
        <f t="shared" si="36"/>
        <v>0</v>
      </c>
      <c r="K128" s="54"/>
      <c r="L128" s="129"/>
      <c r="M128" s="54">
        <f t="shared" si="37"/>
        <v>0</v>
      </c>
      <c r="N128" s="129"/>
      <c r="O128" s="54">
        <f t="shared" si="38"/>
        <v>0</v>
      </c>
      <c r="P128" s="54">
        <f t="shared" si="39"/>
        <v>0</v>
      </c>
      <c r="Q128" s="1"/>
    </row>
    <row r="129" spans="2:17" ht="12.5">
      <c r="B129" s="7" t="str">
        <f t="shared" si="42"/>
        <v/>
      </c>
      <c r="C129" s="50">
        <f>IF(D93="","-",+C128+1)</f>
        <v>2038</v>
      </c>
      <c r="D129" s="12">
        <f>IF(F128+SUM(E$99:E128)=D$92,F128,D$92-SUM(E$99:E128))</f>
        <v>903104.5419162059</v>
      </c>
      <c r="E129" s="377">
        <f>IF(+J96&lt;F128,J96,D129)</f>
        <v>64098.36363636364</v>
      </c>
      <c r="F129" s="55">
        <f t="shared" si="54"/>
        <v>839006.17827984225</v>
      </c>
      <c r="G129" s="55">
        <f t="shared" si="55"/>
        <v>871055.36009802413</v>
      </c>
      <c r="H129" s="379">
        <f t="shared" si="56"/>
        <v>172567.69948138893</v>
      </c>
      <c r="I129" s="398">
        <f t="shared" si="57"/>
        <v>172567.69948138893</v>
      </c>
      <c r="J129" s="54">
        <f t="shared" si="36"/>
        <v>0</v>
      </c>
      <c r="K129" s="54"/>
      <c r="L129" s="129"/>
      <c r="M129" s="54">
        <f t="shared" si="37"/>
        <v>0</v>
      </c>
      <c r="N129" s="129"/>
      <c r="O129" s="54">
        <f t="shared" si="38"/>
        <v>0</v>
      </c>
      <c r="P129" s="54">
        <f t="shared" si="39"/>
        <v>0</v>
      </c>
      <c r="Q129" s="1"/>
    </row>
    <row r="130" spans="2:17" ht="12.5">
      <c r="B130" s="7" t="str">
        <f t="shared" si="42"/>
        <v/>
      </c>
      <c r="C130" s="50">
        <f>IF(D93="","-",+C129+1)</f>
        <v>2039</v>
      </c>
      <c r="D130" s="12">
        <f>IF(F129+SUM(E$99:E129)=D$92,F129,D$92-SUM(E$99:E129))</f>
        <v>839006.17827984225</v>
      </c>
      <c r="E130" s="377">
        <f>IF(+J96&lt;F129,J96,D130)</f>
        <v>64098.36363636364</v>
      </c>
      <c r="F130" s="55">
        <f t="shared" si="54"/>
        <v>774907.8146434786</v>
      </c>
      <c r="G130" s="55">
        <f t="shared" si="55"/>
        <v>806956.99646166037</v>
      </c>
      <c r="H130" s="379">
        <f t="shared" si="56"/>
        <v>164585.76486404514</v>
      </c>
      <c r="I130" s="398">
        <f t="shared" si="57"/>
        <v>164585.76486404514</v>
      </c>
      <c r="J130" s="54">
        <f t="shared" si="36"/>
        <v>0</v>
      </c>
      <c r="K130" s="54"/>
      <c r="L130" s="129"/>
      <c r="M130" s="54">
        <f t="shared" si="37"/>
        <v>0</v>
      </c>
      <c r="N130" s="129"/>
      <c r="O130" s="54">
        <f t="shared" si="38"/>
        <v>0</v>
      </c>
      <c r="P130" s="54">
        <f t="shared" si="39"/>
        <v>0</v>
      </c>
      <c r="Q130" s="1"/>
    </row>
    <row r="131" spans="2:17" ht="12.5">
      <c r="B131" s="7" t="str">
        <f t="shared" si="42"/>
        <v/>
      </c>
      <c r="C131" s="50">
        <f>IF(D93="","-",+C130+1)</f>
        <v>2040</v>
      </c>
      <c r="D131" s="12">
        <f>IF(F130+SUM(E$99:E130)=D$92,F130,D$92-SUM(E$99:E130))</f>
        <v>774907.8146434786</v>
      </c>
      <c r="E131" s="377">
        <f>IF(+J96&lt;F130,J96,D131)</f>
        <v>64098.36363636364</v>
      </c>
      <c r="F131" s="55">
        <f t="shared" ref="F131:F154" si="58">+D131-E131</f>
        <v>710809.45100711496</v>
      </c>
      <c r="G131" s="55">
        <f t="shared" ref="G131:G154" si="59">+(F131+D131)/2</f>
        <v>742858.63282529684</v>
      </c>
      <c r="H131" s="379">
        <f t="shared" si="56"/>
        <v>156603.83024670134</v>
      </c>
      <c r="I131" s="398">
        <f t="shared" si="57"/>
        <v>156603.83024670134</v>
      </c>
      <c r="J131" s="54">
        <f t="shared" ref="J131:J154" si="60">+I131-H131</f>
        <v>0</v>
      </c>
      <c r="K131" s="54"/>
      <c r="L131" s="129"/>
      <c r="M131" s="54">
        <f t="shared" ref="M131:M154" si="61">IF(L131&lt;&gt;0,+H131-L131,0)</f>
        <v>0</v>
      </c>
      <c r="N131" s="129"/>
      <c r="O131" s="54">
        <f t="shared" ref="O131:O154" si="62">IF(N131&lt;&gt;0,+I131-N131,0)</f>
        <v>0</v>
      </c>
      <c r="P131" s="54">
        <f t="shared" ref="P131:P154" si="63">+O131-M131</f>
        <v>0</v>
      </c>
      <c r="Q131" s="1"/>
    </row>
    <row r="132" spans="2:17" ht="12.5">
      <c r="B132" s="7" t="str">
        <f t="shared" si="42"/>
        <v/>
      </c>
      <c r="C132" s="50">
        <f>IF(D93="","-",+C131+1)</f>
        <v>2041</v>
      </c>
      <c r="D132" s="12">
        <f>IF(F131+SUM(E$99:E131)=D$92,F131,D$92-SUM(E$99:E131))</f>
        <v>710809.45100711496</v>
      </c>
      <c r="E132" s="377">
        <f>IF(+J96&lt;F131,J96,D132)</f>
        <v>64098.36363636364</v>
      </c>
      <c r="F132" s="55">
        <f t="shared" si="58"/>
        <v>646711.08737075131</v>
      </c>
      <c r="G132" s="55">
        <f t="shared" si="59"/>
        <v>678760.26918893307</v>
      </c>
      <c r="H132" s="379">
        <f t="shared" si="56"/>
        <v>148621.89562935752</v>
      </c>
      <c r="I132" s="398">
        <f t="shared" si="57"/>
        <v>148621.89562935752</v>
      </c>
      <c r="J132" s="54">
        <f t="shared" si="60"/>
        <v>0</v>
      </c>
      <c r="K132" s="54"/>
      <c r="L132" s="129"/>
      <c r="M132" s="54">
        <f t="shared" si="61"/>
        <v>0</v>
      </c>
      <c r="N132" s="129"/>
      <c r="O132" s="54">
        <f t="shared" si="62"/>
        <v>0</v>
      </c>
      <c r="P132" s="54">
        <f t="shared" si="63"/>
        <v>0</v>
      </c>
      <c r="Q132" s="1"/>
    </row>
    <row r="133" spans="2:17" ht="12.5">
      <c r="B133" s="7" t="str">
        <f t="shared" si="42"/>
        <v/>
      </c>
      <c r="C133" s="50">
        <f>IF(D93="","-",+C132+1)</f>
        <v>2042</v>
      </c>
      <c r="D133" s="12">
        <f>IF(F132+SUM(E$99:E132)=D$92,F132,D$92-SUM(E$99:E132))</f>
        <v>646711.08737075131</v>
      </c>
      <c r="E133" s="377">
        <f>IF(+J96&lt;F132,J96,D133)</f>
        <v>64098.36363636364</v>
      </c>
      <c r="F133" s="55">
        <f t="shared" si="58"/>
        <v>582612.72373438766</v>
      </c>
      <c r="G133" s="55">
        <f t="shared" si="59"/>
        <v>614661.90555256954</v>
      </c>
      <c r="H133" s="379">
        <f t="shared" si="56"/>
        <v>140639.96101201375</v>
      </c>
      <c r="I133" s="398">
        <f t="shared" si="57"/>
        <v>140639.96101201375</v>
      </c>
      <c r="J133" s="54">
        <f t="shared" si="60"/>
        <v>0</v>
      </c>
      <c r="K133" s="54"/>
      <c r="L133" s="129"/>
      <c r="M133" s="54">
        <f t="shared" si="61"/>
        <v>0</v>
      </c>
      <c r="N133" s="129"/>
      <c r="O133" s="54">
        <f t="shared" si="62"/>
        <v>0</v>
      </c>
      <c r="P133" s="54">
        <f t="shared" si="63"/>
        <v>0</v>
      </c>
      <c r="Q133" s="1"/>
    </row>
    <row r="134" spans="2:17" ht="12.5">
      <c r="B134" s="7" t="str">
        <f t="shared" si="42"/>
        <v/>
      </c>
      <c r="C134" s="50">
        <f>IF(D93="","-",+C133+1)</f>
        <v>2043</v>
      </c>
      <c r="D134" s="12">
        <f>IF(F133+SUM(E$99:E133)=D$92,F133,D$92-SUM(E$99:E133))</f>
        <v>582612.72373438766</v>
      </c>
      <c r="E134" s="377">
        <f>IF(+J96&lt;F133,J96,D134)</f>
        <v>64098.36363636364</v>
      </c>
      <c r="F134" s="55">
        <f t="shared" si="58"/>
        <v>518514.36009802402</v>
      </c>
      <c r="G134" s="55">
        <f t="shared" si="59"/>
        <v>550563.54191620578</v>
      </c>
      <c r="H134" s="379">
        <f t="shared" si="56"/>
        <v>132658.02639466993</v>
      </c>
      <c r="I134" s="398">
        <f t="shared" si="57"/>
        <v>132658.02639466993</v>
      </c>
      <c r="J134" s="54">
        <f t="shared" si="60"/>
        <v>0</v>
      </c>
      <c r="K134" s="54"/>
      <c r="L134" s="129"/>
      <c r="M134" s="54">
        <f t="shared" si="61"/>
        <v>0</v>
      </c>
      <c r="N134" s="129"/>
      <c r="O134" s="54">
        <f t="shared" si="62"/>
        <v>0</v>
      </c>
      <c r="P134" s="54">
        <f t="shared" si="63"/>
        <v>0</v>
      </c>
      <c r="Q134" s="1"/>
    </row>
    <row r="135" spans="2:17" ht="12.5">
      <c r="B135" s="7" t="str">
        <f t="shared" si="42"/>
        <v/>
      </c>
      <c r="C135" s="50">
        <f>IF(D93="","-",+C134+1)</f>
        <v>2044</v>
      </c>
      <c r="D135" s="12">
        <f>IF(F134+SUM(E$99:E134)=D$92,F134,D$92-SUM(E$99:E134))</f>
        <v>518514.36009802402</v>
      </c>
      <c r="E135" s="377">
        <f>IF(+J96&lt;F134,J96,D135)</f>
        <v>64098.36363636364</v>
      </c>
      <c r="F135" s="55">
        <f t="shared" si="58"/>
        <v>454415.99646166037</v>
      </c>
      <c r="G135" s="55">
        <f t="shared" si="59"/>
        <v>486465.17827984219</v>
      </c>
      <c r="H135" s="379">
        <f t="shared" si="56"/>
        <v>124676.09177732615</v>
      </c>
      <c r="I135" s="398">
        <f t="shared" si="57"/>
        <v>124676.09177732615</v>
      </c>
      <c r="J135" s="54">
        <f t="shared" si="60"/>
        <v>0</v>
      </c>
      <c r="K135" s="54"/>
      <c r="L135" s="129"/>
      <c r="M135" s="54">
        <f t="shared" si="61"/>
        <v>0</v>
      </c>
      <c r="N135" s="129"/>
      <c r="O135" s="54">
        <f t="shared" si="62"/>
        <v>0</v>
      </c>
      <c r="P135" s="54">
        <f t="shared" si="63"/>
        <v>0</v>
      </c>
      <c r="Q135" s="1"/>
    </row>
    <row r="136" spans="2:17" ht="12.5">
      <c r="B136" s="7" t="str">
        <f t="shared" si="42"/>
        <v/>
      </c>
      <c r="C136" s="50">
        <f>IF(D93="","-",+C135+1)</f>
        <v>2045</v>
      </c>
      <c r="D136" s="12">
        <f>IF(F135+SUM(E$99:E135)=D$92,F135,D$92-SUM(E$99:E135))</f>
        <v>454415.99646166037</v>
      </c>
      <c r="E136" s="377">
        <f>IF(+J96&lt;F135,J96,D136)</f>
        <v>64098.36363636364</v>
      </c>
      <c r="F136" s="55">
        <f t="shared" si="58"/>
        <v>390317.63282529672</v>
      </c>
      <c r="G136" s="55">
        <f t="shared" si="59"/>
        <v>422366.81464347854</v>
      </c>
      <c r="H136" s="379">
        <f t="shared" si="56"/>
        <v>116694.15715998235</v>
      </c>
      <c r="I136" s="398">
        <f t="shared" si="57"/>
        <v>116694.15715998235</v>
      </c>
      <c r="J136" s="54">
        <f t="shared" si="60"/>
        <v>0</v>
      </c>
      <c r="K136" s="54"/>
      <c r="L136" s="129"/>
      <c r="M136" s="54">
        <f t="shared" si="61"/>
        <v>0</v>
      </c>
      <c r="N136" s="129"/>
      <c r="O136" s="54">
        <f t="shared" si="62"/>
        <v>0</v>
      </c>
      <c r="P136" s="54">
        <f t="shared" si="63"/>
        <v>0</v>
      </c>
      <c r="Q136" s="1"/>
    </row>
    <row r="137" spans="2:17" ht="12.5">
      <c r="B137" s="7" t="str">
        <f t="shared" si="42"/>
        <v/>
      </c>
      <c r="C137" s="50">
        <f>IF(D93="","-",+C136+1)</f>
        <v>2046</v>
      </c>
      <c r="D137" s="12">
        <f>IF(F136+SUM(E$99:E136)=D$92,F136,D$92-SUM(E$99:E136))</f>
        <v>390317.63282529672</v>
      </c>
      <c r="E137" s="377">
        <f>IF(+J96&lt;F136,J96,D137)</f>
        <v>64098.36363636364</v>
      </c>
      <c r="F137" s="55">
        <f t="shared" si="58"/>
        <v>326219.26918893307</v>
      </c>
      <c r="G137" s="55">
        <f t="shared" si="59"/>
        <v>358268.4510071149</v>
      </c>
      <c r="H137" s="379">
        <f t="shared" si="56"/>
        <v>108712.22254263856</v>
      </c>
      <c r="I137" s="398">
        <f t="shared" si="57"/>
        <v>108712.22254263856</v>
      </c>
      <c r="J137" s="54">
        <f t="shared" si="60"/>
        <v>0</v>
      </c>
      <c r="K137" s="54"/>
      <c r="L137" s="129"/>
      <c r="M137" s="54">
        <f t="shared" si="61"/>
        <v>0</v>
      </c>
      <c r="N137" s="129"/>
      <c r="O137" s="54">
        <f t="shared" si="62"/>
        <v>0</v>
      </c>
      <c r="P137" s="54">
        <f t="shared" si="63"/>
        <v>0</v>
      </c>
      <c r="Q137" s="1"/>
    </row>
    <row r="138" spans="2:17" ht="12.5">
      <c r="B138" s="7" t="str">
        <f t="shared" si="42"/>
        <v/>
      </c>
      <c r="C138" s="50">
        <f>IF(D93="","-",+C137+1)</f>
        <v>2047</v>
      </c>
      <c r="D138" s="12">
        <f>IF(F137+SUM(E$99:E137)=D$92,F137,D$92-SUM(E$99:E137))</f>
        <v>326219.26918893307</v>
      </c>
      <c r="E138" s="377">
        <f>IF(+J96&lt;F137,J96,D138)</f>
        <v>64098.36363636364</v>
      </c>
      <c r="F138" s="55">
        <f t="shared" si="58"/>
        <v>262120.90555256943</v>
      </c>
      <c r="G138" s="55">
        <f t="shared" si="59"/>
        <v>294170.08737075125</v>
      </c>
      <c r="H138" s="379">
        <f t="shared" si="56"/>
        <v>100730.28792529476</v>
      </c>
      <c r="I138" s="398">
        <f t="shared" si="57"/>
        <v>100730.28792529476</v>
      </c>
      <c r="J138" s="54">
        <f t="shared" si="60"/>
        <v>0</v>
      </c>
      <c r="K138" s="54"/>
      <c r="L138" s="129"/>
      <c r="M138" s="54">
        <f t="shared" si="61"/>
        <v>0</v>
      </c>
      <c r="N138" s="129"/>
      <c r="O138" s="54">
        <f t="shared" si="62"/>
        <v>0</v>
      </c>
      <c r="P138" s="54">
        <f t="shared" si="63"/>
        <v>0</v>
      </c>
      <c r="Q138" s="1"/>
    </row>
    <row r="139" spans="2:17" ht="12.5">
      <c r="B139" s="7" t="str">
        <f t="shared" si="42"/>
        <v/>
      </c>
      <c r="C139" s="50">
        <f>IF(D93="","-",+C138+1)</f>
        <v>2048</v>
      </c>
      <c r="D139" s="12">
        <f>IF(F138+SUM(E$99:E138)=D$92,F138,D$92-SUM(E$99:E138))</f>
        <v>262120.90555256943</v>
      </c>
      <c r="E139" s="377">
        <f>IF(+J96&lt;F138,J96,D139)</f>
        <v>64098.36363636364</v>
      </c>
      <c r="F139" s="55">
        <f t="shared" si="58"/>
        <v>198022.54191620578</v>
      </c>
      <c r="G139" s="55">
        <f t="shared" si="59"/>
        <v>230071.7237343876</v>
      </c>
      <c r="H139" s="379">
        <f t="shared" si="56"/>
        <v>92748.353307950965</v>
      </c>
      <c r="I139" s="398">
        <f t="shared" si="57"/>
        <v>92748.353307950965</v>
      </c>
      <c r="J139" s="54">
        <f t="shared" si="60"/>
        <v>0</v>
      </c>
      <c r="K139" s="54"/>
      <c r="L139" s="129"/>
      <c r="M139" s="54">
        <f t="shared" si="61"/>
        <v>0</v>
      </c>
      <c r="N139" s="129"/>
      <c r="O139" s="54">
        <f t="shared" si="62"/>
        <v>0</v>
      </c>
      <c r="P139" s="54">
        <f t="shared" si="63"/>
        <v>0</v>
      </c>
      <c r="Q139" s="1"/>
    </row>
    <row r="140" spans="2:17" ht="12.5">
      <c r="B140" s="7" t="str">
        <f t="shared" si="42"/>
        <v/>
      </c>
      <c r="C140" s="50">
        <f>IF(D93="","-",+C139+1)</f>
        <v>2049</v>
      </c>
      <c r="D140" s="12">
        <f>IF(F139+SUM(E$99:E139)=D$92,F139,D$92-SUM(E$99:E139))</f>
        <v>198022.54191620578</v>
      </c>
      <c r="E140" s="377">
        <f>IF(+J96&lt;F139,J96,D140)</f>
        <v>64098.36363636364</v>
      </c>
      <c r="F140" s="55">
        <f t="shared" si="58"/>
        <v>133924.17827984213</v>
      </c>
      <c r="G140" s="55">
        <f t="shared" si="59"/>
        <v>165973.36009802396</v>
      </c>
      <c r="H140" s="379">
        <f t="shared" si="56"/>
        <v>84766.41869060717</v>
      </c>
      <c r="I140" s="398">
        <f t="shared" si="57"/>
        <v>84766.41869060717</v>
      </c>
      <c r="J140" s="54">
        <f t="shared" si="60"/>
        <v>0</v>
      </c>
      <c r="K140" s="54"/>
      <c r="L140" s="129"/>
      <c r="M140" s="54">
        <f t="shared" si="61"/>
        <v>0</v>
      </c>
      <c r="N140" s="129"/>
      <c r="O140" s="54">
        <f t="shared" si="62"/>
        <v>0</v>
      </c>
      <c r="P140" s="54">
        <f t="shared" si="63"/>
        <v>0</v>
      </c>
      <c r="Q140" s="1"/>
    </row>
    <row r="141" spans="2:17" ht="12.5">
      <c r="B141" s="7" t="str">
        <f t="shared" si="42"/>
        <v/>
      </c>
      <c r="C141" s="50">
        <f>IF(D93="","-",+C140+1)</f>
        <v>2050</v>
      </c>
      <c r="D141" s="12">
        <f>IF(F140+SUM(E$99:E140)=D$92,F140,D$92-SUM(E$99:E140))</f>
        <v>133924.17827984213</v>
      </c>
      <c r="E141" s="377">
        <f>IF(+J96&lt;F140,J96,D141)</f>
        <v>64098.36363636364</v>
      </c>
      <c r="F141" s="55">
        <f t="shared" si="58"/>
        <v>69825.814643478487</v>
      </c>
      <c r="G141" s="55">
        <f t="shared" si="59"/>
        <v>101874.99646166031</v>
      </c>
      <c r="H141" s="379">
        <f t="shared" si="56"/>
        <v>76784.48407326336</v>
      </c>
      <c r="I141" s="398">
        <f t="shared" si="57"/>
        <v>76784.48407326336</v>
      </c>
      <c r="J141" s="54">
        <f t="shared" si="60"/>
        <v>0</v>
      </c>
      <c r="K141" s="54"/>
      <c r="L141" s="129"/>
      <c r="M141" s="54">
        <f t="shared" si="61"/>
        <v>0</v>
      </c>
      <c r="N141" s="129"/>
      <c r="O141" s="54">
        <f t="shared" si="62"/>
        <v>0</v>
      </c>
      <c r="P141" s="54">
        <f t="shared" si="63"/>
        <v>0</v>
      </c>
      <c r="Q141" s="1"/>
    </row>
    <row r="142" spans="2:17" ht="12.5">
      <c r="B142" s="7" t="str">
        <f t="shared" si="42"/>
        <v/>
      </c>
      <c r="C142" s="50">
        <f>IF(D93="","-",+C141+1)</f>
        <v>2051</v>
      </c>
      <c r="D142" s="12">
        <f>IF(F141+SUM(E$99:E141)=D$92,F141,D$92-SUM(E$99:E141))</f>
        <v>69825.814643478487</v>
      </c>
      <c r="E142" s="377">
        <f>IF(+J96&lt;F141,J96,D142)</f>
        <v>64098.36363636364</v>
      </c>
      <c r="F142" s="55">
        <f t="shared" si="58"/>
        <v>5727.451007114847</v>
      </c>
      <c r="G142" s="55">
        <f t="shared" si="59"/>
        <v>37776.632825296663</v>
      </c>
      <c r="H142" s="379">
        <f t="shared" si="56"/>
        <v>68802.549455919565</v>
      </c>
      <c r="I142" s="398">
        <f t="shared" si="57"/>
        <v>68802.549455919565</v>
      </c>
      <c r="J142" s="54">
        <f t="shared" si="60"/>
        <v>0</v>
      </c>
      <c r="K142" s="54"/>
      <c r="L142" s="129"/>
      <c r="M142" s="54">
        <f t="shared" si="61"/>
        <v>0</v>
      </c>
      <c r="N142" s="129"/>
      <c r="O142" s="54">
        <f t="shared" si="62"/>
        <v>0</v>
      </c>
      <c r="P142" s="54">
        <f t="shared" si="63"/>
        <v>0</v>
      </c>
      <c r="Q142" s="1"/>
    </row>
    <row r="143" spans="2:17" ht="12.5">
      <c r="B143" s="7" t="str">
        <f t="shared" si="42"/>
        <v/>
      </c>
      <c r="C143" s="50">
        <f>IF(D93="","-",+C142+1)</f>
        <v>2052</v>
      </c>
      <c r="D143" s="12">
        <f>IF(F142+SUM(E$99:E142)=D$92,F142,D$92-SUM(E$99:E142))</f>
        <v>5727.451007114847</v>
      </c>
      <c r="E143" s="377">
        <f>IF(+J96&lt;F142,J96,D143)</f>
        <v>5727.451007114847</v>
      </c>
      <c r="F143" s="55">
        <f t="shared" si="58"/>
        <v>0</v>
      </c>
      <c r="G143" s="55">
        <f t="shared" si="59"/>
        <v>2863.7255035574235</v>
      </c>
      <c r="H143" s="379">
        <f t="shared" si="56"/>
        <v>6084.0602625568636</v>
      </c>
      <c r="I143" s="398">
        <f t="shared" si="57"/>
        <v>6084.0602625568636</v>
      </c>
      <c r="J143" s="54">
        <f t="shared" si="60"/>
        <v>0</v>
      </c>
      <c r="K143" s="54"/>
      <c r="L143" s="129"/>
      <c r="M143" s="54">
        <f t="shared" si="61"/>
        <v>0</v>
      </c>
      <c r="N143" s="129"/>
      <c r="O143" s="54">
        <f t="shared" si="62"/>
        <v>0</v>
      </c>
      <c r="P143" s="54">
        <f t="shared" si="63"/>
        <v>0</v>
      </c>
      <c r="Q143" s="1"/>
    </row>
    <row r="144" spans="2:17" ht="12.5">
      <c r="B144" s="7" t="str">
        <f t="shared" si="42"/>
        <v/>
      </c>
      <c r="C144" s="50">
        <f>IF(D93="","-",+C143+1)</f>
        <v>2053</v>
      </c>
      <c r="D144" s="12">
        <f>IF(F143+SUM(E$99:E143)=D$92,F143,D$92-SUM(E$99:E143))</f>
        <v>0</v>
      </c>
      <c r="E144" s="377">
        <f>IF(+J96&lt;F143,J96,D144)</f>
        <v>0</v>
      </c>
      <c r="F144" s="55">
        <f t="shared" si="58"/>
        <v>0</v>
      </c>
      <c r="G144" s="55">
        <f t="shared" si="59"/>
        <v>0</v>
      </c>
      <c r="H144" s="379">
        <f t="shared" si="56"/>
        <v>0</v>
      </c>
      <c r="I144" s="398">
        <f t="shared" si="57"/>
        <v>0</v>
      </c>
      <c r="J144" s="54">
        <f t="shared" si="60"/>
        <v>0</v>
      </c>
      <c r="K144" s="54"/>
      <c r="L144" s="129"/>
      <c r="M144" s="54">
        <f t="shared" si="61"/>
        <v>0</v>
      </c>
      <c r="N144" s="129"/>
      <c r="O144" s="54">
        <f t="shared" si="62"/>
        <v>0</v>
      </c>
      <c r="P144" s="54">
        <f t="shared" si="63"/>
        <v>0</v>
      </c>
      <c r="Q144" s="1"/>
    </row>
    <row r="145" spans="2:17" ht="12.5">
      <c r="B145" s="7" t="str">
        <f t="shared" si="42"/>
        <v/>
      </c>
      <c r="C145" s="50">
        <f>IF(D93="","-",+C144+1)</f>
        <v>2054</v>
      </c>
      <c r="D145" s="12">
        <f>IF(F144+SUM(E$99:E144)=D$92,F144,D$92-SUM(E$99:E144))</f>
        <v>0</v>
      </c>
      <c r="E145" s="377">
        <f>IF(+J96&lt;F144,J96,D145)</f>
        <v>0</v>
      </c>
      <c r="F145" s="55">
        <f t="shared" si="58"/>
        <v>0</v>
      </c>
      <c r="G145" s="55">
        <f t="shared" si="59"/>
        <v>0</v>
      </c>
      <c r="H145" s="379">
        <f t="shared" si="56"/>
        <v>0</v>
      </c>
      <c r="I145" s="398">
        <f t="shared" si="57"/>
        <v>0</v>
      </c>
      <c r="J145" s="54">
        <f t="shared" si="60"/>
        <v>0</v>
      </c>
      <c r="K145" s="54"/>
      <c r="L145" s="129"/>
      <c r="M145" s="54">
        <f t="shared" si="61"/>
        <v>0</v>
      </c>
      <c r="N145" s="129"/>
      <c r="O145" s="54">
        <f t="shared" si="62"/>
        <v>0</v>
      </c>
      <c r="P145" s="54">
        <f t="shared" si="63"/>
        <v>0</v>
      </c>
      <c r="Q145" s="1"/>
    </row>
    <row r="146" spans="2:17" ht="12.5">
      <c r="B146" s="7" t="str">
        <f t="shared" si="42"/>
        <v/>
      </c>
      <c r="C146" s="50">
        <f>IF(D93="","-",+C145+1)</f>
        <v>2055</v>
      </c>
      <c r="D146" s="12">
        <f>IF(F145+SUM(E$99:E145)=D$92,F145,D$92-SUM(E$99:E145))</f>
        <v>0</v>
      </c>
      <c r="E146" s="377">
        <f>IF(+J96&lt;F145,J96,D146)</f>
        <v>0</v>
      </c>
      <c r="F146" s="55">
        <f t="shared" si="58"/>
        <v>0</v>
      </c>
      <c r="G146" s="55">
        <f t="shared" si="59"/>
        <v>0</v>
      </c>
      <c r="H146" s="379">
        <f t="shared" si="56"/>
        <v>0</v>
      </c>
      <c r="I146" s="398">
        <f t="shared" si="57"/>
        <v>0</v>
      </c>
      <c r="J146" s="54">
        <f t="shared" si="60"/>
        <v>0</v>
      </c>
      <c r="K146" s="54"/>
      <c r="L146" s="129"/>
      <c r="M146" s="54">
        <f t="shared" si="61"/>
        <v>0</v>
      </c>
      <c r="N146" s="129"/>
      <c r="O146" s="54">
        <f t="shared" si="62"/>
        <v>0</v>
      </c>
      <c r="P146" s="54">
        <f t="shared" si="63"/>
        <v>0</v>
      </c>
      <c r="Q146" s="1"/>
    </row>
    <row r="147" spans="2:17" ht="12.5">
      <c r="B147" s="7" t="str">
        <f t="shared" si="42"/>
        <v/>
      </c>
      <c r="C147" s="50">
        <f>IF(D93="","-",+C146+1)</f>
        <v>2056</v>
      </c>
      <c r="D147" s="12">
        <f>IF(F146+SUM(E$99:E146)=D$92,F146,D$92-SUM(E$99:E146))</f>
        <v>0</v>
      </c>
      <c r="E147" s="377">
        <f>IF(+J96&lt;F146,J96,D147)</f>
        <v>0</v>
      </c>
      <c r="F147" s="55">
        <f t="shared" si="58"/>
        <v>0</v>
      </c>
      <c r="G147" s="55">
        <f t="shared" si="59"/>
        <v>0</v>
      </c>
      <c r="H147" s="379">
        <f t="shared" si="56"/>
        <v>0</v>
      </c>
      <c r="I147" s="398">
        <f t="shared" si="57"/>
        <v>0</v>
      </c>
      <c r="J147" s="54">
        <f t="shared" si="60"/>
        <v>0</v>
      </c>
      <c r="K147" s="54"/>
      <c r="L147" s="129"/>
      <c r="M147" s="54">
        <f t="shared" si="61"/>
        <v>0</v>
      </c>
      <c r="N147" s="129"/>
      <c r="O147" s="54">
        <f t="shared" si="62"/>
        <v>0</v>
      </c>
      <c r="P147" s="54">
        <f t="shared" si="63"/>
        <v>0</v>
      </c>
      <c r="Q147" s="1"/>
    </row>
    <row r="148" spans="2:17" ht="12.5">
      <c r="B148" s="7" t="str">
        <f t="shared" si="42"/>
        <v/>
      </c>
      <c r="C148" s="50">
        <f>IF(D93="","-",+C147+1)</f>
        <v>2057</v>
      </c>
      <c r="D148" s="12">
        <f>IF(F147+SUM(E$99:E147)=D$92,F147,D$92-SUM(E$99:E147))</f>
        <v>0</v>
      </c>
      <c r="E148" s="377">
        <f>IF(+J96&lt;F147,J96,D148)</f>
        <v>0</v>
      </c>
      <c r="F148" s="55">
        <f t="shared" si="58"/>
        <v>0</v>
      </c>
      <c r="G148" s="55">
        <f t="shared" si="59"/>
        <v>0</v>
      </c>
      <c r="H148" s="379">
        <f t="shared" si="56"/>
        <v>0</v>
      </c>
      <c r="I148" s="398">
        <f t="shared" si="57"/>
        <v>0</v>
      </c>
      <c r="J148" s="54">
        <f t="shared" si="60"/>
        <v>0</v>
      </c>
      <c r="K148" s="54"/>
      <c r="L148" s="129"/>
      <c r="M148" s="54">
        <f t="shared" si="61"/>
        <v>0</v>
      </c>
      <c r="N148" s="129"/>
      <c r="O148" s="54">
        <f t="shared" si="62"/>
        <v>0</v>
      </c>
      <c r="P148" s="54">
        <f t="shared" si="63"/>
        <v>0</v>
      </c>
      <c r="Q148" s="1"/>
    </row>
    <row r="149" spans="2:17" ht="12.5">
      <c r="B149" s="7" t="str">
        <f t="shared" si="42"/>
        <v/>
      </c>
      <c r="C149" s="50">
        <f>IF(D93="","-",+C148+1)</f>
        <v>2058</v>
      </c>
      <c r="D149" s="12">
        <f>IF(F148+SUM(E$99:E148)=D$92,F148,D$92-SUM(E$99:E148))</f>
        <v>0</v>
      </c>
      <c r="E149" s="377">
        <f>IF(+J96&lt;F148,J96,D149)</f>
        <v>0</v>
      </c>
      <c r="F149" s="55">
        <f t="shared" si="58"/>
        <v>0</v>
      </c>
      <c r="G149" s="55">
        <f t="shared" si="59"/>
        <v>0</v>
      </c>
      <c r="H149" s="379">
        <f t="shared" si="56"/>
        <v>0</v>
      </c>
      <c r="I149" s="398">
        <f t="shared" si="57"/>
        <v>0</v>
      </c>
      <c r="J149" s="54">
        <f t="shared" si="60"/>
        <v>0</v>
      </c>
      <c r="K149" s="54"/>
      <c r="L149" s="129"/>
      <c r="M149" s="54">
        <f t="shared" si="61"/>
        <v>0</v>
      </c>
      <c r="N149" s="129"/>
      <c r="O149" s="54">
        <f t="shared" si="62"/>
        <v>0</v>
      </c>
      <c r="P149" s="54">
        <f t="shared" si="63"/>
        <v>0</v>
      </c>
      <c r="Q149" s="1"/>
    </row>
    <row r="150" spans="2:17" ht="12.5">
      <c r="B150" s="7" t="str">
        <f t="shared" si="42"/>
        <v/>
      </c>
      <c r="C150" s="50">
        <f>IF(D93="","-",+C149+1)</f>
        <v>2059</v>
      </c>
      <c r="D150" s="12">
        <f>IF(F149+SUM(E$99:E149)=D$92,F149,D$92-SUM(E$99:E149))</f>
        <v>0</v>
      </c>
      <c r="E150" s="377">
        <f>IF(+J96&lt;F149,J96,D150)</f>
        <v>0</v>
      </c>
      <c r="F150" s="55">
        <f t="shared" si="58"/>
        <v>0</v>
      </c>
      <c r="G150" s="55">
        <f t="shared" si="59"/>
        <v>0</v>
      </c>
      <c r="H150" s="379">
        <f t="shared" si="56"/>
        <v>0</v>
      </c>
      <c r="I150" s="398">
        <f t="shared" si="57"/>
        <v>0</v>
      </c>
      <c r="J150" s="54">
        <f t="shared" si="60"/>
        <v>0</v>
      </c>
      <c r="K150" s="54"/>
      <c r="L150" s="129"/>
      <c r="M150" s="54">
        <f t="shared" si="61"/>
        <v>0</v>
      </c>
      <c r="N150" s="129"/>
      <c r="O150" s="54">
        <f t="shared" si="62"/>
        <v>0</v>
      </c>
      <c r="P150" s="54">
        <f t="shared" si="63"/>
        <v>0</v>
      </c>
      <c r="Q150" s="1"/>
    </row>
    <row r="151" spans="2:17" ht="12.5">
      <c r="B151" s="7" t="str">
        <f t="shared" si="42"/>
        <v/>
      </c>
      <c r="C151" s="50">
        <f>IF(D93="","-",+C150+1)</f>
        <v>2060</v>
      </c>
      <c r="D151" s="12">
        <f>IF(F150+SUM(E$99:E150)=D$92,F150,D$92-SUM(E$99:E150))</f>
        <v>0</v>
      </c>
      <c r="E151" s="377">
        <f>IF(+J96&lt;F150,J96,D151)</f>
        <v>0</v>
      </c>
      <c r="F151" s="55">
        <f t="shared" si="58"/>
        <v>0</v>
      </c>
      <c r="G151" s="55">
        <f t="shared" si="59"/>
        <v>0</v>
      </c>
      <c r="H151" s="379">
        <f t="shared" si="56"/>
        <v>0</v>
      </c>
      <c r="I151" s="398">
        <f t="shared" si="57"/>
        <v>0</v>
      </c>
      <c r="J151" s="54">
        <f t="shared" si="60"/>
        <v>0</v>
      </c>
      <c r="K151" s="54"/>
      <c r="L151" s="129"/>
      <c r="M151" s="54">
        <f t="shared" si="61"/>
        <v>0</v>
      </c>
      <c r="N151" s="129"/>
      <c r="O151" s="54">
        <f t="shared" si="62"/>
        <v>0</v>
      </c>
      <c r="P151" s="54">
        <f t="shared" si="63"/>
        <v>0</v>
      </c>
      <c r="Q151" s="1"/>
    </row>
    <row r="152" spans="2:17" ht="12.5">
      <c r="B152" s="7" t="str">
        <f t="shared" si="42"/>
        <v/>
      </c>
      <c r="C152" s="50">
        <f>IF(D93="","-",+C151+1)</f>
        <v>2061</v>
      </c>
      <c r="D152" s="12">
        <f>IF(F151+SUM(E$99:E151)=D$92,F151,D$92-SUM(E$99:E151))</f>
        <v>0</v>
      </c>
      <c r="E152" s="377">
        <f>IF(+J96&lt;F151,J96,D152)</f>
        <v>0</v>
      </c>
      <c r="F152" s="55">
        <f t="shared" si="58"/>
        <v>0</v>
      </c>
      <c r="G152" s="55">
        <f t="shared" si="59"/>
        <v>0</v>
      </c>
      <c r="H152" s="379">
        <f t="shared" si="56"/>
        <v>0</v>
      </c>
      <c r="I152" s="398">
        <f t="shared" si="57"/>
        <v>0</v>
      </c>
      <c r="J152" s="54">
        <f t="shared" si="60"/>
        <v>0</v>
      </c>
      <c r="K152" s="54"/>
      <c r="L152" s="129"/>
      <c r="M152" s="54">
        <f t="shared" si="61"/>
        <v>0</v>
      </c>
      <c r="N152" s="129"/>
      <c r="O152" s="54">
        <f t="shared" si="62"/>
        <v>0</v>
      </c>
      <c r="P152" s="54">
        <f t="shared" si="63"/>
        <v>0</v>
      </c>
      <c r="Q152" s="1"/>
    </row>
    <row r="153" spans="2:17" ht="12.5">
      <c r="B153" s="7" t="str">
        <f t="shared" si="42"/>
        <v/>
      </c>
      <c r="C153" s="50">
        <f>IF(D93="","-",+C152+1)</f>
        <v>2062</v>
      </c>
      <c r="D153" s="12">
        <f>IF(F152+SUM(E$99:E152)=D$92,F152,D$92-SUM(E$99:E152))</f>
        <v>0</v>
      </c>
      <c r="E153" s="377">
        <f>IF(+J96&lt;F152,J96,D153)</f>
        <v>0</v>
      </c>
      <c r="F153" s="55">
        <f t="shared" si="58"/>
        <v>0</v>
      </c>
      <c r="G153" s="55">
        <f t="shared" si="59"/>
        <v>0</v>
      </c>
      <c r="H153" s="379">
        <f t="shared" si="56"/>
        <v>0</v>
      </c>
      <c r="I153" s="398">
        <f t="shared" si="57"/>
        <v>0</v>
      </c>
      <c r="J153" s="54">
        <f t="shared" si="60"/>
        <v>0</v>
      </c>
      <c r="K153" s="54"/>
      <c r="L153" s="129"/>
      <c r="M153" s="54">
        <f t="shared" si="61"/>
        <v>0</v>
      </c>
      <c r="N153" s="129"/>
      <c r="O153" s="54">
        <f t="shared" si="62"/>
        <v>0</v>
      </c>
      <c r="P153" s="54">
        <f t="shared" si="63"/>
        <v>0</v>
      </c>
      <c r="Q153" s="1"/>
    </row>
    <row r="154" spans="2:17" ht="13" thickBot="1">
      <c r="B154" s="7" t="str">
        <f t="shared" si="42"/>
        <v/>
      </c>
      <c r="C154" s="59">
        <f>IF(D93="","-",+C153+1)</f>
        <v>2063</v>
      </c>
      <c r="D154" s="84">
        <f>IF(F153+SUM(E$99:E153)=D$92,F153,D$92-SUM(E$99:E153))</f>
        <v>0</v>
      </c>
      <c r="E154" s="380">
        <f>IF(+J96&lt;F153,J96,D154)</f>
        <v>0</v>
      </c>
      <c r="F154" s="60">
        <f t="shared" si="58"/>
        <v>0</v>
      </c>
      <c r="G154" s="60">
        <f t="shared" si="59"/>
        <v>0</v>
      </c>
      <c r="H154" s="381">
        <f t="shared" si="56"/>
        <v>0</v>
      </c>
      <c r="I154" s="399">
        <f t="shared" si="57"/>
        <v>0</v>
      </c>
      <c r="J154" s="64">
        <f t="shared" si="60"/>
        <v>0</v>
      </c>
      <c r="K154" s="54"/>
      <c r="L154" s="130"/>
      <c r="M154" s="64">
        <f t="shared" si="61"/>
        <v>0</v>
      </c>
      <c r="N154" s="130"/>
      <c r="O154" s="64">
        <f t="shared" si="62"/>
        <v>0</v>
      </c>
      <c r="P154" s="64">
        <f t="shared" si="63"/>
        <v>0</v>
      </c>
      <c r="Q154" s="1"/>
    </row>
    <row r="155" spans="2:17" ht="12.5">
      <c r="C155" s="12" t="s">
        <v>78</v>
      </c>
      <c r="D155" s="292"/>
      <c r="E155" s="292">
        <f>SUM(E99:E154)</f>
        <v>2820328.0000000009</v>
      </c>
      <c r="F155" s="292"/>
      <c r="G155" s="292"/>
      <c r="H155" s="292">
        <f>SUM(H99:H154)</f>
        <v>10488571.617876647</v>
      </c>
      <c r="I155" s="292">
        <f>SUM(I99:I154)</f>
        <v>10488571.617876647</v>
      </c>
      <c r="J155" s="292">
        <f>SUM(J99:J154)</f>
        <v>0</v>
      </c>
      <c r="K155" s="292"/>
      <c r="L155" s="292"/>
      <c r="M155" s="292"/>
      <c r="N155" s="292"/>
      <c r="O155" s="292"/>
      <c r="P155" s="1"/>
      <c r="Q155" s="1"/>
    </row>
    <row r="156" spans="2:17" ht="12.5"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  <c r="Q157" s="1"/>
    </row>
    <row r="158" spans="2:17" ht="12.5"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39" priority="1" stopIfTrue="1" operator="equal">
      <formula>$I$10</formula>
    </cfRule>
  </conditionalFormatting>
  <conditionalFormatting sqref="C99:C154">
    <cfRule type="cellIs" dxfId="13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59">
    <tabColor indexed="8"/>
  </sheetPr>
  <dimension ref="A1:Q162"/>
  <sheetViews>
    <sheetView topLeftCell="A28" zoomScaleNormal="100" zoomScaleSheetLayoutView="86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10 of 77</v>
      </c>
      <c r="Q1" s="13" t="s">
        <v>165</v>
      </c>
    </row>
    <row r="2" spans="1:17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 t="str">
        <f>RIGHT(N3,3)</f>
        <v/>
      </c>
      <c r="P3" s="96">
        <v>1</v>
      </c>
    </row>
    <row r="4" spans="1:17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7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0</v>
      </c>
      <c r="P5" s="1"/>
    </row>
    <row r="6" spans="1:17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0</v>
      </c>
      <c r="O6" s="1"/>
      <c r="P6" s="1"/>
    </row>
    <row r="7" spans="1:17" ht="13.5" thickBot="1">
      <c r="C7" s="25" t="s">
        <v>48</v>
      </c>
      <c r="D7" s="127" t="s">
        <v>235</v>
      </c>
      <c r="E7" s="1"/>
      <c r="F7" s="1"/>
      <c r="G7" s="29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7" ht="13.5" thickBot="1">
      <c r="C8" s="29"/>
      <c r="D8" s="104" t="str">
        <f>IF(D10&lt;100000,"DOES NOT MEET SPP $100,000 MINIMUM INVESTMENT FOR REGIONAL BPU SHARING.","")</f>
        <v>DOES NOT MEET SPP $100,000 MINIMUM INVESTMENT FOR REGIONAL BPU SHARING.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142</v>
      </c>
      <c r="E9" s="31"/>
      <c r="F9" s="31"/>
      <c r="G9" s="31"/>
      <c r="H9" s="31"/>
      <c r="I9" s="32"/>
      <c r="J9" s="33"/>
      <c r="P9" s="1"/>
    </row>
    <row r="10" spans="1:17" ht="13">
      <c r="C10" s="34" t="s">
        <v>51</v>
      </c>
      <c r="D10" s="362">
        <v>0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7" ht="12.5">
      <c r="C11" s="34" t="s">
        <v>54</v>
      </c>
      <c r="D11" s="37">
        <v>2008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2">
        <v>11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0</v>
      </c>
      <c r="J14" s="292"/>
      <c r="K14" s="292"/>
      <c r="L14" s="292"/>
      <c r="M14" s="292"/>
      <c r="N14" s="292"/>
      <c r="O14" s="1"/>
      <c r="P14" s="1"/>
    </row>
    <row r="15" spans="1:17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131" t="s">
        <v>260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2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3" thickBot="1">
      <c r="C17" s="50">
        <f>IF(D11= "","-",D11)</f>
        <v>2008</v>
      </c>
      <c r="D17" s="12">
        <v>0</v>
      </c>
      <c r="E17" s="413">
        <v>0</v>
      </c>
      <c r="F17" s="12">
        <v>0</v>
      </c>
      <c r="G17" s="378">
        <v>0</v>
      </c>
      <c r="H17" s="363">
        <v>0</v>
      </c>
      <c r="I17" s="52">
        <f t="shared" ref="I17:I48" si="0">H17-G17</f>
        <v>0</v>
      </c>
      <c r="J17" s="52"/>
      <c r="K17" s="112">
        <v>0</v>
      </c>
      <c r="L17" s="53">
        <f t="shared" ref="L17:L48" si="1">IF(K17&lt;&gt;0,+G17-K17,0)</f>
        <v>0</v>
      </c>
      <c r="M17" s="112">
        <v>0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 ht="13" thickBot="1">
      <c r="B18" s="7" t="str">
        <f>IF(D18=F17,"","IU")</f>
        <v/>
      </c>
      <c r="C18" s="50">
        <f>IF(D11="","-",+C17+1)</f>
        <v>2009</v>
      </c>
      <c r="D18" s="55">
        <v>0</v>
      </c>
      <c r="E18" s="377">
        <v>0</v>
      </c>
      <c r="F18" s="55">
        <v>0</v>
      </c>
      <c r="G18" s="378">
        <v>0</v>
      </c>
      <c r="H18" s="363">
        <v>0</v>
      </c>
      <c r="I18" s="52">
        <f t="shared" si="0"/>
        <v>0</v>
      </c>
      <c r="J18" s="52"/>
      <c r="K18" s="112">
        <v>0</v>
      </c>
      <c r="L18" s="53">
        <f t="shared" ref="L18:L33" si="4">IF(K18&lt;&gt;0,+G18-K18,0)</f>
        <v>0</v>
      </c>
      <c r="M18" s="112">
        <v>0</v>
      </c>
      <c r="N18" s="53">
        <f t="shared" ref="N18:N33" si="5">IF(M18&lt;&gt;0,+H18-M18,0)</f>
        <v>0</v>
      </c>
      <c r="O18" s="54">
        <f t="shared" ref="O18:O33" si="6">+N18-L18</f>
        <v>0</v>
      </c>
      <c r="P18" s="1"/>
    </row>
    <row r="19" spans="2:16" ht="13" thickBot="1">
      <c r="B19" s="7" t="str">
        <f>IF(D19=F18,"","IU")</f>
        <v/>
      </c>
      <c r="C19" s="50">
        <f>IF(D11="","-",+C18+1)</f>
        <v>2010</v>
      </c>
      <c r="D19" s="55">
        <v>0</v>
      </c>
      <c r="E19" s="377">
        <v>0</v>
      </c>
      <c r="F19" s="55">
        <v>0</v>
      </c>
      <c r="G19" s="378">
        <v>0</v>
      </c>
      <c r="H19" s="363">
        <v>0</v>
      </c>
      <c r="I19" s="52">
        <f t="shared" si="0"/>
        <v>0</v>
      </c>
      <c r="J19" s="52"/>
      <c r="K19" s="112">
        <v>0</v>
      </c>
      <c r="L19" s="53">
        <f t="shared" si="4"/>
        <v>0</v>
      </c>
      <c r="M19" s="112">
        <v>0</v>
      </c>
      <c r="N19" s="53">
        <f t="shared" si="5"/>
        <v>0</v>
      </c>
      <c r="O19" s="54">
        <f t="shared" si="6"/>
        <v>0</v>
      </c>
      <c r="P19" s="1"/>
    </row>
    <row r="20" spans="2:16" ht="13" thickBot="1">
      <c r="B20" s="7" t="str">
        <f t="shared" ref="B20:B72" si="7">IF(D20=F19,"","IU")</f>
        <v/>
      </c>
      <c r="C20" s="50">
        <f>IF(D11="","-",+C19+1)</f>
        <v>2011</v>
      </c>
      <c r="D20" s="55">
        <v>0</v>
      </c>
      <c r="E20" s="377">
        <v>0</v>
      </c>
      <c r="F20" s="55">
        <v>0</v>
      </c>
      <c r="G20" s="378">
        <v>0</v>
      </c>
      <c r="H20" s="363">
        <v>0</v>
      </c>
      <c r="I20" s="52">
        <f t="shared" si="0"/>
        <v>0</v>
      </c>
      <c r="J20" s="52"/>
      <c r="K20" s="112">
        <v>0</v>
      </c>
      <c r="L20" s="53">
        <f t="shared" si="4"/>
        <v>0</v>
      </c>
      <c r="M20" s="112">
        <v>0</v>
      </c>
      <c r="N20" s="53">
        <f t="shared" si="5"/>
        <v>0</v>
      </c>
      <c r="O20" s="54">
        <f t="shared" si="6"/>
        <v>0</v>
      </c>
      <c r="P20" s="1"/>
    </row>
    <row r="21" spans="2:16" ht="13" thickBot="1">
      <c r="B21" s="7" t="str">
        <f t="shared" si="7"/>
        <v/>
      </c>
      <c r="C21" s="50">
        <f>IF(D12="","-",+C20+1)</f>
        <v>2012</v>
      </c>
      <c r="D21" s="55">
        <v>0</v>
      </c>
      <c r="E21" s="377">
        <v>0</v>
      </c>
      <c r="F21" s="55">
        <v>0</v>
      </c>
      <c r="G21" s="378">
        <v>0</v>
      </c>
      <c r="H21" s="363">
        <v>0</v>
      </c>
      <c r="I21" s="52">
        <f t="shared" si="0"/>
        <v>0</v>
      </c>
      <c r="J21" s="52"/>
      <c r="K21" s="112">
        <v>0</v>
      </c>
      <c r="L21" s="53">
        <f t="shared" si="4"/>
        <v>0</v>
      </c>
      <c r="M21" s="112">
        <v>0</v>
      </c>
      <c r="N21" s="53">
        <f t="shared" si="5"/>
        <v>0</v>
      </c>
      <c r="O21" s="54">
        <f t="shared" si="6"/>
        <v>0</v>
      </c>
      <c r="P21" s="1"/>
    </row>
    <row r="22" spans="2:16" ht="13" thickBot="1">
      <c r="B22" s="7" t="str">
        <f t="shared" si="7"/>
        <v/>
      </c>
      <c r="C22" s="50">
        <f>IF(D11="","-",+C21+1)</f>
        <v>2013</v>
      </c>
      <c r="D22" s="55">
        <v>0</v>
      </c>
      <c r="E22" s="377">
        <v>0</v>
      </c>
      <c r="F22" s="55">
        <v>0</v>
      </c>
      <c r="G22" s="378">
        <v>0</v>
      </c>
      <c r="H22" s="363">
        <v>0</v>
      </c>
      <c r="I22" s="52">
        <f t="shared" si="0"/>
        <v>0</v>
      </c>
      <c r="J22" s="52"/>
      <c r="K22" s="112">
        <v>0</v>
      </c>
      <c r="L22" s="53">
        <f t="shared" si="4"/>
        <v>0</v>
      </c>
      <c r="M22" s="112">
        <v>0</v>
      </c>
      <c r="N22" s="53">
        <f t="shared" si="5"/>
        <v>0</v>
      </c>
      <c r="O22" s="54">
        <f t="shared" si="6"/>
        <v>0</v>
      </c>
      <c r="P22" s="1"/>
    </row>
    <row r="23" spans="2:16" ht="13" thickBot="1">
      <c r="B23" s="7" t="str">
        <f t="shared" si="7"/>
        <v/>
      </c>
      <c r="C23" s="50">
        <f>IF(D11="","-",+C22+1)</f>
        <v>2014</v>
      </c>
      <c r="D23" s="55">
        <v>0</v>
      </c>
      <c r="E23" s="377">
        <v>0</v>
      </c>
      <c r="F23" s="55">
        <v>0</v>
      </c>
      <c r="G23" s="378">
        <v>0</v>
      </c>
      <c r="H23" s="363">
        <v>0</v>
      </c>
      <c r="I23" s="52">
        <f t="shared" si="0"/>
        <v>0</v>
      </c>
      <c r="J23" s="52"/>
      <c r="K23" s="112">
        <v>0</v>
      </c>
      <c r="L23" s="53">
        <f t="shared" si="4"/>
        <v>0</v>
      </c>
      <c r="M23" s="112">
        <v>0</v>
      </c>
      <c r="N23" s="53">
        <f t="shared" si="5"/>
        <v>0</v>
      </c>
      <c r="O23" s="54">
        <f t="shared" si="6"/>
        <v>0</v>
      </c>
      <c r="P23" s="1"/>
    </row>
    <row r="24" spans="2:16" ht="13" thickBot="1">
      <c r="B24" s="7" t="str">
        <f t="shared" si="7"/>
        <v/>
      </c>
      <c r="C24" s="50">
        <f>IF(D11="","-",+C23+1)</f>
        <v>2015</v>
      </c>
      <c r="D24" s="55">
        <v>0</v>
      </c>
      <c r="E24" s="377">
        <v>0</v>
      </c>
      <c r="F24" s="55">
        <v>0</v>
      </c>
      <c r="G24" s="378">
        <v>0</v>
      </c>
      <c r="H24" s="363">
        <v>0</v>
      </c>
      <c r="I24" s="52">
        <f t="shared" si="0"/>
        <v>0</v>
      </c>
      <c r="J24" s="52"/>
      <c r="K24" s="112">
        <v>0</v>
      </c>
      <c r="L24" s="53">
        <f t="shared" si="4"/>
        <v>0</v>
      </c>
      <c r="M24" s="112">
        <v>0</v>
      </c>
      <c r="N24" s="53">
        <f t="shared" si="5"/>
        <v>0</v>
      </c>
      <c r="O24" s="54">
        <f t="shared" si="6"/>
        <v>0</v>
      </c>
      <c r="P24" s="1"/>
    </row>
    <row r="25" spans="2:16" ht="13" thickBot="1">
      <c r="B25" s="7" t="str">
        <f t="shared" si="7"/>
        <v/>
      </c>
      <c r="C25" s="50">
        <f>IF(D11="","-",+C24+1)</f>
        <v>2016</v>
      </c>
      <c r="D25" s="55">
        <v>0</v>
      </c>
      <c r="E25" s="377">
        <v>0</v>
      </c>
      <c r="F25" s="55">
        <v>0</v>
      </c>
      <c r="G25" s="378">
        <v>0</v>
      </c>
      <c r="H25" s="363">
        <v>0</v>
      </c>
      <c r="I25" s="52">
        <f t="shared" si="0"/>
        <v>0</v>
      </c>
      <c r="J25" s="52"/>
      <c r="K25" s="112">
        <v>0</v>
      </c>
      <c r="L25" s="53">
        <f t="shared" si="4"/>
        <v>0</v>
      </c>
      <c r="M25" s="112">
        <v>0</v>
      </c>
      <c r="N25" s="53">
        <f t="shared" si="5"/>
        <v>0</v>
      </c>
      <c r="O25" s="54">
        <f t="shared" si="6"/>
        <v>0</v>
      </c>
      <c r="P25" s="1"/>
    </row>
    <row r="26" spans="2:16" ht="13" thickBot="1">
      <c r="B26" s="7" t="str">
        <f t="shared" si="7"/>
        <v/>
      </c>
      <c r="C26" s="50">
        <f>IF(D11="","-",+C25+1)</f>
        <v>2017</v>
      </c>
      <c r="D26" s="55">
        <v>0</v>
      </c>
      <c r="E26" s="377">
        <v>0</v>
      </c>
      <c r="F26" s="55">
        <v>0</v>
      </c>
      <c r="G26" s="378">
        <v>0</v>
      </c>
      <c r="H26" s="363">
        <v>0</v>
      </c>
      <c r="I26" s="52">
        <f t="shared" si="0"/>
        <v>0</v>
      </c>
      <c r="J26" s="52"/>
      <c r="K26" s="112">
        <v>0</v>
      </c>
      <c r="L26" s="53">
        <f t="shared" si="4"/>
        <v>0</v>
      </c>
      <c r="M26" s="112">
        <v>0</v>
      </c>
      <c r="N26" s="53">
        <f t="shared" si="5"/>
        <v>0</v>
      </c>
      <c r="O26" s="54">
        <f t="shared" si="6"/>
        <v>0</v>
      </c>
      <c r="P26" s="1"/>
    </row>
    <row r="27" spans="2:16" ht="13" thickBot="1">
      <c r="B27" s="7" t="str">
        <f t="shared" si="7"/>
        <v/>
      </c>
      <c r="C27" s="50">
        <f>IF(D11="","-",+C26+1)</f>
        <v>2018</v>
      </c>
      <c r="D27" s="55">
        <v>0</v>
      </c>
      <c r="E27" s="377">
        <v>0</v>
      </c>
      <c r="F27" s="55">
        <v>0</v>
      </c>
      <c r="G27" s="378">
        <v>0</v>
      </c>
      <c r="H27" s="363">
        <v>0</v>
      </c>
      <c r="I27" s="52">
        <f t="shared" si="0"/>
        <v>0</v>
      </c>
      <c r="J27" s="52"/>
      <c r="K27" s="112">
        <v>0</v>
      </c>
      <c r="L27" s="53">
        <f t="shared" si="4"/>
        <v>0</v>
      </c>
      <c r="M27" s="112">
        <v>0</v>
      </c>
      <c r="N27" s="53">
        <f t="shared" si="5"/>
        <v>0</v>
      </c>
      <c r="O27" s="54">
        <f t="shared" si="6"/>
        <v>0</v>
      </c>
      <c r="P27" s="1"/>
    </row>
    <row r="28" spans="2:16" ht="13" thickBot="1">
      <c r="B28" s="7" t="str">
        <f t="shared" si="7"/>
        <v/>
      </c>
      <c r="C28" s="50">
        <f>IF(D11="","-",+C27+1)</f>
        <v>2019</v>
      </c>
      <c r="D28" s="55">
        <v>0</v>
      </c>
      <c r="E28" s="377">
        <v>0</v>
      </c>
      <c r="F28" s="55">
        <v>0</v>
      </c>
      <c r="G28" s="378">
        <v>0</v>
      </c>
      <c r="H28" s="363">
        <v>0</v>
      </c>
      <c r="I28" s="52">
        <f t="shared" si="0"/>
        <v>0</v>
      </c>
      <c r="J28" s="52"/>
      <c r="K28" s="112">
        <v>0</v>
      </c>
      <c r="L28" s="53">
        <f t="shared" si="4"/>
        <v>0</v>
      </c>
      <c r="M28" s="112">
        <v>0</v>
      </c>
      <c r="N28" s="53">
        <f t="shared" si="5"/>
        <v>0</v>
      </c>
      <c r="O28" s="54">
        <f t="shared" si="6"/>
        <v>0</v>
      </c>
      <c r="P28" s="1"/>
    </row>
    <row r="29" spans="2:16" ht="13" thickBot="1">
      <c r="B29" s="7" t="str">
        <f t="shared" si="7"/>
        <v/>
      </c>
      <c r="C29" s="50">
        <f>IF(D11="","-",+C28+1)</f>
        <v>2020</v>
      </c>
      <c r="D29" s="55">
        <v>0</v>
      </c>
      <c r="E29" s="377">
        <v>0</v>
      </c>
      <c r="F29" s="55">
        <v>0</v>
      </c>
      <c r="G29" s="378">
        <v>0</v>
      </c>
      <c r="H29" s="363">
        <v>0</v>
      </c>
      <c r="I29" s="52">
        <f t="shared" si="0"/>
        <v>0</v>
      </c>
      <c r="J29" s="52"/>
      <c r="K29" s="112">
        <v>0</v>
      </c>
      <c r="L29" s="53">
        <f t="shared" si="4"/>
        <v>0</v>
      </c>
      <c r="M29" s="112">
        <v>0</v>
      </c>
      <c r="N29" s="53">
        <f t="shared" si="5"/>
        <v>0</v>
      </c>
      <c r="O29" s="54">
        <f t="shared" si="6"/>
        <v>0</v>
      </c>
      <c r="P29" s="1"/>
    </row>
    <row r="30" spans="2:16" ht="13" thickBot="1">
      <c r="B30" s="7" t="str">
        <f t="shared" si="7"/>
        <v/>
      </c>
      <c r="C30" s="50">
        <f>IF(D11="","-",+C29+1)</f>
        <v>2021</v>
      </c>
      <c r="D30" s="55">
        <v>0</v>
      </c>
      <c r="E30" s="377">
        <v>0</v>
      </c>
      <c r="F30" s="55">
        <v>0</v>
      </c>
      <c r="G30" s="378">
        <v>0</v>
      </c>
      <c r="H30" s="363">
        <v>0</v>
      </c>
      <c r="I30" s="52">
        <f t="shared" si="0"/>
        <v>0</v>
      </c>
      <c r="J30" s="52"/>
      <c r="K30" s="112">
        <v>0</v>
      </c>
      <c r="L30" s="53">
        <f t="shared" si="4"/>
        <v>0</v>
      </c>
      <c r="M30" s="112">
        <v>0</v>
      </c>
      <c r="N30" s="53">
        <f t="shared" si="5"/>
        <v>0</v>
      </c>
      <c r="O30" s="54">
        <f t="shared" si="6"/>
        <v>0</v>
      </c>
      <c r="P30" s="1"/>
    </row>
    <row r="31" spans="2:16" ht="13" thickBot="1">
      <c r="B31" s="7" t="str">
        <f t="shared" si="7"/>
        <v/>
      </c>
      <c r="C31" s="50">
        <f>IF(D11="","-",+C30+1)</f>
        <v>2022</v>
      </c>
      <c r="D31" s="55">
        <v>0</v>
      </c>
      <c r="E31" s="377">
        <v>0</v>
      </c>
      <c r="F31" s="55">
        <v>0</v>
      </c>
      <c r="G31" s="378">
        <v>0</v>
      </c>
      <c r="H31" s="363">
        <v>0</v>
      </c>
      <c r="I31" s="52">
        <f t="shared" si="0"/>
        <v>0</v>
      </c>
      <c r="J31" s="52"/>
      <c r="K31" s="112">
        <v>0</v>
      </c>
      <c r="L31" s="53">
        <f t="shared" si="4"/>
        <v>0</v>
      </c>
      <c r="M31" s="112">
        <v>0</v>
      </c>
      <c r="N31" s="53">
        <f t="shared" si="5"/>
        <v>0</v>
      </c>
      <c r="O31" s="54">
        <f t="shared" si="6"/>
        <v>0</v>
      </c>
      <c r="P31" s="1"/>
    </row>
    <row r="32" spans="2:16" ht="13" thickBot="1">
      <c r="B32" s="7" t="str">
        <f t="shared" si="7"/>
        <v/>
      </c>
      <c r="C32" s="50">
        <f>IF(D11="","-",+C31+1)</f>
        <v>2023</v>
      </c>
      <c r="D32" s="55">
        <v>0</v>
      </c>
      <c r="E32" s="377">
        <v>0</v>
      </c>
      <c r="F32" s="55">
        <v>0</v>
      </c>
      <c r="G32" s="378">
        <v>0</v>
      </c>
      <c r="H32" s="363">
        <v>0</v>
      </c>
      <c r="I32" s="52">
        <f t="shared" si="0"/>
        <v>0</v>
      </c>
      <c r="J32" s="52"/>
      <c r="K32" s="112">
        <v>0</v>
      </c>
      <c r="L32" s="53">
        <f t="shared" si="4"/>
        <v>0</v>
      </c>
      <c r="M32" s="112">
        <v>0</v>
      </c>
      <c r="N32" s="53">
        <f t="shared" si="5"/>
        <v>0</v>
      </c>
      <c r="O32" s="54">
        <f t="shared" si="6"/>
        <v>0</v>
      </c>
      <c r="P32" s="1"/>
    </row>
    <row r="33" spans="2:16" ht="13">
      <c r="B33" s="7" t="str">
        <f t="shared" si="7"/>
        <v/>
      </c>
      <c r="C33" s="459">
        <f>IF(D11="","-",+C32+1)</f>
        <v>2024</v>
      </c>
      <c r="D33" s="55">
        <v>0</v>
      </c>
      <c r="E33" s="377">
        <v>0</v>
      </c>
      <c r="F33" s="55">
        <v>0</v>
      </c>
      <c r="G33" s="378">
        <v>0</v>
      </c>
      <c r="H33" s="363">
        <v>0</v>
      </c>
      <c r="I33" s="52">
        <f t="shared" si="0"/>
        <v>0</v>
      </c>
      <c r="J33" s="52"/>
      <c r="K33" s="112">
        <v>0</v>
      </c>
      <c r="L33" s="53">
        <f t="shared" si="4"/>
        <v>0</v>
      </c>
      <c r="M33" s="112">
        <v>0</v>
      </c>
      <c r="N33" s="53">
        <f t="shared" si="5"/>
        <v>0</v>
      </c>
      <c r="O33" s="54">
        <f t="shared" si="6"/>
        <v>0</v>
      </c>
      <c r="P33" s="1"/>
    </row>
    <row r="34" spans="2:16" ht="12.5">
      <c r="B34" s="7" t="str">
        <f t="shared" si="7"/>
        <v/>
      </c>
      <c r="C34" s="50">
        <f>IF(D11="","-",+C33+1)</f>
        <v>2025</v>
      </c>
      <c r="D34" s="55">
        <f>IF(F33+SUM(E$17:E33)=D$10,F33,D$10-SUM(E$17:E33))</f>
        <v>0</v>
      </c>
      <c r="E34" s="377">
        <f>IF(+I14&lt;F33,I14,D34)</f>
        <v>0</v>
      </c>
      <c r="F34" s="55">
        <f t="shared" ref="F34:F48" si="8">+D34-E34</f>
        <v>0</v>
      </c>
      <c r="G34" s="378">
        <f t="shared" ref="G34:G72" si="9">+I$12*((D34+F34)/2)+E34</f>
        <v>0</v>
      </c>
      <c r="H34" s="363">
        <f t="shared" ref="H34:H72" si="10">+I$13*((D34+F34)/2)+E34</f>
        <v>0</v>
      </c>
      <c r="I34" s="52">
        <f t="shared" si="0"/>
        <v>0</v>
      </c>
      <c r="J34" s="52"/>
      <c r="K34" s="129"/>
      <c r="L34" s="54">
        <f t="shared" si="1"/>
        <v>0</v>
      </c>
      <c r="M34" s="129"/>
      <c r="N34" s="54">
        <f t="shared" si="2"/>
        <v>0</v>
      </c>
      <c r="O34" s="54">
        <f t="shared" si="3"/>
        <v>0</v>
      </c>
      <c r="P34" s="1"/>
    </row>
    <row r="35" spans="2:16" ht="12.5">
      <c r="B35" s="7" t="str">
        <f t="shared" si="7"/>
        <v/>
      </c>
      <c r="C35" s="50">
        <f>IF(D11="","-",+C34+1)</f>
        <v>2026</v>
      </c>
      <c r="D35" s="55">
        <f>IF(F34+SUM(E$17:E34)=D$10,F34,D$10-SUM(E$17:E34))</f>
        <v>0</v>
      </c>
      <c r="E35" s="377">
        <f>IF(+I14&lt;F34,I14,D35)</f>
        <v>0</v>
      </c>
      <c r="F35" s="55">
        <f t="shared" si="8"/>
        <v>0</v>
      </c>
      <c r="G35" s="378">
        <f t="shared" si="9"/>
        <v>0</v>
      </c>
      <c r="H35" s="363">
        <f t="shared" si="10"/>
        <v>0</v>
      </c>
      <c r="I35" s="52">
        <f t="shared" si="0"/>
        <v>0</v>
      </c>
      <c r="J35" s="52"/>
      <c r="K35" s="129"/>
      <c r="L35" s="54">
        <f t="shared" si="1"/>
        <v>0</v>
      </c>
      <c r="M35" s="129"/>
      <c r="N35" s="54">
        <f t="shared" si="2"/>
        <v>0</v>
      </c>
      <c r="O35" s="54">
        <f t="shared" si="3"/>
        <v>0</v>
      </c>
      <c r="P35" s="1"/>
    </row>
    <row r="36" spans="2:16" ht="12.5">
      <c r="B36" s="7" t="str">
        <f t="shared" si="7"/>
        <v/>
      </c>
      <c r="C36" s="50">
        <f>IF(D11="","-",+C35+1)</f>
        <v>2027</v>
      </c>
      <c r="D36" s="55">
        <f>IF(F35+SUM(E$17:E35)=D$10,F35,D$10-SUM(E$17:E35))</f>
        <v>0</v>
      </c>
      <c r="E36" s="377">
        <f>IF(+I14&lt;F35,I14,D36)</f>
        <v>0</v>
      </c>
      <c r="F36" s="55">
        <f t="shared" si="8"/>
        <v>0</v>
      </c>
      <c r="G36" s="378">
        <f t="shared" si="9"/>
        <v>0</v>
      </c>
      <c r="H36" s="363">
        <f t="shared" si="10"/>
        <v>0</v>
      </c>
      <c r="I36" s="52">
        <f t="shared" si="0"/>
        <v>0</v>
      </c>
      <c r="J36" s="52"/>
      <c r="K36" s="129"/>
      <c r="L36" s="54">
        <f t="shared" si="1"/>
        <v>0</v>
      </c>
      <c r="M36" s="129"/>
      <c r="N36" s="54">
        <f t="shared" si="2"/>
        <v>0</v>
      </c>
      <c r="O36" s="54">
        <f t="shared" si="3"/>
        <v>0</v>
      </c>
      <c r="P36" s="1"/>
    </row>
    <row r="37" spans="2:16" ht="12.5">
      <c r="B37" s="7" t="str">
        <f t="shared" si="7"/>
        <v/>
      </c>
      <c r="C37" s="50">
        <f>IF(D11="","-",+C36+1)</f>
        <v>2028</v>
      </c>
      <c r="D37" s="55">
        <f>IF(F36+SUM(E$17:E36)=D$10,F36,D$10-SUM(E$17:E36))</f>
        <v>0</v>
      </c>
      <c r="E37" s="377">
        <f>IF(+I14&lt;F36,I14,D37)</f>
        <v>0</v>
      </c>
      <c r="F37" s="55">
        <f t="shared" si="8"/>
        <v>0</v>
      </c>
      <c r="G37" s="378">
        <f t="shared" si="9"/>
        <v>0</v>
      </c>
      <c r="H37" s="363">
        <f t="shared" si="10"/>
        <v>0</v>
      </c>
      <c r="I37" s="52">
        <f t="shared" si="0"/>
        <v>0</v>
      </c>
      <c r="J37" s="52"/>
      <c r="K37" s="129"/>
      <c r="L37" s="54">
        <f t="shared" si="1"/>
        <v>0</v>
      </c>
      <c r="M37" s="129"/>
      <c r="N37" s="54">
        <f t="shared" si="2"/>
        <v>0</v>
      </c>
      <c r="O37" s="54">
        <f t="shared" si="3"/>
        <v>0</v>
      </c>
      <c r="P37" s="1"/>
    </row>
    <row r="38" spans="2:16" ht="12.5">
      <c r="B38" s="7" t="str">
        <f t="shared" si="7"/>
        <v/>
      </c>
      <c r="C38" s="50">
        <f>IF(D11="","-",+C37+1)</f>
        <v>2029</v>
      </c>
      <c r="D38" s="55">
        <f>IF(F37+SUM(E$17:E37)=D$10,F37,D$10-SUM(E$17:E37))</f>
        <v>0</v>
      </c>
      <c r="E38" s="377">
        <f>IF(+I14&lt;F37,I14,D38)</f>
        <v>0</v>
      </c>
      <c r="F38" s="55">
        <f t="shared" si="8"/>
        <v>0</v>
      </c>
      <c r="G38" s="378">
        <f t="shared" si="9"/>
        <v>0</v>
      </c>
      <c r="H38" s="363">
        <f t="shared" si="10"/>
        <v>0</v>
      </c>
      <c r="I38" s="52">
        <f t="shared" si="0"/>
        <v>0</v>
      </c>
      <c r="J38" s="52"/>
      <c r="K38" s="129"/>
      <c r="L38" s="54">
        <f t="shared" si="1"/>
        <v>0</v>
      </c>
      <c r="M38" s="129"/>
      <c r="N38" s="54">
        <f t="shared" si="2"/>
        <v>0</v>
      </c>
      <c r="O38" s="54">
        <f t="shared" si="3"/>
        <v>0</v>
      </c>
      <c r="P38" s="1"/>
    </row>
    <row r="39" spans="2:16" ht="12.5">
      <c r="B39" s="7" t="str">
        <f t="shared" si="7"/>
        <v/>
      </c>
      <c r="C39" s="50">
        <f>IF(D11="","-",+C38+1)</f>
        <v>2030</v>
      </c>
      <c r="D39" s="55">
        <f>IF(F38+SUM(E$17:E38)=D$10,F38,D$10-SUM(E$17:E38))</f>
        <v>0</v>
      </c>
      <c r="E39" s="377">
        <f>IF(+I14&lt;F38,I14,D39)</f>
        <v>0</v>
      </c>
      <c r="F39" s="55">
        <f t="shared" si="8"/>
        <v>0</v>
      </c>
      <c r="G39" s="378">
        <f t="shared" si="9"/>
        <v>0</v>
      </c>
      <c r="H39" s="363">
        <f t="shared" si="10"/>
        <v>0</v>
      </c>
      <c r="I39" s="52">
        <f t="shared" si="0"/>
        <v>0</v>
      </c>
      <c r="J39" s="52"/>
      <c r="K39" s="129"/>
      <c r="L39" s="54">
        <f t="shared" si="1"/>
        <v>0</v>
      </c>
      <c r="M39" s="129"/>
      <c r="N39" s="54">
        <f t="shared" si="2"/>
        <v>0</v>
      </c>
      <c r="O39" s="54">
        <f t="shared" si="3"/>
        <v>0</v>
      </c>
      <c r="P39" s="1"/>
    </row>
    <row r="40" spans="2:16" ht="12.5">
      <c r="B40" s="7" t="str">
        <f t="shared" si="7"/>
        <v/>
      </c>
      <c r="C40" s="50">
        <f>IF(D11="","-",+C39+1)</f>
        <v>2031</v>
      </c>
      <c r="D40" s="55">
        <f>IF(F39+SUM(E$17:E39)=D$10,F39,D$10-SUM(E$17:E39))</f>
        <v>0</v>
      </c>
      <c r="E40" s="377">
        <f>IF(+I14&lt;F39,I14,D40)</f>
        <v>0</v>
      </c>
      <c r="F40" s="55">
        <f t="shared" si="8"/>
        <v>0</v>
      </c>
      <c r="G40" s="378">
        <f t="shared" si="9"/>
        <v>0</v>
      </c>
      <c r="H40" s="363">
        <f t="shared" si="10"/>
        <v>0</v>
      </c>
      <c r="I40" s="52">
        <f t="shared" si="0"/>
        <v>0</v>
      </c>
      <c r="J40" s="52"/>
      <c r="K40" s="129"/>
      <c r="L40" s="54">
        <f t="shared" si="1"/>
        <v>0</v>
      </c>
      <c r="M40" s="129"/>
      <c r="N40" s="54">
        <f t="shared" si="2"/>
        <v>0</v>
      </c>
      <c r="O40" s="54">
        <f t="shared" si="3"/>
        <v>0</v>
      </c>
      <c r="P40" s="1"/>
    </row>
    <row r="41" spans="2:16" ht="12.5">
      <c r="B41" s="7" t="str">
        <f t="shared" si="7"/>
        <v/>
      </c>
      <c r="C41" s="50">
        <f>IF(D11="","-",+C40+1)</f>
        <v>2032</v>
      </c>
      <c r="D41" s="55">
        <f>IF(F40+SUM(E$17:E40)=D$10,F40,D$10-SUM(E$17:E40))</f>
        <v>0</v>
      </c>
      <c r="E41" s="377">
        <f>IF(+I14&lt;F40,I14,D41)</f>
        <v>0</v>
      </c>
      <c r="F41" s="55">
        <f t="shared" si="8"/>
        <v>0</v>
      </c>
      <c r="G41" s="378">
        <f t="shared" si="9"/>
        <v>0</v>
      </c>
      <c r="H41" s="363">
        <f t="shared" si="10"/>
        <v>0</v>
      </c>
      <c r="I41" s="52">
        <f t="shared" si="0"/>
        <v>0</v>
      </c>
      <c r="J41" s="52"/>
      <c r="K41" s="129"/>
      <c r="L41" s="54">
        <f t="shared" si="1"/>
        <v>0</v>
      </c>
      <c r="M41" s="129"/>
      <c r="N41" s="54">
        <f t="shared" si="2"/>
        <v>0</v>
      </c>
      <c r="O41" s="54">
        <f t="shared" si="3"/>
        <v>0</v>
      </c>
      <c r="P41" s="1"/>
    </row>
    <row r="42" spans="2:16" ht="12.5">
      <c r="B42" s="7" t="str">
        <f t="shared" si="7"/>
        <v/>
      </c>
      <c r="C42" s="50">
        <f>IF(D11="","-",+C41+1)</f>
        <v>2033</v>
      </c>
      <c r="D42" s="55">
        <f>IF(F41+SUM(E$17:E41)=D$10,F41,D$10-SUM(E$17:E41))</f>
        <v>0</v>
      </c>
      <c r="E42" s="377">
        <f>IF(+I14&lt;F41,I14,D42)</f>
        <v>0</v>
      </c>
      <c r="F42" s="55">
        <f t="shared" si="8"/>
        <v>0</v>
      </c>
      <c r="G42" s="378">
        <f t="shared" si="9"/>
        <v>0</v>
      </c>
      <c r="H42" s="363">
        <f t="shared" si="10"/>
        <v>0</v>
      </c>
      <c r="I42" s="52">
        <f t="shared" si="0"/>
        <v>0</v>
      </c>
      <c r="J42" s="52"/>
      <c r="K42" s="129"/>
      <c r="L42" s="54">
        <f t="shared" si="1"/>
        <v>0</v>
      </c>
      <c r="M42" s="129"/>
      <c r="N42" s="54">
        <f t="shared" si="2"/>
        <v>0</v>
      </c>
      <c r="O42" s="54">
        <f t="shared" si="3"/>
        <v>0</v>
      </c>
      <c r="P42" s="1"/>
    </row>
    <row r="43" spans="2:16" ht="12.5">
      <c r="B43" s="7" t="str">
        <f t="shared" si="7"/>
        <v/>
      </c>
      <c r="C43" s="50">
        <f>IF(D11="","-",+C42+1)</f>
        <v>2034</v>
      </c>
      <c r="D43" s="55">
        <f>IF(F42+SUM(E$17:E42)=D$10,F42,D$10-SUM(E$17:E42))</f>
        <v>0</v>
      </c>
      <c r="E43" s="377">
        <f>IF(+I14&lt;F42,I14,D43)</f>
        <v>0</v>
      </c>
      <c r="F43" s="55">
        <f t="shared" si="8"/>
        <v>0</v>
      </c>
      <c r="G43" s="378">
        <f t="shared" si="9"/>
        <v>0</v>
      </c>
      <c r="H43" s="363">
        <f t="shared" si="10"/>
        <v>0</v>
      </c>
      <c r="I43" s="52">
        <f t="shared" si="0"/>
        <v>0</v>
      </c>
      <c r="J43" s="52"/>
      <c r="K43" s="129"/>
      <c r="L43" s="54">
        <f t="shared" si="1"/>
        <v>0</v>
      </c>
      <c r="M43" s="129"/>
      <c r="N43" s="54">
        <f t="shared" si="2"/>
        <v>0</v>
      </c>
      <c r="O43" s="54">
        <f t="shared" si="3"/>
        <v>0</v>
      </c>
      <c r="P43" s="1"/>
    </row>
    <row r="44" spans="2:16" ht="12.5">
      <c r="B44" s="7" t="str">
        <f t="shared" si="7"/>
        <v/>
      </c>
      <c r="C44" s="50">
        <f>IF(D11="","-",+C43+1)</f>
        <v>2035</v>
      </c>
      <c r="D44" s="55">
        <f>IF(F43+SUM(E$17:E43)=D$10,F43,D$10-SUM(E$17:E43))</f>
        <v>0</v>
      </c>
      <c r="E44" s="377">
        <f>IF(+I14&lt;F43,I14,D44)</f>
        <v>0</v>
      </c>
      <c r="F44" s="55">
        <f t="shared" si="8"/>
        <v>0</v>
      </c>
      <c r="G44" s="378">
        <f t="shared" si="9"/>
        <v>0</v>
      </c>
      <c r="H44" s="363">
        <f t="shared" si="10"/>
        <v>0</v>
      </c>
      <c r="I44" s="52">
        <f t="shared" si="0"/>
        <v>0</v>
      </c>
      <c r="J44" s="52"/>
      <c r="K44" s="129"/>
      <c r="L44" s="54">
        <f t="shared" si="1"/>
        <v>0</v>
      </c>
      <c r="M44" s="129"/>
      <c r="N44" s="54">
        <f t="shared" si="2"/>
        <v>0</v>
      </c>
      <c r="O44" s="54">
        <f t="shared" si="3"/>
        <v>0</v>
      </c>
      <c r="P44" s="1"/>
    </row>
    <row r="45" spans="2:16" ht="12.5">
      <c r="B45" s="7" t="str">
        <f t="shared" si="7"/>
        <v/>
      </c>
      <c r="C45" s="50">
        <f>IF(D11="","-",+C44+1)</f>
        <v>2036</v>
      </c>
      <c r="D45" s="55">
        <f>IF(F44+SUM(E$17:E44)=D$10,F44,D$10-SUM(E$17:E44))</f>
        <v>0</v>
      </c>
      <c r="E45" s="377">
        <f>IF(+I14&lt;F44,I14,D45)</f>
        <v>0</v>
      </c>
      <c r="F45" s="55">
        <f t="shared" si="8"/>
        <v>0</v>
      </c>
      <c r="G45" s="378">
        <f t="shared" si="9"/>
        <v>0</v>
      </c>
      <c r="H45" s="363">
        <f t="shared" si="10"/>
        <v>0</v>
      </c>
      <c r="I45" s="52">
        <f t="shared" si="0"/>
        <v>0</v>
      </c>
      <c r="J45" s="52"/>
      <c r="K45" s="129"/>
      <c r="L45" s="54">
        <f t="shared" si="1"/>
        <v>0</v>
      </c>
      <c r="M45" s="129"/>
      <c r="N45" s="54">
        <f t="shared" si="2"/>
        <v>0</v>
      </c>
      <c r="O45" s="54">
        <f t="shared" si="3"/>
        <v>0</v>
      </c>
      <c r="P45" s="1"/>
    </row>
    <row r="46" spans="2:16" ht="12.5">
      <c r="B46" s="7" t="str">
        <f t="shared" si="7"/>
        <v/>
      </c>
      <c r="C46" s="50">
        <f>IF(D11="","-",+C45+1)</f>
        <v>2037</v>
      </c>
      <c r="D46" s="55">
        <f>IF(F45+SUM(E$17:E45)=D$10,F45,D$10-SUM(E$17:E45))</f>
        <v>0</v>
      </c>
      <c r="E46" s="377">
        <f>IF(+I14&lt;F45,I14,D46)</f>
        <v>0</v>
      </c>
      <c r="F46" s="55">
        <f t="shared" si="8"/>
        <v>0</v>
      </c>
      <c r="G46" s="378">
        <f t="shared" si="9"/>
        <v>0</v>
      </c>
      <c r="H46" s="363">
        <f t="shared" si="10"/>
        <v>0</v>
      </c>
      <c r="I46" s="52">
        <f t="shared" si="0"/>
        <v>0</v>
      </c>
      <c r="J46" s="52"/>
      <c r="K46" s="129"/>
      <c r="L46" s="54">
        <f t="shared" si="1"/>
        <v>0</v>
      </c>
      <c r="M46" s="129"/>
      <c r="N46" s="54">
        <f t="shared" si="2"/>
        <v>0</v>
      </c>
      <c r="O46" s="54">
        <f t="shared" si="3"/>
        <v>0</v>
      </c>
      <c r="P46" s="1"/>
    </row>
    <row r="47" spans="2:16" ht="12.5">
      <c r="B47" s="7" t="str">
        <f t="shared" si="7"/>
        <v/>
      </c>
      <c r="C47" s="50">
        <f>IF(D11="","-",+C46+1)</f>
        <v>2038</v>
      </c>
      <c r="D47" s="55">
        <f>IF(F46+SUM(E$17:E46)=D$10,F46,D$10-SUM(E$17:E46))</f>
        <v>0</v>
      </c>
      <c r="E47" s="377">
        <f>IF(+I14&lt;F46,I14,D47)</f>
        <v>0</v>
      </c>
      <c r="F47" s="55">
        <f t="shared" si="8"/>
        <v>0</v>
      </c>
      <c r="G47" s="378">
        <f t="shared" si="9"/>
        <v>0</v>
      </c>
      <c r="H47" s="363">
        <f t="shared" si="10"/>
        <v>0</v>
      </c>
      <c r="I47" s="52">
        <f t="shared" si="0"/>
        <v>0</v>
      </c>
      <c r="J47" s="52"/>
      <c r="K47" s="129"/>
      <c r="L47" s="54">
        <f t="shared" si="1"/>
        <v>0</v>
      </c>
      <c r="M47" s="129"/>
      <c r="N47" s="54">
        <f t="shared" si="2"/>
        <v>0</v>
      </c>
      <c r="O47" s="54">
        <f t="shared" si="3"/>
        <v>0</v>
      </c>
      <c r="P47" s="1"/>
    </row>
    <row r="48" spans="2:16" ht="12.5">
      <c r="B48" s="7" t="str">
        <f t="shared" si="7"/>
        <v/>
      </c>
      <c r="C48" s="50">
        <f>IF(D11="","-",+C47+1)</f>
        <v>2039</v>
      </c>
      <c r="D48" s="55">
        <f>IF(F47+SUM(E$17:E47)=D$10,F47,D$10-SUM(E$17:E47))</f>
        <v>0</v>
      </c>
      <c r="E48" s="377">
        <f>IF(+I14&lt;F47,I14,D48)</f>
        <v>0</v>
      </c>
      <c r="F48" s="55">
        <f t="shared" si="8"/>
        <v>0</v>
      </c>
      <c r="G48" s="378">
        <f t="shared" si="9"/>
        <v>0</v>
      </c>
      <c r="H48" s="363">
        <f t="shared" si="10"/>
        <v>0</v>
      </c>
      <c r="I48" s="52">
        <f t="shared" si="0"/>
        <v>0</v>
      </c>
      <c r="J48" s="52"/>
      <c r="K48" s="129"/>
      <c r="L48" s="54">
        <f t="shared" si="1"/>
        <v>0</v>
      </c>
      <c r="M48" s="129"/>
      <c r="N48" s="54">
        <f t="shared" si="2"/>
        <v>0</v>
      </c>
      <c r="O48" s="54">
        <f t="shared" si="3"/>
        <v>0</v>
      </c>
      <c r="P48" s="1"/>
    </row>
    <row r="49" spans="2:17" ht="12.5">
      <c r="B49" s="7" t="str">
        <f t="shared" si="7"/>
        <v/>
      </c>
      <c r="C49" s="50">
        <f>IF(D11="","-",+C48+1)</f>
        <v>2040</v>
      </c>
      <c r="D49" s="55">
        <f>IF(F48+SUM(E$17:E48)=D$10,F48,D$10-SUM(E$17:E48))</f>
        <v>0</v>
      </c>
      <c r="E49" s="377">
        <f>IF(+I14&lt;F48,I14,D49)</f>
        <v>0</v>
      </c>
      <c r="F49" s="55">
        <f t="shared" ref="F49:F72" si="11">+D49-E49</f>
        <v>0</v>
      </c>
      <c r="G49" s="378">
        <f t="shared" si="9"/>
        <v>0</v>
      </c>
      <c r="H49" s="363">
        <f t="shared" si="10"/>
        <v>0</v>
      </c>
      <c r="I49" s="52">
        <f t="shared" ref="I49:I72" si="12">H49-G49</f>
        <v>0</v>
      </c>
      <c r="J49" s="52"/>
      <c r="K49" s="129"/>
      <c r="L49" s="54">
        <f t="shared" ref="L49:L72" si="13">IF(K49&lt;&gt;0,+G49-K49,0)</f>
        <v>0</v>
      </c>
      <c r="M49" s="129"/>
      <c r="N49" s="54">
        <f t="shared" ref="N49:N72" si="14">IF(M49&lt;&gt;0,+H49-M49,0)</f>
        <v>0</v>
      </c>
      <c r="O49" s="54">
        <f t="shared" ref="O49:O72" si="15">+N49-L49</f>
        <v>0</v>
      </c>
      <c r="P49" s="1"/>
    </row>
    <row r="50" spans="2:17" ht="12.5">
      <c r="B50" s="7" t="str">
        <f t="shared" si="7"/>
        <v/>
      </c>
      <c r="C50" s="50">
        <f>IF(D11="","-",+C49+1)</f>
        <v>2041</v>
      </c>
      <c r="D50" s="55">
        <f>IF(F49+SUM(E$17:E49)=D$10,F49,D$10-SUM(E$17:E49))</f>
        <v>0</v>
      </c>
      <c r="E50" s="377">
        <f>IF(+I14&lt;F49,I14,D50)</f>
        <v>0</v>
      </c>
      <c r="F50" s="55">
        <f t="shared" si="11"/>
        <v>0</v>
      </c>
      <c r="G50" s="378">
        <f t="shared" si="9"/>
        <v>0</v>
      </c>
      <c r="H50" s="363">
        <f t="shared" si="10"/>
        <v>0</v>
      </c>
      <c r="I50" s="52">
        <f t="shared" si="12"/>
        <v>0</v>
      </c>
      <c r="J50" s="52"/>
      <c r="K50" s="129"/>
      <c r="L50" s="54">
        <f t="shared" si="13"/>
        <v>0</v>
      </c>
      <c r="M50" s="129"/>
      <c r="N50" s="54">
        <f t="shared" si="14"/>
        <v>0</v>
      </c>
      <c r="O50" s="54">
        <f t="shared" si="15"/>
        <v>0</v>
      </c>
      <c r="P50" s="1"/>
    </row>
    <row r="51" spans="2:17" ht="12.5">
      <c r="B51" s="7" t="str">
        <f t="shared" si="7"/>
        <v/>
      </c>
      <c r="C51" s="50">
        <f>IF(D11="","-",+C50+1)</f>
        <v>2042</v>
      </c>
      <c r="D51" s="55">
        <f>IF(F50+SUM(E$17:E50)=D$10,F50,D$10-SUM(E$17:E50))</f>
        <v>0</v>
      </c>
      <c r="E51" s="377">
        <f>IF(+I14&lt;F50,I14,D51)</f>
        <v>0</v>
      </c>
      <c r="F51" s="55">
        <f t="shared" si="11"/>
        <v>0</v>
      </c>
      <c r="G51" s="378">
        <f t="shared" si="9"/>
        <v>0</v>
      </c>
      <c r="H51" s="363">
        <f t="shared" si="10"/>
        <v>0</v>
      </c>
      <c r="I51" s="52">
        <f t="shared" si="12"/>
        <v>0</v>
      </c>
      <c r="J51" s="52"/>
      <c r="K51" s="129"/>
      <c r="L51" s="54">
        <f t="shared" si="13"/>
        <v>0</v>
      </c>
      <c r="M51" s="129"/>
      <c r="N51" s="54">
        <f t="shared" si="14"/>
        <v>0</v>
      </c>
      <c r="O51" s="54">
        <f t="shared" si="15"/>
        <v>0</v>
      </c>
      <c r="P51" s="1"/>
    </row>
    <row r="52" spans="2:17" ht="12.5">
      <c r="B52" s="7" t="str">
        <f t="shared" si="7"/>
        <v/>
      </c>
      <c r="C52" s="50">
        <f>IF(D11="","-",+C51+1)</f>
        <v>2043</v>
      </c>
      <c r="D52" s="55">
        <f>IF(F51+SUM(E$17:E51)=D$10,F51,D$10-SUM(E$17:E51))</f>
        <v>0</v>
      </c>
      <c r="E52" s="377">
        <f>IF(+I14&lt;F51,I14,D52)</f>
        <v>0</v>
      </c>
      <c r="F52" s="55">
        <f t="shared" si="11"/>
        <v>0</v>
      </c>
      <c r="G52" s="378">
        <f t="shared" si="9"/>
        <v>0</v>
      </c>
      <c r="H52" s="363">
        <f t="shared" si="10"/>
        <v>0</v>
      </c>
      <c r="I52" s="52">
        <f t="shared" si="12"/>
        <v>0</v>
      </c>
      <c r="J52" s="52"/>
      <c r="K52" s="129"/>
      <c r="L52" s="54">
        <f t="shared" si="13"/>
        <v>0</v>
      </c>
      <c r="M52" s="129"/>
      <c r="N52" s="54">
        <f t="shared" si="14"/>
        <v>0</v>
      </c>
      <c r="O52" s="54">
        <f t="shared" si="15"/>
        <v>0</v>
      </c>
      <c r="P52" s="1"/>
    </row>
    <row r="53" spans="2:17" ht="12.5">
      <c r="B53" s="7" t="str">
        <f t="shared" si="7"/>
        <v/>
      </c>
      <c r="C53" s="50">
        <f>IF(D11="","-",+C52+1)</f>
        <v>2044</v>
      </c>
      <c r="D53" s="55">
        <f>IF(F52+SUM(E$17:E52)=D$10,F52,D$10-SUM(E$17:E52))</f>
        <v>0</v>
      </c>
      <c r="E53" s="377">
        <f>IF(+I14&lt;F52,I14,D53)</f>
        <v>0</v>
      </c>
      <c r="F53" s="55">
        <f t="shared" si="11"/>
        <v>0</v>
      </c>
      <c r="G53" s="378">
        <f t="shared" si="9"/>
        <v>0</v>
      </c>
      <c r="H53" s="363">
        <f t="shared" si="10"/>
        <v>0</v>
      </c>
      <c r="I53" s="52">
        <f t="shared" si="12"/>
        <v>0</v>
      </c>
      <c r="J53" s="52"/>
      <c r="K53" s="129"/>
      <c r="L53" s="54">
        <f t="shared" si="13"/>
        <v>0</v>
      </c>
      <c r="M53" s="129"/>
      <c r="N53" s="54">
        <f t="shared" si="14"/>
        <v>0</v>
      </c>
      <c r="O53" s="54">
        <f t="shared" si="15"/>
        <v>0</v>
      </c>
      <c r="P53" s="1"/>
    </row>
    <row r="54" spans="2:17" ht="12.5">
      <c r="B54" s="7" t="str">
        <f t="shared" si="7"/>
        <v/>
      </c>
      <c r="C54" s="50">
        <f>IF(D11="","-",+C53+1)</f>
        <v>2045</v>
      </c>
      <c r="D54" s="55">
        <f>IF(F53+SUM(E$17:E53)=D$10,F53,D$10-SUM(E$17:E53))</f>
        <v>0</v>
      </c>
      <c r="E54" s="377">
        <f>IF(+I14&lt;F53,I14,D54)</f>
        <v>0</v>
      </c>
      <c r="F54" s="55">
        <f t="shared" si="11"/>
        <v>0</v>
      </c>
      <c r="G54" s="378">
        <f t="shared" si="9"/>
        <v>0</v>
      </c>
      <c r="H54" s="363">
        <f t="shared" si="10"/>
        <v>0</v>
      </c>
      <c r="I54" s="52">
        <f t="shared" si="12"/>
        <v>0</v>
      </c>
      <c r="J54" s="52"/>
      <c r="K54" s="129"/>
      <c r="L54" s="54">
        <f t="shared" si="13"/>
        <v>0</v>
      </c>
      <c r="M54" s="129"/>
      <c r="N54" s="54">
        <f t="shared" si="14"/>
        <v>0</v>
      </c>
      <c r="O54" s="54">
        <f t="shared" si="15"/>
        <v>0</v>
      </c>
      <c r="P54" s="1"/>
    </row>
    <row r="55" spans="2:17" ht="12.5">
      <c r="B55" s="7" t="str">
        <f t="shared" si="7"/>
        <v/>
      </c>
      <c r="C55" s="50">
        <f>IF(D11="","-",+C54+1)</f>
        <v>2046</v>
      </c>
      <c r="D55" s="55">
        <f>IF(F54+SUM(E$17:E54)=D$10,F54,D$10-SUM(E$17:E54))</f>
        <v>0</v>
      </c>
      <c r="E55" s="377">
        <f>IF(+I14&lt;F54,I14,D55)</f>
        <v>0</v>
      </c>
      <c r="F55" s="55">
        <f t="shared" si="11"/>
        <v>0</v>
      </c>
      <c r="G55" s="378">
        <f t="shared" si="9"/>
        <v>0</v>
      </c>
      <c r="H55" s="363">
        <f t="shared" si="10"/>
        <v>0</v>
      </c>
      <c r="I55" s="52">
        <f t="shared" si="12"/>
        <v>0</v>
      </c>
      <c r="J55" s="52"/>
      <c r="K55" s="129"/>
      <c r="L55" s="54">
        <f t="shared" si="13"/>
        <v>0</v>
      </c>
      <c r="M55" s="129"/>
      <c r="N55" s="54">
        <f t="shared" si="14"/>
        <v>0</v>
      </c>
      <c r="O55" s="54">
        <f t="shared" si="15"/>
        <v>0</v>
      </c>
      <c r="P55" s="1"/>
    </row>
    <row r="56" spans="2:17" ht="12.5">
      <c r="B56" s="7" t="str">
        <f t="shared" si="7"/>
        <v/>
      </c>
      <c r="C56" s="50">
        <f>IF(D11="","-",+C55+1)</f>
        <v>2047</v>
      </c>
      <c r="D56" s="55">
        <f>IF(F55+SUM(E$17:E55)=D$10,F55,D$10-SUM(E$17:E55))</f>
        <v>0</v>
      </c>
      <c r="E56" s="377">
        <f>IF(+I14&lt;F55,I14,D56)</f>
        <v>0</v>
      </c>
      <c r="F56" s="55">
        <f t="shared" si="11"/>
        <v>0</v>
      </c>
      <c r="G56" s="378">
        <f t="shared" si="9"/>
        <v>0</v>
      </c>
      <c r="H56" s="363">
        <f t="shared" si="10"/>
        <v>0</v>
      </c>
      <c r="I56" s="52">
        <f t="shared" si="12"/>
        <v>0</v>
      </c>
      <c r="J56" s="52"/>
      <c r="K56" s="129"/>
      <c r="L56" s="54">
        <f t="shared" si="13"/>
        <v>0</v>
      </c>
      <c r="M56" s="129"/>
      <c r="N56" s="54">
        <f t="shared" si="14"/>
        <v>0</v>
      </c>
      <c r="O56" s="54">
        <f t="shared" si="15"/>
        <v>0</v>
      </c>
      <c r="P56" s="1"/>
    </row>
    <row r="57" spans="2:17" ht="12.5">
      <c r="B57" s="7" t="str">
        <f t="shared" si="7"/>
        <v/>
      </c>
      <c r="C57" s="50">
        <f>IF(D11="","-",+C56+1)</f>
        <v>2048</v>
      </c>
      <c r="D57" s="55">
        <f>IF(F56+SUM(E$17:E56)=D$10,F56,D$10-SUM(E$17:E56))</f>
        <v>0</v>
      </c>
      <c r="E57" s="377">
        <f>IF(+I14&lt;F56,I14,D57)</f>
        <v>0</v>
      </c>
      <c r="F57" s="55">
        <f t="shared" si="11"/>
        <v>0</v>
      </c>
      <c r="G57" s="378">
        <f t="shared" si="9"/>
        <v>0</v>
      </c>
      <c r="H57" s="363">
        <f t="shared" si="10"/>
        <v>0</v>
      </c>
      <c r="I57" s="52">
        <f t="shared" si="12"/>
        <v>0</v>
      </c>
      <c r="J57" s="52"/>
      <c r="K57" s="129"/>
      <c r="L57" s="54">
        <f t="shared" si="13"/>
        <v>0</v>
      </c>
      <c r="M57" s="129"/>
      <c r="N57" s="54">
        <f t="shared" si="14"/>
        <v>0</v>
      </c>
      <c r="O57" s="54">
        <f t="shared" si="15"/>
        <v>0</v>
      </c>
      <c r="P57" s="1"/>
    </row>
    <row r="58" spans="2:17" ht="12.5">
      <c r="B58" s="7" t="str">
        <f t="shared" si="7"/>
        <v/>
      </c>
      <c r="C58" s="50">
        <f>IF(D11="","-",+C57+1)</f>
        <v>2049</v>
      </c>
      <c r="D58" s="55">
        <f>IF(F57+SUM(E$17:E57)=D$10,F57,D$10-SUM(E$17:E57))</f>
        <v>0</v>
      </c>
      <c r="E58" s="377">
        <f>IF(+I14&lt;F57,I14,D58)</f>
        <v>0</v>
      </c>
      <c r="F58" s="55">
        <f t="shared" si="11"/>
        <v>0</v>
      </c>
      <c r="G58" s="378">
        <f t="shared" si="9"/>
        <v>0</v>
      </c>
      <c r="H58" s="363">
        <f t="shared" si="10"/>
        <v>0</v>
      </c>
      <c r="I58" s="52">
        <f t="shared" si="12"/>
        <v>0</v>
      </c>
      <c r="J58" s="52"/>
      <c r="K58" s="129"/>
      <c r="L58" s="54">
        <f t="shared" si="13"/>
        <v>0</v>
      </c>
      <c r="M58" s="129"/>
      <c r="N58" s="54">
        <f t="shared" si="14"/>
        <v>0</v>
      </c>
      <c r="O58" s="54">
        <f t="shared" si="15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7"/>
        <v/>
      </c>
      <c r="C59" s="50">
        <f>IF(D11="","-",+C58+1)</f>
        <v>2050</v>
      </c>
      <c r="D59" s="55">
        <f>IF(F58+SUM(E$17:E58)=D$10,F58,D$10-SUM(E$17:E58))</f>
        <v>0</v>
      </c>
      <c r="E59" s="377">
        <f>IF(+I14&lt;F58,I14,D59)</f>
        <v>0</v>
      </c>
      <c r="F59" s="55">
        <f t="shared" si="11"/>
        <v>0</v>
      </c>
      <c r="G59" s="378">
        <f t="shared" si="9"/>
        <v>0</v>
      </c>
      <c r="H59" s="363">
        <f t="shared" si="10"/>
        <v>0</v>
      </c>
      <c r="I59" s="52">
        <f t="shared" si="12"/>
        <v>0</v>
      </c>
      <c r="J59" s="52"/>
      <c r="K59" s="129"/>
      <c r="L59" s="54">
        <f t="shared" si="13"/>
        <v>0</v>
      </c>
      <c r="M59" s="129"/>
      <c r="N59" s="54">
        <f t="shared" si="14"/>
        <v>0</v>
      </c>
      <c r="O59" s="54">
        <f t="shared" si="15"/>
        <v>0</v>
      </c>
      <c r="P59" s="1"/>
    </row>
    <row r="60" spans="2:17" ht="12.5">
      <c r="B60" s="7" t="str">
        <f t="shared" si="7"/>
        <v/>
      </c>
      <c r="C60" s="50">
        <f>IF(D11="","-",+C59+1)</f>
        <v>2051</v>
      </c>
      <c r="D60" s="55">
        <f>IF(F59+SUM(E$17:E59)=D$10,F59,D$10-SUM(E$17:E59))</f>
        <v>0</v>
      </c>
      <c r="E60" s="377">
        <f>IF(+I14&lt;F59,I14,D60)</f>
        <v>0</v>
      </c>
      <c r="F60" s="55">
        <f t="shared" si="11"/>
        <v>0</v>
      </c>
      <c r="G60" s="378">
        <f t="shared" si="9"/>
        <v>0</v>
      </c>
      <c r="H60" s="363">
        <f t="shared" si="10"/>
        <v>0</v>
      </c>
      <c r="I60" s="52">
        <f t="shared" si="12"/>
        <v>0</v>
      </c>
      <c r="J60" s="52"/>
      <c r="K60" s="129"/>
      <c r="L60" s="54">
        <f t="shared" si="13"/>
        <v>0</v>
      </c>
      <c r="M60" s="129"/>
      <c r="N60" s="54">
        <f t="shared" si="14"/>
        <v>0</v>
      </c>
      <c r="O60" s="54">
        <f t="shared" si="15"/>
        <v>0</v>
      </c>
      <c r="P60" s="1"/>
    </row>
    <row r="61" spans="2:17" ht="12.5">
      <c r="B61" s="7" t="str">
        <f t="shared" si="7"/>
        <v/>
      </c>
      <c r="C61" s="50">
        <f>IF(D11="","-",+C60+1)</f>
        <v>2052</v>
      </c>
      <c r="D61" s="55">
        <f>IF(F60+SUM(E$17:E60)=D$10,F60,D$10-SUM(E$17:E60))</f>
        <v>0</v>
      </c>
      <c r="E61" s="377">
        <f>IF(+I14&lt;F60,I14,D61)</f>
        <v>0</v>
      </c>
      <c r="F61" s="55">
        <f t="shared" si="11"/>
        <v>0</v>
      </c>
      <c r="G61" s="379">
        <f t="shared" si="9"/>
        <v>0</v>
      </c>
      <c r="H61" s="363">
        <f t="shared" si="10"/>
        <v>0</v>
      </c>
      <c r="I61" s="52">
        <f t="shared" si="12"/>
        <v>0</v>
      </c>
      <c r="J61" s="52"/>
      <c r="K61" s="129"/>
      <c r="L61" s="54">
        <f t="shared" si="13"/>
        <v>0</v>
      </c>
      <c r="M61" s="129"/>
      <c r="N61" s="54">
        <f t="shared" si="14"/>
        <v>0</v>
      </c>
      <c r="O61" s="54">
        <f t="shared" si="15"/>
        <v>0</v>
      </c>
      <c r="P61" s="1"/>
    </row>
    <row r="62" spans="2:17" ht="12.5">
      <c r="B62" s="7" t="str">
        <f t="shared" si="7"/>
        <v/>
      </c>
      <c r="C62" s="50">
        <f>IF(D11="","-",+C61+1)</f>
        <v>2053</v>
      </c>
      <c r="D62" s="55">
        <f>IF(F61+SUM(E$17:E61)=D$10,F61,D$10-SUM(E$17:E61))</f>
        <v>0</v>
      </c>
      <c r="E62" s="377">
        <f>IF(+I14&lt;F61,I14,D62)</f>
        <v>0</v>
      </c>
      <c r="F62" s="55">
        <f t="shared" si="11"/>
        <v>0</v>
      </c>
      <c r="G62" s="379">
        <f t="shared" si="9"/>
        <v>0</v>
      </c>
      <c r="H62" s="363">
        <f t="shared" si="10"/>
        <v>0</v>
      </c>
      <c r="I62" s="52">
        <f t="shared" si="12"/>
        <v>0</v>
      </c>
      <c r="J62" s="52"/>
      <c r="K62" s="129"/>
      <c r="L62" s="54">
        <f t="shared" si="13"/>
        <v>0</v>
      </c>
      <c r="M62" s="129"/>
      <c r="N62" s="54">
        <f t="shared" si="14"/>
        <v>0</v>
      </c>
      <c r="O62" s="54">
        <f t="shared" si="15"/>
        <v>0</v>
      </c>
      <c r="P62" s="1"/>
    </row>
    <row r="63" spans="2:17" ht="12.5">
      <c r="B63" s="7" t="str">
        <f t="shared" si="7"/>
        <v/>
      </c>
      <c r="C63" s="50">
        <f>IF(D11="","-",+C62+1)</f>
        <v>2054</v>
      </c>
      <c r="D63" s="55">
        <f>IF(F62+SUM(E$17:E62)=D$10,F62,D$10-SUM(E$17:E62))</f>
        <v>0</v>
      </c>
      <c r="E63" s="377">
        <f>IF(+I14&lt;F62,I14,D63)</f>
        <v>0</v>
      </c>
      <c r="F63" s="55">
        <f t="shared" si="11"/>
        <v>0</v>
      </c>
      <c r="G63" s="379">
        <f t="shared" si="9"/>
        <v>0</v>
      </c>
      <c r="H63" s="363">
        <f t="shared" si="10"/>
        <v>0</v>
      </c>
      <c r="I63" s="52">
        <f t="shared" si="12"/>
        <v>0</v>
      </c>
      <c r="J63" s="52"/>
      <c r="K63" s="129"/>
      <c r="L63" s="54">
        <f t="shared" si="13"/>
        <v>0</v>
      </c>
      <c r="M63" s="129"/>
      <c r="N63" s="54">
        <f t="shared" si="14"/>
        <v>0</v>
      </c>
      <c r="O63" s="54">
        <f t="shared" si="15"/>
        <v>0</v>
      </c>
      <c r="P63" s="1"/>
    </row>
    <row r="64" spans="2:17" ht="12.5">
      <c r="B64" s="7" t="str">
        <f t="shared" si="7"/>
        <v/>
      </c>
      <c r="C64" s="50">
        <f>IF(D11="","-",+C63+1)</f>
        <v>2055</v>
      </c>
      <c r="D64" s="55">
        <f>IF(F63+SUM(E$17:E63)=D$10,F63,D$10-SUM(E$17:E63))</f>
        <v>0</v>
      </c>
      <c r="E64" s="377">
        <f>IF(+I14&lt;F63,I14,D64)</f>
        <v>0</v>
      </c>
      <c r="F64" s="55">
        <f t="shared" si="11"/>
        <v>0</v>
      </c>
      <c r="G64" s="379">
        <f t="shared" si="9"/>
        <v>0</v>
      </c>
      <c r="H64" s="363">
        <f t="shared" si="10"/>
        <v>0</v>
      </c>
      <c r="I64" s="52">
        <f t="shared" si="12"/>
        <v>0</v>
      </c>
      <c r="J64" s="52"/>
      <c r="K64" s="129"/>
      <c r="L64" s="54">
        <f t="shared" si="13"/>
        <v>0</v>
      </c>
      <c r="M64" s="129"/>
      <c r="N64" s="54">
        <f t="shared" si="14"/>
        <v>0</v>
      </c>
      <c r="O64" s="54">
        <f t="shared" si="15"/>
        <v>0</v>
      </c>
      <c r="P64" s="1"/>
    </row>
    <row r="65" spans="1:16" ht="12.5">
      <c r="B65" s="7" t="str">
        <f t="shared" si="7"/>
        <v/>
      </c>
      <c r="C65" s="50">
        <f>IF(D11="","-",+C64+1)</f>
        <v>2056</v>
      </c>
      <c r="D65" s="55">
        <f>IF(F64+SUM(E$17:E64)=D$10,F64,D$10-SUM(E$17:E64))</f>
        <v>0</v>
      </c>
      <c r="E65" s="377">
        <f>IF(+I14&lt;F64,I14,D65)</f>
        <v>0</v>
      </c>
      <c r="F65" s="55">
        <f t="shared" si="11"/>
        <v>0</v>
      </c>
      <c r="G65" s="379">
        <f t="shared" si="9"/>
        <v>0</v>
      </c>
      <c r="H65" s="363">
        <f t="shared" si="10"/>
        <v>0</v>
      </c>
      <c r="I65" s="52">
        <f t="shared" si="12"/>
        <v>0</v>
      </c>
      <c r="J65" s="52"/>
      <c r="K65" s="129"/>
      <c r="L65" s="54">
        <f t="shared" si="13"/>
        <v>0</v>
      </c>
      <c r="M65" s="129"/>
      <c r="N65" s="54">
        <f t="shared" si="14"/>
        <v>0</v>
      </c>
      <c r="O65" s="54">
        <f t="shared" si="15"/>
        <v>0</v>
      </c>
      <c r="P65" s="1"/>
    </row>
    <row r="66" spans="1:16" ht="12.5">
      <c r="B66" s="7" t="str">
        <f t="shared" si="7"/>
        <v/>
      </c>
      <c r="C66" s="50">
        <f>IF(D11="","-",+C65+1)</f>
        <v>2057</v>
      </c>
      <c r="D66" s="55">
        <f>IF(F65+SUM(E$17:E65)=D$10,F65,D$10-SUM(E$17:E65))</f>
        <v>0</v>
      </c>
      <c r="E66" s="377">
        <f>IF(+I14&lt;F65,I14,D66)</f>
        <v>0</v>
      </c>
      <c r="F66" s="55">
        <f t="shared" si="11"/>
        <v>0</v>
      </c>
      <c r="G66" s="379">
        <f t="shared" si="9"/>
        <v>0</v>
      </c>
      <c r="H66" s="363">
        <f t="shared" si="10"/>
        <v>0</v>
      </c>
      <c r="I66" s="52">
        <f t="shared" si="12"/>
        <v>0</v>
      </c>
      <c r="J66" s="52"/>
      <c r="K66" s="129"/>
      <c r="L66" s="54">
        <f t="shared" si="13"/>
        <v>0</v>
      </c>
      <c r="M66" s="129"/>
      <c r="N66" s="54">
        <f t="shared" si="14"/>
        <v>0</v>
      </c>
      <c r="O66" s="54">
        <f t="shared" si="15"/>
        <v>0</v>
      </c>
      <c r="P66" s="1"/>
    </row>
    <row r="67" spans="1:16" ht="12.5">
      <c r="B67" s="7" t="str">
        <f t="shared" si="7"/>
        <v/>
      </c>
      <c r="C67" s="50">
        <f>IF(D11="","-",+C66+1)</f>
        <v>2058</v>
      </c>
      <c r="D67" s="55">
        <f>IF(F66+SUM(E$17:E66)=D$10,F66,D$10-SUM(E$17:E66))</f>
        <v>0</v>
      </c>
      <c r="E67" s="377">
        <f>IF(+I14&lt;F66,I14,D67)</f>
        <v>0</v>
      </c>
      <c r="F67" s="55">
        <f t="shared" si="11"/>
        <v>0</v>
      </c>
      <c r="G67" s="379">
        <f t="shared" si="9"/>
        <v>0</v>
      </c>
      <c r="H67" s="363">
        <f t="shared" si="10"/>
        <v>0</v>
      </c>
      <c r="I67" s="52">
        <f t="shared" si="12"/>
        <v>0</v>
      </c>
      <c r="J67" s="52"/>
      <c r="K67" s="129"/>
      <c r="L67" s="54">
        <f t="shared" si="13"/>
        <v>0</v>
      </c>
      <c r="M67" s="129"/>
      <c r="N67" s="54">
        <f t="shared" si="14"/>
        <v>0</v>
      </c>
      <c r="O67" s="54">
        <f t="shared" si="15"/>
        <v>0</v>
      </c>
      <c r="P67" s="1"/>
    </row>
    <row r="68" spans="1:16" ht="12.5">
      <c r="B68" s="7" t="str">
        <f t="shared" si="7"/>
        <v/>
      </c>
      <c r="C68" s="50">
        <f>IF(D11="","-",+C67+1)</f>
        <v>2059</v>
      </c>
      <c r="D68" s="55">
        <f>IF(F67+SUM(E$17:E67)=D$10,F67,D$10-SUM(E$17:E67))</f>
        <v>0</v>
      </c>
      <c r="E68" s="377">
        <f>IF(+I14&lt;F67,I14,D68)</f>
        <v>0</v>
      </c>
      <c r="F68" s="55">
        <f t="shared" si="11"/>
        <v>0</v>
      </c>
      <c r="G68" s="379">
        <f t="shared" si="9"/>
        <v>0</v>
      </c>
      <c r="H68" s="363">
        <f t="shared" si="10"/>
        <v>0</v>
      </c>
      <c r="I68" s="52">
        <f t="shared" si="12"/>
        <v>0</v>
      </c>
      <c r="J68" s="52"/>
      <c r="K68" s="129"/>
      <c r="L68" s="54">
        <f t="shared" si="13"/>
        <v>0</v>
      </c>
      <c r="M68" s="129"/>
      <c r="N68" s="54">
        <f t="shared" si="14"/>
        <v>0</v>
      </c>
      <c r="O68" s="54">
        <f t="shared" si="15"/>
        <v>0</v>
      </c>
      <c r="P68" s="1"/>
    </row>
    <row r="69" spans="1:16" ht="12.5">
      <c r="B69" s="7" t="str">
        <f t="shared" si="7"/>
        <v/>
      </c>
      <c r="C69" s="50">
        <f>IF(D11="","-",+C68+1)</f>
        <v>2060</v>
      </c>
      <c r="D69" s="55">
        <f>IF(F68+SUM(E$17:E68)=D$10,F68,D$10-SUM(E$17:E68))</f>
        <v>0</v>
      </c>
      <c r="E69" s="377">
        <f>IF(+I14&lt;F68,I14,D69)</f>
        <v>0</v>
      </c>
      <c r="F69" s="55">
        <f t="shared" si="11"/>
        <v>0</v>
      </c>
      <c r="G69" s="379">
        <f t="shared" si="9"/>
        <v>0</v>
      </c>
      <c r="H69" s="363">
        <f t="shared" si="10"/>
        <v>0</v>
      </c>
      <c r="I69" s="52">
        <f t="shared" si="12"/>
        <v>0</v>
      </c>
      <c r="J69" s="52"/>
      <c r="K69" s="129"/>
      <c r="L69" s="54">
        <f t="shared" si="13"/>
        <v>0</v>
      </c>
      <c r="M69" s="129"/>
      <c r="N69" s="54">
        <f t="shared" si="14"/>
        <v>0</v>
      </c>
      <c r="O69" s="54">
        <f t="shared" si="15"/>
        <v>0</v>
      </c>
      <c r="P69" s="1"/>
    </row>
    <row r="70" spans="1:16" ht="12.5">
      <c r="B70" s="7" t="str">
        <f t="shared" si="7"/>
        <v/>
      </c>
      <c r="C70" s="50">
        <f>IF(D11="","-",+C69+1)</f>
        <v>2061</v>
      </c>
      <c r="D70" s="55">
        <f>IF(F69+SUM(E$17:E69)=D$10,F69,D$10-SUM(E$17:E69))</f>
        <v>0</v>
      </c>
      <c r="E70" s="377">
        <f>IF(+I14&lt;F69,I14,D70)</f>
        <v>0</v>
      </c>
      <c r="F70" s="55">
        <f t="shared" si="11"/>
        <v>0</v>
      </c>
      <c r="G70" s="379">
        <f t="shared" si="9"/>
        <v>0</v>
      </c>
      <c r="H70" s="363">
        <f t="shared" si="10"/>
        <v>0</v>
      </c>
      <c r="I70" s="52">
        <f t="shared" si="12"/>
        <v>0</v>
      </c>
      <c r="J70" s="52"/>
      <c r="K70" s="129"/>
      <c r="L70" s="54">
        <f t="shared" si="13"/>
        <v>0</v>
      </c>
      <c r="M70" s="129"/>
      <c r="N70" s="54">
        <f t="shared" si="14"/>
        <v>0</v>
      </c>
      <c r="O70" s="54">
        <f t="shared" si="15"/>
        <v>0</v>
      </c>
      <c r="P70" s="1"/>
    </row>
    <row r="71" spans="1:16" ht="12.5">
      <c r="B71" s="7" t="str">
        <f t="shared" si="7"/>
        <v/>
      </c>
      <c r="C71" s="50">
        <f>IF(D11="","-",+C70+1)</f>
        <v>2062</v>
      </c>
      <c r="D71" s="55">
        <f>IF(F70+SUM(E$17:E70)=D$10,F70,D$10-SUM(E$17:E70))</f>
        <v>0</v>
      </c>
      <c r="E71" s="377">
        <f>IF(+I14&lt;F70,I14,D71)</f>
        <v>0</v>
      </c>
      <c r="F71" s="55">
        <f t="shared" si="11"/>
        <v>0</v>
      </c>
      <c r="G71" s="379">
        <f t="shared" si="9"/>
        <v>0</v>
      </c>
      <c r="H71" s="363">
        <f t="shared" si="10"/>
        <v>0</v>
      </c>
      <c r="I71" s="52">
        <f t="shared" si="12"/>
        <v>0</v>
      </c>
      <c r="J71" s="52"/>
      <c r="K71" s="129"/>
      <c r="L71" s="54">
        <f t="shared" si="13"/>
        <v>0</v>
      </c>
      <c r="M71" s="129"/>
      <c r="N71" s="54">
        <f t="shared" si="14"/>
        <v>0</v>
      </c>
      <c r="O71" s="54">
        <f t="shared" si="15"/>
        <v>0</v>
      </c>
      <c r="P71" s="1"/>
    </row>
    <row r="72" spans="1:16" ht="13" thickBot="1">
      <c r="B72" s="7" t="str">
        <f t="shared" si="7"/>
        <v/>
      </c>
      <c r="C72" s="59">
        <f>IF(D11="","-",+C71+1)</f>
        <v>2063</v>
      </c>
      <c r="D72" s="60">
        <f>IF(F71+SUM(E$17:E71)=D$10,F71,D$10-SUM(E$17:E71))</f>
        <v>0</v>
      </c>
      <c r="E72" s="380">
        <f>IF(+I14&lt;F71,I14,D72)</f>
        <v>0</v>
      </c>
      <c r="F72" s="60">
        <f t="shared" si="11"/>
        <v>0</v>
      </c>
      <c r="G72" s="381">
        <f t="shared" si="9"/>
        <v>0</v>
      </c>
      <c r="H72" s="361">
        <f t="shared" si="10"/>
        <v>0</v>
      </c>
      <c r="I72" s="63">
        <f t="shared" si="12"/>
        <v>0</v>
      </c>
      <c r="J72" s="52"/>
      <c r="K72" s="130"/>
      <c r="L72" s="64">
        <f t="shared" si="13"/>
        <v>0</v>
      </c>
      <c r="M72" s="130"/>
      <c r="N72" s="64">
        <f t="shared" si="14"/>
        <v>0</v>
      </c>
      <c r="O72" s="64">
        <f t="shared" si="15"/>
        <v>0</v>
      </c>
      <c r="P72" s="1"/>
    </row>
    <row r="73" spans="1:16" ht="12.5">
      <c r="C73" s="12" t="s">
        <v>78</v>
      </c>
      <c r="D73" s="292"/>
      <c r="E73" s="292">
        <f>SUM(E17:E72)</f>
        <v>0</v>
      </c>
      <c r="F73" s="292"/>
      <c r="G73" s="292">
        <f>SUM(G17:G72)</f>
        <v>0</v>
      </c>
      <c r="H73" s="292">
        <f>SUM(H17:H72)</f>
        <v>0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1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1:16" ht="17.5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10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  <c r="Q85" s="1"/>
    </row>
    <row r="86" spans="1:17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0</v>
      </c>
      <c r="N87" s="386">
        <f>IF(J92&lt;D11,0,VLOOKUP(J92,C17:O72,11))</f>
        <v>0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0</v>
      </c>
      <c r="N88" s="389">
        <f>IF(J92&lt;D11,0,VLOOKUP(J92,C99:P154,7))</f>
        <v>0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Tontitown - Elm Springs REC 161 kV line***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0</v>
      </c>
      <c r="N89" s="391">
        <f>+N88-N87</f>
        <v>0</v>
      </c>
      <c r="O89" s="392">
        <f>+O88-O87</f>
        <v>0</v>
      </c>
      <c r="P89" s="1"/>
      <c r="Q89" s="1"/>
    </row>
    <row r="90" spans="1:17" ht="13.5" thickBot="1">
      <c r="C90" s="29"/>
      <c r="D90" s="66" t="str">
        <f>D8</f>
        <v>DOES NOT MEET SPP $100,000 MINIMUM INVESTMENT FOR REGIONAL BPU SHARING.</v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  <c r="Q90" s="1"/>
    </row>
    <row r="91" spans="1:17" ht="13.5" thickBot="1">
      <c r="C91" s="75" t="s">
        <v>85</v>
      </c>
      <c r="D91" s="91" t="str">
        <f>+D9</f>
        <v>TP2007103</v>
      </c>
      <c r="E91" s="76"/>
      <c r="F91" s="76"/>
      <c r="G91" s="76"/>
      <c r="H91" s="76"/>
      <c r="I91" s="76"/>
      <c r="J91" s="95"/>
      <c r="Q91" s="1"/>
    </row>
    <row r="92" spans="1:17" ht="13">
      <c r="C92" s="34" t="s">
        <v>51</v>
      </c>
      <c r="D92" s="393">
        <f>IF(D11=I10,0,D10)</f>
        <v>0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  <c r="Q92" s="1"/>
    </row>
    <row r="93" spans="1:17" ht="12.5">
      <c r="C93" s="34" t="s">
        <v>54</v>
      </c>
      <c r="D93" s="88">
        <f>IF(D11=I10,"",D11)</f>
        <v>2008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3">
        <f>IF(D11=I10,"",D12)</f>
        <v>11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0</v>
      </c>
      <c r="K96" s="292"/>
      <c r="L96" s="292"/>
      <c r="M96" s="292"/>
      <c r="N96" s="292"/>
      <c r="O96" s="292"/>
      <c r="P96" s="1"/>
      <c r="Q96" s="1"/>
    </row>
    <row r="97" spans="1:17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4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  <c r="Q98" s="1"/>
    </row>
    <row r="99" spans="1:17" ht="12.5">
      <c r="C99" s="50">
        <f>IF(D93= "","-",D93)</f>
        <v>2008</v>
      </c>
      <c r="D99" s="12">
        <f>IF(D93=C99,0,D92)</f>
        <v>0</v>
      </c>
      <c r="E99" s="378">
        <f>IF(D11=I10,0,J96/12*(12-D94))</f>
        <v>0</v>
      </c>
      <c r="F99" s="55">
        <f>IF(D93=C99,+D92-E99,+D99-E99)</f>
        <v>0</v>
      </c>
      <c r="G99" s="83">
        <f t="shared" ref="G99:G130" si="16">+(F99+D99)/2</f>
        <v>0</v>
      </c>
      <c r="H99" s="415">
        <f t="shared" ref="H99:H112" si="17">+J$94*G99+E99</f>
        <v>0</v>
      </c>
      <c r="I99" s="416">
        <f t="shared" ref="I99:I112" si="18">+J$95*G99+E99</f>
        <v>0</v>
      </c>
      <c r="J99" s="54">
        <f t="shared" ref="J99:J130" si="19">+I99-H99</f>
        <v>0</v>
      </c>
      <c r="K99" s="54"/>
      <c r="L99" s="112">
        <v>0</v>
      </c>
      <c r="M99" s="53">
        <f t="shared" ref="M99:M130" si="20">IF(L99&lt;&gt;0,+H99-L99,0)</f>
        <v>0</v>
      </c>
      <c r="N99" s="112">
        <v>0</v>
      </c>
      <c r="O99" s="53">
        <f t="shared" ref="O99:O130" si="21">IF(N99&lt;&gt;0,+I99-N99,0)</f>
        <v>0</v>
      </c>
      <c r="P99" s="53">
        <f t="shared" ref="P99:P130" si="22">+O99-M99</f>
        <v>0</v>
      </c>
      <c r="Q99" s="1"/>
    </row>
    <row r="100" spans="1:17" ht="12.5">
      <c r="B100" s="7" t="str">
        <f>IF(D100=F99,"","IU")</f>
        <v/>
      </c>
      <c r="C100" s="50">
        <f>IF(D93="","-",+C99+1)</f>
        <v>2009</v>
      </c>
      <c r="D100" s="12">
        <f t="shared" ref="D100:D109" si="23">F99</f>
        <v>0</v>
      </c>
      <c r="E100" s="377">
        <f>IF(+J96&lt;F99,J96,D100)</f>
        <v>0</v>
      </c>
      <c r="F100" s="55">
        <f t="shared" ref="F100:F130" si="24">+D100-E100</f>
        <v>0</v>
      </c>
      <c r="G100" s="55">
        <f t="shared" si="16"/>
        <v>0</v>
      </c>
      <c r="H100" s="379">
        <f t="shared" si="17"/>
        <v>0</v>
      </c>
      <c r="I100" s="398">
        <f t="shared" si="18"/>
        <v>0</v>
      </c>
      <c r="J100" s="54">
        <f t="shared" si="19"/>
        <v>0</v>
      </c>
      <c r="K100" s="54"/>
      <c r="L100" s="113">
        <v>0</v>
      </c>
      <c r="M100" s="54">
        <f t="shared" si="20"/>
        <v>0</v>
      </c>
      <c r="N100" s="113">
        <v>0</v>
      </c>
      <c r="O100" s="54">
        <f t="shared" si="21"/>
        <v>0</v>
      </c>
      <c r="P100" s="54">
        <f t="shared" si="22"/>
        <v>0</v>
      </c>
      <c r="Q100" s="1"/>
    </row>
    <row r="101" spans="1:17" ht="12.5">
      <c r="B101" s="7" t="str">
        <f t="shared" ref="B101:B154" si="25">IF(D101=F100,"","IU")</f>
        <v/>
      </c>
      <c r="C101" s="50">
        <f>IF(D93="","-",+C100+1)</f>
        <v>2010</v>
      </c>
      <c r="D101" s="12">
        <f t="shared" si="23"/>
        <v>0</v>
      </c>
      <c r="E101" s="377">
        <f>IF(+J96&lt;F100,J96,D101)</f>
        <v>0</v>
      </c>
      <c r="F101" s="55">
        <f t="shared" si="24"/>
        <v>0</v>
      </c>
      <c r="G101" s="55">
        <f t="shared" si="16"/>
        <v>0</v>
      </c>
      <c r="H101" s="379">
        <f t="shared" si="17"/>
        <v>0</v>
      </c>
      <c r="I101" s="398">
        <f t="shared" si="18"/>
        <v>0</v>
      </c>
      <c r="J101" s="54">
        <f t="shared" si="19"/>
        <v>0</v>
      </c>
      <c r="K101" s="54"/>
      <c r="L101" s="129"/>
      <c r="M101" s="54">
        <f t="shared" si="20"/>
        <v>0</v>
      </c>
      <c r="N101" s="129"/>
      <c r="O101" s="54">
        <f t="shared" si="21"/>
        <v>0</v>
      </c>
      <c r="P101" s="54">
        <f t="shared" si="22"/>
        <v>0</v>
      </c>
      <c r="Q101" s="1"/>
    </row>
    <row r="102" spans="1:17" ht="12.5">
      <c r="B102" s="7" t="str">
        <f t="shared" si="25"/>
        <v/>
      </c>
      <c r="C102" s="50">
        <f>IF(D93="","-",+C101+1)</f>
        <v>2011</v>
      </c>
      <c r="D102" s="12">
        <f t="shared" si="23"/>
        <v>0</v>
      </c>
      <c r="E102" s="377">
        <f>IF(+J96&lt;F101,J96,D102)</f>
        <v>0</v>
      </c>
      <c r="F102" s="55">
        <f t="shared" si="24"/>
        <v>0</v>
      </c>
      <c r="G102" s="55">
        <f t="shared" si="16"/>
        <v>0</v>
      </c>
      <c r="H102" s="379">
        <f t="shared" si="17"/>
        <v>0</v>
      </c>
      <c r="I102" s="398">
        <f t="shared" si="18"/>
        <v>0</v>
      </c>
      <c r="J102" s="54">
        <f t="shared" si="19"/>
        <v>0</v>
      </c>
      <c r="K102" s="54"/>
      <c r="L102" s="129"/>
      <c r="M102" s="54">
        <f t="shared" si="20"/>
        <v>0</v>
      </c>
      <c r="N102" s="129"/>
      <c r="O102" s="54">
        <f t="shared" si="21"/>
        <v>0</v>
      </c>
      <c r="P102" s="54">
        <f t="shared" si="22"/>
        <v>0</v>
      </c>
      <c r="Q102" s="1"/>
    </row>
    <row r="103" spans="1:17" ht="12.5">
      <c r="B103" s="7" t="str">
        <f t="shared" si="25"/>
        <v/>
      </c>
      <c r="C103" s="50">
        <f>IF(D93="","-",+C102+1)</f>
        <v>2012</v>
      </c>
      <c r="D103" s="12">
        <f t="shared" si="23"/>
        <v>0</v>
      </c>
      <c r="E103" s="377">
        <f>IF(+J96&lt;F102,J96,D103)</f>
        <v>0</v>
      </c>
      <c r="F103" s="55">
        <f t="shared" si="24"/>
        <v>0</v>
      </c>
      <c r="G103" s="55">
        <f t="shared" si="16"/>
        <v>0</v>
      </c>
      <c r="H103" s="379">
        <f t="shared" si="17"/>
        <v>0</v>
      </c>
      <c r="I103" s="398">
        <f t="shared" si="18"/>
        <v>0</v>
      </c>
      <c r="J103" s="54">
        <f t="shared" si="19"/>
        <v>0</v>
      </c>
      <c r="K103" s="54"/>
      <c r="L103" s="129"/>
      <c r="M103" s="54">
        <f t="shared" si="20"/>
        <v>0</v>
      </c>
      <c r="N103" s="129"/>
      <c r="O103" s="54">
        <f t="shared" si="21"/>
        <v>0</v>
      </c>
      <c r="P103" s="54">
        <f t="shared" si="22"/>
        <v>0</v>
      </c>
      <c r="Q103" s="1"/>
    </row>
    <row r="104" spans="1:17" ht="12.5">
      <c r="B104" s="7" t="str">
        <f t="shared" si="25"/>
        <v/>
      </c>
      <c r="C104" s="50">
        <f>IF(D93="","-",+C103+1)</f>
        <v>2013</v>
      </c>
      <c r="D104" s="12">
        <f t="shared" si="23"/>
        <v>0</v>
      </c>
      <c r="E104" s="377">
        <f>IF(+J96&lt;F103,J96,D104)</f>
        <v>0</v>
      </c>
      <c r="F104" s="55">
        <f t="shared" si="24"/>
        <v>0</v>
      </c>
      <c r="G104" s="55">
        <f t="shared" si="16"/>
        <v>0</v>
      </c>
      <c r="H104" s="379">
        <f t="shared" si="17"/>
        <v>0</v>
      </c>
      <c r="I104" s="398">
        <f t="shared" si="18"/>
        <v>0</v>
      </c>
      <c r="J104" s="54">
        <f t="shared" si="19"/>
        <v>0</v>
      </c>
      <c r="K104" s="54"/>
      <c r="L104" s="129"/>
      <c r="M104" s="54">
        <f t="shared" si="20"/>
        <v>0</v>
      </c>
      <c r="N104" s="129"/>
      <c r="O104" s="54">
        <f t="shared" si="21"/>
        <v>0</v>
      </c>
      <c r="P104" s="54">
        <f t="shared" si="22"/>
        <v>0</v>
      </c>
      <c r="Q104" s="1"/>
    </row>
    <row r="105" spans="1:17" ht="12.5">
      <c r="B105" s="7" t="str">
        <f t="shared" si="25"/>
        <v/>
      </c>
      <c r="C105" s="50">
        <f>IF(D93="","-",+C104+1)</f>
        <v>2014</v>
      </c>
      <c r="D105" s="12">
        <f t="shared" si="23"/>
        <v>0</v>
      </c>
      <c r="E105" s="377">
        <f>IF(+J96&lt;F104,J96,D105)</f>
        <v>0</v>
      </c>
      <c r="F105" s="55">
        <f t="shared" si="24"/>
        <v>0</v>
      </c>
      <c r="G105" s="55">
        <f t="shared" si="16"/>
        <v>0</v>
      </c>
      <c r="H105" s="379">
        <f t="shared" si="17"/>
        <v>0</v>
      </c>
      <c r="I105" s="398">
        <f t="shared" si="18"/>
        <v>0</v>
      </c>
      <c r="J105" s="54">
        <f t="shared" si="19"/>
        <v>0</v>
      </c>
      <c r="K105" s="54"/>
      <c r="L105" s="129"/>
      <c r="M105" s="54">
        <f t="shared" si="20"/>
        <v>0</v>
      </c>
      <c r="N105" s="129"/>
      <c r="O105" s="54">
        <f t="shared" si="21"/>
        <v>0</v>
      </c>
      <c r="P105" s="54">
        <f t="shared" si="22"/>
        <v>0</v>
      </c>
      <c r="Q105" s="1"/>
    </row>
    <row r="106" spans="1:17" ht="12.5">
      <c r="B106" s="7" t="str">
        <f t="shared" si="25"/>
        <v/>
      </c>
      <c r="C106" s="50">
        <f>IF(D93="","-",+C105+1)</f>
        <v>2015</v>
      </c>
      <c r="D106" s="12">
        <f t="shared" si="23"/>
        <v>0</v>
      </c>
      <c r="E106" s="377">
        <f>IF(+J96&lt;F105,J96,D106)</f>
        <v>0</v>
      </c>
      <c r="F106" s="55">
        <f t="shared" si="24"/>
        <v>0</v>
      </c>
      <c r="G106" s="55">
        <f t="shared" si="16"/>
        <v>0</v>
      </c>
      <c r="H106" s="379">
        <f t="shared" si="17"/>
        <v>0</v>
      </c>
      <c r="I106" s="398">
        <f t="shared" si="18"/>
        <v>0</v>
      </c>
      <c r="J106" s="54">
        <f t="shared" si="19"/>
        <v>0</v>
      </c>
      <c r="K106" s="54"/>
      <c r="L106" s="129"/>
      <c r="M106" s="54">
        <f t="shared" si="20"/>
        <v>0</v>
      </c>
      <c r="N106" s="129"/>
      <c r="O106" s="54">
        <f t="shared" si="21"/>
        <v>0</v>
      </c>
      <c r="P106" s="54">
        <f t="shared" si="22"/>
        <v>0</v>
      </c>
      <c r="Q106" s="1"/>
    </row>
    <row r="107" spans="1:17" ht="12.5">
      <c r="B107" s="7" t="str">
        <f t="shared" si="25"/>
        <v/>
      </c>
      <c r="C107" s="50">
        <f>IF(D93="","-",+C106+1)</f>
        <v>2016</v>
      </c>
      <c r="D107" s="12">
        <f t="shared" si="23"/>
        <v>0</v>
      </c>
      <c r="E107" s="377">
        <f>IF(+J96&lt;F106,J96,D107)</f>
        <v>0</v>
      </c>
      <c r="F107" s="55">
        <f t="shared" si="24"/>
        <v>0</v>
      </c>
      <c r="G107" s="55">
        <f t="shared" si="16"/>
        <v>0</v>
      </c>
      <c r="H107" s="379">
        <f t="shared" si="17"/>
        <v>0</v>
      </c>
      <c r="I107" s="398">
        <f t="shared" si="18"/>
        <v>0</v>
      </c>
      <c r="J107" s="54">
        <f t="shared" si="19"/>
        <v>0</v>
      </c>
      <c r="K107" s="54"/>
      <c r="L107" s="129"/>
      <c r="M107" s="54">
        <f t="shared" si="20"/>
        <v>0</v>
      </c>
      <c r="N107" s="129"/>
      <c r="O107" s="54">
        <f t="shared" si="21"/>
        <v>0</v>
      </c>
      <c r="P107" s="54">
        <f t="shared" si="22"/>
        <v>0</v>
      </c>
      <c r="Q107" s="1"/>
    </row>
    <row r="108" spans="1:17" ht="12.5">
      <c r="B108" s="7" t="str">
        <f t="shared" si="25"/>
        <v/>
      </c>
      <c r="C108" s="50">
        <f>IF(D93="","-",+C107+1)</f>
        <v>2017</v>
      </c>
      <c r="D108" s="12">
        <f t="shared" si="23"/>
        <v>0</v>
      </c>
      <c r="E108" s="377">
        <f>IF(+J96&lt;F107,J96,D108)</f>
        <v>0</v>
      </c>
      <c r="F108" s="55">
        <f t="shared" si="24"/>
        <v>0</v>
      </c>
      <c r="G108" s="55">
        <f t="shared" si="16"/>
        <v>0</v>
      </c>
      <c r="H108" s="379">
        <f t="shared" si="17"/>
        <v>0</v>
      </c>
      <c r="I108" s="398">
        <f t="shared" si="18"/>
        <v>0</v>
      </c>
      <c r="J108" s="54">
        <f t="shared" si="19"/>
        <v>0</v>
      </c>
      <c r="K108" s="54"/>
      <c r="L108" s="129"/>
      <c r="M108" s="54">
        <f t="shared" si="20"/>
        <v>0</v>
      </c>
      <c r="N108" s="129"/>
      <c r="O108" s="54">
        <f t="shared" si="21"/>
        <v>0</v>
      </c>
      <c r="P108" s="54">
        <f t="shared" si="22"/>
        <v>0</v>
      </c>
      <c r="Q108" s="1"/>
    </row>
    <row r="109" spans="1:17" ht="12.5">
      <c r="B109" s="7" t="str">
        <f t="shared" si="25"/>
        <v/>
      </c>
      <c r="C109" s="50">
        <f>IF(D93="","-",+C108+1)</f>
        <v>2018</v>
      </c>
      <c r="D109" s="12">
        <f t="shared" si="23"/>
        <v>0</v>
      </c>
      <c r="E109" s="377">
        <f>IF(+J96&lt;F108,J96,D109)</f>
        <v>0</v>
      </c>
      <c r="F109" s="55">
        <f t="shared" si="24"/>
        <v>0</v>
      </c>
      <c r="G109" s="55">
        <f t="shared" si="16"/>
        <v>0</v>
      </c>
      <c r="H109" s="379">
        <f t="shared" si="17"/>
        <v>0</v>
      </c>
      <c r="I109" s="398">
        <f t="shared" si="18"/>
        <v>0</v>
      </c>
      <c r="J109" s="54">
        <f t="shared" si="19"/>
        <v>0</v>
      </c>
      <c r="K109" s="54"/>
      <c r="L109" s="129"/>
      <c r="M109" s="54">
        <f t="shared" si="20"/>
        <v>0</v>
      </c>
      <c r="N109" s="129"/>
      <c r="O109" s="54">
        <f t="shared" si="21"/>
        <v>0</v>
      </c>
      <c r="P109" s="54">
        <f t="shared" si="22"/>
        <v>0</v>
      </c>
      <c r="Q109" s="1"/>
    </row>
    <row r="110" spans="1:17" ht="12.5">
      <c r="B110" s="7" t="str">
        <f t="shared" si="25"/>
        <v/>
      </c>
      <c r="C110" s="50">
        <f>IF(D93="","-",+C109+1)</f>
        <v>2019</v>
      </c>
      <c r="D110" s="12">
        <f>IF(F109+SUM(E$99:E109)=D$92,F109,D$92-SUM(E$99:E109))</f>
        <v>0</v>
      </c>
      <c r="E110" s="377">
        <f>IF(+J96&lt;F109,J96,D110)</f>
        <v>0</v>
      </c>
      <c r="F110" s="55">
        <f t="shared" si="24"/>
        <v>0</v>
      </c>
      <c r="G110" s="55">
        <f t="shared" si="16"/>
        <v>0</v>
      </c>
      <c r="H110" s="379">
        <f t="shared" si="17"/>
        <v>0</v>
      </c>
      <c r="I110" s="398">
        <f t="shared" si="18"/>
        <v>0</v>
      </c>
      <c r="J110" s="54">
        <f t="shared" si="19"/>
        <v>0</v>
      </c>
      <c r="K110" s="54"/>
      <c r="L110" s="129"/>
      <c r="M110" s="54">
        <f t="shared" si="20"/>
        <v>0</v>
      </c>
      <c r="N110" s="129"/>
      <c r="O110" s="54">
        <f t="shared" si="21"/>
        <v>0</v>
      </c>
      <c r="P110" s="54">
        <f t="shared" si="22"/>
        <v>0</v>
      </c>
      <c r="Q110" s="1"/>
    </row>
    <row r="111" spans="1:17" ht="12.5">
      <c r="B111" s="7" t="str">
        <f t="shared" si="25"/>
        <v/>
      </c>
      <c r="C111" s="50">
        <f>IF(D93="","-",+C110+1)</f>
        <v>2020</v>
      </c>
      <c r="D111" s="12">
        <f>IF(F110+SUM(E$99:E110)=D$92,F110,D$92-SUM(E$99:E110))</f>
        <v>0</v>
      </c>
      <c r="E111" s="377">
        <f>IF(+J96&lt;F110,J96,D111)</f>
        <v>0</v>
      </c>
      <c r="F111" s="55">
        <f t="shared" si="24"/>
        <v>0</v>
      </c>
      <c r="G111" s="55">
        <f t="shared" si="16"/>
        <v>0</v>
      </c>
      <c r="H111" s="379">
        <f t="shared" si="17"/>
        <v>0</v>
      </c>
      <c r="I111" s="398">
        <f t="shared" si="18"/>
        <v>0</v>
      </c>
      <c r="J111" s="54">
        <f t="shared" si="19"/>
        <v>0</v>
      </c>
      <c r="K111" s="54"/>
      <c r="L111" s="129"/>
      <c r="M111" s="54">
        <f t="shared" si="20"/>
        <v>0</v>
      </c>
      <c r="N111" s="129"/>
      <c r="O111" s="54">
        <f t="shared" si="21"/>
        <v>0</v>
      </c>
      <c r="P111" s="54">
        <f t="shared" si="22"/>
        <v>0</v>
      </c>
      <c r="Q111" s="1"/>
    </row>
    <row r="112" spans="1:17" ht="12.5">
      <c r="B112" s="7" t="str">
        <f t="shared" si="25"/>
        <v/>
      </c>
      <c r="C112" s="50">
        <f>IF(D93="","-",+C111+1)</f>
        <v>2021</v>
      </c>
      <c r="D112" s="12">
        <f>IF(F111+SUM(E$99:E111)=D$92,F111,D$92-SUM(E$99:E111))</f>
        <v>0</v>
      </c>
      <c r="E112" s="377">
        <f>IF(+J96&lt;F111,J96,D112)</f>
        <v>0</v>
      </c>
      <c r="F112" s="55">
        <f t="shared" si="24"/>
        <v>0</v>
      </c>
      <c r="G112" s="55">
        <f t="shared" si="16"/>
        <v>0</v>
      </c>
      <c r="H112" s="379">
        <f t="shared" si="17"/>
        <v>0</v>
      </c>
      <c r="I112" s="398">
        <f t="shared" si="18"/>
        <v>0</v>
      </c>
      <c r="J112" s="54">
        <f t="shared" si="19"/>
        <v>0</v>
      </c>
      <c r="K112" s="54"/>
      <c r="L112" s="129"/>
      <c r="M112" s="54">
        <f t="shared" si="20"/>
        <v>0</v>
      </c>
      <c r="N112" s="129"/>
      <c r="O112" s="54">
        <f t="shared" si="21"/>
        <v>0</v>
      </c>
      <c r="P112" s="54">
        <f t="shared" si="22"/>
        <v>0</v>
      </c>
      <c r="Q112" s="1"/>
    </row>
    <row r="113" spans="2:17" ht="13">
      <c r="B113" s="7" t="str">
        <f t="shared" si="25"/>
        <v/>
      </c>
      <c r="C113" s="459">
        <f>IF(D93="","-",+C112+1)</f>
        <v>2022</v>
      </c>
      <c r="D113" s="12">
        <f>IF(F112+SUM(E$99:E112)=D$92,F112,D$92-SUM(E$99:E112))</f>
        <v>0</v>
      </c>
      <c r="E113" s="377">
        <f>IF(+J96&lt;F112,J96,D113)</f>
        <v>0</v>
      </c>
      <c r="F113" s="55">
        <f t="shared" si="24"/>
        <v>0</v>
      </c>
      <c r="G113" s="55">
        <f t="shared" si="16"/>
        <v>0</v>
      </c>
      <c r="H113" s="379">
        <f t="shared" ref="H113:H154" si="26">+J$94*G113+E113</f>
        <v>0</v>
      </c>
      <c r="I113" s="398">
        <f t="shared" ref="I113:I154" si="27">+J$95*G113+E113</f>
        <v>0</v>
      </c>
      <c r="J113" s="54">
        <f t="shared" si="19"/>
        <v>0</v>
      </c>
      <c r="K113" s="54"/>
      <c r="L113" s="129"/>
      <c r="M113" s="54">
        <f t="shared" si="20"/>
        <v>0</v>
      </c>
      <c r="N113" s="129"/>
      <c r="O113" s="54">
        <f t="shared" si="21"/>
        <v>0</v>
      </c>
      <c r="P113" s="54">
        <f t="shared" si="22"/>
        <v>0</v>
      </c>
      <c r="Q113" s="1"/>
    </row>
    <row r="114" spans="2:17" ht="12.5">
      <c r="B114" s="7" t="str">
        <f t="shared" si="25"/>
        <v/>
      </c>
      <c r="C114" s="50">
        <f>IF(D93="","-",+C113+1)</f>
        <v>2023</v>
      </c>
      <c r="D114" s="12">
        <f>IF(F113+SUM(E$99:E113)=D$92,F113,D$92-SUM(E$99:E113))</f>
        <v>0</v>
      </c>
      <c r="E114" s="377">
        <f>IF(+J96&lt;F113,J96,D114)</f>
        <v>0</v>
      </c>
      <c r="F114" s="55">
        <f t="shared" si="24"/>
        <v>0</v>
      </c>
      <c r="G114" s="55">
        <f t="shared" si="16"/>
        <v>0</v>
      </c>
      <c r="H114" s="379">
        <f t="shared" si="26"/>
        <v>0</v>
      </c>
      <c r="I114" s="398">
        <f t="shared" si="27"/>
        <v>0</v>
      </c>
      <c r="J114" s="54">
        <f t="shared" si="19"/>
        <v>0</v>
      </c>
      <c r="K114" s="54"/>
      <c r="L114" s="129"/>
      <c r="M114" s="54">
        <f t="shared" si="20"/>
        <v>0</v>
      </c>
      <c r="N114" s="129"/>
      <c r="O114" s="54">
        <f t="shared" si="21"/>
        <v>0</v>
      </c>
      <c r="P114" s="54">
        <f t="shared" si="22"/>
        <v>0</v>
      </c>
      <c r="Q114" s="1"/>
    </row>
    <row r="115" spans="2:17" ht="12.5">
      <c r="B115" s="7" t="str">
        <f t="shared" si="25"/>
        <v/>
      </c>
      <c r="C115" s="50">
        <f>IF(D93="","-",+C114+1)</f>
        <v>2024</v>
      </c>
      <c r="D115" s="12">
        <f>IF(F114+SUM(E$99:E114)=D$92,F114,D$92-SUM(E$99:E114))</f>
        <v>0</v>
      </c>
      <c r="E115" s="377">
        <f>IF(+J96&lt;F114,J96,D115)</f>
        <v>0</v>
      </c>
      <c r="F115" s="55">
        <f t="shared" si="24"/>
        <v>0</v>
      </c>
      <c r="G115" s="55">
        <f t="shared" si="16"/>
        <v>0</v>
      </c>
      <c r="H115" s="379">
        <f t="shared" si="26"/>
        <v>0</v>
      </c>
      <c r="I115" s="398">
        <f t="shared" si="27"/>
        <v>0</v>
      </c>
      <c r="J115" s="54">
        <f t="shared" si="19"/>
        <v>0</v>
      </c>
      <c r="K115" s="54"/>
      <c r="L115" s="129"/>
      <c r="M115" s="54">
        <f t="shared" si="20"/>
        <v>0</v>
      </c>
      <c r="N115" s="129"/>
      <c r="O115" s="54">
        <f t="shared" si="21"/>
        <v>0</v>
      </c>
      <c r="P115" s="54">
        <f t="shared" si="22"/>
        <v>0</v>
      </c>
      <c r="Q115" s="1"/>
    </row>
    <row r="116" spans="2:17" ht="12.5">
      <c r="B116" s="7" t="str">
        <f t="shared" si="25"/>
        <v/>
      </c>
      <c r="C116" s="50">
        <f>IF(D93="","-",+C115+1)</f>
        <v>2025</v>
      </c>
      <c r="D116" s="12">
        <f>IF(F115+SUM(E$99:E115)=D$92,F115,D$92-SUM(E$99:E115))</f>
        <v>0</v>
      </c>
      <c r="E116" s="377">
        <f>IF(+J96&lt;F115,J96,D116)</f>
        <v>0</v>
      </c>
      <c r="F116" s="55">
        <f t="shared" si="24"/>
        <v>0</v>
      </c>
      <c r="G116" s="55">
        <f t="shared" si="16"/>
        <v>0</v>
      </c>
      <c r="H116" s="379">
        <f t="shared" si="26"/>
        <v>0</v>
      </c>
      <c r="I116" s="398">
        <f t="shared" si="27"/>
        <v>0</v>
      </c>
      <c r="J116" s="54">
        <f t="shared" si="19"/>
        <v>0</v>
      </c>
      <c r="K116" s="54"/>
      <c r="L116" s="129"/>
      <c r="M116" s="54">
        <f t="shared" si="20"/>
        <v>0</v>
      </c>
      <c r="N116" s="129"/>
      <c r="O116" s="54">
        <f t="shared" si="21"/>
        <v>0</v>
      </c>
      <c r="P116" s="54">
        <f t="shared" si="22"/>
        <v>0</v>
      </c>
      <c r="Q116" s="1"/>
    </row>
    <row r="117" spans="2:17" ht="12.5">
      <c r="B117" s="7" t="str">
        <f t="shared" si="25"/>
        <v/>
      </c>
      <c r="C117" s="50">
        <f>IF(D93="","-",+C116+1)</f>
        <v>2026</v>
      </c>
      <c r="D117" s="12">
        <f>IF(F116+SUM(E$99:E116)=D$92,F116,D$92-SUM(E$99:E116))</f>
        <v>0</v>
      </c>
      <c r="E117" s="377">
        <f>IF(+J96&lt;F116,J96,D117)</f>
        <v>0</v>
      </c>
      <c r="F117" s="55">
        <f t="shared" si="24"/>
        <v>0</v>
      </c>
      <c r="G117" s="55">
        <f t="shared" si="16"/>
        <v>0</v>
      </c>
      <c r="H117" s="379">
        <f t="shared" si="26"/>
        <v>0</v>
      </c>
      <c r="I117" s="398">
        <f t="shared" si="27"/>
        <v>0</v>
      </c>
      <c r="J117" s="54">
        <f t="shared" si="19"/>
        <v>0</v>
      </c>
      <c r="K117" s="54"/>
      <c r="L117" s="129"/>
      <c r="M117" s="54">
        <f t="shared" si="20"/>
        <v>0</v>
      </c>
      <c r="N117" s="129"/>
      <c r="O117" s="54">
        <f t="shared" si="21"/>
        <v>0</v>
      </c>
      <c r="P117" s="54">
        <f t="shared" si="22"/>
        <v>0</v>
      </c>
      <c r="Q117" s="1"/>
    </row>
    <row r="118" spans="2:17" ht="12.5">
      <c r="B118" s="7" t="str">
        <f t="shared" si="25"/>
        <v/>
      </c>
      <c r="C118" s="50">
        <f>IF(D93="","-",+C117+1)</f>
        <v>2027</v>
      </c>
      <c r="D118" s="12">
        <f>IF(F117+SUM(E$99:E117)=D$92,F117,D$92-SUM(E$99:E117))</f>
        <v>0</v>
      </c>
      <c r="E118" s="377">
        <f>IF(+J96&lt;F117,J96,D118)</f>
        <v>0</v>
      </c>
      <c r="F118" s="55">
        <f t="shared" si="24"/>
        <v>0</v>
      </c>
      <c r="G118" s="55">
        <f t="shared" si="16"/>
        <v>0</v>
      </c>
      <c r="H118" s="379">
        <f t="shared" si="26"/>
        <v>0</v>
      </c>
      <c r="I118" s="398">
        <f t="shared" si="27"/>
        <v>0</v>
      </c>
      <c r="J118" s="54">
        <f t="shared" si="19"/>
        <v>0</v>
      </c>
      <c r="K118" s="54"/>
      <c r="L118" s="129"/>
      <c r="M118" s="54">
        <f t="shared" si="20"/>
        <v>0</v>
      </c>
      <c r="N118" s="129"/>
      <c r="O118" s="54">
        <f t="shared" si="21"/>
        <v>0</v>
      </c>
      <c r="P118" s="54">
        <f t="shared" si="22"/>
        <v>0</v>
      </c>
      <c r="Q118" s="1"/>
    </row>
    <row r="119" spans="2:17" ht="12.5">
      <c r="B119" s="7" t="str">
        <f t="shared" si="25"/>
        <v/>
      </c>
      <c r="C119" s="50">
        <f>IF(D93="","-",+C118+1)</f>
        <v>2028</v>
      </c>
      <c r="D119" s="12">
        <f>IF(F118+SUM(E$99:E118)=D$92,F118,D$92-SUM(E$99:E118))</f>
        <v>0</v>
      </c>
      <c r="E119" s="377">
        <f>IF(+J96&lt;F118,J96,D119)</f>
        <v>0</v>
      </c>
      <c r="F119" s="55">
        <f t="shared" si="24"/>
        <v>0</v>
      </c>
      <c r="G119" s="55">
        <f t="shared" si="16"/>
        <v>0</v>
      </c>
      <c r="H119" s="379">
        <f t="shared" si="26"/>
        <v>0</v>
      </c>
      <c r="I119" s="398">
        <f t="shared" si="27"/>
        <v>0</v>
      </c>
      <c r="J119" s="54">
        <f t="shared" si="19"/>
        <v>0</v>
      </c>
      <c r="K119" s="54"/>
      <c r="L119" s="129"/>
      <c r="M119" s="54">
        <f t="shared" si="20"/>
        <v>0</v>
      </c>
      <c r="N119" s="129"/>
      <c r="O119" s="54">
        <f t="shared" si="21"/>
        <v>0</v>
      </c>
      <c r="P119" s="54">
        <f t="shared" si="22"/>
        <v>0</v>
      </c>
      <c r="Q119" s="1"/>
    </row>
    <row r="120" spans="2:17" ht="12.5">
      <c r="B120" s="7" t="str">
        <f t="shared" si="25"/>
        <v/>
      </c>
      <c r="C120" s="50">
        <f>IF(D93="","-",+C119+1)</f>
        <v>2029</v>
      </c>
      <c r="D120" s="12">
        <f>IF(F119+SUM(E$99:E119)=D$92,F119,D$92-SUM(E$99:E119))</f>
        <v>0</v>
      </c>
      <c r="E120" s="377">
        <f>IF(+J96&lt;F119,J96,D120)</f>
        <v>0</v>
      </c>
      <c r="F120" s="55">
        <f t="shared" si="24"/>
        <v>0</v>
      </c>
      <c r="G120" s="55">
        <f t="shared" si="16"/>
        <v>0</v>
      </c>
      <c r="H120" s="379">
        <f t="shared" si="26"/>
        <v>0</v>
      </c>
      <c r="I120" s="398">
        <f t="shared" si="27"/>
        <v>0</v>
      </c>
      <c r="J120" s="54">
        <f t="shared" si="19"/>
        <v>0</v>
      </c>
      <c r="K120" s="54"/>
      <c r="L120" s="129"/>
      <c r="M120" s="54">
        <f t="shared" si="20"/>
        <v>0</v>
      </c>
      <c r="N120" s="129"/>
      <c r="O120" s="54">
        <f t="shared" si="21"/>
        <v>0</v>
      </c>
      <c r="P120" s="54">
        <f t="shared" si="22"/>
        <v>0</v>
      </c>
      <c r="Q120" s="1"/>
    </row>
    <row r="121" spans="2:17" ht="12.5">
      <c r="B121" s="7" t="str">
        <f t="shared" si="25"/>
        <v/>
      </c>
      <c r="C121" s="50">
        <f>IF(D93="","-",+C120+1)</f>
        <v>2030</v>
      </c>
      <c r="D121" s="12">
        <f>IF(F120+SUM(E$99:E120)=D$92,F120,D$92-SUM(E$99:E120))</f>
        <v>0</v>
      </c>
      <c r="E121" s="377">
        <f>IF(+J96&lt;F120,J96,D121)</f>
        <v>0</v>
      </c>
      <c r="F121" s="55">
        <f t="shared" si="24"/>
        <v>0</v>
      </c>
      <c r="G121" s="55">
        <f t="shared" si="16"/>
        <v>0</v>
      </c>
      <c r="H121" s="379">
        <f t="shared" si="26"/>
        <v>0</v>
      </c>
      <c r="I121" s="398">
        <f t="shared" si="27"/>
        <v>0</v>
      </c>
      <c r="J121" s="54">
        <f t="shared" si="19"/>
        <v>0</v>
      </c>
      <c r="K121" s="54"/>
      <c r="L121" s="129"/>
      <c r="M121" s="54">
        <f t="shared" si="20"/>
        <v>0</v>
      </c>
      <c r="N121" s="129"/>
      <c r="O121" s="54">
        <f t="shared" si="21"/>
        <v>0</v>
      </c>
      <c r="P121" s="54">
        <f t="shared" si="22"/>
        <v>0</v>
      </c>
      <c r="Q121" s="1"/>
    </row>
    <row r="122" spans="2:17" ht="12.5">
      <c r="B122" s="7" t="str">
        <f t="shared" si="25"/>
        <v/>
      </c>
      <c r="C122" s="50">
        <f>IF(D93="","-",+C121+1)</f>
        <v>2031</v>
      </c>
      <c r="D122" s="12">
        <f>IF(F121+SUM(E$99:E121)=D$92,F121,D$92-SUM(E$99:E121))</f>
        <v>0</v>
      </c>
      <c r="E122" s="377">
        <f>IF(+J96&lt;F121,J96,D122)</f>
        <v>0</v>
      </c>
      <c r="F122" s="55">
        <f t="shared" si="24"/>
        <v>0</v>
      </c>
      <c r="G122" s="55">
        <f t="shared" si="16"/>
        <v>0</v>
      </c>
      <c r="H122" s="379">
        <f t="shared" si="26"/>
        <v>0</v>
      </c>
      <c r="I122" s="398">
        <f t="shared" si="27"/>
        <v>0</v>
      </c>
      <c r="J122" s="54">
        <f t="shared" si="19"/>
        <v>0</v>
      </c>
      <c r="K122" s="54"/>
      <c r="L122" s="129"/>
      <c r="M122" s="54">
        <f t="shared" si="20"/>
        <v>0</v>
      </c>
      <c r="N122" s="129"/>
      <c r="O122" s="54">
        <f t="shared" si="21"/>
        <v>0</v>
      </c>
      <c r="P122" s="54">
        <f t="shared" si="22"/>
        <v>0</v>
      </c>
      <c r="Q122" s="1"/>
    </row>
    <row r="123" spans="2:17" ht="12.5">
      <c r="B123" s="7" t="str">
        <f t="shared" si="25"/>
        <v/>
      </c>
      <c r="C123" s="50">
        <f>IF(D93="","-",+C122+1)</f>
        <v>2032</v>
      </c>
      <c r="D123" s="12">
        <f>IF(F122+SUM(E$99:E122)=D$92,F122,D$92-SUM(E$99:E122))</f>
        <v>0</v>
      </c>
      <c r="E123" s="377">
        <f>IF(+J96&lt;F122,J96,D123)</f>
        <v>0</v>
      </c>
      <c r="F123" s="55">
        <f t="shared" si="24"/>
        <v>0</v>
      </c>
      <c r="G123" s="55">
        <f t="shared" si="16"/>
        <v>0</v>
      </c>
      <c r="H123" s="379">
        <f t="shared" si="26"/>
        <v>0</v>
      </c>
      <c r="I123" s="398">
        <f t="shared" si="27"/>
        <v>0</v>
      </c>
      <c r="J123" s="54">
        <f t="shared" si="19"/>
        <v>0</v>
      </c>
      <c r="K123" s="54"/>
      <c r="L123" s="129"/>
      <c r="M123" s="54">
        <f t="shared" si="20"/>
        <v>0</v>
      </c>
      <c r="N123" s="129"/>
      <c r="O123" s="54">
        <f t="shared" si="21"/>
        <v>0</v>
      </c>
      <c r="P123" s="54">
        <f t="shared" si="22"/>
        <v>0</v>
      </c>
      <c r="Q123" s="1"/>
    </row>
    <row r="124" spans="2:17" ht="12.5">
      <c r="B124" s="7" t="str">
        <f t="shared" si="25"/>
        <v/>
      </c>
      <c r="C124" s="50">
        <f>IF(D93="","-",+C123+1)</f>
        <v>2033</v>
      </c>
      <c r="D124" s="12">
        <f>IF(F123+SUM(E$99:E123)=D$92,F123,D$92-SUM(E$99:E123))</f>
        <v>0</v>
      </c>
      <c r="E124" s="377">
        <f>IF(+J96&lt;F123,J96,D124)</f>
        <v>0</v>
      </c>
      <c r="F124" s="55">
        <f t="shared" si="24"/>
        <v>0</v>
      </c>
      <c r="G124" s="55">
        <f t="shared" si="16"/>
        <v>0</v>
      </c>
      <c r="H124" s="379">
        <f t="shared" si="26"/>
        <v>0</v>
      </c>
      <c r="I124" s="398">
        <f t="shared" si="27"/>
        <v>0</v>
      </c>
      <c r="J124" s="54">
        <f t="shared" si="19"/>
        <v>0</v>
      </c>
      <c r="K124" s="54"/>
      <c r="L124" s="129"/>
      <c r="M124" s="54">
        <f t="shared" si="20"/>
        <v>0</v>
      </c>
      <c r="N124" s="129"/>
      <c r="O124" s="54">
        <f t="shared" si="21"/>
        <v>0</v>
      </c>
      <c r="P124" s="54">
        <f t="shared" si="22"/>
        <v>0</v>
      </c>
      <c r="Q124" s="1"/>
    </row>
    <row r="125" spans="2:17" ht="12.5">
      <c r="B125" s="7" t="str">
        <f t="shared" si="25"/>
        <v/>
      </c>
      <c r="C125" s="50">
        <f>IF(D93="","-",+C124+1)</f>
        <v>2034</v>
      </c>
      <c r="D125" s="12">
        <f>IF(F124+SUM(E$99:E124)=D$92,F124,D$92-SUM(E$99:E124))</f>
        <v>0</v>
      </c>
      <c r="E125" s="377">
        <f>IF(+J96&lt;F124,J96,D125)</f>
        <v>0</v>
      </c>
      <c r="F125" s="55">
        <f t="shared" si="24"/>
        <v>0</v>
      </c>
      <c r="G125" s="55">
        <f t="shared" si="16"/>
        <v>0</v>
      </c>
      <c r="H125" s="379">
        <f t="shared" si="26"/>
        <v>0</v>
      </c>
      <c r="I125" s="398">
        <f t="shared" si="27"/>
        <v>0</v>
      </c>
      <c r="J125" s="54">
        <f t="shared" si="19"/>
        <v>0</v>
      </c>
      <c r="K125" s="54"/>
      <c r="L125" s="129"/>
      <c r="M125" s="54">
        <f t="shared" si="20"/>
        <v>0</v>
      </c>
      <c r="N125" s="129"/>
      <c r="O125" s="54">
        <f t="shared" si="21"/>
        <v>0</v>
      </c>
      <c r="P125" s="54">
        <f t="shared" si="22"/>
        <v>0</v>
      </c>
      <c r="Q125" s="1"/>
    </row>
    <row r="126" spans="2:17" ht="12.5">
      <c r="B126" s="7" t="str">
        <f t="shared" si="25"/>
        <v/>
      </c>
      <c r="C126" s="50">
        <f>IF(D93="","-",+C125+1)</f>
        <v>2035</v>
      </c>
      <c r="D126" s="12">
        <f>IF(F125+SUM(E$99:E125)=D$92,F125,D$92-SUM(E$99:E125))</f>
        <v>0</v>
      </c>
      <c r="E126" s="377">
        <f>IF(+J96&lt;F125,J96,D126)</f>
        <v>0</v>
      </c>
      <c r="F126" s="55">
        <f t="shared" si="24"/>
        <v>0</v>
      </c>
      <c r="G126" s="55">
        <f t="shared" si="16"/>
        <v>0</v>
      </c>
      <c r="H126" s="379">
        <f t="shared" si="26"/>
        <v>0</v>
      </c>
      <c r="I126" s="398">
        <f t="shared" si="27"/>
        <v>0</v>
      </c>
      <c r="J126" s="54">
        <f t="shared" si="19"/>
        <v>0</v>
      </c>
      <c r="K126" s="54"/>
      <c r="L126" s="129"/>
      <c r="M126" s="54">
        <f t="shared" si="20"/>
        <v>0</v>
      </c>
      <c r="N126" s="129"/>
      <c r="O126" s="54">
        <f t="shared" si="21"/>
        <v>0</v>
      </c>
      <c r="P126" s="54">
        <f t="shared" si="22"/>
        <v>0</v>
      </c>
      <c r="Q126" s="1"/>
    </row>
    <row r="127" spans="2:17" ht="12.5">
      <c r="B127" s="7" t="str">
        <f t="shared" si="25"/>
        <v/>
      </c>
      <c r="C127" s="50">
        <f>IF(D93="","-",+C126+1)</f>
        <v>2036</v>
      </c>
      <c r="D127" s="12">
        <f>IF(F126+SUM(E$99:E126)=D$92,F126,D$92-SUM(E$99:E126))</f>
        <v>0</v>
      </c>
      <c r="E127" s="377">
        <f>IF(+J96&lt;F126,J96,D127)</f>
        <v>0</v>
      </c>
      <c r="F127" s="55">
        <f t="shared" si="24"/>
        <v>0</v>
      </c>
      <c r="G127" s="55">
        <f t="shared" si="16"/>
        <v>0</v>
      </c>
      <c r="H127" s="379">
        <f t="shared" si="26"/>
        <v>0</v>
      </c>
      <c r="I127" s="398">
        <f t="shared" si="27"/>
        <v>0</v>
      </c>
      <c r="J127" s="54">
        <f t="shared" si="19"/>
        <v>0</v>
      </c>
      <c r="K127" s="54"/>
      <c r="L127" s="129"/>
      <c r="M127" s="54">
        <f t="shared" si="20"/>
        <v>0</v>
      </c>
      <c r="N127" s="129"/>
      <c r="O127" s="54">
        <f t="shared" si="21"/>
        <v>0</v>
      </c>
      <c r="P127" s="54">
        <f t="shared" si="22"/>
        <v>0</v>
      </c>
      <c r="Q127" s="1"/>
    </row>
    <row r="128" spans="2:17" ht="12.5">
      <c r="B128" s="7" t="str">
        <f t="shared" si="25"/>
        <v/>
      </c>
      <c r="C128" s="50">
        <f>IF(D93="","-",+C127+1)</f>
        <v>2037</v>
      </c>
      <c r="D128" s="12">
        <f>IF(F127+SUM(E$99:E127)=D$92,F127,D$92-SUM(E$99:E127))</f>
        <v>0</v>
      </c>
      <c r="E128" s="377">
        <f>IF(+J96&lt;F127,J96,D128)</f>
        <v>0</v>
      </c>
      <c r="F128" s="55">
        <f t="shared" si="24"/>
        <v>0</v>
      </c>
      <c r="G128" s="55">
        <f t="shared" si="16"/>
        <v>0</v>
      </c>
      <c r="H128" s="379">
        <f t="shared" si="26"/>
        <v>0</v>
      </c>
      <c r="I128" s="398">
        <f t="shared" si="27"/>
        <v>0</v>
      </c>
      <c r="J128" s="54">
        <f t="shared" si="19"/>
        <v>0</v>
      </c>
      <c r="K128" s="54"/>
      <c r="L128" s="129"/>
      <c r="M128" s="54">
        <f t="shared" si="20"/>
        <v>0</v>
      </c>
      <c r="N128" s="129"/>
      <c r="O128" s="54">
        <f t="shared" si="21"/>
        <v>0</v>
      </c>
      <c r="P128" s="54">
        <f t="shared" si="22"/>
        <v>0</v>
      </c>
      <c r="Q128" s="1"/>
    </row>
    <row r="129" spans="2:17" ht="12.5">
      <c r="B129" s="7" t="str">
        <f t="shared" si="25"/>
        <v/>
      </c>
      <c r="C129" s="50">
        <f>IF(D93="","-",+C128+1)</f>
        <v>2038</v>
      </c>
      <c r="D129" s="12">
        <f>IF(F128+SUM(E$99:E128)=D$92,F128,D$92-SUM(E$99:E128))</f>
        <v>0</v>
      </c>
      <c r="E129" s="377">
        <f>IF(+J96&lt;F128,J96,D129)</f>
        <v>0</v>
      </c>
      <c r="F129" s="55">
        <f t="shared" si="24"/>
        <v>0</v>
      </c>
      <c r="G129" s="55">
        <f t="shared" si="16"/>
        <v>0</v>
      </c>
      <c r="H129" s="379">
        <f t="shared" si="26"/>
        <v>0</v>
      </c>
      <c r="I129" s="398">
        <f t="shared" si="27"/>
        <v>0</v>
      </c>
      <c r="J129" s="54">
        <f t="shared" si="19"/>
        <v>0</v>
      </c>
      <c r="K129" s="54"/>
      <c r="L129" s="129"/>
      <c r="M129" s="54">
        <f t="shared" si="20"/>
        <v>0</v>
      </c>
      <c r="N129" s="129"/>
      <c r="O129" s="54">
        <f t="shared" si="21"/>
        <v>0</v>
      </c>
      <c r="P129" s="54">
        <f t="shared" si="22"/>
        <v>0</v>
      </c>
      <c r="Q129" s="1"/>
    </row>
    <row r="130" spans="2:17" ht="12.5">
      <c r="B130" s="7" t="str">
        <f t="shared" si="25"/>
        <v/>
      </c>
      <c r="C130" s="50">
        <f>IF(D93="","-",+C129+1)</f>
        <v>2039</v>
      </c>
      <c r="D130" s="12">
        <f>IF(F129+SUM(E$99:E129)=D$92,F129,D$92-SUM(E$99:E129))</f>
        <v>0</v>
      </c>
      <c r="E130" s="377">
        <f>IF(+J96&lt;F129,J96,D130)</f>
        <v>0</v>
      </c>
      <c r="F130" s="55">
        <f t="shared" si="24"/>
        <v>0</v>
      </c>
      <c r="G130" s="55">
        <f t="shared" si="16"/>
        <v>0</v>
      </c>
      <c r="H130" s="379">
        <f t="shared" si="26"/>
        <v>0</v>
      </c>
      <c r="I130" s="398">
        <f t="shared" si="27"/>
        <v>0</v>
      </c>
      <c r="J130" s="54">
        <f t="shared" si="19"/>
        <v>0</v>
      </c>
      <c r="K130" s="54"/>
      <c r="L130" s="129"/>
      <c r="M130" s="54">
        <f t="shared" si="20"/>
        <v>0</v>
      </c>
      <c r="N130" s="129"/>
      <c r="O130" s="54">
        <f t="shared" si="21"/>
        <v>0</v>
      </c>
      <c r="P130" s="54">
        <f t="shared" si="22"/>
        <v>0</v>
      </c>
      <c r="Q130" s="1"/>
    </row>
    <row r="131" spans="2:17" ht="12.5">
      <c r="B131" s="7" t="str">
        <f t="shared" si="25"/>
        <v/>
      </c>
      <c r="C131" s="50">
        <f>IF(D93="","-",+C130+1)</f>
        <v>2040</v>
      </c>
      <c r="D131" s="12">
        <f>IF(F130+SUM(E$99:E130)=D$92,F130,D$92-SUM(E$99:E130))</f>
        <v>0</v>
      </c>
      <c r="E131" s="377">
        <f>IF(+J96&lt;F130,J96,D131)</f>
        <v>0</v>
      </c>
      <c r="F131" s="55">
        <f t="shared" ref="F131:F154" si="28">+D131-E131</f>
        <v>0</v>
      </c>
      <c r="G131" s="55">
        <f t="shared" ref="G131:G154" si="29">+(F131+D131)/2</f>
        <v>0</v>
      </c>
      <c r="H131" s="379">
        <f t="shared" si="26"/>
        <v>0</v>
      </c>
      <c r="I131" s="398">
        <f t="shared" si="27"/>
        <v>0</v>
      </c>
      <c r="J131" s="54">
        <f t="shared" ref="J131:J154" si="30">+I131-H131</f>
        <v>0</v>
      </c>
      <c r="K131" s="54"/>
      <c r="L131" s="129"/>
      <c r="M131" s="54">
        <f t="shared" ref="M131:M154" si="31">IF(L131&lt;&gt;0,+H131-L131,0)</f>
        <v>0</v>
      </c>
      <c r="N131" s="129"/>
      <c r="O131" s="54">
        <f t="shared" ref="O131:O154" si="32">IF(N131&lt;&gt;0,+I131-N131,0)</f>
        <v>0</v>
      </c>
      <c r="P131" s="54">
        <f t="shared" ref="P131:P154" si="33">+O131-M131</f>
        <v>0</v>
      </c>
      <c r="Q131" s="1"/>
    </row>
    <row r="132" spans="2:17" ht="12.5">
      <c r="B132" s="7" t="str">
        <f t="shared" si="25"/>
        <v/>
      </c>
      <c r="C132" s="50">
        <f>IF(D93="","-",+C131+1)</f>
        <v>2041</v>
      </c>
      <c r="D132" s="12">
        <f>IF(F131+SUM(E$99:E131)=D$92,F131,D$92-SUM(E$99:E131))</f>
        <v>0</v>
      </c>
      <c r="E132" s="377">
        <f>IF(+J96&lt;F131,J96,D132)</f>
        <v>0</v>
      </c>
      <c r="F132" s="55">
        <f t="shared" si="28"/>
        <v>0</v>
      </c>
      <c r="G132" s="55">
        <f t="shared" si="29"/>
        <v>0</v>
      </c>
      <c r="H132" s="379">
        <f t="shared" si="26"/>
        <v>0</v>
      </c>
      <c r="I132" s="398">
        <f t="shared" si="27"/>
        <v>0</v>
      </c>
      <c r="J132" s="54">
        <f t="shared" si="30"/>
        <v>0</v>
      </c>
      <c r="K132" s="54"/>
      <c r="L132" s="129"/>
      <c r="M132" s="54">
        <f t="shared" si="31"/>
        <v>0</v>
      </c>
      <c r="N132" s="129"/>
      <c r="O132" s="54">
        <f t="shared" si="32"/>
        <v>0</v>
      </c>
      <c r="P132" s="54">
        <f t="shared" si="33"/>
        <v>0</v>
      </c>
      <c r="Q132" s="1"/>
    </row>
    <row r="133" spans="2:17" ht="12.5">
      <c r="B133" s="7" t="str">
        <f t="shared" si="25"/>
        <v/>
      </c>
      <c r="C133" s="50">
        <f>IF(D93="","-",+C132+1)</f>
        <v>2042</v>
      </c>
      <c r="D133" s="12">
        <f>IF(F132+SUM(E$99:E132)=D$92,F132,D$92-SUM(E$99:E132))</f>
        <v>0</v>
      </c>
      <c r="E133" s="377">
        <f>IF(+J96&lt;F132,J96,D133)</f>
        <v>0</v>
      </c>
      <c r="F133" s="55">
        <f t="shared" si="28"/>
        <v>0</v>
      </c>
      <c r="G133" s="55">
        <f t="shared" si="29"/>
        <v>0</v>
      </c>
      <c r="H133" s="379">
        <f t="shared" si="26"/>
        <v>0</v>
      </c>
      <c r="I133" s="398">
        <f t="shared" si="27"/>
        <v>0</v>
      </c>
      <c r="J133" s="54">
        <f t="shared" si="30"/>
        <v>0</v>
      </c>
      <c r="K133" s="54"/>
      <c r="L133" s="129"/>
      <c r="M133" s="54">
        <f t="shared" si="31"/>
        <v>0</v>
      </c>
      <c r="N133" s="129"/>
      <c r="O133" s="54">
        <f t="shared" si="32"/>
        <v>0</v>
      </c>
      <c r="P133" s="54">
        <f t="shared" si="33"/>
        <v>0</v>
      </c>
      <c r="Q133" s="1"/>
    </row>
    <row r="134" spans="2:17" ht="12.5">
      <c r="B134" s="7" t="str">
        <f t="shared" si="25"/>
        <v/>
      </c>
      <c r="C134" s="50">
        <f>IF(D93="","-",+C133+1)</f>
        <v>2043</v>
      </c>
      <c r="D134" s="12">
        <f>IF(F133+SUM(E$99:E133)=D$92,F133,D$92-SUM(E$99:E133))</f>
        <v>0</v>
      </c>
      <c r="E134" s="377">
        <f>IF(+J96&lt;F133,J96,D134)</f>
        <v>0</v>
      </c>
      <c r="F134" s="55">
        <f t="shared" si="28"/>
        <v>0</v>
      </c>
      <c r="G134" s="55">
        <f t="shared" si="29"/>
        <v>0</v>
      </c>
      <c r="H134" s="379">
        <f t="shared" si="26"/>
        <v>0</v>
      </c>
      <c r="I134" s="398">
        <f t="shared" si="27"/>
        <v>0</v>
      </c>
      <c r="J134" s="54">
        <f t="shared" si="30"/>
        <v>0</v>
      </c>
      <c r="K134" s="54"/>
      <c r="L134" s="129"/>
      <c r="M134" s="54">
        <f t="shared" si="31"/>
        <v>0</v>
      </c>
      <c r="N134" s="129"/>
      <c r="O134" s="54">
        <f t="shared" si="32"/>
        <v>0</v>
      </c>
      <c r="P134" s="54">
        <f t="shared" si="33"/>
        <v>0</v>
      </c>
      <c r="Q134" s="1"/>
    </row>
    <row r="135" spans="2:17" ht="12.5">
      <c r="B135" s="7" t="str">
        <f t="shared" si="25"/>
        <v/>
      </c>
      <c r="C135" s="50">
        <f>IF(D93="","-",+C134+1)</f>
        <v>2044</v>
      </c>
      <c r="D135" s="12">
        <f>IF(F134+SUM(E$99:E134)=D$92,F134,D$92-SUM(E$99:E134))</f>
        <v>0</v>
      </c>
      <c r="E135" s="377">
        <f>IF(+J96&lt;F134,J96,D135)</f>
        <v>0</v>
      </c>
      <c r="F135" s="55">
        <f t="shared" si="28"/>
        <v>0</v>
      </c>
      <c r="G135" s="55">
        <f t="shared" si="29"/>
        <v>0</v>
      </c>
      <c r="H135" s="379">
        <f t="shared" si="26"/>
        <v>0</v>
      </c>
      <c r="I135" s="398">
        <f t="shared" si="27"/>
        <v>0</v>
      </c>
      <c r="J135" s="54">
        <f t="shared" si="30"/>
        <v>0</v>
      </c>
      <c r="K135" s="54"/>
      <c r="L135" s="129"/>
      <c r="M135" s="54">
        <f t="shared" si="31"/>
        <v>0</v>
      </c>
      <c r="N135" s="129"/>
      <c r="O135" s="54">
        <f t="shared" si="32"/>
        <v>0</v>
      </c>
      <c r="P135" s="54">
        <f t="shared" si="33"/>
        <v>0</v>
      </c>
      <c r="Q135" s="1"/>
    </row>
    <row r="136" spans="2:17" ht="12.5">
      <c r="B136" s="7" t="str">
        <f t="shared" si="25"/>
        <v/>
      </c>
      <c r="C136" s="50">
        <f>IF(D93="","-",+C135+1)</f>
        <v>2045</v>
      </c>
      <c r="D136" s="12">
        <f>IF(F135+SUM(E$99:E135)=D$92,F135,D$92-SUM(E$99:E135))</f>
        <v>0</v>
      </c>
      <c r="E136" s="377">
        <f>IF(+J96&lt;F135,J96,D136)</f>
        <v>0</v>
      </c>
      <c r="F136" s="55">
        <f t="shared" si="28"/>
        <v>0</v>
      </c>
      <c r="G136" s="55">
        <f t="shared" si="29"/>
        <v>0</v>
      </c>
      <c r="H136" s="379">
        <f t="shared" si="26"/>
        <v>0</v>
      </c>
      <c r="I136" s="398">
        <f t="shared" si="27"/>
        <v>0</v>
      </c>
      <c r="J136" s="54">
        <f t="shared" si="30"/>
        <v>0</v>
      </c>
      <c r="K136" s="54"/>
      <c r="L136" s="129"/>
      <c r="M136" s="54">
        <f t="shared" si="31"/>
        <v>0</v>
      </c>
      <c r="N136" s="129"/>
      <c r="O136" s="54">
        <f t="shared" si="32"/>
        <v>0</v>
      </c>
      <c r="P136" s="54">
        <f t="shared" si="33"/>
        <v>0</v>
      </c>
      <c r="Q136" s="1"/>
    </row>
    <row r="137" spans="2:17" ht="12.5">
      <c r="B137" s="7" t="str">
        <f t="shared" si="25"/>
        <v/>
      </c>
      <c r="C137" s="50">
        <f>IF(D93="","-",+C136+1)</f>
        <v>2046</v>
      </c>
      <c r="D137" s="12">
        <f>IF(F136+SUM(E$99:E136)=D$92,F136,D$92-SUM(E$99:E136))</f>
        <v>0</v>
      </c>
      <c r="E137" s="377">
        <f>IF(+J96&lt;F136,J96,D137)</f>
        <v>0</v>
      </c>
      <c r="F137" s="55">
        <f t="shared" si="28"/>
        <v>0</v>
      </c>
      <c r="G137" s="55">
        <f t="shared" si="29"/>
        <v>0</v>
      </c>
      <c r="H137" s="379">
        <f t="shared" si="26"/>
        <v>0</v>
      </c>
      <c r="I137" s="398">
        <f t="shared" si="27"/>
        <v>0</v>
      </c>
      <c r="J137" s="54">
        <f t="shared" si="30"/>
        <v>0</v>
      </c>
      <c r="K137" s="54"/>
      <c r="L137" s="129"/>
      <c r="M137" s="54">
        <f t="shared" si="31"/>
        <v>0</v>
      </c>
      <c r="N137" s="129"/>
      <c r="O137" s="54">
        <f t="shared" si="32"/>
        <v>0</v>
      </c>
      <c r="P137" s="54">
        <f t="shared" si="33"/>
        <v>0</v>
      </c>
      <c r="Q137" s="1"/>
    </row>
    <row r="138" spans="2:17" ht="12.5">
      <c r="B138" s="7" t="str">
        <f t="shared" si="25"/>
        <v/>
      </c>
      <c r="C138" s="50">
        <f>IF(D93="","-",+C137+1)</f>
        <v>2047</v>
      </c>
      <c r="D138" s="12">
        <f>IF(F137+SUM(E$99:E137)=D$92,F137,D$92-SUM(E$99:E137))</f>
        <v>0</v>
      </c>
      <c r="E138" s="377">
        <f>IF(+J96&lt;F137,J96,D138)</f>
        <v>0</v>
      </c>
      <c r="F138" s="55">
        <f t="shared" si="28"/>
        <v>0</v>
      </c>
      <c r="G138" s="55">
        <f t="shared" si="29"/>
        <v>0</v>
      </c>
      <c r="H138" s="379">
        <f t="shared" si="26"/>
        <v>0</v>
      </c>
      <c r="I138" s="398">
        <f t="shared" si="27"/>
        <v>0</v>
      </c>
      <c r="J138" s="54">
        <f t="shared" si="30"/>
        <v>0</v>
      </c>
      <c r="K138" s="54"/>
      <c r="L138" s="129"/>
      <c r="M138" s="54">
        <f t="shared" si="31"/>
        <v>0</v>
      </c>
      <c r="N138" s="129"/>
      <c r="O138" s="54">
        <f t="shared" si="32"/>
        <v>0</v>
      </c>
      <c r="P138" s="54">
        <f t="shared" si="33"/>
        <v>0</v>
      </c>
      <c r="Q138" s="1"/>
    </row>
    <row r="139" spans="2:17" ht="12.5">
      <c r="B139" s="7" t="str">
        <f t="shared" si="25"/>
        <v/>
      </c>
      <c r="C139" s="50">
        <f>IF(D93="","-",+C138+1)</f>
        <v>2048</v>
      </c>
      <c r="D139" s="12">
        <f>IF(F138+SUM(E$99:E138)=D$92,F138,D$92-SUM(E$99:E138))</f>
        <v>0</v>
      </c>
      <c r="E139" s="377">
        <f>IF(+J96&lt;F138,J96,D139)</f>
        <v>0</v>
      </c>
      <c r="F139" s="55">
        <f t="shared" si="28"/>
        <v>0</v>
      </c>
      <c r="G139" s="55">
        <f t="shared" si="29"/>
        <v>0</v>
      </c>
      <c r="H139" s="379">
        <f t="shared" si="26"/>
        <v>0</v>
      </c>
      <c r="I139" s="398">
        <f t="shared" si="27"/>
        <v>0</v>
      </c>
      <c r="J139" s="54">
        <f t="shared" si="30"/>
        <v>0</v>
      </c>
      <c r="K139" s="54"/>
      <c r="L139" s="129"/>
      <c r="M139" s="54">
        <f t="shared" si="31"/>
        <v>0</v>
      </c>
      <c r="N139" s="129"/>
      <c r="O139" s="54">
        <f t="shared" si="32"/>
        <v>0</v>
      </c>
      <c r="P139" s="54">
        <f t="shared" si="33"/>
        <v>0</v>
      </c>
      <c r="Q139" s="1"/>
    </row>
    <row r="140" spans="2:17" ht="12.5">
      <c r="B140" s="7" t="str">
        <f t="shared" si="25"/>
        <v/>
      </c>
      <c r="C140" s="50">
        <f>IF(D93="","-",+C139+1)</f>
        <v>2049</v>
      </c>
      <c r="D140" s="12">
        <f>IF(F139+SUM(E$99:E139)=D$92,F139,D$92-SUM(E$99:E139))</f>
        <v>0</v>
      </c>
      <c r="E140" s="377">
        <f>IF(+J96&lt;F139,J96,D140)</f>
        <v>0</v>
      </c>
      <c r="F140" s="55">
        <f t="shared" si="28"/>
        <v>0</v>
      </c>
      <c r="G140" s="55">
        <f t="shared" si="29"/>
        <v>0</v>
      </c>
      <c r="H140" s="379">
        <f t="shared" si="26"/>
        <v>0</v>
      </c>
      <c r="I140" s="398">
        <f t="shared" si="27"/>
        <v>0</v>
      </c>
      <c r="J140" s="54">
        <f t="shared" si="30"/>
        <v>0</v>
      </c>
      <c r="K140" s="54"/>
      <c r="L140" s="129"/>
      <c r="M140" s="54">
        <f t="shared" si="31"/>
        <v>0</v>
      </c>
      <c r="N140" s="129"/>
      <c r="O140" s="54">
        <f t="shared" si="32"/>
        <v>0</v>
      </c>
      <c r="P140" s="54">
        <f t="shared" si="33"/>
        <v>0</v>
      </c>
      <c r="Q140" s="1"/>
    </row>
    <row r="141" spans="2:17" ht="12.5">
      <c r="B141" s="7" t="str">
        <f t="shared" si="25"/>
        <v/>
      </c>
      <c r="C141" s="50">
        <f>IF(D93="","-",+C140+1)</f>
        <v>2050</v>
      </c>
      <c r="D141" s="12">
        <f>IF(F140+SUM(E$99:E140)=D$92,F140,D$92-SUM(E$99:E140))</f>
        <v>0</v>
      </c>
      <c r="E141" s="377">
        <f>IF(+J96&lt;F140,J96,D141)</f>
        <v>0</v>
      </c>
      <c r="F141" s="55">
        <f t="shared" si="28"/>
        <v>0</v>
      </c>
      <c r="G141" s="55">
        <f t="shared" si="29"/>
        <v>0</v>
      </c>
      <c r="H141" s="379">
        <f t="shared" si="26"/>
        <v>0</v>
      </c>
      <c r="I141" s="398">
        <f t="shared" si="27"/>
        <v>0</v>
      </c>
      <c r="J141" s="54">
        <f t="shared" si="30"/>
        <v>0</v>
      </c>
      <c r="K141" s="54"/>
      <c r="L141" s="129"/>
      <c r="M141" s="54">
        <f t="shared" si="31"/>
        <v>0</v>
      </c>
      <c r="N141" s="129"/>
      <c r="O141" s="54">
        <f t="shared" si="32"/>
        <v>0</v>
      </c>
      <c r="P141" s="54">
        <f t="shared" si="33"/>
        <v>0</v>
      </c>
      <c r="Q141" s="1"/>
    </row>
    <row r="142" spans="2:17" ht="12.5">
      <c r="B142" s="7" t="str">
        <f t="shared" si="25"/>
        <v/>
      </c>
      <c r="C142" s="50">
        <f>IF(D93="","-",+C141+1)</f>
        <v>2051</v>
      </c>
      <c r="D142" s="12">
        <f>IF(F141+SUM(E$99:E141)=D$92,F141,D$92-SUM(E$99:E141))</f>
        <v>0</v>
      </c>
      <c r="E142" s="377">
        <f>IF(+J96&lt;F141,J96,D142)</f>
        <v>0</v>
      </c>
      <c r="F142" s="55">
        <f t="shared" si="28"/>
        <v>0</v>
      </c>
      <c r="G142" s="55">
        <f t="shared" si="29"/>
        <v>0</v>
      </c>
      <c r="H142" s="379">
        <f t="shared" si="26"/>
        <v>0</v>
      </c>
      <c r="I142" s="398">
        <f t="shared" si="27"/>
        <v>0</v>
      </c>
      <c r="J142" s="54">
        <f t="shared" si="30"/>
        <v>0</v>
      </c>
      <c r="K142" s="54"/>
      <c r="L142" s="129"/>
      <c r="M142" s="54">
        <f t="shared" si="31"/>
        <v>0</v>
      </c>
      <c r="N142" s="129"/>
      <c r="O142" s="54">
        <f t="shared" si="32"/>
        <v>0</v>
      </c>
      <c r="P142" s="54">
        <f t="shared" si="33"/>
        <v>0</v>
      </c>
      <c r="Q142" s="1"/>
    </row>
    <row r="143" spans="2:17" ht="12.5">
      <c r="B143" s="7" t="str">
        <f t="shared" si="25"/>
        <v/>
      </c>
      <c r="C143" s="50">
        <f>IF(D93="","-",+C142+1)</f>
        <v>2052</v>
      </c>
      <c r="D143" s="12">
        <f>IF(F142+SUM(E$99:E142)=D$92,F142,D$92-SUM(E$99:E142))</f>
        <v>0</v>
      </c>
      <c r="E143" s="377">
        <f>IF(+J96&lt;F142,J96,D143)</f>
        <v>0</v>
      </c>
      <c r="F143" s="55">
        <f t="shared" si="28"/>
        <v>0</v>
      </c>
      <c r="G143" s="55">
        <f t="shared" si="29"/>
        <v>0</v>
      </c>
      <c r="H143" s="379">
        <f t="shared" si="26"/>
        <v>0</v>
      </c>
      <c r="I143" s="398">
        <f t="shared" si="27"/>
        <v>0</v>
      </c>
      <c r="J143" s="54">
        <f t="shared" si="30"/>
        <v>0</v>
      </c>
      <c r="K143" s="54"/>
      <c r="L143" s="129"/>
      <c r="M143" s="54">
        <f t="shared" si="31"/>
        <v>0</v>
      </c>
      <c r="N143" s="129"/>
      <c r="O143" s="54">
        <f t="shared" si="32"/>
        <v>0</v>
      </c>
      <c r="P143" s="54">
        <f t="shared" si="33"/>
        <v>0</v>
      </c>
      <c r="Q143" s="1"/>
    </row>
    <row r="144" spans="2:17" ht="12.5">
      <c r="B144" s="7" t="str">
        <f t="shared" si="25"/>
        <v/>
      </c>
      <c r="C144" s="50">
        <f>IF(D93="","-",+C143+1)</f>
        <v>2053</v>
      </c>
      <c r="D144" s="12">
        <f>IF(F143+SUM(E$99:E143)=D$92,F143,D$92-SUM(E$99:E143))</f>
        <v>0</v>
      </c>
      <c r="E144" s="377">
        <f>IF(+J96&lt;F143,J96,D144)</f>
        <v>0</v>
      </c>
      <c r="F144" s="55">
        <f t="shared" si="28"/>
        <v>0</v>
      </c>
      <c r="G144" s="55">
        <f t="shared" si="29"/>
        <v>0</v>
      </c>
      <c r="H144" s="379">
        <f t="shared" si="26"/>
        <v>0</v>
      </c>
      <c r="I144" s="398">
        <f t="shared" si="27"/>
        <v>0</v>
      </c>
      <c r="J144" s="54">
        <f t="shared" si="30"/>
        <v>0</v>
      </c>
      <c r="K144" s="54"/>
      <c r="L144" s="129"/>
      <c r="M144" s="54">
        <f t="shared" si="31"/>
        <v>0</v>
      </c>
      <c r="N144" s="129"/>
      <c r="O144" s="54">
        <f t="shared" si="32"/>
        <v>0</v>
      </c>
      <c r="P144" s="54">
        <f t="shared" si="33"/>
        <v>0</v>
      </c>
      <c r="Q144" s="1"/>
    </row>
    <row r="145" spans="2:17" ht="12.5">
      <c r="B145" s="7" t="str">
        <f t="shared" si="25"/>
        <v/>
      </c>
      <c r="C145" s="50">
        <f>IF(D93="","-",+C144+1)</f>
        <v>2054</v>
      </c>
      <c r="D145" s="12">
        <f>IF(F144+SUM(E$99:E144)=D$92,F144,D$92-SUM(E$99:E144))</f>
        <v>0</v>
      </c>
      <c r="E145" s="377">
        <f>IF(+J96&lt;F144,J96,D145)</f>
        <v>0</v>
      </c>
      <c r="F145" s="55">
        <f t="shared" si="28"/>
        <v>0</v>
      </c>
      <c r="G145" s="55">
        <f t="shared" si="29"/>
        <v>0</v>
      </c>
      <c r="H145" s="379">
        <f t="shared" si="26"/>
        <v>0</v>
      </c>
      <c r="I145" s="398">
        <f t="shared" si="27"/>
        <v>0</v>
      </c>
      <c r="J145" s="54">
        <f t="shared" si="30"/>
        <v>0</v>
      </c>
      <c r="K145" s="54"/>
      <c r="L145" s="129"/>
      <c r="M145" s="54">
        <f t="shared" si="31"/>
        <v>0</v>
      </c>
      <c r="N145" s="129"/>
      <c r="O145" s="54">
        <f t="shared" si="32"/>
        <v>0</v>
      </c>
      <c r="P145" s="54">
        <f t="shared" si="33"/>
        <v>0</v>
      </c>
      <c r="Q145" s="1"/>
    </row>
    <row r="146" spans="2:17" ht="12.5">
      <c r="B146" s="7" t="str">
        <f t="shared" si="25"/>
        <v/>
      </c>
      <c r="C146" s="50">
        <f>IF(D93="","-",+C145+1)</f>
        <v>2055</v>
      </c>
      <c r="D146" s="12">
        <f>IF(F145+SUM(E$99:E145)=D$92,F145,D$92-SUM(E$99:E145))</f>
        <v>0</v>
      </c>
      <c r="E146" s="377">
        <f>IF(+J96&lt;F145,J96,D146)</f>
        <v>0</v>
      </c>
      <c r="F146" s="55">
        <f t="shared" si="28"/>
        <v>0</v>
      </c>
      <c r="G146" s="55">
        <f t="shared" si="29"/>
        <v>0</v>
      </c>
      <c r="H146" s="379">
        <f t="shared" si="26"/>
        <v>0</v>
      </c>
      <c r="I146" s="398">
        <f t="shared" si="27"/>
        <v>0</v>
      </c>
      <c r="J146" s="54">
        <f t="shared" si="30"/>
        <v>0</v>
      </c>
      <c r="K146" s="54"/>
      <c r="L146" s="129"/>
      <c r="M146" s="54">
        <f t="shared" si="31"/>
        <v>0</v>
      </c>
      <c r="N146" s="129"/>
      <c r="O146" s="54">
        <f t="shared" si="32"/>
        <v>0</v>
      </c>
      <c r="P146" s="54">
        <f t="shared" si="33"/>
        <v>0</v>
      </c>
      <c r="Q146" s="1"/>
    </row>
    <row r="147" spans="2:17" ht="12.5">
      <c r="B147" s="7" t="str">
        <f t="shared" si="25"/>
        <v/>
      </c>
      <c r="C147" s="50">
        <f>IF(D93="","-",+C146+1)</f>
        <v>2056</v>
      </c>
      <c r="D147" s="12">
        <f>IF(F146+SUM(E$99:E146)=D$92,F146,D$92-SUM(E$99:E146))</f>
        <v>0</v>
      </c>
      <c r="E147" s="377">
        <f>IF(+J96&lt;F146,J96,D147)</f>
        <v>0</v>
      </c>
      <c r="F147" s="55">
        <f t="shared" si="28"/>
        <v>0</v>
      </c>
      <c r="G147" s="55">
        <f t="shared" si="29"/>
        <v>0</v>
      </c>
      <c r="H147" s="379">
        <f t="shared" si="26"/>
        <v>0</v>
      </c>
      <c r="I147" s="398">
        <f t="shared" si="27"/>
        <v>0</v>
      </c>
      <c r="J147" s="54">
        <f t="shared" si="30"/>
        <v>0</v>
      </c>
      <c r="K147" s="54"/>
      <c r="L147" s="129"/>
      <c r="M147" s="54">
        <f t="shared" si="31"/>
        <v>0</v>
      </c>
      <c r="N147" s="129"/>
      <c r="O147" s="54">
        <f t="shared" si="32"/>
        <v>0</v>
      </c>
      <c r="P147" s="54">
        <f t="shared" si="33"/>
        <v>0</v>
      </c>
      <c r="Q147" s="1"/>
    </row>
    <row r="148" spans="2:17" ht="12.5">
      <c r="B148" s="7" t="str">
        <f t="shared" si="25"/>
        <v/>
      </c>
      <c r="C148" s="50">
        <f>IF(D93="","-",+C147+1)</f>
        <v>2057</v>
      </c>
      <c r="D148" s="12">
        <f>IF(F147+SUM(E$99:E147)=D$92,F147,D$92-SUM(E$99:E147))</f>
        <v>0</v>
      </c>
      <c r="E148" s="377">
        <f>IF(+J96&lt;F147,J96,D148)</f>
        <v>0</v>
      </c>
      <c r="F148" s="55">
        <f t="shared" si="28"/>
        <v>0</v>
      </c>
      <c r="G148" s="55">
        <f t="shared" si="29"/>
        <v>0</v>
      </c>
      <c r="H148" s="379">
        <f t="shared" si="26"/>
        <v>0</v>
      </c>
      <c r="I148" s="398">
        <f t="shared" si="27"/>
        <v>0</v>
      </c>
      <c r="J148" s="54">
        <f t="shared" si="30"/>
        <v>0</v>
      </c>
      <c r="K148" s="54"/>
      <c r="L148" s="129"/>
      <c r="M148" s="54">
        <f t="shared" si="31"/>
        <v>0</v>
      </c>
      <c r="N148" s="129"/>
      <c r="O148" s="54">
        <f t="shared" si="32"/>
        <v>0</v>
      </c>
      <c r="P148" s="54">
        <f t="shared" si="33"/>
        <v>0</v>
      </c>
      <c r="Q148" s="1"/>
    </row>
    <row r="149" spans="2:17" ht="12.5">
      <c r="B149" s="7" t="str">
        <f t="shared" si="25"/>
        <v/>
      </c>
      <c r="C149" s="50">
        <f>IF(D93="","-",+C148+1)</f>
        <v>2058</v>
      </c>
      <c r="D149" s="12">
        <f>IF(F148+SUM(E$99:E148)=D$92,F148,D$92-SUM(E$99:E148))</f>
        <v>0</v>
      </c>
      <c r="E149" s="377">
        <f>IF(+J96&lt;F148,J96,D149)</f>
        <v>0</v>
      </c>
      <c r="F149" s="55">
        <f t="shared" si="28"/>
        <v>0</v>
      </c>
      <c r="G149" s="55">
        <f t="shared" si="29"/>
        <v>0</v>
      </c>
      <c r="H149" s="379">
        <f t="shared" si="26"/>
        <v>0</v>
      </c>
      <c r="I149" s="398">
        <f t="shared" si="27"/>
        <v>0</v>
      </c>
      <c r="J149" s="54">
        <f t="shared" si="30"/>
        <v>0</v>
      </c>
      <c r="K149" s="54"/>
      <c r="L149" s="129"/>
      <c r="M149" s="54">
        <f t="shared" si="31"/>
        <v>0</v>
      </c>
      <c r="N149" s="129"/>
      <c r="O149" s="54">
        <f t="shared" si="32"/>
        <v>0</v>
      </c>
      <c r="P149" s="54">
        <f t="shared" si="33"/>
        <v>0</v>
      </c>
      <c r="Q149" s="1"/>
    </row>
    <row r="150" spans="2:17" ht="12.5">
      <c r="B150" s="7" t="str">
        <f t="shared" si="25"/>
        <v/>
      </c>
      <c r="C150" s="50">
        <f>IF(D93="","-",+C149+1)</f>
        <v>2059</v>
      </c>
      <c r="D150" s="12">
        <f>IF(F149+SUM(E$99:E149)=D$92,F149,D$92-SUM(E$99:E149))</f>
        <v>0</v>
      </c>
      <c r="E150" s="377">
        <f>IF(+J96&lt;F149,J96,D150)</f>
        <v>0</v>
      </c>
      <c r="F150" s="55">
        <f t="shared" si="28"/>
        <v>0</v>
      </c>
      <c r="G150" s="55">
        <f t="shared" si="29"/>
        <v>0</v>
      </c>
      <c r="H150" s="379">
        <f t="shared" si="26"/>
        <v>0</v>
      </c>
      <c r="I150" s="398">
        <f t="shared" si="27"/>
        <v>0</v>
      </c>
      <c r="J150" s="54">
        <f t="shared" si="30"/>
        <v>0</v>
      </c>
      <c r="K150" s="54"/>
      <c r="L150" s="129"/>
      <c r="M150" s="54">
        <f t="shared" si="31"/>
        <v>0</v>
      </c>
      <c r="N150" s="129"/>
      <c r="O150" s="54">
        <f t="shared" si="32"/>
        <v>0</v>
      </c>
      <c r="P150" s="54">
        <f t="shared" si="33"/>
        <v>0</v>
      </c>
      <c r="Q150" s="1"/>
    </row>
    <row r="151" spans="2:17" ht="12.5">
      <c r="B151" s="7" t="str">
        <f t="shared" si="25"/>
        <v/>
      </c>
      <c r="C151" s="50">
        <f>IF(D93="","-",+C150+1)</f>
        <v>2060</v>
      </c>
      <c r="D151" s="12">
        <f>IF(F150+SUM(E$99:E150)=D$92,F150,D$92-SUM(E$99:E150))</f>
        <v>0</v>
      </c>
      <c r="E151" s="377">
        <f>IF(+J96&lt;F150,J96,D151)</f>
        <v>0</v>
      </c>
      <c r="F151" s="55">
        <f t="shared" si="28"/>
        <v>0</v>
      </c>
      <c r="G151" s="55">
        <f t="shared" si="29"/>
        <v>0</v>
      </c>
      <c r="H151" s="379">
        <f t="shared" si="26"/>
        <v>0</v>
      </c>
      <c r="I151" s="398">
        <f t="shared" si="27"/>
        <v>0</v>
      </c>
      <c r="J151" s="54">
        <f t="shared" si="30"/>
        <v>0</v>
      </c>
      <c r="K151" s="54"/>
      <c r="L151" s="129"/>
      <c r="M151" s="54">
        <f t="shared" si="31"/>
        <v>0</v>
      </c>
      <c r="N151" s="129"/>
      <c r="O151" s="54">
        <f t="shared" si="32"/>
        <v>0</v>
      </c>
      <c r="P151" s="54">
        <f t="shared" si="33"/>
        <v>0</v>
      </c>
      <c r="Q151" s="1"/>
    </row>
    <row r="152" spans="2:17" ht="12.5">
      <c r="B152" s="7" t="str">
        <f t="shared" si="25"/>
        <v/>
      </c>
      <c r="C152" s="50">
        <f>IF(D93="","-",+C151+1)</f>
        <v>2061</v>
      </c>
      <c r="D152" s="12">
        <f>IF(F151+SUM(E$99:E151)=D$92,F151,D$92-SUM(E$99:E151))</f>
        <v>0</v>
      </c>
      <c r="E152" s="377">
        <f>IF(+J96&lt;F151,J96,D152)</f>
        <v>0</v>
      </c>
      <c r="F152" s="55">
        <f t="shared" si="28"/>
        <v>0</v>
      </c>
      <c r="G152" s="55">
        <f t="shared" si="29"/>
        <v>0</v>
      </c>
      <c r="H152" s="379">
        <f t="shared" si="26"/>
        <v>0</v>
      </c>
      <c r="I152" s="398">
        <f t="shared" si="27"/>
        <v>0</v>
      </c>
      <c r="J152" s="54">
        <f t="shared" si="30"/>
        <v>0</v>
      </c>
      <c r="K152" s="54"/>
      <c r="L152" s="129"/>
      <c r="M152" s="54">
        <f t="shared" si="31"/>
        <v>0</v>
      </c>
      <c r="N152" s="129"/>
      <c r="O152" s="54">
        <f t="shared" si="32"/>
        <v>0</v>
      </c>
      <c r="P152" s="54">
        <f t="shared" si="33"/>
        <v>0</v>
      </c>
      <c r="Q152" s="1"/>
    </row>
    <row r="153" spans="2:17" ht="12.5">
      <c r="B153" s="7" t="str">
        <f t="shared" si="25"/>
        <v/>
      </c>
      <c r="C153" s="50">
        <f>IF(D93="","-",+C152+1)</f>
        <v>2062</v>
      </c>
      <c r="D153" s="12">
        <f>IF(F152+SUM(E$99:E152)=D$92,F152,D$92-SUM(E$99:E152))</f>
        <v>0</v>
      </c>
      <c r="E153" s="377">
        <f>IF(+J96&lt;F152,J96,D153)</f>
        <v>0</v>
      </c>
      <c r="F153" s="55">
        <f t="shared" si="28"/>
        <v>0</v>
      </c>
      <c r="G153" s="55">
        <f t="shared" si="29"/>
        <v>0</v>
      </c>
      <c r="H153" s="379">
        <f t="shared" si="26"/>
        <v>0</v>
      </c>
      <c r="I153" s="398">
        <f t="shared" si="27"/>
        <v>0</v>
      </c>
      <c r="J153" s="54">
        <f t="shared" si="30"/>
        <v>0</v>
      </c>
      <c r="K153" s="54"/>
      <c r="L153" s="129"/>
      <c r="M153" s="54">
        <f t="shared" si="31"/>
        <v>0</v>
      </c>
      <c r="N153" s="129"/>
      <c r="O153" s="54">
        <f t="shared" si="32"/>
        <v>0</v>
      </c>
      <c r="P153" s="54">
        <f t="shared" si="33"/>
        <v>0</v>
      </c>
      <c r="Q153" s="1"/>
    </row>
    <row r="154" spans="2:17" ht="13" thickBot="1">
      <c r="B154" s="7" t="str">
        <f t="shared" si="25"/>
        <v/>
      </c>
      <c r="C154" s="59">
        <f>IF(D93="","-",+C153+1)</f>
        <v>2063</v>
      </c>
      <c r="D154" s="84">
        <f>IF(F153+SUM(E$99:E153)=D$92,F153,D$92-SUM(E$99:E153))</f>
        <v>0</v>
      </c>
      <c r="E154" s="380">
        <f>IF(+J96&lt;F153,J96,D154)</f>
        <v>0</v>
      </c>
      <c r="F154" s="60">
        <f t="shared" si="28"/>
        <v>0</v>
      </c>
      <c r="G154" s="60">
        <f t="shared" si="29"/>
        <v>0</v>
      </c>
      <c r="H154" s="381">
        <f t="shared" si="26"/>
        <v>0</v>
      </c>
      <c r="I154" s="399">
        <f t="shared" si="27"/>
        <v>0</v>
      </c>
      <c r="J154" s="64">
        <f t="shared" si="30"/>
        <v>0</v>
      </c>
      <c r="K154" s="54"/>
      <c r="L154" s="130"/>
      <c r="M154" s="64">
        <f t="shared" si="31"/>
        <v>0</v>
      </c>
      <c r="N154" s="130"/>
      <c r="O154" s="64">
        <f t="shared" si="32"/>
        <v>0</v>
      </c>
      <c r="P154" s="64">
        <f t="shared" si="33"/>
        <v>0</v>
      </c>
      <c r="Q154" s="1"/>
    </row>
    <row r="155" spans="2:17" ht="12.5">
      <c r="C155" s="12" t="s">
        <v>78</v>
      </c>
      <c r="D155" s="292"/>
      <c r="E155" s="292">
        <f>SUM(E99:E154)</f>
        <v>0</v>
      </c>
      <c r="F155" s="292"/>
      <c r="G155" s="292"/>
      <c r="H155" s="292">
        <f>SUM(H99:H154)</f>
        <v>0</v>
      </c>
      <c r="I155" s="292">
        <f>SUM(I99:I154)</f>
        <v>0</v>
      </c>
      <c r="J155" s="292">
        <f>SUM(J99:J154)</f>
        <v>0</v>
      </c>
      <c r="K155" s="292"/>
      <c r="L155" s="292"/>
      <c r="M155" s="292"/>
      <c r="N155" s="292"/>
      <c r="O155" s="292"/>
      <c r="P155" s="1"/>
      <c r="Q155" s="1"/>
    </row>
    <row r="156" spans="2:17" ht="12.5"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  <c r="Q157" s="1"/>
    </row>
    <row r="158" spans="2:17" ht="12.5"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37" priority="1" stopIfTrue="1" operator="equal">
      <formula>$I$10</formula>
    </cfRule>
  </conditionalFormatting>
  <conditionalFormatting sqref="C99:C154">
    <cfRule type="cellIs" dxfId="13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0">
    <tabColor indexed="8"/>
  </sheetPr>
  <dimension ref="A1:Q162"/>
  <sheetViews>
    <sheetView zoomScaleNormal="100" zoomScaleSheetLayoutView="84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11 of 77</v>
      </c>
      <c r="Q1" s="13" t="s">
        <v>165</v>
      </c>
    </row>
    <row r="2" spans="1:17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 t="str">
        <f>RIGHT(N3,3)</f>
        <v/>
      </c>
      <c r="P3" s="96">
        <v>1</v>
      </c>
    </row>
    <row r="4" spans="1:17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7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0</v>
      </c>
      <c r="P5" s="1"/>
    </row>
    <row r="6" spans="1:17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0</v>
      </c>
      <c r="O6" s="1"/>
      <c r="P6" s="1"/>
    </row>
    <row r="7" spans="1:17" ht="13.5" thickBot="1">
      <c r="C7" s="25" t="s">
        <v>48</v>
      </c>
      <c r="D7" s="127" t="s">
        <v>236</v>
      </c>
      <c r="E7" s="1"/>
      <c r="F7" s="1"/>
      <c r="G7" s="1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7" ht="13.5" thickBot="1">
      <c r="C8" s="29"/>
      <c r="D8" s="104" t="str">
        <f>IF(D10&lt;100000,"DOES NOT MEET SPP $100,000 MINIMUM INVESTMENT FOR REGIONAL BPU SHARING.","")</f>
        <v>DOES NOT MEET SPP $100,000 MINIMUM INVESTMENT FOR REGIONAL BPU SHARING.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/>
      <c r="E9" s="31"/>
      <c r="F9" s="31"/>
      <c r="G9" s="31"/>
      <c r="H9" s="31"/>
      <c r="I9" s="32"/>
      <c r="J9" s="33"/>
      <c r="P9" s="1"/>
    </row>
    <row r="10" spans="1:17" ht="13">
      <c r="C10" s="34" t="s">
        <v>51</v>
      </c>
      <c r="D10" s="362">
        <v>0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7" ht="12.5">
      <c r="C11" s="34" t="s">
        <v>54</v>
      </c>
      <c r="D11" s="37">
        <v>2007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2">
        <v>5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0</v>
      </c>
      <c r="J14" s="292"/>
      <c r="K14" s="292"/>
      <c r="L14" s="292"/>
      <c r="M14" s="292"/>
      <c r="N14" s="292"/>
      <c r="O14" s="1"/>
      <c r="P14" s="1"/>
    </row>
    <row r="15" spans="1:17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131" t="s">
        <v>260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2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2007</v>
      </c>
      <c r="D17" s="12">
        <v>0</v>
      </c>
      <c r="E17" s="413">
        <v>0</v>
      </c>
      <c r="F17" s="12">
        <v>0</v>
      </c>
      <c r="G17" s="413">
        <v>0</v>
      </c>
      <c r="H17" s="363">
        <v>0</v>
      </c>
      <c r="I17" s="52">
        <v>0</v>
      </c>
      <c r="J17" s="52"/>
      <c r="K17" s="112">
        <v>0</v>
      </c>
      <c r="L17" s="53">
        <f t="shared" ref="L17:L48" si="0">IF(K17&lt;&gt;0,+G17-K17,0)</f>
        <v>0</v>
      </c>
      <c r="M17" s="112">
        <f>K17</f>
        <v>0</v>
      </c>
      <c r="N17" s="53">
        <f t="shared" ref="N17:N48" si="1">IF(M17&lt;&gt;0,+H17-M17,0)</f>
        <v>0</v>
      </c>
      <c r="O17" s="54">
        <f t="shared" ref="O17:O48" si="2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2008</v>
      </c>
      <c r="D18" s="55">
        <v>0</v>
      </c>
      <c r="E18" s="377">
        <v>0</v>
      </c>
      <c r="F18" s="55">
        <v>0</v>
      </c>
      <c r="G18" s="378">
        <v>0</v>
      </c>
      <c r="H18" s="363">
        <v>0</v>
      </c>
      <c r="I18" s="52">
        <v>0</v>
      </c>
      <c r="J18" s="52"/>
      <c r="K18" s="113">
        <v>0</v>
      </c>
      <c r="L18" s="54">
        <f t="shared" si="0"/>
        <v>0</v>
      </c>
      <c r="M18" s="113">
        <v>0</v>
      </c>
      <c r="N18" s="54">
        <f t="shared" si="1"/>
        <v>0</v>
      </c>
      <c r="O18" s="54">
        <f t="shared" si="2"/>
        <v>0</v>
      </c>
      <c r="P18" s="1"/>
    </row>
    <row r="19" spans="2:16" ht="12.5">
      <c r="B19" s="7" t="str">
        <f>IF(D19=F18,"","IU")</f>
        <v/>
      </c>
      <c r="C19" s="50">
        <f>IF(D11="","-",+C18+1)</f>
        <v>2009</v>
      </c>
      <c r="D19" s="55">
        <v>0</v>
      </c>
      <c r="E19" s="377">
        <v>0</v>
      </c>
      <c r="F19" s="55">
        <v>0</v>
      </c>
      <c r="G19" s="378">
        <v>0</v>
      </c>
      <c r="H19" s="363">
        <v>0</v>
      </c>
      <c r="I19" s="52">
        <v>0</v>
      </c>
      <c r="J19" s="52"/>
      <c r="K19" s="113">
        <v>0</v>
      </c>
      <c r="L19" s="54">
        <f t="shared" si="0"/>
        <v>0</v>
      </c>
      <c r="M19" s="113">
        <v>0</v>
      </c>
      <c r="N19" s="54">
        <f t="shared" si="1"/>
        <v>0</v>
      </c>
      <c r="O19" s="54">
        <f t="shared" si="2"/>
        <v>0</v>
      </c>
      <c r="P19" s="1"/>
    </row>
    <row r="20" spans="2:16" ht="12.5">
      <c r="B20" s="7" t="str">
        <f t="shared" ref="B20:B72" si="3">IF(D20=F19,"","IU")</f>
        <v/>
      </c>
      <c r="C20" s="50">
        <f>IF(D11="","-",+C19+1)</f>
        <v>2010</v>
      </c>
      <c r="D20" s="55">
        <v>0</v>
      </c>
      <c r="E20" s="377">
        <v>0</v>
      </c>
      <c r="F20" s="55">
        <v>0</v>
      </c>
      <c r="G20" s="378">
        <v>0</v>
      </c>
      <c r="H20" s="363">
        <v>0</v>
      </c>
      <c r="I20" s="52">
        <v>0</v>
      </c>
      <c r="J20" s="52"/>
      <c r="K20" s="113">
        <v>0</v>
      </c>
      <c r="L20" s="54">
        <f t="shared" ref="L20:L34" si="4">IF(K20&lt;&gt;0,+G20-K20,0)</f>
        <v>0</v>
      </c>
      <c r="M20" s="113">
        <v>0</v>
      </c>
      <c r="N20" s="54">
        <f t="shared" ref="N20:N34" si="5">IF(M20&lt;&gt;0,+H20-M20,0)</f>
        <v>0</v>
      </c>
      <c r="O20" s="54">
        <f t="shared" ref="O20:O34" si="6">+N20-L20</f>
        <v>0</v>
      </c>
      <c r="P20" s="1"/>
    </row>
    <row r="21" spans="2:16" ht="12.5">
      <c r="B21" s="7" t="str">
        <f t="shared" si="3"/>
        <v/>
      </c>
      <c r="C21" s="50">
        <f>IF(D12="","-",+C20+1)</f>
        <v>2011</v>
      </c>
      <c r="D21" s="55">
        <v>0</v>
      </c>
      <c r="E21" s="377">
        <v>0</v>
      </c>
      <c r="F21" s="55">
        <v>0</v>
      </c>
      <c r="G21" s="378">
        <v>0</v>
      </c>
      <c r="H21" s="363">
        <v>0</v>
      </c>
      <c r="I21" s="52">
        <v>0</v>
      </c>
      <c r="J21" s="52"/>
      <c r="K21" s="113">
        <v>0</v>
      </c>
      <c r="L21" s="54">
        <f t="shared" si="4"/>
        <v>0</v>
      </c>
      <c r="M21" s="113">
        <v>0</v>
      </c>
      <c r="N21" s="54">
        <f t="shared" si="5"/>
        <v>0</v>
      </c>
      <c r="O21" s="54">
        <f t="shared" si="6"/>
        <v>0</v>
      </c>
      <c r="P21" s="1"/>
    </row>
    <row r="22" spans="2:16" ht="12.5">
      <c r="B22" s="7" t="str">
        <f t="shared" si="3"/>
        <v/>
      </c>
      <c r="C22" s="50">
        <f>IF(D11="","-",+C21+1)</f>
        <v>2012</v>
      </c>
      <c r="D22" s="55">
        <v>0</v>
      </c>
      <c r="E22" s="377">
        <v>0</v>
      </c>
      <c r="F22" s="55">
        <v>0</v>
      </c>
      <c r="G22" s="378">
        <v>0</v>
      </c>
      <c r="H22" s="363">
        <v>0</v>
      </c>
      <c r="I22" s="52">
        <v>0</v>
      </c>
      <c r="J22" s="52"/>
      <c r="K22" s="113">
        <v>0</v>
      </c>
      <c r="L22" s="54">
        <f t="shared" si="4"/>
        <v>0</v>
      </c>
      <c r="M22" s="113">
        <v>0</v>
      </c>
      <c r="N22" s="54">
        <f t="shared" si="5"/>
        <v>0</v>
      </c>
      <c r="O22" s="54">
        <f t="shared" si="6"/>
        <v>0</v>
      </c>
      <c r="P22" s="1"/>
    </row>
    <row r="23" spans="2:16" ht="12.5">
      <c r="B23" s="7" t="str">
        <f t="shared" si="3"/>
        <v/>
      </c>
      <c r="C23" s="50">
        <f>IF(D11="","-",+C22+1)</f>
        <v>2013</v>
      </c>
      <c r="D23" s="55">
        <v>0</v>
      </c>
      <c r="E23" s="377">
        <v>0</v>
      </c>
      <c r="F23" s="55">
        <v>0</v>
      </c>
      <c r="G23" s="378">
        <v>0</v>
      </c>
      <c r="H23" s="363">
        <v>0</v>
      </c>
      <c r="I23" s="52">
        <v>0</v>
      </c>
      <c r="J23" s="52"/>
      <c r="K23" s="113">
        <v>0</v>
      </c>
      <c r="L23" s="54">
        <f t="shared" si="4"/>
        <v>0</v>
      </c>
      <c r="M23" s="113">
        <v>0</v>
      </c>
      <c r="N23" s="54">
        <f t="shared" si="5"/>
        <v>0</v>
      </c>
      <c r="O23" s="54">
        <f t="shared" si="6"/>
        <v>0</v>
      </c>
      <c r="P23" s="1"/>
    </row>
    <row r="24" spans="2:16" ht="12.5">
      <c r="B24" s="7" t="str">
        <f t="shared" si="3"/>
        <v/>
      </c>
      <c r="C24" s="50">
        <f>IF(D11="","-",+C23+1)</f>
        <v>2014</v>
      </c>
      <c r="D24" s="55">
        <v>0</v>
      </c>
      <c r="E24" s="377">
        <v>0</v>
      </c>
      <c r="F24" s="55">
        <v>0</v>
      </c>
      <c r="G24" s="378">
        <v>0</v>
      </c>
      <c r="H24" s="363">
        <v>0</v>
      </c>
      <c r="I24" s="52">
        <v>0</v>
      </c>
      <c r="J24" s="52"/>
      <c r="K24" s="113">
        <v>0</v>
      </c>
      <c r="L24" s="54">
        <f t="shared" si="4"/>
        <v>0</v>
      </c>
      <c r="M24" s="113">
        <v>0</v>
      </c>
      <c r="N24" s="54">
        <f t="shared" si="5"/>
        <v>0</v>
      </c>
      <c r="O24" s="54">
        <f t="shared" si="6"/>
        <v>0</v>
      </c>
      <c r="P24" s="1"/>
    </row>
    <row r="25" spans="2:16" ht="12.5">
      <c r="B25" s="7" t="str">
        <f t="shared" si="3"/>
        <v/>
      </c>
      <c r="C25" s="50">
        <f>IF(D11="","-",+C24+1)</f>
        <v>2015</v>
      </c>
      <c r="D25" s="55">
        <v>0</v>
      </c>
      <c r="E25" s="377">
        <v>0</v>
      </c>
      <c r="F25" s="55">
        <v>0</v>
      </c>
      <c r="G25" s="378">
        <v>0</v>
      </c>
      <c r="H25" s="363">
        <v>0</v>
      </c>
      <c r="I25" s="52">
        <v>0</v>
      </c>
      <c r="J25" s="52"/>
      <c r="K25" s="113">
        <v>0</v>
      </c>
      <c r="L25" s="54">
        <f t="shared" si="4"/>
        <v>0</v>
      </c>
      <c r="M25" s="113">
        <v>0</v>
      </c>
      <c r="N25" s="54">
        <f t="shared" si="5"/>
        <v>0</v>
      </c>
      <c r="O25" s="54">
        <f t="shared" si="6"/>
        <v>0</v>
      </c>
      <c r="P25" s="1"/>
    </row>
    <row r="26" spans="2:16" ht="12.5">
      <c r="B26" s="7" t="str">
        <f t="shared" si="3"/>
        <v/>
      </c>
      <c r="C26" s="50">
        <f>IF(D11="","-",+C25+1)</f>
        <v>2016</v>
      </c>
      <c r="D26" s="55">
        <v>0</v>
      </c>
      <c r="E26" s="377">
        <v>0</v>
      </c>
      <c r="F26" s="55">
        <v>0</v>
      </c>
      <c r="G26" s="378">
        <v>0</v>
      </c>
      <c r="H26" s="363">
        <v>0</v>
      </c>
      <c r="I26" s="52">
        <v>0</v>
      </c>
      <c r="J26" s="52"/>
      <c r="K26" s="113">
        <v>0</v>
      </c>
      <c r="L26" s="54">
        <f t="shared" si="4"/>
        <v>0</v>
      </c>
      <c r="M26" s="113">
        <v>0</v>
      </c>
      <c r="N26" s="54">
        <f t="shared" si="5"/>
        <v>0</v>
      </c>
      <c r="O26" s="54">
        <f t="shared" si="6"/>
        <v>0</v>
      </c>
      <c r="P26" s="1"/>
    </row>
    <row r="27" spans="2:16" ht="12.5">
      <c r="B27" s="7" t="str">
        <f t="shared" si="3"/>
        <v/>
      </c>
      <c r="C27" s="50">
        <f>IF(D11="","-",+C26+1)</f>
        <v>2017</v>
      </c>
      <c r="D27" s="55">
        <v>0</v>
      </c>
      <c r="E27" s="377">
        <v>0</v>
      </c>
      <c r="F27" s="55">
        <v>0</v>
      </c>
      <c r="G27" s="378">
        <v>0</v>
      </c>
      <c r="H27" s="363">
        <v>0</v>
      </c>
      <c r="I27" s="52">
        <v>0</v>
      </c>
      <c r="J27" s="52"/>
      <c r="K27" s="113">
        <v>0</v>
      </c>
      <c r="L27" s="54">
        <f t="shared" si="4"/>
        <v>0</v>
      </c>
      <c r="M27" s="113">
        <v>0</v>
      </c>
      <c r="N27" s="54">
        <f t="shared" si="5"/>
        <v>0</v>
      </c>
      <c r="O27" s="54">
        <f t="shared" si="6"/>
        <v>0</v>
      </c>
      <c r="P27" s="1"/>
    </row>
    <row r="28" spans="2:16" ht="12.5">
      <c r="B28" s="7" t="str">
        <f t="shared" si="3"/>
        <v/>
      </c>
      <c r="C28" s="50">
        <f>IF(D11="","-",+C27+1)</f>
        <v>2018</v>
      </c>
      <c r="D28" s="55">
        <v>0</v>
      </c>
      <c r="E28" s="377">
        <v>0</v>
      </c>
      <c r="F28" s="55">
        <v>0</v>
      </c>
      <c r="G28" s="378">
        <v>0</v>
      </c>
      <c r="H28" s="363">
        <v>0</v>
      </c>
      <c r="I28" s="52">
        <v>0</v>
      </c>
      <c r="J28" s="52"/>
      <c r="K28" s="113">
        <v>0</v>
      </c>
      <c r="L28" s="54">
        <f t="shared" si="4"/>
        <v>0</v>
      </c>
      <c r="M28" s="113">
        <v>0</v>
      </c>
      <c r="N28" s="54">
        <f t="shared" si="5"/>
        <v>0</v>
      </c>
      <c r="O28" s="54">
        <f t="shared" si="6"/>
        <v>0</v>
      </c>
      <c r="P28" s="1"/>
    </row>
    <row r="29" spans="2:16" ht="12.5">
      <c r="B29" s="7" t="str">
        <f t="shared" si="3"/>
        <v/>
      </c>
      <c r="C29" s="50">
        <f>IF(D11="","-",+C28+1)</f>
        <v>2019</v>
      </c>
      <c r="D29" s="55">
        <v>0</v>
      </c>
      <c r="E29" s="377">
        <v>0</v>
      </c>
      <c r="F29" s="55">
        <v>0</v>
      </c>
      <c r="G29" s="378">
        <v>0</v>
      </c>
      <c r="H29" s="363">
        <v>0</v>
      </c>
      <c r="I29" s="52">
        <v>0</v>
      </c>
      <c r="J29" s="52"/>
      <c r="K29" s="113">
        <v>0</v>
      </c>
      <c r="L29" s="54">
        <f t="shared" si="4"/>
        <v>0</v>
      </c>
      <c r="M29" s="113">
        <v>0</v>
      </c>
      <c r="N29" s="54">
        <f t="shared" si="5"/>
        <v>0</v>
      </c>
      <c r="O29" s="54">
        <f t="shared" si="6"/>
        <v>0</v>
      </c>
      <c r="P29" s="1"/>
    </row>
    <row r="30" spans="2:16" ht="12.5">
      <c r="B30" s="7" t="str">
        <f t="shared" si="3"/>
        <v/>
      </c>
      <c r="C30" s="50">
        <f>IF(D11="","-",+C29+1)</f>
        <v>2020</v>
      </c>
      <c r="D30" s="55">
        <v>0</v>
      </c>
      <c r="E30" s="377">
        <v>0</v>
      </c>
      <c r="F30" s="55">
        <v>0</v>
      </c>
      <c r="G30" s="378">
        <v>0</v>
      </c>
      <c r="H30" s="363">
        <v>0</v>
      </c>
      <c r="I30" s="52">
        <v>0</v>
      </c>
      <c r="J30" s="52"/>
      <c r="K30" s="113">
        <v>0</v>
      </c>
      <c r="L30" s="54">
        <f t="shared" si="4"/>
        <v>0</v>
      </c>
      <c r="M30" s="113">
        <v>0</v>
      </c>
      <c r="N30" s="54">
        <f t="shared" si="5"/>
        <v>0</v>
      </c>
      <c r="O30" s="54">
        <f t="shared" si="6"/>
        <v>0</v>
      </c>
      <c r="P30" s="1"/>
    </row>
    <row r="31" spans="2:16" ht="12.5">
      <c r="B31" s="7" t="str">
        <f t="shared" si="3"/>
        <v/>
      </c>
      <c r="C31" s="50">
        <f>IF(D11="","-",+C30+1)</f>
        <v>2021</v>
      </c>
      <c r="D31" s="55">
        <v>0</v>
      </c>
      <c r="E31" s="377">
        <v>0</v>
      </c>
      <c r="F31" s="55">
        <v>0</v>
      </c>
      <c r="G31" s="378">
        <v>0</v>
      </c>
      <c r="H31" s="363">
        <v>0</v>
      </c>
      <c r="I31" s="52">
        <v>0</v>
      </c>
      <c r="J31" s="52"/>
      <c r="K31" s="113">
        <v>0</v>
      </c>
      <c r="L31" s="54">
        <f t="shared" si="4"/>
        <v>0</v>
      </c>
      <c r="M31" s="113">
        <v>0</v>
      </c>
      <c r="N31" s="54">
        <f t="shared" si="5"/>
        <v>0</v>
      </c>
      <c r="O31" s="54">
        <f t="shared" si="6"/>
        <v>0</v>
      </c>
      <c r="P31" s="1"/>
    </row>
    <row r="32" spans="2:16" ht="12.5">
      <c r="B32" s="7" t="str">
        <f t="shared" si="3"/>
        <v/>
      </c>
      <c r="C32" s="50">
        <f>IF(D11="","-",+C31+1)</f>
        <v>2022</v>
      </c>
      <c r="D32" s="55">
        <v>0</v>
      </c>
      <c r="E32" s="377">
        <v>0</v>
      </c>
      <c r="F32" s="55">
        <v>0</v>
      </c>
      <c r="G32" s="378">
        <v>0</v>
      </c>
      <c r="H32" s="363">
        <v>0</v>
      </c>
      <c r="I32" s="52">
        <v>0</v>
      </c>
      <c r="J32" s="52"/>
      <c r="K32" s="113">
        <v>0</v>
      </c>
      <c r="L32" s="54">
        <f t="shared" si="4"/>
        <v>0</v>
      </c>
      <c r="M32" s="113">
        <v>0</v>
      </c>
      <c r="N32" s="54">
        <f t="shared" si="5"/>
        <v>0</v>
      </c>
      <c r="O32" s="54">
        <f t="shared" si="6"/>
        <v>0</v>
      </c>
      <c r="P32" s="1"/>
    </row>
    <row r="33" spans="2:16" ht="12.5">
      <c r="B33" s="7" t="str">
        <f t="shared" si="3"/>
        <v/>
      </c>
      <c r="C33" s="50">
        <f>IF(D11="","-",+C32+1)</f>
        <v>2023</v>
      </c>
      <c r="D33" s="55">
        <v>0</v>
      </c>
      <c r="E33" s="377">
        <v>0</v>
      </c>
      <c r="F33" s="55">
        <v>0</v>
      </c>
      <c r="G33" s="378">
        <v>0</v>
      </c>
      <c r="H33" s="363">
        <v>0</v>
      </c>
      <c r="I33" s="52">
        <v>0</v>
      </c>
      <c r="J33" s="52"/>
      <c r="K33" s="113">
        <v>0</v>
      </c>
      <c r="L33" s="54">
        <f t="shared" si="4"/>
        <v>0</v>
      </c>
      <c r="M33" s="113">
        <v>0</v>
      </c>
      <c r="N33" s="54">
        <f t="shared" si="5"/>
        <v>0</v>
      </c>
      <c r="O33" s="54">
        <f t="shared" si="6"/>
        <v>0</v>
      </c>
      <c r="P33" s="1"/>
    </row>
    <row r="34" spans="2:16" ht="13">
      <c r="B34" s="7" t="str">
        <f t="shared" si="3"/>
        <v/>
      </c>
      <c r="C34" s="459">
        <f>IF(D11="","-",+C33+1)</f>
        <v>2024</v>
      </c>
      <c r="D34" s="55">
        <v>0</v>
      </c>
      <c r="E34" s="377">
        <v>0</v>
      </c>
      <c r="F34" s="55">
        <v>0</v>
      </c>
      <c r="G34" s="378">
        <v>0</v>
      </c>
      <c r="H34" s="363">
        <v>0</v>
      </c>
      <c r="I34" s="52">
        <v>0</v>
      </c>
      <c r="J34" s="52"/>
      <c r="K34" s="113">
        <v>0</v>
      </c>
      <c r="L34" s="54">
        <f t="shared" si="4"/>
        <v>0</v>
      </c>
      <c r="M34" s="113">
        <v>0</v>
      </c>
      <c r="N34" s="54">
        <f t="shared" si="5"/>
        <v>0</v>
      </c>
      <c r="O34" s="54">
        <f t="shared" si="6"/>
        <v>0</v>
      </c>
      <c r="P34" s="1"/>
    </row>
    <row r="35" spans="2:16" ht="12.5">
      <c r="B35" s="7" t="str">
        <f t="shared" si="3"/>
        <v/>
      </c>
      <c r="C35" s="50">
        <f>IF(D11="","-",+C34+1)</f>
        <v>2025</v>
      </c>
      <c r="D35" s="55">
        <f>IF(F34+SUM(E$17:E34)=D$10,F34,D$10-SUM(E$17:E34))</f>
        <v>0</v>
      </c>
      <c r="E35" s="377">
        <f>IF(+I14&lt;F34,I14,D35)</f>
        <v>0</v>
      </c>
      <c r="F35" s="55">
        <f t="shared" ref="F35:F48" si="7">+D35-E35</f>
        <v>0</v>
      </c>
      <c r="G35" s="378">
        <f t="shared" ref="G35:G48" si="8">+I$12*((D35+F35)/2)+E35</f>
        <v>0</v>
      </c>
      <c r="H35" s="363">
        <f t="shared" ref="H35:H48" si="9">+I$13*((D35+F35)/2)+E35</f>
        <v>0</v>
      </c>
      <c r="I35" s="52">
        <f t="shared" ref="I35:I48" si="10">H35-G35</f>
        <v>0</v>
      </c>
      <c r="J35" s="52"/>
      <c r="K35" s="129"/>
      <c r="L35" s="54">
        <f t="shared" si="0"/>
        <v>0</v>
      </c>
      <c r="M35" s="129"/>
      <c r="N35" s="54">
        <f t="shared" si="1"/>
        <v>0</v>
      </c>
      <c r="O35" s="54">
        <f t="shared" si="2"/>
        <v>0</v>
      </c>
      <c r="P35" s="1"/>
    </row>
    <row r="36" spans="2:16" ht="12.5">
      <c r="B36" s="7" t="str">
        <f t="shared" si="3"/>
        <v/>
      </c>
      <c r="C36" s="50">
        <f>IF(D11="","-",+C35+1)</f>
        <v>2026</v>
      </c>
      <c r="D36" s="55">
        <f>IF(F35+SUM(E$17:E35)=D$10,F35,D$10-SUM(E$17:E35))</f>
        <v>0</v>
      </c>
      <c r="E36" s="377">
        <f>IF(+I14&lt;F35,I14,D36)</f>
        <v>0</v>
      </c>
      <c r="F36" s="55">
        <f t="shared" si="7"/>
        <v>0</v>
      </c>
      <c r="G36" s="378">
        <f t="shared" si="8"/>
        <v>0</v>
      </c>
      <c r="H36" s="363">
        <f t="shared" si="9"/>
        <v>0</v>
      </c>
      <c r="I36" s="52">
        <f t="shared" si="10"/>
        <v>0</v>
      </c>
      <c r="J36" s="52"/>
      <c r="K36" s="129"/>
      <c r="L36" s="54">
        <f t="shared" si="0"/>
        <v>0</v>
      </c>
      <c r="M36" s="129"/>
      <c r="N36" s="54">
        <f t="shared" si="1"/>
        <v>0</v>
      </c>
      <c r="O36" s="54">
        <f t="shared" si="2"/>
        <v>0</v>
      </c>
      <c r="P36" s="1"/>
    </row>
    <row r="37" spans="2:16" ht="12.5">
      <c r="B37" s="7" t="str">
        <f t="shared" si="3"/>
        <v/>
      </c>
      <c r="C37" s="50">
        <f>IF(D11="","-",+C36+1)</f>
        <v>2027</v>
      </c>
      <c r="D37" s="55">
        <f>IF(F36+SUM(E$17:E36)=D$10,F36,D$10-SUM(E$17:E36))</f>
        <v>0</v>
      </c>
      <c r="E37" s="377">
        <f>IF(+I14&lt;F36,I14,D37)</f>
        <v>0</v>
      </c>
      <c r="F37" s="55">
        <f t="shared" si="7"/>
        <v>0</v>
      </c>
      <c r="G37" s="378">
        <f t="shared" si="8"/>
        <v>0</v>
      </c>
      <c r="H37" s="363">
        <f t="shared" si="9"/>
        <v>0</v>
      </c>
      <c r="I37" s="52">
        <f t="shared" si="10"/>
        <v>0</v>
      </c>
      <c r="J37" s="52"/>
      <c r="K37" s="129"/>
      <c r="L37" s="54">
        <f t="shared" si="0"/>
        <v>0</v>
      </c>
      <c r="M37" s="129"/>
      <c r="N37" s="54">
        <f t="shared" si="1"/>
        <v>0</v>
      </c>
      <c r="O37" s="54">
        <f t="shared" si="2"/>
        <v>0</v>
      </c>
      <c r="P37" s="1"/>
    </row>
    <row r="38" spans="2:16" ht="12.5">
      <c r="B38" s="7" t="str">
        <f t="shared" si="3"/>
        <v/>
      </c>
      <c r="C38" s="50">
        <f>IF(D11="","-",+C37+1)</f>
        <v>2028</v>
      </c>
      <c r="D38" s="55">
        <f>IF(F37+SUM(E$17:E37)=D$10,F37,D$10-SUM(E$17:E37))</f>
        <v>0</v>
      </c>
      <c r="E38" s="377">
        <f>IF(+I14&lt;F37,I14,D38)</f>
        <v>0</v>
      </c>
      <c r="F38" s="55">
        <f t="shared" si="7"/>
        <v>0</v>
      </c>
      <c r="G38" s="378">
        <f t="shared" si="8"/>
        <v>0</v>
      </c>
      <c r="H38" s="363">
        <f t="shared" si="9"/>
        <v>0</v>
      </c>
      <c r="I38" s="52">
        <f t="shared" si="10"/>
        <v>0</v>
      </c>
      <c r="J38" s="52"/>
      <c r="K38" s="129"/>
      <c r="L38" s="54">
        <f t="shared" si="0"/>
        <v>0</v>
      </c>
      <c r="M38" s="129"/>
      <c r="N38" s="54">
        <f t="shared" si="1"/>
        <v>0</v>
      </c>
      <c r="O38" s="54">
        <f t="shared" si="2"/>
        <v>0</v>
      </c>
      <c r="P38" s="1"/>
    </row>
    <row r="39" spans="2:16" ht="12.5">
      <c r="B39" s="7" t="str">
        <f t="shared" si="3"/>
        <v/>
      </c>
      <c r="C39" s="50">
        <f>IF(D11="","-",+C38+1)</f>
        <v>2029</v>
      </c>
      <c r="D39" s="55">
        <f>IF(F38+SUM(E$17:E38)=D$10,F38,D$10-SUM(E$17:E38))</f>
        <v>0</v>
      </c>
      <c r="E39" s="377">
        <f>IF(+I14&lt;F38,I14,D39)</f>
        <v>0</v>
      </c>
      <c r="F39" s="55">
        <f t="shared" si="7"/>
        <v>0</v>
      </c>
      <c r="G39" s="378">
        <f t="shared" si="8"/>
        <v>0</v>
      </c>
      <c r="H39" s="363">
        <f t="shared" si="9"/>
        <v>0</v>
      </c>
      <c r="I39" s="52">
        <f t="shared" si="10"/>
        <v>0</v>
      </c>
      <c r="J39" s="52"/>
      <c r="K39" s="129"/>
      <c r="L39" s="54">
        <f t="shared" si="0"/>
        <v>0</v>
      </c>
      <c r="M39" s="129"/>
      <c r="N39" s="54">
        <f t="shared" si="1"/>
        <v>0</v>
      </c>
      <c r="O39" s="54">
        <f t="shared" si="2"/>
        <v>0</v>
      </c>
      <c r="P39" s="1"/>
    </row>
    <row r="40" spans="2:16" ht="12.5">
      <c r="B40" s="7" t="str">
        <f t="shared" si="3"/>
        <v/>
      </c>
      <c r="C40" s="50">
        <f>IF(D11="","-",+C39+1)</f>
        <v>2030</v>
      </c>
      <c r="D40" s="55">
        <f>IF(F39+SUM(E$17:E39)=D$10,F39,D$10-SUM(E$17:E39))</f>
        <v>0</v>
      </c>
      <c r="E40" s="377">
        <f>IF(+I14&lt;F39,I14,D40)</f>
        <v>0</v>
      </c>
      <c r="F40" s="55">
        <f t="shared" si="7"/>
        <v>0</v>
      </c>
      <c r="G40" s="378">
        <f t="shared" si="8"/>
        <v>0</v>
      </c>
      <c r="H40" s="363">
        <f t="shared" si="9"/>
        <v>0</v>
      </c>
      <c r="I40" s="52">
        <f t="shared" si="10"/>
        <v>0</v>
      </c>
      <c r="J40" s="52"/>
      <c r="K40" s="129"/>
      <c r="L40" s="54">
        <f t="shared" si="0"/>
        <v>0</v>
      </c>
      <c r="M40" s="129"/>
      <c r="N40" s="54">
        <f t="shared" si="1"/>
        <v>0</v>
      </c>
      <c r="O40" s="54">
        <f t="shared" si="2"/>
        <v>0</v>
      </c>
      <c r="P40" s="1"/>
    </row>
    <row r="41" spans="2:16" ht="12.5">
      <c r="B41" s="7" t="str">
        <f t="shared" si="3"/>
        <v/>
      </c>
      <c r="C41" s="50">
        <f>IF(D11="","-",+C40+1)</f>
        <v>2031</v>
      </c>
      <c r="D41" s="55">
        <f>IF(F40+SUM(E$17:E40)=D$10,F40,D$10-SUM(E$17:E40))</f>
        <v>0</v>
      </c>
      <c r="E41" s="377">
        <f>IF(+I14&lt;F40,I14,D41)</f>
        <v>0</v>
      </c>
      <c r="F41" s="55">
        <f t="shared" si="7"/>
        <v>0</v>
      </c>
      <c r="G41" s="378">
        <f t="shared" si="8"/>
        <v>0</v>
      </c>
      <c r="H41" s="363">
        <f t="shared" si="9"/>
        <v>0</v>
      </c>
      <c r="I41" s="52">
        <f t="shared" si="10"/>
        <v>0</v>
      </c>
      <c r="J41" s="52"/>
      <c r="K41" s="129"/>
      <c r="L41" s="54">
        <f t="shared" si="0"/>
        <v>0</v>
      </c>
      <c r="M41" s="129"/>
      <c r="N41" s="54">
        <f t="shared" si="1"/>
        <v>0</v>
      </c>
      <c r="O41" s="54">
        <f t="shared" si="2"/>
        <v>0</v>
      </c>
      <c r="P41" s="1"/>
    </row>
    <row r="42" spans="2:16" ht="12.5">
      <c r="B42" s="7" t="str">
        <f t="shared" si="3"/>
        <v/>
      </c>
      <c r="C42" s="50">
        <f>IF(D11="","-",+C41+1)</f>
        <v>2032</v>
      </c>
      <c r="D42" s="55">
        <f>IF(F41+SUM(E$17:E41)=D$10,F41,D$10-SUM(E$17:E41))</f>
        <v>0</v>
      </c>
      <c r="E42" s="377">
        <f>IF(+I14&lt;F41,I14,D42)</f>
        <v>0</v>
      </c>
      <c r="F42" s="55">
        <f t="shared" si="7"/>
        <v>0</v>
      </c>
      <c r="G42" s="378">
        <f t="shared" si="8"/>
        <v>0</v>
      </c>
      <c r="H42" s="363">
        <f t="shared" si="9"/>
        <v>0</v>
      </c>
      <c r="I42" s="52">
        <f t="shared" si="10"/>
        <v>0</v>
      </c>
      <c r="J42" s="52"/>
      <c r="K42" s="129"/>
      <c r="L42" s="54">
        <f t="shared" si="0"/>
        <v>0</v>
      </c>
      <c r="M42" s="129"/>
      <c r="N42" s="54">
        <f t="shared" si="1"/>
        <v>0</v>
      </c>
      <c r="O42" s="54">
        <f t="shared" si="2"/>
        <v>0</v>
      </c>
      <c r="P42" s="1"/>
    </row>
    <row r="43" spans="2:16" ht="12.5">
      <c r="B43" s="7" t="str">
        <f t="shared" si="3"/>
        <v/>
      </c>
      <c r="C43" s="50">
        <f>IF(D11="","-",+C42+1)</f>
        <v>2033</v>
      </c>
      <c r="D43" s="55">
        <f>IF(F42+SUM(E$17:E42)=D$10,F42,D$10-SUM(E$17:E42))</f>
        <v>0</v>
      </c>
      <c r="E43" s="377">
        <f>IF(+I14&lt;F42,I14,D43)</f>
        <v>0</v>
      </c>
      <c r="F43" s="55">
        <f t="shared" si="7"/>
        <v>0</v>
      </c>
      <c r="G43" s="378">
        <f t="shared" si="8"/>
        <v>0</v>
      </c>
      <c r="H43" s="363">
        <f t="shared" si="9"/>
        <v>0</v>
      </c>
      <c r="I43" s="52">
        <f t="shared" si="10"/>
        <v>0</v>
      </c>
      <c r="J43" s="52"/>
      <c r="K43" s="129"/>
      <c r="L43" s="54">
        <f t="shared" si="0"/>
        <v>0</v>
      </c>
      <c r="M43" s="129"/>
      <c r="N43" s="54">
        <f t="shared" si="1"/>
        <v>0</v>
      </c>
      <c r="O43" s="54">
        <f t="shared" si="2"/>
        <v>0</v>
      </c>
      <c r="P43" s="1"/>
    </row>
    <row r="44" spans="2:16" ht="12.5">
      <c r="B44" s="7" t="str">
        <f t="shared" si="3"/>
        <v/>
      </c>
      <c r="C44" s="50">
        <f>IF(D11="","-",+C43+1)</f>
        <v>2034</v>
      </c>
      <c r="D44" s="55">
        <f>IF(F43+SUM(E$17:E43)=D$10,F43,D$10-SUM(E$17:E43))</f>
        <v>0</v>
      </c>
      <c r="E44" s="377">
        <f>IF(+I14&lt;F43,I14,D44)</f>
        <v>0</v>
      </c>
      <c r="F44" s="55">
        <f t="shared" si="7"/>
        <v>0</v>
      </c>
      <c r="G44" s="378">
        <f t="shared" si="8"/>
        <v>0</v>
      </c>
      <c r="H44" s="363">
        <f t="shared" si="9"/>
        <v>0</v>
      </c>
      <c r="I44" s="52">
        <f t="shared" si="10"/>
        <v>0</v>
      </c>
      <c r="J44" s="52"/>
      <c r="K44" s="129"/>
      <c r="L44" s="54">
        <f t="shared" si="0"/>
        <v>0</v>
      </c>
      <c r="M44" s="129"/>
      <c r="N44" s="54">
        <f t="shared" si="1"/>
        <v>0</v>
      </c>
      <c r="O44" s="54">
        <f t="shared" si="2"/>
        <v>0</v>
      </c>
      <c r="P44" s="1"/>
    </row>
    <row r="45" spans="2:16" ht="12.5">
      <c r="B45" s="7" t="str">
        <f t="shared" si="3"/>
        <v/>
      </c>
      <c r="C45" s="50">
        <f>IF(D11="","-",+C44+1)</f>
        <v>2035</v>
      </c>
      <c r="D45" s="55">
        <f>IF(F44+SUM(E$17:E44)=D$10,F44,D$10-SUM(E$17:E44))</f>
        <v>0</v>
      </c>
      <c r="E45" s="377">
        <f>IF(+I14&lt;F44,I14,D45)</f>
        <v>0</v>
      </c>
      <c r="F45" s="55">
        <f t="shared" si="7"/>
        <v>0</v>
      </c>
      <c r="G45" s="378">
        <f t="shared" si="8"/>
        <v>0</v>
      </c>
      <c r="H45" s="363">
        <f t="shared" si="9"/>
        <v>0</v>
      </c>
      <c r="I45" s="52">
        <f t="shared" si="10"/>
        <v>0</v>
      </c>
      <c r="J45" s="52"/>
      <c r="K45" s="129"/>
      <c r="L45" s="54">
        <f t="shared" si="0"/>
        <v>0</v>
      </c>
      <c r="M45" s="129"/>
      <c r="N45" s="54">
        <f t="shared" si="1"/>
        <v>0</v>
      </c>
      <c r="O45" s="54">
        <f t="shared" si="2"/>
        <v>0</v>
      </c>
      <c r="P45" s="1"/>
    </row>
    <row r="46" spans="2:16" ht="12.5">
      <c r="B46" s="7" t="str">
        <f t="shared" si="3"/>
        <v/>
      </c>
      <c r="C46" s="50">
        <f>IF(D11="","-",+C45+1)</f>
        <v>2036</v>
      </c>
      <c r="D46" s="55">
        <f>IF(F45+SUM(E$17:E45)=D$10,F45,D$10-SUM(E$17:E45))</f>
        <v>0</v>
      </c>
      <c r="E46" s="377">
        <f>IF(+I14&lt;F45,I14,D46)</f>
        <v>0</v>
      </c>
      <c r="F46" s="55">
        <f t="shared" si="7"/>
        <v>0</v>
      </c>
      <c r="G46" s="378">
        <f t="shared" si="8"/>
        <v>0</v>
      </c>
      <c r="H46" s="363">
        <f t="shared" si="9"/>
        <v>0</v>
      </c>
      <c r="I46" s="52">
        <f t="shared" si="10"/>
        <v>0</v>
      </c>
      <c r="J46" s="52"/>
      <c r="K46" s="129"/>
      <c r="L46" s="54">
        <f t="shared" si="0"/>
        <v>0</v>
      </c>
      <c r="M46" s="129"/>
      <c r="N46" s="54">
        <f t="shared" si="1"/>
        <v>0</v>
      </c>
      <c r="O46" s="54">
        <f t="shared" si="2"/>
        <v>0</v>
      </c>
      <c r="P46" s="1"/>
    </row>
    <row r="47" spans="2:16" ht="12.5">
      <c r="B47" s="7" t="str">
        <f t="shared" si="3"/>
        <v/>
      </c>
      <c r="C47" s="50">
        <f>IF(D11="","-",+C46+1)</f>
        <v>2037</v>
      </c>
      <c r="D47" s="55">
        <f>IF(F46+SUM(E$17:E46)=D$10,F46,D$10-SUM(E$17:E46))</f>
        <v>0</v>
      </c>
      <c r="E47" s="377">
        <f>IF(+I14&lt;F46,I14,D47)</f>
        <v>0</v>
      </c>
      <c r="F47" s="55">
        <f t="shared" si="7"/>
        <v>0</v>
      </c>
      <c r="G47" s="378">
        <f t="shared" si="8"/>
        <v>0</v>
      </c>
      <c r="H47" s="363">
        <f t="shared" si="9"/>
        <v>0</v>
      </c>
      <c r="I47" s="52">
        <f t="shared" si="10"/>
        <v>0</v>
      </c>
      <c r="J47" s="52"/>
      <c r="K47" s="129"/>
      <c r="L47" s="54">
        <f t="shared" si="0"/>
        <v>0</v>
      </c>
      <c r="M47" s="129"/>
      <c r="N47" s="54">
        <f t="shared" si="1"/>
        <v>0</v>
      </c>
      <c r="O47" s="54">
        <f t="shared" si="2"/>
        <v>0</v>
      </c>
      <c r="P47" s="1"/>
    </row>
    <row r="48" spans="2:16" ht="12.5">
      <c r="B48" s="7" t="str">
        <f t="shared" si="3"/>
        <v/>
      </c>
      <c r="C48" s="50">
        <f>IF(D11="","-",+C47+1)</f>
        <v>2038</v>
      </c>
      <c r="D48" s="55">
        <f>IF(F47+SUM(E$17:E47)=D$10,F47,D$10-SUM(E$17:E47))</f>
        <v>0</v>
      </c>
      <c r="E48" s="377">
        <f>IF(+I14&lt;F47,I14,D48)</f>
        <v>0</v>
      </c>
      <c r="F48" s="55">
        <f t="shared" si="7"/>
        <v>0</v>
      </c>
      <c r="G48" s="378">
        <f t="shared" si="8"/>
        <v>0</v>
      </c>
      <c r="H48" s="363">
        <f t="shared" si="9"/>
        <v>0</v>
      </c>
      <c r="I48" s="52">
        <f t="shared" si="10"/>
        <v>0</v>
      </c>
      <c r="J48" s="52"/>
      <c r="K48" s="129"/>
      <c r="L48" s="54">
        <f t="shared" si="0"/>
        <v>0</v>
      </c>
      <c r="M48" s="129"/>
      <c r="N48" s="54">
        <f t="shared" si="1"/>
        <v>0</v>
      </c>
      <c r="O48" s="54">
        <f t="shared" si="2"/>
        <v>0</v>
      </c>
      <c r="P48" s="1"/>
    </row>
    <row r="49" spans="2:17" ht="12.5">
      <c r="B49" s="7" t="str">
        <f t="shared" si="3"/>
        <v/>
      </c>
      <c r="C49" s="50">
        <f>IF(D11="","-",+C48+1)</f>
        <v>2039</v>
      </c>
      <c r="D49" s="55">
        <f>IF(F48+SUM(E$17:E48)=D$10,F48,D$10-SUM(E$17:E48))</f>
        <v>0</v>
      </c>
      <c r="E49" s="377">
        <f>IF(+I14&lt;F48,I14,D49)</f>
        <v>0</v>
      </c>
      <c r="F49" s="55">
        <f t="shared" ref="F49:F72" si="11">+D49-E49</f>
        <v>0</v>
      </c>
      <c r="G49" s="378">
        <f t="shared" ref="G49:G72" si="12">+I$12*((D49+F49)/2)+E49</f>
        <v>0</v>
      </c>
      <c r="H49" s="363">
        <f t="shared" ref="H49:H72" si="13">+I$13*((D49+F49)/2)+E49</f>
        <v>0</v>
      </c>
      <c r="I49" s="52">
        <f t="shared" ref="I49:I72" si="14">H49-G49</f>
        <v>0</v>
      </c>
      <c r="J49" s="52"/>
      <c r="K49" s="129"/>
      <c r="L49" s="54">
        <f t="shared" ref="L49:L72" si="15">IF(K49&lt;&gt;0,+G49-K49,0)</f>
        <v>0</v>
      </c>
      <c r="M49" s="129"/>
      <c r="N49" s="54">
        <f t="shared" ref="N49:N72" si="16">IF(M49&lt;&gt;0,+H49-M49,0)</f>
        <v>0</v>
      </c>
      <c r="O49" s="54">
        <f t="shared" ref="O49:O72" si="17">+N49-L49</f>
        <v>0</v>
      </c>
      <c r="P49" s="1"/>
    </row>
    <row r="50" spans="2:17" ht="12.5">
      <c r="B50" s="7" t="str">
        <f t="shared" si="3"/>
        <v/>
      </c>
      <c r="C50" s="50">
        <f>IF(D11="","-",+C49+1)</f>
        <v>2040</v>
      </c>
      <c r="D50" s="55">
        <f>IF(F49+SUM(E$17:E49)=D$10,F49,D$10-SUM(E$17:E49))</f>
        <v>0</v>
      </c>
      <c r="E50" s="377">
        <f>IF(+I14&lt;F49,I14,D50)</f>
        <v>0</v>
      </c>
      <c r="F50" s="55">
        <f t="shared" si="11"/>
        <v>0</v>
      </c>
      <c r="G50" s="378">
        <f t="shared" si="12"/>
        <v>0</v>
      </c>
      <c r="H50" s="363">
        <f t="shared" si="13"/>
        <v>0</v>
      </c>
      <c r="I50" s="52">
        <f t="shared" si="14"/>
        <v>0</v>
      </c>
      <c r="J50" s="52"/>
      <c r="K50" s="129"/>
      <c r="L50" s="54">
        <f t="shared" si="15"/>
        <v>0</v>
      </c>
      <c r="M50" s="129"/>
      <c r="N50" s="54">
        <f t="shared" si="16"/>
        <v>0</v>
      </c>
      <c r="O50" s="54">
        <f t="shared" si="17"/>
        <v>0</v>
      </c>
      <c r="P50" s="1"/>
    </row>
    <row r="51" spans="2:17" ht="12.5">
      <c r="B51" s="7" t="str">
        <f t="shared" si="3"/>
        <v/>
      </c>
      <c r="C51" s="50">
        <f>IF(D11="","-",+C50+1)</f>
        <v>2041</v>
      </c>
      <c r="D51" s="55">
        <f>IF(F50+SUM(E$17:E50)=D$10,F50,D$10-SUM(E$17:E50))</f>
        <v>0</v>
      </c>
      <c r="E51" s="377">
        <f>IF(+I14&lt;F50,I14,D51)</f>
        <v>0</v>
      </c>
      <c r="F51" s="55">
        <f t="shared" si="11"/>
        <v>0</v>
      </c>
      <c r="G51" s="378">
        <f t="shared" si="12"/>
        <v>0</v>
      </c>
      <c r="H51" s="363">
        <f t="shared" si="13"/>
        <v>0</v>
      </c>
      <c r="I51" s="52">
        <f t="shared" si="14"/>
        <v>0</v>
      </c>
      <c r="J51" s="52"/>
      <c r="K51" s="129"/>
      <c r="L51" s="54">
        <f t="shared" si="15"/>
        <v>0</v>
      </c>
      <c r="M51" s="129"/>
      <c r="N51" s="54">
        <f t="shared" si="16"/>
        <v>0</v>
      </c>
      <c r="O51" s="54">
        <f t="shared" si="17"/>
        <v>0</v>
      </c>
      <c r="P51" s="1"/>
    </row>
    <row r="52" spans="2:17" ht="12.5">
      <c r="B52" s="7" t="str">
        <f t="shared" si="3"/>
        <v/>
      </c>
      <c r="C52" s="50">
        <f>IF(D11="","-",+C51+1)</f>
        <v>2042</v>
      </c>
      <c r="D52" s="55">
        <f>IF(F51+SUM(E$17:E51)=D$10,F51,D$10-SUM(E$17:E51))</f>
        <v>0</v>
      </c>
      <c r="E52" s="377">
        <f>IF(+I14&lt;F51,I14,D52)</f>
        <v>0</v>
      </c>
      <c r="F52" s="55">
        <f t="shared" si="11"/>
        <v>0</v>
      </c>
      <c r="G52" s="378">
        <f t="shared" si="12"/>
        <v>0</v>
      </c>
      <c r="H52" s="363">
        <f t="shared" si="13"/>
        <v>0</v>
      </c>
      <c r="I52" s="52">
        <f t="shared" si="14"/>
        <v>0</v>
      </c>
      <c r="J52" s="52"/>
      <c r="K52" s="129"/>
      <c r="L52" s="54">
        <f t="shared" si="15"/>
        <v>0</v>
      </c>
      <c r="M52" s="129"/>
      <c r="N52" s="54">
        <f t="shared" si="16"/>
        <v>0</v>
      </c>
      <c r="O52" s="54">
        <f t="shared" si="17"/>
        <v>0</v>
      </c>
      <c r="P52" s="1"/>
    </row>
    <row r="53" spans="2:17" ht="12.5">
      <c r="B53" s="7" t="str">
        <f t="shared" si="3"/>
        <v/>
      </c>
      <c r="C53" s="50">
        <f>IF(D11="","-",+C52+1)</f>
        <v>2043</v>
      </c>
      <c r="D53" s="55">
        <f>IF(F52+SUM(E$17:E52)=D$10,F52,D$10-SUM(E$17:E52))</f>
        <v>0</v>
      </c>
      <c r="E53" s="377">
        <f>IF(+I14&lt;F52,I14,D53)</f>
        <v>0</v>
      </c>
      <c r="F53" s="55">
        <f t="shared" si="11"/>
        <v>0</v>
      </c>
      <c r="G53" s="378">
        <f t="shared" si="12"/>
        <v>0</v>
      </c>
      <c r="H53" s="363">
        <f t="shared" si="13"/>
        <v>0</v>
      </c>
      <c r="I53" s="52">
        <f t="shared" si="14"/>
        <v>0</v>
      </c>
      <c r="J53" s="52"/>
      <c r="K53" s="129"/>
      <c r="L53" s="54">
        <f t="shared" si="15"/>
        <v>0</v>
      </c>
      <c r="M53" s="129"/>
      <c r="N53" s="54">
        <f t="shared" si="16"/>
        <v>0</v>
      </c>
      <c r="O53" s="54">
        <f t="shared" si="17"/>
        <v>0</v>
      </c>
      <c r="P53" s="1"/>
    </row>
    <row r="54" spans="2:17" ht="12.5">
      <c r="B54" s="7" t="str">
        <f t="shared" si="3"/>
        <v/>
      </c>
      <c r="C54" s="50">
        <f>IF(D11="","-",+C53+1)</f>
        <v>2044</v>
      </c>
      <c r="D54" s="55">
        <f>IF(F53+SUM(E$17:E53)=D$10,F53,D$10-SUM(E$17:E53))</f>
        <v>0</v>
      </c>
      <c r="E54" s="377">
        <f>IF(+I14&lt;F53,I14,D54)</f>
        <v>0</v>
      </c>
      <c r="F54" s="55">
        <f t="shared" si="11"/>
        <v>0</v>
      </c>
      <c r="G54" s="378">
        <f t="shared" si="12"/>
        <v>0</v>
      </c>
      <c r="H54" s="363">
        <f t="shared" si="13"/>
        <v>0</v>
      </c>
      <c r="I54" s="52">
        <f t="shared" si="14"/>
        <v>0</v>
      </c>
      <c r="J54" s="52"/>
      <c r="K54" s="129"/>
      <c r="L54" s="54">
        <f t="shared" si="15"/>
        <v>0</v>
      </c>
      <c r="M54" s="129"/>
      <c r="N54" s="54">
        <f t="shared" si="16"/>
        <v>0</v>
      </c>
      <c r="O54" s="54">
        <f t="shared" si="17"/>
        <v>0</v>
      </c>
      <c r="P54" s="1"/>
    </row>
    <row r="55" spans="2:17" ht="12.5">
      <c r="B55" s="7" t="str">
        <f t="shared" si="3"/>
        <v/>
      </c>
      <c r="C55" s="50">
        <f>IF(D11="","-",+C54+1)</f>
        <v>2045</v>
      </c>
      <c r="D55" s="55">
        <f>IF(F54+SUM(E$17:E54)=D$10,F54,D$10-SUM(E$17:E54))</f>
        <v>0</v>
      </c>
      <c r="E55" s="377">
        <f>IF(+I14&lt;F54,I14,D55)</f>
        <v>0</v>
      </c>
      <c r="F55" s="55">
        <f t="shared" si="11"/>
        <v>0</v>
      </c>
      <c r="G55" s="378">
        <f t="shared" si="12"/>
        <v>0</v>
      </c>
      <c r="H55" s="363">
        <f t="shared" si="13"/>
        <v>0</v>
      </c>
      <c r="I55" s="52">
        <f t="shared" si="14"/>
        <v>0</v>
      </c>
      <c r="J55" s="52"/>
      <c r="K55" s="129"/>
      <c r="L55" s="54">
        <f t="shared" si="15"/>
        <v>0</v>
      </c>
      <c r="M55" s="129"/>
      <c r="N55" s="54">
        <f t="shared" si="16"/>
        <v>0</v>
      </c>
      <c r="O55" s="54">
        <f t="shared" si="17"/>
        <v>0</v>
      </c>
      <c r="P55" s="1"/>
    </row>
    <row r="56" spans="2:17" ht="12.5">
      <c r="B56" s="7" t="str">
        <f t="shared" si="3"/>
        <v/>
      </c>
      <c r="C56" s="50">
        <f>IF(D11="","-",+C55+1)</f>
        <v>2046</v>
      </c>
      <c r="D56" s="55">
        <f>IF(F55+SUM(E$17:E55)=D$10,F55,D$10-SUM(E$17:E55))</f>
        <v>0</v>
      </c>
      <c r="E56" s="377">
        <f>IF(+I14&lt;F55,I14,D56)</f>
        <v>0</v>
      </c>
      <c r="F56" s="55">
        <f t="shared" si="11"/>
        <v>0</v>
      </c>
      <c r="G56" s="378">
        <f t="shared" si="12"/>
        <v>0</v>
      </c>
      <c r="H56" s="363">
        <f t="shared" si="13"/>
        <v>0</v>
      </c>
      <c r="I56" s="52">
        <f t="shared" si="14"/>
        <v>0</v>
      </c>
      <c r="J56" s="52"/>
      <c r="K56" s="129"/>
      <c r="L56" s="54">
        <f t="shared" si="15"/>
        <v>0</v>
      </c>
      <c r="M56" s="129"/>
      <c r="N56" s="54">
        <f t="shared" si="16"/>
        <v>0</v>
      </c>
      <c r="O56" s="54">
        <f t="shared" si="17"/>
        <v>0</v>
      </c>
      <c r="P56" s="1"/>
    </row>
    <row r="57" spans="2:17" ht="12.5">
      <c r="B57" s="7" t="str">
        <f t="shared" si="3"/>
        <v/>
      </c>
      <c r="C57" s="50">
        <f>IF(D11="","-",+C56+1)</f>
        <v>2047</v>
      </c>
      <c r="D57" s="55">
        <f>IF(F56+SUM(E$17:E56)=D$10,F56,D$10-SUM(E$17:E56))</f>
        <v>0</v>
      </c>
      <c r="E57" s="377">
        <f>IF(+I14&lt;F56,I14,D57)</f>
        <v>0</v>
      </c>
      <c r="F57" s="55">
        <f t="shared" si="11"/>
        <v>0</v>
      </c>
      <c r="G57" s="378">
        <f t="shared" si="12"/>
        <v>0</v>
      </c>
      <c r="H57" s="363">
        <f t="shared" si="13"/>
        <v>0</v>
      </c>
      <c r="I57" s="52">
        <f t="shared" si="14"/>
        <v>0</v>
      </c>
      <c r="J57" s="52"/>
      <c r="K57" s="129"/>
      <c r="L57" s="54">
        <f t="shared" si="15"/>
        <v>0</v>
      </c>
      <c r="M57" s="129"/>
      <c r="N57" s="54">
        <f t="shared" si="16"/>
        <v>0</v>
      </c>
      <c r="O57" s="54">
        <f t="shared" si="17"/>
        <v>0</v>
      </c>
      <c r="P57" s="1"/>
    </row>
    <row r="58" spans="2:17" ht="12.5">
      <c r="B58" s="7" t="str">
        <f t="shared" si="3"/>
        <v/>
      </c>
      <c r="C58" s="50">
        <f>IF(D11="","-",+C57+1)</f>
        <v>2048</v>
      </c>
      <c r="D58" s="55">
        <f>IF(F57+SUM(E$17:E57)=D$10,F57,D$10-SUM(E$17:E57))</f>
        <v>0</v>
      </c>
      <c r="E58" s="377">
        <f>IF(+I14&lt;F57,I14,D58)</f>
        <v>0</v>
      </c>
      <c r="F58" s="55">
        <f t="shared" si="11"/>
        <v>0</v>
      </c>
      <c r="G58" s="378">
        <f t="shared" si="12"/>
        <v>0</v>
      </c>
      <c r="H58" s="363">
        <f t="shared" si="13"/>
        <v>0</v>
      </c>
      <c r="I58" s="52">
        <f t="shared" si="14"/>
        <v>0</v>
      </c>
      <c r="J58" s="52"/>
      <c r="K58" s="129"/>
      <c r="L58" s="54">
        <f t="shared" si="15"/>
        <v>0</v>
      </c>
      <c r="M58" s="129"/>
      <c r="N58" s="54">
        <f t="shared" si="16"/>
        <v>0</v>
      </c>
      <c r="O58" s="54">
        <f t="shared" si="17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3"/>
        <v/>
      </c>
      <c r="C59" s="50">
        <f>IF(D11="","-",+C58+1)</f>
        <v>2049</v>
      </c>
      <c r="D59" s="55">
        <f>IF(F58+SUM(E$17:E58)=D$10,F58,D$10-SUM(E$17:E58))</f>
        <v>0</v>
      </c>
      <c r="E59" s="377">
        <f>IF(+I14&lt;F58,I14,D59)</f>
        <v>0</v>
      </c>
      <c r="F59" s="55">
        <f t="shared" si="11"/>
        <v>0</v>
      </c>
      <c r="G59" s="378">
        <f t="shared" si="12"/>
        <v>0</v>
      </c>
      <c r="H59" s="363">
        <f t="shared" si="13"/>
        <v>0</v>
      </c>
      <c r="I59" s="52">
        <f t="shared" si="14"/>
        <v>0</v>
      </c>
      <c r="J59" s="52"/>
      <c r="K59" s="129"/>
      <c r="L59" s="54">
        <f t="shared" si="15"/>
        <v>0</v>
      </c>
      <c r="M59" s="129"/>
      <c r="N59" s="54">
        <f t="shared" si="16"/>
        <v>0</v>
      </c>
      <c r="O59" s="54">
        <f t="shared" si="17"/>
        <v>0</v>
      </c>
      <c r="P59" s="1"/>
    </row>
    <row r="60" spans="2:17" ht="12.5">
      <c r="B60" s="7" t="str">
        <f t="shared" si="3"/>
        <v/>
      </c>
      <c r="C60" s="50">
        <f>IF(D11="","-",+C59+1)</f>
        <v>2050</v>
      </c>
      <c r="D60" s="55">
        <f>IF(F59+SUM(E$17:E59)=D$10,F59,D$10-SUM(E$17:E59))</f>
        <v>0</v>
      </c>
      <c r="E60" s="377">
        <f>IF(+I14&lt;F59,I14,D60)</f>
        <v>0</v>
      </c>
      <c r="F60" s="55">
        <f t="shared" si="11"/>
        <v>0</v>
      </c>
      <c r="G60" s="378">
        <f t="shared" si="12"/>
        <v>0</v>
      </c>
      <c r="H60" s="363">
        <f t="shared" si="13"/>
        <v>0</v>
      </c>
      <c r="I60" s="52">
        <f t="shared" si="14"/>
        <v>0</v>
      </c>
      <c r="J60" s="52"/>
      <c r="K60" s="129"/>
      <c r="L60" s="54">
        <f t="shared" si="15"/>
        <v>0</v>
      </c>
      <c r="M60" s="129"/>
      <c r="N60" s="54">
        <f t="shared" si="16"/>
        <v>0</v>
      </c>
      <c r="O60" s="54">
        <f t="shared" si="17"/>
        <v>0</v>
      </c>
      <c r="P60" s="1"/>
    </row>
    <row r="61" spans="2:17" ht="12.5">
      <c r="B61" s="7" t="str">
        <f t="shared" si="3"/>
        <v/>
      </c>
      <c r="C61" s="50">
        <f>IF(D11="","-",+C60+1)</f>
        <v>2051</v>
      </c>
      <c r="D61" s="55">
        <f>IF(F60+SUM(E$17:E60)=D$10,F60,D$10-SUM(E$17:E60))</f>
        <v>0</v>
      </c>
      <c r="E61" s="377">
        <f>IF(+I14&lt;F60,I14,D61)</f>
        <v>0</v>
      </c>
      <c r="F61" s="55">
        <f t="shared" si="11"/>
        <v>0</v>
      </c>
      <c r="G61" s="379">
        <f t="shared" si="12"/>
        <v>0</v>
      </c>
      <c r="H61" s="363">
        <f t="shared" si="13"/>
        <v>0</v>
      </c>
      <c r="I61" s="52">
        <f t="shared" si="14"/>
        <v>0</v>
      </c>
      <c r="J61" s="52"/>
      <c r="K61" s="129"/>
      <c r="L61" s="54">
        <f t="shared" si="15"/>
        <v>0</v>
      </c>
      <c r="M61" s="129"/>
      <c r="N61" s="54">
        <f t="shared" si="16"/>
        <v>0</v>
      </c>
      <c r="O61" s="54">
        <f t="shared" si="17"/>
        <v>0</v>
      </c>
      <c r="P61" s="1"/>
    </row>
    <row r="62" spans="2:17" ht="12.5">
      <c r="B62" s="7" t="str">
        <f t="shared" si="3"/>
        <v/>
      </c>
      <c r="C62" s="50">
        <f>IF(D11="","-",+C61+1)</f>
        <v>2052</v>
      </c>
      <c r="D62" s="55">
        <f>IF(F61+SUM(E$17:E61)=D$10,F61,D$10-SUM(E$17:E61))</f>
        <v>0</v>
      </c>
      <c r="E62" s="377">
        <f>IF(+I14&lt;F61,I14,D62)</f>
        <v>0</v>
      </c>
      <c r="F62" s="55">
        <f t="shared" si="11"/>
        <v>0</v>
      </c>
      <c r="G62" s="379">
        <f t="shared" si="12"/>
        <v>0</v>
      </c>
      <c r="H62" s="363">
        <f t="shared" si="13"/>
        <v>0</v>
      </c>
      <c r="I62" s="52">
        <f t="shared" si="14"/>
        <v>0</v>
      </c>
      <c r="J62" s="52"/>
      <c r="K62" s="129"/>
      <c r="L62" s="54">
        <f t="shared" si="15"/>
        <v>0</v>
      </c>
      <c r="M62" s="129"/>
      <c r="N62" s="54">
        <f t="shared" si="16"/>
        <v>0</v>
      </c>
      <c r="O62" s="54">
        <f t="shared" si="17"/>
        <v>0</v>
      </c>
      <c r="P62" s="1"/>
    </row>
    <row r="63" spans="2:17" ht="12.5">
      <c r="B63" s="7" t="str">
        <f t="shared" si="3"/>
        <v/>
      </c>
      <c r="C63" s="50">
        <f>IF(D11="","-",+C62+1)</f>
        <v>2053</v>
      </c>
      <c r="D63" s="55">
        <f>IF(F62+SUM(E$17:E62)=D$10,F62,D$10-SUM(E$17:E62))</f>
        <v>0</v>
      </c>
      <c r="E63" s="377">
        <f>IF(+I14&lt;F62,I14,D63)</f>
        <v>0</v>
      </c>
      <c r="F63" s="55">
        <f t="shared" si="11"/>
        <v>0</v>
      </c>
      <c r="G63" s="379">
        <f t="shared" si="12"/>
        <v>0</v>
      </c>
      <c r="H63" s="363">
        <f t="shared" si="13"/>
        <v>0</v>
      </c>
      <c r="I63" s="52">
        <f t="shared" si="14"/>
        <v>0</v>
      </c>
      <c r="J63" s="52"/>
      <c r="K63" s="129"/>
      <c r="L63" s="54">
        <f t="shared" si="15"/>
        <v>0</v>
      </c>
      <c r="M63" s="129"/>
      <c r="N63" s="54">
        <f t="shared" si="16"/>
        <v>0</v>
      </c>
      <c r="O63" s="54">
        <f t="shared" si="17"/>
        <v>0</v>
      </c>
      <c r="P63" s="1"/>
    </row>
    <row r="64" spans="2:17" ht="12.5">
      <c r="B64" s="7" t="str">
        <f t="shared" si="3"/>
        <v/>
      </c>
      <c r="C64" s="50">
        <f>IF(D11="","-",+C63+1)</f>
        <v>2054</v>
      </c>
      <c r="D64" s="55">
        <f>IF(F63+SUM(E$17:E63)=D$10,F63,D$10-SUM(E$17:E63))</f>
        <v>0</v>
      </c>
      <c r="E64" s="377">
        <f>IF(+I14&lt;F63,I14,D64)</f>
        <v>0</v>
      </c>
      <c r="F64" s="55">
        <f t="shared" si="11"/>
        <v>0</v>
      </c>
      <c r="G64" s="379">
        <f t="shared" si="12"/>
        <v>0</v>
      </c>
      <c r="H64" s="363">
        <f t="shared" si="13"/>
        <v>0</v>
      </c>
      <c r="I64" s="52">
        <f t="shared" si="14"/>
        <v>0</v>
      </c>
      <c r="J64" s="52"/>
      <c r="K64" s="129"/>
      <c r="L64" s="54">
        <f t="shared" si="15"/>
        <v>0</v>
      </c>
      <c r="M64" s="129"/>
      <c r="N64" s="54">
        <f t="shared" si="16"/>
        <v>0</v>
      </c>
      <c r="O64" s="54">
        <f t="shared" si="17"/>
        <v>0</v>
      </c>
      <c r="P64" s="1"/>
    </row>
    <row r="65" spans="1:16" ht="12.5">
      <c r="B65" s="7" t="str">
        <f t="shared" si="3"/>
        <v/>
      </c>
      <c r="C65" s="50">
        <f>IF(D11="","-",+C64+1)</f>
        <v>2055</v>
      </c>
      <c r="D65" s="55">
        <f>IF(F64+SUM(E$17:E64)=D$10,F64,D$10-SUM(E$17:E64))</f>
        <v>0</v>
      </c>
      <c r="E65" s="377">
        <f>IF(+I14&lt;F64,I14,D65)</f>
        <v>0</v>
      </c>
      <c r="F65" s="55">
        <f t="shared" si="11"/>
        <v>0</v>
      </c>
      <c r="G65" s="379">
        <f t="shared" si="12"/>
        <v>0</v>
      </c>
      <c r="H65" s="363">
        <f t="shared" si="13"/>
        <v>0</v>
      </c>
      <c r="I65" s="52">
        <f t="shared" si="14"/>
        <v>0</v>
      </c>
      <c r="J65" s="52"/>
      <c r="K65" s="129"/>
      <c r="L65" s="54">
        <f t="shared" si="15"/>
        <v>0</v>
      </c>
      <c r="M65" s="129"/>
      <c r="N65" s="54">
        <f t="shared" si="16"/>
        <v>0</v>
      </c>
      <c r="O65" s="54">
        <f t="shared" si="17"/>
        <v>0</v>
      </c>
      <c r="P65" s="1"/>
    </row>
    <row r="66" spans="1:16" ht="12.5">
      <c r="B66" s="7" t="str">
        <f t="shared" si="3"/>
        <v/>
      </c>
      <c r="C66" s="50">
        <f>IF(D11="","-",+C65+1)</f>
        <v>2056</v>
      </c>
      <c r="D66" s="55">
        <f>IF(F65+SUM(E$17:E65)=D$10,F65,D$10-SUM(E$17:E65))</f>
        <v>0</v>
      </c>
      <c r="E66" s="377">
        <f>IF(+I14&lt;F65,I14,D66)</f>
        <v>0</v>
      </c>
      <c r="F66" s="55">
        <f t="shared" si="11"/>
        <v>0</v>
      </c>
      <c r="G66" s="379">
        <f t="shared" si="12"/>
        <v>0</v>
      </c>
      <c r="H66" s="363">
        <f t="shared" si="13"/>
        <v>0</v>
      </c>
      <c r="I66" s="52">
        <f t="shared" si="14"/>
        <v>0</v>
      </c>
      <c r="J66" s="52"/>
      <c r="K66" s="129"/>
      <c r="L66" s="54">
        <f t="shared" si="15"/>
        <v>0</v>
      </c>
      <c r="M66" s="129"/>
      <c r="N66" s="54">
        <f t="shared" si="16"/>
        <v>0</v>
      </c>
      <c r="O66" s="54">
        <f t="shared" si="17"/>
        <v>0</v>
      </c>
      <c r="P66" s="1"/>
    </row>
    <row r="67" spans="1:16" ht="12.5">
      <c r="B67" s="7" t="str">
        <f t="shared" si="3"/>
        <v/>
      </c>
      <c r="C67" s="50">
        <f>IF(D11="","-",+C66+1)</f>
        <v>2057</v>
      </c>
      <c r="D67" s="55">
        <f>IF(F66+SUM(E$17:E66)=D$10,F66,D$10-SUM(E$17:E66))</f>
        <v>0</v>
      </c>
      <c r="E67" s="377">
        <f>IF(+I14&lt;F66,I14,D67)</f>
        <v>0</v>
      </c>
      <c r="F67" s="55">
        <f t="shared" si="11"/>
        <v>0</v>
      </c>
      <c r="G67" s="379">
        <f t="shared" si="12"/>
        <v>0</v>
      </c>
      <c r="H67" s="363">
        <f t="shared" si="13"/>
        <v>0</v>
      </c>
      <c r="I67" s="52">
        <f t="shared" si="14"/>
        <v>0</v>
      </c>
      <c r="J67" s="52"/>
      <c r="K67" s="129"/>
      <c r="L67" s="54">
        <f t="shared" si="15"/>
        <v>0</v>
      </c>
      <c r="M67" s="129"/>
      <c r="N67" s="54">
        <f t="shared" si="16"/>
        <v>0</v>
      </c>
      <c r="O67" s="54">
        <f t="shared" si="17"/>
        <v>0</v>
      </c>
      <c r="P67" s="1"/>
    </row>
    <row r="68" spans="1:16" ht="12.5">
      <c r="B68" s="7" t="str">
        <f t="shared" si="3"/>
        <v/>
      </c>
      <c r="C68" s="50">
        <f>IF(D11="","-",+C67+1)</f>
        <v>2058</v>
      </c>
      <c r="D68" s="55">
        <f>IF(F67+SUM(E$17:E67)=D$10,F67,D$10-SUM(E$17:E67))</f>
        <v>0</v>
      </c>
      <c r="E68" s="377">
        <f>IF(+I14&lt;F67,I14,D68)</f>
        <v>0</v>
      </c>
      <c r="F68" s="55">
        <f t="shared" si="11"/>
        <v>0</v>
      </c>
      <c r="G68" s="379">
        <f t="shared" si="12"/>
        <v>0</v>
      </c>
      <c r="H68" s="363">
        <f t="shared" si="13"/>
        <v>0</v>
      </c>
      <c r="I68" s="52">
        <f t="shared" si="14"/>
        <v>0</v>
      </c>
      <c r="J68" s="52"/>
      <c r="K68" s="129"/>
      <c r="L68" s="54">
        <f t="shared" si="15"/>
        <v>0</v>
      </c>
      <c r="M68" s="129"/>
      <c r="N68" s="54">
        <f t="shared" si="16"/>
        <v>0</v>
      </c>
      <c r="O68" s="54">
        <f t="shared" si="17"/>
        <v>0</v>
      </c>
      <c r="P68" s="1"/>
    </row>
    <row r="69" spans="1:16" ht="12.5">
      <c r="B69" s="7" t="str">
        <f t="shared" si="3"/>
        <v/>
      </c>
      <c r="C69" s="50">
        <f>IF(D11="","-",+C68+1)</f>
        <v>2059</v>
      </c>
      <c r="D69" s="55">
        <f>IF(F68+SUM(E$17:E68)=D$10,F68,D$10-SUM(E$17:E68))</f>
        <v>0</v>
      </c>
      <c r="E69" s="377">
        <f>IF(+I14&lt;F68,I14,D69)</f>
        <v>0</v>
      </c>
      <c r="F69" s="55">
        <f t="shared" si="11"/>
        <v>0</v>
      </c>
      <c r="G69" s="379">
        <f t="shared" si="12"/>
        <v>0</v>
      </c>
      <c r="H69" s="363">
        <f t="shared" si="13"/>
        <v>0</v>
      </c>
      <c r="I69" s="52">
        <f t="shared" si="14"/>
        <v>0</v>
      </c>
      <c r="J69" s="52"/>
      <c r="K69" s="129"/>
      <c r="L69" s="54">
        <f t="shared" si="15"/>
        <v>0</v>
      </c>
      <c r="M69" s="129"/>
      <c r="N69" s="54">
        <f t="shared" si="16"/>
        <v>0</v>
      </c>
      <c r="O69" s="54">
        <f t="shared" si="17"/>
        <v>0</v>
      </c>
      <c r="P69" s="1"/>
    </row>
    <row r="70" spans="1:16" ht="12.5">
      <c r="B70" s="7" t="str">
        <f t="shared" si="3"/>
        <v/>
      </c>
      <c r="C70" s="50">
        <f>IF(D11="","-",+C69+1)</f>
        <v>2060</v>
      </c>
      <c r="D70" s="55">
        <f>IF(F69+SUM(E$17:E69)=D$10,F69,D$10-SUM(E$17:E69))</f>
        <v>0</v>
      </c>
      <c r="E70" s="377">
        <f>IF(+I14&lt;F69,I14,D70)</f>
        <v>0</v>
      </c>
      <c r="F70" s="55">
        <f t="shared" si="11"/>
        <v>0</v>
      </c>
      <c r="G70" s="379">
        <f t="shared" si="12"/>
        <v>0</v>
      </c>
      <c r="H70" s="363">
        <f t="shared" si="13"/>
        <v>0</v>
      </c>
      <c r="I70" s="52">
        <f t="shared" si="14"/>
        <v>0</v>
      </c>
      <c r="J70" s="52"/>
      <c r="K70" s="129"/>
      <c r="L70" s="54">
        <f t="shared" si="15"/>
        <v>0</v>
      </c>
      <c r="M70" s="129"/>
      <c r="N70" s="54">
        <f t="shared" si="16"/>
        <v>0</v>
      </c>
      <c r="O70" s="54">
        <f t="shared" si="17"/>
        <v>0</v>
      </c>
      <c r="P70" s="1"/>
    </row>
    <row r="71" spans="1:16" ht="12.5">
      <c r="B71" s="7" t="str">
        <f t="shared" si="3"/>
        <v/>
      </c>
      <c r="C71" s="50">
        <f>IF(D11="","-",+C70+1)</f>
        <v>2061</v>
      </c>
      <c r="D71" s="55">
        <f>IF(F70+SUM(E$17:E70)=D$10,F70,D$10-SUM(E$17:E70))</f>
        <v>0</v>
      </c>
      <c r="E71" s="377">
        <f>IF(+I14&lt;F70,I14,D71)</f>
        <v>0</v>
      </c>
      <c r="F71" s="55">
        <f t="shared" si="11"/>
        <v>0</v>
      </c>
      <c r="G71" s="379">
        <f t="shared" si="12"/>
        <v>0</v>
      </c>
      <c r="H71" s="363">
        <f t="shared" si="13"/>
        <v>0</v>
      </c>
      <c r="I71" s="52">
        <f t="shared" si="14"/>
        <v>0</v>
      </c>
      <c r="J71" s="52"/>
      <c r="K71" s="129"/>
      <c r="L71" s="54">
        <f t="shared" si="15"/>
        <v>0</v>
      </c>
      <c r="M71" s="129"/>
      <c r="N71" s="54">
        <f t="shared" si="16"/>
        <v>0</v>
      </c>
      <c r="O71" s="54">
        <f t="shared" si="17"/>
        <v>0</v>
      </c>
      <c r="P71" s="1"/>
    </row>
    <row r="72" spans="1:16" ht="13" thickBot="1">
      <c r="B72" s="7" t="str">
        <f t="shared" si="3"/>
        <v/>
      </c>
      <c r="C72" s="59">
        <f>IF(D11="","-",+C71+1)</f>
        <v>2062</v>
      </c>
      <c r="D72" s="60">
        <f>IF(F71+SUM(E$17:E71)=D$10,F71,D$10-SUM(E$17:E71))</f>
        <v>0</v>
      </c>
      <c r="E72" s="380">
        <f>IF(+I14&lt;F71,I14,D72)</f>
        <v>0</v>
      </c>
      <c r="F72" s="60">
        <f t="shared" si="11"/>
        <v>0</v>
      </c>
      <c r="G72" s="381">
        <f t="shared" si="12"/>
        <v>0</v>
      </c>
      <c r="H72" s="361">
        <f t="shared" si="13"/>
        <v>0</v>
      </c>
      <c r="I72" s="63">
        <f t="shared" si="14"/>
        <v>0</v>
      </c>
      <c r="J72" s="52"/>
      <c r="K72" s="130"/>
      <c r="L72" s="64">
        <f t="shared" si="15"/>
        <v>0</v>
      </c>
      <c r="M72" s="130"/>
      <c r="N72" s="64">
        <f t="shared" si="16"/>
        <v>0</v>
      </c>
      <c r="O72" s="64">
        <f t="shared" si="17"/>
        <v>0</v>
      </c>
      <c r="P72" s="1"/>
    </row>
    <row r="73" spans="1:16" ht="12.5">
      <c r="C73" s="12" t="s">
        <v>78</v>
      </c>
      <c r="D73" s="292"/>
      <c r="E73" s="292">
        <f>SUM(E17:E72)</f>
        <v>0</v>
      </c>
      <c r="F73" s="292"/>
      <c r="G73" s="292">
        <f>SUM(G17:G72)</f>
        <v>0</v>
      </c>
      <c r="H73" s="292">
        <f>SUM(H17:H72)</f>
        <v>0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1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1:16" ht="17.5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11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  <c r="Q85" s="1"/>
    </row>
    <row r="86" spans="1:17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0</v>
      </c>
      <c r="N87" s="386">
        <f>IF(J92&lt;D11,0,VLOOKUP(J92,C17:O72,11))</f>
        <v>0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0</v>
      </c>
      <c r="N88" s="389">
        <f>IF(J92&lt;D11,0,VLOOKUP(J92,C99:P154,7))</f>
        <v>0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Siloam Springs - Chamber Springs 161 kV line***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0</v>
      </c>
      <c r="N89" s="391">
        <f>+N88-N87</f>
        <v>0</v>
      </c>
      <c r="O89" s="392">
        <f>+O88-O87</f>
        <v>0</v>
      </c>
      <c r="P89" s="1"/>
      <c r="Q89" s="1"/>
    </row>
    <row r="90" spans="1:17" ht="13.5" thickBot="1">
      <c r="C90" s="29"/>
      <c r="D90" s="66" t="str">
        <f>D8</f>
        <v>DOES NOT MEET SPP $100,000 MINIMUM INVESTMENT FOR REGIONAL BPU SHARING.</v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  <c r="Q90" s="1"/>
    </row>
    <row r="91" spans="1:17" ht="13.5" thickBot="1">
      <c r="C91" s="75" t="s">
        <v>85</v>
      </c>
      <c r="D91" s="91">
        <f>+D9</f>
        <v>0</v>
      </c>
      <c r="E91" s="76"/>
      <c r="F91" s="76"/>
      <c r="G91" s="76"/>
      <c r="H91" s="76"/>
      <c r="I91" s="76"/>
      <c r="J91" s="95"/>
      <c r="Q91" s="1"/>
    </row>
    <row r="92" spans="1:17" ht="13">
      <c r="C92" s="34" t="s">
        <v>51</v>
      </c>
      <c r="D92" s="393">
        <f>IF(D11=I10,0,D10)</f>
        <v>0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  <c r="Q92" s="1"/>
    </row>
    <row r="93" spans="1:17" ht="12.5">
      <c r="C93" s="34" t="s">
        <v>54</v>
      </c>
      <c r="D93" s="88">
        <f>IF(D11=I10,"",D11)</f>
        <v>2007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3">
        <f>IF(D11=I10,"",D12)</f>
        <v>5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0</v>
      </c>
      <c r="K96" s="292"/>
      <c r="L96" s="292"/>
      <c r="M96" s="292"/>
      <c r="N96" s="292"/>
      <c r="O96" s="292"/>
      <c r="P96" s="1"/>
      <c r="Q96" s="1"/>
    </row>
    <row r="97" spans="1:17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4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  <c r="Q98" s="1"/>
    </row>
    <row r="99" spans="1:17" ht="12.5">
      <c r="C99" s="50">
        <f>IF(D93= "","-",D93)</f>
        <v>2007</v>
      </c>
      <c r="D99" s="12">
        <f>IF(D93=C99,0,D92)</f>
        <v>0</v>
      </c>
      <c r="E99" s="378">
        <f>IF(D11=I10,0,J96/12*(12-D94))</f>
        <v>0</v>
      </c>
      <c r="F99" s="55">
        <f>IF(D93=C99,+D92-E99,+D99-E99)</f>
        <v>0</v>
      </c>
      <c r="G99" s="83">
        <f t="shared" ref="G99:G130" si="18">+(F99+D99)/2</f>
        <v>0</v>
      </c>
      <c r="H99" s="415">
        <f t="shared" ref="H99:H112" si="19">+J$94*G99+E99</f>
        <v>0</v>
      </c>
      <c r="I99" s="416">
        <f t="shared" ref="I99:I112" si="20">+J$95*G99+E99</f>
        <v>0</v>
      </c>
      <c r="J99" s="54">
        <f t="shared" ref="J99:J130" si="21">+I99-H99</f>
        <v>0</v>
      </c>
      <c r="K99" s="54"/>
      <c r="L99" s="112">
        <f>K17</f>
        <v>0</v>
      </c>
      <c r="M99" s="53">
        <f t="shared" ref="M99:M130" si="22">IF(L99&lt;&gt;0,+H99-L99,0)</f>
        <v>0</v>
      </c>
      <c r="N99" s="112">
        <f>M17</f>
        <v>0</v>
      </c>
      <c r="O99" s="53">
        <f t="shared" ref="O99:O130" si="23">IF(N99&lt;&gt;0,+I99-N99,0)</f>
        <v>0</v>
      </c>
      <c r="P99" s="53">
        <f t="shared" ref="P99:P130" si="24">+O99-M99</f>
        <v>0</v>
      </c>
      <c r="Q99" s="1"/>
    </row>
    <row r="100" spans="1:17" ht="12.5">
      <c r="B100" s="7" t="str">
        <f>IF(D100=F99,"","IU")</f>
        <v/>
      </c>
      <c r="C100" s="50">
        <f>IF(D93="","-",+C99+1)</f>
        <v>2008</v>
      </c>
      <c r="D100" s="12">
        <f t="shared" ref="D100:D109" si="25">F99</f>
        <v>0</v>
      </c>
      <c r="E100" s="377">
        <f>IF(+J96&lt;F99,J96,D100)</f>
        <v>0</v>
      </c>
      <c r="F100" s="55">
        <f t="shared" ref="F100:F130" si="26">+D100-E100</f>
        <v>0</v>
      </c>
      <c r="G100" s="55">
        <f t="shared" si="18"/>
        <v>0</v>
      </c>
      <c r="H100" s="379">
        <f t="shared" si="19"/>
        <v>0</v>
      </c>
      <c r="I100" s="398">
        <f t="shared" si="20"/>
        <v>0</v>
      </c>
      <c r="J100" s="54">
        <f t="shared" si="21"/>
        <v>0</v>
      </c>
      <c r="K100" s="54"/>
      <c r="L100" s="113">
        <v>0</v>
      </c>
      <c r="M100" s="54">
        <f t="shared" si="22"/>
        <v>0</v>
      </c>
      <c r="N100" s="113">
        <v>0</v>
      </c>
      <c r="O100" s="54">
        <f t="shared" si="23"/>
        <v>0</v>
      </c>
      <c r="P100" s="54">
        <f t="shared" si="24"/>
        <v>0</v>
      </c>
      <c r="Q100" s="1"/>
    </row>
    <row r="101" spans="1:17" ht="12.5">
      <c r="B101" s="7" t="str">
        <f t="shared" ref="B101:B154" si="27">IF(D101=F100,"","IU")</f>
        <v/>
      </c>
      <c r="C101" s="50">
        <f>IF(D93="","-",+C100+1)</f>
        <v>2009</v>
      </c>
      <c r="D101" s="12">
        <f t="shared" si="25"/>
        <v>0</v>
      </c>
      <c r="E101" s="377">
        <f>IF(+J96&lt;F100,J96,D101)</f>
        <v>0</v>
      </c>
      <c r="F101" s="55">
        <f t="shared" si="26"/>
        <v>0</v>
      </c>
      <c r="G101" s="55">
        <f t="shared" si="18"/>
        <v>0</v>
      </c>
      <c r="H101" s="379">
        <f t="shared" si="19"/>
        <v>0</v>
      </c>
      <c r="I101" s="398">
        <f t="shared" si="20"/>
        <v>0</v>
      </c>
      <c r="J101" s="54">
        <f t="shared" si="21"/>
        <v>0</v>
      </c>
      <c r="K101" s="54"/>
      <c r="L101" s="113">
        <v>0</v>
      </c>
      <c r="M101" s="54">
        <f t="shared" si="22"/>
        <v>0</v>
      </c>
      <c r="N101" s="113">
        <v>0</v>
      </c>
      <c r="O101" s="54">
        <f t="shared" si="23"/>
        <v>0</v>
      </c>
      <c r="P101" s="54">
        <f t="shared" si="24"/>
        <v>0</v>
      </c>
      <c r="Q101" s="1"/>
    </row>
    <row r="102" spans="1:17" ht="12.5">
      <c r="B102" s="7" t="str">
        <f t="shared" si="27"/>
        <v/>
      </c>
      <c r="C102" s="50">
        <f>IF(D93="","-",+C101+1)</f>
        <v>2010</v>
      </c>
      <c r="D102" s="12">
        <f t="shared" si="25"/>
        <v>0</v>
      </c>
      <c r="E102" s="377">
        <f>IF(+J96&lt;F101,J96,D102)</f>
        <v>0</v>
      </c>
      <c r="F102" s="55">
        <f t="shared" si="26"/>
        <v>0</v>
      </c>
      <c r="G102" s="55">
        <f t="shared" si="18"/>
        <v>0</v>
      </c>
      <c r="H102" s="379">
        <f t="shared" si="19"/>
        <v>0</v>
      </c>
      <c r="I102" s="398">
        <f t="shared" si="20"/>
        <v>0</v>
      </c>
      <c r="J102" s="54">
        <f t="shared" si="21"/>
        <v>0</v>
      </c>
      <c r="K102" s="54"/>
      <c r="L102" s="129"/>
      <c r="M102" s="54">
        <f t="shared" si="22"/>
        <v>0</v>
      </c>
      <c r="N102" s="129"/>
      <c r="O102" s="54">
        <f t="shared" si="23"/>
        <v>0</v>
      </c>
      <c r="P102" s="54">
        <f t="shared" si="24"/>
        <v>0</v>
      </c>
      <c r="Q102" s="1"/>
    </row>
    <row r="103" spans="1:17" ht="12.5">
      <c r="B103" s="7" t="str">
        <f t="shared" si="27"/>
        <v/>
      </c>
      <c r="C103" s="50">
        <f>IF(D93="","-",+C102+1)</f>
        <v>2011</v>
      </c>
      <c r="D103" s="12">
        <f t="shared" si="25"/>
        <v>0</v>
      </c>
      <c r="E103" s="377">
        <f>IF(+J96&lt;F102,J96,D103)</f>
        <v>0</v>
      </c>
      <c r="F103" s="55">
        <f t="shared" si="26"/>
        <v>0</v>
      </c>
      <c r="G103" s="55">
        <f t="shared" si="18"/>
        <v>0</v>
      </c>
      <c r="H103" s="379">
        <f t="shared" si="19"/>
        <v>0</v>
      </c>
      <c r="I103" s="398">
        <f t="shared" si="20"/>
        <v>0</v>
      </c>
      <c r="J103" s="54">
        <f t="shared" si="21"/>
        <v>0</v>
      </c>
      <c r="K103" s="54"/>
      <c r="L103" s="129"/>
      <c r="M103" s="54">
        <f t="shared" si="22"/>
        <v>0</v>
      </c>
      <c r="N103" s="129"/>
      <c r="O103" s="54">
        <f t="shared" si="23"/>
        <v>0</v>
      </c>
      <c r="P103" s="54">
        <f t="shared" si="24"/>
        <v>0</v>
      </c>
      <c r="Q103" s="1"/>
    </row>
    <row r="104" spans="1:17" ht="12.5">
      <c r="B104" s="7" t="str">
        <f t="shared" si="27"/>
        <v/>
      </c>
      <c r="C104" s="50">
        <f>IF(D93="","-",+C103+1)</f>
        <v>2012</v>
      </c>
      <c r="D104" s="12">
        <f t="shared" si="25"/>
        <v>0</v>
      </c>
      <c r="E104" s="377">
        <f>IF(+J96&lt;F103,J96,D104)</f>
        <v>0</v>
      </c>
      <c r="F104" s="55">
        <f t="shared" si="26"/>
        <v>0</v>
      </c>
      <c r="G104" s="55">
        <f t="shared" si="18"/>
        <v>0</v>
      </c>
      <c r="H104" s="379">
        <f t="shared" si="19"/>
        <v>0</v>
      </c>
      <c r="I104" s="398">
        <f t="shared" si="20"/>
        <v>0</v>
      </c>
      <c r="J104" s="54">
        <f t="shared" si="21"/>
        <v>0</v>
      </c>
      <c r="K104" s="54"/>
      <c r="L104" s="129"/>
      <c r="M104" s="54">
        <f t="shared" si="22"/>
        <v>0</v>
      </c>
      <c r="N104" s="129"/>
      <c r="O104" s="54">
        <f t="shared" si="23"/>
        <v>0</v>
      </c>
      <c r="P104" s="54">
        <f t="shared" si="24"/>
        <v>0</v>
      </c>
      <c r="Q104" s="1"/>
    </row>
    <row r="105" spans="1:17" ht="12.5">
      <c r="B105" s="7" t="str">
        <f t="shared" si="27"/>
        <v/>
      </c>
      <c r="C105" s="50">
        <f>IF(D93="","-",+C104+1)</f>
        <v>2013</v>
      </c>
      <c r="D105" s="12">
        <f t="shared" si="25"/>
        <v>0</v>
      </c>
      <c r="E105" s="377">
        <f>IF(+J96&lt;F104,J96,D105)</f>
        <v>0</v>
      </c>
      <c r="F105" s="55">
        <f t="shared" si="26"/>
        <v>0</v>
      </c>
      <c r="G105" s="55">
        <f t="shared" si="18"/>
        <v>0</v>
      </c>
      <c r="H105" s="379">
        <f t="shared" si="19"/>
        <v>0</v>
      </c>
      <c r="I105" s="398">
        <f t="shared" si="20"/>
        <v>0</v>
      </c>
      <c r="J105" s="54">
        <f t="shared" si="21"/>
        <v>0</v>
      </c>
      <c r="K105" s="54"/>
      <c r="L105" s="129"/>
      <c r="M105" s="54">
        <f t="shared" si="22"/>
        <v>0</v>
      </c>
      <c r="N105" s="129"/>
      <c r="O105" s="54">
        <f t="shared" si="23"/>
        <v>0</v>
      </c>
      <c r="P105" s="54">
        <f t="shared" si="24"/>
        <v>0</v>
      </c>
      <c r="Q105" s="1"/>
    </row>
    <row r="106" spans="1:17" ht="12.5">
      <c r="B106" s="7" t="str">
        <f t="shared" si="27"/>
        <v/>
      </c>
      <c r="C106" s="50">
        <f>IF(D93="","-",+C105+1)</f>
        <v>2014</v>
      </c>
      <c r="D106" s="12">
        <f t="shared" si="25"/>
        <v>0</v>
      </c>
      <c r="E106" s="377">
        <f>IF(+J96&lt;F105,J96,D106)</f>
        <v>0</v>
      </c>
      <c r="F106" s="55">
        <f t="shared" si="26"/>
        <v>0</v>
      </c>
      <c r="G106" s="55">
        <f t="shared" si="18"/>
        <v>0</v>
      </c>
      <c r="H106" s="379">
        <f t="shared" si="19"/>
        <v>0</v>
      </c>
      <c r="I106" s="398">
        <f t="shared" si="20"/>
        <v>0</v>
      </c>
      <c r="J106" s="54">
        <f t="shared" si="21"/>
        <v>0</v>
      </c>
      <c r="K106" s="54"/>
      <c r="L106" s="129"/>
      <c r="M106" s="54">
        <f t="shared" si="22"/>
        <v>0</v>
      </c>
      <c r="N106" s="129"/>
      <c r="O106" s="54">
        <f t="shared" si="23"/>
        <v>0</v>
      </c>
      <c r="P106" s="54">
        <f t="shared" si="24"/>
        <v>0</v>
      </c>
      <c r="Q106" s="1"/>
    </row>
    <row r="107" spans="1:17" ht="12.5">
      <c r="B107" s="7" t="str">
        <f t="shared" si="27"/>
        <v/>
      </c>
      <c r="C107" s="50">
        <f>IF(D93="","-",+C106+1)</f>
        <v>2015</v>
      </c>
      <c r="D107" s="12">
        <f t="shared" si="25"/>
        <v>0</v>
      </c>
      <c r="E107" s="377">
        <f>IF(+J96&lt;F106,J96,D107)</f>
        <v>0</v>
      </c>
      <c r="F107" s="55">
        <f t="shared" si="26"/>
        <v>0</v>
      </c>
      <c r="G107" s="55">
        <f t="shared" si="18"/>
        <v>0</v>
      </c>
      <c r="H107" s="379">
        <f t="shared" si="19"/>
        <v>0</v>
      </c>
      <c r="I107" s="398">
        <f t="shared" si="20"/>
        <v>0</v>
      </c>
      <c r="J107" s="54">
        <f t="shared" si="21"/>
        <v>0</v>
      </c>
      <c r="K107" s="54"/>
      <c r="L107" s="129"/>
      <c r="M107" s="54">
        <f t="shared" si="22"/>
        <v>0</v>
      </c>
      <c r="N107" s="129"/>
      <c r="O107" s="54">
        <f t="shared" si="23"/>
        <v>0</v>
      </c>
      <c r="P107" s="54">
        <f t="shared" si="24"/>
        <v>0</v>
      </c>
      <c r="Q107" s="1"/>
    </row>
    <row r="108" spans="1:17" ht="12.5">
      <c r="B108" s="7" t="str">
        <f t="shared" si="27"/>
        <v/>
      </c>
      <c r="C108" s="50">
        <f>IF(D93="","-",+C107+1)</f>
        <v>2016</v>
      </c>
      <c r="D108" s="12">
        <f t="shared" si="25"/>
        <v>0</v>
      </c>
      <c r="E108" s="377">
        <f>IF(+J96&lt;F107,J96,D108)</f>
        <v>0</v>
      </c>
      <c r="F108" s="55">
        <f t="shared" si="26"/>
        <v>0</v>
      </c>
      <c r="G108" s="55">
        <f t="shared" si="18"/>
        <v>0</v>
      </c>
      <c r="H108" s="379">
        <f t="shared" si="19"/>
        <v>0</v>
      </c>
      <c r="I108" s="398">
        <f t="shared" si="20"/>
        <v>0</v>
      </c>
      <c r="J108" s="54">
        <f t="shared" si="21"/>
        <v>0</v>
      </c>
      <c r="K108" s="54"/>
      <c r="L108" s="129"/>
      <c r="M108" s="54">
        <f t="shared" si="22"/>
        <v>0</v>
      </c>
      <c r="N108" s="129"/>
      <c r="O108" s="54">
        <f t="shared" si="23"/>
        <v>0</v>
      </c>
      <c r="P108" s="54">
        <f t="shared" si="24"/>
        <v>0</v>
      </c>
      <c r="Q108" s="1"/>
    </row>
    <row r="109" spans="1:17" ht="12.5">
      <c r="B109" s="7" t="str">
        <f t="shared" si="27"/>
        <v/>
      </c>
      <c r="C109" s="50">
        <f>IF(D93="","-",+C108+1)</f>
        <v>2017</v>
      </c>
      <c r="D109" s="12">
        <f t="shared" si="25"/>
        <v>0</v>
      </c>
      <c r="E109" s="377">
        <f>IF(+J96&lt;F108,J96,D109)</f>
        <v>0</v>
      </c>
      <c r="F109" s="55">
        <f t="shared" si="26"/>
        <v>0</v>
      </c>
      <c r="G109" s="55">
        <f t="shared" si="18"/>
        <v>0</v>
      </c>
      <c r="H109" s="379">
        <f t="shared" si="19"/>
        <v>0</v>
      </c>
      <c r="I109" s="398">
        <f t="shared" si="20"/>
        <v>0</v>
      </c>
      <c r="J109" s="54">
        <f t="shared" si="21"/>
        <v>0</v>
      </c>
      <c r="K109" s="54"/>
      <c r="L109" s="129"/>
      <c r="M109" s="54">
        <f t="shared" si="22"/>
        <v>0</v>
      </c>
      <c r="N109" s="129"/>
      <c r="O109" s="54">
        <f t="shared" si="23"/>
        <v>0</v>
      </c>
      <c r="P109" s="54">
        <f t="shared" si="24"/>
        <v>0</v>
      </c>
      <c r="Q109" s="1"/>
    </row>
    <row r="110" spans="1:17" ht="12.5">
      <c r="B110" s="7" t="str">
        <f t="shared" si="27"/>
        <v/>
      </c>
      <c r="C110" s="50">
        <f>IF(D93="","-",+C109+1)</f>
        <v>2018</v>
      </c>
      <c r="D110" s="12">
        <f>IF(F109+SUM(E$99:E109)=D$92,F109,D$92-SUM(E$99:E109))</f>
        <v>0</v>
      </c>
      <c r="E110" s="377">
        <f>IF(+J96&lt;F109,J96,D110)</f>
        <v>0</v>
      </c>
      <c r="F110" s="55">
        <f t="shared" si="26"/>
        <v>0</v>
      </c>
      <c r="G110" s="55">
        <f t="shared" si="18"/>
        <v>0</v>
      </c>
      <c r="H110" s="379">
        <f t="shared" si="19"/>
        <v>0</v>
      </c>
      <c r="I110" s="398">
        <f t="shared" si="20"/>
        <v>0</v>
      </c>
      <c r="J110" s="54">
        <f t="shared" si="21"/>
        <v>0</v>
      </c>
      <c r="K110" s="54"/>
      <c r="L110" s="129"/>
      <c r="M110" s="54">
        <f t="shared" si="22"/>
        <v>0</v>
      </c>
      <c r="N110" s="129"/>
      <c r="O110" s="54">
        <f t="shared" si="23"/>
        <v>0</v>
      </c>
      <c r="P110" s="54">
        <f t="shared" si="24"/>
        <v>0</v>
      </c>
      <c r="Q110" s="1"/>
    </row>
    <row r="111" spans="1:17" ht="12.5">
      <c r="B111" s="7" t="str">
        <f t="shared" si="27"/>
        <v/>
      </c>
      <c r="C111" s="50">
        <f>IF(D93="","-",+C110+1)</f>
        <v>2019</v>
      </c>
      <c r="D111" s="12">
        <f>IF(F110+SUM(E$99:E110)=D$92,F110,D$92-SUM(E$99:E110))</f>
        <v>0</v>
      </c>
      <c r="E111" s="377">
        <f>IF(+J96&lt;F110,J96,D111)</f>
        <v>0</v>
      </c>
      <c r="F111" s="55">
        <f t="shared" si="26"/>
        <v>0</v>
      </c>
      <c r="G111" s="55">
        <f t="shared" si="18"/>
        <v>0</v>
      </c>
      <c r="H111" s="379">
        <f t="shared" si="19"/>
        <v>0</v>
      </c>
      <c r="I111" s="398">
        <f t="shared" si="20"/>
        <v>0</v>
      </c>
      <c r="J111" s="54">
        <f t="shared" si="21"/>
        <v>0</v>
      </c>
      <c r="K111" s="54"/>
      <c r="L111" s="129"/>
      <c r="M111" s="54">
        <f t="shared" si="22"/>
        <v>0</v>
      </c>
      <c r="N111" s="129"/>
      <c r="O111" s="54">
        <f t="shared" si="23"/>
        <v>0</v>
      </c>
      <c r="P111" s="54">
        <f t="shared" si="24"/>
        <v>0</v>
      </c>
      <c r="Q111" s="1"/>
    </row>
    <row r="112" spans="1:17" ht="12.5">
      <c r="B112" s="7" t="str">
        <f t="shared" si="27"/>
        <v/>
      </c>
      <c r="C112" s="50">
        <f>IF(D93="","-",+C111+1)</f>
        <v>2020</v>
      </c>
      <c r="D112" s="12">
        <f>IF(F111+SUM(E$99:E111)=D$92,F111,D$92-SUM(E$99:E111))</f>
        <v>0</v>
      </c>
      <c r="E112" s="377">
        <f>IF(+J96&lt;F111,J96,D112)</f>
        <v>0</v>
      </c>
      <c r="F112" s="55">
        <f t="shared" si="26"/>
        <v>0</v>
      </c>
      <c r="G112" s="55">
        <f t="shared" si="18"/>
        <v>0</v>
      </c>
      <c r="H112" s="379">
        <f t="shared" si="19"/>
        <v>0</v>
      </c>
      <c r="I112" s="398">
        <f t="shared" si="20"/>
        <v>0</v>
      </c>
      <c r="J112" s="54">
        <f t="shared" si="21"/>
        <v>0</v>
      </c>
      <c r="K112" s="54"/>
      <c r="L112" s="129"/>
      <c r="M112" s="54">
        <f t="shared" si="22"/>
        <v>0</v>
      </c>
      <c r="N112" s="129"/>
      <c r="O112" s="54">
        <f t="shared" si="23"/>
        <v>0</v>
      </c>
      <c r="P112" s="54">
        <f t="shared" si="24"/>
        <v>0</v>
      </c>
      <c r="Q112" s="1"/>
    </row>
    <row r="113" spans="2:17" ht="12.5">
      <c r="B113" s="7" t="str">
        <f t="shared" si="27"/>
        <v/>
      </c>
      <c r="C113" s="50">
        <f>IF(D93="","-",+C112+1)</f>
        <v>2021</v>
      </c>
      <c r="D113" s="12">
        <f>IF(F112+SUM(E$99:E112)=D$92,F112,D$92-SUM(E$99:E112))</f>
        <v>0</v>
      </c>
      <c r="E113" s="377">
        <f>IF(+J96&lt;F112,J96,D113)</f>
        <v>0</v>
      </c>
      <c r="F113" s="55">
        <f t="shared" si="26"/>
        <v>0</v>
      </c>
      <c r="G113" s="55">
        <f t="shared" si="18"/>
        <v>0</v>
      </c>
      <c r="H113" s="379">
        <f t="shared" ref="H113:H154" si="28">+J$94*G113+E113</f>
        <v>0</v>
      </c>
      <c r="I113" s="398">
        <f t="shared" ref="I113:I154" si="29">+J$95*G113+E113</f>
        <v>0</v>
      </c>
      <c r="J113" s="54">
        <f t="shared" si="21"/>
        <v>0</v>
      </c>
      <c r="K113" s="54"/>
      <c r="L113" s="129"/>
      <c r="M113" s="54">
        <f t="shared" si="22"/>
        <v>0</v>
      </c>
      <c r="N113" s="129"/>
      <c r="O113" s="54">
        <f t="shared" si="23"/>
        <v>0</v>
      </c>
      <c r="P113" s="54">
        <f t="shared" si="24"/>
        <v>0</v>
      </c>
      <c r="Q113" s="1"/>
    </row>
    <row r="114" spans="2:17" ht="13">
      <c r="B114" s="7" t="str">
        <f t="shared" si="27"/>
        <v/>
      </c>
      <c r="C114" s="459">
        <f>IF(D93="","-",+C113+1)</f>
        <v>2022</v>
      </c>
      <c r="D114" s="12">
        <f>IF(F113+SUM(E$99:E113)=D$92,F113,D$92-SUM(E$99:E113))</f>
        <v>0</v>
      </c>
      <c r="E114" s="377">
        <f>IF(+J96&lt;F113,J96,D114)</f>
        <v>0</v>
      </c>
      <c r="F114" s="55">
        <f t="shared" si="26"/>
        <v>0</v>
      </c>
      <c r="G114" s="55">
        <f t="shared" si="18"/>
        <v>0</v>
      </c>
      <c r="H114" s="379">
        <f t="shared" si="28"/>
        <v>0</v>
      </c>
      <c r="I114" s="398">
        <f t="shared" si="29"/>
        <v>0</v>
      </c>
      <c r="J114" s="54">
        <f t="shared" si="21"/>
        <v>0</v>
      </c>
      <c r="K114" s="54"/>
      <c r="L114" s="129"/>
      <c r="M114" s="54">
        <f t="shared" si="22"/>
        <v>0</v>
      </c>
      <c r="N114" s="129"/>
      <c r="O114" s="54">
        <f t="shared" si="23"/>
        <v>0</v>
      </c>
      <c r="P114" s="54">
        <f t="shared" si="24"/>
        <v>0</v>
      </c>
      <c r="Q114" s="1"/>
    </row>
    <row r="115" spans="2:17" ht="12.5">
      <c r="B115" s="7" t="str">
        <f t="shared" si="27"/>
        <v/>
      </c>
      <c r="C115" s="50">
        <f>IF(D93="","-",+C114+1)</f>
        <v>2023</v>
      </c>
      <c r="D115" s="12">
        <f>IF(F114+SUM(E$99:E114)=D$92,F114,D$92-SUM(E$99:E114))</f>
        <v>0</v>
      </c>
      <c r="E115" s="377">
        <f>IF(+J96&lt;F114,J96,D115)</f>
        <v>0</v>
      </c>
      <c r="F115" s="55">
        <f t="shared" si="26"/>
        <v>0</v>
      </c>
      <c r="G115" s="55">
        <f t="shared" si="18"/>
        <v>0</v>
      </c>
      <c r="H115" s="379">
        <f t="shared" si="28"/>
        <v>0</v>
      </c>
      <c r="I115" s="398">
        <f t="shared" si="29"/>
        <v>0</v>
      </c>
      <c r="J115" s="54">
        <f t="shared" si="21"/>
        <v>0</v>
      </c>
      <c r="K115" s="54"/>
      <c r="L115" s="129"/>
      <c r="M115" s="54">
        <f t="shared" si="22"/>
        <v>0</v>
      </c>
      <c r="N115" s="129"/>
      <c r="O115" s="54">
        <f t="shared" si="23"/>
        <v>0</v>
      </c>
      <c r="P115" s="54">
        <f t="shared" si="24"/>
        <v>0</v>
      </c>
      <c r="Q115" s="1"/>
    </row>
    <row r="116" spans="2:17" ht="12.5">
      <c r="B116" s="7" t="str">
        <f t="shared" si="27"/>
        <v/>
      </c>
      <c r="C116" s="50">
        <f>IF(D93="","-",+C115+1)</f>
        <v>2024</v>
      </c>
      <c r="D116" s="12">
        <f>IF(F115+SUM(E$99:E115)=D$92,F115,D$92-SUM(E$99:E115))</f>
        <v>0</v>
      </c>
      <c r="E116" s="377">
        <f>IF(+J96&lt;F115,J96,D116)</f>
        <v>0</v>
      </c>
      <c r="F116" s="55">
        <f t="shared" si="26"/>
        <v>0</v>
      </c>
      <c r="G116" s="55">
        <f t="shared" si="18"/>
        <v>0</v>
      </c>
      <c r="H116" s="379">
        <f t="shared" si="28"/>
        <v>0</v>
      </c>
      <c r="I116" s="398">
        <f t="shared" si="29"/>
        <v>0</v>
      </c>
      <c r="J116" s="54">
        <f t="shared" si="21"/>
        <v>0</v>
      </c>
      <c r="K116" s="54"/>
      <c r="L116" s="129"/>
      <c r="M116" s="54">
        <f t="shared" si="22"/>
        <v>0</v>
      </c>
      <c r="N116" s="129"/>
      <c r="O116" s="54">
        <f t="shared" si="23"/>
        <v>0</v>
      </c>
      <c r="P116" s="54">
        <f t="shared" si="24"/>
        <v>0</v>
      </c>
      <c r="Q116" s="1"/>
    </row>
    <row r="117" spans="2:17" ht="12.5">
      <c r="B117" s="7" t="str">
        <f t="shared" si="27"/>
        <v/>
      </c>
      <c r="C117" s="50">
        <f>IF(D93="","-",+C116+1)</f>
        <v>2025</v>
      </c>
      <c r="D117" s="12">
        <f>IF(F116+SUM(E$99:E116)=D$92,F116,D$92-SUM(E$99:E116))</f>
        <v>0</v>
      </c>
      <c r="E117" s="377">
        <f>IF(+J96&lt;F116,J96,D117)</f>
        <v>0</v>
      </c>
      <c r="F117" s="55">
        <f t="shared" si="26"/>
        <v>0</v>
      </c>
      <c r="G117" s="55">
        <f t="shared" si="18"/>
        <v>0</v>
      </c>
      <c r="H117" s="379">
        <f t="shared" si="28"/>
        <v>0</v>
      </c>
      <c r="I117" s="398">
        <f t="shared" si="29"/>
        <v>0</v>
      </c>
      <c r="J117" s="54">
        <f t="shared" si="21"/>
        <v>0</v>
      </c>
      <c r="K117" s="54"/>
      <c r="L117" s="129"/>
      <c r="M117" s="54">
        <f t="shared" si="22"/>
        <v>0</v>
      </c>
      <c r="N117" s="129"/>
      <c r="O117" s="54">
        <f t="shared" si="23"/>
        <v>0</v>
      </c>
      <c r="P117" s="54">
        <f t="shared" si="24"/>
        <v>0</v>
      </c>
      <c r="Q117" s="1"/>
    </row>
    <row r="118" spans="2:17" ht="12.5">
      <c r="B118" s="7" t="str">
        <f t="shared" si="27"/>
        <v/>
      </c>
      <c r="C118" s="50">
        <f>IF(D93="","-",+C117+1)</f>
        <v>2026</v>
      </c>
      <c r="D118" s="12">
        <f>IF(F117+SUM(E$99:E117)=D$92,F117,D$92-SUM(E$99:E117))</f>
        <v>0</v>
      </c>
      <c r="E118" s="377">
        <f>IF(+J96&lt;F117,J96,D118)</f>
        <v>0</v>
      </c>
      <c r="F118" s="55">
        <f t="shared" si="26"/>
        <v>0</v>
      </c>
      <c r="G118" s="55">
        <f t="shared" si="18"/>
        <v>0</v>
      </c>
      <c r="H118" s="379">
        <f t="shared" si="28"/>
        <v>0</v>
      </c>
      <c r="I118" s="398">
        <f t="shared" si="29"/>
        <v>0</v>
      </c>
      <c r="J118" s="54">
        <f t="shared" si="21"/>
        <v>0</v>
      </c>
      <c r="K118" s="54"/>
      <c r="L118" s="129"/>
      <c r="M118" s="54">
        <f t="shared" si="22"/>
        <v>0</v>
      </c>
      <c r="N118" s="129"/>
      <c r="O118" s="54">
        <f t="shared" si="23"/>
        <v>0</v>
      </c>
      <c r="P118" s="54">
        <f t="shared" si="24"/>
        <v>0</v>
      </c>
      <c r="Q118" s="1"/>
    </row>
    <row r="119" spans="2:17" ht="12.5">
      <c r="B119" s="7" t="str">
        <f t="shared" si="27"/>
        <v/>
      </c>
      <c r="C119" s="50">
        <f>IF(D93="","-",+C118+1)</f>
        <v>2027</v>
      </c>
      <c r="D119" s="12">
        <f>IF(F118+SUM(E$99:E118)=D$92,F118,D$92-SUM(E$99:E118))</f>
        <v>0</v>
      </c>
      <c r="E119" s="377">
        <f>IF(+J96&lt;F118,J96,D119)</f>
        <v>0</v>
      </c>
      <c r="F119" s="55">
        <f t="shared" si="26"/>
        <v>0</v>
      </c>
      <c r="G119" s="55">
        <f t="shared" si="18"/>
        <v>0</v>
      </c>
      <c r="H119" s="379">
        <f t="shared" si="28"/>
        <v>0</v>
      </c>
      <c r="I119" s="398">
        <f t="shared" si="29"/>
        <v>0</v>
      </c>
      <c r="J119" s="54">
        <f t="shared" si="21"/>
        <v>0</v>
      </c>
      <c r="K119" s="54"/>
      <c r="L119" s="129"/>
      <c r="M119" s="54">
        <f t="shared" si="22"/>
        <v>0</v>
      </c>
      <c r="N119" s="129"/>
      <c r="O119" s="54">
        <f t="shared" si="23"/>
        <v>0</v>
      </c>
      <c r="P119" s="54">
        <f t="shared" si="24"/>
        <v>0</v>
      </c>
      <c r="Q119" s="1"/>
    </row>
    <row r="120" spans="2:17" ht="12.5">
      <c r="B120" s="7" t="str">
        <f t="shared" si="27"/>
        <v/>
      </c>
      <c r="C120" s="50">
        <f>IF(D93="","-",+C119+1)</f>
        <v>2028</v>
      </c>
      <c r="D120" s="12">
        <f>IF(F119+SUM(E$99:E119)=D$92,F119,D$92-SUM(E$99:E119))</f>
        <v>0</v>
      </c>
      <c r="E120" s="377">
        <f>IF(+J96&lt;F119,J96,D120)</f>
        <v>0</v>
      </c>
      <c r="F120" s="55">
        <f t="shared" si="26"/>
        <v>0</v>
      </c>
      <c r="G120" s="55">
        <f t="shared" si="18"/>
        <v>0</v>
      </c>
      <c r="H120" s="379">
        <f t="shared" si="28"/>
        <v>0</v>
      </c>
      <c r="I120" s="398">
        <f t="shared" si="29"/>
        <v>0</v>
      </c>
      <c r="J120" s="54">
        <f t="shared" si="21"/>
        <v>0</v>
      </c>
      <c r="K120" s="54"/>
      <c r="L120" s="129"/>
      <c r="M120" s="54">
        <f t="shared" si="22"/>
        <v>0</v>
      </c>
      <c r="N120" s="129"/>
      <c r="O120" s="54">
        <f t="shared" si="23"/>
        <v>0</v>
      </c>
      <c r="P120" s="54">
        <f t="shared" si="24"/>
        <v>0</v>
      </c>
      <c r="Q120" s="1"/>
    </row>
    <row r="121" spans="2:17" ht="12.5">
      <c r="B121" s="7" t="str">
        <f t="shared" si="27"/>
        <v/>
      </c>
      <c r="C121" s="50">
        <f>IF(D93="","-",+C120+1)</f>
        <v>2029</v>
      </c>
      <c r="D121" s="12">
        <f>IF(F120+SUM(E$99:E120)=D$92,F120,D$92-SUM(E$99:E120))</f>
        <v>0</v>
      </c>
      <c r="E121" s="377">
        <f>IF(+J96&lt;F120,J96,D121)</f>
        <v>0</v>
      </c>
      <c r="F121" s="55">
        <f t="shared" si="26"/>
        <v>0</v>
      </c>
      <c r="G121" s="55">
        <f t="shared" si="18"/>
        <v>0</v>
      </c>
      <c r="H121" s="379">
        <f t="shared" si="28"/>
        <v>0</v>
      </c>
      <c r="I121" s="398">
        <f t="shared" si="29"/>
        <v>0</v>
      </c>
      <c r="J121" s="54">
        <f t="shared" si="21"/>
        <v>0</v>
      </c>
      <c r="K121" s="54"/>
      <c r="L121" s="129"/>
      <c r="M121" s="54">
        <f t="shared" si="22"/>
        <v>0</v>
      </c>
      <c r="N121" s="129"/>
      <c r="O121" s="54">
        <f t="shared" si="23"/>
        <v>0</v>
      </c>
      <c r="P121" s="54">
        <f t="shared" si="24"/>
        <v>0</v>
      </c>
      <c r="Q121" s="1"/>
    </row>
    <row r="122" spans="2:17" ht="12.5">
      <c r="B122" s="7" t="str">
        <f t="shared" si="27"/>
        <v/>
      </c>
      <c r="C122" s="50">
        <f>IF(D93="","-",+C121+1)</f>
        <v>2030</v>
      </c>
      <c r="D122" s="12">
        <f>IF(F121+SUM(E$99:E121)=D$92,F121,D$92-SUM(E$99:E121))</f>
        <v>0</v>
      </c>
      <c r="E122" s="377">
        <f>IF(+J96&lt;F121,J96,D122)</f>
        <v>0</v>
      </c>
      <c r="F122" s="55">
        <f t="shared" si="26"/>
        <v>0</v>
      </c>
      <c r="G122" s="55">
        <f t="shared" si="18"/>
        <v>0</v>
      </c>
      <c r="H122" s="379">
        <f t="shared" si="28"/>
        <v>0</v>
      </c>
      <c r="I122" s="398">
        <f t="shared" si="29"/>
        <v>0</v>
      </c>
      <c r="J122" s="54">
        <f t="shared" si="21"/>
        <v>0</v>
      </c>
      <c r="K122" s="54"/>
      <c r="L122" s="129"/>
      <c r="M122" s="54">
        <f t="shared" si="22"/>
        <v>0</v>
      </c>
      <c r="N122" s="129"/>
      <c r="O122" s="54">
        <f t="shared" si="23"/>
        <v>0</v>
      </c>
      <c r="P122" s="54">
        <f t="shared" si="24"/>
        <v>0</v>
      </c>
      <c r="Q122" s="1"/>
    </row>
    <row r="123" spans="2:17" ht="12.5">
      <c r="B123" s="7" t="str">
        <f t="shared" si="27"/>
        <v/>
      </c>
      <c r="C123" s="50">
        <f>IF(D93="","-",+C122+1)</f>
        <v>2031</v>
      </c>
      <c r="D123" s="12">
        <f>IF(F122+SUM(E$99:E122)=D$92,F122,D$92-SUM(E$99:E122))</f>
        <v>0</v>
      </c>
      <c r="E123" s="377">
        <f>IF(+J96&lt;F122,J96,D123)</f>
        <v>0</v>
      </c>
      <c r="F123" s="55">
        <f t="shared" si="26"/>
        <v>0</v>
      </c>
      <c r="G123" s="55">
        <f t="shared" si="18"/>
        <v>0</v>
      </c>
      <c r="H123" s="379">
        <f t="shared" si="28"/>
        <v>0</v>
      </c>
      <c r="I123" s="398">
        <f t="shared" si="29"/>
        <v>0</v>
      </c>
      <c r="J123" s="54">
        <f t="shared" si="21"/>
        <v>0</v>
      </c>
      <c r="K123" s="54"/>
      <c r="L123" s="129"/>
      <c r="M123" s="54">
        <f t="shared" si="22"/>
        <v>0</v>
      </c>
      <c r="N123" s="129"/>
      <c r="O123" s="54">
        <f t="shared" si="23"/>
        <v>0</v>
      </c>
      <c r="P123" s="54">
        <f t="shared" si="24"/>
        <v>0</v>
      </c>
      <c r="Q123" s="1"/>
    </row>
    <row r="124" spans="2:17" ht="12.5">
      <c r="B124" s="7" t="str">
        <f t="shared" si="27"/>
        <v/>
      </c>
      <c r="C124" s="50">
        <f>IF(D93="","-",+C123+1)</f>
        <v>2032</v>
      </c>
      <c r="D124" s="12">
        <f>IF(F123+SUM(E$99:E123)=D$92,F123,D$92-SUM(E$99:E123))</f>
        <v>0</v>
      </c>
      <c r="E124" s="377">
        <f>IF(+J96&lt;F123,J96,D124)</f>
        <v>0</v>
      </c>
      <c r="F124" s="55">
        <f t="shared" si="26"/>
        <v>0</v>
      </c>
      <c r="G124" s="55">
        <f t="shared" si="18"/>
        <v>0</v>
      </c>
      <c r="H124" s="379">
        <f t="shared" si="28"/>
        <v>0</v>
      </c>
      <c r="I124" s="398">
        <f t="shared" si="29"/>
        <v>0</v>
      </c>
      <c r="J124" s="54">
        <f t="shared" si="21"/>
        <v>0</v>
      </c>
      <c r="K124" s="54"/>
      <c r="L124" s="129"/>
      <c r="M124" s="54">
        <f t="shared" si="22"/>
        <v>0</v>
      </c>
      <c r="N124" s="129"/>
      <c r="O124" s="54">
        <f t="shared" si="23"/>
        <v>0</v>
      </c>
      <c r="P124" s="54">
        <f t="shared" si="24"/>
        <v>0</v>
      </c>
      <c r="Q124" s="1"/>
    </row>
    <row r="125" spans="2:17" ht="12.5">
      <c r="B125" s="7" t="str">
        <f t="shared" si="27"/>
        <v/>
      </c>
      <c r="C125" s="50">
        <f>IF(D93="","-",+C124+1)</f>
        <v>2033</v>
      </c>
      <c r="D125" s="12">
        <f>IF(F124+SUM(E$99:E124)=D$92,F124,D$92-SUM(E$99:E124))</f>
        <v>0</v>
      </c>
      <c r="E125" s="377">
        <f>IF(+J96&lt;F124,J96,D125)</f>
        <v>0</v>
      </c>
      <c r="F125" s="55">
        <f t="shared" si="26"/>
        <v>0</v>
      </c>
      <c r="G125" s="55">
        <f t="shared" si="18"/>
        <v>0</v>
      </c>
      <c r="H125" s="379">
        <f t="shared" si="28"/>
        <v>0</v>
      </c>
      <c r="I125" s="398">
        <f t="shared" si="29"/>
        <v>0</v>
      </c>
      <c r="J125" s="54">
        <f t="shared" si="21"/>
        <v>0</v>
      </c>
      <c r="K125" s="54"/>
      <c r="L125" s="129"/>
      <c r="M125" s="54">
        <f t="shared" si="22"/>
        <v>0</v>
      </c>
      <c r="N125" s="129"/>
      <c r="O125" s="54">
        <f t="shared" si="23"/>
        <v>0</v>
      </c>
      <c r="P125" s="54">
        <f t="shared" si="24"/>
        <v>0</v>
      </c>
      <c r="Q125" s="1"/>
    </row>
    <row r="126" spans="2:17" ht="12.5">
      <c r="B126" s="7" t="str">
        <f t="shared" si="27"/>
        <v/>
      </c>
      <c r="C126" s="50">
        <f>IF(D93="","-",+C125+1)</f>
        <v>2034</v>
      </c>
      <c r="D126" s="12">
        <f>IF(F125+SUM(E$99:E125)=D$92,F125,D$92-SUM(E$99:E125))</f>
        <v>0</v>
      </c>
      <c r="E126" s="377">
        <f>IF(+J96&lt;F125,J96,D126)</f>
        <v>0</v>
      </c>
      <c r="F126" s="55">
        <f t="shared" si="26"/>
        <v>0</v>
      </c>
      <c r="G126" s="55">
        <f t="shared" si="18"/>
        <v>0</v>
      </c>
      <c r="H126" s="379">
        <f t="shared" si="28"/>
        <v>0</v>
      </c>
      <c r="I126" s="398">
        <f t="shared" si="29"/>
        <v>0</v>
      </c>
      <c r="J126" s="54">
        <f t="shared" si="21"/>
        <v>0</v>
      </c>
      <c r="K126" s="54"/>
      <c r="L126" s="129"/>
      <c r="M126" s="54">
        <f t="shared" si="22"/>
        <v>0</v>
      </c>
      <c r="N126" s="129"/>
      <c r="O126" s="54">
        <f t="shared" si="23"/>
        <v>0</v>
      </c>
      <c r="P126" s="54">
        <f t="shared" si="24"/>
        <v>0</v>
      </c>
      <c r="Q126" s="1"/>
    </row>
    <row r="127" spans="2:17" ht="12.5">
      <c r="B127" s="7" t="str">
        <f t="shared" si="27"/>
        <v/>
      </c>
      <c r="C127" s="50">
        <f>IF(D93="","-",+C126+1)</f>
        <v>2035</v>
      </c>
      <c r="D127" s="12">
        <f>IF(F126+SUM(E$99:E126)=D$92,F126,D$92-SUM(E$99:E126))</f>
        <v>0</v>
      </c>
      <c r="E127" s="377">
        <f>IF(+J96&lt;F126,J96,D127)</f>
        <v>0</v>
      </c>
      <c r="F127" s="55">
        <f t="shared" si="26"/>
        <v>0</v>
      </c>
      <c r="G127" s="55">
        <f t="shared" si="18"/>
        <v>0</v>
      </c>
      <c r="H127" s="379">
        <f t="shared" si="28"/>
        <v>0</v>
      </c>
      <c r="I127" s="398">
        <f t="shared" si="29"/>
        <v>0</v>
      </c>
      <c r="J127" s="54">
        <f t="shared" si="21"/>
        <v>0</v>
      </c>
      <c r="K127" s="54"/>
      <c r="L127" s="129"/>
      <c r="M127" s="54">
        <f t="shared" si="22"/>
        <v>0</v>
      </c>
      <c r="N127" s="129"/>
      <c r="O127" s="54">
        <f t="shared" si="23"/>
        <v>0</v>
      </c>
      <c r="P127" s="54">
        <f t="shared" si="24"/>
        <v>0</v>
      </c>
      <c r="Q127" s="1"/>
    </row>
    <row r="128" spans="2:17" ht="12.5">
      <c r="B128" s="7" t="str">
        <f t="shared" si="27"/>
        <v/>
      </c>
      <c r="C128" s="50">
        <f>IF(D93="","-",+C127+1)</f>
        <v>2036</v>
      </c>
      <c r="D128" s="12">
        <f>IF(F127+SUM(E$99:E127)=D$92,F127,D$92-SUM(E$99:E127))</f>
        <v>0</v>
      </c>
      <c r="E128" s="377">
        <f>IF(+J96&lt;F127,J96,D128)</f>
        <v>0</v>
      </c>
      <c r="F128" s="55">
        <f t="shared" si="26"/>
        <v>0</v>
      </c>
      <c r="G128" s="55">
        <f t="shared" si="18"/>
        <v>0</v>
      </c>
      <c r="H128" s="379">
        <f t="shared" si="28"/>
        <v>0</v>
      </c>
      <c r="I128" s="398">
        <f t="shared" si="29"/>
        <v>0</v>
      </c>
      <c r="J128" s="54">
        <f t="shared" si="21"/>
        <v>0</v>
      </c>
      <c r="K128" s="54"/>
      <c r="L128" s="129"/>
      <c r="M128" s="54">
        <f t="shared" si="22"/>
        <v>0</v>
      </c>
      <c r="N128" s="129"/>
      <c r="O128" s="54">
        <f t="shared" si="23"/>
        <v>0</v>
      </c>
      <c r="P128" s="54">
        <f t="shared" si="24"/>
        <v>0</v>
      </c>
      <c r="Q128" s="1"/>
    </row>
    <row r="129" spans="2:17" ht="12.5">
      <c r="B129" s="7" t="str">
        <f t="shared" si="27"/>
        <v/>
      </c>
      <c r="C129" s="50">
        <f>IF(D93="","-",+C128+1)</f>
        <v>2037</v>
      </c>
      <c r="D129" s="12">
        <f>IF(F128+SUM(E$99:E128)=D$92,F128,D$92-SUM(E$99:E128))</f>
        <v>0</v>
      </c>
      <c r="E129" s="377">
        <f>IF(+J96&lt;F128,J96,D129)</f>
        <v>0</v>
      </c>
      <c r="F129" s="55">
        <f t="shared" si="26"/>
        <v>0</v>
      </c>
      <c r="G129" s="55">
        <f t="shared" si="18"/>
        <v>0</v>
      </c>
      <c r="H129" s="379">
        <f t="shared" si="28"/>
        <v>0</v>
      </c>
      <c r="I129" s="398">
        <f t="shared" si="29"/>
        <v>0</v>
      </c>
      <c r="J129" s="54">
        <f t="shared" si="21"/>
        <v>0</v>
      </c>
      <c r="K129" s="54"/>
      <c r="L129" s="129"/>
      <c r="M129" s="54">
        <f t="shared" si="22"/>
        <v>0</v>
      </c>
      <c r="N129" s="129"/>
      <c r="O129" s="54">
        <f t="shared" si="23"/>
        <v>0</v>
      </c>
      <c r="P129" s="54">
        <f t="shared" si="24"/>
        <v>0</v>
      </c>
      <c r="Q129" s="1"/>
    </row>
    <row r="130" spans="2:17" ht="12.5">
      <c r="B130" s="7" t="str">
        <f t="shared" si="27"/>
        <v/>
      </c>
      <c r="C130" s="50">
        <f>IF(D93="","-",+C129+1)</f>
        <v>2038</v>
      </c>
      <c r="D130" s="12">
        <f>IF(F129+SUM(E$99:E129)=D$92,F129,D$92-SUM(E$99:E129))</f>
        <v>0</v>
      </c>
      <c r="E130" s="377">
        <f>IF(+J96&lt;F129,J96,D130)</f>
        <v>0</v>
      </c>
      <c r="F130" s="55">
        <f t="shared" si="26"/>
        <v>0</v>
      </c>
      <c r="G130" s="55">
        <f t="shared" si="18"/>
        <v>0</v>
      </c>
      <c r="H130" s="379">
        <f t="shared" si="28"/>
        <v>0</v>
      </c>
      <c r="I130" s="398">
        <f t="shared" si="29"/>
        <v>0</v>
      </c>
      <c r="J130" s="54">
        <f t="shared" si="21"/>
        <v>0</v>
      </c>
      <c r="K130" s="54"/>
      <c r="L130" s="129"/>
      <c r="M130" s="54">
        <f t="shared" si="22"/>
        <v>0</v>
      </c>
      <c r="N130" s="129"/>
      <c r="O130" s="54">
        <f t="shared" si="23"/>
        <v>0</v>
      </c>
      <c r="P130" s="54">
        <f t="shared" si="24"/>
        <v>0</v>
      </c>
      <c r="Q130" s="1"/>
    </row>
    <row r="131" spans="2:17" ht="12.5">
      <c r="B131" s="7" t="str">
        <f t="shared" si="27"/>
        <v/>
      </c>
      <c r="C131" s="50">
        <f>IF(D93="","-",+C130+1)</f>
        <v>2039</v>
      </c>
      <c r="D131" s="12">
        <f>IF(F130+SUM(E$99:E130)=D$92,F130,D$92-SUM(E$99:E130))</f>
        <v>0</v>
      </c>
      <c r="E131" s="377">
        <f>IF(+J96&lt;F130,J96,D131)</f>
        <v>0</v>
      </c>
      <c r="F131" s="55">
        <f t="shared" ref="F131:F154" si="30">+D131-E131</f>
        <v>0</v>
      </c>
      <c r="G131" s="55">
        <f t="shared" ref="G131:G154" si="31">+(F131+D131)/2</f>
        <v>0</v>
      </c>
      <c r="H131" s="379">
        <f t="shared" si="28"/>
        <v>0</v>
      </c>
      <c r="I131" s="398">
        <f t="shared" si="29"/>
        <v>0</v>
      </c>
      <c r="J131" s="54">
        <f t="shared" ref="J131:J154" si="32">+I131-H131</f>
        <v>0</v>
      </c>
      <c r="K131" s="54"/>
      <c r="L131" s="129"/>
      <c r="M131" s="54">
        <f t="shared" ref="M131:M154" si="33">IF(L131&lt;&gt;0,+H131-L131,0)</f>
        <v>0</v>
      </c>
      <c r="N131" s="129"/>
      <c r="O131" s="54">
        <f t="shared" ref="O131:O154" si="34">IF(N131&lt;&gt;0,+I131-N131,0)</f>
        <v>0</v>
      </c>
      <c r="P131" s="54">
        <f t="shared" ref="P131:P154" si="35">+O131-M131</f>
        <v>0</v>
      </c>
      <c r="Q131" s="1"/>
    </row>
    <row r="132" spans="2:17" ht="12.5">
      <c r="B132" s="7" t="str">
        <f t="shared" si="27"/>
        <v/>
      </c>
      <c r="C132" s="50">
        <f>IF(D93="","-",+C131+1)</f>
        <v>2040</v>
      </c>
      <c r="D132" s="12">
        <f>IF(F131+SUM(E$99:E131)=D$92,F131,D$92-SUM(E$99:E131))</f>
        <v>0</v>
      </c>
      <c r="E132" s="377">
        <f>IF(+J96&lt;F131,J96,D132)</f>
        <v>0</v>
      </c>
      <c r="F132" s="55">
        <f t="shared" si="30"/>
        <v>0</v>
      </c>
      <c r="G132" s="55">
        <f t="shared" si="31"/>
        <v>0</v>
      </c>
      <c r="H132" s="379">
        <f t="shared" si="28"/>
        <v>0</v>
      </c>
      <c r="I132" s="398">
        <f t="shared" si="29"/>
        <v>0</v>
      </c>
      <c r="J132" s="54">
        <f t="shared" si="32"/>
        <v>0</v>
      </c>
      <c r="K132" s="54"/>
      <c r="L132" s="129"/>
      <c r="M132" s="54">
        <f t="shared" si="33"/>
        <v>0</v>
      </c>
      <c r="N132" s="129"/>
      <c r="O132" s="54">
        <f t="shared" si="34"/>
        <v>0</v>
      </c>
      <c r="P132" s="54">
        <f t="shared" si="35"/>
        <v>0</v>
      </c>
      <c r="Q132" s="1"/>
    </row>
    <row r="133" spans="2:17" ht="12.5">
      <c r="B133" s="7" t="str">
        <f t="shared" si="27"/>
        <v/>
      </c>
      <c r="C133" s="50">
        <f>IF(D93="","-",+C132+1)</f>
        <v>2041</v>
      </c>
      <c r="D133" s="12">
        <f>IF(F132+SUM(E$99:E132)=D$92,F132,D$92-SUM(E$99:E132))</f>
        <v>0</v>
      </c>
      <c r="E133" s="377">
        <f>IF(+J96&lt;F132,J96,D133)</f>
        <v>0</v>
      </c>
      <c r="F133" s="55">
        <f t="shared" si="30"/>
        <v>0</v>
      </c>
      <c r="G133" s="55">
        <f t="shared" si="31"/>
        <v>0</v>
      </c>
      <c r="H133" s="379">
        <f t="shared" si="28"/>
        <v>0</v>
      </c>
      <c r="I133" s="398">
        <f t="shared" si="29"/>
        <v>0</v>
      </c>
      <c r="J133" s="54">
        <f t="shared" si="32"/>
        <v>0</v>
      </c>
      <c r="K133" s="54"/>
      <c r="L133" s="129"/>
      <c r="M133" s="54">
        <f t="shared" si="33"/>
        <v>0</v>
      </c>
      <c r="N133" s="129"/>
      <c r="O133" s="54">
        <f t="shared" si="34"/>
        <v>0</v>
      </c>
      <c r="P133" s="54">
        <f t="shared" si="35"/>
        <v>0</v>
      </c>
      <c r="Q133" s="1"/>
    </row>
    <row r="134" spans="2:17" ht="12.5">
      <c r="B134" s="7" t="str">
        <f t="shared" si="27"/>
        <v/>
      </c>
      <c r="C134" s="50">
        <f>IF(D93="","-",+C133+1)</f>
        <v>2042</v>
      </c>
      <c r="D134" s="12">
        <f>IF(F133+SUM(E$99:E133)=D$92,F133,D$92-SUM(E$99:E133))</f>
        <v>0</v>
      </c>
      <c r="E134" s="377">
        <f>IF(+J96&lt;F133,J96,D134)</f>
        <v>0</v>
      </c>
      <c r="F134" s="55">
        <f t="shared" si="30"/>
        <v>0</v>
      </c>
      <c r="G134" s="55">
        <f t="shared" si="31"/>
        <v>0</v>
      </c>
      <c r="H134" s="379">
        <f t="shared" si="28"/>
        <v>0</v>
      </c>
      <c r="I134" s="398">
        <f t="shared" si="29"/>
        <v>0</v>
      </c>
      <c r="J134" s="54">
        <f t="shared" si="32"/>
        <v>0</v>
      </c>
      <c r="K134" s="54"/>
      <c r="L134" s="129"/>
      <c r="M134" s="54">
        <f t="shared" si="33"/>
        <v>0</v>
      </c>
      <c r="N134" s="129"/>
      <c r="O134" s="54">
        <f t="shared" si="34"/>
        <v>0</v>
      </c>
      <c r="P134" s="54">
        <f t="shared" si="35"/>
        <v>0</v>
      </c>
      <c r="Q134" s="1"/>
    </row>
    <row r="135" spans="2:17" ht="12.5">
      <c r="B135" s="7" t="str">
        <f t="shared" si="27"/>
        <v/>
      </c>
      <c r="C135" s="50">
        <f>IF(D93="","-",+C134+1)</f>
        <v>2043</v>
      </c>
      <c r="D135" s="12">
        <f>IF(F134+SUM(E$99:E134)=D$92,F134,D$92-SUM(E$99:E134))</f>
        <v>0</v>
      </c>
      <c r="E135" s="377">
        <f>IF(+J96&lt;F134,J96,D135)</f>
        <v>0</v>
      </c>
      <c r="F135" s="55">
        <f t="shared" si="30"/>
        <v>0</v>
      </c>
      <c r="G135" s="55">
        <f t="shared" si="31"/>
        <v>0</v>
      </c>
      <c r="H135" s="379">
        <f t="shared" si="28"/>
        <v>0</v>
      </c>
      <c r="I135" s="398">
        <f t="shared" si="29"/>
        <v>0</v>
      </c>
      <c r="J135" s="54">
        <f t="shared" si="32"/>
        <v>0</v>
      </c>
      <c r="K135" s="54"/>
      <c r="L135" s="129"/>
      <c r="M135" s="54">
        <f t="shared" si="33"/>
        <v>0</v>
      </c>
      <c r="N135" s="129"/>
      <c r="O135" s="54">
        <f t="shared" si="34"/>
        <v>0</v>
      </c>
      <c r="P135" s="54">
        <f t="shared" si="35"/>
        <v>0</v>
      </c>
      <c r="Q135" s="1"/>
    </row>
    <row r="136" spans="2:17" ht="12.5">
      <c r="B136" s="7" t="str">
        <f t="shared" si="27"/>
        <v/>
      </c>
      <c r="C136" s="50">
        <f>IF(D93="","-",+C135+1)</f>
        <v>2044</v>
      </c>
      <c r="D136" s="12">
        <f>IF(F135+SUM(E$99:E135)=D$92,F135,D$92-SUM(E$99:E135))</f>
        <v>0</v>
      </c>
      <c r="E136" s="377">
        <f>IF(+J96&lt;F135,J96,D136)</f>
        <v>0</v>
      </c>
      <c r="F136" s="55">
        <f t="shared" si="30"/>
        <v>0</v>
      </c>
      <c r="G136" s="55">
        <f t="shared" si="31"/>
        <v>0</v>
      </c>
      <c r="H136" s="379">
        <f t="shared" si="28"/>
        <v>0</v>
      </c>
      <c r="I136" s="398">
        <f t="shared" si="29"/>
        <v>0</v>
      </c>
      <c r="J136" s="54">
        <f t="shared" si="32"/>
        <v>0</v>
      </c>
      <c r="K136" s="54"/>
      <c r="L136" s="129"/>
      <c r="M136" s="54">
        <f t="shared" si="33"/>
        <v>0</v>
      </c>
      <c r="N136" s="129"/>
      <c r="O136" s="54">
        <f t="shared" si="34"/>
        <v>0</v>
      </c>
      <c r="P136" s="54">
        <f t="shared" si="35"/>
        <v>0</v>
      </c>
      <c r="Q136" s="1"/>
    </row>
    <row r="137" spans="2:17" ht="12.5">
      <c r="B137" s="7" t="str">
        <f t="shared" si="27"/>
        <v/>
      </c>
      <c r="C137" s="50">
        <f>IF(D93="","-",+C136+1)</f>
        <v>2045</v>
      </c>
      <c r="D137" s="12">
        <f>IF(F136+SUM(E$99:E136)=D$92,F136,D$92-SUM(E$99:E136))</f>
        <v>0</v>
      </c>
      <c r="E137" s="377">
        <f>IF(+J96&lt;F136,J96,D137)</f>
        <v>0</v>
      </c>
      <c r="F137" s="55">
        <f t="shared" si="30"/>
        <v>0</v>
      </c>
      <c r="G137" s="55">
        <f t="shared" si="31"/>
        <v>0</v>
      </c>
      <c r="H137" s="379">
        <f t="shared" si="28"/>
        <v>0</v>
      </c>
      <c r="I137" s="398">
        <f t="shared" si="29"/>
        <v>0</v>
      </c>
      <c r="J137" s="54">
        <f t="shared" si="32"/>
        <v>0</v>
      </c>
      <c r="K137" s="54"/>
      <c r="L137" s="129"/>
      <c r="M137" s="54">
        <f t="shared" si="33"/>
        <v>0</v>
      </c>
      <c r="N137" s="129"/>
      <c r="O137" s="54">
        <f t="shared" si="34"/>
        <v>0</v>
      </c>
      <c r="P137" s="54">
        <f t="shared" si="35"/>
        <v>0</v>
      </c>
      <c r="Q137" s="1"/>
    </row>
    <row r="138" spans="2:17" ht="12.5">
      <c r="B138" s="7" t="str">
        <f t="shared" si="27"/>
        <v/>
      </c>
      <c r="C138" s="50">
        <f>IF(D93="","-",+C137+1)</f>
        <v>2046</v>
      </c>
      <c r="D138" s="12">
        <f>IF(F137+SUM(E$99:E137)=D$92,F137,D$92-SUM(E$99:E137))</f>
        <v>0</v>
      </c>
      <c r="E138" s="377">
        <f>IF(+J96&lt;F137,J96,D138)</f>
        <v>0</v>
      </c>
      <c r="F138" s="55">
        <f t="shared" si="30"/>
        <v>0</v>
      </c>
      <c r="G138" s="55">
        <f t="shared" si="31"/>
        <v>0</v>
      </c>
      <c r="H138" s="379">
        <f t="shared" si="28"/>
        <v>0</v>
      </c>
      <c r="I138" s="398">
        <f t="shared" si="29"/>
        <v>0</v>
      </c>
      <c r="J138" s="54">
        <f t="shared" si="32"/>
        <v>0</v>
      </c>
      <c r="K138" s="54"/>
      <c r="L138" s="129"/>
      <c r="M138" s="54">
        <f t="shared" si="33"/>
        <v>0</v>
      </c>
      <c r="N138" s="129"/>
      <c r="O138" s="54">
        <f t="shared" si="34"/>
        <v>0</v>
      </c>
      <c r="P138" s="54">
        <f t="shared" si="35"/>
        <v>0</v>
      </c>
      <c r="Q138" s="1"/>
    </row>
    <row r="139" spans="2:17" ht="12.5">
      <c r="B139" s="7" t="str">
        <f t="shared" si="27"/>
        <v/>
      </c>
      <c r="C139" s="50">
        <f>IF(D93="","-",+C138+1)</f>
        <v>2047</v>
      </c>
      <c r="D139" s="12">
        <f>IF(F138+SUM(E$99:E138)=D$92,F138,D$92-SUM(E$99:E138))</f>
        <v>0</v>
      </c>
      <c r="E139" s="377">
        <f>IF(+J96&lt;F138,J96,D139)</f>
        <v>0</v>
      </c>
      <c r="F139" s="55">
        <f t="shared" si="30"/>
        <v>0</v>
      </c>
      <c r="G139" s="55">
        <f t="shared" si="31"/>
        <v>0</v>
      </c>
      <c r="H139" s="379">
        <f t="shared" si="28"/>
        <v>0</v>
      </c>
      <c r="I139" s="398">
        <f t="shared" si="29"/>
        <v>0</v>
      </c>
      <c r="J139" s="54">
        <f t="shared" si="32"/>
        <v>0</v>
      </c>
      <c r="K139" s="54"/>
      <c r="L139" s="129"/>
      <c r="M139" s="54">
        <f t="shared" si="33"/>
        <v>0</v>
      </c>
      <c r="N139" s="129"/>
      <c r="O139" s="54">
        <f t="shared" si="34"/>
        <v>0</v>
      </c>
      <c r="P139" s="54">
        <f t="shared" si="35"/>
        <v>0</v>
      </c>
      <c r="Q139" s="1"/>
    </row>
    <row r="140" spans="2:17" ht="12.5">
      <c r="B140" s="7" t="str">
        <f t="shared" si="27"/>
        <v/>
      </c>
      <c r="C140" s="50">
        <f>IF(D93="","-",+C139+1)</f>
        <v>2048</v>
      </c>
      <c r="D140" s="12">
        <f>IF(F139+SUM(E$99:E139)=D$92,F139,D$92-SUM(E$99:E139))</f>
        <v>0</v>
      </c>
      <c r="E140" s="377">
        <f>IF(+J96&lt;F139,J96,D140)</f>
        <v>0</v>
      </c>
      <c r="F140" s="55">
        <f t="shared" si="30"/>
        <v>0</v>
      </c>
      <c r="G140" s="55">
        <f t="shared" si="31"/>
        <v>0</v>
      </c>
      <c r="H140" s="379">
        <f t="shared" si="28"/>
        <v>0</v>
      </c>
      <c r="I140" s="398">
        <f t="shared" si="29"/>
        <v>0</v>
      </c>
      <c r="J140" s="54">
        <f t="shared" si="32"/>
        <v>0</v>
      </c>
      <c r="K140" s="54"/>
      <c r="L140" s="129"/>
      <c r="M140" s="54">
        <f t="shared" si="33"/>
        <v>0</v>
      </c>
      <c r="N140" s="129"/>
      <c r="O140" s="54">
        <f t="shared" si="34"/>
        <v>0</v>
      </c>
      <c r="P140" s="54">
        <f t="shared" si="35"/>
        <v>0</v>
      </c>
      <c r="Q140" s="1"/>
    </row>
    <row r="141" spans="2:17" ht="12.5">
      <c r="B141" s="7" t="str">
        <f t="shared" si="27"/>
        <v/>
      </c>
      <c r="C141" s="50">
        <f>IF(D93="","-",+C140+1)</f>
        <v>2049</v>
      </c>
      <c r="D141" s="12">
        <f>IF(F140+SUM(E$99:E140)=D$92,F140,D$92-SUM(E$99:E140))</f>
        <v>0</v>
      </c>
      <c r="E141" s="377">
        <f>IF(+J96&lt;F140,J96,D141)</f>
        <v>0</v>
      </c>
      <c r="F141" s="55">
        <f t="shared" si="30"/>
        <v>0</v>
      </c>
      <c r="G141" s="55">
        <f t="shared" si="31"/>
        <v>0</v>
      </c>
      <c r="H141" s="379">
        <f t="shared" si="28"/>
        <v>0</v>
      </c>
      <c r="I141" s="398">
        <f t="shared" si="29"/>
        <v>0</v>
      </c>
      <c r="J141" s="54">
        <f t="shared" si="32"/>
        <v>0</v>
      </c>
      <c r="K141" s="54"/>
      <c r="L141" s="129"/>
      <c r="M141" s="54">
        <f t="shared" si="33"/>
        <v>0</v>
      </c>
      <c r="N141" s="129"/>
      <c r="O141" s="54">
        <f t="shared" si="34"/>
        <v>0</v>
      </c>
      <c r="P141" s="54">
        <f t="shared" si="35"/>
        <v>0</v>
      </c>
      <c r="Q141" s="1"/>
    </row>
    <row r="142" spans="2:17" ht="12.5">
      <c r="B142" s="7" t="str">
        <f t="shared" si="27"/>
        <v/>
      </c>
      <c r="C142" s="50">
        <f>IF(D93="","-",+C141+1)</f>
        <v>2050</v>
      </c>
      <c r="D142" s="12">
        <f>IF(F141+SUM(E$99:E141)=D$92,F141,D$92-SUM(E$99:E141))</f>
        <v>0</v>
      </c>
      <c r="E142" s="377">
        <f>IF(+J96&lt;F141,J96,D142)</f>
        <v>0</v>
      </c>
      <c r="F142" s="55">
        <f t="shared" si="30"/>
        <v>0</v>
      </c>
      <c r="G142" s="55">
        <f t="shared" si="31"/>
        <v>0</v>
      </c>
      <c r="H142" s="379">
        <f t="shared" si="28"/>
        <v>0</v>
      </c>
      <c r="I142" s="398">
        <f t="shared" si="29"/>
        <v>0</v>
      </c>
      <c r="J142" s="54">
        <f t="shared" si="32"/>
        <v>0</v>
      </c>
      <c r="K142" s="54"/>
      <c r="L142" s="129"/>
      <c r="M142" s="54">
        <f t="shared" si="33"/>
        <v>0</v>
      </c>
      <c r="N142" s="129"/>
      <c r="O142" s="54">
        <f t="shared" si="34"/>
        <v>0</v>
      </c>
      <c r="P142" s="54">
        <f t="shared" si="35"/>
        <v>0</v>
      </c>
      <c r="Q142" s="1"/>
    </row>
    <row r="143" spans="2:17" ht="12.5">
      <c r="B143" s="7" t="str">
        <f t="shared" si="27"/>
        <v/>
      </c>
      <c r="C143" s="50">
        <f>IF(D93="","-",+C142+1)</f>
        <v>2051</v>
      </c>
      <c r="D143" s="12">
        <f>IF(F142+SUM(E$99:E142)=D$92,F142,D$92-SUM(E$99:E142))</f>
        <v>0</v>
      </c>
      <c r="E143" s="377">
        <f>IF(+J96&lt;F142,J96,D143)</f>
        <v>0</v>
      </c>
      <c r="F143" s="55">
        <f t="shared" si="30"/>
        <v>0</v>
      </c>
      <c r="G143" s="55">
        <f t="shared" si="31"/>
        <v>0</v>
      </c>
      <c r="H143" s="379">
        <f t="shared" si="28"/>
        <v>0</v>
      </c>
      <c r="I143" s="398">
        <f t="shared" si="29"/>
        <v>0</v>
      </c>
      <c r="J143" s="54">
        <f t="shared" si="32"/>
        <v>0</v>
      </c>
      <c r="K143" s="54"/>
      <c r="L143" s="129"/>
      <c r="M143" s="54">
        <f t="shared" si="33"/>
        <v>0</v>
      </c>
      <c r="N143" s="129"/>
      <c r="O143" s="54">
        <f t="shared" si="34"/>
        <v>0</v>
      </c>
      <c r="P143" s="54">
        <f t="shared" si="35"/>
        <v>0</v>
      </c>
      <c r="Q143" s="1"/>
    </row>
    <row r="144" spans="2:17" ht="12.5">
      <c r="B144" s="7" t="str">
        <f t="shared" si="27"/>
        <v/>
      </c>
      <c r="C144" s="50">
        <f>IF(D93="","-",+C143+1)</f>
        <v>2052</v>
      </c>
      <c r="D144" s="12">
        <f>IF(F143+SUM(E$99:E143)=D$92,F143,D$92-SUM(E$99:E143))</f>
        <v>0</v>
      </c>
      <c r="E144" s="377">
        <f>IF(+J96&lt;F143,J96,D144)</f>
        <v>0</v>
      </c>
      <c r="F144" s="55">
        <f t="shared" si="30"/>
        <v>0</v>
      </c>
      <c r="G144" s="55">
        <f t="shared" si="31"/>
        <v>0</v>
      </c>
      <c r="H144" s="379">
        <f t="shared" si="28"/>
        <v>0</v>
      </c>
      <c r="I144" s="398">
        <f t="shared" si="29"/>
        <v>0</v>
      </c>
      <c r="J144" s="54">
        <f t="shared" si="32"/>
        <v>0</v>
      </c>
      <c r="K144" s="54"/>
      <c r="L144" s="129"/>
      <c r="M144" s="54">
        <f t="shared" si="33"/>
        <v>0</v>
      </c>
      <c r="N144" s="129"/>
      <c r="O144" s="54">
        <f t="shared" si="34"/>
        <v>0</v>
      </c>
      <c r="P144" s="54">
        <f t="shared" si="35"/>
        <v>0</v>
      </c>
      <c r="Q144" s="1"/>
    </row>
    <row r="145" spans="2:17" ht="12.5">
      <c r="B145" s="7" t="str">
        <f t="shared" si="27"/>
        <v/>
      </c>
      <c r="C145" s="50">
        <f>IF(D93="","-",+C144+1)</f>
        <v>2053</v>
      </c>
      <c r="D145" s="12">
        <f>IF(F144+SUM(E$99:E144)=D$92,F144,D$92-SUM(E$99:E144))</f>
        <v>0</v>
      </c>
      <c r="E145" s="377">
        <f>IF(+J96&lt;F144,J96,D145)</f>
        <v>0</v>
      </c>
      <c r="F145" s="55">
        <f t="shared" si="30"/>
        <v>0</v>
      </c>
      <c r="G145" s="55">
        <f t="shared" si="31"/>
        <v>0</v>
      </c>
      <c r="H145" s="379">
        <f t="shared" si="28"/>
        <v>0</v>
      </c>
      <c r="I145" s="398">
        <f t="shared" si="29"/>
        <v>0</v>
      </c>
      <c r="J145" s="54">
        <f t="shared" si="32"/>
        <v>0</v>
      </c>
      <c r="K145" s="54"/>
      <c r="L145" s="129"/>
      <c r="M145" s="54">
        <f t="shared" si="33"/>
        <v>0</v>
      </c>
      <c r="N145" s="129"/>
      <c r="O145" s="54">
        <f t="shared" si="34"/>
        <v>0</v>
      </c>
      <c r="P145" s="54">
        <f t="shared" si="35"/>
        <v>0</v>
      </c>
      <c r="Q145" s="1"/>
    </row>
    <row r="146" spans="2:17" ht="12.5">
      <c r="B146" s="7" t="str">
        <f t="shared" si="27"/>
        <v/>
      </c>
      <c r="C146" s="50">
        <f>IF(D93="","-",+C145+1)</f>
        <v>2054</v>
      </c>
      <c r="D146" s="12">
        <f>IF(F145+SUM(E$99:E145)=D$92,F145,D$92-SUM(E$99:E145))</f>
        <v>0</v>
      </c>
      <c r="E146" s="377">
        <f>IF(+J96&lt;F145,J96,D146)</f>
        <v>0</v>
      </c>
      <c r="F146" s="55">
        <f t="shared" si="30"/>
        <v>0</v>
      </c>
      <c r="G146" s="55">
        <f t="shared" si="31"/>
        <v>0</v>
      </c>
      <c r="H146" s="379">
        <f t="shared" si="28"/>
        <v>0</v>
      </c>
      <c r="I146" s="398">
        <f t="shared" si="29"/>
        <v>0</v>
      </c>
      <c r="J146" s="54">
        <f t="shared" si="32"/>
        <v>0</v>
      </c>
      <c r="K146" s="54"/>
      <c r="L146" s="129"/>
      <c r="M146" s="54">
        <f t="shared" si="33"/>
        <v>0</v>
      </c>
      <c r="N146" s="129"/>
      <c r="O146" s="54">
        <f t="shared" si="34"/>
        <v>0</v>
      </c>
      <c r="P146" s="54">
        <f t="shared" si="35"/>
        <v>0</v>
      </c>
      <c r="Q146" s="1"/>
    </row>
    <row r="147" spans="2:17" ht="12.5">
      <c r="B147" s="7" t="str">
        <f t="shared" si="27"/>
        <v/>
      </c>
      <c r="C147" s="50">
        <f>IF(D93="","-",+C146+1)</f>
        <v>2055</v>
      </c>
      <c r="D147" s="12">
        <f>IF(F146+SUM(E$99:E146)=D$92,F146,D$92-SUM(E$99:E146))</f>
        <v>0</v>
      </c>
      <c r="E147" s="377">
        <f>IF(+J96&lt;F146,J96,D147)</f>
        <v>0</v>
      </c>
      <c r="F147" s="55">
        <f t="shared" si="30"/>
        <v>0</v>
      </c>
      <c r="G147" s="55">
        <f t="shared" si="31"/>
        <v>0</v>
      </c>
      <c r="H147" s="379">
        <f t="shared" si="28"/>
        <v>0</v>
      </c>
      <c r="I147" s="398">
        <f t="shared" si="29"/>
        <v>0</v>
      </c>
      <c r="J147" s="54">
        <f t="shared" si="32"/>
        <v>0</v>
      </c>
      <c r="K147" s="54"/>
      <c r="L147" s="129"/>
      <c r="M147" s="54">
        <f t="shared" si="33"/>
        <v>0</v>
      </c>
      <c r="N147" s="129"/>
      <c r="O147" s="54">
        <f t="shared" si="34"/>
        <v>0</v>
      </c>
      <c r="P147" s="54">
        <f t="shared" si="35"/>
        <v>0</v>
      </c>
      <c r="Q147" s="1"/>
    </row>
    <row r="148" spans="2:17" ht="12.5">
      <c r="B148" s="7" t="str">
        <f t="shared" si="27"/>
        <v/>
      </c>
      <c r="C148" s="50">
        <f>IF(D93="","-",+C147+1)</f>
        <v>2056</v>
      </c>
      <c r="D148" s="12">
        <f>IF(F147+SUM(E$99:E147)=D$92,F147,D$92-SUM(E$99:E147))</f>
        <v>0</v>
      </c>
      <c r="E148" s="377">
        <f>IF(+J96&lt;F147,J96,D148)</f>
        <v>0</v>
      </c>
      <c r="F148" s="55">
        <f t="shared" si="30"/>
        <v>0</v>
      </c>
      <c r="G148" s="55">
        <f t="shared" si="31"/>
        <v>0</v>
      </c>
      <c r="H148" s="379">
        <f t="shared" si="28"/>
        <v>0</v>
      </c>
      <c r="I148" s="398">
        <f t="shared" si="29"/>
        <v>0</v>
      </c>
      <c r="J148" s="54">
        <f t="shared" si="32"/>
        <v>0</v>
      </c>
      <c r="K148" s="54"/>
      <c r="L148" s="129"/>
      <c r="M148" s="54">
        <f t="shared" si="33"/>
        <v>0</v>
      </c>
      <c r="N148" s="129"/>
      <c r="O148" s="54">
        <f t="shared" si="34"/>
        <v>0</v>
      </c>
      <c r="P148" s="54">
        <f t="shared" si="35"/>
        <v>0</v>
      </c>
      <c r="Q148" s="1"/>
    </row>
    <row r="149" spans="2:17" ht="12.5">
      <c r="B149" s="7" t="str">
        <f t="shared" si="27"/>
        <v/>
      </c>
      <c r="C149" s="50">
        <f>IF(D93="","-",+C148+1)</f>
        <v>2057</v>
      </c>
      <c r="D149" s="12">
        <f>IF(F148+SUM(E$99:E148)=D$92,F148,D$92-SUM(E$99:E148))</f>
        <v>0</v>
      </c>
      <c r="E149" s="377">
        <f>IF(+J96&lt;F148,J96,D149)</f>
        <v>0</v>
      </c>
      <c r="F149" s="55">
        <f t="shared" si="30"/>
        <v>0</v>
      </c>
      <c r="G149" s="55">
        <f t="shared" si="31"/>
        <v>0</v>
      </c>
      <c r="H149" s="379">
        <f t="shared" si="28"/>
        <v>0</v>
      </c>
      <c r="I149" s="398">
        <f t="shared" si="29"/>
        <v>0</v>
      </c>
      <c r="J149" s="54">
        <f t="shared" si="32"/>
        <v>0</v>
      </c>
      <c r="K149" s="54"/>
      <c r="L149" s="129"/>
      <c r="M149" s="54">
        <f t="shared" si="33"/>
        <v>0</v>
      </c>
      <c r="N149" s="129"/>
      <c r="O149" s="54">
        <f t="shared" si="34"/>
        <v>0</v>
      </c>
      <c r="P149" s="54">
        <f t="shared" si="35"/>
        <v>0</v>
      </c>
      <c r="Q149" s="1"/>
    </row>
    <row r="150" spans="2:17" ht="12.5">
      <c r="B150" s="7" t="str">
        <f t="shared" si="27"/>
        <v/>
      </c>
      <c r="C150" s="50">
        <f>IF(D93="","-",+C149+1)</f>
        <v>2058</v>
      </c>
      <c r="D150" s="12">
        <f>IF(F149+SUM(E$99:E149)=D$92,F149,D$92-SUM(E$99:E149))</f>
        <v>0</v>
      </c>
      <c r="E150" s="377">
        <f>IF(+J96&lt;F149,J96,D150)</f>
        <v>0</v>
      </c>
      <c r="F150" s="55">
        <f t="shared" si="30"/>
        <v>0</v>
      </c>
      <c r="G150" s="55">
        <f t="shared" si="31"/>
        <v>0</v>
      </c>
      <c r="H150" s="379">
        <f t="shared" si="28"/>
        <v>0</v>
      </c>
      <c r="I150" s="398">
        <f t="shared" si="29"/>
        <v>0</v>
      </c>
      <c r="J150" s="54">
        <f t="shared" si="32"/>
        <v>0</v>
      </c>
      <c r="K150" s="54"/>
      <c r="L150" s="129"/>
      <c r="M150" s="54">
        <f t="shared" si="33"/>
        <v>0</v>
      </c>
      <c r="N150" s="129"/>
      <c r="O150" s="54">
        <f t="shared" si="34"/>
        <v>0</v>
      </c>
      <c r="P150" s="54">
        <f t="shared" si="35"/>
        <v>0</v>
      </c>
      <c r="Q150" s="1"/>
    </row>
    <row r="151" spans="2:17" ht="12.5">
      <c r="B151" s="7" t="str">
        <f t="shared" si="27"/>
        <v/>
      </c>
      <c r="C151" s="50">
        <f>IF(D93="","-",+C150+1)</f>
        <v>2059</v>
      </c>
      <c r="D151" s="12">
        <f>IF(F150+SUM(E$99:E150)=D$92,F150,D$92-SUM(E$99:E150))</f>
        <v>0</v>
      </c>
      <c r="E151" s="377">
        <f>IF(+J96&lt;F150,J96,D151)</f>
        <v>0</v>
      </c>
      <c r="F151" s="55">
        <f t="shared" si="30"/>
        <v>0</v>
      </c>
      <c r="G151" s="55">
        <f t="shared" si="31"/>
        <v>0</v>
      </c>
      <c r="H151" s="379">
        <f t="shared" si="28"/>
        <v>0</v>
      </c>
      <c r="I151" s="398">
        <f t="shared" si="29"/>
        <v>0</v>
      </c>
      <c r="J151" s="54">
        <f t="shared" si="32"/>
        <v>0</v>
      </c>
      <c r="K151" s="54"/>
      <c r="L151" s="129"/>
      <c r="M151" s="54">
        <f t="shared" si="33"/>
        <v>0</v>
      </c>
      <c r="N151" s="129"/>
      <c r="O151" s="54">
        <f t="shared" si="34"/>
        <v>0</v>
      </c>
      <c r="P151" s="54">
        <f t="shared" si="35"/>
        <v>0</v>
      </c>
      <c r="Q151" s="1"/>
    </row>
    <row r="152" spans="2:17" ht="12.5">
      <c r="B152" s="7" t="str">
        <f t="shared" si="27"/>
        <v/>
      </c>
      <c r="C152" s="50">
        <f>IF(D93="","-",+C151+1)</f>
        <v>2060</v>
      </c>
      <c r="D152" s="12">
        <f>IF(F151+SUM(E$99:E151)=D$92,F151,D$92-SUM(E$99:E151))</f>
        <v>0</v>
      </c>
      <c r="E152" s="377">
        <f>IF(+J96&lt;F151,J96,D152)</f>
        <v>0</v>
      </c>
      <c r="F152" s="55">
        <f t="shared" si="30"/>
        <v>0</v>
      </c>
      <c r="G152" s="55">
        <f t="shared" si="31"/>
        <v>0</v>
      </c>
      <c r="H152" s="379">
        <f t="shared" si="28"/>
        <v>0</v>
      </c>
      <c r="I152" s="398">
        <f t="shared" si="29"/>
        <v>0</v>
      </c>
      <c r="J152" s="54">
        <f t="shared" si="32"/>
        <v>0</v>
      </c>
      <c r="K152" s="54"/>
      <c r="L152" s="129"/>
      <c r="M152" s="54">
        <f t="shared" si="33"/>
        <v>0</v>
      </c>
      <c r="N152" s="129"/>
      <c r="O152" s="54">
        <f t="shared" si="34"/>
        <v>0</v>
      </c>
      <c r="P152" s="54">
        <f t="shared" si="35"/>
        <v>0</v>
      </c>
      <c r="Q152" s="1"/>
    </row>
    <row r="153" spans="2:17" ht="12.5">
      <c r="B153" s="7" t="str">
        <f t="shared" si="27"/>
        <v/>
      </c>
      <c r="C153" s="50">
        <f>IF(D93="","-",+C152+1)</f>
        <v>2061</v>
      </c>
      <c r="D153" s="12">
        <f>IF(F152+SUM(E$99:E152)=D$92,F152,D$92-SUM(E$99:E152))</f>
        <v>0</v>
      </c>
      <c r="E153" s="377">
        <f>IF(+J96&lt;F152,J96,D153)</f>
        <v>0</v>
      </c>
      <c r="F153" s="55">
        <f t="shared" si="30"/>
        <v>0</v>
      </c>
      <c r="G153" s="55">
        <f t="shared" si="31"/>
        <v>0</v>
      </c>
      <c r="H153" s="379">
        <f t="shared" si="28"/>
        <v>0</v>
      </c>
      <c r="I153" s="398">
        <f t="shared" si="29"/>
        <v>0</v>
      </c>
      <c r="J153" s="54">
        <f t="shared" si="32"/>
        <v>0</v>
      </c>
      <c r="K153" s="54"/>
      <c r="L153" s="129"/>
      <c r="M153" s="54">
        <f t="shared" si="33"/>
        <v>0</v>
      </c>
      <c r="N153" s="129"/>
      <c r="O153" s="54">
        <f t="shared" si="34"/>
        <v>0</v>
      </c>
      <c r="P153" s="54">
        <f t="shared" si="35"/>
        <v>0</v>
      </c>
      <c r="Q153" s="1"/>
    </row>
    <row r="154" spans="2:17" ht="13" thickBot="1">
      <c r="B154" s="7" t="str">
        <f t="shared" si="27"/>
        <v/>
      </c>
      <c r="C154" s="59">
        <f>IF(D93="","-",+C153+1)</f>
        <v>2062</v>
      </c>
      <c r="D154" s="84">
        <f>IF(F153+SUM(E$99:E153)=D$92,F153,D$92-SUM(E$99:E153))</f>
        <v>0</v>
      </c>
      <c r="E154" s="380">
        <f>IF(+J96&lt;F153,J96,D154)</f>
        <v>0</v>
      </c>
      <c r="F154" s="60">
        <f t="shared" si="30"/>
        <v>0</v>
      </c>
      <c r="G154" s="60">
        <f t="shared" si="31"/>
        <v>0</v>
      </c>
      <c r="H154" s="381">
        <f t="shared" si="28"/>
        <v>0</v>
      </c>
      <c r="I154" s="399">
        <f t="shared" si="29"/>
        <v>0</v>
      </c>
      <c r="J154" s="64">
        <f t="shared" si="32"/>
        <v>0</v>
      </c>
      <c r="K154" s="54"/>
      <c r="L154" s="130"/>
      <c r="M154" s="64">
        <f t="shared" si="33"/>
        <v>0</v>
      </c>
      <c r="N154" s="130"/>
      <c r="O154" s="64">
        <f t="shared" si="34"/>
        <v>0</v>
      </c>
      <c r="P154" s="64">
        <f t="shared" si="35"/>
        <v>0</v>
      </c>
      <c r="Q154" s="1"/>
    </row>
    <row r="155" spans="2:17" ht="12.5">
      <c r="C155" s="12" t="s">
        <v>78</v>
      </c>
      <c r="D155" s="292"/>
      <c r="E155" s="292">
        <f>SUM(E99:E154)</f>
        <v>0</v>
      </c>
      <c r="F155" s="292"/>
      <c r="G155" s="292"/>
      <c r="H155" s="292">
        <f>SUM(H99:H154)</f>
        <v>0</v>
      </c>
      <c r="I155" s="292">
        <f>SUM(I99:I154)</f>
        <v>0</v>
      </c>
      <c r="J155" s="292">
        <f>SUM(J99:J154)</f>
        <v>0</v>
      </c>
      <c r="K155" s="292"/>
      <c r="L155" s="292"/>
      <c r="M155" s="292"/>
      <c r="N155" s="292"/>
      <c r="O155" s="292"/>
      <c r="P155" s="1"/>
      <c r="Q155" s="1"/>
    </row>
    <row r="156" spans="2:17" ht="12.5"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  <c r="Q157" s="1"/>
    </row>
    <row r="158" spans="2:17" ht="12.5"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35" priority="1" stopIfTrue="1" operator="equal">
      <formula>$I$10</formula>
    </cfRule>
  </conditionalFormatting>
  <conditionalFormatting sqref="C99:C154">
    <cfRule type="cellIs" dxfId="13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61"/>
  <dimension ref="A1:Q162"/>
  <sheetViews>
    <sheetView zoomScaleNormal="100" zoomScaleSheetLayoutView="75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7.5429687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12 of 77</v>
      </c>
      <c r="Q1" s="13"/>
    </row>
    <row r="2" spans="1:17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 t="str">
        <f>RIGHT(N3,3)</f>
        <v/>
      </c>
      <c r="P3" s="96">
        <v>1</v>
      </c>
    </row>
    <row r="4" spans="1:17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7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17375.370339139281</v>
      </c>
      <c r="P5" s="1"/>
    </row>
    <row r="6" spans="1:17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17375.370339139281</v>
      </c>
      <c r="O6" s="1"/>
      <c r="P6" s="1"/>
    </row>
    <row r="7" spans="1:17" ht="13.5" thickBot="1">
      <c r="C7" s="25" t="s">
        <v>48</v>
      </c>
      <c r="D7" s="127" t="s">
        <v>164</v>
      </c>
      <c r="E7" s="1"/>
      <c r="F7" s="1"/>
      <c r="G7" s="1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7" ht="13.5" thickBot="1">
      <c r="C8" s="29"/>
      <c r="D8" s="104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149</v>
      </c>
      <c r="E9" s="456" t="s">
        <v>480</v>
      </c>
      <c r="F9" s="31"/>
      <c r="G9" s="461" t="s">
        <v>528</v>
      </c>
      <c r="H9" s="31"/>
      <c r="I9" s="32"/>
      <c r="J9" s="33"/>
      <c r="P9" s="1"/>
    </row>
    <row r="10" spans="1:17" ht="13">
      <c r="C10" s="34" t="s">
        <v>51</v>
      </c>
      <c r="D10" s="362">
        <v>185247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7" ht="12.5">
      <c r="C11" s="34" t="s">
        <v>54</v>
      </c>
      <c r="D11" s="37">
        <v>2007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2">
        <v>7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4518.2195121951218</v>
      </c>
      <c r="J14" s="292"/>
      <c r="K14" s="292"/>
      <c r="L14" s="292"/>
      <c r="M14" s="292"/>
      <c r="N14" s="292"/>
      <c r="O14" s="1"/>
      <c r="P14" s="1"/>
    </row>
    <row r="15" spans="1:17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131" t="s">
        <v>260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2007</v>
      </c>
      <c r="D17" s="133">
        <v>77090</v>
      </c>
      <c r="E17" s="373">
        <v>868</v>
      </c>
      <c r="F17" s="133">
        <v>75730</v>
      </c>
      <c r="G17" s="373">
        <v>0</v>
      </c>
      <c r="H17" s="374">
        <v>0</v>
      </c>
      <c r="I17" s="153">
        <f t="shared" ref="I17:I48" si="0">H17-G17</f>
        <v>0</v>
      </c>
      <c r="J17" s="52"/>
      <c r="K17" s="112">
        <v>0</v>
      </c>
      <c r="L17" s="53">
        <f t="shared" ref="L17:L48" si="1">IF(K17&lt;&gt;0,+G17-K17,0)</f>
        <v>0</v>
      </c>
      <c r="M17" s="112">
        <v>0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2008</v>
      </c>
      <c r="D18" s="137">
        <v>75730</v>
      </c>
      <c r="E18" s="417">
        <v>2010</v>
      </c>
      <c r="F18" s="418">
        <v>73720</v>
      </c>
      <c r="G18" s="375">
        <v>0</v>
      </c>
      <c r="H18" s="374">
        <v>0</v>
      </c>
      <c r="I18" s="153">
        <f t="shared" si="0"/>
        <v>0</v>
      </c>
      <c r="J18" s="52"/>
      <c r="K18" s="113">
        <v>0</v>
      </c>
      <c r="L18" s="54">
        <f t="shared" si="1"/>
        <v>0</v>
      </c>
      <c r="M18" s="113">
        <v>0</v>
      </c>
      <c r="N18" s="54">
        <f t="shared" si="2"/>
        <v>0</v>
      </c>
      <c r="O18" s="54">
        <f t="shared" si="3"/>
        <v>0</v>
      </c>
      <c r="P18" s="1"/>
    </row>
    <row r="19" spans="2:16" ht="12.5">
      <c r="B19" s="7" t="str">
        <f>IF(D19=F18,"","IU")</f>
        <v>IU</v>
      </c>
      <c r="C19" s="50">
        <f>IF(D11="","-",+C18+1)</f>
        <v>2009</v>
      </c>
      <c r="D19" s="137">
        <v>119297</v>
      </c>
      <c r="E19" s="375">
        <v>3353</v>
      </c>
      <c r="F19" s="137">
        <v>115944</v>
      </c>
      <c r="G19" s="375">
        <v>21123</v>
      </c>
      <c r="H19" s="374">
        <v>21123</v>
      </c>
      <c r="I19" s="153">
        <f t="shared" si="0"/>
        <v>0</v>
      </c>
      <c r="J19" s="52"/>
      <c r="K19" s="113">
        <v>21123</v>
      </c>
      <c r="L19" s="54">
        <f t="shared" si="1"/>
        <v>0</v>
      </c>
      <c r="M19" s="113">
        <v>21123</v>
      </c>
      <c r="N19" s="54">
        <f t="shared" si="2"/>
        <v>0</v>
      </c>
      <c r="O19" s="54">
        <f t="shared" si="3"/>
        <v>0</v>
      </c>
      <c r="P19" s="1"/>
    </row>
    <row r="20" spans="2:16" ht="12.5">
      <c r="B20" s="7"/>
      <c r="C20" s="50">
        <f>IF(D11="","-",+C19+1)</f>
        <v>2010</v>
      </c>
      <c r="D20" s="137">
        <v>117816</v>
      </c>
      <c r="E20" s="375">
        <v>3264</v>
      </c>
      <c r="F20" s="137">
        <v>114552</v>
      </c>
      <c r="G20" s="375">
        <v>19733</v>
      </c>
      <c r="H20" s="374">
        <v>19733</v>
      </c>
      <c r="I20" s="141">
        <v>0</v>
      </c>
      <c r="J20" s="52"/>
      <c r="K20" s="113">
        <f t="shared" ref="K20:K25" si="4">G20</f>
        <v>19733</v>
      </c>
      <c r="L20" s="54">
        <f t="shared" si="1"/>
        <v>0</v>
      </c>
      <c r="M20" s="113">
        <f t="shared" ref="M20:M25" si="5">H20</f>
        <v>19733</v>
      </c>
      <c r="N20" s="54">
        <f t="shared" si="2"/>
        <v>0</v>
      </c>
      <c r="O20" s="54">
        <f t="shared" si="3"/>
        <v>0</v>
      </c>
      <c r="P20" s="1"/>
    </row>
    <row r="21" spans="2:16" ht="12.5">
      <c r="B21" s="7" t="str">
        <f t="shared" ref="B21:B72" si="6">IF(D21=F20,"","IU")</f>
        <v>IU</v>
      </c>
      <c r="C21" s="50">
        <f>IF(D12="","-",+C20+1)</f>
        <v>2011</v>
      </c>
      <c r="D21" s="137">
        <v>175752</v>
      </c>
      <c r="E21" s="375">
        <v>4518.2195121951218</v>
      </c>
      <c r="F21" s="137">
        <v>171233.78048780488</v>
      </c>
      <c r="G21" s="375">
        <v>31263.597728424509</v>
      </c>
      <c r="H21" s="374">
        <v>31263.597728424509</v>
      </c>
      <c r="I21" s="141">
        <v>0</v>
      </c>
      <c r="J21" s="52"/>
      <c r="K21" s="113">
        <f t="shared" si="4"/>
        <v>31263.597728424509</v>
      </c>
      <c r="L21" s="54">
        <f t="shared" si="1"/>
        <v>0</v>
      </c>
      <c r="M21" s="113">
        <f t="shared" si="5"/>
        <v>31263.597728424509</v>
      </c>
      <c r="N21" s="54">
        <f t="shared" si="2"/>
        <v>0</v>
      </c>
      <c r="O21" s="54">
        <f t="shared" si="3"/>
        <v>0</v>
      </c>
      <c r="P21" s="1"/>
    </row>
    <row r="22" spans="2:16" ht="12.5">
      <c r="B22" s="7" t="str">
        <f t="shared" si="6"/>
        <v/>
      </c>
      <c r="C22" s="50">
        <f>IF(D11="","-",+C21+1)</f>
        <v>2012</v>
      </c>
      <c r="D22" s="137">
        <v>171233.78048780488</v>
      </c>
      <c r="E22" s="376">
        <v>4410.6428571428569</v>
      </c>
      <c r="F22" s="137">
        <v>166823.13763066201</v>
      </c>
      <c r="G22" s="375">
        <v>29220.603252055036</v>
      </c>
      <c r="H22" s="374">
        <v>29220.603252055036</v>
      </c>
      <c r="I22" s="141">
        <v>0</v>
      </c>
      <c r="J22" s="52"/>
      <c r="K22" s="113">
        <f t="shared" si="4"/>
        <v>29220.603252055036</v>
      </c>
      <c r="L22" s="54">
        <f t="shared" si="1"/>
        <v>0</v>
      </c>
      <c r="M22" s="113">
        <f t="shared" si="5"/>
        <v>29220.603252055036</v>
      </c>
      <c r="N22" s="54">
        <f t="shared" si="2"/>
        <v>0</v>
      </c>
      <c r="O22" s="54">
        <f t="shared" si="3"/>
        <v>0</v>
      </c>
      <c r="P22" s="1"/>
    </row>
    <row r="23" spans="2:16" ht="12.5">
      <c r="B23" s="7" t="str">
        <f t="shared" si="6"/>
        <v/>
      </c>
      <c r="C23" s="50">
        <f>IF(D11="","-",+C22+1)</f>
        <v>2013</v>
      </c>
      <c r="D23" s="151">
        <v>166823.13763066201</v>
      </c>
      <c r="E23" s="419">
        <v>4410.6428571428569</v>
      </c>
      <c r="F23" s="151">
        <v>162412.49477351914</v>
      </c>
      <c r="G23" s="419">
        <v>27146.294093139273</v>
      </c>
      <c r="H23" s="420">
        <v>27146.294093139273</v>
      </c>
      <c r="I23" s="153">
        <v>0</v>
      </c>
      <c r="J23" s="52"/>
      <c r="K23" s="113">
        <f t="shared" si="4"/>
        <v>27146.294093139273</v>
      </c>
      <c r="L23" s="54">
        <f t="shared" ref="L23:L28" si="7">IF(K23&lt;&gt;0,+G23-K23,0)</f>
        <v>0</v>
      </c>
      <c r="M23" s="113">
        <f t="shared" si="5"/>
        <v>27146.294093139273</v>
      </c>
      <c r="N23" s="54">
        <f t="shared" ref="N23:N28" si="8">IF(M23&lt;&gt;0,+H23-M23,0)</f>
        <v>0</v>
      </c>
      <c r="O23" s="54">
        <f t="shared" ref="O23:O28" si="9">+N23-L23</f>
        <v>0</v>
      </c>
      <c r="P23" s="1"/>
    </row>
    <row r="24" spans="2:16" ht="12.5">
      <c r="B24" s="7" t="str">
        <f t="shared" si="6"/>
        <v/>
      </c>
      <c r="C24" s="50">
        <f>IF(D11="","-",+C23+1)</f>
        <v>2014</v>
      </c>
      <c r="D24" s="151">
        <v>162412.49477351914</v>
      </c>
      <c r="E24" s="419">
        <v>4410.6428571428569</v>
      </c>
      <c r="F24" s="151">
        <v>158001.85191637627</v>
      </c>
      <c r="G24" s="419">
        <v>25726.753003621568</v>
      </c>
      <c r="H24" s="420">
        <v>25726.753003621568</v>
      </c>
      <c r="I24" s="153">
        <v>0</v>
      </c>
      <c r="J24" s="52"/>
      <c r="K24" s="113">
        <f t="shared" si="4"/>
        <v>25726.753003621568</v>
      </c>
      <c r="L24" s="54">
        <f t="shared" si="7"/>
        <v>0</v>
      </c>
      <c r="M24" s="113">
        <f t="shared" si="5"/>
        <v>25726.753003621568</v>
      </c>
      <c r="N24" s="54">
        <f t="shared" si="8"/>
        <v>0</v>
      </c>
      <c r="O24" s="54">
        <f t="shared" si="9"/>
        <v>0</v>
      </c>
      <c r="P24" s="1"/>
    </row>
    <row r="25" spans="2:16" ht="12.5">
      <c r="B25" s="7" t="str">
        <f t="shared" si="6"/>
        <v/>
      </c>
      <c r="C25" s="50">
        <f>IF(D11="","-",+C24+1)</f>
        <v>2015</v>
      </c>
      <c r="D25" s="151">
        <v>158001.85191637627</v>
      </c>
      <c r="E25" s="419">
        <v>4410.6428571428569</v>
      </c>
      <c r="F25" s="151">
        <v>153591.2090592334</v>
      </c>
      <c r="G25" s="419">
        <v>24639.342477815902</v>
      </c>
      <c r="H25" s="420">
        <v>24639.342477815902</v>
      </c>
      <c r="I25" s="52">
        <v>0</v>
      </c>
      <c r="J25" s="52"/>
      <c r="K25" s="113">
        <f t="shared" si="4"/>
        <v>24639.342477815902</v>
      </c>
      <c r="L25" s="54">
        <f t="shared" si="7"/>
        <v>0</v>
      </c>
      <c r="M25" s="113">
        <f t="shared" si="5"/>
        <v>24639.342477815902</v>
      </c>
      <c r="N25" s="54">
        <f t="shared" si="8"/>
        <v>0</v>
      </c>
      <c r="O25" s="54">
        <f t="shared" si="9"/>
        <v>0</v>
      </c>
      <c r="P25" s="1"/>
    </row>
    <row r="26" spans="2:16" ht="12.5">
      <c r="B26" s="7" t="str">
        <f t="shared" si="6"/>
        <v/>
      </c>
      <c r="C26" s="50">
        <f>IF(D11="","-",+C25+1)</f>
        <v>2016</v>
      </c>
      <c r="D26" s="151">
        <v>153591.2090592334</v>
      </c>
      <c r="E26" s="419">
        <v>4410.6428571428569</v>
      </c>
      <c r="F26" s="151">
        <v>149180.56620209053</v>
      </c>
      <c r="G26" s="419">
        <v>23816.047182018898</v>
      </c>
      <c r="H26" s="420">
        <v>23816.047182018898</v>
      </c>
      <c r="I26" s="52">
        <f t="shared" si="0"/>
        <v>0</v>
      </c>
      <c r="J26" s="52"/>
      <c r="K26" s="113">
        <f t="shared" ref="K26:K31" si="10">G26</f>
        <v>23816.047182018898</v>
      </c>
      <c r="L26" s="54">
        <f t="shared" si="7"/>
        <v>0</v>
      </c>
      <c r="M26" s="113">
        <f t="shared" ref="M26:M31" si="11">H26</f>
        <v>23816.047182018898</v>
      </c>
      <c r="N26" s="54">
        <f t="shared" si="8"/>
        <v>0</v>
      </c>
      <c r="O26" s="54">
        <f t="shared" si="9"/>
        <v>0</v>
      </c>
      <c r="P26" s="1"/>
    </row>
    <row r="27" spans="2:16" ht="12.5">
      <c r="B27" s="7" t="str">
        <f t="shared" si="6"/>
        <v/>
      </c>
      <c r="C27" s="50">
        <f>IF(D11="","-",+C26+1)</f>
        <v>2017</v>
      </c>
      <c r="D27" s="151">
        <v>149180.56620209053</v>
      </c>
      <c r="E27" s="419">
        <v>4308.0697674418607</v>
      </c>
      <c r="F27" s="151">
        <v>144872.49643464867</v>
      </c>
      <c r="G27" s="419">
        <v>22523.559241307841</v>
      </c>
      <c r="H27" s="420">
        <v>22523.559241307841</v>
      </c>
      <c r="I27" s="52">
        <f t="shared" si="0"/>
        <v>0</v>
      </c>
      <c r="J27" s="52"/>
      <c r="K27" s="113">
        <f t="shared" si="10"/>
        <v>22523.559241307841</v>
      </c>
      <c r="L27" s="54">
        <f t="shared" si="7"/>
        <v>0</v>
      </c>
      <c r="M27" s="113">
        <f t="shared" si="11"/>
        <v>22523.559241307841</v>
      </c>
      <c r="N27" s="54">
        <f t="shared" si="8"/>
        <v>0</v>
      </c>
      <c r="O27" s="54">
        <f t="shared" si="9"/>
        <v>0</v>
      </c>
      <c r="P27" s="1"/>
    </row>
    <row r="28" spans="2:16" ht="12.5">
      <c r="B28" s="7" t="str">
        <f t="shared" si="6"/>
        <v/>
      </c>
      <c r="C28" s="50">
        <f>IF(D11="","-",+C27+1)</f>
        <v>2018</v>
      </c>
      <c r="D28" s="151">
        <v>144872.49643464867</v>
      </c>
      <c r="E28" s="419">
        <v>4518.2195121951218</v>
      </c>
      <c r="F28" s="151">
        <v>140354.27692245354</v>
      </c>
      <c r="G28" s="419">
        <v>22643.539387213004</v>
      </c>
      <c r="H28" s="420">
        <v>22643.539387213004</v>
      </c>
      <c r="I28" s="52">
        <f t="shared" si="0"/>
        <v>0</v>
      </c>
      <c r="J28" s="52"/>
      <c r="K28" s="113">
        <f t="shared" si="10"/>
        <v>22643.539387213004</v>
      </c>
      <c r="L28" s="54">
        <f t="shared" si="7"/>
        <v>0</v>
      </c>
      <c r="M28" s="113">
        <f t="shared" si="11"/>
        <v>22643.539387213004</v>
      </c>
      <c r="N28" s="54">
        <f t="shared" si="8"/>
        <v>0</v>
      </c>
      <c r="O28" s="54">
        <f t="shared" si="9"/>
        <v>0</v>
      </c>
      <c r="P28" s="1"/>
    </row>
    <row r="29" spans="2:16" ht="12.5">
      <c r="B29" s="7" t="str">
        <f t="shared" si="6"/>
        <v/>
      </c>
      <c r="C29" s="50">
        <f>IF(D11="","-",+C28+1)</f>
        <v>2019</v>
      </c>
      <c r="D29" s="151">
        <v>140354.27692245354</v>
      </c>
      <c r="E29" s="419">
        <v>4518.2195121951218</v>
      </c>
      <c r="F29" s="151">
        <v>135836.05741025842</v>
      </c>
      <c r="G29" s="419">
        <v>22069.300349550489</v>
      </c>
      <c r="H29" s="420">
        <v>22069.300349550489</v>
      </c>
      <c r="I29" s="52">
        <f t="shared" si="0"/>
        <v>0</v>
      </c>
      <c r="J29" s="52"/>
      <c r="K29" s="113">
        <f t="shared" si="10"/>
        <v>22069.300349550489</v>
      </c>
      <c r="L29" s="54">
        <f t="shared" ref="L29" si="12">IF(K29&lt;&gt;0,+G29-K29,0)</f>
        <v>0</v>
      </c>
      <c r="M29" s="113">
        <f t="shared" si="11"/>
        <v>22069.300349550489</v>
      </c>
      <c r="N29" s="54">
        <f t="shared" si="2"/>
        <v>0</v>
      </c>
      <c r="O29" s="54">
        <f t="shared" si="3"/>
        <v>0</v>
      </c>
      <c r="P29" s="1"/>
    </row>
    <row r="30" spans="2:16" ht="12.5">
      <c r="B30" s="7" t="str">
        <f t="shared" si="6"/>
        <v/>
      </c>
      <c r="C30" s="50">
        <f>IF(D11="","-",+C29+1)</f>
        <v>2020</v>
      </c>
      <c r="D30" s="151">
        <v>135836.05741025842</v>
      </c>
      <c r="E30" s="419">
        <v>4518.2195121951218</v>
      </c>
      <c r="F30" s="151">
        <v>131317.8378980633</v>
      </c>
      <c r="G30" s="419">
        <v>18187.877266204941</v>
      </c>
      <c r="H30" s="420">
        <v>18187.877266204941</v>
      </c>
      <c r="I30" s="52">
        <f t="shared" si="0"/>
        <v>0</v>
      </c>
      <c r="J30" s="52"/>
      <c r="K30" s="113">
        <f t="shared" si="10"/>
        <v>18187.877266204941</v>
      </c>
      <c r="L30" s="54">
        <f t="shared" ref="L30" si="13">IF(K30&lt;&gt;0,+G30-K30,0)</f>
        <v>0</v>
      </c>
      <c r="M30" s="113">
        <f t="shared" si="11"/>
        <v>18187.877266204941</v>
      </c>
      <c r="N30" s="54">
        <f t="shared" si="2"/>
        <v>0</v>
      </c>
      <c r="O30" s="54">
        <f t="shared" si="3"/>
        <v>0</v>
      </c>
      <c r="P30" s="1"/>
    </row>
    <row r="31" spans="2:16" ht="12.5">
      <c r="B31" s="7" t="str">
        <f t="shared" si="6"/>
        <v>IU</v>
      </c>
      <c r="C31" s="50">
        <f>IF(D11="","-",+C30+1)</f>
        <v>2021</v>
      </c>
      <c r="D31" s="151">
        <v>131527.98764281662</v>
      </c>
      <c r="E31" s="419">
        <v>4410.6428571428569</v>
      </c>
      <c r="F31" s="151">
        <v>127117.34478567376</v>
      </c>
      <c r="G31" s="419">
        <v>18119.433252882794</v>
      </c>
      <c r="H31" s="420">
        <v>18119.433252882794</v>
      </c>
      <c r="I31" s="52">
        <f t="shared" si="0"/>
        <v>0</v>
      </c>
      <c r="J31" s="52"/>
      <c r="K31" s="113">
        <f t="shared" si="10"/>
        <v>18119.433252882794</v>
      </c>
      <c r="L31" s="54">
        <f t="shared" ref="L31" si="14">IF(K31&lt;&gt;0,+G31-K31,0)</f>
        <v>0</v>
      </c>
      <c r="M31" s="113">
        <f t="shared" si="11"/>
        <v>18119.433252882794</v>
      </c>
      <c r="N31" s="54">
        <f t="shared" si="2"/>
        <v>0</v>
      </c>
      <c r="O31" s="54">
        <f t="shared" si="3"/>
        <v>0</v>
      </c>
      <c r="P31" s="1"/>
    </row>
    <row r="32" spans="2:16" ht="12.5">
      <c r="B32" s="7" t="str">
        <f t="shared" si="6"/>
        <v>IU</v>
      </c>
      <c r="C32" s="50">
        <f>IF(D11="","-",+C31+1)</f>
        <v>2022</v>
      </c>
      <c r="D32" s="151">
        <v>126907.19504092052</v>
      </c>
      <c r="E32" s="419">
        <v>4410.6428571428569</v>
      </c>
      <c r="F32" s="151">
        <v>122496.55218377766</v>
      </c>
      <c r="G32" s="419">
        <v>18432.632415110242</v>
      </c>
      <c r="H32" s="420">
        <v>18432.632415110242</v>
      </c>
      <c r="I32" s="52">
        <f t="shared" si="0"/>
        <v>0</v>
      </c>
      <c r="J32" s="52"/>
      <c r="K32" s="113">
        <f t="shared" ref="K32" si="15">G32</f>
        <v>18432.632415110242</v>
      </c>
      <c r="L32" s="54">
        <f t="shared" ref="L32" si="16">IF(K32&lt;&gt;0,+G32-K32,0)</f>
        <v>0</v>
      </c>
      <c r="M32" s="113">
        <f t="shared" ref="M32" si="17">H32</f>
        <v>18432.632415110242</v>
      </c>
      <c r="N32" s="54">
        <f t="shared" si="2"/>
        <v>0</v>
      </c>
      <c r="O32" s="54">
        <f t="shared" si="3"/>
        <v>0</v>
      </c>
      <c r="P32" s="1"/>
    </row>
    <row r="33" spans="2:16" ht="12.5">
      <c r="B33" s="7" t="str">
        <f t="shared" si="6"/>
        <v/>
      </c>
      <c r="C33" s="50">
        <f>IF(D11="","-",+C32+1)</f>
        <v>2023</v>
      </c>
      <c r="D33" s="151">
        <v>122496.55218377766</v>
      </c>
      <c r="E33" s="419">
        <v>4410.6428571428569</v>
      </c>
      <c r="F33" s="151">
        <v>118085.90932663481</v>
      </c>
      <c r="G33" s="419">
        <v>19606.64766056418</v>
      </c>
      <c r="H33" s="420">
        <v>19606.64766056418</v>
      </c>
      <c r="I33" s="52">
        <f t="shared" si="0"/>
        <v>0</v>
      </c>
      <c r="J33" s="52"/>
      <c r="K33" s="113">
        <f t="shared" ref="K33" si="18">G33</f>
        <v>19606.64766056418</v>
      </c>
      <c r="L33" s="54">
        <f t="shared" ref="L33" si="19">IF(K33&lt;&gt;0,+G33-K33,0)</f>
        <v>0</v>
      </c>
      <c r="M33" s="113">
        <f t="shared" ref="M33" si="20">H33</f>
        <v>19606.64766056418</v>
      </c>
      <c r="N33" s="54">
        <f t="shared" ref="N33" si="21">IF(M33&lt;&gt;0,+H33-M33,0)</f>
        <v>0</v>
      </c>
      <c r="O33" s="54">
        <f t="shared" ref="O33" si="22">+N33-L33</f>
        <v>0</v>
      </c>
      <c r="P33" s="1"/>
    </row>
    <row r="34" spans="2:16" ht="12.5">
      <c r="B34" s="7" t="str">
        <f t="shared" si="6"/>
        <v/>
      </c>
      <c r="C34" s="460">
        <f>IF(D11="","-",+C33+1)</f>
        <v>2024</v>
      </c>
      <c r="D34" s="151">
        <v>118085.90932663481</v>
      </c>
      <c r="E34" s="419">
        <v>4210.159090909091</v>
      </c>
      <c r="F34" s="151">
        <v>113875.75023572572</v>
      </c>
      <c r="G34" s="419">
        <v>18073.015001508498</v>
      </c>
      <c r="H34" s="420">
        <v>18073.015001508498</v>
      </c>
      <c r="I34" s="52">
        <f t="shared" si="0"/>
        <v>0</v>
      </c>
      <c r="J34" s="52"/>
      <c r="K34" s="113">
        <f t="shared" ref="K34" si="23">G34</f>
        <v>18073.015001508498</v>
      </c>
      <c r="L34" s="54">
        <f t="shared" ref="L34" si="24">IF(K34&lt;&gt;0,+G34-K34,0)</f>
        <v>0</v>
      </c>
      <c r="M34" s="113">
        <f t="shared" ref="M34" si="25">H34</f>
        <v>18073.015001508498</v>
      </c>
      <c r="N34" s="54">
        <f t="shared" ref="N34" si="26">IF(M34&lt;&gt;0,+H34-M34,0)</f>
        <v>0</v>
      </c>
      <c r="O34" s="54">
        <f t="shared" ref="O34" si="27">+N34-L34</f>
        <v>0</v>
      </c>
      <c r="P34" s="1"/>
    </row>
    <row r="35" spans="2:16" ht="13">
      <c r="B35" s="7" t="str">
        <f t="shared" si="6"/>
        <v/>
      </c>
      <c r="C35" s="459">
        <f>IF(D11="","-",+C34+1)</f>
        <v>2025</v>
      </c>
      <c r="D35" s="151">
        <v>113875.75023572572</v>
      </c>
      <c r="E35" s="419">
        <v>4308.0697674418607</v>
      </c>
      <c r="F35" s="151">
        <v>109567.68046828386</v>
      </c>
      <c r="G35" s="419">
        <v>17684.084169913105</v>
      </c>
      <c r="H35" s="420">
        <v>17684.084169913105</v>
      </c>
      <c r="I35" s="52">
        <f t="shared" si="0"/>
        <v>0</v>
      </c>
      <c r="J35" s="52"/>
      <c r="K35" s="113">
        <f t="shared" ref="K35" si="28">G35</f>
        <v>17684.084169913105</v>
      </c>
      <c r="L35" s="54">
        <f t="shared" ref="L35" si="29">IF(K35&lt;&gt;0,+G35-K35,0)</f>
        <v>0</v>
      </c>
      <c r="M35" s="113">
        <f t="shared" ref="M35" si="30">H35</f>
        <v>17684.084169913105</v>
      </c>
      <c r="N35" s="54">
        <f t="shared" ref="N35" si="31">IF(M35&lt;&gt;0,+H35-M35,0)</f>
        <v>0</v>
      </c>
      <c r="O35" s="54">
        <f t="shared" ref="O35" si="32">+N35-L35</f>
        <v>0</v>
      </c>
      <c r="P35" s="1"/>
    </row>
    <row r="36" spans="2:16" ht="12.5">
      <c r="B36" s="7" t="str">
        <f t="shared" si="6"/>
        <v/>
      </c>
      <c r="C36" s="50">
        <f>IF(D11="","-",+C35+1)</f>
        <v>2026</v>
      </c>
      <c r="D36" s="55">
        <f>IF(F35+SUM(E$17:E35)=D$10,F35,D$10-SUM(E$17:E35))</f>
        <v>109567.68046828386</v>
      </c>
      <c r="E36" s="377">
        <f>IF(+I14&lt;F35,I14,D36)</f>
        <v>4518.2195121951218</v>
      </c>
      <c r="F36" s="55">
        <f t="shared" ref="F36:F48" si="33">+D36-E36</f>
        <v>105049.46095608873</v>
      </c>
      <c r="G36" s="378">
        <f t="shared" ref="G36:G72" si="34">+I$12*((D36+F36)/2)+E36</f>
        <v>17375.370339139281</v>
      </c>
      <c r="H36" s="363">
        <f t="shared" ref="H36:H72" si="35">+I$13*((D36+F36)/2)+E36</f>
        <v>17375.370339139281</v>
      </c>
      <c r="I36" s="52">
        <f t="shared" si="0"/>
        <v>0</v>
      </c>
      <c r="J36" s="52"/>
      <c r="K36" s="129"/>
      <c r="L36" s="54">
        <f t="shared" si="1"/>
        <v>0</v>
      </c>
      <c r="M36" s="129"/>
      <c r="N36" s="54">
        <f t="shared" si="2"/>
        <v>0</v>
      </c>
      <c r="O36" s="54">
        <f t="shared" si="3"/>
        <v>0</v>
      </c>
      <c r="P36" s="1"/>
    </row>
    <row r="37" spans="2:16" ht="12.5">
      <c r="B37" s="7" t="str">
        <f t="shared" si="6"/>
        <v/>
      </c>
      <c r="C37" s="50">
        <f>IF(D11="","-",+C36+1)</f>
        <v>2027</v>
      </c>
      <c r="D37" s="55">
        <f>IF(F36+SUM(E$17:E36)=D$10,F36,D$10-SUM(E$17:E36))</f>
        <v>105049.46095608873</v>
      </c>
      <c r="E37" s="377">
        <f>IF(+I14&lt;F36,I14,D37)</f>
        <v>4518.2195121951218</v>
      </c>
      <c r="F37" s="55">
        <f t="shared" si="33"/>
        <v>100531.24144389361</v>
      </c>
      <c r="G37" s="378">
        <f t="shared" si="34"/>
        <v>16834.02094503224</v>
      </c>
      <c r="H37" s="363">
        <f t="shared" si="35"/>
        <v>16834.02094503224</v>
      </c>
      <c r="I37" s="52">
        <f t="shared" si="0"/>
        <v>0</v>
      </c>
      <c r="J37" s="52"/>
      <c r="K37" s="129"/>
      <c r="L37" s="54">
        <f t="shared" si="1"/>
        <v>0</v>
      </c>
      <c r="M37" s="129"/>
      <c r="N37" s="54">
        <f t="shared" si="2"/>
        <v>0</v>
      </c>
      <c r="O37" s="54">
        <f t="shared" si="3"/>
        <v>0</v>
      </c>
      <c r="P37" s="1"/>
    </row>
    <row r="38" spans="2:16" ht="12.5">
      <c r="B38" s="7" t="str">
        <f t="shared" si="6"/>
        <v/>
      </c>
      <c r="C38" s="50">
        <f>IF(D11="","-",+C37+1)</f>
        <v>2028</v>
      </c>
      <c r="D38" s="55">
        <f>IF(F37+SUM(E$17:E37)=D$10,F37,D$10-SUM(E$17:E37))</f>
        <v>100531.24144389361</v>
      </c>
      <c r="E38" s="377">
        <f>IF(+I14&lt;F37,I14,D38)</f>
        <v>4518.2195121951218</v>
      </c>
      <c r="F38" s="55">
        <f t="shared" si="33"/>
        <v>96013.021931698488</v>
      </c>
      <c r="G38" s="378">
        <f t="shared" si="34"/>
        <v>16292.671550925199</v>
      </c>
      <c r="H38" s="363">
        <f t="shared" si="35"/>
        <v>16292.671550925199</v>
      </c>
      <c r="I38" s="52">
        <f t="shared" si="0"/>
        <v>0</v>
      </c>
      <c r="J38" s="52"/>
      <c r="K38" s="129"/>
      <c r="L38" s="54">
        <f t="shared" si="1"/>
        <v>0</v>
      </c>
      <c r="M38" s="129"/>
      <c r="N38" s="54">
        <f t="shared" si="2"/>
        <v>0</v>
      </c>
      <c r="O38" s="54">
        <f t="shared" si="3"/>
        <v>0</v>
      </c>
      <c r="P38" s="1"/>
    </row>
    <row r="39" spans="2:16" ht="12.5">
      <c r="B39" s="7" t="str">
        <f t="shared" si="6"/>
        <v/>
      </c>
      <c r="C39" s="50">
        <f>IF(D11="","-",+C38+1)</f>
        <v>2029</v>
      </c>
      <c r="D39" s="55">
        <f>IF(F38+SUM(E$17:E38)=D$10,F38,D$10-SUM(E$17:E38))</f>
        <v>96013.021931698488</v>
      </c>
      <c r="E39" s="377">
        <f>IF(+I14&lt;F38,I14,D39)</f>
        <v>4518.2195121951218</v>
      </c>
      <c r="F39" s="55">
        <f t="shared" si="33"/>
        <v>91494.802419503365</v>
      </c>
      <c r="G39" s="378">
        <f t="shared" si="34"/>
        <v>15751.322156818154</v>
      </c>
      <c r="H39" s="363">
        <f t="shared" si="35"/>
        <v>15751.322156818154</v>
      </c>
      <c r="I39" s="52">
        <f t="shared" si="0"/>
        <v>0</v>
      </c>
      <c r="J39" s="52"/>
      <c r="K39" s="129"/>
      <c r="L39" s="54">
        <f t="shared" si="1"/>
        <v>0</v>
      </c>
      <c r="M39" s="129"/>
      <c r="N39" s="54">
        <f t="shared" si="2"/>
        <v>0</v>
      </c>
      <c r="O39" s="54">
        <f t="shared" si="3"/>
        <v>0</v>
      </c>
      <c r="P39" s="1"/>
    </row>
    <row r="40" spans="2:16" ht="12.5">
      <c r="B40" s="7" t="str">
        <f t="shared" si="6"/>
        <v/>
      </c>
      <c r="C40" s="50">
        <f>IF(D11="","-",+C39+1)</f>
        <v>2030</v>
      </c>
      <c r="D40" s="55">
        <f>IF(F39+SUM(E$17:E39)=D$10,F39,D$10-SUM(E$17:E39))</f>
        <v>91494.802419503365</v>
      </c>
      <c r="E40" s="377">
        <f>IF(+I14&lt;F39,I14,D40)</f>
        <v>4518.2195121951218</v>
      </c>
      <c r="F40" s="55">
        <f t="shared" si="33"/>
        <v>86976.582907308242</v>
      </c>
      <c r="G40" s="378">
        <f t="shared" si="34"/>
        <v>15209.972762711113</v>
      </c>
      <c r="H40" s="363">
        <f t="shared" si="35"/>
        <v>15209.972762711113</v>
      </c>
      <c r="I40" s="52">
        <f t="shared" si="0"/>
        <v>0</v>
      </c>
      <c r="J40" s="52"/>
      <c r="K40" s="129"/>
      <c r="L40" s="54">
        <f t="shared" si="1"/>
        <v>0</v>
      </c>
      <c r="M40" s="129"/>
      <c r="N40" s="54">
        <f t="shared" si="2"/>
        <v>0</v>
      </c>
      <c r="O40" s="54">
        <f t="shared" si="3"/>
        <v>0</v>
      </c>
      <c r="P40" s="1"/>
    </row>
    <row r="41" spans="2:16" ht="12.5">
      <c r="B41" s="7" t="str">
        <f t="shared" si="6"/>
        <v/>
      </c>
      <c r="C41" s="50">
        <f>IF(D11="","-",+C40+1)</f>
        <v>2031</v>
      </c>
      <c r="D41" s="55">
        <f>IF(F40+SUM(E$17:E40)=D$10,F40,D$10-SUM(E$17:E40))</f>
        <v>86976.582907308242</v>
      </c>
      <c r="E41" s="377">
        <f>IF(+I14&lt;F40,I14,D41)</f>
        <v>4518.2195121951218</v>
      </c>
      <c r="F41" s="55">
        <f t="shared" si="33"/>
        <v>82458.36339511312</v>
      </c>
      <c r="G41" s="378">
        <f t="shared" si="34"/>
        <v>14668.623368604069</v>
      </c>
      <c r="H41" s="363">
        <f t="shared" si="35"/>
        <v>14668.623368604069</v>
      </c>
      <c r="I41" s="52">
        <f t="shared" si="0"/>
        <v>0</v>
      </c>
      <c r="J41" s="52"/>
      <c r="K41" s="129"/>
      <c r="L41" s="54">
        <f t="shared" si="1"/>
        <v>0</v>
      </c>
      <c r="M41" s="129"/>
      <c r="N41" s="54">
        <f t="shared" si="2"/>
        <v>0</v>
      </c>
      <c r="O41" s="54">
        <f t="shared" si="3"/>
        <v>0</v>
      </c>
      <c r="P41" s="1"/>
    </row>
    <row r="42" spans="2:16" ht="12.5">
      <c r="B42" s="7" t="str">
        <f t="shared" si="6"/>
        <v/>
      </c>
      <c r="C42" s="50">
        <f>IF(D11="","-",+C41+1)</f>
        <v>2032</v>
      </c>
      <c r="D42" s="55">
        <f>IF(F41+SUM(E$17:E41)=D$10,F41,D$10-SUM(E$17:E41))</f>
        <v>82458.36339511312</v>
      </c>
      <c r="E42" s="377">
        <f>IF(+I14&lt;F41,I14,D42)</f>
        <v>4518.2195121951218</v>
      </c>
      <c r="F42" s="55">
        <f t="shared" si="33"/>
        <v>77940.143882917997</v>
      </c>
      <c r="G42" s="378">
        <f t="shared" si="34"/>
        <v>14127.273974497028</v>
      </c>
      <c r="H42" s="363">
        <f t="shared" si="35"/>
        <v>14127.273974497028</v>
      </c>
      <c r="I42" s="52">
        <f t="shared" si="0"/>
        <v>0</v>
      </c>
      <c r="J42" s="52"/>
      <c r="K42" s="129"/>
      <c r="L42" s="54">
        <f t="shared" si="1"/>
        <v>0</v>
      </c>
      <c r="M42" s="129"/>
      <c r="N42" s="54">
        <f t="shared" si="2"/>
        <v>0</v>
      </c>
      <c r="O42" s="54">
        <f t="shared" si="3"/>
        <v>0</v>
      </c>
      <c r="P42" s="1"/>
    </row>
    <row r="43" spans="2:16" ht="12.5">
      <c r="B43" s="7" t="str">
        <f t="shared" si="6"/>
        <v/>
      </c>
      <c r="C43" s="50">
        <f>IF(D11="","-",+C42+1)</f>
        <v>2033</v>
      </c>
      <c r="D43" s="55">
        <f>IF(F42+SUM(E$17:E42)=D$10,F42,D$10-SUM(E$17:E42))</f>
        <v>77940.143882917997</v>
      </c>
      <c r="E43" s="377">
        <f>IF(+I14&lt;F42,I14,D43)</f>
        <v>4518.2195121951218</v>
      </c>
      <c r="F43" s="55">
        <f t="shared" si="33"/>
        <v>73421.924370722874</v>
      </c>
      <c r="G43" s="378">
        <f t="shared" si="34"/>
        <v>13585.924580389987</v>
      </c>
      <c r="H43" s="363">
        <f t="shared" si="35"/>
        <v>13585.924580389987</v>
      </c>
      <c r="I43" s="52">
        <f t="shared" si="0"/>
        <v>0</v>
      </c>
      <c r="J43" s="52"/>
      <c r="K43" s="129"/>
      <c r="L43" s="54">
        <f t="shared" si="1"/>
        <v>0</v>
      </c>
      <c r="M43" s="129"/>
      <c r="N43" s="54">
        <f t="shared" si="2"/>
        <v>0</v>
      </c>
      <c r="O43" s="54">
        <f t="shared" si="3"/>
        <v>0</v>
      </c>
      <c r="P43" s="1"/>
    </row>
    <row r="44" spans="2:16" ht="12.5">
      <c r="B44" s="7" t="str">
        <f t="shared" si="6"/>
        <v/>
      </c>
      <c r="C44" s="50">
        <f>IF(D11="","-",+C43+1)</f>
        <v>2034</v>
      </c>
      <c r="D44" s="55">
        <f>IF(F43+SUM(E$17:E43)=D$10,F43,D$10-SUM(E$17:E43))</f>
        <v>73421.924370722874</v>
      </c>
      <c r="E44" s="377">
        <f>IF(+I14&lt;F43,I14,D44)</f>
        <v>4518.2195121951218</v>
      </c>
      <c r="F44" s="55">
        <f t="shared" si="33"/>
        <v>68903.704858527752</v>
      </c>
      <c r="G44" s="378">
        <f t="shared" si="34"/>
        <v>13044.575186282942</v>
      </c>
      <c r="H44" s="363">
        <f t="shared" si="35"/>
        <v>13044.575186282942</v>
      </c>
      <c r="I44" s="52">
        <f t="shared" si="0"/>
        <v>0</v>
      </c>
      <c r="J44" s="52"/>
      <c r="K44" s="129"/>
      <c r="L44" s="54">
        <f t="shared" si="1"/>
        <v>0</v>
      </c>
      <c r="M44" s="129"/>
      <c r="N44" s="54">
        <f t="shared" si="2"/>
        <v>0</v>
      </c>
      <c r="O44" s="54">
        <f t="shared" si="3"/>
        <v>0</v>
      </c>
      <c r="P44" s="1"/>
    </row>
    <row r="45" spans="2:16" ht="12.5">
      <c r="B45" s="7" t="str">
        <f t="shared" si="6"/>
        <v/>
      </c>
      <c r="C45" s="50">
        <f>IF(D11="","-",+C44+1)</f>
        <v>2035</v>
      </c>
      <c r="D45" s="55">
        <f>IF(F44+SUM(E$17:E44)=D$10,F44,D$10-SUM(E$17:E44))</f>
        <v>68903.704858527752</v>
      </c>
      <c r="E45" s="377">
        <f>IF(+I14&lt;F44,I14,D45)</f>
        <v>4518.2195121951218</v>
      </c>
      <c r="F45" s="55">
        <f t="shared" si="33"/>
        <v>64385.485346332629</v>
      </c>
      <c r="G45" s="378">
        <f t="shared" si="34"/>
        <v>12503.225792175901</v>
      </c>
      <c r="H45" s="363">
        <f t="shared" si="35"/>
        <v>12503.225792175901</v>
      </c>
      <c r="I45" s="52">
        <f t="shared" si="0"/>
        <v>0</v>
      </c>
      <c r="J45" s="52"/>
      <c r="K45" s="129"/>
      <c r="L45" s="54">
        <f t="shared" si="1"/>
        <v>0</v>
      </c>
      <c r="M45" s="129"/>
      <c r="N45" s="54">
        <f t="shared" si="2"/>
        <v>0</v>
      </c>
      <c r="O45" s="54">
        <f t="shared" si="3"/>
        <v>0</v>
      </c>
      <c r="P45" s="1"/>
    </row>
    <row r="46" spans="2:16" ht="12.5">
      <c r="B46" s="7" t="str">
        <f t="shared" si="6"/>
        <v/>
      </c>
      <c r="C46" s="50">
        <f>IF(D11="","-",+C45+1)</f>
        <v>2036</v>
      </c>
      <c r="D46" s="55">
        <f>IF(F45+SUM(E$17:E45)=D$10,F45,D$10-SUM(E$17:E45))</f>
        <v>64385.485346332629</v>
      </c>
      <c r="E46" s="377">
        <f>IF(+I14&lt;F45,I14,D46)</f>
        <v>4518.2195121951218</v>
      </c>
      <c r="F46" s="55">
        <f t="shared" si="33"/>
        <v>59867.265834137506</v>
      </c>
      <c r="G46" s="378">
        <f t="shared" si="34"/>
        <v>11961.876398068858</v>
      </c>
      <c r="H46" s="363">
        <f t="shared" si="35"/>
        <v>11961.876398068858</v>
      </c>
      <c r="I46" s="52">
        <f t="shared" si="0"/>
        <v>0</v>
      </c>
      <c r="J46" s="52"/>
      <c r="K46" s="129"/>
      <c r="L46" s="54">
        <f t="shared" si="1"/>
        <v>0</v>
      </c>
      <c r="M46" s="129"/>
      <c r="N46" s="54">
        <f t="shared" si="2"/>
        <v>0</v>
      </c>
      <c r="O46" s="54">
        <f t="shared" si="3"/>
        <v>0</v>
      </c>
      <c r="P46" s="1"/>
    </row>
    <row r="47" spans="2:16" ht="12.5">
      <c r="B47" s="7" t="str">
        <f t="shared" si="6"/>
        <v/>
      </c>
      <c r="C47" s="50">
        <f>IF(D11="","-",+C46+1)</f>
        <v>2037</v>
      </c>
      <c r="D47" s="55">
        <f>IF(F46+SUM(E$17:E46)=D$10,F46,D$10-SUM(E$17:E46))</f>
        <v>59867.265834137506</v>
      </c>
      <c r="E47" s="377">
        <f>IF(+I14&lt;F46,I14,D47)</f>
        <v>4518.2195121951218</v>
      </c>
      <c r="F47" s="55">
        <f t="shared" si="33"/>
        <v>55349.046321942384</v>
      </c>
      <c r="G47" s="378">
        <f t="shared" si="34"/>
        <v>11420.527003961815</v>
      </c>
      <c r="H47" s="363">
        <f t="shared" si="35"/>
        <v>11420.527003961815</v>
      </c>
      <c r="I47" s="52">
        <f t="shared" si="0"/>
        <v>0</v>
      </c>
      <c r="J47" s="52"/>
      <c r="K47" s="129"/>
      <c r="L47" s="54">
        <f t="shared" si="1"/>
        <v>0</v>
      </c>
      <c r="M47" s="129"/>
      <c r="N47" s="54">
        <f t="shared" si="2"/>
        <v>0</v>
      </c>
      <c r="O47" s="54">
        <f t="shared" si="3"/>
        <v>0</v>
      </c>
      <c r="P47" s="1"/>
    </row>
    <row r="48" spans="2:16" ht="12.5">
      <c r="B48" s="7" t="str">
        <f t="shared" si="6"/>
        <v/>
      </c>
      <c r="C48" s="50">
        <f>IF(D11="","-",+C47+1)</f>
        <v>2038</v>
      </c>
      <c r="D48" s="55">
        <f>IF(F47+SUM(E$17:E47)=D$10,F47,D$10-SUM(E$17:E47))</f>
        <v>55349.046321942384</v>
      </c>
      <c r="E48" s="377">
        <f>IF(+I14&lt;F47,I14,D48)</f>
        <v>4518.2195121951218</v>
      </c>
      <c r="F48" s="55">
        <f t="shared" si="33"/>
        <v>50830.826809747261</v>
      </c>
      <c r="G48" s="378">
        <f t="shared" si="34"/>
        <v>10879.177609854774</v>
      </c>
      <c r="H48" s="363">
        <f t="shared" si="35"/>
        <v>10879.177609854774</v>
      </c>
      <c r="I48" s="52">
        <f t="shared" si="0"/>
        <v>0</v>
      </c>
      <c r="J48" s="52"/>
      <c r="K48" s="129"/>
      <c r="L48" s="54">
        <f t="shared" si="1"/>
        <v>0</v>
      </c>
      <c r="M48" s="129"/>
      <c r="N48" s="54">
        <f t="shared" si="2"/>
        <v>0</v>
      </c>
      <c r="O48" s="54">
        <f t="shared" si="3"/>
        <v>0</v>
      </c>
      <c r="P48" s="1"/>
    </row>
    <row r="49" spans="2:17" ht="12.5">
      <c r="B49" s="7" t="str">
        <f t="shared" si="6"/>
        <v/>
      </c>
      <c r="C49" s="50">
        <f>IF(D11="","-",+C48+1)</f>
        <v>2039</v>
      </c>
      <c r="D49" s="55">
        <f>IF(F48+SUM(E$17:E48)=D$10,F48,D$10-SUM(E$17:E48))</f>
        <v>50830.826809747261</v>
      </c>
      <c r="E49" s="377">
        <f>IF(+I14&lt;F48,I14,D49)</f>
        <v>4518.2195121951218</v>
      </c>
      <c r="F49" s="55">
        <f t="shared" ref="F49:F72" si="36">+D49-E49</f>
        <v>46312.607297552138</v>
      </c>
      <c r="G49" s="378">
        <f t="shared" si="34"/>
        <v>10337.828215747732</v>
      </c>
      <c r="H49" s="363">
        <f t="shared" si="35"/>
        <v>10337.828215747732</v>
      </c>
      <c r="I49" s="52">
        <f t="shared" ref="I49:I72" si="37">H49-G49</f>
        <v>0</v>
      </c>
      <c r="J49" s="52"/>
      <c r="K49" s="129"/>
      <c r="L49" s="54">
        <f t="shared" ref="L49:L72" si="38">IF(K49&lt;&gt;0,+G49-K49,0)</f>
        <v>0</v>
      </c>
      <c r="M49" s="129"/>
      <c r="N49" s="54">
        <f t="shared" ref="N49:N72" si="39">IF(M49&lt;&gt;0,+H49-M49,0)</f>
        <v>0</v>
      </c>
      <c r="O49" s="54">
        <f t="shared" ref="O49:O72" si="40">+N49-L49</f>
        <v>0</v>
      </c>
      <c r="P49" s="1"/>
    </row>
    <row r="50" spans="2:17" ht="12.5">
      <c r="B50" s="7" t="str">
        <f t="shared" si="6"/>
        <v/>
      </c>
      <c r="C50" s="50">
        <f>IF(D11="","-",+C49+1)</f>
        <v>2040</v>
      </c>
      <c r="D50" s="55">
        <f>IF(F49+SUM(E$17:E49)=D$10,F49,D$10-SUM(E$17:E49))</f>
        <v>46312.607297552138</v>
      </c>
      <c r="E50" s="377">
        <f>IF(+I14&lt;F49,I14,D50)</f>
        <v>4518.2195121951218</v>
      </c>
      <c r="F50" s="55">
        <f t="shared" si="36"/>
        <v>41794.387785357016</v>
      </c>
      <c r="G50" s="378">
        <f t="shared" si="34"/>
        <v>9796.4788216406887</v>
      </c>
      <c r="H50" s="363">
        <f t="shared" si="35"/>
        <v>9796.4788216406887</v>
      </c>
      <c r="I50" s="52">
        <f t="shared" si="37"/>
        <v>0</v>
      </c>
      <c r="J50" s="52"/>
      <c r="K50" s="129"/>
      <c r="L50" s="54">
        <f t="shared" si="38"/>
        <v>0</v>
      </c>
      <c r="M50" s="129"/>
      <c r="N50" s="54">
        <f t="shared" si="39"/>
        <v>0</v>
      </c>
      <c r="O50" s="54">
        <f t="shared" si="40"/>
        <v>0</v>
      </c>
      <c r="P50" s="1"/>
    </row>
    <row r="51" spans="2:17" ht="12.5">
      <c r="B51" s="7" t="str">
        <f t="shared" si="6"/>
        <v/>
      </c>
      <c r="C51" s="50">
        <f>IF(D11="","-",+C50+1)</f>
        <v>2041</v>
      </c>
      <c r="D51" s="55">
        <f>IF(F50+SUM(E$17:E50)=D$10,F50,D$10-SUM(E$17:E50))</f>
        <v>41794.387785357016</v>
      </c>
      <c r="E51" s="377">
        <f>IF(+I14&lt;F50,I14,D51)</f>
        <v>4518.2195121951218</v>
      </c>
      <c r="F51" s="55">
        <f t="shared" si="36"/>
        <v>37276.168273161893</v>
      </c>
      <c r="G51" s="378">
        <f t="shared" si="34"/>
        <v>9255.1294275336477</v>
      </c>
      <c r="H51" s="363">
        <f t="shared" si="35"/>
        <v>9255.1294275336477</v>
      </c>
      <c r="I51" s="52">
        <f t="shared" si="37"/>
        <v>0</v>
      </c>
      <c r="J51" s="52"/>
      <c r="K51" s="129"/>
      <c r="L51" s="54">
        <f t="shared" si="38"/>
        <v>0</v>
      </c>
      <c r="M51" s="129"/>
      <c r="N51" s="54">
        <f t="shared" si="39"/>
        <v>0</v>
      </c>
      <c r="O51" s="54">
        <f t="shared" si="40"/>
        <v>0</v>
      </c>
      <c r="P51" s="1"/>
    </row>
    <row r="52" spans="2:17" ht="12.5">
      <c r="B52" s="7" t="str">
        <f t="shared" si="6"/>
        <v/>
      </c>
      <c r="C52" s="50">
        <f>IF(D11="","-",+C51+1)</f>
        <v>2042</v>
      </c>
      <c r="D52" s="55">
        <f>IF(F51+SUM(E$17:E51)=D$10,F51,D$10-SUM(E$17:E51))</f>
        <v>37276.168273161893</v>
      </c>
      <c r="E52" s="377">
        <f>IF(+I14&lt;F51,I14,D52)</f>
        <v>4518.2195121951218</v>
      </c>
      <c r="F52" s="55">
        <f t="shared" si="36"/>
        <v>32757.94876096677</v>
      </c>
      <c r="G52" s="378">
        <f t="shared" si="34"/>
        <v>8713.780033426603</v>
      </c>
      <c r="H52" s="363">
        <f t="shared" si="35"/>
        <v>8713.780033426603</v>
      </c>
      <c r="I52" s="52">
        <f t="shared" si="37"/>
        <v>0</v>
      </c>
      <c r="J52" s="52"/>
      <c r="K52" s="129"/>
      <c r="L52" s="54">
        <f t="shared" si="38"/>
        <v>0</v>
      </c>
      <c r="M52" s="129"/>
      <c r="N52" s="54">
        <f t="shared" si="39"/>
        <v>0</v>
      </c>
      <c r="O52" s="54">
        <f t="shared" si="40"/>
        <v>0</v>
      </c>
      <c r="P52" s="1"/>
    </row>
    <row r="53" spans="2:17" ht="12.5">
      <c r="B53" s="7" t="str">
        <f t="shared" si="6"/>
        <v/>
      </c>
      <c r="C53" s="50">
        <f>IF(D11="","-",+C52+1)</f>
        <v>2043</v>
      </c>
      <c r="D53" s="55">
        <f>IF(F52+SUM(E$17:E52)=D$10,F52,D$10-SUM(E$17:E52))</f>
        <v>32757.94876096677</v>
      </c>
      <c r="E53" s="377">
        <f>IF(+I14&lt;F52,I14,D53)</f>
        <v>4518.2195121951218</v>
      </c>
      <c r="F53" s="55">
        <f t="shared" si="36"/>
        <v>28239.729248771648</v>
      </c>
      <c r="G53" s="378">
        <f t="shared" si="34"/>
        <v>8172.430639319562</v>
      </c>
      <c r="H53" s="363">
        <f t="shared" si="35"/>
        <v>8172.430639319562</v>
      </c>
      <c r="I53" s="52">
        <f t="shared" si="37"/>
        <v>0</v>
      </c>
      <c r="J53" s="52"/>
      <c r="K53" s="129"/>
      <c r="L53" s="54">
        <f t="shared" si="38"/>
        <v>0</v>
      </c>
      <c r="M53" s="129"/>
      <c r="N53" s="54">
        <f t="shared" si="39"/>
        <v>0</v>
      </c>
      <c r="O53" s="54">
        <f t="shared" si="40"/>
        <v>0</v>
      </c>
      <c r="P53" s="1"/>
    </row>
    <row r="54" spans="2:17" ht="12.5">
      <c r="B54" s="7" t="str">
        <f t="shared" si="6"/>
        <v/>
      </c>
      <c r="C54" s="50">
        <f>IF(D11="","-",+C53+1)</f>
        <v>2044</v>
      </c>
      <c r="D54" s="55">
        <f>IF(F53+SUM(E$17:E53)=D$10,F53,D$10-SUM(E$17:E53))</f>
        <v>28239.729248771648</v>
      </c>
      <c r="E54" s="377">
        <f>IF(+I14&lt;F53,I14,D54)</f>
        <v>4518.2195121951218</v>
      </c>
      <c r="F54" s="55">
        <f t="shared" si="36"/>
        <v>23721.509736576525</v>
      </c>
      <c r="G54" s="378">
        <f t="shared" si="34"/>
        <v>7631.0812452125192</v>
      </c>
      <c r="H54" s="363">
        <f t="shared" si="35"/>
        <v>7631.0812452125192</v>
      </c>
      <c r="I54" s="52">
        <f t="shared" si="37"/>
        <v>0</v>
      </c>
      <c r="J54" s="52"/>
      <c r="K54" s="129"/>
      <c r="L54" s="54">
        <f t="shared" si="38"/>
        <v>0</v>
      </c>
      <c r="M54" s="129"/>
      <c r="N54" s="54">
        <f t="shared" si="39"/>
        <v>0</v>
      </c>
      <c r="O54" s="54">
        <f t="shared" si="40"/>
        <v>0</v>
      </c>
      <c r="P54" s="1"/>
    </row>
    <row r="55" spans="2:17" ht="12.5">
      <c r="B55" s="7" t="str">
        <f t="shared" si="6"/>
        <v/>
      </c>
      <c r="C55" s="50">
        <f>IF(D11="","-",+C54+1)</f>
        <v>2045</v>
      </c>
      <c r="D55" s="55">
        <f>IF(F54+SUM(E$17:E54)=D$10,F54,D$10-SUM(E$17:E54))</f>
        <v>23721.509736576525</v>
      </c>
      <c r="E55" s="377">
        <f>IF(+I14&lt;F54,I14,D55)</f>
        <v>4518.2195121951218</v>
      </c>
      <c r="F55" s="55">
        <f t="shared" si="36"/>
        <v>19203.290224381402</v>
      </c>
      <c r="G55" s="378">
        <f t="shared" si="34"/>
        <v>7089.7318511054773</v>
      </c>
      <c r="H55" s="363">
        <f t="shared" si="35"/>
        <v>7089.7318511054773</v>
      </c>
      <c r="I55" s="52">
        <f t="shared" si="37"/>
        <v>0</v>
      </c>
      <c r="J55" s="52"/>
      <c r="K55" s="129"/>
      <c r="L55" s="54">
        <f t="shared" si="38"/>
        <v>0</v>
      </c>
      <c r="M55" s="129"/>
      <c r="N55" s="54">
        <f t="shared" si="39"/>
        <v>0</v>
      </c>
      <c r="O55" s="54">
        <f t="shared" si="40"/>
        <v>0</v>
      </c>
      <c r="P55" s="1"/>
    </row>
    <row r="56" spans="2:17" ht="12.5">
      <c r="B56" s="7" t="str">
        <f t="shared" si="6"/>
        <v/>
      </c>
      <c r="C56" s="50">
        <f>IF(D11="","-",+C55+1)</f>
        <v>2046</v>
      </c>
      <c r="D56" s="55">
        <f>IF(F55+SUM(E$17:E55)=D$10,F55,D$10-SUM(E$17:E55))</f>
        <v>19203.290224381402</v>
      </c>
      <c r="E56" s="377">
        <f>IF(+I14&lt;F55,I14,D56)</f>
        <v>4518.2195121951218</v>
      </c>
      <c r="F56" s="55">
        <f t="shared" si="36"/>
        <v>14685.07071218628</v>
      </c>
      <c r="G56" s="378">
        <f t="shared" si="34"/>
        <v>6548.3824569984345</v>
      </c>
      <c r="H56" s="363">
        <f t="shared" si="35"/>
        <v>6548.3824569984345</v>
      </c>
      <c r="I56" s="52">
        <f t="shared" si="37"/>
        <v>0</v>
      </c>
      <c r="J56" s="52"/>
      <c r="K56" s="129"/>
      <c r="L56" s="54">
        <f t="shared" si="38"/>
        <v>0</v>
      </c>
      <c r="M56" s="129"/>
      <c r="N56" s="54">
        <f t="shared" si="39"/>
        <v>0</v>
      </c>
      <c r="O56" s="54">
        <f t="shared" si="40"/>
        <v>0</v>
      </c>
      <c r="P56" s="1"/>
    </row>
    <row r="57" spans="2:17" ht="12.5">
      <c r="B57" s="7" t="str">
        <f t="shared" si="6"/>
        <v/>
      </c>
      <c r="C57" s="50">
        <f>IF(D11="","-",+C56+1)</f>
        <v>2047</v>
      </c>
      <c r="D57" s="55">
        <f>IF(F56+SUM(E$17:E56)=D$10,F56,D$10-SUM(E$17:E56))</f>
        <v>14685.07071218628</v>
      </c>
      <c r="E57" s="377">
        <f>IF(+I14&lt;F56,I14,D57)</f>
        <v>4518.2195121951218</v>
      </c>
      <c r="F57" s="55">
        <f t="shared" si="36"/>
        <v>10166.851199991157</v>
      </c>
      <c r="G57" s="378">
        <f t="shared" si="34"/>
        <v>6007.0330628913925</v>
      </c>
      <c r="H57" s="363">
        <f t="shared" si="35"/>
        <v>6007.0330628913925</v>
      </c>
      <c r="I57" s="52">
        <f t="shared" si="37"/>
        <v>0</v>
      </c>
      <c r="J57" s="52"/>
      <c r="K57" s="129"/>
      <c r="L57" s="54">
        <f t="shared" si="38"/>
        <v>0</v>
      </c>
      <c r="M57" s="129"/>
      <c r="N57" s="54">
        <f t="shared" si="39"/>
        <v>0</v>
      </c>
      <c r="O57" s="54">
        <f t="shared" si="40"/>
        <v>0</v>
      </c>
      <c r="P57" s="1"/>
    </row>
    <row r="58" spans="2:17" ht="12.5">
      <c r="B58" s="7" t="str">
        <f t="shared" si="6"/>
        <v/>
      </c>
      <c r="C58" s="50">
        <f>IF(D11="","-",+C57+1)</f>
        <v>2048</v>
      </c>
      <c r="D58" s="55">
        <f>IF(F57+SUM(E$17:E57)=D$10,F57,D$10-SUM(E$17:E57))</f>
        <v>10166.851199991157</v>
      </c>
      <c r="E58" s="377">
        <f>IF(+I14&lt;F57,I14,D58)</f>
        <v>4518.2195121951218</v>
      </c>
      <c r="F58" s="55">
        <f t="shared" si="36"/>
        <v>5648.6316877960353</v>
      </c>
      <c r="G58" s="378">
        <f t="shared" si="34"/>
        <v>5465.6836687843497</v>
      </c>
      <c r="H58" s="363">
        <f t="shared" si="35"/>
        <v>5465.6836687843497</v>
      </c>
      <c r="I58" s="52">
        <f t="shared" si="37"/>
        <v>0</v>
      </c>
      <c r="J58" s="52"/>
      <c r="K58" s="129"/>
      <c r="L58" s="54">
        <f t="shared" si="38"/>
        <v>0</v>
      </c>
      <c r="M58" s="129"/>
      <c r="N58" s="54">
        <f t="shared" si="39"/>
        <v>0</v>
      </c>
      <c r="O58" s="54">
        <f t="shared" si="40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6"/>
        <v/>
      </c>
      <c r="C59" s="50">
        <f>IF(D11="","-",+C58+1)</f>
        <v>2049</v>
      </c>
      <c r="D59" s="55">
        <f>IF(F58+SUM(E$17:E58)=D$10,F58,D$10-SUM(E$17:E58))</f>
        <v>5648.6316877960353</v>
      </c>
      <c r="E59" s="377">
        <f>IF(+I14&lt;F58,I14,D59)</f>
        <v>4518.2195121951218</v>
      </c>
      <c r="F59" s="55">
        <f t="shared" si="36"/>
        <v>1130.4121756009135</v>
      </c>
      <c r="G59" s="378">
        <f t="shared" si="34"/>
        <v>4924.3342746773078</v>
      </c>
      <c r="H59" s="363">
        <f t="shared" si="35"/>
        <v>4924.3342746773078</v>
      </c>
      <c r="I59" s="52">
        <f t="shared" si="37"/>
        <v>0</v>
      </c>
      <c r="J59" s="52"/>
      <c r="K59" s="129"/>
      <c r="L59" s="54">
        <f t="shared" si="38"/>
        <v>0</v>
      </c>
      <c r="M59" s="129"/>
      <c r="N59" s="54">
        <f t="shared" si="39"/>
        <v>0</v>
      </c>
      <c r="O59" s="54">
        <f t="shared" si="40"/>
        <v>0</v>
      </c>
      <c r="P59" s="1"/>
    </row>
    <row r="60" spans="2:17" ht="12.5">
      <c r="B60" s="7" t="str">
        <f t="shared" si="6"/>
        <v/>
      </c>
      <c r="C60" s="50">
        <f>IF(D11="","-",+C59+1)</f>
        <v>2050</v>
      </c>
      <c r="D60" s="55">
        <f>IF(F59+SUM(E$17:E59)=D$10,F59,D$10-SUM(E$17:E59))</f>
        <v>1130.4121756009135</v>
      </c>
      <c r="E60" s="377">
        <f>IF(+I14&lt;F59,I14,D60)</f>
        <v>1130.4121756009135</v>
      </c>
      <c r="F60" s="55">
        <f t="shared" si="36"/>
        <v>0</v>
      </c>
      <c r="G60" s="378">
        <f t="shared" si="34"/>
        <v>1198.1322083152461</v>
      </c>
      <c r="H60" s="363">
        <f t="shared" si="35"/>
        <v>1198.1322083152461</v>
      </c>
      <c r="I60" s="52">
        <f t="shared" si="37"/>
        <v>0</v>
      </c>
      <c r="J60" s="52"/>
      <c r="K60" s="129"/>
      <c r="L60" s="54">
        <f t="shared" si="38"/>
        <v>0</v>
      </c>
      <c r="M60" s="129"/>
      <c r="N60" s="54">
        <f t="shared" si="39"/>
        <v>0</v>
      </c>
      <c r="O60" s="54">
        <f t="shared" si="40"/>
        <v>0</v>
      </c>
      <c r="P60" s="1"/>
    </row>
    <row r="61" spans="2:17" ht="12.5">
      <c r="B61" s="7" t="str">
        <f t="shared" si="6"/>
        <v/>
      </c>
      <c r="C61" s="50">
        <f>IF(D11="","-",+C60+1)</f>
        <v>2051</v>
      </c>
      <c r="D61" s="55">
        <f>IF(F60+SUM(E$17:E60)=D$10,F60,D$10-SUM(E$17:E60))</f>
        <v>0</v>
      </c>
      <c r="E61" s="377">
        <f>IF(+I14&lt;F60,I14,D61)</f>
        <v>0</v>
      </c>
      <c r="F61" s="55">
        <f t="shared" si="36"/>
        <v>0</v>
      </c>
      <c r="G61" s="379">
        <f t="shared" si="34"/>
        <v>0</v>
      </c>
      <c r="H61" s="363">
        <f t="shared" si="35"/>
        <v>0</v>
      </c>
      <c r="I61" s="52">
        <f t="shared" si="37"/>
        <v>0</v>
      </c>
      <c r="J61" s="52"/>
      <c r="K61" s="129"/>
      <c r="L61" s="54">
        <f t="shared" si="38"/>
        <v>0</v>
      </c>
      <c r="M61" s="129"/>
      <c r="N61" s="54">
        <f t="shared" si="39"/>
        <v>0</v>
      </c>
      <c r="O61" s="54">
        <f t="shared" si="40"/>
        <v>0</v>
      </c>
      <c r="P61" s="1"/>
    </row>
    <row r="62" spans="2:17" ht="12.5">
      <c r="B62" s="7" t="str">
        <f t="shared" si="6"/>
        <v/>
      </c>
      <c r="C62" s="50">
        <f>IF(D11="","-",+C61+1)</f>
        <v>2052</v>
      </c>
      <c r="D62" s="55">
        <f>IF(F61+SUM(E$17:E61)=D$10,F61,D$10-SUM(E$17:E61))</f>
        <v>0</v>
      </c>
      <c r="E62" s="377">
        <f>IF(+I14&lt;F61,I14,D62)</f>
        <v>0</v>
      </c>
      <c r="F62" s="55">
        <f t="shared" si="36"/>
        <v>0</v>
      </c>
      <c r="G62" s="379">
        <f t="shared" si="34"/>
        <v>0</v>
      </c>
      <c r="H62" s="363">
        <f t="shared" si="35"/>
        <v>0</v>
      </c>
      <c r="I62" s="52">
        <f t="shared" si="37"/>
        <v>0</v>
      </c>
      <c r="J62" s="52"/>
      <c r="K62" s="129"/>
      <c r="L62" s="54">
        <f t="shared" si="38"/>
        <v>0</v>
      </c>
      <c r="M62" s="129"/>
      <c r="N62" s="54">
        <f t="shared" si="39"/>
        <v>0</v>
      </c>
      <c r="O62" s="54">
        <f t="shared" si="40"/>
        <v>0</v>
      </c>
      <c r="P62" s="1"/>
    </row>
    <row r="63" spans="2:17" ht="12.5">
      <c r="B63" s="7" t="str">
        <f t="shared" si="6"/>
        <v/>
      </c>
      <c r="C63" s="50">
        <f>IF(D11="","-",+C62+1)</f>
        <v>2053</v>
      </c>
      <c r="D63" s="55">
        <f>IF(F62+SUM(E$17:E62)=D$10,F62,D$10-SUM(E$17:E62))</f>
        <v>0</v>
      </c>
      <c r="E63" s="377">
        <f>IF(+I14&lt;F62,I14,D63)</f>
        <v>0</v>
      </c>
      <c r="F63" s="55">
        <f t="shared" si="36"/>
        <v>0</v>
      </c>
      <c r="G63" s="379">
        <f t="shared" si="34"/>
        <v>0</v>
      </c>
      <c r="H63" s="363">
        <f t="shared" si="35"/>
        <v>0</v>
      </c>
      <c r="I63" s="52">
        <f t="shared" si="37"/>
        <v>0</v>
      </c>
      <c r="J63" s="52"/>
      <c r="K63" s="129"/>
      <c r="L63" s="54">
        <f t="shared" si="38"/>
        <v>0</v>
      </c>
      <c r="M63" s="129"/>
      <c r="N63" s="54">
        <f t="shared" si="39"/>
        <v>0</v>
      </c>
      <c r="O63" s="54">
        <f t="shared" si="40"/>
        <v>0</v>
      </c>
      <c r="P63" s="1"/>
    </row>
    <row r="64" spans="2:17" ht="12.5">
      <c r="B64" s="7" t="str">
        <f t="shared" si="6"/>
        <v/>
      </c>
      <c r="C64" s="50">
        <f>IF(D11="","-",+C63+1)</f>
        <v>2054</v>
      </c>
      <c r="D64" s="55">
        <f>IF(F63+SUM(E$17:E63)=D$10,F63,D$10-SUM(E$17:E63))</f>
        <v>0</v>
      </c>
      <c r="E64" s="377">
        <f>IF(+I14&lt;F63,I14,D64)</f>
        <v>0</v>
      </c>
      <c r="F64" s="55">
        <f t="shared" si="36"/>
        <v>0</v>
      </c>
      <c r="G64" s="379">
        <f t="shared" si="34"/>
        <v>0</v>
      </c>
      <c r="H64" s="363">
        <f t="shared" si="35"/>
        <v>0</v>
      </c>
      <c r="I64" s="52">
        <f t="shared" si="37"/>
        <v>0</v>
      </c>
      <c r="J64" s="52"/>
      <c r="K64" s="129"/>
      <c r="L64" s="54">
        <f t="shared" si="38"/>
        <v>0</v>
      </c>
      <c r="M64" s="129"/>
      <c r="N64" s="54">
        <f t="shared" si="39"/>
        <v>0</v>
      </c>
      <c r="O64" s="54">
        <f t="shared" si="40"/>
        <v>0</v>
      </c>
      <c r="P64" s="1"/>
    </row>
    <row r="65" spans="1:16" ht="12.5">
      <c r="B65" s="7" t="str">
        <f t="shared" si="6"/>
        <v/>
      </c>
      <c r="C65" s="50">
        <f>IF(D11="","-",+C64+1)</f>
        <v>2055</v>
      </c>
      <c r="D65" s="55">
        <f>IF(F64+SUM(E$17:E64)=D$10,F64,D$10-SUM(E$17:E64))</f>
        <v>0</v>
      </c>
      <c r="E65" s="377">
        <f>IF(+I14&lt;F64,I14,D65)</f>
        <v>0</v>
      </c>
      <c r="F65" s="55">
        <f t="shared" si="36"/>
        <v>0</v>
      </c>
      <c r="G65" s="379">
        <f t="shared" si="34"/>
        <v>0</v>
      </c>
      <c r="H65" s="363">
        <f t="shared" si="35"/>
        <v>0</v>
      </c>
      <c r="I65" s="52">
        <f t="shared" si="37"/>
        <v>0</v>
      </c>
      <c r="J65" s="52"/>
      <c r="K65" s="129"/>
      <c r="L65" s="54">
        <f t="shared" si="38"/>
        <v>0</v>
      </c>
      <c r="M65" s="129"/>
      <c r="N65" s="54">
        <f t="shared" si="39"/>
        <v>0</v>
      </c>
      <c r="O65" s="54">
        <f t="shared" si="40"/>
        <v>0</v>
      </c>
      <c r="P65" s="1"/>
    </row>
    <row r="66" spans="1:16" ht="12.5">
      <c r="B66" s="7" t="str">
        <f t="shared" si="6"/>
        <v/>
      </c>
      <c r="C66" s="50">
        <f>IF(D11="","-",+C65+1)</f>
        <v>2056</v>
      </c>
      <c r="D66" s="55">
        <f>IF(F65+SUM(E$17:E65)=D$10,F65,D$10-SUM(E$17:E65))</f>
        <v>0</v>
      </c>
      <c r="E66" s="377">
        <f>IF(+I14&lt;F65,I14,D66)</f>
        <v>0</v>
      </c>
      <c r="F66" s="55">
        <f t="shared" si="36"/>
        <v>0</v>
      </c>
      <c r="G66" s="379">
        <f t="shared" si="34"/>
        <v>0</v>
      </c>
      <c r="H66" s="363">
        <f t="shared" si="35"/>
        <v>0</v>
      </c>
      <c r="I66" s="52">
        <f t="shared" si="37"/>
        <v>0</v>
      </c>
      <c r="J66" s="52"/>
      <c r="K66" s="129"/>
      <c r="L66" s="54">
        <f t="shared" si="38"/>
        <v>0</v>
      </c>
      <c r="M66" s="129"/>
      <c r="N66" s="54">
        <f t="shared" si="39"/>
        <v>0</v>
      </c>
      <c r="O66" s="54">
        <f t="shared" si="40"/>
        <v>0</v>
      </c>
      <c r="P66" s="1"/>
    </row>
    <row r="67" spans="1:16" ht="12.5">
      <c r="B67" s="7" t="str">
        <f t="shared" si="6"/>
        <v/>
      </c>
      <c r="C67" s="50">
        <f>IF(D11="","-",+C66+1)</f>
        <v>2057</v>
      </c>
      <c r="D67" s="55">
        <f>IF(F66+SUM(E$17:E66)=D$10,F66,D$10-SUM(E$17:E66))</f>
        <v>0</v>
      </c>
      <c r="E67" s="377">
        <f>IF(+I14&lt;F66,I14,D67)</f>
        <v>0</v>
      </c>
      <c r="F67" s="55">
        <f t="shared" si="36"/>
        <v>0</v>
      </c>
      <c r="G67" s="379">
        <f t="shared" si="34"/>
        <v>0</v>
      </c>
      <c r="H67" s="363">
        <f t="shared" si="35"/>
        <v>0</v>
      </c>
      <c r="I67" s="52">
        <f t="shared" si="37"/>
        <v>0</v>
      </c>
      <c r="J67" s="52"/>
      <c r="K67" s="129"/>
      <c r="L67" s="54">
        <f t="shared" si="38"/>
        <v>0</v>
      </c>
      <c r="M67" s="129"/>
      <c r="N67" s="54">
        <f t="shared" si="39"/>
        <v>0</v>
      </c>
      <c r="O67" s="54">
        <f t="shared" si="40"/>
        <v>0</v>
      </c>
      <c r="P67" s="1"/>
    </row>
    <row r="68" spans="1:16" ht="12.5">
      <c r="B68" s="7" t="str">
        <f t="shared" si="6"/>
        <v/>
      </c>
      <c r="C68" s="50">
        <f>IF(D11="","-",+C67+1)</f>
        <v>2058</v>
      </c>
      <c r="D68" s="55">
        <f>IF(F67+SUM(E$17:E67)=D$10,F67,D$10-SUM(E$17:E67))</f>
        <v>0</v>
      </c>
      <c r="E68" s="377">
        <f>IF(+I14&lt;F67,I14,D68)</f>
        <v>0</v>
      </c>
      <c r="F68" s="55">
        <f t="shared" si="36"/>
        <v>0</v>
      </c>
      <c r="G68" s="379">
        <f t="shared" si="34"/>
        <v>0</v>
      </c>
      <c r="H68" s="363">
        <f t="shared" si="35"/>
        <v>0</v>
      </c>
      <c r="I68" s="52">
        <f t="shared" si="37"/>
        <v>0</v>
      </c>
      <c r="J68" s="52"/>
      <c r="K68" s="129"/>
      <c r="L68" s="54">
        <f t="shared" si="38"/>
        <v>0</v>
      </c>
      <c r="M68" s="129"/>
      <c r="N68" s="54">
        <f t="shared" si="39"/>
        <v>0</v>
      </c>
      <c r="O68" s="54">
        <f t="shared" si="40"/>
        <v>0</v>
      </c>
      <c r="P68" s="1"/>
    </row>
    <row r="69" spans="1:16" ht="12.5">
      <c r="B69" s="7" t="str">
        <f t="shared" si="6"/>
        <v/>
      </c>
      <c r="C69" s="50">
        <f>IF(D11="","-",+C68+1)</f>
        <v>2059</v>
      </c>
      <c r="D69" s="55">
        <f>IF(F68+SUM(E$17:E68)=D$10,F68,D$10-SUM(E$17:E68))</f>
        <v>0</v>
      </c>
      <c r="E69" s="377">
        <f>IF(+I14&lt;F68,I14,D69)</f>
        <v>0</v>
      </c>
      <c r="F69" s="55">
        <f t="shared" si="36"/>
        <v>0</v>
      </c>
      <c r="G69" s="379">
        <f t="shared" si="34"/>
        <v>0</v>
      </c>
      <c r="H69" s="363">
        <f t="shared" si="35"/>
        <v>0</v>
      </c>
      <c r="I69" s="52">
        <f t="shared" si="37"/>
        <v>0</v>
      </c>
      <c r="J69" s="52"/>
      <c r="K69" s="129"/>
      <c r="L69" s="54">
        <f t="shared" si="38"/>
        <v>0</v>
      </c>
      <c r="M69" s="129"/>
      <c r="N69" s="54">
        <f t="shared" si="39"/>
        <v>0</v>
      </c>
      <c r="O69" s="54">
        <f t="shared" si="40"/>
        <v>0</v>
      </c>
      <c r="P69" s="1"/>
    </row>
    <row r="70" spans="1:16" ht="12.5">
      <c r="B70" s="7" t="str">
        <f t="shared" si="6"/>
        <v/>
      </c>
      <c r="C70" s="50">
        <f>IF(D11="","-",+C69+1)</f>
        <v>2060</v>
      </c>
      <c r="D70" s="55">
        <f>IF(F69+SUM(E$17:E69)=D$10,F69,D$10-SUM(E$17:E69))</f>
        <v>0</v>
      </c>
      <c r="E70" s="377">
        <f>IF(+I14&lt;F69,I14,D70)</f>
        <v>0</v>
      </c>
      <c r="F70" s="55">
        <f t="shared" si="36"/>
        <v>0</v>
      </c>
      <c r="G70" s="379">
        <f t="shared" si="34"/>
        <v>0</v>
      </c>
      <c r="H70" s="363">
        <f t="shared" si="35"/>
        <v>0</v>
      </c>
      <c r="I70" s="52">
        <f t="shared" si="37"/>
        <v>0</v>
      </c>
      <c r="J70" s="52"/>
      <c r="K70" s="129"/>
      <c r="L70" s="54">
        <f t="shared" si="38"/>
        <v>0</v>
      </c>
      <c r="M70" s="129"/>
      <c r="N70" s="54">
        <f t="shared" si="39"/>
        <v>0</v>
      </c>
      <c r="O70" s="54">
        <f t="shared" si="40"/>
        <v>0</v>
      </c>
      <c r="P70" s="1"/>
    </row>
    <row r="71" spans="1:16" ht="12.5">
      <c r="B71" s="7" t="str">
        <f t="shared" si="6"/>
        <v/>
      </c>
      <c r="C71" s="50">
        <f>IF(D11="","-",+C70+1)</f>
        <v>2061</v>
      </c>
      <c r="D71" s="55">
        <f>IF(F70+SUM(E$17:E70)=D$10,F70,D$10-SUM(E$17:E70))</f>
        <v>0</v>
      </c>
      <c r="E71" s="377">
        <f>IF(+I14&lt;F70,I14,D71)</f>
        <v>0</v>
      </c>
      <c r="F71" s="55">
        <f t="shared" si="36"/>
        <v>0</v>
      </c>
      <c r="G71" s="379">
        <f t="shared" si="34"/>
        <v>0</v>
      </c>
      <c r="H71" s="363">
        <f t="shared" si="35"/>
        <v>0</v>
      </c>
      <c r="I71" s="52">
        <f t="shared" si="37"/>
        <v>0</v>
      </c>
      <c r="J71" s="52"/>
      <c r="K71" s="129"/>
      <c r="L71" s="54">
        <f t="shared" si="38"/>
        <v>0</v>
      </c>
      <c r="M71" s="129"/>
      <c r="N71" s="54">
        <f t="shared" si="39"/>
        <v>0</v>
      </c>
      <c r="O71" s="54">
        <f t="shared" si="40"/>
        <v>0</v>
      </c>
      <c r="P71" s="1"/>
    </row>
    <row r="72" spans="1:16" ht="13" thickBot="1">
      <c r="B72" s="7" t="str">
        <f t="shared" si="6"/>
        <v/>
      </c>
      <c r="C72" s="59">
        <f>IF(D11="","-",+C71+1)</f>
        <v>2062</v>
      </c>
      <c r="D72" s="60">
        <f>IF(F71+SUM(E$17:E71)=D$10,F71,D$10-SUM(E$17:E71))</f>
        <v>0</v>
      </c>
      <c r="E72" s="380">
        <f>IF(+I14&lt;F71,I14,D72)</f>
        <v>0</v>
      </c>
      <c r="F72" s="60">
        <f t="shared" si="36"/>
        <v>0</v>
      </c>
      <c r="G72" s="381">
        <f t="shared" si="34"/>
        <v>0</v>
      </c>
      <c r="H72" s="361">
        <f t="shared" si="35"/>
        <v>0</v>
      </c>
      <c r="I72" s="63">
        <f t="shared" si="37"/>
        <v>0</v>
      </c>
      <c r="J72" s="52"/>
      <c r="K72" s="130"/>
      <c r="L72" s="64">
        <f t="shared" si="38"/>
        <v>0</v>
      </c>
      <c r="M72" s="130"/>
      <c r="N72" s="64">
        <f t="shared" si="39"/>
        <v>0</v>
      </c>
      <c r="O72" s="64">
        <f t="shared" si="40"/>
        <v>0</v>
      </c>
      <c r="P72" s="1"/>
    </row>
    <row r="73" spans="1:16" ht="12.5">
      <c r="C73" s="12" t="s">
        <v>78</v>
      </c>
      <c r="D73" s="292"/>
      <c r="E73" s="292">
        <f>SUM(E17:E72)</f>
        <v>185247</v>
      </c>
      <c r="F73" s="292"/>
      <c r="G73" s="292">
        <f>SUM(G17:G72)</f>
        <v>648803.31405544432</v>
      </c>
      <c r="H73" s="292">
        <f>SUM(H17:H72)</f>
        <v>648803.31405544432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1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1:16" ht="17.5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12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  <c r="Q85" s="1"/>
    </row>
    <row r="86" spans="1:17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18073.015001508498</v>
      </c>
      <c r="N87" s="386">
        <f>IF(J92&lt;D11,0,VLOOKUP(J92,C17:O72,11))</f>
        <v>18073.015001508498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18418.414869221302</v>
      </c>
      <c r="N88" s="389">
        <f>IF(J92&lt;D11,0,VLOOKUP(J92,C99:P154,7))</f>
        <v>18418.414869221302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Knox Lee - Oak Hill #2 138 kV line, S. Shreveport  (SWE Minor Proj II)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345.39986771280383</v>
      </c>
      <c r="N89" s="391">
        <f>+N88-N87</f>
        <v>345.39986771280383</v>
      </c>
      <c r="O89" s="392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  <c r="Q90" s="1"/>
    </row>
    <row r="91" spans="1:17" ht="13.5" thickBot="1">
      <c r="C91" s="75" t="s">
        <v>85</v>
      </c>
      <c r="D91" s="91" t="str">
        <f>+D9</f>
        <v>TP2004036</v>
      </c>
      <c r="E91" s="76"/>
      <c r="F91" s="76"/>
      <c r="G91" s="76"/>
      <c r="H91" s="76"/>
      <c r="I91" s="76"/>
      <c r="J91" s="95"/>
      <c r="Q91" s="1"/>
    </row>
    <row r="92" spans="1:17" ht="13">
      <c r="C92" s="34" t="s">
        <v>51</v>
      </c>
      <c r="D92" s="362">
        <v>185247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  <c r="Q92" s="1"/>
    </row>
    <row r="93" spans="1:17" ht="12.5">
      <c r="C93" s="34" t="s">
        <v>54</v>
      </c>
      <c r="D93" s="88">
        <f>IF(D11=I10,"",D11)</f>
        <v>2007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3">
        <f>IF(D11=I10,"",D12)</f>
        <v>7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4210.159090909091</v>
      </c>
      <c r="K96" s="292"/>
      <c r="L96" s="292"/>
      <c r="M96" s="292"/>
      <c r="N96" s="292"/>
      <c r="O96" s="292"/>
      <c r="P96" s="1"/>
      <c r="Q96" s="1"/>
    </row>
    <row r="97" spans="1:17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  <c r="Q98" s="1"/>
    </row>
    <row r="99" spans="1:17" ht="12.5">
      <c r="C99" s="50">
        <f>IF(D93= "","-",D93)</f>
        <v>2007</v>
      </c>
      <c r="D99" s="133">
        <v>0</v>
      </c>
      <c r="E99" s="375">
        <v>868</v>
      </c>
      <c r="F99" s="137">
        <v>76222</v>
      </c>
      <c r="G99" s="140">
        <v>38111</v>
      </c>
      <c r="H99" s="396">
        <v>0</v>
      </c>
      <c r="I99" s="397">
        <v>0</v>
      </c>
      <c r="J99" s="54">
        <f t="shared" ref="J99:J130" si="41">+I99-H99</f>
        <v>0</v>
      </c>
      <c r="K99" s="54"/>
      <c r="L99" s="112">
        <v>0</v>
      </c>
      <c r="M99" s="53">
        <f t="shared" ref="M99:M130" si="42">IF(L99&lt;&gt;0,+H99-L99,0)</f>
        <v>0</v>
      </c>
      <c r="N99" s="112">
        <v>0</v>
      </c>
      <c r="O99" s="53">
        <f t="shared" ref="O99:O130" si="43">IF(N99&lt;&gt;0,+I99-N99,0)</f>
        <v>0</v>
      </c>
      <c r="P99" s="53">
        <f t="shared" ref="P99:P130" si="44">+O99-M99</f>
        <v>0</v>
      </c>
      <c r="Q99" s="1"/>
    </row>
    <row r="100" spans="1:17" ht="12.5">
      <c r="B100" s="7" t="str">
        <f>IF(D100=F99,"","IU")</f>
        <v>IU</v>
      </c>
      <c r="C100" s="50">
        <f>IF(D93="","-",+C99+1)</f>
        <v>2008</v>
      </c>
      <c r="D100" s="133">
        <v>122650</v>
      </c>
      <c r="E100" s="375">
        <v>3353</v>
      </c>
      <c r="F100" s="137">
        <v>119297</v>
      </c>
      <c r="G100" s="137">
        <v>120973.5</v>
      </c>
      <c r="H100" s="375">
        <v>22636</v>
      </c>
      <c r="I100" s="374">
        <v>22636</v>
      </c>
      <c r="J100" s="54">
        <f t="shared" si="41"/>
        <v>0</v>
      </c>
      <c r="K100" s="54"/>
      <c r="L100" s="113">
        <v>22636</v>
      </c>
      <c r="M100" s="54">
        <f t="shared" si="42"/>
        <v>0</v>
      </c>
      <c r="N100" s="113">
        <v>22636</v>
      </c>
      <c r="O100" s="54">
        <f t="shared" si="43"/>
        <v>0</v>
      </c>
      <c r="P100" s="54">
        <f t="shared" si="44"/>
        <v>0</v>
      </c>
      <c r="Q100" s="1"/>
    </row>
    <row r="101" spans="1:17" ht="12.5">
      <c r="B101" s="7"/>
      <c r="C101" s="50">
        <f>IF(D93="","-",+C100+1)</f>
        <v>2009</v>
      </c>
      <c r="D101" s="133">
        <v>119826</v>
      </c>
      <c r="E101" s="375">
        <v>3264</v>
      </c>
      <c r="F101" s="137">
        <v>116561</v>
      </c>
      <c r="G101" s="137">
        <v>118193</v>
      </c>
      <c r="H101" s="375">
        <v>20371</v>
      </c>
      <c r="I101" s="374">
        <v>20371</v>
      </c>
      <c r="J101" s="54">
        <f t="shared" si="41"/>
        <v>0</v>
      </c>
      <c r="K101" s="54"/>
      <c r="L101" s="113">
        <f t="shared" ref="L101:L106" si="45">H101</f>
        <v>20371</v>
      </c>
      <c r="M101" s="54">
        <f t="shared" si="42"/>
        <v>0</v>
      </c>
      <c r="N101" s="113">
        <f t="shared" ref="N101:N106" si="46">I101</f>
        <v>20371</v>
      </c>
      <c r="O101" s="54">
        <f t="shared" si="43"/>
        <v>0</v>
      </c>
      <c r="P101" s="54">
        <f t="shared" si="44"/>
        <v>0</v>
      </c>
      <c r="Q101" s="1"/>
    </row>
    <row r="102" spans="1:17" ht="12.5">
      <c r="B102" s="7" t="str">
        <f t="shared" ref="B102:B154" si="47">IF(D102=F101,"","IU")</f>
        <v>IU</v>
      </c>
      <c r="C102" s="50">
        <f>IF(D93="","-",+C101+1)</f>
        <v>2010</v>
      </c>
      <c r="D102" s="133">
        <v>177762</v>
      </c>
      <c r="E102" s="375">
        <v>4518.2195121951218</v>
      </c>
      <c r="F102" s="137">
        <v>173243.78048780488</v>
      </c>
      <c r="G102" s="137">
        <v>175502.89024390245</v>
      </c>
      <c r="H102" s="375">
        <v>33491.304062009942</v>
      </c>
      <c r="I102" s="374">
        <v>33491.304062009942</v>
      </c>
      <c r="J102" s="54">
        <f t="shared" si="41"/>
        <v>0</v>
      </c>
      <c r="K102" s="54"/>
      <c r="L102" s="113">
        <f t="shared" si="45"/>
        <v>33491.304062009942</v>
      </c>
      <c r="M102" s="54">
        <f t="shared" si="42"/>
        <v>0</v>
      </c>
      <c r="N102" s="113">
        <f t="shared" si="46"/>
        <v>33491.304062009942</v>
      </c>
      <c r="O102" s="54">
        <f t="shared" si="43"/>
        <v>0</v>
      </c>
      <c r="P102" s="54">
        <f t="shared" si="44"/>
        <v>0</v>
      </c>
      <c r="Q102" s="1"/>
    </row>
    <row r="103" spans="1:17" ht="12.5">
      <c r="B103" s="7" t="str">
        <f t="shared" si="47"/>
        <v/>
      </c>
      <c r="C103" s="50">
        <f>IF(D93="","-",+C102+1)</f>
        <v>2011</v>
      </c>
      <c r="D103" s="133">
        <v>173243.78048780488</v>
      </c>
      <c r="E103" s="376">
        <v>4410.6428571428569</v>
      </c>
      <c r="F103" s="137">
        <v>168833.13763066201</v>
      </c>
      <c r="G103" s="137">
        <v>171038.45905923343</v>
      </c>
      <c r="H103" s="375">
        <v>30131.389443457461</v>
      </c>
      <c r="I103" s="374">
        <v>30131.389443457461</v>
      </c>
      <c r="J103" s="54">
        <f t="shared" si="41"/>
        <v>0</v>
      </c>
      <c r="K103" s="54"/>
      <c r="L103" s="113">
        <f t="shared" si="45"/>
        <v>30131.389443457461</v>
      </c>
      <c r="M103" s="54">
        <f t="shared" si="42"/>
        <v>0</v>
      </c>
      <c r="N103" s="113">
        <f t="shared" si="46"/>
        <v>30131.389443457461</v>
      </c>
      <c r="O103" s="54">
        <f t="shared" si="43"/>
        <v>0</v>
      </c>
      <c r="P103" s="54">
        <f t="shared" si="44"/>
        <v>0</v>
      </c>
      <c r="Q103" s="1"/>
    </row>
    <row r="104" spans="1:17" ht="12.5">
      <c r="B104" s="7" t="str">
        <f t="shared" si="47"/>
        <v/>
      </c>
      <c r="C104" s="50">
        <f>IF(D93="","-",+C103+1)</f>
        <v>2012</v>
      </c>
      <c r="D104" s="133">
        <v>168833.13763066201</v>
      </c>
      <c r="E104" s="375">
        <v>4410.6428571428569</v>
      </c>
      <c r="F104" s="137">
        <v>164422.49477351914</v>
      </c>
      <c r="G104" s="137">
        <v>166627.81620209059</v>
      </c>
      <c r="H104" s="375">
        <v>28930.581157886962</v>
      </c>
      <c r="I104" s="374">
        <v>28930.581157886962</v>
      </c>
      <c r="J104" s="54">
        <f t="shared" si="41"/>
        <v>0</v>
      </c>
      <c r="K104" s="54"/>
      <c r="L104" s="113">
        <f t="shared" si="45"/>
        <v>28930.581157886962</v>
      </c>
      <c r="M104" s="54">
        <f t="shared" si="42"/>
        <v>0</v>
      </c>
      <c r="N104" s="113">
        <f t="shared" si="46"/>
        <v>28930.581157886962</v>
      </c>
      <c r="O104" s="54">
        <f t="shared" si="43"/>
        <v>0</v>
      </c>
      <c r="P104" s="54">
        <f t="shared" si="44"/>
        <v>0</v>
      </c>
      <c r="Q104" s="1"/>
    </row>
    <row r="105" spans="1:17" ht="12.5">
      <c r="B105" s="7" t="str">
        <f t="shared" si="47"/>
        <v/>
      </c>
      <c r="C105" s="50">
        <f>IF(D93="","-",+C104+1)</f>
        <v>2013</v>
      </c>
      <c r="D105" s="133">
        <v>164422.49477351914</v>
      </c>
      <c r="E105" s="375">
        <v>4410.6428571428569</v>
      </c>
      <c r="F105" s="137">
        <v>160011.85191637627</v>
      </c>
      <c r="G105" s="137">
        <v>162217.17334494769</v>
      </c>
      <c r="H105" s="375">
        <v>26357.280382807578</v>
      </c>
      <c r="I105" s="374">
        <v>26357.280382807578</v>
      </c>
      <c r="J105" s="54">
        <v>0</v>
      </c>
      <c r="K105" s="54"/>
      <c r="L105" s="113">
        <f t="shared" si="45"/>
        <v>26357.280382807578</v>
      </c>
      <c r="M105" s="54">
        <f t="shared" ref="M105:M110" si="48">IF(L105&lt;&gt;0,+H105-L105,0)</f>
        <v>0</v>
      </c>
      <c r="N105" s="113">
        <f t="shared" si="46"/>
        <v>26357.280382807578</v>
      </c>
      <c r="O105" s="54">
        <f t="shared" ref="O105:O110" si="49">IF(N105&lt;&gt;0,+I105-N105,0)</f>
        <v>0</v>
      </c>
      <c r="P105" s="54">
        <f t="shared" ref="P105:P110" si="50">+O105-M105</f>
        <v>0</v>
      </c>
      <c r="Q105" s="1"/>
    </row>
    <row r="106" spans="1:17" ht="12.5">
      <c r="B106" s="7" t="str">
        <f t="shared" si="47"/>
        <v/>
      </c>
      <c r="C106" s="50">
        <f>IF(D93="","-",+C105+1)</f>
        <v>2014</v>
      </c>
      <c r="D106" s="133">
        <v>160011.85191637627</v>
      </c>
      <c r="E106" s="375">
        <v>4410.6428571428569</v>
      </c>
      <c r="F106" s="137">
        <v>155601.2090592334</v>
      </c>
      <c r="G106" s="137">
        <v>157806.53048780485</v>
      </c>
      <c r="H106" s="375">
        <v>25860.252454473681</v>
      </c>
      <c r="I106" s="374">
        <v>25860.252454473681</v>
      </c>
      <c r="J106" s="54">
        <v>0</v>
      </c>
      <c r="K106" s="54"/>
      <c r="L106" s="113">
        <f t="shared" si="45"/>
        <v>25860.252454473681</v>
      </c>
      <c r="M106" s="54">
        <f t="shared" si="48"/>
        <v>0</v>
      </c>
      <c r="N106" s="113">
        <f t="shared" si="46"/>
        <v>25860.252454473681</v>
      </c>
      <c r="O106" s="54">
        <f t="shared" si="49"/>
        <v>0</v>
      </c>
      <c r="P106" s="54">
        <f t="shared" si="50"/>
        <v>0</v>
      </c>
      <c r="Q106" s="1"/>
    </row>
    <row r="107" spans="1:17" ht="12.5">
      <c r="B107" s="7" t="str">
        <f t="shared" si="47"/>
        <v/>
      </c>
      <c r="C107" s="50">
        <f>IF(D93="","-",+C106+1)</f>
        <v>2015</v>
      </c>
      <c r="D107" s="133">
        <v>155601.2090592334</v>
      </c>
      <c r="E107" s="375">
        <v>4410.6428571428569</v>
      </c>
      <c r="F107" s="137">
        <v>151190.56620209053</v>
      </c>
      <c r="G107" s="137">
        <v>153395.88763066195</v>
      </c>
      <c r="H107" s="375">
        <v>24623.446840873446</v>
      </c>
      <c r="I107" s="374">
        <v>24623.446840873446</v>
      </c>
      <c r="J107" s="54">
        <f t="shared" si="41"/>
        <v>0</v>
      </c>
      <c r="K107" s="54"/>
      <c r="L107" s="113">
        <f t="shared" ref="L107:L112" si="51">H107</f>
        <v>24623.446840873446</v>
      </c>
      <c r="M107" s="54">
        <f t="shared" si="48"/>
        <v>0</v>
      </c>
      <c r="N107" s="113">
        <f t="shared" ref="N107:N112" si="52">I107</f>
        <v>24623.446840873446</v>
      </c>
      <c r="O107" s="54">
        <f t="shared" si="49"/>
        <v>0</v>
      </c>
      <c r="P107" s="54">
        <f t="shared" si="50"/>
        <v>0</v>
      </c>
      <c r="Q107" s="1"/>
    </row>
    <row r="108" spans="1:17" ht="12.5">
      <c r="B108" s="7" t="str">
        <f t="shared" si="47"/>
        <v/>
      </c>
      <c r="C108" s="50">
        <f>IF(D93="","-",+C107+1)</f>
        <v>2016</v>
      </c>
      <c r="D108" s="133">
        <v>151190.56620209053</v>
      </c>
      <c r="E108" s="375">
        <v>4308.0697674418607</v>
      </c>
      <c r="F108" s="137">
        <v>146882.49643464867</v>
      </c>
      <c r="G108" s="137">
        <v>149036.53131836961</v>
      </c>
      <c r="H108" s="375">
        <v>23228.255672846972</v>
      </c>
      <c r="I108" s="374">
        <v>23228.255672846972</v>
      </c>
      <c r="J108" s="54">
        <f t="shared" si="41"/>
        <v>0</v>
      </c>
      <c r="K108" s="54"/>
      <c r="L108" s="113">
        <f t="shared" si="51"/>
        <v>23228.255672846972</v>
      </c>
      <c r="M108" s="54">
        <f t="shared" si="48"/>
        <v>0</v>
      </c>
      <c r="N108" s="113">
        <f t="shared" si="52"/>
        <v>23228.255672846972</v>
      </c>
      <c r="O108" s="54">
        <f t="shared" si="49"/>
        <v>0</v>
      </c>
      <c r="P108" s="54">
        <f t="shared" si="50"/>
        <v>0</v>
      </c>
      <c r="Q108" s="1"/>
    </row>
    <row r="109" spans="1:17" ht="12.5">
      <c r="B109" s="7" t="str">
        <f t="shared" si="47"/>
        <v/>
      </c>
      <c r="C109" s="50">
        <f>IF(D93="","-",+C108+1)</f>
        <v>2017</v>
      </c>
      <c r="D109" s="133">
        <v>146882.49643464867</v>
      </c>
      <c r="E109" s="375">
        <v>4410.6428571428569</v>
      </c>
      <c r="F109" s="137">
        <v>142471.8535775058</v>
      </c>
      <c r="G109" s="137">
        <v>144677.17500607722</v>
      </c>
      <c r="H109" s="375">
        <v>21984.790198731629</v>
      </c>
      <c r="I109" s="374">
        <v>21984.790198731629</v>
      </c>
      <c r="J109" s="54">
        <f t="shared" si="41"/>
        <v>0</v>
      </c>
      <c r="K109" s="54"/>
      <c r="L109" s="113">
        <f t="shared" si="51"/>
        <v>21984.790198731629</v>
      </c>
      <c r="M109" s="54">
        <f t="shared" si="48"/>
        <v>0</v>
      </c>
      <c r="N109" s="113">
        <f t="shared" si="52"/>
        <v>21984.790198731629</v>
      </c>
      <c r="O109" s="54">
        <f t="shared" si="49"/>
        <v>0</v>
      </c>
      <c r="P109" s="54">
        <f t="shared" si="50"/>
        <v>0</v>
      </c>
      <c r="Q109" s="1"/>
    </row>
    <row r="110" spans="1:17" ht="12.5">
      <c r="B110" s="7" t="str">
        <f t="shared" si="47"/>
        <v/>
      </c>
      <c r="C110" s="50">
        <f>IF(D93="","-",+C109+1)</f>
        <v>2018</v>
      </c>
      <c r="D110" s="133">
        <v>142471.8535775058</v>
      </c>
      <c r="E110" s="375">
        <v>4410.6428571428569</v>
      </c>
      <c r="F110" s="137">
        <v>138061.21072036293</v>
      </c>
      <c r="G110" s="137">
        <v>140266.53214893438</v>
      </c>
      <c r="H110" s="375">
        <v>19223.431889109233</v>
      </c>
      <c r="I110" s="374">
        <v>19223.431889109233</v>
      </c>
      <c r="J110" s="54">
        <f t="shared" si="41"/>
        <v>0</v>
      </c>
      <c r="K110" s="54"/>
      <c r="L110" s="113">
        <f t="shared" si="51"/>
        <v>19223.431889109233</v>
      </c>
      <c r="M110" s="54">
        <f t="shared" si="48"/>
        <v>0</v>
      </c>
      <c r="N110" s="113">
        <f t="shared" si="52"/>
        <v>19223.431889109233</v>
      </c>
      <c r="O110" s="54">
        <f t="shared" si="49"/>
        <v>0</v>
      </c>
      <c r="P110" s="54">
        <f t="shared" si="50"/>
        <v>0</v>
      </c>
      <c r="Q110" s="1"/>
    </row>
    <row r="111" spans="1:17" ht="12.5">
      <c r="B111" s="7" t="str">
        <f t="shared" si="47"/>
        <v/>
      </c>
      <c r="C111" s="50">
        <f>IF(D93="","-",+C110+1)</f>
        <v>2019</v>
      </c>
      <c r="D111" s="133">
        <v>138061.21072036293</v>
      </c>
      <c r="E111" s="375">
        <v>4308.0697674418607</v>
      </c>
      <c r="F111" s="137">
        <v>133753.14095292107</v>
      </c>
      <c r="G111" s="137">
        <v>135907.17583664198</v>
      </c>
      <c r="H111" s="375">
        <v>18855.648147984095</v>
      </c>
      <c r="I111" s="374">
        <v>18855.648147984095</v>
      </c>
      <c r="J111" s="54">
        <f t="shared" si="41"/>
        <v>0</v>
      </c>
      <c r="K111" s="54"/>
      <c r="L111" s="113">
        <f t="shared" si="51"/>
        <v>18855.648147984095</v>
      </c>
      <c r="M111" s="54">
        <f t="shared" ref="M111:M112" si="53">IF(L111&lt;&gt;0,+H111-L111,0)</f>
        <v>0</v>
      </c>
      <c r="N111" s="113">
        <f t="shared" si="52"/>
        <v>18855.648147984095</v>
      </c>
      <c r="O111" s="54">
        <f t="shared" si="43"/>
        <v>0</v>
      </c>
      <c r="P111" s="54">
        <f t="shared" si="44"/>
        <v>0</v>
      </c>
      <c r="Q111" s="1"/>
    </row>
    <row r="112" spans="1:17" ht="12.5">
      <c r="B112" s="7" t="str">
        <f t="shared" si="47"/>
        <v/>
      </c>
      <c r="C112" s="50">
        <f>IF(D93="","-",+C111+1)</f>
        <v>2020</v>
      </c>
      <c r="D112" s="133">
        <v>133753.14095292107</v>
      </c>
      <c r="E112" s="375">
        <v>4410.6428571428569</v>
      </c>
      <c r="F112" s="137">
        <v>129342.49809577821</v>
      </c>
      <c r="G112" s="137">
        <v>131547.81952434964</v>
      </c>
      <c r="H112" s="375">
        <v>18561.745960492495</v>
      </c>
      <c r="I112" s="374">
        <v>18561.745960492495</v>
      </c>
      <c r="J112" s="54">
        <f t="shared" si="41"/>
        <v>0</v>
      </c>
      <c r="K112" s="54"/>
      <c r="L112" s="113">
        <f t="shared" si="51"/>
        <v>18561.745960492495</v>
      </c>
      <c r="M112" s="54">
        <f t="shared" si="53"/>
        <v>0</v>
      </c>
      <c r="N112" s="113">
        <f t="shared" si="52"/>
        <v>18561.745960492495</v>
      </c>
      <c r="O112" s="54">
        <f t="shared" si="43"/>
        <v>0</v>
      </c>
      <c r="P112" s="54">
        <f t="shared" si="44"/>
        <v>0</v>
      </c>
      <c r="Q112" s="1"/>
    </row>
    <row r="113" spans="2:17" ht="12.5">
      <c r="B113" s="7" t="str">
        <f t="shared" si="47"/>
        <v/>
      </c>
      <c r="C113" s="50">
        <f>IF(D93="","-",+C112+1)</f>
        <v>2021</v>
      </c>
      <c r="D113" s="133">
        <v>129342.49809577821</v>
      </c>
      <c r="E113" s="375">
        <v>4518.2195121951218</v>
      </c>
      <c r="F113" s="137">
        <v>124824.27858358309</v>
      </c>
      <c r="G113" s="137">
        <v>127083.38833968065</v>
      </c>
      <c r="H113" s="375">
        <v>18943.99202428088</v>
      </c>
      <c r="I113" s="374">
        <v>18943.99202428088</v>
      </c>
      <c r="J113" s="54">
        <f t="shared" si="41"/>
        <v>0</v>
      </c>
      <c r="K113" s="54"/>
      <c r="L113" s="113">
        <f t="shared" ref="L113" si="54">H113</f>
        <v>18943.99202428088</v>
      </c>
      <c r="M113" s="54">
        <f t="shared" ref="M113" si="55">IF(L113&lt;&gt;0,+H113-L113,0)</f>
        <v>0</v>
      </c>
      <c r="N113" s="113">
        <f t="shared" ref="N113" si="56">I113</f>
        <v>18943.99202428088</v>
      </c>
      <c r="O113" s="54">
        <f t="shared" ref="O113" si="57">IF(N113&lt;&gt;0,+I113-N113,0)</f>
        <v>0</v>
      </c>
      <c r="P113" s="54">
        <f t="shared" ref="P113" si="58">+O113-M113</f>
        <v>0</v>
      </c>
      <c r="Q113" s="1"/>
    </row>
    <row r="114" spans="2:17" ht="13">
      <c r="B114" s="7" t="str">
        <f t="shared" si="47"/>
        <v/>
      </c>
      <c r="C114" s="459">
        <f>IF(D93="","-",+C113+1)</f>
        <v>2022</v>
      </c>
      <c r="D114" s="12">
        <v>124824.27858358309</v>
      </c>
      <c r="E114" s="377">
        <v>4410.6428571428569</v>
      </c>
      <c r="F114" s="55">
        <v>120413.63572644023</v>
      </c>
      <c r="G114" s="55">
        <v>122618.95715501165</v>
      </c>
      <c r="H114" s="379">
        <v>18813.201080680341</v>
      </c>
      <c r="I114" s="398">
        <v>18813.201080680341</v>
      </c>
      <c r="J114" s="54">
        <f t="shared" si="41"/>
        <v>0</v>
      </c>
      <c r="K114" s="54"/>
      <c r="L114" s="129"/>
      <c r="M114" s="54">
        <f t="shared" si="42"/>
        <v>0</v>
      </c>
      <c r="N114" s="129"/>
      <c r="O114" s="54">
        <f t="shared" si="43"/>
        <v>0</v>
      </c>
      <c r="P114" s="54">
        <f t="shared" si="44"/>
        <v>0</v>
      </c>
      <c r="Q114" s="1"/>
    </row>
    <row r="115" spans="2:17" ht="12.5">
      <c r="B115" s="7" t="str">
        <f t="shared" si="47"/>
        <v/>
      </c>
      <c r="C115" s="50">
        <f>IF(D93="","-",+C114+1)</f>
        <v>2023</v>
      </c>
      <c r="D115" s="12">
        <f>IF(F114+SUM(E$99:E114)=D$92,F114,D$92-SUM(E$99:E114))</f>
        <v>120413.63572644023</v>
      </c>
      <c r="E115" s="377">
        <f>IF(+J96&lt;F114,J96,D115)</f>
        <v>4210.159090909091</v>
      </c>
      <c r="F115" s="55">
        <f t="shared" ref="F115:F130" si="59">+D115-E115</f>
        <v>116203.47663553114</v>
      </c>
      <c r="G115" s="55">
        <f t="shared" ref="G115:G130" si="60">+(F115+D115)/2</f>
        <v>118308.55618098569</v>
      </c>
      <c r="H115" s="379">
        <f t="shared" ref="H115:H154" si="61">+J$94*G115+E115</f>
        <v>18942.690571217343</v>
      </c>
      <c r="I115" s="398">
        <f t="shared" ref="I115:I154" si="62">+J$95*G115+E115</f>
        <v>18942.690571217343</v>
      </c>
      <c r="J115" s="54">
        <f t="shared" si="41"/>
        <v>0</v>
      </c>
      <c r="K115" s="54"/>
      <c r="L115" s="129"/>
      <c r="M115" s="54">
        <f t="shared" si="42"/>
        <v>0</v>
      </c>
      <c r="N115" s="129"/>
      <c r="O115" s="54">
        <f t="shared" si="43"/>
        <v>0</v>
      </c>
      <c r="P115" s="54">
        <f t="shared" si="44"/>
        <v>0</v>
      </c>
      <c r="Q115" s="1"/>
    </row>
    <row r="116" spans="2:17" ht="12.5">
      <c r="B116" s="7" t="str">
        <f t="shared" si="47"/>
        <v/>
      </c>
      <c r="C116" s="50">
        <f>IF(D93="","-",+C115+1)</f>
        <v>2024</v>
      </c>
      <c r="D116" s="12">
        <f>IF(F115+SUM(E$99:E115)=D$92,F115,D$92-SUM(E$99:E115))</f>
        <v>116203.47663553114</v>
      </c>
      <c r="E116" s="377">
        <f>IF(+J96&lt;F115,J96,D116)</f>
        <v>4210.159090909091</v>
      </c>
      <c r="F116" s="55">
        <f t="shared" si="59"/>
        <v>111993.31754462206</v>
      </c>
      <c r="G116" s="55">
        <f t="shared" si="60"/>
        <v>114098.3970900766</v>
      </c>
      <c r="H116" s="379">
        <f t="shared" si="61"/>
        <v>18418.414869221302</v>
      </c>
      <c r="I116" s="398">
        <f t="shared" si="62"/>
        <v>18418.414869221302</v>
      </c>
      <c r="J116" s="54">
        <f t="shared" si="41"/>
        <v>0</v>
      </c>
      <c r="K116" s="54"/>
      <c r="L116" s="129"/>
      <c r="M116" s="54">
        <f t="shared" si="42"/>
        <v>0</v>
      </c>
      <c r="N116" s="129"/>
      <c r="O116" s="54">
        <f t="shared" si="43"/>
        <v>0</v>
      </c>
      <c r="P116" s="54">
        <f t="shared" si="44"/>
        <v>0</v>
      </c>
      <c r="Q116" s="1"/>
    </row>
    <row r="117" spans="2:17" ht="12.5">
      <c r="B117" s="7" t="str">
        <f t="shared" si="47"/>
        <v/>
      </c>
      <c r="C117" s="50">
        <f>IF(D93="","-",+C116+1)</f>
        <v>2025</v>
      </c>
      <c r="D117" s="12">
        <f>IF(F116+SUM(E$99:E116)=D$92,F116,D$92-SUM(E$99:E116))</f>
        <v>111993.31754462206</v>
      </c>
      <c r="E117" s="377">
        <f>IF(+J96&lt;F116,J96,D117)</f>
        <v>4210.159090909091</v>
      </c>
      <c r="F117" s="55">
        <f t="shared" si="59"/>
        <v>107783.15845371297</v>
      </c>
      <c r="G117" s="55">
        <f t="shared" si="60"/>
        <v>109888.23799916751</v>
      </c>
      <c r="H117" s="379">
        <f t="shared" si="61"/>
        <v>17894.139167225265</v>
      </c>
      <c r="I117" s="398">
        <f t="shared" si="62"/>
        <v>17894.139167225265</v>
      </c>
      <c r="J117" s="54">
        <f t="shared" si="41"/>
        <v>0</v>
      </c>
      <c r="K117" s="54"/>
      <c r="L117" s="129"/>
      <c r="M117" s="54">
        <f t="shared" si="42"/>
        <v>0</v>
      </c>
      <c r="N117" s="129"/>
      <c r="O117" s="54">
        <f t="shared" si="43"/>
        <v>0</v>
      </c>
      <c r="P117" s="54">
        <f t="shared" si="44"/>
        <v>0</v>
      </c>
      <c r="Q117" s="1"/>
    </row>
    <row r="118" spans="2:17" ht="12.5">
      <c r="B118" s="7" t="str">
        <f t="shared" si="47"/>
        <v/>
      </c>
      <c r="C118" s="50">
        <f>IF(D93="","-",+C117+1)</f>
        <v>2026</v>
      </c>
      <c r="D118" s="12">
        <f>IF(F117+SUM(E$99:E117)=D$92,F117,D$92-SUM(E$99:E117))</f>
        <v>107783.15845371297</v>
      </c>
      <c r="E118" s="377">
        <f>IF(+J96&lt;F117,J96,D118)</f>
        <v>4210.159090909091</v>
      </c>
      <c r="F118" s="55">
        <f t="shared" si="59"/>
        <v>103572.99936280388</v>
      </c>
      <c r="G118" s="55">
        <f t="shared" si="60"/>
        <v>105678.07890825842</v>
      </c>
      <c r="H118" s="379">
        <f t="shared" si="61"/>
        <v>17369.863465229224</v>
      </c>
      <c r="I118" s="398">
        <f t="shared" si="62"/>
        <v>17369.863465229224</v>
      </c>
      <c r="J118" s="54">
        <f t="shared" si="41"/>
        <v>0</v>
      </c>
      <c r="K118" s="54"/>
      <c r="L118" s="129"/>
      <c r="M118" s="54">
        <f t="shared" si="42"/>
        <v>0</v>
      </c>
      <c r="N118" s="129"/>
      <c r="O118" s="54">
        <f t="shared" si="43"/>
        <v>0</v>
      </c>
      <c r="P118" s="54">
        <f t="shared" si="44"/>
        <v>0</v>
      </c>
      <c r="Q118" s="1"/>
    </row>
    <row r="119" spans="2:17" ht="12.5">
      <c r="B119" s="7" t="str">
        <f t="shared" si="47"/>
        <v/>
      </c>
      <c r="C119" s="50">
        <f>IF(D93="","-",+C118+1)</f>
        <v>2027</v>
      </c>
      <c r="D119" s="12">
        <f>IF(F118+SUM(E$99:E118)=D$92,F118,D$92-SUM(E$99:E118))</f>
        <v>103572.99936280388</v>
      </c>
      <c r="E119" s="377">
        <f>IF(+J96&lt;F118,J96,D119)</f>
        <v>4210.159090909091</v>
      </c>
      <c r="F119" s="55">
        <f t="shared" si="59"/>
        <v>99362.840271894791</v>
      </c>
      <c r="G119" s="55">
        <f t="shared" si="60"/>
        <v>101467.91981734934</v>
      </c>
      <c r="H119" s="379">
        <f t="shared" si="61"/>
        <v>16845.587763233187</v>
      </c>
      <c r="I119" s="398">
        <f t="shared" si="62"/>
        <v>16845.587763233187</v>
      </c>
      <c r="J119" s="54">
        <f t="shared" si="41"/>
        <v>0</v>
      </c>
      <c r="K119" s="54"/>
      <c r="L119" s="129"/>
      <c r="M119" s="54">
        <f t="shared" si="42"/>
        <v>0</v>
      </c>
      <c r="N119" s="129"/>
      <c r="O119" s="54">
        <f t="shared" si="43"/>
        <v>0</v>
      </c>
      <c r="P119" s="54">
        <f t="shared" si="44"/>
        <v>0</v>
      </c>
      <c r="Q119" s="1"/>
    </row>
    <row r="120" spans="2:17" ht="12.5">
      <c r="B120" s="7" t="str">
        <f t="shared" si="47"/>
        <v/>
      </c>
      <c r="C120" s="50">
        <f>IF(D93="","-",+C119+1)</f>
        <v>2028</v>
      </c>
      <c r="D120" s="12">
        <f>IF(F119+SUM(E$99:E119)=D$92,F119,D$92-SUM(E$99:E119))</f>
        <v>99362.840271894791</v>
      </c>
      <c r="E120" s="377">
        <f>IF(+J96&lt;F119,J96,D120)</f>
        <v>4210.159090909091</v>
      </c>
      <c r="F120" s="55">
        <f t="shared" si="59"/>
        <v>95152.681180985703</v>
      </c>
      <c r="G120" s="55">
        <f t="shared" si="60"/>
        <v>97257.760726440247</v>
      </c>
      <c r="H120" s="379">
        <f t="shared" si="61"/>
        <v>16321.312061237146</v>
      </c>
      <c r="I120" s="398">
        <f t="shared" si="62"/>
        <v>16321.312061237146</v>
      </c>
      <c r="J120" s="54">
        <f t="shared" si="41"/>
        <v>0</v>
      </c>
      <c r="K120" s="54"/>
      <c r="L120" s="129"/>
      <c r="M120" s="54">
        <f t="shared" si="42"/>
        <v>0</v>
      </c>
      <c r="N120" s="129"/>
      <c r="O120" s="54">
        <f t="shared" si="43"/>
        <v>0</v>
      </c>
      <c r="P120" s="54">
        <f t="shared" si="44"/>
        <v>0</v>
      </c>
      <c r="Q120" s="1"/>
    </row>
    <row r="121" spans="2:17" ht="12.5">
      <c r="B121" s="7" t="str">
        <f t="shared" si="47"/>
        <v/>
      </c>
      <c r="C121" s="50">
        <f>IF(D93="","-",+C120+1)</f>
        <v>2029</v>
      </c>
      <c r="D121" s="12">
        <f>IF(F120+SUM(E$99:E120)=D$92,F120,D$92-SUM(E$99:E120))</f>
        <v>95152.681180985703</v>
      </c>
      <c r="E121" s="377">
        <f>IF(+J96&lt;F120,J96,D121)</f>
        <v>4210.159090909091</v>
      </c>
      <c r="F121" s="55">
        <f t="shared" si="59"/>
        <v>90942.522090076614</v>
      </c>
      <c r="G121" s="55">
        <f t="shared" si="60"/>
        <v>93047.601635531159</v>
      </c>
      <c r="H121" s="379">
        <f t="shared" si="61"/>
        <v>15797.036359241109</v>
      </c>
      <c r="I121" s="398">
        <f t="shared" si="62"/>
        <v>15797.036359241109</v>
      </c>
      <c r="J121" s="54">
        <f t="shared" si="41"/>
        <v>0</v>
      </c>
      <c r="K121" s="54"/>
      <c r="L121" s="129"/>
      <c r="M121" s="54">
        <f t="shared" si="42"/>
        <v>0</v>
      </c>
      <c r="N121" s="129"/>
      <c r="O121" s="54">
        <f t="shared" si="43"/>
        <v>0</v>
      </c>
      <c r="P121" s="54">
        <f t="shared" si="44"/>
        <v>0</v>
      </c>
      <c r="Q121" s="1"/>
    </row>
    <row r="122" spans="2:17" ht="12.5">
      <c r="B122" s="7" t="str">
        <f t="shared" si="47"/>
        <v/>
      </c>
      <c r="C122" s="50">
        <f>IF(D93="","-",+C121+1)</f>
        <v>2030</v>
      </c>
      <c r="D122" s="12">
        <f>IF(F121+SUM(E$99:E121)=D$92,F121,D$92-SUM(E$99:E121))</f>
        <v>90942.522090076614</v>
      </c>
      <c r="E122" s="377">
        <f>IF(+J96&lt;F121,J96,D122)</f>
        <v>4210.159090909091</v>
      </c>
      <c r="F122" s="55">
        <f t="shared" si="59"/>
        <v>86732.362999167526</v>
      </c>
      <c r="G122" s="55">
        <f t="shared" si="60"/>
        <v>88837.44254462207</v>
      </c>
      <c r="H122" s="379">
        <f t="shared" si="61"/>
        <v>15272.760657245068</v>
      </c>
      <c r="I122" s="398">
        <f t="shared" si="62"/>
        <v>15272.760657245068</v>
      </c>
      <c r="J122" s="54">
        <f t="shared" si="41"/>
        <v>0</v>
      </c>
      <c r="K122" s="54"/>
      <c r="L122" s="129"/>
      <c r="M122" s="54">
        <f t="shared" si="42"/>
        <v>0</v>
      </c>
      <c r="N122" s="129"/>
      <c r="O122" s="54">
        <f t="shared" si="43"/>
        <v>0</v>
      </c>
      <c r="P122" s="54">
        <f t="shared" si="44"/>
        <v>0</v>
      </c>
      <c r="Q122" s="1"/>
    </row>
    <row r="123" spans="2:17" ht="12.5">
      <c r="B123" s="7" t="str">
        <f t="shared" si="47"/>
        <v/>
      </c>
      <c r="C123" s="50">
        <f>IF(D93="","-",+C122+1)</f>
        <v>2031</v>
      </c>
      <c r="D123" s="12">
        <f>IF(F122+SUM(E$99:E122)=D$92,F122,D$92-SUM(E$99:E122))</f>
        <v>86732.362999167526</v>
      </c>
      <c r="E123" s="377">
        <f>IF(+J96&lt;F122,J96,D123)</f>
        <v>4210.159090909091</v>
      </c>
      <c r="F123" s="55">
        <f t="shared" si="59"/>
        <v>82522.203908258438</v>
      </c>
      <c r="G123" s="55">
        <f t="shared" si="60"/>
        <v>84627.283453712982</v>
      </c>
      <c r="H123" s="379">
        <f t="shared" si="61"/>
        <v>14748.484955249027</v>
      </c>
      <c r="I123" s="398">
        <f t="shared" si="62"/>
        <v>14748.484955249027</v>
      </c>
      <c r="J123" s="54">
        <f t="shared" si="41"/>
        <v>0</v>
      </c>
      <c r="K123" s="54"/>
      <c r="L123" s="129"/>
      <c r="M123" s="54">
        <f t="shared" si="42"/>
        <v>0</v>
      </c>
      <c r="N123" s="129"/>
      <c r="O123" s="54">
        <f t="shared" si="43"/>
        <v>0</v>
      </c>
      <c r="P123" s="54">
        <f t="shared" si="44"/>
        <v>0</v>
      </c>
      <c r="Q123" s="1"/>
    </row>
    <row r="124" spans="2:17" ht="12.5">
      <c r="B124" s="7" t="str">
        <f t="shared" si="47"/>
        <v/>
      </c>
      <c r="C124" s="50">
        <f>IF(D93="","-",+C123+1)</f>
        <v>2032</v>
      </c>
      <c r="D124" s="12">
        <f>IF(F123+SUM(E$99:E123)=D$92,F123,D$92-SUM(E$99:E123))</f>
        <v>82522.203908258438</v>
      </c>
      <c r="E124" s="377">
        <f>IF(+J96&lt;F123,J96,D124)</f>
        <v>4210.159090909091</v>
      </c>
      <c r="F124" s="55">
        <f t="shared" si="59"/>
        <v>78312.04481734935</v>
      </c>
      <c r="G124" s="55">
        <f t="shared" si="60"/>
        <v>80417.124362803894</v>
      </c>
      <c r="H124" s="379">
        <f t="shared" si="61"/>
        <v>14224.20925325299</v>
      </c>
      <c r="I124" s="398">
        <f t="shared" si="62"/>
        <v>14224.20925325299</v>
      </c>
      <c r="J124" s="54">
        <f t="shared" si="41"/>
        <v>0</v>
      </c>
      <c r="K124" s="54"/>
      <c r="L124" s="129"/>
      <c r="M124" s="54">
        <f t="shared" si="42"/>
        <v>0</v>
      </c>
      <c r="N124" s="129"/>
      <c r="O124" s="54">
        <f t="shared" si="43"/>
        <v>0</v>
      </c>
      <c r="P124" s="54">
        <f t="shared" si="44"/>
        <v>0</v>
      </c>
      <c r="Q124" s="1"/>
    </row>
    <row r="125" spans="2:17" ht="12.5">
      <c r="B125" s="7" t="str">
        <f t="shared" si="47"/>
        <v/>
      </c>
      <c r="C125" s="50">
        <f>IF(D93="","-",+C124+1)</f>
        <v>2033</v>
      </c>
      <c r="D125" s="12">
        <f>IF(F124+SUM(E$99:E124)=D$92,F124,D$92-SUM(E$99:E124))</f>
        <v>78312.04481734935</v>
      </c>
      <c r="E125" s="377">
        <f>IF(+J96&lt;F124,J96,D125)</f>
        <v>4210.159090909091</v>
      </c>
      <c r="F125" s="55">
        <f t="shared" si="59"/>
        <v>74101.885726440261</v>
      </c>
      <c r="G125" s="55">
        <f t="shared" si="60"/>
        <v>76206.965271894805</v>
      </c>
      <c r="H125" s="379">
        <f t="shared" si="61"/>
        <v>13699.933551256949</v>
      </c>
      <c r="I125" s="398">
        <f t="shared" si="62"/>
        <v>13699.933551256949</v>
      </c>
      <c r="J125" s="54">
        <f t="shared" si="41"/>
        <v>0</v>
      </c>
      <c r="K125" s="54"/>
      <c r="L125" s="129"/>
      <c r="M125" s="54">
        <f t="shared" si="42"/>
        <v>0</v>
      </c>
      <c r="N125" s="129"/>
      <c r="O125" s="54">
        <f t="shared" si="43"/>
        <v>0</v>
      </c>
      <c r="P125" s="54">
        <f t="shared" si="44"/>
        <v>0</v>
      </c>
      <c r="Q125" s="1"/>
    </row>
    <row r="126" spans="2:17" ht="12.5">
      <c r="B126" s="7" t="str">
        <f t="shared" si="47"/>
        <v/>
      </c>
      <c r="C126" s="50">
        <f>IF(D93="","-",+C125+1)</f>
        <v>2034</v>
      </c>
      <c r="D126" s="12">
        <f>IF(F125+SUM(E$99:E125)=D$92,F125,D$92-SUM(E$99:E125))</f>
        <v>74101.885726440261</v>
      </c>
      <c r="E126" s="377">
        <f>IF(+J96&lt;F125,J96,D126)</f>
        <v>4210.159090909091</v>
      </c>
      <c r="F126" s="55">
        <f t="shared" si="59"/>
        <v>69891.726635531173</v>
      </c>
      <c r="G126" s="55">
        <f t="shared" si="60"/>
        <v>71996.806180985717</v>
      </c>
      <c r="H126" s="379">
        <f t="shared" si="61"/>
        <v>13175.657849260911</v>
      </c>
      <c r="I126" s="398">
        <f t="shared" si="62"/>
        <v>13175.657849260911</v>
      </c>
      <c r="J126" s="54">
        <f t="shared" si="41"/>
        <v>0</v>
      </c>
      <c r="K126" s="54"/>
      <c r="L126" s="129"/>
      <c r="M126" s="54">
        <f t="shared" si="42"/>
        <v>0</v>
      </c>
      <c r="N126" s="129"/>
      <c r="O126" s="54">
        <f t="shared" si="43"/>
        <v>0</v>
      </c>
      <c r="P126" s="54">
        <f t="shared" si="44"/>
        <v>0</v>
      </c>
      <c r="Q126" s="1"/>
    </row>
    <row r="127" spans="2:17" ht="12.5">
      <c r="B127" s="7" t="str">
        <f t="shared" si="47"/>
        <v/>
      </c>
      <c r="C127" s="50">
        <f>IF(D93="","-",+C126+1)</f>
        <v>2035</v>
      </c>
      <c r="D127" s="12">
        <f>IF(F126+SUM(E$99:E126)=D$92,F126,D$92-SUM(E$99:E126))</f>
        <v>69891.726635531173</v>
      </c>
      <c r="E127" s="377">
        <f>IF(+J96&lt;F126,J96,D127)</f>
        <v>4210.159090909091</v>
      </c>
      <c r="F127" s="55">
        <f t="shared" si="59"/>
        <v>65681.567544622085</v>
      </c>
      <c r="G127" s="55">
        <f t="shared" si="60"/>
        <v>67786.647090076629</v>
      </c>
      <c r="H127" s="379">
        <f t="shared" si="61"/>
        <v>12651.382147264871</v>
      </c>
      <c r="I127" s="398">
        <f t="shared" si="62"/>
        <v>12651.382147264871</v>
      </c>
      <c r="J127" s="54">
        <f t="shared" si="41"/>
        <v>0</v>
      </c>
      <c r="K127" s="54"/>
      <c r="L127" s="129"/>
      <c r="M127" s="54">
        <f t="shared" si="42"/>
        <v>0</v>
      </c>
      <c r="N127" s="129"/>
      <c r="O127" s="54">
        <f t="shared" si="43"/>
        <v>0</v>
      </c>
      <c r="P127" s="54">
        <f t="shared" si="44"/>
        <v>0</v>
      </c>
      <c r="Q127" s="1"/>
    </row>
    <row r="128" spans="2:17" ht="12.5">
      <c r="B128" s="7" t="str">
        <f t="shared" si="47"/>
        <v/>
      </c>
      <c r="C128" s="50">
        <f>IF(D93="","-",+C127+1)</f>
        <v>2036</v>
      </c>
      <c r="D128" s="12">
        <f>IF(F127+SUM(E$99:E127)=D$92,F127,D$92-SUM(E$99:E127))</f>
        <v>65681.567544622085</v>
      </c>
      <c r="E128" s="377">
        <f>IF(+J96&lt;F127,J96,D128)</f>
        <v>4210.159090909091</v>
      </c>
      <c r="F128" s="55">
        <f t="shared" si="59"/>
        <v>61471.408453712997</v>
      </c>
      <c r="G128" s="55">
        <f t="shared" si="60"/>
        <v>63576.487999167541</v>
      </c>
      <c r="H128" s="379">
        <f t="shared" si="61"/>
        <v>12127.106445268833</v>
      </c>
      <c r="I128" s="398">
        <f t="shared" si="62"/>
        <v>12127.106445268833</v>
      </c>
      <c r="J128" s="54">
        <f t="shared" si="41"/>
        <v>0</v>
      </c>
      <c r="K128" s="54"/>
      <c r="L128" s="129"/>
      <c r="M128" s="54">
        <f t="shared" si="42"/>
        <v>0</v>
      </c>
      <c r="N128" s="129"/>
      <c r="O128" s="54">
        <f t="shared" si="43"/>
        <v>0</v>
      </c>
      <c r="P128" s="54">
        <f t="shared" si="44"/>
        <v>0</v>
      </c>
      <c r="Q128" s="1"/>
    </row>
    <row r="129" spans="2:17" ht="12.5">
      <c r="B129" s="7" t="str">
        <f t="shared" si="47"/>
        <v/>
      </c>
      <c r="C129" s="50">
        <f>IF(D93="","-",+C128+1)</f>
        <v>2037</v>
      </c>
      <c r="D129" s="12">
        <f>IF(F128+SUM(E$99:E128)=D$92,F128,D$92-SUM(E$99:E128))</f>
        <v>61471.408453712997</v>
      </c>
      <c r="E129" s="377">
        <f>IF(+J96&lt;F128,J96,D129)</f>
        <v>4210.159090909091</v>
      </c>
      <c r="F129" s="55">
        <f t="shared" si="59"/>
        <v>57261.249362803908</v>
      </c>
      <c r="G129" s="55">
        <f t="shared" si="60"/>
        <v>59366.328908258452</v>
      </c>
      <c r="H129" s="379">
        <f t="shared" si="61"/>
        <v>11602.830743272792</v>
      </c>
      <c r="I129" s="398">
        <f t="shared" si="62"/>
        <v>11602.830743272792</v>
      </c>
      <c r="J129" s="54">
        <f t="shared" si="41"/>
        <v>0</v>
      </c>
      <c r="K129" s="54"/>
      <c r="L129" s="129"/>
      <c r="M129" s="54">
        <f t="shared" si="42"/>
        <v>0</v>
      </c>
      <c r="N129" s="129"/>
      <c r="O129" s="54">
        <f t="shared" si="43"/>
        <v>0</v>
      </c>
      <c r="P129" s="54">
        <f t="shared" si="44"/>
        <v>0</v>
      </c>
      <c r="Q129" s="1"/>
    </row>
    <row r="130" spans="2:17" ht="12.5">
      <c r="B130" s="7" t="str">
        <f t="shared" si="47"/>
        <v/>
      </c>
      <c r="C130" s="50">
        <f>IF(D93="","-",+C129+1)</f>
        <v>2038</v>
      </c>
      <c r="D130" s="12">
        <f>IF(F129+SUM(E$99:E129)=D$92,F129,D$92-SUM(E$99:E129))</f>
        <v>57261.249362803908</v>
      </c>
      <c r="E130" s="377">
        <f>IF(+J96&lt;F129,J96,D130)</f>
        <v>4210.159090909091</v>
      </c>
      <c r="F130" s="55">
        <f t="shared" si="59"/>
        <v>53051.09027189482</v>
      </c>
      <c r="G130" s="55">
        <f t="shared" si="60"/>
        <v>55156.169817349364</v>
      </c>
      <c r="H130" s="379">
        <f t="shared" si="61"/>
        <v>11078.555041276755</v>
      </c>
      <c r="I130" s="398">
        <f t="shared" si="62"/>
        <v>11078.555041276755</v>
      </c>
      <c r="J130" s="54">
        <f t="shared" si="41"/>
        <v>0</v>
      </c>
      <c r="K130" s="54"/>
      <c r="L130" s="129"/>
      <c r="M130" s="54">
        <f t="shared" si="42"/>
        <v>0</v>
      </c>
      <c r="N130" s="129"/>
      <c r="O130" s="54">
        <f t="shared" si="43"/>
        <v>0</v>
      </c>
      <c r="P130" s="54">
        <f t="shared" si="44"/>
        <v>0</v>
      </c>
      <c r="Q130" s="1"/>
    </row>
    <row r="131" spans="2:17" ht="12.5">
      <c r="B131" s="7" t="str">
        <f t="shared" si="47"/>
        <v/>
      </c>
      <c r="C131" s="50">
        <f>IF(D93="","-",+C130+1)</f>
        <v>2039</v>
      </c>
      <c r="D131" s="12">
        <f>IF(F130+SUM(E$99:E130)=D$92,F130,D$92-SUM(E$99:E130))</f>
        <v>53051.09027189482</v>
      </c>
      <c r="E131" s="377">
        <f>IF(+J96&lt;F130,J96,D131)</f>
        <v>4210.159090909091</v>
      </c>
      <c r="F131" s="55">
        <f t="shared" ref="F131:F154" si="63">+D131-E131</f>
        <v>48840.931180985732</v>
      </c>
      <c r="G131" s="55">
        <f t="shared" ref="G131:G154" si="64">+(F131+D131)/2</f>
        <v>50946.010726440276</v>
      </c>
      <c r="H131" s="379">
        <f t="shared" si="61"/>
        <v>10554.279339280714</v>
      </c>
      <c r="I131" s="398">
        <f t="shared" si="62"/>
        <v>10554.279339280714</v>
      </c>
      <c r="J131" s="54">
        <f t="shared" ref="J131:J154" si="65">+I131-H131</f>
        <v>0</v>
      </c>
      <c r="K131" s="54"/>
      <c r="L131" s="129"/>
      <c r="M131" s="54">
        <f t="shared" ref="M131:M154" si="66">IF(L131&lt;&gt;0,+H131-L131,0)</f>
        <v>0</v>
      </c>
      <c r="N131" s="129"/>
      <c r="O131" s="54">
        <f t="shared" ref="O131:O154" si="67">IF(N131&lt;&gt;0,+I131-N131,0)</f>
        <v>0</v>
      </c>
      <c r="P131" s="54">
        <f t="shared" ref="P131:P154" si="68">+O131-M131</f>
        <v>0</v>
      </c>
      <c r="Q131" s="1"/>
    </row>
    <row r="132" spans="2:17" ht="12.5">
      <c r="B132" s="7" t="str">
        <f t="shared" si="47"/>
        <v/>
      </c>
      <c r="C132" s="50">
        <f>IF(D93="","-",+C131+1)</f>
        <v>2040</v>
      </c>
      <c r="D132" s="12">
        <f>IF(F131+SUM(E$99:E131)=D$92,F131,D$92-SUM(E$99:E131))</f>
        <v>48840.931180985732</v>
      </c>
      <c r="E132" s="377">
        <f>IF(+J96&lt;F131,J96,D132)</f>
        <v>4210.159090909091</v>
      </c>
      <c r="F132" s="55">
        <f t="shared" si="63"/>
        <v>44630.772090076644</v>
      </c>
      <c r="G132" s="55">
        <f t="shared" si="64"/>
        <v>46735.851635531188</v>
      </c>
      <c r="H132" s="379">
        <f t="shared" si="61"/>
        <v>10030.003637284677</v>
      </c>
      <c r="I132" s="398">
        <f t="shared" si="62"/>
        <v>10030.003637284677</v>
      </c>
      <c r="J132" s="54">
        <f t="shared" si="65"/>
        <v>0</v>
      </c>
      <c r="K132" s="54"/>
      <c r="L132" s="129"/>
      <c r="M132" s="54">
        <f t="shared" si="66"/>
        <v>0</v>
      </c>
      <c r="N132" s="129"/>
      <c r="O132" s="54">
        <f t="shared" si="67"/>
        <v>0</v>
      </c>
      <c r="P132" s="54">
        <f t="shared" si="68"/>
        <v>0</v>
      </c>
      <c r="Q132" s="1"/>
    </row>
    <row r="133" spans="2:17" ht="12.5">
      <c r="B133" s="7" t="str">
        <f t="shared" si="47"/>
        <v/>
      </c>
      <c r="C133" s="50">
        <f>IF(D93="","-",+C132+1)</f>
        <v>2041</v>
      </c>
      <c r="D133" s="12">
        <f>IF(F132+SUM(E$99:E132)=D$92,F132,D$92-SUM(E$99:E132))</f>
        <v>44630.772090076644</v>
      </c>
      <c r="E133" s="377">
        <f>IF(+J96&lt;F132,J96,D133)</f>
        <v>4210.159090909091</v>
      </c>
      <c r="F133" s="55">
        <f t="shared" si="63"/>
        <v>40420.612999167555</v>
      </c>
      <c r="G133" s="55">
        <f t="shared" si="64"/>
        <v>42525.692544622099</v>
      </c>
      <c r="H133" s="379">
        <f t="shared" si="61"/>
        <v>9505.7279352886362</v>
      </c>
      <c r="I133" s="398">
        <f t="shared" si="62"/>
        <v>9505.7279352886362</v>
      </c>
      <c r="J133" s="54">
        <f t="shared" si="65"/>
        <v>0</v>
      </c>
      <c r="K133" s="54"/>
      <c r="L133" s="129"/>
      <c r="M133" s="54">
        <f t="shared" si="66"/>
        <v>0</v>
      </c>
      <c r="N133" s="129"/>
      <c r="O133" s="54">
        <f t="shared" si="67"/>
        <v>0</v>
      </c>
      <c r="P133" s="54">
        <f t="shared" si="68"/>
        <v>0</v>
      </c>
      <c r="Q133" s="1"/>
    </row>
    <row r="134" spans="2:17" ht="12.5">
      <c r="B134" s="7" t="str">
        <f t="shared" si="47"/>
        <v/>
      </c>
      <c r="C134" s="50">
        <f>IF(D93="","-",+C133+1)</f>
        <v>2042</v>
      </c>
      <c r="D134" s="12">
        <f>IF(F133+SUM(E$99:E133)=D$92,F133,D$92-SUM(E$99:E133))</f>
        <v>40420.612999167555</v>
      </c>
      <c r="E134" s="377">
        <f>IF(+J96&lt;F133,J96,D134)</f>
        <v>4210.159090909091</v>
      </c>
      <c r="F134" s="55">
        <f t="shared" si="63"/>
        <v>36210.453908258467</v>
      </c>
      <c r="G134" s="55">
        <f t="shared" si="64"/>
        <v>38315.533453713011</v>
      </c>
      <c r="H134" s="379">
        <f t="shared" si="61"/>
        <v>8981.452233292599</v>
      </c>
      <c r="I134" s="398">
        <f t="shared" si="62"/>
        <v>8981.452233292599</v>
      </c>
      <c r="J134" s="54">
        <f t="shared" si="65"/>
        <v>0</v>
      </c>
      <c r="K134" s="54"/>
      <c r="L134" s="129"/>
      <c r="M134" s="54">
        <f t="shared" si="66"/>
        <v>0</v>
      </c>
      <c r="N134" s="129"/>
      <c r="O134" s="54">
        <f t="shared" si="67"/>
        <v>0</v>
      </c>
      <c r="P134" s="54">
        <f t="shared" si="68"/>
        <v>0</v>
      </c>
      <c r="Q134" s="1"/>
    </row>
    <row r="135" spans="2:17" ht="12.5">
      <c r="B135" s="7" t="str">
        <f t="shared" si="47"/>
        <v/>
      </c>
      <c r="C135" s="50">
        <f>IF(D93="","-",+C134+1)</f>
        <v>2043</v>
      </c>
      <c r="D135" s="12">
        <f>IF(F134+SUM(E$99:E134)=D$92,F134,D$92-SUM(E$99:E134))</f>
        <v>36210.453908258467</v>
      </c>
      <c r="E135" s="377">
        <f>IF(+J96&lt;F134,J96,D135)</f>
        <v>4210.159090909091</v>
      </c>
      <c r="F135" s="55">
        <f t="shared" si="63"/>
        <v>32000.294817349375</v>
      </c>
      <c r="G135" s="55">
        <f t="shared" si="64"/>
        <v>34105.374362803923</v>
      </c>
      <c r="H135" s="379">
        <f t="shared" si="61"/>
        <v>8457.1765312965581</v>
      </c>
      <c r="I135" s="398">
        <f t="shared" si="62"/>
        <v>8457.1765312965581</v>
      </c>
      <c r="J135" s="54">
        <f t="shared" si="65"/>
        <v>0</v>
      </c>
      <c r="K135" s="54"/>
      <c r="L135" s="129"/>
      <c r="M135" s="54">
        <f t="shared" si="66"/>
        <v>0</v>
      </c>
      <c r="N135" s="129"/>
      <c r="O135" s="54">
        <f t="shared" si="67"/>
        <v>0</v>
      </c>
      <c r="P135" s="54">
        <f t="shared" si="68"/>
        <v>0</v>
      </c>
      <c r="Q135" s="1"/>
    </row>
    <row r="136" spans="2:17" ht="12.5">
      <c r="B136" s="7" t="str">
        <f t="shared" si="47"/>
        <v/>
      </c>
      <c r="C136" s="50">
        <f>IF(D93="","-",+C135+1)</f>
        <v>2044</v>
      </c>
      <c r="D136" s="12">
        <f>IF(F135+SUM(E$99:E135)=D$92,F135,D$92-SUM(E$99:E135))</f>
        <v>32000.294817349375</v>
      </c>
      <c r="E136" s="377">
        <f>IF(+J96&lt;F135,J96,D136)</f>
        <v>4210.159090909091</v>
      </c>
      <c r="F136" s="55">
        <f t="shared" si="63"/>
        <v>27790.135726440283</v>
      </c>
      <c r="G136" s="55">
        <f t="shared" si="64"/>
        <v>29895.215271894827</v>
      </c>
      <c r="H136" s="379">
        <f t="shared" si="61"/>
        <v>7932.900829300519</v>
      </c>
      <c r="I136" s="398">
        <f t="shared" si="62"/>
        <v>7932.900829300519</v>
      </c>
      <c r="J136" s="54">
        <f t="shared" si="65"/>
        <v>0</v>
      </c>
      <c r="K136" s="54"/>
      <c r="L136" s="129"/>
      <c r="M136" s="54">
        <f t="shared" si="66"/>
        <v>0</v>
      </c>
      <c r="N136" s="129"/>
      <c r="O136" s="54">
        <f t="shared" si="67"/>
        <v>0</v>
      </c>
      <c r="P136" s="54">
        <f t="shared" si="68"/>
        <v>0</v>
      </c>
      <c r="Q136" s="1"/>
    </row>
    <row r="137" spans="2:17" ht="12.5">
      <c r="B137" s="7" t="str">
        <f t="shared" si="47"/>
        <v/>
      </c>
      <c r="C137" s="50">
        <f>IF(D93="","-",+C136+1)</f>
        <v>2045</v>
      </c>
      <c r="D137" s="12">
        <f>IF(F136+SUM(E$99:E136)=D$92,F136,D$92-SUM(E$99:E136))</f>
        <v>27790.135726440283</v>
      </c>
      <c r="E137" s="377">
        <f>IF(+J96&lt;F136,J96,D137)</f>
        <v>4210.159090909091</v>
      </c>
      <c r="F137" s="55">
        <f t="shared" si="63"/>
        <v>23579.976635531191</v>
      </c>
      <c r="G137" s="55">
        <f t="shared" si="64"/>
        <v>25685.056180985739</v>
      </c>
      <c r="H137" s="379">
        <f t="shared" si="61"/>
        <v>7408.62512730448</v>
      </c>
      <c r="I137" s="398">
        <f t="shared" si="62"/>
        <v>7408.62512730448</v>
      </c>
      <c r="J137" s="54">
        <f t="shared" si="65"/>
        <v>0</v>
      </c>
      <c r="K137" s="54"/>
      <c r="L137" s="129"/>
      <c r="M137" s="54">
        <f t="shared" si="66"/>
        <v>0</v>
      </c>
      <c r="N137" s="129"/>
      <c r="O137" s="54">
        <f t="shared" si="67"/>
        <v>0</v>
      </c>
      <c r="P137" s="54">
        <f t="shared" si="68"/>
        <v>0</v>
      </c>
      <c r="Q137" s="1"/>
    </row>
    <row r="138" spans="2:17" ht="12.5">
      <c r="B138" s="7" t="str">
        <f t="shared" si="47"/>
        <v/>
      </c>
      <c r="C138" s="50">
        <f>IF(D93="","-",+C137+1)</f>
        <v>2046</v>
      </c>
      <c r="D138" s="12">
        <f>IF(F137+SUM(E$99:E137)=D$92,F137,D$92-SUM(E$99:E137))</f>
        <v>23579.976635531191</v>
      </c>
      <c r="E138" s="377">
        <f>IF(+J96&lt;F137,J96,D138)</f>
        <v>4210.159090909091</v>
      </c>
      <c r="F138" s="55">
        <f t="shared" si="63"/>
        <v>19369.817544622099</v>
      </c>
      <c r="G138" s="55">
        <f t="shared" si="64"/>
        <v>21474.897090076644</v>
      </c>
      <c r="H138" s="379">
        <f t="shared" si="61"/>
        <v>6884.3494253084391</v>
      </c>
      <c r="I138" s="398">
        <f t="shared" si="62"/>
        <v>6884.3494253084391</v>
      </c>
      <c r="J138" s="54">
        <f t="shared" si="65"/>
        <v>0</v>
      </c>
      <c r="K138" s="54"/>
      <c r="L138" s="129"/>
      <c r="M138" s="54">
        <f t="shared" si="66"/>
        <v>0</v>
      </c>
      <c r="N138" s="129"/>
      <c r="O138" s="54">
        <f t="shared" si="67"/>
        <v>0</v>
      </c>
      <c r="P138" s="54">
        <f t="shared" si="68"/>
        <v>0</v>
      </c>
      <c r="Q138" s="1"/>
    </row>
    <row r="139" spans="2:17" ht="12.5">
      <c r="B139" s="7" t="str">
        <f t="shared" si="47"/>
        <v/>
      </c>
      <c r="C139" s="50">
        <f>IF(D93="","-",+C138+1)</f>
        <v>2047</v>
      </c>
      <c r="D139" s="12">
        <f>IF(F138+SUM(E$99:E138)=D$92,F138,D$92-SUM(E$99:E138))</f>
        <v>19369.817544622099</v>
      </c>
      <c r="E139" s="377">
        <f>IF(+J96&lt;F138,J96,D139)</f>
        <v>4210.159090909091</v>
      </c>
      <c r="F139" s="55">
        <f t="shared" si="63"/>
        <v>15159.658453713007</v>
      </c>
      <c r="G139" s="55">
        <f t="shared" si="64"/>
        <v>17264.737999167555</v>
      </c>
      <c r="H139" s="379">
        <f t="shared" si="61"/>
        <v>6360.0737233124</v>
      </c>
      <c r="I139" s="398">
        <f t="shared" si="62"/>
        <v>6360.0737233124</v>
      </c>
      <c r="J139" s="54">
        <f t="shared" si="65"/>
        <v>0</v>
      </c>
      <c r="K139" s="54"/>
      <c r="L139" s="129"/>
      <c r="M139" s="54">
        <f t="shared" si="66"/>
        <v>0</v>
      </c>
      <c r="N139" s="129"/>
      <c r="O139" s="54">
        <f t="shared" si="67"/>
        <v>0</v>
      </c>
      <c r="P139" s="54">
        <f t="shared" si="68"/>
        <v>0</v>
      </c>
      <c r="Q139" s="1"/>
    </row>
    <row r="140" spans="2:17" ht="12.5">
      <c r="B140" s="7" t="str">
        <f t="shared" si="47"/>
        <v/>
      </c>
      <c r="C140" s="50">
        <f>IF(D93="","-",+C139+1)</f>
        <v>2048</v>
      </c>
      <c r="D140" s="12">
        <f>IF(F139+SUM(E$99:E139)=D$92,F139,D$92-SUM(E$99:E139))</f>
        <v>15159.658453713007</v>
      </c>
      <c r="E140" s="377">
        <f>IF(+J96&lt;F139,J96,D140)</f>
        <v>4210.159090909091</v>
      </c>
      <c r="F140" s="55">
        <f t="shared" si="63"/>
        <v>10949.499362803916</v>
      </c>
      <c r="G140" s="55">
        <f t="shared" si="64"/>
        <v>13054.578908258462</v>
      </c>
      <c r="H140" s="379">
        <f t="shared" si="61"/>
        <v>5835.7980213163601</v>
      </c>
      <c r="I140" s="398">
        <f t="shared" si="62"/>
        <v>5835.7980213163601</v>
      </c>
      <c r="J140" s="54">
        <f t="shared" si="65"/>
        <v>0</v>
      </c>
      <c r="K140" s="54"/>
      <c r="L140" s="129"/>
      <c r="M140" s="54">
        <f t="shared" si="66"/>
        <v>0</v>
      </c>
      <c r="N140" s="129"/>
      <c r="O140" s="54">
        <f t="shared" si="67"/>
        <v>0</v>
      </c>
      <c r="P140" s="54">
        <f t="shared" si="68"/>
        <v>0</v>
      </c>
      <c r="Q140" s="1"/>
    </row>
    <row r="141" spans="2:17" ht="12.5">
      <c r="B141" s="7" t="str">
        <f t="shared" si="47"/>
        <v/>
      </c>
      <c r="C141" s="50">
        <f>IF(D93="","-",+C140+1)</f>
        <v>2049</v>
      </c>
      <c r="D141" s="12">
        <f>IF(F140+SUM(E$99:E140)=D$92,F140,D$92-SUM(E$99:E140))</f>
        <v>10949.499362803916</v>
      </c>
      <c r="E141" s="377">
        <f>IF(+J96&lt;F140,J96,D141)</f>
        <v>4210.159090909091</v>
      </c>
      <c r="F141" s="55">
        <f t="shared" si="63"/>
        <v>6739.3402718948246</v>
      </c>
      <c r="G141" s="55">
        <f t="shared" si="64"/>
        <v>8844.4198173493696</v>
      </c>
      <c r="H141" s="379">
        <f t="shared" si="61"/>
        <v>5311.522319320321</v>
      </c>
      <c r="I141" s="398">
        <f t="shared" si="62"/>
        <v>5311.522319320321</v>
      </c>
      <c r="J141" s="54">
        <f t="shared" si="65"/>
        <v>0</v>
      </c>
      <c r="K141" s="54"/>
      <c r="L141" s="129"/>
      <c r="M141" s="54">
        <f t="shared" si="66"/>
        <v>0</v>
      </c>
      <c r="N141" s="129"/>
      <c r="O141" s="54">
        <f t="shared" si="67"/>
        <v>0</v>
      </c>
      <c r="P141" s="54">
        <f t="shared" si="68"/>
        <v>0</v>
      </c>
      <c r="Q141" s="1"/>
    </row>
    <row r="142" spans="2:17" ht="12.5">
      <c r="B142" s="7" t="str">
        <f t="shared" si="47"/>
        <v/>
      </c>
      <c r="C142" s="50">
        <f>IF(D93="","-",+C141+1)</f>
        <v>2050</v>
      </c>
      <c r="D142" s="12">
        <f>IF(F141+SUM(E$99:E141)=D$92,F141,D$92-SUM(E$99:E141))</f>
        <v>6739.3402718948246</v>
      </c>
      <c r="E142" s="377">
        <f>IF(+J96&lt;F141,J96,D142)</f>
        <v>4210.159090909091</v>
      </c>
      <c r="F142" s="55">
        <f t="shared" si="63"/>
        <v>2529.1811809857336</v>
      </c>
      <c r="G142" s="55">
        <f t="shared" si="64"/>
        <v>4634.2607264402795</v>
      </c>
      <c r="H142" s="379">
        <f t="shared" si="61"/>
        <v>4787.246617324281</v>
      </c>
      <c r="I142" s="398">
        <f t="shared" si="62"/>
        <v>4787.246617324281</v>
      </c>
      <c r="J142" s="54">
        <f t="shared" si="65"/>
        <v>0</v>
      </c>
      <c r="K142" s="54"/>
      <c r="L142" s="129"/>
      <c r="M142" s="54">
        <f t="shared" si="66"/>
        <v>0</v>
      </c>
      <c r="N142" s="129"/>
      <c r="O142" s="54">
        <f t="shared" si="67"/>
        <v>0</v>
      </c>
      <c r="P142" s="54">
        <f t="shared" si="68"/>
        <v>0</v>
      </c>
      <c r="Q142" s="1"/>
    </row>
    <row r="143" spans="2:17" ht="12.5">
      <c r="B143" s="7" t="str">
        <f t="shared" si="47"/>
        <v/>
      </c>
      <c r="C143" s="50">
        <f>IF(D93="","-",+C142+1)</f>
        <v>2051</v>
      </c>
      <c r="D143" s="12">
        <f>IF(F142+SUM(E$99:E142)=D$92,F142,D$92-SUM(E$99:E142))</f>
        <v>2529.1811809857336</v>
      </c>
      <c r="E143" s="377">
        <f>IF(+J96&lt;F142,J96,D143)</f>
        <v>2529.1811809857336</v>
      </c>
      <c r="F143" s="55">
        <f t="shared" si="63"/>
        <v>0</v>
      </c>
      <c r="G143" s="55">
        <f t="shared" si="64"/>
        <v>1264.5905904928668</v>
      </c>
      <c r="H143" s="379">
        <f t="shared" si="61"/>
        <v>2686.6560186943188</v>
      </c>
      <c r="I143" s="398">
        <f t="shared" si="62"/>
        <v>2686.6560186943188</v>
      </c>
      <c r="J143" s="54">
        <f t="shared" si="65"/>
        <v>0</v>
      </c>
      <c r="K143" s="54"/>
      <c r="L143" s="129"/>
      <c r="M143" s="54">
        <f t="shared" si="66"/>
        <v>0</v>
      </c>
      <c r="N143" s="129"/>
      <c r="O143" s="54">
        <f t="shared" si="67"/>
        <v>0</v>
      </c>
      <c r="P143" s="54">
        <f t="shared" si="68"/>
        <v>0</v>
      </c>
      <c r="Q143" s="1"/>
    </row>
    <row r="144" spans="2:17" ht="12.5">
      <c r="B144" s="7" t="str">
        <f t="shared" si="47"/>
        <v/>
      </c>
      <c r="C144" s="50">
        <f>IF(D93="","-",+C143+1)</f>
        <v>2052</v>
      </c>
      <c r="D144" s="12">
        <f>IF(F143+SUM(E$99:E143)=D$92,F143,D$92-SUM(E$99:E143))</f>
        <v>0</v>
      </c>
      <c r="E144" s="377">
        <f>IF(+J96&lt;F143,J96,D144)</f>
        <v>0</v>
      </c>
      <c r="F144" s="55">
        <f t="shared" si="63"/>
        <v>0</v>
      </c>
      <c r="G144" s="55">
        <f t="shared" si="64"/>
        <v>0</v>
      </c>
      <c r="H144" s="379">
        <f t="shared" si="61"/>
        <v>0</v>
      </c>
      <c r="I144" s="398">
        <f t="shared" si="62"/>
        <v>0</v>
      </c>
      <c r="J144" s="54">
        <f t="shared" si="65"/>
        <v>0</v>
      </c>
      <c r="K144" s="54"/>
      <c r="L144" s="129"/>
      <c r="M144" s="54">
        <f t="shared" si="66"/>
        <v>0</v>
      </c>
      <c r="N144" s="129"/>
      <c r="O144" s="54">
        <f t="shared" si="67"/>
        <v>0</v>
      </c>
      <c r="P144" s="54">
        <f t="shared" si="68"/>
        <v>0</v>
      </c>
      <c r="Q144" s="1"/>
    </row>
    <row r="145" spans="2:17" ht="12.5">
      <c r="B145" s="7" t="str">
        <f t="shared" si="47"/>
        <v/>
      </c>
      <c r="C145" s="50">
        <f>IF(D93="","-",+C144+1)</f>
        <v>2053</v>
      </c>
      <c r="D145" s="12">
        <f>IF(F144+SUM(E$99:E144)=D$92,F144,D$92-SUM(E$99:E144))</f>
        <v>0</v>
      </c>
      <c r="E145" s="377">
        <f>IF(+J96&lt;F144,J96,D145)</f>
        <v>0</v>
      </c>
      <c r="F145" s="55">
        <f t="shared" si="63"/>
        <v>0</v>
      </c>
      <c r="G145" s="55">
        <f t="shared" si="64"/>
        <v>0</v>
      </c>
      <c r="H145" s="379">
        <f t="shared" si="61"/>
        <v>0</v>
      </c>
      <c r="I145" s="398">
        <f t="shared" si="62"/>
        <v>0</v>
      </c>
      <c r="J145" s="54">
        <f t="shared" si="65"/>
        <v>0</v>
      </c>
      <c r="K145" s="54"/>
      <c r="L145" s="129"/>
      <c r="M145" s="54">
        <f t="shared" si="66"/>
        <v>0</v>
      </c>
      <c r="N145" s="129"/>
      <c r="O145" s="54">
        <f t="shared" si="67"/>
        <v>0</v>
      </c>
      <c r="P145" s="54">
        <f t="shared" si="68"/>
        <v>0</v>
      </c>
      <c r="Q145" s="1"/>
    </row>
    <row r="146" spans="2:17" ht="12.5">
      <c r="B146" s="7" t="str">
        <f t="shared" si="47"/>
        <v/>
      </c>
      <c r="C146" s="50">
        <f>IF(D93="","-",+C145+1)</f>
        <v>2054</v>
      </c>
      <c r="D146" s="12">
        <f>IF(F145+SUM(E$99:E145)=D$92,F145,D$92-SUM(E$99:E145))</f>
        <v>0</v>
      </c>
      <c r="E146" s="377">
        <f>IF(+J96&lt;F145,J96,D146)</f>
        <v>0</v>
      </c>
      <c r="F146" s="55">
        <f t="shared" si="63"/>
        <v>0</v>
      </c>
      <c r="G146" s="55">
        <f t="shared" si="64"/>
        <v>0</v>
      </c>
      <c r="H146" s="379">
        <f t="shared" si="61"/>
        <v>0</v>
      </c>
      <c r="I146" s="398">
        <f t="shared" si="62"/>
        <v>0</v>
      </c>
      <c r="J146" s="54">
        <f t="shared" si="65"/>
        <v>0</v>
      </c>
      <c r="K146" s="54"/>
      <c r="L146" s="129"/>
      <c r="M146" s="54">
        <f t="shared" si="66"/>
        <v>0</v>
      </c>
      <c r="N146" s="129"/>
      <c r="O146" s="54">
        <f t="shared" si="67"/>
        <v>0</v>
      </c>
      <c r="P146" s="54">
        <f t="shared" si="68"/>
        <v>0</v>
      </c>
      <c r="Q146" s="1"/>
    </row>
    <row r="147" spans="2:17" ht="12.5">
      <c r="B147" s="7" t="str">
        <f t="shared" si="47"/>
        <v/>
      </c>
      <c r="C147" s="50">
        <f>IF(D93="","-",+C146+1)</f>
        <v>2055</v>
      </c>
      <c r="D147" s="12">
        <f>IF(F146+SUM(E$99:E146)=D$92,F146,D$92-SUM(E$99:E146))</f>
        <v>0</v>
      </c>
      <c r="E147" s="377">
        <f>IF(+J96&lt;F146,J96,D147)</f>
        <v>0</v>
      </c>
      <c r="F147" s="55">
        <f t="shared" si="63"/>
        <v>0</v>
      </c>
      <c r="G147" s="55">
        <f t="shared" si="64"/>
        <v>0</v>
      </c>
      <c r="H147" s="379">
        <f t="shared" si="61"/>
        <v>0</v>
      </c>
      <c r="I147" s="398">
        <f t="shared" si="62"/>
        <v>0</v>
      </c>
      <c r="J147" s="54">
        <f t="shared" si="65"/>
        <v>0</v>
      </c>
      <c r="K147" s="54"/>
      <c r="L147" s="129"/>
      <c r="M147" s="54">
        <f t="shared" si="66"/>
        <v>0</v>
      </c>
      <c r="N147" s="129"/>
      <c r="O147" s="54">
        <f t="shared" si="67"/>
        <v>0</v>
      </c>
      <c r="P147" s="54">
        <f t="shared" si="68"/>
        <v>0</v>
      </c>
      <c r="Q147" s="1"/>
    </row>
    <row r="148" spans="2:17" ht="12.5">
      <c r="B148" s="7" t="str">
        <f t="shared" si="47"/>
        <v/>
      </c>
      <c r="C148" s="50">
        <f>IF(D93="","-",+C147+1)</f>
        <v>2056</v>
      </c>
      <c r="D148" s="12">
        <f>IF(F147+SUM(E$99:E147)=D$92,F147,D$92-SUM(E$99:E147))</f>
        <v>0</v>
      </c>
      <c r="E148" s="377">
        <f>IF(+J96&lt;F147,J96,D148)</f>
        <v>0</v>
      </c>
      <c r="F148" s="55">
        <f t="shared" si="63"/>
        <v>0</v>
      </c>
      <c r="G148" s="55">
        <f t="shared" si="64"/>
        <v>0</v>
      </c>
      <c r="H148" s="379">
        <f t="shared" si="61"/>
        <v>0</v>
      </c>
      <c r="I148" s="398">
        <f t="shared" si="62"/>
        <v>0</v>
      </c>
      <c r="J148" s="54">
        <f t="shared" si="65"/>
        <v>0</v>
      </c>
      <c r="K148" s="54"/>
      <c r="L148" s="129"/>
      <c r="M148" s="54">
        <f t="shared" si="66"/>
        <v>0</v>
      </c>
      <c r="N148" s="129"/>
      <c r="O148" s="54">
        <f t="shared" si="67"/>
        <v>0</v>
      </c>
      <c r="P148" s="54">
        <f t="shared" si="68"/>
        <v>0</v>
      </c>
      <c r="Q148" s="1"/>
    </row>
    <row r="149" spans="2:17" ht="12.5">
      <c r="B149" s="7" t="str">
        <f t="shared" si="47"/>
        <v/>
      </c>
      <c r="C149" s="50">
        <f>IF(D93="","-",+C148+1)</f>
        <v>2057</v>
      </c>
      <c r="D149" s="12">
        <f>IF(F148+SUM(E$99:E148)=D$92,F148,D$92-SUM(E$99:E148))</f>
        <v>0</v>
      </c>
      <c r="E149" s="377">
        <f>IF(+J96&lt;F148,J96,D149)</f>
        <v>0</v>
      </c>
      <c r="F149" s="55">
        <f t="shared" si="63"/>
        <v>0</v>
      </c>
      <c r="G149" s="55">
        <f t="shared" si="64"/>
        <v>0</v>
      </c>
      <c r="H149" s="379">
        <f t="shared" si="61"/>
        <v>0</v>
      </c>
      <c r="I149" s="398">
        <f t="shared" si="62"/>
        <v>0</v>
      </c>
      <c r="J149" s="54">
        <f t="shared" si="65"/>
        <v>0</v>
      </c>
      <c r="K149" s="54"/>
      <c r="L149" s="129"/>
      <c r="M149" s="54">
        <f t="shared" si="66"/>
        <v>0</v>
      </c>
      <c r="N149" s="129"/>
      <c r="O149" s="54">
        <f t="shared" si="67"/>
        <v>0</v>
      </c>
      <c r="P149" s="54">
        <f t="shared" si="68"/>
        <v>0</v>
      </c>
      <c r="Q149" s="1"/>
    </row>
    <row r="150" spans="2:17" ht="12.5">
      <c r="B150" s="7" t="str">
        <f t="shared" si="47"/>
        <v/>
      </c>
      <c r="C150" s="50">
        <f>IF(D93="","-",+C149+1)</f>
        <v>2058</v>
      </c>
      <c r="D150" s="12">
        <f>IF(F149+SUM(E$99:E149)=D$92,F149,D$92-SUM(E$99:E149))</f>
        <v>0</v>
      </c>
      <c r="E150" s="377">
        <f>IF(+J96&lt;F149,J96,D150)</f>
        <v>0</v>
      </c>
      <c r="F150" s="55">
        <f t="shared" si="63"/>
        <v>0</v>
      </c>
      <c r="G150" s="55">
        <f t="shared" si="64"/>
        <v>0</v>
      </c>
      <c r="H150" s="379">
        <f t="shared" si="61"/>
        <v>0</v>
      </c>
      <c r="I150" s="398">
        <f t="shared" si="62"/>
        <v>0</v>
      </c>
      <c r="J150" s="54">
        <f t="shared" si="65"/>
        <v>0</v>
      </c>
      <c r="K150" s="54"/>
      <c r="L150" s="129"/>
      <c r="M150" s="54">
        <f t="shared" si="66"/>
        <v>0</v>
      </c>
      <c r="N150" s="129"/>
      <c r="O150" s="54">
        <f t="shared" si="67"/>
        <v>0</v>
      </c>
      <c r="P150" s="54">
        <f t="shared" si="68"/>
        <v>0</v>
      </c>
      <c r="Q150" s="1"/>
    </row>
    <row r="151" spans="2:17" ht="12.5">
      <c r="B151" s="7" t="str">
        <f t="shared" si="47"/>
        <v/>
      </c>
      <c r="C151" s="50">
        <f>IF(D93="","-",+C150+1)</f>
        <v>2059</v>
      </c>
      <c r="D151" s="12">
        <f>IF(F150+SUM(E$99:E150)=D$92,F150,D$92-SUM(E$99:E150))</f>
        <v>0</v>
      </c>
      <c r="E151" s="377">
        <f>IF(+J96&lt;F150,J96,D151)</f>
        <v>0</v>
      </c>
      <c r="F151" s="55">
        <f t="shared" si="63"/>
        <v>0</v>
      </c>
      <c r="G151" s="55">
        <f t="shared" si="64"/>
        <v>0</v>
      </c>
      <c r="H151" s="379">
        <f t="shared" si="61"/>
        <v>0</v>
      </c>
      <c r="I151" s="398">
        <f t="shared" si="62"/>
        <v>0</v>
      </c>
      <c r="J151" s="54">
        <f t="shared" si="65"/>
        <v>0</v>
      </c>
      <c r="K151" s="54"/>
      <c r="L151" s="129"/>
      <c r="M151" s="54">
        <f t="shared" si="66"/>
        <v>0</v>
      </c>
      <c r="N151" s="129"/>
      <c r="O151" s="54">
        <f t="shared" si="67"/>
        <v>0</v>
      </c>
      <c r="P151" s="54">
        <f t="shared" si="68"/>
        <v>0</v>
      </c>
      <c r="Q151" s="1"/>
    </row>
    <row r="152" spans="2:17" ht="12.5">
      <c r="B152" s="7" t="str">
        <f t="shared" si="47"/>
        <v/>
      </c>
      <c r="C152" s="50">
        <f>IF(D93="","-",+C151+1)</f>
        <v>2060</v>
      </c>
      <c r="D152" s="12">
        <f>IF(F151+SUM(E$99:E151)=D$92,F151,D$92-SUM(E$99:E151))</f>
        <v>0</v>
      </c>
      <c r="E152" s="377">
        <f>IF(+J96&lt;F151,J96,D152)</f>
        <v>0</v>
      </c>
      <c r="F152" s="55">
        <f t="shared" si="63"/>
        <v>0</v>
      </c>
      <c r="G152" s="55">
        <f t="shared" si="64"/>
        <v>0</v>
      </c>
      <c r="H152" s="379">
        <f t="shared" si="61"/>
        <v>0</v>
      </c>
      <c r="I152" s="398">
        <f t="shared" si="62"/>
        <v>0</v>
      </c>
      <c r="J152" s="54">
        <f t="shared" si="65"/>
        <v>0</v>
      </c>
      <c r="K152" s="54"/>
      <c r="L152" s="129"/>
      <c r="M152" s="54">
        <f t="shared" si="66"/>
        <v>0</v>
      </c>
      <c r="N152" s="129"/>
      <c r="O152" s="54">
        <f t="shared" si="67"/>
        <v>0</v>
      </c>
      <c r="P152" s="54">
        <f t="shared" si="68"/>
        <v>0</v>
      </c>
      <c r="Q152" s="1"/>
    </row>
    <row r="153" spans="2:17" ht="12.5">
      <c r="B153" s="7" t="str">
        <f t="shared" si="47"/>
        <v/>
      </c>
      <c r="C153" s="50">
        <f>IF(D93="","-",+C152+1)</f>
        <v>2061</v>
      </c>
      <c r="D153" s="12">
        <f>IF(F152+SUM(E$99:E152)=D$92,F152,D$92-SUM(E$99:E152))</f>
        <v>0</v>
      </c>
      <c r="E153" s="377">
        <f>IF(+J96&lt;F152,J96,D153)</f>
        <v>0</v>
      </c>
      <c r="F153" s="55">
        <f t="shared" si="63"/>
        <v>0</v>
      </c>
      <c r="G153" s="55">
        <f t="shared" si="64"/>
        <v>0</v>
      </c>
      <c r="H153" s="379">
        <f t="shared" si="61"/>
        <v>0</v>
      </c>
      <c r="I153" s="398">
        <f t="shared" si="62"/>
        <v>0</v>
      </c>
      <c r="J153" s="54">
        <f t="shared" si="65"/>
        <v>0</v>
      </c>
      <c r="K153" s="54"/>
      <c r="L153" s="129"/>
      <c r="M153" s="54">
        <f t="shared" si="66"/>
        <v>0</v>
      </c>
      <c r="N153" s="129"/>
      <c r="O153" s="54">
        <f t="shared" si="67"/>
        <v>0</v>
      </c>
      <c r="P153" s="54">
        <f t="shared" si="68"/>
        <v>0</v>
      </c>
      <c r="Q153" s="1"/>
    </row>
    <row r="154" spans="2:17" ht="13" thickBot="1">
      <c r="B154" s="7" t="str">
        <f t="shared" si="47"/>
        <v/>
      </c>
      <c r="C154" s="59">
        <f>IF(D93="","-",+C153+1)</f>
        <v>2062</v>
      </c>
      <c r="D154" s="84">
        <f>IF(F153+SUM(E$99:E153)=D$92,F153,D$92-SUM(E$99:E153))</f>
        <v>0</v>
      </c>
      <c r="E154" s="380">
        <f>IF(+J96&lt;F153,J96,D154)</f>
        <v>0</v>
      </c>
      <c r="F154" s="60">
        <f t="shared" si="63"/>
        <v>0</v>
      </c>
      <c r="G154" s="60">
        <f t="shared" si="64"/>
        <v>0</v>
      </c>
      <c r="H154" s="381">
        <f t="shared" si="61"/>
        <v>0</v>
      </c>
      <c r="I154" s="399">
        <f t="shared" si="62"/>
        <v>0</v>
      </c>
      <c r="J154" s="64">
        <f t="shared" si="65"/>
        <v>0</v>
      </c>
      <c r="K154" s="54"/>
      <c r="L154" s="130"/>
      <c r="M154" s="64">
        <f t="shared" si="66"/>
        <v>0</v>
      </c>
      <c r="N154" s="130"/>
      <c r="O154" s="64">
        <f t="shared" si="67"/>
        <v>0</v>
      </c>
      <c r="P154" s="64">
        <f t="shared" si="68"/>
        <v>0</v>
      </c>
      <c r="Q154" s="1"/>
    </row>
    <row r="155" spans="2:17" ht="12.5">
      <c r="C155" s="12" t="s">
        <v>78</v>
      </c>
      <c r="D155" s="292"/>
      <c r="E155" s="292">
        <f>SUM(E99:E154)</f>
        <v>185246.99999999988</v>
      </c>
      <c r="F155" s="292"/>
      <c r="G155" s="292"/>
      <c r="H155" s="292">
        <f>SUM(H99:H154)</f>
        <v>686918.09597391193</v>
      </c>
      <c r="I155" s="292">
        <f>SUM(I99:I154)</f>
        <v>686918.09597391193</v>
      </c>
      <c r="J155" s="292">
        <f>SUM(J99:J154)</f>
        <v>0</v>
      </c>
      <c r="K155" s="292"/>
      <c r="L155" s="292"/>
      <c r="M155" s="292"/>
      <c r="N155" s="292"/>
      <c r="O155" s="292"/>
      <c r="P155" s="1"/>
      <c r="Q155" s="1"/>
    </row>
    <row r="156" spans="2:17" ht="12.5"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  <c r="Q157" s="1"/>
    </row>
    <row r="158" spans="2:17" ht="12.5"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33" priority="1" stopIfTrue="1" operator="equal">
      <formula>$I$10</formula>
    </cfRule>
  </conditionalFormatting>
  <conditionalFormatting sqref="C99:C154">
    <cfRule type="cellIs" dxfId="13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62"/>
  <dimension ref="A1:Q162"/>
  <sheetViews>
    <sheetView topLeftCell="A3" zoomScaleNormal="100" zoomScaleSheetLayoutView="75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13 of 77</v>
      </c>
      <c r="Q1" s="13"/>
    </row>
    <row r="2" spans="1:17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 t="str">
        <f>RIGHT(N3,3)</f>
        <v/>
      </c>
      <c r="P3" s="96">
        <v>1</v>
      </c>
    </row>
    <row r="4" spans="1:17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7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530430.74450333638</v>
      </c>
      <c r="P5" s="1"/>
    </row>
    <row r="6" spans="1:17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530430.74450333638</v>
      </c>
      <c r="O6" s="1"/>
      <c r="P6" s="1"/>
    </row>
    <row r="7" spans="1:17" ht="13.5" thickBot="1">
      <c r="C7" s="25" t="s">
        <v>48</v>
      </c>
      <c r="D7" s="103" t="s">
        <v>150</v>
      </c>
      <c r="E7" s="1"/>
      <c r="F7" s="1"/>
      <c r="G7" s="1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7" ht="13.5" thickBot="1">
      <c r="C8" s="29"/>
      <c r="D8" s="85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151</v>
      </c>
      <c r="E9" s="456" t="s">
        <v>481</v>
      </c>
      <c r="F9" s="31"/>
      <c r="G9" s="461" t="s">
        <v>529</v>
      </c>
      <c r="H9" s="31"/>
      <c r="I9" s="32"/>
      <c r="J9" s="33"/>
      <c r="P9" s="1"/>
    </row>
    <row r="10" spans="1:17" ht="13">
      <c r="C10" s="34" t="s">
        <v>51</v>
      </c>
      <c r="D10" s="362">
        <v>5731607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7" ht="12.5">
      <c r="C11" s="34" t="s">
        <v>54</v>
      </c>
      <c r="D11" s="37">
        <v>2006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2">
        <v>4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139795.29268292684</v>
      </c>
      <c r="J14" s="292"/>
      <c r="K14" s="292"/>
      <c r="L14" s="292"/>
      <c r="M14" s="292"/>
      <c r="N14" s="292"/>
      <c r="O14" s="1"/>
      <c r="P14" s="1"/>
    </row>
    <row r="15" spans="1:17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131" t="s">
        <v>260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2006</v>
      </c>
      <c r="D17" s="133">
        <v>3884542</v>
      </c>
      <c r="E17" s="373">
        <v>69992</v>
      </c>
      <c r="F17" s="133">
        <v>3814550</v>
      </c>
      <c r="G17" s="373">
        <v>508462</v>
      </c>
      <c r="H17" s="374">
        <v>508462</v>
      </c>
      <c r="I17" s="153">
        <f t="shared" ref="I17:I48" si="0">H17-G17</f>
        <v>0</v>
      </c>
      <c r="J17" s="52"/>
      <c r="K17" s="112">
        <v>0</v>
      </c>
      <c r="L17" s="53">
        <f t="shared" ref="L17:L48" si="1">IF(K17&lt;&gt;0,+G17-K17,0)</f>
        <v>0</v>
      </c>
      <c r="M17" s="112">
        <v>0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2007</v>
      </c>
      <c r="D18" s="137">
        <v>3814550</v>
      </c>
      <c r="E18" s="375">
        <v>104988</v>
      </c>
      <c r="F18" s="137">
        <v>3709563</v>
      </c>
      <c r="G18" s="375">
        <v>673524</v>
      </c>
      <c r="H18" s="374">
        <v>673524</v>
      </c>
      <c r="I18" s="153">
        <f t="shared" si="0"/>
        <v>0</v>
      </c>
      <c r="J18" s="52"/>
      <c r="K18" s="113">
        <v>0</v>
      </c>
      <c r="L18" s="54">
        <f t="shared" si="1"/>
        <v>0</v>
      </c>
      <c r="M18" s="113">
        <v>0</v>
      </c>
      <c r="N18" s="54">
        <f t="shared" si="2"/>
        <v>0</v>
      </c>
      <c r="O18" s="54">
        <f t="shared" si="3"/>
        <v>0</v>
      </c>
      <c r="P18" s="1"/>
    </row>
    <row r="19" spans="2:16" ht="12.5">
      <c r="B19" s="7" t="str">
        <f>IF(D19=F18,"","IU")</f>
        <v>IU</v>
      </c>
      <c r="C19" s="50">
        <f>IF(D11="","-",+C18+1)</f>
        <v>2008</v>
      </c>
      <c r="D19" s="137">
        <v>5654153</v>
      </c>
      <c r="E19" s="375">
        <v>154908</v>
      </c>
      <c r="F19" s="137">
        <v>5499245</v>
      </c>
      <c r="G19" s="375">
        <v>999621</v>
      </c>
      <c r="H19" s="374">
        <v>999621</v>
      </c>
      <c r="I19" s="153">
        <f t="shared" si="0"/>
        <v>0</v>
      </c>
      <c r="J19" s="52"/>
      <c r="K19" s="113">
        <v>999621</v>
      </c>
      <c r="L19" s="54">
        <f t="shared" si="1"/>
        <v>0</v>
      </c>
      <c r="M19" s="113">
        <f>K19</f>
        <v>999621</v>
      </c>
      <c r="N19" s="54">
        <f t="shared" si="2"/>
        <v>0</v>
      </c>
      <c r="O19" s="54">
        <f t="shared" si="3"/>
        <v>0</v>
      </c>
      <c r="P19" s="1"/>
    </row>
    <row r="20" spans="2:16" ht="12.5">
      <c r="B20" s="7" t="str">
        <f t="shared" ref="B20:B72" si="4">IF(D20=F19,"","IU")</f>
        <v>IU</v>
      </c>
      <c r="C20" s="50">
        <f>IF(D11="","-",+C19+1)</f>
        <v>2009</v>
      </c>
      <c r="D20" s="137">
        <v>3604575</v>
      </c>
      <c r="E20" s="375">
        <v>104988</v>
      </c>
      <c r="F20" s="137">
        <v>3499587</v>
      </c>
      <c r="G20" s="375">
        <v>641343</v>
      </c>
      <c r="H20" s="374">
        <v>641343</v>
      </c>
      <c r="I20" s="153">
        <f t="shared" si="0"/>
        <v>0</v>
      </c>
      <c r="J20" s="52"/>
      <c r="K20" s="113">
        <v>641343</v>
      </c>
      <c r="L20" s="54">
        <f t="shared" si="1"/>
        <v>0</v>
      </c>
      <c r="M20" s="113">
        <v>641343</v>
      </c>
      <c r="N20" s="54">
        <f t="shared" si="2"/>
        <v>0</v>
      </c>
      <c r="O20" s="54">
        <f t="shared" si="3"/>
        <v>0</v>
      </c>
      <c r="P20" s="1"/>
    </row>
    <row r="21" spans="2:16" ht="12.5">
      <c r="B21" s="7" t="str">
        <f t="shared" si="4"/>
        <v>IU</v>
      </c>
      <c r="C21" s="50">
        <f>IF(D12="","-",+C20+1)</f>
        <v>2010</v>
      </c>
      <c r="D21" s="137">
        <v>3449666</v>
      </c>
      <c r="E21" s="375">
        <v>102224.78947368421</v>
      </c>
      <c r="F21" s="137">
        <v>3347441.210526316</v>
      </c>
      <c r="G21" s="375">
        <v>583469.67252567795</v>
      </c>
      <c r="H21" s="374">
        <v>583469.67252567795</v>
      </c>
      <c r="I21" s="153">
        <v>0</v>
      </c>
      <c r="J21" s="52"/>
      <c r="K21" s="113">
        <f t="shared" ref="K21:K26" si="5">G21</f>
        <v>583469.67252567795</v>
      </c>
      <c r="L21" s="54">
        <f t="shared" si="1"/>
        <v>0</v>
      </c>
      <c r="M21" s="113">
        <f t="shared" ref="M21:M26" si="6">H21</f>
        <v>583469.67252567795</v>
      </c>
      <c r="N21" s="54">
        <f t="shared" si="2"/>
        <v>0</v>
      </c>
      <c r="O21" s="54">
        <f t="shared" si="3"/>
        <v>0</v>
      </c>
      <c r="P21" s="1"/>
    </row>
    <row r="22" spans="2:16" ht="12.5">
      <c r="B22" s="7" t="str">
        <f t="shared" si="4"/>
        <v/>
      </c>
      <c r="C22" s="50">
        <f>IF(D11="","-",+C21+1)</f>
        <v>2011</v>
      </c>
      <c r="D22" s="137">
        <v>3347441.210526316</v>
      </c>
      <c r="E22" s="375">
        <v>94744.926829268297</v>
      </c>
      <c r="F22" s="137">
        <v>3252696.2836970477</v>
      </c>
      <c r="G22" s="375">
        <v>602790.6645462896</v>
      </c>
      <c r="H22" s="374">
        <v>602790.6645462896</v>
      </c>
      <c r="I22" s="141">
        <v>0</v>
      </c>
      <c r="J22" s="52"/>
      <c r="K22" s="113">
        <f t="shared" si="5"/>
        <v>602790.6645462896</v>
      </c>
      <c r="L22" s="54">
        <f t="shared" si="1"/>
        <v>0</v>
      </c>
      <c r="M22" s="113">
        <f t="shared" si="6"/>
        <v>602790.6645462896</v>
      </c>
      <c r="N22" s="54">
        <f t="shared" si="2"/>
        <v>0</v>
      </c>
      <c r="O22" s="54">
        <f t="shared" si="3"/>
        <v>0</v>
      </c>
      <c r="P22" s="1"/>
    </row>
    <row r="23" spans="2:16" ht="12.5">
      <c r="B23" s="7" t="str">
        <f t="shared" si="4"/>
        <v/>
      </c>
      <c r="C23" s="50">
        <f>IF(D11="","-",+C22+1)</f>
        <v>2012</v>
      </c>
      <c r="D23" s="137">
        <v>3252696.2836970477</v>
      </c>
      <c r="E23" s="376">
        <v>92489.095238095237</v>
      </c>
      <c r="F23" s="137">
        <v>3160207.1884589526</v>
      </c>
      <c r="G23" s="375">
        <v>562475.55094765779</v>
      </c>
      <c r="H23" s="374">
        <v>562475.55094765779</v>
      </c>
      <c r="I23" s="141">
        <v>0</v>
      </c>
      <c r="J23" s="52"/>
      <c r="K23" s="113">
        <f t="shared" si="5"/>
        <v>562475.55094765779</v>
      </c>
      <c r="L23" s="54">
        <f t="shared" si="1"/>
        <v>0</v>
      </c>
      <c r="M23" s="113">
        <f t="shared" si="6"/>
        <v>562475.55094765779</v>
      </c>
      <c r="N23" s="54">
        <f t="shared" si="2"/>
        <v>0</v>
      </c>
      <c r="O23" s="54">
        <f t="shared" si="3"/>
        <v>0</v>
      </c>
      <c r="P23" s="1"/>
    </row>
    <row r="24" spans="2:16" ht="12.5">
      <c r="B24" s="7" t="str">
        <f t="shared" si="4"/>
        <v/>
      </c>
      <c r="C24" s="50">
        <f>IF(D11="","-",+C23+1)</f>
        <v>2013</v>
      </c>
      <c r="D24" s="151">
        <v>3160207.1884589526</v>
      </c>
      <c r="E24" s="419">
        <v>92489.095238095237</v>
      </c>
      <c r="F24" s="151">
        <v>3067718.0932208574</v>
      </c>
      <c r="G24" s="419">
        <v>521929.99973922677</v>
      </c>
      <c r="H24" s="420">
        <v>521929.99973922677</v>
      </c>
      <c r="I24" s="153">
        <v>0</v>
      </c>
      <c r="J24" s="52"/>
      <c r="K24" s="113">
        <f t="shared" si="5"/>
        <v>521929.99973922677</v>
      </c>
      <c r="L24" s="54">
        <f t="shared" ref="L24:L29" si="7">IF(K24&lt;&gt;0,+G24-K24,0)</f>
        <v>0</v>
      </c>
      <c r="M24" s="113">
        <f t="shared" si="6"/>
        <v>521929.99973922677</v>
      </c>
      <c r="N24" s="54">
        <f t="shared" ref="N24:N29" si="8">IF(M24&lt;&gt;0,+H24-M24,0)</f>
        <v>0</v>
      </c>
      <c r="O24" s="54">
        <f t="shared" ref="O24:O29" si="9">+N24-L24</f>
        <v>0</v>
      </c>
      <c r="P24" s="1"/>
    </row>
    <row r="25" spans="2:16" ht="12.5">
      <c r="B25" s="7" t="str">
        <f t="shared" si="4"/>
        <v/>
      </c>
      <c r="C25" s="50">
        <f>IF(D11="","-",+C24+1)</f>
        <v>2014</v>
      </c>
      <c r="D25" s="151">
        <v>3067718.0932208574</v>
      </c>
      <c r="E25" s="419">
        <v>92489.095238095237</v>
      </c>
      <c r="F25" s="151">
        <v>2975228.9979827623</v>
      </c>
      <c r="G25" s="419">
        <v>493878.75151607196</v>
      </c>
      <c r="H25" s="420">
        <v>493878.75151607196</v>
      </c>
      <c r="I25" s="153">
        <v>0</v>
      </c>
      <c r="J25" s="52"/>
      <c r="K25" s="113">
        <f t="shared" si="5"/>
        <v>493878.75151607196</v>
      </c>
      <c r="L25" s="54">
        <f t="shared" si="7"/>
        <v>0</v>
      </c>
      <c r="M25" s="113">
        <f t="shared" si="6"/>
        <v>493878.75151607196</v>
      </c>
      <c r="N25" s="54">
        <f t="shared" si="8"/>
        <v>0</v>
      </c>
      <c r="O25" s="54">
        <f t="shared" si="9"/>
        <v>0</v>
      </c>
      <c r="P25" s="1"/>
    </row>
    <row r="26" spans="2:16" ht="12.5">
      <c r="B26" s="7" t="str">
        <f t="shared" si="4"/>
        <v>IU</v>
      </c>
      <c r="C26" s="50">
        <f>IF(D11="","-",+C25+1)</f>
        <v>2015</v>
      </c>
      <c r="D26" s="151">
        <v>4822293.9979827618</v>
      </c>
      <c r="E26" s="419">
        <v>136466.83333333334</v>
      </c>
      <c r="F26" s="151">
        <v>4685827.1646494288</v>
      </c>
      <c r="G26" s="419">
        <v>753612.76745725656</v>
      </c>
      <c r="H26" s="420">
        <v>753612.76745725656</v>
      </c>
      <c r="I26" s="52">
        <v>0</v>
      </c>
      <c r="J26" s="52"/>
      <c r="K26" s="113">
        <f t="shared" si="5"/>
        <v>753612.76745725656</v>
      </c>
      <c r="L26" s="54">
        <f t="shared" si="7"/>
        <v>0</v>
      </c>
      <c r="M26" s="113">
        <f t="shared" si="6"/>
        <v>753612.76745725656</v>
      </c>
      <c r="N26" s="54">
        <f t="shared" si="8"/>
        <v>0</v>
      </c>
      <c r="O26" s="54">
        <f t="shared" si="9"/>
        <v>0</v>
      </c>
      <c r="P26" s="1"/>
    </row>
    <row r="27" spans="2:16" ht="12.5">
      <c r="B27" s="7" t="str">
        <f t="shared" si="4"/>
        <v/>
      </c>
      <c r="C27" s="50">
        <f>IF(D11="","-",+C26+1)</f>
        <v>2016</v>
      </c>
      <c r="D27" s="151">
        <v>4685827.1646494288</v>
      </c>
      <c r="E27" s="419">
        <v>136466.83333333334</v>
      </c>
      <c r="F27" s="151">
        <v>4549360.3313160958</v>
      </c>
      <c r="G27" s="419">
        <v>728247.51158298948</v>
      </c>
      <c r="H27" s="420">
        <v>728247.51158298948</v>
      </c>
      <c r="I27" s="52">
        <f t="shared" si="0"/>
        <v>0</v>
      </c>
      <c r="J27" s="52"/>
      <c r="K27" s="113">
        <f t="shared" ref="K27:K32" si="10">G27</f>
        <v>728247.51158298948</v>
      </c>
      <c r="L27" s="54">
        <f t="shared" si="7"/>
        <v>0</v>
      </c>
      <c r="M27" s="113">
        <f t="shared" ref="M27:M32" si="11">H27</f>
        <v>728247.51158298948</v>
      </c>
      <c r="N27" s="54">
        <f t="shared" si="8"/>
        <v>0</v>
      </c>
      <c r="O27" s="54">
        <f t="shared" si="9"/>
        <v>0</v>
      </c>
      <c r="P27" s="1"/>
    </row>
    <row r="28" spans="2:16" ht="12.5">
      <c r="B28" s="7" t="str">
        <f t="shared" si="4"/>
        <v/>
      </c>
      <c r="C28" s="50">
        <f>IF(D11="","-",+C27+1)</f>
        <v>2017</v>
      </c>
      <c r="D28" s="151">
        <v>4549360.3313160958</v>
      </c>
      <c r="E28" s="419">
        <v>133293.18604651163</v>
      </c>
      <c r="F28" s="151">
        <v>4416067.1452695839</v>
      </c>
      <c r="G28" s="419">
        <v>688667.94856072206</v>
      </c>
      <c r="H28" s="420">
        <v>688667.94856072206</v>
      </c>
      <c r="I28" s="52">
        <f t="shared" si="0"/>
        <v>0</v>
      </c>
      <c r="J28" s="52"/>
      <c r="K28" s="113">
        <f t="shared" si="10"/>
        <v>688667.94856072206</v>
      </c>
      <c r="L28" s="54">
        <f t="shared" si="7"/>
        <v>0</v>
      </c>
      <c r="M28" s="113">
        <f t="shared" si="11"/>
        <v>688667.94856072206</v>
      </c>
      <c r="N28" s="54">
        <f t="shared" si="8"/>
        <v>0</v>
      </c>
      <c r="O28" s="54">
        <f t="shared" si="9"/>
        <v>0</v>
      </c>
      <c r="P28" s="1"/>
    </row>
    <row r="29" spans="2:16" ht="12.5">
      <c r="B29" s="7" t="str">
        <f t="shared" si="4"/>
        <v>IU</v>
      </c>
      <c r="C29" s="50">
        <f>IF(D11="","-",+C28+1)</f>
        <v>2018</v>
      </c>
      <c r="D29" s="151">
        <v>4549360.3313160958</v>
      </c>
      <c r="E29" s="419">
        <v>133293.18604651163</v>
      </c>
      <c r="F29" s="151">
        <v>4416067.1452695839</v>
      </c>
      <c r="G29" s="419">
        <v>688667.94856072206</v>
      </c>
      <c r="H29" s="420">
        <v>688667.94856072206</v>
      </c>
      <c r="I29" s="52">
        <f t="shared" si="0"/>
        <v>0</v>
      </c>
      <c r="J29" s="52"/>
      <c r="K29" s="113">
        <f t="shared" si="10"/>
        <v>688667.94856072206</v>
      </c>
      <c r="L29" s="54">
        <f t="shared" si="7"/>
        <v>0</v>
      </c>
      <c r="M29" s="113">
        <f t="shared" si="11"/>
        <v>688667.94856072206</v>
      </c>
      <c r="N29" s="54">
        <f t="shared" si="8"/>
        <v>0</v>
      </c>
      <c r="O29" s="54">
        <f t="shared" si="9"/>
        <v>0</v>
      </c>
      <c r="P29" s="1"/>
    </row>
    <row r="30" spans="2:16" ht="12.5">
      <c r="B30" s="7" t="str">
        <f t="shared" si="4"/>
        <v>IU</v>
      </c>
      <c r="C30" s="50">
        <f>IF(D11="","-",+C29+1)</f>
        <v>2019</v>
      </c>
      <c r="D30" s="151">
        <v>4282773.9592230711</v>
      </c>
      <c r="E30" s="419">
        <v>139795.29268292684</v>
      </c>
      <c r="F30" s="151">
        <v>4142978.6665401445</v>
      </c>
      <c r="G30" s="419">
        <v>675227.01156482252</v>
      </c>
      <c r="H30" s="420">
        <v>675227.01156482252</v>
      </c>
      <c r="I30" s="52">
        <f t="shared" si="0"/>
        <v>0</v>
      </c>
      <c r="J30" s="52"/>
      <c r="K30" s="113">
        <f t="shared" si="10"/>
        <v>675227.01156482252</v>
      </c>
      <c r="L30" s="54">
        <f t="shared" ref="L30" si="12">IF(K30&lt;&gt;0,+G30-K30,0)</f>
        <v>0</v>
      </c>
      <c r="M30" s="113">
        <f t="shared" si="11"/>
        <v>675227.01156482252</v>
      </c>
      <c r="N30" s="54">
        <f t="shared" si="2"/>
        <v>0</v>
      </c>
      <c r="O30" s="54">
        <f t="shared" si="3"/>
        <v>0</v>
      </c>
      <c r="P30" s="1"/>
    </row>
    <row r="31" spans="2:16" ht="12.5">
      <c r="B31" s="7" t="str">
        <f t="shared" si="4"/>
        <v/>
      </c>
      <c r="C31" s="50">
        <f>IF(D11="","-",+C30+1)</f>
        <v>2020</v>
      </c>
      <c r="D31" s="151">
        <v>4142978.6665401445</v>
      </c>
      <c r="E31" s="419">
        <v>139795.29268292684</v>
      </c>
      <c r="F31" s="151">
        <v>4003183.3738572178</v>
      </c>
      <c r="G31" s="419">
        <v>556615.89330498932</v>
      </c>
      <c r="H31" s="420">
        <v>556615.89330498932</v>
      </c>
      <c r="I31" s="52">
        <f t="shared" si="0"/>
        <v>0</v>
      </c>
      <c r="J31" s="52"/>
      <c r="K31" s="113">
        <f t="shared" si="10"/>
        <v>556615.89330498932</v>
      </c>
      <c r="L31" s="54">
        <f t="shared" ref="L31" si="13">IF(K31&lt;&gt;0,+G31-K31,0)</f>
        <v>0</v>
      </c>
      <c r="M31" s="113">
        <f t="shared" si="11"/>
        <v>556615.89330498932</v>
      </c>
      <c r="N31" s="54">
        <f t="shared" si="2"/>
        <v>0</v>
      </c>
      <c r="O31" s="54">
        <f t="shared" si="3"/>
        <v>0</v>
      </c>
      <c r="P31" s="1"/>
    </row>
    <row r="32" spans="2:16" ht="12.5">
      <c r="B32" s="7" t="str">
        <f t="shared" si="4"/>
        <v/>
      </c>
      <c r="C32" s="50">
        <f>IF(D11="","-",+C31+1)</f>
        <v>2021</v>
      </c>
      <c r="D32" s="151">
        <v>4003183.3738572178</v>
      </c>
      <c r="E32" s="419">
        <v>136466.83333333334</v>
      </c>
      <c r="F32" s="151">
        <v>3866716.5405238844</v>
      </c>
      <c r="G32" s="419">
        <v>553589.41331080301</v>
      </c>
      <c r="H32" s="420">
        <v>553589.41331080301</v>
      </c>
      <c r="I32" s="52">
        <f t="shared" si="0"/>
        <v>0</v>
      </c>
      <c r="J32" s="52"/>
      <c r="K32" s="113">
        <f t="shared" si="10"/>
        <v>553589.41331080301</v>
      </c>
      <c r="L32" s="54">
        <f t="shared" ref="L32" si="14">IF(K32&lt;&gt;0,+G32-K32,0)</f>
        <v>0</v>
      </c>
      <c r="M32" s="113">
        <f t="shared" si="11"/>
        <v>553589.41331080301</v>
      </c>
      <c r="N32" s="54">
        <f t="shared" si="2"/>
        <v>0</v>
      </c>
      <c r="O32" s="54">
        <f t="shared" si="3"/>
        <v>0</v>
      </c>
      <c r="P32" s="1"/>
    </row>
    <row r="33" spans="2:16" ht="12.5">
      <c r="B33" s="7" t="str">
        <f t="shared" si="4"/>
        <v/>
      </c>
      <c r="C33" s="50">
        <f>IF(D11="","-",+C32+1)</f>
        <v>2022</v>
      </c>
      <c r="D33" s="151">
        <v>3866716.5405238844</v>
      </c>
      <c r="E33" s="419">
        <v>136466.83333333334</v>
      </c>
      <c r="F33" s="151">
        <v>3730249.7071905509</v>
      </c>
      <c r="G33" s="419">
        <v>563583.83772104234</v>
      </c>
      <c r="H33" s="420">
        <v>563583.83772104234</v>
      </c>
      <c r="I33" s="52">
        <f t="shared" si="0"/>
        <v>0</v>
      </c>
      <c r="J33" s="52"/>
      <c r="K33" s="113">
        <f t="shared" ref="K33" si="15">G33</f>
        <v>563583.83772104234</v>
      </c>
      <c r="L33" s="54">
        <f t="shared" ref="L33" si="16">IF(K33&lt;&gt;0,+G33-K33,0)</f>
        <v>0</v>
      </c>
      <c r="M33" s="113">
        <f t="shared" ref="M33" si="17">H33</f>
        <v>563583.83772104234</v>
      </c>
      <c r="N33" s="54">
        <f t="shared" si="2"/>
        <v>0</v>
      </c>
      <c r="O33" s="54">
        <f t="shared" si="3"/>
        <v>0</v>
      </c>
      <c r="P33" s="1"/>
    </row>
    <row r="34" spans="2:16" ht="12.5">
      <c r="B34" s="7" t="str">
        <f t="shared" si="4"/>
        <v/>
      </c>
      <c r="C34" s="50">
        <f>IF(D11="","-",+C33+1)</f>
        <v>2023</v>
      </c>
      <c r="D34" s="151">
        <v>3730249.7071905509</v>
      </c>
      <c r="E34" s="419">
        <v>136466.83333333334</v>
      </c>
      <c r="F34" s="151">
        <v>3593782.8738572174</v>
      </c>
      <c r="G34" s="419">
        <v>599077.58884428418</v>
      </c>
      <c r="H34" s="420">
        <v>599077.58884428418</v>
      </c>
      <c r="I34" s="52">
        <f t="shared" si="0"/>
        <v>0</v>
      </c>
      <c r="J34" s="52"/>
      <c r="K34" s="113">
        <f t="shared" ref="K34" si="18">G34</f>
        <v>599077.58884428418</v>
      </c>
      <c r="L34" s="54">
        <f t="shared" ref="L34" si="19">IF(K34&lt;&gt;0,+G34-K34,0)</f>
        <v>0</v>
      </c>
      <c r="M34" s="113">
        <f t="shared" ref="M34" si="20">H34</f>
        <v>599077.58884428418</v>
      </c>
      <c r="N34" s="54">
        <f t="shared" ref="N34" si="21">IF(M34&lt;&gt;0,+H34-M34,0)</f>
        <v>0</v>
      </c>
      <c r="O34" s="54">
        <f t="shared" ref="O34" si="22">+N34-L34</f>
        <v>0</v>
      </c>
      <c r="P34" s="1"/>
    </row>
    <row r="35" spans="2:16" ht="12.5">
      <c r="B35" s="7" t="str">
        <f t="shared" si="4"/>
        <v/>
      </c>
      <c r="C35" s="460">
        <f>IF(D11="","-",+C34+1)</f>
        <v>2024</v>
      </c>
      <c r="D35" s="151">
        <v>3593782.8738572174</v>
      </c>
      <c r="E35" s="419">
        <v>130263.79545454546</v>
      </c>
      <c r="F35" s="151">
        <v>3463519.078402672</v>
      </c>
      <c r="G35" s="419">
        <v>552033.32523957</v>
      </c>
      <c r="H35" s="420">
        <v>552033.32523957</v>
      </c>
      <c r="I35" s="52">
        <f t="shared" si="0"/>
        <v>0</v>
      </c>
      <c r="J35" s="52"/>
      <c r="K35" s="113">
        <f t="shared" ref="K35" si="23">G35</f>
        <v>552033.32523957</v>
      </c>
      <c r="L35" s="54">
        <f t="shared" ref="L35" si="24">IF(K35&lt;&gt;0,+G35-K35,0)</f>
        <v>0</v>
      </c>
      <c r="M35" s="113">
        <f t="shared" ref="M35" si="25">H35</f>
        <v>552033.32523957</v>
      </c>
      <c r="N35" s="54">
        <f t="shared" ref="N35" si="26">IF(M35&lt;&gt;0,+H35-M35,0)</f>
        <v>0</v>
      </c>
      <c r="O35" s="54">
        <f t="shared" ref="O35" si="27">+N35-L35</f>
        <v>0</v>
      </c>
      <c r="P35" s="1"/>
    </row>
    <row r="36" spans="2:16" ht="13">
      <c r="B36" s="7" t="str">
        <f t="shared" si="4"/>
        <v/>
      </c>
      <c r="C36" s="459">
        <f>IF(D11="","-",+C35+1)</f>
        <v>2025</v>
      </c>
      <c r="D36" s="151">
        <v>3463519.078402672</v>
      </c>
      <c r="E36" s="419">
        <v>133293.18604651163</v>
      </c>
      <c r="F36" s="151">
        <v>3330225.8923561601</v>
      </c>
      <c r="G36" s="419">
        <v>539987.75875903154</v>
      </c>
      <c r="H36" s="420">
        <v>539987.75875903154</v>
      </c>
      <c r="I36" s="52">
        <f t="shared" si="0"/>
        <v>0</v>
      </c>
      <c r="J36" s="52"/>
      <c r="K36" s="113">
        <f t="shared" ref="K36" si="28">G36</f>
        <v>539987.75875903154</v>
      </c>
      <c r="L36" s="54">
        <f t="shared" ref="L36" si="29">IF(K36&lt;&gt;0,+G36-K36,0)</f>
        <v>0</v>
      </c>
      <c r="M36" s="113">
        <f t="shared" ref="M36" si="30">H36</f>
        <v>539987.75875903154</v>
      </c>
      <c r="N36" s="54">
        <f t="shared" ref="N36" si="31">IF(M36&lt;&gt;0,+H36-M36,0)</f>
        <v>0</v>
      </c>
      <c r="O36" s="54">
        <f t="shared" ref="O36" si="32">+N36-L36</f>
        <v>0</v>
      </c>
      <c r="P36" s="1"/>
    </row>
    <row r="37" spans="2:16" ht="12.5">
      <c r="B37" s="7" t="str">
        <f t="shared" si="4"/>
        <v/>
      </c>
      <c r="C37" s="50">
        <f>IF(D11="","-",+C36+1)</f>
        <v>2026</v>
      </c>
      <c r="D37" s="55">
        <f>IF(F36+SUM(E$17:E36)=D$10,F36,D$10-SUM(E$17:E36))</f>
        <v>3330225.8923561601</v>
      </c>
      <c r="E37" s="377">
        <f>IF(+I14&lt;F36,I14,D37)</f>
        <v>139795.29268292684</v>
      </c>
      <c r="F37" s="55">
        <f t="shared" ref="F37:F48" si="33">+D37-E37</f>
        <v>3190430.5996732335</v>
      </c>
      <c r="G37" s="378">
        <f t="shared" ref="G37:G72" si="34">+I$12*((D37+F37)/2)+E37</f>
        <v>530430.74450333638</v>
      </c>
      <c r="H37" s="363">
        <f t="shared" ref="H37:H72" si="35">+I$13*((D37+F37)/2)+E37</f>
        <v>530430.74450333638</v>
      </c>
      <c r="I37" s="52">
        <f t="shared" si="0"/>
        <v>0</v>
      </c>
      <c r="J37" s="52"/>
      <c r="K37" s="129"/>
      <c r="L37" s="54">
        <f t="shared" si="1"/>
        <v>0</v>
      </c>
      <c r="M37" s="129"/>
      <c r="N37" s="54">
        <f t="shared" si="2"/>
        <v>0</v>
      </c>
      <c r="O37" s="54">
        <f t="shared" si="3"/>
        <v>0</v>
      </c>
      <c r="P37" s="1"/>
    </row>
    <row r="38" spans="2:16" ht="12.5">
      <c r="B38" s="7" t="str">
        <f t="shared" si="4"/>
        <v/>
      </c>
      <c r="C38" s="50">
        <f>IF(D11="","-",+C37+1)</f>
        <v>2027</v>
      </c>
      <c r="D38" s="55">
        <f>IF(F37+SUM(E$17:E37)=D$10,F37,D$10-SUM(E$17:E37))</f>
        <v>3190430.5996732335</v>
      </c>
      <c r="E38" s="377">
        <f>IF(+I14&lt;F37,I14,D38)</f>
        <v>139795.29268292684</v>
      </c>
      <c r="F38" s="55">
        <f t="shared" si="33"/>
        <v>3050635.3069903068</v>
      </c>
      <c r="G38" s="378">
        <f t="shared" si="34"/>
        <v>513681.20482544869</v>
      </c>
      <c r="H38" s="363">
        <f t="shared" si="35"/>
        <v>513681.20482544869</v>
      </c>
      <c r="I38" s="52">
        <f t="shared" si="0"/>
        <v>0</v>
      </c>
      <c r="J38" s="52"/>
      <c r="K38" s="129"/>
      <c r="L38" s="54">
        <f t="shared" si="1"/>
        <v>0</v>
      </c>
      <c r="M38" s="129"/>
      <c r="N38" s="54">
        <f t="shared" si="2"/>
        <v>0</v>
      </c>
      <c r="O38" s="54">
        <f t="shared" si="3"/>
        <v>0</v>
      </c>
      <c r="P38" s="1"/>
    </row>
    <row r="39" spans="2:16" ht="12.5">
      <c r="B39" s="7" t="str">
        <f t="shared" si="4"/>
        <v/>
      </c>
      <c r="C39" s="50">
        <f>IF(D11="","-",+C38+1)</f>
        <v>2028</v>
      </c>
      <c r="D39" s="55">
        <f>IF(F38+SUM(E$17:E38)=D$10,F38,D$10-SUM(E$17:E38))</f>
        <v>3050635.3069903068</v>
      </c>
      <c r="E39" s="377">
        <f>IF(+I14&lt;F38,I14,D39)</f>
        <v>139795.29268292684</v>
      </c>
      <c r="F39" s="55">
        <f t="shared" si="33"/>
        <v>2910840.0143073802</v>
      </c>
      <c r="G39" s="378">
        <f t="shared" si="34"/>
        <v>496931.66514756077</v>
      </c>
      <c r="H39" s="363">
        <f t="shared" si="35"/>
        <v>496931.66514756077</v>
      </c>
      <c r="I39" s="52">
        <f t="shared" si="0"/>
        <v>0</v>
      </c>
      <c r="J39" s="52"/>
      <c r="K39" s="129"/>
      <c r="L39" s="54">
        <f t="shared" si="1"/>
        <v>0</v>
      </c>
      <c r="M39" s="129"/>
      <c r="N39" s="54">
        <f t="shared" si="2"/>
        <v>0</v>
      </c>
      <c r="O39" s="54">
        <f t="shared" si="3"/>
        <v>0</v>
      </c>
      <c r="P39" s="1"/>
    </row>
    <row r="40" spans="2:16" ht="12.5">
      <c r="B40" s="7" t="str">
        <f t="shared" si="4"/>
        <v/>
      </c>
      <c r="C40" s="50">
        <f>IF(D11="","-",+C39+1)</f>
        <v>2029</v>
      </c>
      <c r="D40" s="55">
        <f>IF(F39+SUM(E$17:E39)=D$10,F39,D$10-SUM(E$17:E39))</f>
        <v>2910840.0143073802</v>
      </c>
      <c r="E40" s="377">
        <f>IF(+I14&lt;F39,I14,D40)</f>
        <v>139795.29268292684</v>
      </c>
      <c r="F40" s="55">
        <f t="shared" si="33"/>
        <v>2771044.7216244536</v>
      </c>
      <c r="G40" s="378">
        <f t="shared" si="34"/>
        <v>480182.12546967308</v>
      </c>
      <c r="H40" s="363">
        <f t="shared" si="35"/>
        <v>480182.12546967308</v>
      </c>
      <c r="I40" s="52">
        <f t="shared" si="0"/>
        <v>0</v>
      </c>
      <c r="J40" s="52"/>
      <c r="K40" s="129"/>
      <c r="L40" s="54">
        <f t="shared" si="1"/>
        <v>0</v>
      </c>
      <c r="M40" s="129"/>
      <c r="N40" s="54">
        <f t="shared" si="2"/>
        <v>0</v>
      </c>
      <c r="O40" s="54">
        <f t="shared" si="3"/>
        <v>0</v>
      </c>
      <c r="P40" s="1"/>
    </row>
    <row r="41" spans="2:16" ht="12.5">
      <c r="B41" s="7" t="str">
        <f t="shared" si="4"/>
        <v/>
      </c>
      <c r="C41" s="50">
        <f>IF(D11="","-",+C40+1)</f>
        <v>2030</v>
      </c>
      <c r="D41" s="55">
        <f>IF(F40+SUM(E$17:E40)=D$10,F40,D$10-SUM(E$17:E40))</f>
        <v>2771044.7216244536</v>
      </c>
      <c r="E41" s="377">
        <f>IF(+I14&lt;F40,I14,D41)</f>
        <v>139795.29268292684</v>
      </c>
      <c r="F41" s="55">
        <f t="shared" si="33"/>
        <v>2631249.4289415269</v>
      </c>
      <c r="G41" s="378">
        <f t="shared" si="34"/>
        <v>463432.58579178527</v>
      </c>
      <c r="H41" s="363">
        <f t="shared" si="35"/>
        <v>463432.58579178527</v>
      </c>
      <c r="I41" s="52">
        <f t="shared" si="0"/>
        <v>0</v>
      </c>
      <c r="J41" s="52"/>
      <c r="K41" s="129"/>
      <c r="L41" s="54">
        <f t="shared" si="1"/>
        <v>0</v>
      </c>
      <c r="M41" s="129"/>
      <c r="N41" s="54">
        <f t="shared" si="2"/>
        <v>0</v>
      </c>
      <c r="O41" s="54">
        <f t="shared" si="3"/>
        <v>0</v>
      </c>
      <c r="P41" s="1"/>
    </row>
    <row r="42" spans="2:16" ht="12.5">
      <c r="B42" s="7" t="str">
        <f t="shared" si="4"/>
        <v/>
      </c>
      <c r="C42" s="50">
        <f>IF(D11="","-",+C41+1)</f>
        <v>2031</v>
      </c>
      <c r="D42" s="55">
        <f>IF(F41+SUM(E$17:E41)=D$10,F41,D$10-SUM(E$17:E41))</f>
        <v>2631249.4289415269</v>
      </c>
      <c r="E42" s="377">
        <f>IF(+I14&lt;F41,I14,D42)</f>
        <v>139795.29268292684</v>
      </c>
      <c r="F42" s="55">
        <f t="shared" si="33"/>
        <v>2491454.1362586003</v>
      </c>
      <c r="G42" s="378">
        <f t="shared" si="34"/>
        <v>446683.04611389758</v>
      </c>
      <c r="H42" s="363">
        <f t="shared" si="35"/>
        <v>446683.04611389758</v>
      </c>
      <c r="I42" s="52">
        <f t="shared" si="0"/>
        <v>0</v>
      </c>
      <c r="J42" s="52"/>
      <c r="K42" s="129"/>
      <c r="L42" s="54">
        <f t="shared" si="1"/>
        <v>0</v>
      </c>
      <c r="M42" s="129"/>
      <c r="N42" s="54">
        <f t="shared" si="2"/>
        <v>0</v>
      </c>
      <c r="O42" s="54">
        <f t="shared" si="3"/>
        <v>0</v>
      </c>
      <c r="P42" s="1"/>
    </row>
    <row r="43" spans="2:16" ht="12.5">
      <c r="B43" s="7" t="str">
        <f t="shared" si="4"/>
        <v/>
      </c>
      <c r="C43" s="50">
        <f>IF(D11="","-",+C42+1)</f>
        <v>2032</v>
      </c>
      <c r="D43" s="55">
        <f>IF(F42+SUM(E$17:E42)=D$10,F42,D$10-SUM(E$17:E42))</f>
        <v>2491454.1362586003</v>
      </c>
      <c r="E43" s="377">
        <f>IF(+I14&lt;F42,I14,D43)</f>
        <v>139795.29268292684</v>
      </c>
      <c r="F43" s="55">
        <f t="shared" si="33"/>
        <v>2351658.8435756736</v>
      </c>
      <c r="G43" s="378">
        <f t="shared" si="34"/>
        <v>429933.50643600966</v>
      </c>
      <c r="H43" s="363">
        <f t="shared" si="35"/>
        <v>429933.50643600966</v>
      </c>
      <c r="I43" s="52">
        <f t="shared" si="0"/>
        <v>0</v>
      </c>
      <c r="J43" s="52"/>
      <c r="K43" s="129"/>
      <c r="L43" s="54">
        <f t="shared" si="1"/>
        <v>0</v>
      </c>
      <c r="M43" s="129"/>
      <c r="N43" s="54">
        <f t="shared" si="2"/>
        <v>0</v>
      </c>
      <c r="O43" s="54">
        <f t="shared" si="3"/>
        <v>0</v>
      </c>
      <c r="P43" s="1"/>
    </row>
    <row r="44" spans="2:16" ht="12.5">
      <c r="B44" s="7" t="str">
        <f t="shared" si="4"/>
        <v/>
      </c>
      <c r="C44" s="50">
        <f>IF(D11="","-",+C43+1)</f>
        <v>2033</v>
      </c>
      <c r="D44" s="55">
        <f>IF(F43+SUM(E$17:E43)=D$10,F43,D$10-SUM(E$17:E43))</f>
        <v>2351658.8435756736</v>
      </c>
      <c r="E44" s="377">
        <f>IF(+I14&lt;F43,I14,D44)</f>
        <v>139795.29268292684</v>
      </c>
      <c r="F44" s="55">
        <f t="shared" si="33"/>
        <v>2211863.550892747</v>
      </c>
      <c r="G44" s="378">
        <f t="shared" si="34"/>
        <v>413183.96675812197</v>
      </c>
      <c r="H44" s="363">
        <f t="shared" si="35"/>
        <v>413183.96675812197</v>
      </c>
      <c r="I44" s="52">
        <f t="shared" si="0"/>
        <v>0</v>
      </c>
      <c r="J44" s="52"/>
      <c r="K44" s="129"/>
      <c r="L44" s="54">
        <f t="shared" si="1"/>
        <v>0</v>
      </c>
      <c r="M44" s="129"/>
      <c r="N44" s="54">
        <f t="shared" si="2"/>
        <v>0</v>
      </c>
      <c r="O44" s="54">
        <f t="shared" si="3"/>
        <v>0</v>
      </c>
      <c r="P44" s="1"/>
    </row>
    <row r="45" spans="2:16" ht="12.5">
      <c r="B45" s="7" t="str">
        <f t="shared" si="4"/>
        <v/>
      </c>
      <c r="C45" s="50">
        <f>IF(D11="","-",+C44+1)</f>
        <v>2034</v>
      </c>
      <c r="D45" s="55">
        <f>IF(F44+SUM(E$17:E44)=D$10,F44,D$10-SUM(E$17:E44))</f>
        <v>2211863.550892747</v>
      </c>
      <c r="E45" s="377">
        <f>IF(+I14&lt;F44,I14,D45)</f>
        <v>139795.29268292684</v>
      </c>
      <c r="F45" s="55">
        <f t="shared" si="33"/>
        <v>2072068.2582098201</v>
      </c>
      <c r="G45" s="378">
        <f t="shared" si="34"/>
        <v>396434.42708023416</v>
      </c>
      <c r="H45" s="363">
        <f t="shared" si="35"/>
        <v>396434.42708023416</v>
      </c>
      <c r="I45" s="52">
        <f t="shared" si="0"/>
        <v>0</v>
      </c>
      <c r="J45" s="52"/>
      <c r="K45" s="129"/>
      <c r="L45" s="54">
        <f t="shared" si="1"/>
        <v>0</v>
      </c>
      <c r="M45" s="129"/>
      <c r="N45" s="54">
        <f t="shared" si="2"/>
        <v>0</v>
      </c>
      <c r="O45" s="54">
        <f t="shared" si="3"/>
        <v>0</v>
      </c>
      <c r="P45" s="1"/>
    </row>
    <row r="46" spans="2:16" ht="12.5">
      <c r="B46" s="7" t="str">
        <f t="shared" si="4"/>
        <v/>
      </c>
      <c r="C46" s="50">
        <f>IF(D11="","-",+C45+1)</f>
        <v>2035</v>
      </c>
      <c r="D46" s="55">
        <f>IF(F45+SUM(E$17:E45)=D$10,F45,D$10-SUM(E$17:E45))</f>
        <v>2072068.2582098201</v>
      </c>
      <c r="E46" s="377">
        <f>IF(+I14&lt;F45,I14,D46)</f>
        <v>139795.29268292684</v>
      </c>
      <c r="F46" s="55">
        <f t="shared" si="33"/>
        <v>1932272.9655268933</v>
      </c>
      <c r="G46" s="378">
        <f t="shared" si="34"/>
        <v>379684.88740234636</v>
      </c>
      <c r="H46" s="363">
        <f t="shared" si="35"/>
        <v>379684.88740234636</v>
      </c>
      <c r="I46" s="52">
        <f t="shared" si="0"/>
        <v>0</v>
      </c>
      <c r="J46" s="52"/>
      <c r="K46" s="129"/>
      <c r="L46" s="54">
        <f t="shared" si="1"/>
        <v>0</v>
      </c>
      <c r="M46" s="129"/>
      <c r="N46" s="54">
        <f t="shared" si="2"/>
        <v>0</v>
      </c>
      <c r="O46" s="54">
        <f t="shared" si="3"/>
        <v>0</v>
      </c>
      <c r="P46" s="1"/>
    </row>
    <row r="47" spans="2:16" ht="12.5">
      <c r="B47" s="7" t="str">
        <f t="shared" si="4"/>
        <v/>
      </c>
      <c r="C47" s="50">
        <f>IF(D11="","-",+C46+1)</f>
        <v>2036</v>
      </c>
      <c r="D47" s="55">
        <f>IF(F46+SUM(E$17:E46)=D$10,F46,D$10-SUM(E$17:E46))</f>
        <v>1932272.9655268933</v>
      </c>
      <c r="E47" s="377">
        <f>IF(+I14&lt;F46,I14,D47)</f>
        <v>139795.29268292684</v>
      </c>
      <c r="F47" s="55">
        <f t="shared" si="33"/>
        <v>1792477.6728439664</v>
      </c>
      <c r="G47" s="378">
        <f t="shared" si="34"/>
        <v>362935.34772445849</v>
      </c>
      <c r="H47" s="363">
        <f t="shared" si="35"/>
        <v>362935.34772445849</v>
      </c>
      <c r="I47" s="52">
        <f t="shared" si="0"/>
        <v>0</v>
      </c>
      <c r="J47" s="52"/>
      <c r="K47" s="129"/>
      <c r="L47" s="54">
        <f t="shared" si="1"/>
        <v>0</v>
      </c>
      <c r="M47" s="129"/>
      <c r="N47" s="54">
        <f t="shared" si="2"/>
        <v>0</v>
      </c>
      <c r="O47" s="54">
        <f t="shared" si="3"/>
        <v>0</v>
      </c>
      <c r="P47" s="1"/>
    </row>
    <row r="48" spans="2:16" ht="12.5">
      <c r="B48" s="7" t="str">
        <f t="shared" si="4"/>
        <v/>
      </c>
      <c r="C48" s="50">
        <f>IF(D11="","-",+C47+1)</f>
        <v>2037</v>
      </c>
      <c r="D48" s="55">
        <f>IF(F47+SUM(E$17:E47)=D$10,F47,D$10-SUM(E$17:E47))</f>
        <v>1792477.6728439664</v>
      </c>
      <c r="E48" s="377">
        <f>IF(+I14&lt;F47,I14,D48)</f>
        <v>139795.29268292684</v>
      </c>
      <c r="F48" s="55">
        <f t="shared" si="33"/>
        <v>1652682.3801610395</v>
      </c>
      <c r="G48" s="378">
        <f t="shared" si="34"/>
        <v>346185.80804657075</v>
      </c>
      <c r="H48" s="363">
        <f t="shared" si="35"/>
        <v>346185.80804657075</v>
      </c>
      <c r="I48" s="52">
        <f t="shared" si="0"/>
        <v>0</v>
      </c>
      <c r="J48" s="52"/>
      <c r="K48" s="129"/>
      <c r="L48" s="54">
        <f t="shared" si="1"/>
        <v>0</v>
      </c>
      <c r="M48" s="129"/>
      <c r="N48" s="54">
        <f t="shared" si="2"/>
        <v>0</v>
      </c>
      <c r="O48" s="54">
        <f t="shared" si="3"/>
        <v>0</v>
      </c>
      <c r="P48" s="1"/>
    </row>
    <row r="49" spans="2:17" ht="12.5">
      <c r="B49" s="7" t="str">
        <f t="shared" si="4"/>
        <v/>
      </c>
      <c r="C49" s="50">
        <f>IF(D11="","-",+C48+1)</f>
        <v>2038</v>
      </c>
      <c r="D49" s="55">
        <f>IF(F48+SUM(E$17:E48)=D$10,F48,D$10-SUM(E$17:E48))</f>
        <v>1652682.3801610395</v>
      </c>
      <c r="E49" s="377">
        <f>IF(+I14&lt;F48,I14,D49)</f>
        <v>139795.29268292684</v>
      </c>
      <c r="F49" s="55">
        <f t="shared" ref="F49:F72" si="36">+D49-E49</f>
        <v>1512887.0874781127</v>
      </c>
      <c r="G49" s="378">
        <f t="shared" si="34"/>
        <v>329436.26836868288</v>
      </c>
      <c r="H49" s="363">
        <f t="shared" si="35"/>
        <v>329436.26836868288</v>
      </c>
      <c r="I49" s="52">
        <f t="shared" ref="I49:I72" si="37">H49-G49</f>
        <v>0</v>
      </c>
      <c r="J49" s="52"/>
      <c r="K49" s="129"/>
      <c r="L49" s="54">
        <f t="shared" ref="L49:L72" si="38">IF(K49&lt;&gt;0,+G49-K49,0)</f>
        <v>0</v>
      </c>
      <c r="M49" s="129"/>
      <c r="N49" s="54">
        <f t="shared" ref="N49:N72" si="39">IF(M49&lt;&gt;0,+H49-M49,0)</f>
        <v>0</v>
      </c>
      <c r="O49" s="54">
        <f t="shared" ref="O49:O72" si="40">+N49-L49</f>
        <v>0</v>
      </c>
      <c r="P49" s="1"/>
    </row>
    <row r="50" spans="2:17" ht="12.5">
      <c r="B50" s="7" t="str">
        <f t="shared" si="4"/>
        <v/>
      </c>
      <c r="C50" s="50">
        <f>IF(D11="","-",+C49+1)</f>
        <v>2039</v>
      </c>
      <c r="D50" s="55">
        <f>IF(F49+SUM(E$17:E49)=D$10,F49,D$10-SUM(E$17:E49))</f>
        <v>1512887.0874781127</v>
      </c>
      <c r="E50" s="377">
        <f>IF(+I14&lt;F49,I14,D50)</f>
        <v>139795.29268292684</v>
      </c>
      <c r="F50" s="55">
        <f t="shared" si="36"/>
        <v>1373091.7947951858</v>
      </c>
      <c r="G50" s="378">
        <f t="shared" si="34"/>
        <v>312686.72869079513</v>
      </c>
      <c r="H50" s="363">
        <f t="shared" si="35"/>
        <v>312686.72869079513</v>
      </c>
      <c r="I50" s="52">
        <f t="shared" si="37"/>
        <v>0</v>
      </c>
      <c r="J50" s="52"/>
      <c r="K50" s="129"/>
      <c r="L50" s="54">
        <f t="shared" si="38"/>
        <v>0</v>
      </c>
      <c r="M50" s="129"/>
      <c r="N50" s="54">
        <f t="shared" si="39"/>
        <v>0</v>
      </c>
      <c r="O50" s="54">
        <f t="shared" si="40"/>
        <v>0</v>
      </c>
      <c r="P50" s="1"/>
    </row>
    <row r="51" spans="2:17" ht="12.5">
      <c r="B51" s="7" t="str">
        <f t="shared" si="4"/>
        <v/>
      </c>
      <c r="C51" s="50">
        <f>IF(D11="","-",+C50+1)</f>
        <v>2040</v>
      </c>
      <c r="D51" s="55">
        <f>IF(F50+SUM(E$17:E50)=D$10,F50,D$10-SUM(E$17:E50))</f>
        <v>1373091.7947951858</v>
      </c>
      <c r="E51" s="377">
        <f>IF(+I14&lt;F50,I14,D51)</f>
        <v>139795.29268292684</v>
      </c>
      <c r="F51" s="55">
        <f t="shared" si="36"/>
        <v>1233296.5021122589</v>
      </c>
      <c r="G51" s="378">
        <f t="shared" si="34"/>
        <v>295937.18901290727</v>
      </c>
      <c r="H51" s="363">
        <f t="shared" si="35"/>
        <v>295937.18901290727</v>
      </c>
      <c r="I51" s="52">
        <f t="shared" si="37"/>
        <v>0</v>
      </c>
      <c r="J51" s="52"/>
      <c r="K51" s="129"/>
      <c r="L51" s="54">
        <f t="shared" si="38"/>
        <v>0</v>
      </c>
      <c r="M51" s="129"/>
      <c r="N51" s="54">
        <f t="shared" si="39"/>
        <v>0</v>
      </c>
      <c r="O51" s="54">
        <f t="shared" si="40"/>
        <v>0</v>
      </c>
      <c r="P51" s="1"/>
    </row>
    <row r="52" spans="2:17" ht="12.5">
      <c r="B52" s="7" t="str">
        <f t="shared" si="4"/>
        <v/>
      </c>
      <c r="C52" s="50">
        <f>IF(D11="","-",+C51+1)</f>
        <v>2041</v>
      </c>
      <c r="D52" s="55">
        <f>IF(F51+SUM(E$17:E51)=D$10,F51,D$10-SUM(E$17:E51))</f>
        <v>1233296.5021122589</v>
      </c>
      <c r="E52" s="377">
        <f>IF(+I14&lt;F51,I14,D52)</f>
        <v>139795.29268292684</v>
      </c>
      <c r="F52" s="55">
        <f t="shared" si="36"/>
        <v>1093501.2094293321</v>
      </c>
      <c r="G52" s="378">
        <f t="shared" si="34"/>
        <v>279187.64933501947</v>
      </c>
      <c r="H52" s="363">
        <f t="shared" si="35"/>
        <v>279187.64933501947</v>
      </c>
      <c r="I52" s="52">
        <f t="shared" si="37"/>
        <v>0</v>
      </c>
      <c r="J52" s="52"/>
      <c r="K52" s="129"/>
      <c r="L52" s="54">
        <f t="shared" si="38"/>
        <v>0</v>
      </c>
      <c r="M52" s="129"/>
      <c r="N52" s="54">
        <f t="shared" si="39"/>
        <v>0</v>
      </c>
      <c r="O52" s="54">
        <f t="shared" si="40"/>
        <v>0</v>
      </c>
      <c r="P52" s="1"/>
    </row>
    <row r="53" spans="2:17" ht="12.5">
      <c r="B53" s="7" t="str">
        <f t="shared" si="4"/>
        <v/>
      </c>
      <c r="C53" s="50">
        <f>IF(D11="","-",+C52+1)</f>
        <v>2042</v>
      </c>
      <c r="D53" s="55">
        <f>IF(F52+SUM(E$17:E52)=D$10,F52,D$10-SUM(E$17:E52))</f>
        <v>1093501.2094293321</v>
      </c>
      <c r="E53" s="377">
        <f>IF(+I14&lt;F52,I14,D53)</f>
        <v>139795.29268292684</v>
      </c>
      <c r="F53" s="55">
        <f t="shared" si="36"/>
        <v>953705.91674640519</v>
      </c>
      <c r="G53" s="378">
        <f t="shared" si="34"/>
        <v>262438.10965713166</v>
      </c>
      <c r="H53" s="363">
        <f t="shared" si="35"/>
        <v>262438.10965713166</v>
      </c>
      <c r="I53" s="52">
        <f t="shared" si="37"/>
        <v>0</v>
      </c>
      <c r="J53" s="52"/>
      <c r="K53" s="129"/>
      <c r="L53" s="54">
        <f t="shared" si="38"/>
        <v>0</v>
      </c>
      <c r="M53" s="129"/>
      <c r="N53" s="54">
        <f t="shared" si="39"/>
        <v>0</v>
      </c>
      <c r="O53" s="54">
        <f t="shared" si="40"/>
        <v>0</v>
      </c>
      <c r="P53" s="1"/>
    </row>
    <row r="54" spans="2:17" ht="12.5">
      <c r="B54" s="7" t="str">
        <f t="shared" si="4"/>
        <v/>
      </c>
      <c r="C54" s="50">
        <f>IF(D11="","-",+C53+1)</f>
        <v>2043</v>
      </c>
      <c r="D54" s="55">
        <f>IF(F53+SUM(E$17:E53)=D$10,F53,D$10-SUM(E$17:E53))</f>
        <v>953705.91674640519</v>
      </c>
      <c r="E54" s="377">
        <f>IF(+I14&lt;F53,I14,D54)</f>
        <v>139795.29268292684</v>
      </c>
      <c r="F54" s="55">
        <f t="shared" si="36"/>
        <v>813910.62406347832</v>
      </c>
      <c r="G54" s="378">
        <f t="shared" si="34"/>
        <v>245688.56997924385</v>
      </c>
      <c r="H54" s="363">
        <f t="shared" si="35"/>
        <v>245688.56997924385</v>
      </c>
      <c r="I54" s="52">
        <f t="shared" si="37"/>
        <v>0</v>
      </c>
      <c r="J54" s="52"/>
      <c r="K54" s="129"/>
      <c r="L54" s="54">
        <f t="shared" si="38"/>
        <v>0</v>
      </c>
      <c r="M54" s="129"/>
      <c r="N54" s="54">
        <f t="shared" si="39"/>
        <v>0</v>
      </c>
      <c r="O54" s="54">
        <f t="shared" si="40"/>
        <v>0</v>
      </c>
      <c r="P54" s="1"/>
    </row>
    <row r="55" spans="2:17" ht="12.5">
      <c r="B55" s="7" t="str">
        <f t="shared" si="4"/>
        <v/>
      </c>
      <c r="C55" s="50">
        <f>IF(D11="","-",+C54+1)</f>
        <v>2044</v>
      </c>
      <c r="D55" s="55">
        <f>IF(F54+SUM(E$17:E54)=D$10,F54,D$10-SUM(E$17:E54))</f>
        <v>813910.62406347832</v>
      </c>
      <c r="E55" s="377">
        <f>IF(+I14&lt;F54,I14,D55)</f>
        <v>139795.29268292684</v>
      </c>
      <c r="F55" s="55">
        <f t="shared" si="36"/>
        <v>674115.33138055145</v>
      </c>
      <c r="G55" s="378">
        <f t="shared" si="34"/>
        <v>228939.03030135605</v>
      </c>
      <c r="H55" s="363">
        <f t="shared" si="35"/>
        <v>228939.03030135605</v>
      </c>
      <c r="I55" s="52">
        <f t="shared" si="37"/>
        <v>0</v>
      </c>
      <c r="J55" s="52"/>
      <c r="K55" s="129"/>
      <c r="L55" s="54">
        <f t="shared" si="38"/>
        <v>0</v>
      </c>
      <c r="M55" s="129"/>
      <c r="N55" s="54">
        <f t="shared" si="39"/>
        <v>0</v>
      </c>
      <c r="O55" s="54">
        <f t="shared" si="40"/>
        <v>0</v>
      </c>
      <c r="P55" s="1"/>
    </row>
    <row r="56" spans="2:17" ht="12.5">
      <c r="B56" s="7" t="str">
        <f t="shared" si="4"/>
        <v/>
      </c>
      <c r="C56" s="50">
        <f>IF(D11="","-",+C55+1)</f>
        <v>2045</v>
      </c>
      <c r="D56" s="55">
        <f>IF(F55+SUM(E$17:E55)=D$10,F55,D$10-SUM(E$17:E55))</f>
        <v>674115.33138055145</v>
      </c>
      <c r="E56" s="377">
        <f>IF(+I14&lt;F55,I14,D56)</f>
        <v>139795.29268292684</v>
      </c>
      <c r="F56" s="55">
        <f t="shared" si="36"/>
        <v>534320.03869762458</v>
      </c>
      <c r="G56" s="378">
        <f t="shared" si="34"/>
        <v>212189.49062346824</v>
      </c>
      <c r="H56" s="363">
        <f t="shared" si="35"/>
        <v>212189.49062346824</v>
      </c>
      <c r="I56" s="52">
        <f t="shared" si="37"/>
        <v>0</v>
      </c>
      <c r="J56" s="52"/>
      <c r="K56" s="129"/>
      <c r="L56" s="54">
        <f t="shared" si="38"/>
        <v>0</v>
      </c>
      <c r="M56" s="129"/>
      <c r="N56" s="54">
        <f t="shared" si="39"/>
        <v>0</v>
      </c>
      <c r="O56" s="54">
        <f t="shared" si="40"/>
        <v>0</v>
      </c>
      <c r="P56" s="1"/>
    </row>
    <row r="57" spans="2:17" ht="12.5">
      <c r="B57" s="7" t="str">
        <f t="shared" si="4"/>
        <v/>
      </c>
      <c r="C57" s="50">
        <f>IF(D11="","-",+C56+1)</f>
        <v>2046</v>
      </c>
      <c r="D57" s="55">
        <f>IF(F56+SUM(E$17:E56)=D$10,F56,D$10-SUM(E$17:E56))</f>
        <v>534320.03869762458</v>
      </c>
      <c r="E57" s="377">
        <f>IF(+I14&lt;F56,I14,D57)</f>
        <v>139795.29268292684</v>
      </c>
      <c r="F57" s="55">
        <f t="shared" si="36"/>
        <v>394524.74601469771</v>
      </c>
      <c r="G57" s="378">
        <f t="shared" si="34"/>
        <v>195439.95094558041</v>
      </c>
      <c r="H57" s="363">
        <f t="shared" si="35"/>
        <v>195439.95094558041</v>
      </c>
      <c r="I57" s="52">
        <f t="shared" si="37"/>
        <v>0</v>
      </c>
      <c r="J57" s="52"/>
      <c r="K57" s="129"/>
      <c r="L57" s="54">
        <f t="shared" si="38"/>
        <v>0</v>
      </c>
      <c r="M57" s="129"/>
      <c r="N57" s="54">
        <f t="shared" si="39"/>
        <v>0</v>
      </c>
      <c r="O57" s="54">
        <f t="shared" si="40"/>
        <v>0</v>
      </c>
      <c r="P57" s="1"/>
    </row>
    <row r="58" spans="2:17" ht="12.5">
      <c r="B58" s="7" t="str">
        <f t="shared" si="4"/>
        <v/>
      </c>
      <c r="C58" s="50">
        <f>IF(D11="","-",+C57+1)</f>
        <v>2047</v>
      </c>
      <c r="D58" s="55">
        <f>IF(F57+SUM(E$17:E57)=D$10,F57,D$10-SUM(E$17:E57))</f>
        <v>394524.74601469771</v>
      </c>
      <c r="E58" s="377">
        <f>IF(+I14&lt;F57,I14,D58)</f>
        <v>139795.29268292684</v>
      </c>
      <c r="F58" s="55">
        <f t="shared" si="36"/>
        <v>254729.45333177087</v>
      </c>
      <c r="G58" s="378">
        <f t="shared" si="34"/>
        <v>178690.4112676926</v>
      </c>
      <c r="H58" s="363">
        <f t="shared" si="35"/>
        <v>178690.4112676926</v>
      </c>
      <c r="I58" s="52">
        <f t="shared" si="37"/>
        <v>0</v>
      </c>
      <c r="J58" s="52"/>
      <c r="K58" s="129"/>
      <c r="L58" s="54">
        <f t="shared" si="38"/>
        <v>0</v>
      </c>
      <c r="M58" s="129"/>
      <c r="N58" s="54">
        <f t="shared" si="39"/>
        <v>0</v>
      </c>
      <c r="O58" s="54">
        <f t="shared" si="40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4"/>
        <v/>
      </c>
      <c r="C59" s="50">
        <f>IF(D11="","-",+C58+1)</f>
        <v>2048</v>
      </c>
      <c r="D59" s="55">
        <f>IF(F58+SUM(E$17:E58)=D$10,F58,D$10-SUM(E$17:E58))</f>
        <v>254729.45333177087</v>
      </c>
      <c r="E59" s="377">
        <f>IF(+I14&lt;F58,I14,D59)</f>
        <v>139795.29268292684</v>
      </c>
      <c r="F59" s="55">
        <f t="shared" si="36"/>
        <v>114934.16064884403</v>
      </c>
      <c r="G59" s="378">
        <f t="shared" si="34"/>
        <v>161940.8715898048</v>
      </c>
      <c r="H59" s="363">
        <f t="shared" si="35"/>
        <v>161940.8715898048</v>
      </c>
      <c r="I59" s="52">
        <f t="shared" si="37"/>
        <v>0</v>
      </c>
      <c r="J59" s="52"/>
      <c r="K59" s="129"/>
      <c r="L59" s="54">
        <f t="shared" si="38"/>
        <v>0</v>
      </c>
      <c r="M59" s="129"/>
      <c r="N59" s="54">
        <f t="shared" si="39"/>
        <v>0</v>
      </c>
      <c r="O59" s="54">
        <f t="shared" si="40"/>
        <v>0</v>
      </c>
      <c r="P59" s="1"/>
    </row>
    <row r="60" spans="2:17" ht="12.5">
      <c r="B60" s="7" t="str">
        <f t="shared" si="4"/>
        <v/>
      </c>
      <c r="C60" s="50">
        <f>IF(D11="","-",+C59+1)</f>
        <v>2049</v>
      </c>
      <c r="D60" s="55">
        <f>IF(F59+SUM(E$17:E59)=D$10,F59,D$10-SUM(E$17:E59))</f>
        <v>114934.16064884403</v>
      </c>
      <c r="E60" s="377">
        <f>IF(+I14&lt;F59,I14,D60)</f>
        <v>114934.16064884403</v>
      </c>
      <c r="F60" s="55">
        <f t="shared" si="36"/>
        <v>0</v>
      </c>
      <c r="G60" s="378">
        <f t="shared" si="34"/>
        <v>121819.56518281106</v>
      </c>
      <c r="H60" s="363">
        <f t="shared" si="35"/>
        <v>121819.56518281106</v>
      </c>
      <c r="I60" s="52">
        <f t="shared" si="37"/>
        <v>0</v>
      </c>
      <c r="J60" s="52"/>
      <c r="K60" s="129"/>
      <c r="L60" s="54">
        <f t="shared" si="38"/>
        <v>0</v>
      </c>
      <c r="M60" s="129"/>
      <c r="N60" s="54">
        <f t="shared" si="39"/>
        <v>0</v>
      </c>
      <c r="O60" s="54">
        <f t="shared" si="40"/>
        <v>0</v>
      </c>
      <c r="P60" s="1"/>
    </row>
    <row r="61" spans="2:17" ht="12.5">
      <c r="B61" s="7" t="str">
        <f t="shared" si="4"/>
        <v/>
      </c>
      <c r="C61" s="50">
        <f>IF(D11="","-",+C60+1)</f>
        <v>2050</v>
      </c>
      <c r="D61" s="55">
        <f>IF(F60+SUM(E$17:E60)=D$10,F60,D$10-SUM(E$17:E60))</f>
        <v>0</v>
      </c>
      <c r="E61" s="377">
        <f>IF(+I14&lt;F60,I14,D61)</f>
        <v>0</v>
      </c>
      <c r="F61" s="55">
        <f t="shared" si="36"/>
        <v>0</v>
      </c>
      <c r="G61" s="379">
        <f t="shared" si="34"/>
        <v>0</v>
      </c>
      <c r="H61" s="363">
        <f t="shared" si="35"/>
        <v>0</v>
      </c>
      <c r="I61" s="52">
        <f t="shared" si="37"/>
        <v>0</v>
      </c>
      <c r="J61" s="52"/>
      <c r="K61" s="129"/>
      <c r="L61" s="54">
        <f t="shared" si="38"/>
        <v>0</v>
      </c>
      <c r="M61" s="129"/>
      <c r="N61" s="54">
        <f t="shared" si="39"/>
        <v>0</v>
      </c>
      <c r="O61" s="54">
        <f t="shared" si="40"/>
        <v>0</v>
      </c>
      <c r="P61" s="1"/>
    </row>
    <row r="62" spans="2:17" ht="12.5">
      <c r="B62" s="7" t="str">
        <f t="shared" si="4"/>
        <v/>
      </c>
      <c r="C62" s="50">
        <f>IF(D11="","-",+C61+1)</f>
        <v>2051</v>
      </c>
      <c r="D62" s="55">
        <f>IF(F61+SUM(E$17:E61)=D$10,F61,D$10-SUM(E$17:E61))</f>
        <v>0</v>
      </c>
      <c r="E62" s="377">
        <f>IF(+I14&lt;F61,I14,D62)</f>
        <v>0</v>
      </c>
      <c r="F62" s="55">
        <f t="shared" si="36"/>
        <v>0</v>
      </c>
      <c r="G62" s="379">
        <f t="shared" si="34"/>
        <v>0</v>
      </c>
      <c r="H62" s="363">
        <f t="shared" si="35"/>
        <v>0</v>
      </c>
      <c r="I62" s="52">
        <f t="shared" si="37"/>
        <v>0</v>
      </c>
      <c r="J62" s="52"/>
      <c r="K62" s="129"/>
      <c r="L62" s="54">
        <f t="shared" si="38"/>
        <v>0</v>
      </c>
      <c r="M62" s="129"/>
      <c r="N62" s="54">
        <f t="shared" si="39"/>
        <v>0</v>
      </c>
      <c r="O62" s="54">
        <f t="shared" si="40"/>
        <v>0</v>
      </c>
      <c r="P62" s="1"/>
    </row>
    <row r="63" spans="2:17" ht="12.5">
      <c r="B63" s="7" t="str">
        <f t="shared" si="4"/>
        <v/>
      </c>
      <c r="C63" s="50">
        <f>IF(D11="","-",+C62+1)</f>
        <v>2052</v>
      </c>
      <c r="D63" s="55">
        <f>IF(F62+SUM(E$17:E62)=D$10,F62,D$10-SUM(E$17:E62))</f>
        <v>0</v>
      </c>
      <c r="E63" s="377">
        <f>IF(+I14&lt;F62,I14,D63)</f>
        <v>0</v>
      </c>
      <c r="F63" s="55">
        <f t="shared" si="36"/>
        <v>0</v>
      </c>
      <c r="G63" s="379">
        <f t="shared" si="34"/>
        <v>0</v>
      </c>
      <c r="H63" s="363">
        <f t="shared" si="35"/>
        <v>0</v>
      </c>
      <c r="I63" s="52">
        <f t="shared" si="37"/>
        <v>0</v>
      </c>
      <c r="J63" s="52"/>
      <c r="K63" s="129"/>
      <c r="L63" s="54">
        <f t="shared" si="38"/>
        <v>0</v>
      </c>
      <c r="M63" s="129"/>
      <c r="N63" s="54">
        <f t="shared" si="39"/>
        <v>0</v>
      </c>
      <c r="O63" s="54">
        <f t="shared" si="40"/>
        <v>0</v>
      </c>
      <c r="P63" s="1"/>
    </row>
    <row r="64" spans="2:17" ht="12.5">
      <c r="B64" s="7" t="str">
        <f t="shared" si="4"/>
        <v/>
      </c>
      <c r="C64" s="50">
        <f>IF(D11="","-",+C63+1)</f>
        <v>2053</v>
      </c>
      <c r="D64" s="55">
        <f>IF(F63+SUM(E$17:E63)=D$10,F63,D$10-SUM(E$17:E63))</f>
        <v>0</v>
      </c>
      <c r="E64" s="377">
        <f>IF(+I14&lt;F63,I14,D64)</f>
        <v>0</v>
      </c>
      <c r="F64" s="55">
        <f t="shared" si="36"/>
        <v>0</v>
      </c>
      <c r="G64" s="379">
        <f t="shared" si="34"/>
        <v>0</v>
      </c>
      <c r="H64" s="363">
        <f t="shared" si="35"/>
        <v>0</v>
      </c>
      <c r="I64" s="52">
        <f t="shared" si="37"/>
        <v>0</v>
      </c>
      <c r="J64" s="52"/>
      <c r="K64" s="129"/>
      <c r="L64" s="54">
        <f t="shared" si="38"/>
        <v>0</v>
      </c>
      <c r="M64" s="129"/>
      <c r="N64" s="54">
        <f t="shared" si="39"/>
        <v>0</v>
      </c>
      <c r="O64" s="54">
        <f t="shared" si="40"/>
        <v>0</v>
      </c>
      <c r="P64" s="1"/>
    </row>
    <row r="65" spans="1:16" ht="12.5">
      <c r="B65" s="7" t="str">
        <f t="shared" si="4"/>
        <v/>
      </c>
      <c r="C65" s="50">
        <f>IF(D11="","-",+C64+1)</f>
        <v>2054</v>
      </c>
      <c r="D65" s="55">
        <f>IF(F64+SUM(E$17:E64)=D$10,F64,D$10-SUM(E$17:E64))</f>
        <v>0</v>
      </c>
      <c r="E65" s="377">
        <f>IF(+I14&lt;F64,I14,D65)</f>
        <v>0</v>
      </c>
      <c r="F65" s="55">
        <f t="shared" si="36"/>
        <v>0</v>
      </c>
      <c r="G65" s="379">
        <f t="shared" si="34"/>
        <v>0</v>
      </c>
      <c r="H65" s="363">
        <f t="shared" si="35"/>
        <v>0</v>
      </c>
      <c r="I65" s="52">
        <f t="shared" si="37"/>
        <v>0</v>
      </c>
      <c r="J65" s="52"/>
      <c r="K65" s="129"/>
      <c r="L65" s="54">
        <f t="shared" si="38"/>
        <v>0</v>
      </c>
      <c r="M65" s="129"/>
      <c r="N65" s="54">
        <f t="shared" si="39"/>
        <v>0</v>
      </c>
      <c r="O65" s="54">
        <f t="shared" si="40"/>
        <v>0</v>
      </c>
      <c r="P65" s="1"/>
    </row>
    <row r="66" spans="1:16" ht="12.5">
      <c r="B66" s="7" t="str">
        <f t="shared" si="4"/>
        <v/>
      </c>
      <c r="C66" s="50">
        <f>IF(D11="","-",+C65+1)</f>
        <v>2055</v>
      </c>
      <c r="D66" s="55">
        <f>IF(F65+SUM(E$17:E65)=D$10,F65,D$10-SUM(E$17:E65))</f>
        <v>0</v>
      </c>
      <c r="E66" s="377">
        <f>IF(+I14&lt;F65,I14,D66)</f>
        <v>0</v>
      </c>
      <c r="F66" s="55">
        <f t="shared" si="36"/>
        <v>0</v>
      </c>
      <c r="G66" s="379">
        <f t="shared" si="34"/>
        <v>0</v>
      </c>
      <c r="H66" s="363">
        <f t="shared" si="35"/>
        <v>0</v>
      </c>
      <c r="I66" s="52">
        <f t="shared" si="37"/>
        <v>0</v>
      </c>
      <c r="J66" s="52"/>
      <c r="K66" s="129"/>
      <c r="L66" s="54">
        <f t="shared" si="38"/>
        <v>0</v>
      </c>
      <c r="M66" s="129"/>
      <c r="N66" s="54">
        <f t="shared" si="39"/>
        <v>0</v>
      </c>
      <c r="O66" s="54">
        <f t="shared" si="40"/>
        <v>0</v>
      </c>
      <c r="P66" s="1"/>
    </row>
    <row r="67" spans="1:16" ht="12.5">
      <c r="B67" s="7" t="str">
        <f t="shared" si="4"/>
        <v/>
      </c>
      <c r="C67" s="50">
        <f>IF(D11="","-",+C66+1)</f>
        <v>2056</v>
      </c>
      <c r="D67" s="55">
        <f>IF(F66+SUM(E$17:E66)=D$10,F66,D$10-SUM(E$17:E66))</f>
        <v>0</v>
      </c>
      <c r="E67" s="377">
        <f>IF(+I14&lt;F66,I14,D67)</f>
        <v>0</v>
      </c>
      <c r="F67" s="55">
        <f t="shared" si="36"/>
        <v>0</v>
      </c>
      <c r="G67" s="379">
        <f t="shared" si="34"/>
        <v>0</v>
      </c>
      <c r="H67" s="363">
        <f t="shared" si="35"/>
        <v>0</v>
      </c>
      <c r="I67" s="52">
        <f t="shared" si="37"/>
        <v>0</v>
      </c>
      <c r="J67" s="52"/>
      <c r="K67" s="129"/>
      <c r="L67" s="54">
        <f t="shared" si="38"/>
        <v>0</v>
      </c>
      <c r="M67" s="129"/>
      <c r="N67" s="54">
        <f t="shared" si="39"/>
        <v>0</v>
      </c>
      <c r="O67" s="54">
        <f t="shared" si="40"/>
        <v>0</v>
      </c>
      <c r="P67" s="1"/>
    </row>
    <row r="68" spans="1:16" ht="12.5">
      <c r="B68" s="7" t="str">
        <f t="shared" si="4"/>
        <v/>
      </c>
      <c r="C68" s="50">
        <f>IF(D11="","-",+C67+1)</f>
        <v>2057</v>
      </c>
      <c r="D68" s="55">
        <f>IF(F67+SUM(E$17:E67)=D$10,F67,D$10-SUM(E$17:E67))</f>
        <v>0</v>
      </c>
      <c r="E68" s="377">
        <f>IF(+I14&lt;F67,I14,D68)</f>
        <v>0</v>
      </c>
      <c r="F68" s="55">
        <f t="shared" si="36"/>
        <v>0</v>
      </c>
      <c r="G68" s="379">
        <f t="shared" si="34"/>
        <v>0</v>
      </c>
      <c r="H68" s="363">
        <f t="shared" si="35"/>
        <v>0</v>
      </c>
      <c r="I68" s="52">
        <f t="shared" si="37"/>
        <v>0</v>
      </c>
      <c r="J68" s="52"/>
      <c r="K68" s="129"/>
      <c r="L68" s="54">
        <f t="shared" si="38"/>
        <v>0</v>
      </c>
      <c r="M68" s="129"/>
      <c r="N68" s="54">
        <f t="shared" si="39"/>
        <v>0</v>
      </c>
      <c r="O68" s="54">
        <f t="shared" si="40"/>
        <v>0</v>
      </c>
      <c r="P68" s="1"/>
    </row>
    <row r="69" spans="1:16" ht="12.5">
      <c r="B69" s="7" t="str">
        <f t="shared" si="4"/>
        <v/>
      </c>
      <c r="C69" s="50">
        <f>IF(D11="","-",+C68+1)</f>
        <v>2058</v>
      </c>
      <c r="D69" s="55">
        <f>IF(F68+SUM(E$17:E68)=D$10,F68,D$10-SUM(E$17:E68))</f>
        <v>0</v>
      </c>
      <c r="E69" s="377">
        <f>IF(+I14&lt;F68,I14,D69)</f>
        <v>0</v>
      </c>
      <c r="F69" s="55">
        <f t="shared" si="36"/>
        <v>0</v>
      </c>
      <c r="G69" s="379">
        <f t="shared" si="34"/>
        <v>0</v>
      </c>
      <c r="H69" s="363">
        <f t="shared" si="35"/>
        <v>0</v>
      </c>
      <c r="I69" s="52">
        <f t="shared" si="37"/>
        <v>0</v>
      </c>
      <c r="J69" s="52"/>
      <c r="K69" s="129"/>
      <c r="L69" s="54">
        <f t="shared" si="38"/>
        <v>0</v>
      </c>
      <c r="M69" s="129"/>
      <c r="N69" s="54">
        <f t="shared" si="39"/>
        <v>0</v>
      </c>
      <c r="O69" s="54">
        <f t="shared" si="40"/>
        <v>0</v>
      </c>
      <c r="P69" s="1"/>
    </row>
    <row r="70" spans="1:16" ht="12.5">
      <c r="B70" s="7" t="str">
        <f t="shared" si="4"/>
        <v/>
      </c>
      <c r="C70" s="50">
        <f>IF(D11="","-",+C69+1)</f>
        <v>2059</v>
      </c>
      <c r="D70" s="55">
        <f>IF(F69+SUM(E$17:E69)=D$10,F69,D$10-SUM(E$17:E69))</f>
        <v>0</v>
      </c>
      <c r="E70" s="377">
        <f>IF(+I14&lt;F69,I14,D70)</f>
        <v>0</v>
      </c>
      <c r="F70" s="55">
        <f t="shared" si="36"/>
        <v>0</v>
      </c>
      <c r="G70" s="379">
        <f t="shared" si="34"/>
        <v>0</v>
      </c>
      <c r="H70" s="363">
        <f t="shared" si="35"/>
        <v>0</v>
      </c>
      <c r="I70" s="52">
        <f t="shared" si="37"/>
        <v>0</v>
      </c>
      <c r="J70" s="52"/>
      <c r="K70" s="129"/>
      <c r="L70" s="54">
        <f t="shared" si="38"/>
        <v>0</v>
      </c>
      <c r="M70" s="129"/>
      <c r="N70" s="54">
        <f t="shared" si="39"/>
        <v>0</v>
      </c>
      <c r="O70" s="54">
        <f t="shared" si="40"/>
        <v>0</v>
      </c>
      <c r="P70" s="1"/>
    </row>
    <row r="71" spans="1:16" ht="12.5">
      <c r="B71" s="7" t="str">
        <f t="shared" si="4"/>
        <v/>
      </c>
      <c r="C71" s="50">
        <f>IF(D11="","-",+C70+1)</f>
        <v>2060</v>
      </c>
      <c r="D71" s="55">
        <f>IF(F70+SUM(E$17:E70)=D$10,F70,D$10-SUM(E$17:E70))</f>
        <v>0</v>
      </c>
      <c r="E71" s="377">
        <f>IF(+I14&lt;F70,I14,D71)</f>
        <v>0</v>
      </c>
      <c r="F71" s="55">
        <f t="shared" si="36"/>
        <v>0</v>
      </c>
      <c r="G71" s="379">
        <f t="shared" si="34"/>
        <v>0</v>
      </c>
      <c r="H71" s="363">
        <f t="shared" si="35"/>
        <v>0</v>
      </c>
      <c r="I71" s="52">
        <f t="shared" si="37"/>
        <v>0</v>
      </c>
      <c r="J71" s="52"/>
      <c r="K71" s="129"/>
      <c r="L71" s="54">
        <f t="shared" si="38"/>
        <v>0</v>
      </c>
      <c r="M71" s="129"/>
      <c r="N71" s="54">
        <f t="shared" si="39"/>
        <v>0</v>
      </c>
      <c r="O71" s="54">
        <f t="shared" si="40"/>
        <v>0</v>
      </c>
      <c r="P71" s="1"/>
    </row>
    <row r="72" spans="1:16" ht="13" thickBot="1">
      <c r="B72" s="7" t="str">
        <f t="shared" si="4"/>
        <v/>
      </c>
      <c r="C72" s="59">
        <f>IF(D11="","-",+C71+1)</f>
        <v>2061</v>
      </c>
      <c r="D72" s="60">
        <f>IF(F71+SUM(E$17:E71)=D$10,F71,D$10-SUM(E$17:E71))</f>
        <v>0</v>
      </c>
      <c r="E72" s="380">
        <f>IF(+I14&lt;F71,I14,D72)</f>
        <v>0</v>
      </c>
      <c r="F72" s="60">
        <f t="shared" si="36"/>
        <v>0</v>
      </c>
      <c r="G72" s="381">
        <f t="shared" si="34"/>
        <v>0</v>
      </c>
      <c r="H72" s="361">
        <f t="shared" si="35"/>
        <v>0</v>
      </c>
      <c r="I72" s="63">
        <f t="shared" si="37"/>
        <v>0</v>
      </c>
      <c r="J72" s="52"/>
      <c r="K72" s="130"/>
      <c r="L72" s="64">
        <f t="shared" si="38"/>
        <v>0</v>
      </c>
      <c r="M72" s="130"/>
      <c r="N72" s="64">
        <f t="shared" si="39"/>
        <v>0</v>
      </c>
      <c r="O72" s="64">
        <f t="shared" si="40"/>
        <v>0</v>
      </c>
      <c r="P72" s="1"/>
    </row>
    <row r="73" spans="1:16" ht="12.5">
      <c r="C73" s="12" t="s">
        <v>78</v>
      </c>
      <c r="D73" s="292"/>
      <c r="E73" s="292">
        <f>SUM(E17:E72)</f>
        <v>5731607.0000000009</v>
      </c>
      <c r="F73" s="292"/>
      <c r="G73" s="292">
        <f>SUM(G17:G72)</f>
        <v>20570898.794435102</v>
      </c>
      <c r="H73" s="292">
        <f>SUM(H17:H72)</f>
        <v>20570898.794435102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1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1:16" ht="17.5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13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  <c r="Q85" s="1"/>
    </row>
    <row r="86" spans="1:17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552033.32523957</v>
      </c>
      <c r="N87" s="386">
        <f>IF(J92&lt;D11,0,VLOOKUP(J92,C17:O72,11))</f>
        <v>552033.32523957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576585.827998647</v>
      </c>
      <c r="N88" s="389">
        <f>IF(J92&lt;D11,0,VLOOKUP(J92,C99:P154,7))</f>
        <v>576585.827998647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 xml:space="preserve">Carthage REC - Carthage T 138 kV 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24552.502759077004</v>
      </c>
      <c r="N89" s="391">
        <f>+N88-N87</f>
        <v>24552.502759077004</v>
      </c>
      <c r="O89" s="392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  <c r="Q90" s="1"/>
    </row>
    <row r="91" spans="1:17" ht="13.5" thickBot="1">
      <c r="C91" s="75" t="s">
        <v>85</v>
      </c>
      <c r="D91" s="91" t="str">
        <f>+D9</f>
        <v>TP2004139</v>
      </c>
      <c r="E91" s="76"/>
      <c r="F91" s="76"/>
      <c r="G91" s="76"/>
      <c r="H91" s="76"/>
      <c r="I91" s="76"/>
      <c r="J91" s="95"/>
      <c r="Q91" s="1"/>
    </row>
    <row r="92" spans="1:17" ht="13">
      <c r="C92" s="34" t="s">
        <v>51</v>
      </c>
      <c r="D92" s="362">
        <v>5731607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  <c r="Q92" s="1"/>
    </row>
    <row r="93" spans="1:17" ht="12.5">
      <c r="C93" s="34" t="s">
        <v>54</v>
      </c>
      <c r="D93" s="88">
        <f>IF(D11=I10,"",D11)</f>
        <v>2006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3">
        <f>IF(D11=I10,"",D12)</f>
        <v>4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130263.79545454546</v>
      </c>
      <c r="K96" s="292"/>
      <c r="L96" s="292"/>
      <c r="M96" s="292"/>
      <c r="N96" s="292"/>
      <c r="O96" s="292"/>
      <c r="P96" s="1"/>
      <c r="Q96" s="1"/>
    </row>
    <row r="97" spans="1:17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161</v>
      </c>
      <c r="N97" s="367" t="s">
        <v>228</v>
      </c>
      <c r="O97" s="368" t="s">
        <v>161</v>
      </c>
      <c r="P97" s="368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  <c r="Q98" s="1"/>
    </row>
    <row r="99" spans="1:17" ht="12.5">
      <c r="C99" s="50">
        <f>IF(D93= "","-",D93)</f>
        <v>2006</v>
      </c>
      <c r="D99" s="133">
        <v>0</v>
      </c>
      <c r="E99" s="375">
        <v>69992</v>
      </c>
      <c r="F99" s="137">
        <v>3814550</v>
      </c>
      <c r="G99" s="140">
        <v>1907275</v>
      </c>
      <c r="H99" s="396">
        <v>374013</v>
      </c>
      <c r="I99" s="397">
        <v>374013</v>
      </c>
      <c r="J99" s="54">
        <f t="shared" ref="J99:J130" si="41">+I99-H99</f>
        <v>0</v>
      </c>
      <c r="K99" s="54"/>
      <c r="L99" s="112">
        <f>K17</f>
        <v>0</v>
      </c>
      <c r="M99" s="53">
        <f t="shared" ref="M99:M130" si="42">IF(L99&lt;&gt;0,+H99-L99,0)</f>
        <v>0</v>
      </c>
      <c r="N99" s="112">
        <f>M17</f>
        <v>0</v>
      </c>
      <c r="O99" s="53">
        <f t="shared" ref="O99:O130" si="43">IF(N99&lt;&gt;0,+I99-N99,0)</f>
        <v>0</v>
      </c>
      <c r="P99" s="53">
        <f t="shared" ref="P99:P130" si="44">+O99-M99</f>
        <v>0</v>
      </c>
      <c r="Q99" s="1"/>
    </row>
    <row r="100" spans="1:17" ht="12.5">
      <c r="B100" s="7" t="str">
        <f>IF(D100=F99,"","IU")</f>
        <v>IU</v>
      </c>
      <c r="C100" s="50">
        <f>IF(D93="","-",+C99+1)</f>
        <v>2007</v>
      </c>
      <c r="D100" s="133">
        <v>5731607</v>
      </c>
      <c r="E100" s="375">
        <v>77454</v>
      </c>
      <c r="F100" s="137">
        <v>5654153</v>
      </c>
      <c r="G100" s="137">
        <v>5692880</v>
      </c>
      <c r="H100" s="375">
        <v>622381</v>
      </c>
      <c r="I100" s="374">
        <v>622381</v>
      </c>
      <c r="J100" s="54">
        <f t="shared" si="41"/>
        <v>0</v>
      </c>
      <c r="K100" s="54"/>
      <c r="L100" s="113">
        <v>622381</v>
      </c>
      <c r="M100" s="54">
        <f t="shared" si="42"/>
        <v>0</v>
      </c>
      <c r="N100" s="113">
        <v>622381</v>
      </c>
      <c r="O100" s="54">
        <f t="shared" si="43"/>
        <v>0</v>
      </c>
      <c r="P100" s="54">
        <f t="shared" si="44"/>
        <v>0</v>
      </c>
      <c r="Q100" s="1"/>
    </row>
    <row r="101" spans="1:17" ht="12.5">
      <c r="B101" s="7" t="str">
        <f t="shared" ref="B101:B154" si="45">IF(D101=F100,"","IU")</f>
        <v>IU</v>
      </c>
      <c r="C101" s="50">
        <f>IF(D93="","-",+C100+1)</f>
        <v>2008</v>
      </c>
      <c r="D101" s="133">
        <v>3709563</v>
      </c>
      <c r="E101" s="375">
        <v>104988</v>
      </c>
      <c r="F101" s="137">
        <v>3604575</v>
      </c>
      <c r="G101" s="137">
        <v>3657069</v>
      </c>
      <c r="H101" s="375">
        <v>687928</v>
      </c>
      <c r="I101" s="374">
        <v>687928</v>
      </c>
      <c r="J101" s="54">
        <f t="shared" si="41"/>
        <v>0</v>
      </c>
      <c r="K101" s="54"/>
      <c r="L101" s="113">
        <v>687928</v>
      </c>
      <c r="M101" s="54">
        <f t="shared" si="42"/>
        <v>0</v>
      </c>
      <c r="N101" s="113">
        <v>687928</v>
      </c>
      <c r="O101" s="54">
        <f t="shared" si="43"/>
        <v>0</v>
      </c>
      <c r="P101" s="54">
        <f>+O101-M101</f>
        <v>0</v>
      </c>
      <c r="Q101" s="1"/>
    </row>
    <row r="102" spans="1:17" ht="12.5">
      <c r="B102" s="7" t="str">
        <f t="shared" si="45"/>
        <v>IU</v>
      </c>
      <c r="C102" s="50">
        <f>IF(D93="","-",+C101+1)</f>
        <v>2009</v>
      </c>
      <c r="D102" s="133">
        <v>3632108</v>
      </c>
      <c r="E102" s="375">
        <v>102224.78947368421</v>
      </c>
      <c r="F102" s="137">
        <v>3529883.210526316</v>
      </c>
      <c r="G102" s="137">
        <v>3580995.6052631577</v>
      </c>
      <c r="H102" s="375">
        <v>620529.72613879445</v>
      </c>
      <c r="I102" s="374">
        <v>620529.72613879445</v>
      </c>
      <c r="J102" s="54">
        <f t="shared" si="41"/>
        <v>0</v>
      </c>
      <c r="K102" s="54"/>
      <c r="L102" s="113">
        <f t="shared" ref="L102:L107" si="46">H102</f>
        <v>620529.72613879445</v>
      </c>
      <c r="M102" s="54">
        <f t="shared" si="42"/>
        <v>0</v>
      </c>
      <c r="N102" s="113">
        <f t="shared" ref="N102:N107" si="47">I102</f>
        <v>620529.72613879445</v>
      </c>
      <c r="O102" s="54">
        <f t="shared" si="43"/>
        <v>0</v>
      </c>
      <c r="P102" s="54">
        <f t="shared" si="44"/>
        <v>0</v>
      </c>
      <c r="Q102" s="1"/>
    </row>
    <row r="103" spans="1:17" ht="12.5">
      <c r="B103" s="7" t="str">
        <f t="shared" si="45"/>
        <v/>
      </c>
      <c r="C103" s="50">
        <f>IF(D93="","-",+C102+1)</f>
        <v>2010</v>
      </c>
      <c r="D103" s="133">
        <v>3529883.210526316</v>
      </c>
      <c r="E103" s="375">
        <v>94744.926829268297</v>
      </c>
      <c r="F103" s="137">
        <v>3435138.2836970477</v>
      </c>
      <c r="G103" s="137">
        <v>3482510.7471116818</v>
      </c>
      <c r="H103" s="375">
        <v>669658.98198518401</v>
      </c>
      <c r="I103" s="374">
        <v>669658.98198518401</v>
      </c>
      <c r="J103" s="54">
        <f t="shared" si="41"/>
        <v>0</v>
      </c>
      <c r="K103" s="54"/>
      <c r="L103" s="113">
        <f t="shared" si="46"/>
        <v>669658.98198518401</v>
      </c>
      <c r="M103" s="54">
        <f t="shared" si="42"/>
        <v>0</v>
      </c>
      <c r="N103" s="113">
        <f t="shared" si="47"/>
        <v>669658.98198518401</v>
      </c>
      <c r="O103" s="54">
        <f t="shared" si="43"/>
        <v>0</v>
      </c>
      <c r="P103" s="54">
        <f t="shared" si="44"/>
        <v>0</v>
      </c>
      <c r="Q103" s="1"/>
    </row>
    <row r="104" spans="1:17" ht="12.5">
      <c r="B104" s="7" t="str">
        <f t="shared" si="45"/>
        <v/>
      </c>
      <c r="C104" s="50">
        <f>IF(D93="","-",+C103+1)</f>
        <v>2011</v>
      </c>
      <c r="D104" s="133">
        <v>3435138.2836970477</v>
      </c>
      <c r="E104" s="376">
        <v>92489.095238095237</v>
      </c>
      <c r="F104" s="137">
        <v>3342649.1884589526</v>
      </c>
      <c r="G104" s="137">
        <v>3388893.7360780002</v>
      </c>
      <c r="H104" s="375">
        <v>602110.60067638115</v>
      </c>
      <c r="I104" s="374">
        <v>602110.60067638115</v>
      </c>
      <c r="J104" s="54">
        <f t="shared" si="41"/>
        <v>0</v>
      </c>
      <c r="K104" s="54"/>
      <c r="L104" s="113">
        <f t="shared" si="46"/>
        <v>602110.60067638115</v>
      </c>
      <c r="M104" s="54">
        <f t="shared" si="42"/>
        <v>0</v>
      </c>
      <c r="N104" s="113">
        <f t="shared" si="47"/>
        <v>602110.60067638115</v>
      </c>
      <c r="O104" s="54">
        <f t="shared" si="43"/>
        <v>0</v>
      </c>
      <c r="P104" s="54">
        <f t="shared" si="44"/>
        <v>0</v>
      </c>
      <c r="Q104" s="1"/>
    </row>
    <row r="105" spans="1:17" ht="12.5">
      <c r="B105" s="7" t="str">
        <f t="shared" si="45"/>
        <v/>
      </c>
      <c r="C105" s="50">
        <f>IF(D93="","-",+C104+1)</f>
        <v>2012</v>
      </c>
      <c r="D105" s="133">
        <v>3342649.1884589526</v>
      </c>
      <c r="E105" s="375">
        <v>92489.095238095237</v>
      </c>
      <c r="F105" s="137">
        <v>3250160.0932208574</v>
      </c>
      <c r="G105" s="137">
        <v>3296404.640839905</v>
      </c>
      <c r="H105" s="375">
        <v>577567.99892876786</v>
      </c>
      <c r="I105" s="374">
        <v>577567.99892876786</v>
      </c>
      <c r="J105" s="54">
        <f t="shared" si="41"/>
        <v>0</v>
      </c>
      <c r="K105" s="54"/>
      <c r="L105" s="113">
        <f t="shared" si="46"/>
        <v>577567.99892876786</v>
      </c>
      <c r="M105" s="54">
        <f t="shared" si="42"/>
        <v>0</v>
      </c>
      <c r="N105" s="113">
        <f t="shared" si="47"/>
        <v>577567.99892876786</v>
      </c>
      <c r="O105" s="54">
        <f t="shared" si="43"/>
        <v>0</v>
      </c>
      <c r="P105" s="54">
        <f t="shared" si="44"/>
        <v>0</v>
      </c>
      <c r="Q105" s="1"/>
    </row>
    <row r="106" spans="1:17" ht="12.5">
      <c r="B106" s="7" t="str">
        <f t="shared" si="45"/>
        <v/>
      </c>
      <c r="C106" s="50">
        <f>IF(D93="","-",+C105+1)</f>
        <v>2013</v>
      </c>
      <c r="D106" s="133">
        <v>3250160.0932208574</v>
      </c>
      <c r="E106" s="375">
        <v>92489.095238095237</v>
      </c>
      <c r="F106" s="137">
        <v>3157670.9979827623</v>
      </c>
      <c r="G106" s="137">
        <v>3203915.5456018099</v>
      </c>
      <c r="H106" s="375">
        <v>525952.28345826664</v>
      </c>
      <c r="I106" s="374">
        <v>525952.28345826664</v>
      </c>
      <c r="J106" s="54">
        <v>0</v>
      </c>
      <c r="K106" s="54"/>
      <c r="L106" s="113">
        <f t="shared" si="46"/>
        <v>525952.28345826664</v>
      </c>
      <c r="M106" s="54">
        <f t="shared" ref="M106:M111" si="48">IF(L106&lt;&gt;0,+H106-L106,0)</f>
        <v>0</v>
      </c>
      <c r="N106" s="113">
        <f t="shared" si="47"/>
        <v>525952.28345826664</v>
      </c>
      <c r="O106" s="54">
        <f t="shared" ref="O106:O111" si="49">IF(N106&lt;&gt;0,+I106-N106,0)</f>
        <v>0</v>
      </c>
      <c r="P106" s="54">
        <f t="shared" ref="P106:P111" si="50">+O106-M106</f>
        <v>0</v>
      </c>
      <c r="Q106" s="1"/>
    </row>
    <row r="107" spans="1:17" ht="12.5">
      <c r="B107" s="7" t="str">
        <f t="shared" si="45"/>
        <v>IU</v>
      </c>
      <c r="C107" s="50">
        <f>IF(D93="","-",+C106+1)</f>
        <v>2014</v>
      </c>
      <c r="D107" s="133">
        <v>5004735.9979827618</v>
      </c>
      <c r="E107" s="375">
        <v>136466.83333333334</v>
      </c>
      <c r="F107" s="137">
        <v>4868269.1646494288</v>
      </c>
      <c r="G107" s="137">
        <v>4936502.5813160948</v>
      </c>
      <c r="H107" s="375">
        <v>807453.34332208754</v>
      </c>
      <c r="I107" s="374">
        <v>807453.34332208754</v>
      </c>
      <c r="J107" s="54">
        <v>0</v>
      </c>
      <c r="K107" s="54"/>
      <c r="L107" s="113">
        <f t="shared" si="46"/>
        <v>807453.34332208754</v>
      </c>
      <c r="M107" s="54">
        <f t="shared" si="48"/>
        <v>0</v>
      </c>
      <c r="N107" s="113">
        <f t="shared" si="47"/>
        <v>807453.34332208754</v>
      </c>
      <c r="O107" s="54">
        <f t="shared" si="49"/>
        <v>0</v>
      </c>
      <c r="P107" s="54">
        <f t="shared" si="50"/>
        <v>0</v>
      </c>
      <c r="Q107" s="1"/>
    </row>
    <row r="108" spans="1:17" ht="12.5">
      <c r="B108" s="7" t="str">
        <f t="shared" si="45"/>
        <v/>
      </c>
      <c r="C108" s="50">
        <f>IF(D93="","-",+C107+1)</f>
        <v>2015</v>
      </c>
      <c r="D108" s="133">
        <v>4868269.1646494288</v>
      </c>
      <c r="E108" s="375">
        <v>136466.83333333334</v>
      </c>
      <c r="F108" s="137">
        <v>4731802.3313160958</v>
      </c>
      <c r="G108" s="137">
        <v>4800035.7479827628</v>
      </c>
      <c r="H108" s="375">
        <v>768962.15760486678</v>
      </c>
      <c r="I108" s="374">
        <v>768962.15760486678</v>
      </c>
      <c r="J108" s="54">
        <f t="shared" si="41"/>
        <v>0</v>
      </c>
      <c r="K108" s="54"/>
      <c r="L108" s="113">
        <f t="shared" ref="L108:L113" si="51">H108</f>
        <v>768962.15760486678</v>
      </c>
      <c r="M108" s="54">
        <f t="shared" si="48"/>
        <v>0</v>
      </c>
      <c r="N108" s="113">
        <f t="shared" ref="N108:N113" si="52">I108</f>
        <v>768962.15760486678</v>
      </c>
      <c r="O108" s="54">
        <f t="shared" si="49"/>
        <v>0</v>
      </c>
      <c r="P108" s="54">
        <f t="shared" si="50"/>
        <v>0</v>
      </c>
      <c r="Q108" s="1"/>
    </row>
    <row r="109" spans="1:17" ht="12.5">
      <c r="B109" s="7" t="str">
        <f t="shared" si="45"/>
        <v/>
      </c>
      <c r="C109" s="50">
        <f>IF(D93="","-",+C108+1)</f>
        <v>2016</v>
      </c>
      <c r="D109" s="133">
        <v>4731802.3313160958</v>
      </c>
      <c r="E109" s="375">
        <v>133293.18604651163</v>
      </c>
      <c r="F109" s="137">
        <v>4598509.1452695839</v>
      </c>
      <c r="G109" s="137">
        <v>4665155.7382928394</v>
      </c>
      <c r="H109" s="375">
        <v>725534.65238617209</v>
      </c>
      <c r="I109" s="374">
        <v>725534.65238617209</v>
      </c>
      <c r="J109" s="54">
        <f t="shared" si="41"/>
        <v>0</v>
      </c>
      <c r="K109" s="54"/>
      <c r="L109" s="113">
        <f t="shared" si="51"/>
        <v>725534.65238617209</v>
      </c>
      <c r="M109" s="54">
        <f t="shared" si="48"/>
        <v>0</v>
      </c>
      <c r="N109" s="113">
        <f t="shared" si="52"/>
        <v>725534.65238617209</v>
      </c>
      <c r="O109" s="54">
        <f t="shared" si="49"/>
        <v>0</v>
      </c>
      <c r="P109" s="54">
        <f t="shared" si="50"/>
        <v>0</v>
      </c>
      <c r="Q109" s="1"/>
    </row>
    <row r="110" spans="1:17" ht="12.5">
      <c r="B110" s="7" t="str">
        <f t="shared" si="45"/>
        <v/>
      </c>
      <c r="C110" s="50">
        <f>IF(D93="","-",+C109+1)</f>
        <v>2017</v>
      </c>
      <c r="D110" s="133">
        <v>4598509.1452695839</v>
      </c>
      <c r="E110" s="375">
        <v>136466.83333333334</v>
      </c>
      <c r="F110" s="137">
        <v>4462042.3119362509</v>
      </c>
      <c r="G110" s="137">
        <v>4530275.7286029179</v>
      </c>
      <c r="H110" s="375">
        <v>686766.02979709371</v>
      </c>
      <c r="I110" s="374">
        <v>686766.02979709371</v>
      </c>
      <c r="J110" s="54">
        <f t="shared" si="41"/>
        <v>0</v>
      </c>
      <c r="K110" s="54"/>
      <c r="L110" s="113">
        <f t="shared" si="51"/>
        <v>686766.02979709371</v>
      </c>
      <c r="M110" s="54">
        <f t="shared" si="48"/>
        <v>0</v>
      </c>
      <c r="N110" s="113">
        <f t="shared" si="52"/>
        <v>686766.02979709371</v>
      </c>
      <c r="O110" s="54">
        <f t="shared" si="49"/>
        <v>0</v>
      </c>
      <c r="P110" s="54">
        <f t="shared" si="50"/>
        <v>0</v>
      </c>
      <c r="Q110" s="1"/>
    </row>
    <row r="111" spans="1:17" ht="12.5">
      <c r="B111" s="7" t="str">
        <f t="shared" si="45"/>
        <v/>
      </c>
      <c r="C111" s="50">
        <f>IF(D93="","-",+C110+1)</f>
        <v>2018</v>
      </c>
      <c r="D111" s="133">
        <v>4462042.3119362509</v>
      </c>
      <c r="E111" s="375">
        <v>136466.83333333334</v>
      </c>
      <c r="F111" s="137">
        <v>4325575.4786029179</v>
      </c>
      <c r="G111" s="137">
        <v>4393808.8952695839</v>
      </c>
      <c r="H111" s="375">
        <v>600473.20188958384</v>
      </c>
      <c r="I111" s="374">
        <v>600473.20188958384</v>
      </c>
      <c r="J111" s="54">
        <f t="shared" si="41"/>
        <v>0</v>
      </c>
      <c r="K111" s="54"/>
      <c r="L111" s="113">
        <f t="shared" si="51"/>
        <v>600473.20188958384</v>
      </c>
      <c r="M111" s="54">
        <f t="shared" si="48"/>
        <v>0</v>
      </c>
      <c r="N111" s="113">
        <f t="shared" si="52"/>
        <v>600473.20188958384</v>
      </c>
      <c r="O111" s="54">
        <f t="shared" si="49"/>
        <v>0</v>
      </c>
      <c r="P111" s="54">
        <f t="shared" si="50"/>
        <v>0</v>
      </c>
      <c r="Q111" s="1"/>
    </row>
    <row r="112" spans="1:17" ht="12.5">
      <c r="B112" s="7" t="str">
        <f t="shared" si="45"/>
        <v/>
      </c>
      <c r="C112" s="50">
        <f>IF(D93="","-",+C111+1)</f>
        <v>2019</v>
      </c>
      <c r="D112" s="133">
        <v>4325575.4786029179</v>
      </c>
      <c r="E112" s="375">
        <v>133293.18604651163</v>
      </c>
      <c r="F112" s="137">
        <v>4192282.292556406</v>
      </c>
      <c r="G112" s="137">
        <v>4258928.8855796624</v>
      </c>
      <c r="H112" s="375">
        <v>589171.26164273242</v>
      </c>
      <c r="I112" s="374">
        <v>589171.26164273242</v>
      </c>
      <c r="J112" s="54">
        <f t="shared" si="41"/>
        <v>0</v>
      </c>
      <c r="K112" s="54"/>
      <c r="L112" s="113">
        <f t="shared" si="51"/>
        <v>589171.26164273242</v>
      </c>
      <c r="M112" s="54">
        <f t="shared" ref="M112:M113" si="53">IF(L112&lt;&gt;0,+H112-L112,0)</f>
        <v>0</v>
      </c>
      <c r="N112" s="113">
        <f t="shared" si="52"/>
        <v>589171.26164273242</v>
      </c>
      <c r="O112" s="54">
        <f t="shared" si="43"/>
        <v>0</v>
      </c>
      <c r="P112" s="54">
        <f t="shared" si="44"/>
        <v>0</v>
      </c>
      <c r="Q112" s="1"/>
    </row>
    <row r="113" spans="2:17" ht="12.5">
      <c r="B113" s="7" t="str">
        <f t="shared" si="45"/>
        <v/>
      </c>
      <c r="C113" s="50">
        <f>IF(D93="","-",+C112+1)</f>
        <v>2020</v>
      </c>
      <c r="D113" s="133">
        <v>4192282.292556406</v>
      </c>
      <c r="E113" s="375">
        <v>136466.83333333334</v>
      </c>
      <c r="F113" s="137">
        <v>4055815.4592230725</v>
      </c>
      <c r="G113" s="137">
        <v>4124048.875889739</v>
      </c>
      <c r="H113" s="375">
        <v>580106.57633315108</v>
      </c>
      <c r="I113" s="374">
        <v>580106.57633315108</v>
      </c>
      <c r="J113" s="54">
        <f t="shared" si="41"/>
        <v>0</v>
      </c>
      <c r="K113" s="54"/>
      <c r="L113" s="113">
        <f t="shared" si="51"/>
        <v>580106.57633315108</v>
      </c>
      <c r="M113" s="54">
        <f t="shared" si="53"/>
        <v>0</v>
      </c>
      <c r="N113" s="113">
        <f t="shared" si="52"/>
        <v>580106.57633315108</v>
      </c>
      <c r="O113" s="54">
        <f t="shared" si="43"/>
        <v>0</v>
      </c>
      <c r="P113" s="54">
        <f t="shared" si="44"/>
        <v>0</v>
      </c>
      <c r="Q113" s="1"/>
    </row>
    <row r="114" spans="2:17" ht="12.5">
      <c r="B114" s="7" t="str">
        <f t="shared" si="45"/>
        <v/>
      </c>
      <c r="C114" s="50">
        <f>IF(D93="","-",+C113+1)</f>
        <v>2021</v>
      </c>
      <c r="D114" s="133">
        <v>4055815.4592230725</v>
      </c>
      <c r="E114" s="375">
        <v>139795.29268292684</v>
      </c>
      <c r="F114" s="137">
        <v>3916020.1665401459</v>
      </c>
      <c r="G114" s="137">
        <v>3985917.8128816094</v>
      </c>
      <c r="H114" s="375">
        <v>592253.66959375609</v>
      </c>
      <c r="I114" s="374">
        <v>592253.66959375609</v>
      </c>
      <c r="J114" s="54">
        <f t="shared" si="41"/>
        <v>0</v>
      </c>
      <c r="K114" s="54"/>
      <c r="L114" s="113">
        <f t="shared" ref="L114" si="54">H114</f>
        <v>592253.66959375609</v>
      </c>
      <c r="M114" s="54">
        <f t="shared" ref="M114" si="55">IF(L114&lt;&gt;0,+H114-L114,0)</f>
        <v>0</v>
      </c>
      <c r="N114" s="113">
        <f t="shared" ref="N114" si="56">I114</f>
        <v>592253.66959375609</v>
      </c>
      <c r="O114" s="54">
        <f t="shared" ref="O114" si="57">IF(N114&lt;&gt;0,+I114-N114,0)</f>
        <v>0</v>
      </c>
      <c r="P114" s="54">
        <f t="shared" ref="P114" si="58">+O114-M114</f>
        <v>0</v>
      </c>
      <c r="Q114" s="1"/>
    </row>
    <row r="115" spans="2:17" ht="13">
      <c r="B115" s="7" t="str">
        <f t="shared" si="45"/>
        <v/>
      </c>
      <c r="C115" s="459">
        <f>IF(D93="","-",+C114+1)</f>
        <v>2022</v>
      </c>
      <c r="D115" s="12">
        <v>3916020.1665401459</v>
      </c>
      <c r="E115" s="377">
        <v>136466.83333333334</v>
      </c>
      <c r="F115" s="55">
        <v>3779553.3332068124</v>
      </c>
      <c r="G115" s="55">
        <v>3847786.7498734789</v>
      </c>
      <c r="H115" s="379">
        <v>588419.5654606414</v>
      </c>
      <c r="I115" s="398">
        <v>588419.5654606414</v>
      </c>
      <c r="J115" s="54">
        <f t="shared" si="41"/>
        <v>0</v>
      </c>
      <c r="K115" s="54"/>
      <c r="L115" s="129"/>
      <c r="M115" s="54">
        <f t="shared" si="42"/>
        <v>0</v>
      </c>
      <c r="N115" s="129"/>
      <c r="O115" s="54">
        <f t="shared" si="43"/>
        <v>0</v>
      </c>
      <c r="P115" s="54">
        <f t="shared" si="44"/>
        <v>0</v>
      </c>
      <c r="Q115" s="1"/>
    </row>
    <row r="116" spans="2:17" ht="12.5">
      <c r="B116" s="7" t="str">
        <f t="shared" si="45"/>
        <v/>
      </c>
      <c r="C116" s="50">
        <f>IF(D93="","-",+C115+1)</f>
        <v>2023</v>
      </c>
      <c r="D116" s="12">
        <f>IF(F115+SUM(E$99:E115)=D$92,F115,D$92-SUM(E$99:E115))</f>
        <v>3779553.3332068124</v>
      </c>
      <c r="E116" s="377">
        <f>IF(+J96&lt;F115,J96,D116)</f>
        <v>130263.79545454546</v>
      </c>
      <c r="F116" s="55">
        <f t="shared" ref="F116:F130" si="59">+D116-E116</f>
        <v>3649289.537752267</v>
      </c>
      <c r="G116" s="55">
        <f t="shared" ref="G116:G130" si="60">+(F116+D116)/2</f>
        <v>3714421.4354795394</v>
      </c>
      <c r="H116" s="379">
        <f t="shared" ref="H116:H154" si="61">+J$94*G116+E116</f>
        <v>592807.10166834423</v>
      </c>
      <c r="I116" s="398">
        <f t="shared" ref="I116:I154" si="62">+J$95*G116+E116</f>
        <v>592807.10166834423</v>
      </c>
      <c r="J116" s="54">
        <f t="shared" si="41"/>
        <v>0</v>
      </c>
      <c r="K116" s="54"/>
      <c r="L116" s="129"/>
      <c r="M116" s="54">
        <f t="shared" si="42"/>
        <v>0</v>
      </c>
      <c r="N116" s="129"/>
      <c r="O116" s="54">
        <f t="shared" si="43"/>
        <v>0</v>
      </c>
      <c r="P116" s="54">
        <f t="shared" si="44"/>
        <v>0</v>
      </c>
      <c r="Q116" s="1"/>
    </row>
    <row r="117" spans="2:17" ht="12.5">
      <c r="B117" s="7" t="str">
        <f t="shared" si="45"/>
        <v/>
      </c>
      <c r="C117" s="50">
        <f>IF(D93="","-",+C116+1)</f>
        <v>2024</v>
      </c>
      <c r="D117" s="12">
        <f>IF(F116+SUM(E$99:E116)=D$92,F116,D$92-SUM(E$99:E116))</f>
        <v>3649289.537752267</v>
      </c>
      <c r="E117" s="377">
        <f>IF(+J96&lt;F116,J96,D117)</f>
        <v>130263.79545454546</v>
      </c>
      <c r="F117" s="55">
        <f t="shared" si="59"/>
        <v>3519025.7422977216</v>
      </c>
      <c r="G117" s="55">
        <f t="shared" si="60"/>
        <v>3584157.6400249945</v>
      </c>
      <c r="H117" s="379">
        <f t="shared" si="61"/>
        <v>576585.827998647</v>
      </c>
      <c r="I117" s="398">
        <f t="shared" si="62"/>
        <v>576585.827998647</v>
      </c>
      <c r="J117" s="54">
        <f t="shared" si="41"/>
        <v>0</v>
      </c>
      <c r="K117" s="54"/>
      <c r="L117" s="129"/>
      <c r="M117" s="54">
        <f t="shared" si="42"/>
        <v>0</v>
      </c>
      <c r="N117" s="129"/>
      <c r="O117" s="54">
        <f t="shared" si="43"/>
        <v>0</v>
      </c>
      <c r="P117" s="54">
        <f t="shared" si="44"/>
        <v>0</v>
      </c>
      <c r="Q117" s="1"/>
    </row>
    <row r="118" spans="2:17" ht="12.5">
      <c r="B118" s="7" t="str">
        <f t="shared" si="45"/>
        <v/>
      </c>
      <c r="C118" s="50">
        <f>IF(D93="","-",+C117+1)</f>
        <v>2025</v>
      </c>
      <c r="D118" s="12">
        <f>IF(F117+SUM(E$99:E117)=D$92,F117,D$92-SUM(E$99:E117))</f>
        <v>3519025.7422977216</v>
      </c>
      <c r="E118" s="377">
        <f>IF(+J96&lt;F117,J96,D118)</f>
        <v>130263.79545454546</v>
      </c>
      <c r="F118" s="55">
        <f t="shared" si="59"/>
        <v>3388761.9468431761</v>
      </c>
      <c r="G118" s="55">
        <f t="shared" si="60"/>
        <v>3453893.8445704486</v>
      </c>
      <c r="H118" s="379">
        <f t="shared" si="61"/>
        <v>560364.55432894966</v>
      </c>
      <c r="I118" s="398">
        <f t="shared" si="62"/>
        <v>560364.55432894966</v>
      </c>
      <c r="J118" s="54">
        <f t="shared" si="41"/>
        <v>0</v>
      </c>
      <c r="K118" s="54"/>
      <c r="L118" s="129"/>
      <c r="M118" s="54">
        <f t="shared" si="42"/>
        <v>0</v>
      </c>
      <c r="N118" s="129"/>
      <c r="O118" s="54">
        <f t="shared" si="43"/>
        <v>0</v>
      </c>
      <c r="P118" s="54">
        <f t="shared" si="44"/>
        <v>0</v>
      </c>
      <c r="Q118" s="1"/>
    </row>
    <row r="119" spans="2:17" ht="12.5">
      <c r="B119" s="7" t="str">
        <f t="shared" si="45"/>
        <v/>
      </c>
      <c r="C119" s="50">
        <f>IF(D93="","-",+C118+1)</f>
        <v>2026</v>
      </c>
      <c r="D119" s="12">
        <f>IF(F118+SUM(E$99:E118)=D$92,F118,D$92-SUM(E$99:E118))</f>
        <v>3388761.9468431761</v>
      </c>
      <c r="E119" s="377">
        <f>IF(+J96&lt;F118,J96,D119)</f>
        <v>130263.79545454546</v>
      </c>
      <c r="F119" s="55">
        <f t="shared" si="59"/>
        <v>3258498.1513886307</v>
      </c>
      <c r="G119" s="55">
        <f t="shared" si="60"/>
        <v>3323630.0491159037</v>
      </c>
      <c r="H119" s="379">
        <f t="shared" si="61"/>
        <v>544143.28065925243</v>
      </c>
      <c r="I119" s="398">
        <f t="shared" si="62"/>
        <v>544143.28065925243</v>
      </c>
      <c r="J119" s="54">
        <f t="shared" si="41"/>
        <v>0</v>
      </c>
      <c r="K119" s="54"/>
      <c r="L119" s="129"/>
      <c r="M119" s="54">
        <f t="shared" si="42"/>
        <v>0</v>
      </c>
      <c r="N119" s="129"/>
      <c r="O119" s="54">
        <f t="shared" si="43"/>
        <v>0</v>
      </c>
      <c r="P119" s="54">
        <f t="shared" si="44"/>
        <v>0</v>
      </c>
      <c r="Q119" s="1"/>
    </row>
    <row r="120" spans="2:17" ht="12.5">
      <c r="B120" s="7" t="str">
        <f t="shared" si="45"/>
        <v/>
      </c>
      <c r="C120" s="50">
        <f>IF(D93="","-",+C119+1)</f>
        <v>2027</v>
      </c>
      <c r="D120" s="12">
        <f>IF(F119+SUM(E$99:E119)=D$92,F119,D$92-SUM(E$99:E119))</f>
        <v>3258498.1513886307</v>
      </c>
      <c r="E120" s="377">
        <f>IF(+J96&lt;F119,J96,D120)</f>
        <v>130263.79545454546</v>
      </c>
      <c r="F120" s="55">
        <f t="shared" si="59"/>
        <v>3128234.3559340853</v>
      </c>
      <c r="G120" s="55">
        <f t="shared" si="60"/>
        <v>3193366.2536613578</v>
      </c>
      <c r="H120" s="379">
        <f t="shared" si="61"/>
        <v>527922.00698955508</v>
      </c>
      <c r="I120" s="398">
        <f t="shared" si="62"/>
        <v>527922.00698955508</v>
      </c>
      <c r="J120" s="54">
        <f t="shared" si="41"/>
        <v>0</v>
      </c>
      <c r="K120" s="54"/>
      <c r="L120" s="129"/>
      <c r="M120" s="54">
        <f t="shared" si="42"/>
        <v>0</v>
      </c>
      <c r="N120" s="129"/>
      <c r="O120" s="54">
        <f t="shared" si="43"/>
        <v>0</v>
      </c>
      <c r="P120" s="54">
        <f t="shared" si="44"/>
        <v>0</v>
      </c>
      <c r="Q120" s="1"/>
    </row>
    <row r="121" spans="2:17" ht="12.5">
      <c r="B121" s="7" t="str">
        <f t="shared" si="45"/>
        <v/>
      </c>
      <c r="C121" s="50">
        <f>IF(D93="","-",+C120+1)</f>
        <v>2028</v>
      </c>
      <c r="D121" s="12">
        <f>IF(F120+SUM(E$99:E120)=D$92,F120,D$92-SUM(E$99:E120))</f>
        <v>3128234.3559340853</v>
      </c>
      <c r="E121" s="377">
        <f>IF(+J96&lt;F120,J96,D121)</f>
        <v>130263.79545454546</v>
      </c>
      <c r="F121" s="55">
        <f t="shared" si="59"/>
        <v>2997970.5604795399</v>
      </c>
      <c r="G121" s="55">
        <f t="shared" si="60"/>
        <v>3063102.4582068129</v>
      </c>
      <c r="H121" s="379">
        <f t="shared" si="61"/>
        <v>511700.73331985786</v>
      </c>
      <c r="I121" s="398">
        <f t="shared" si="62"/>
        <v>511700.73331985786</v>
      </c>
      <c r="J121" s="54">
        <f t="shared" si="41"/>
        <v>0</v>
      </c>
      <c r="K121" s="54"/>
      <c r="L121" s="129"/>
      <c r="M121" s="54">
        <f t="shared" si="42"/>
        <v>0</v>
      </c>
      <c r="N121" s="129"/>
      <c r="O121" s="54">
        <f t="shared" si="43"/>
        <v>0</v>
      </c>
      <c r="P121" s="54">
        <f t="shared" si="44"/>
        <v>0</v>
      </c>
      <c r="Q121" s="1"/>
    </row>
    <row r="122" spans="2:17" ht="12.5">
      <c r="B122" s="7" t="str">
        <f t="shared" si="45"/>
        <v/>
      </c>
      <c r="C122" s="50">
        <f>IF(D93="","-",+C121+1)</f>
        <v>2029</v>
      </c>
      <c r="D122" s="12">
        <f>IF(F121+SUM(E$99:E121)=D$92,F121,D$92-SUM(E$99:E121))</f>
        <v>2997970.5604795399</v>
      </c>
      <c r="E122" s="377">
        <f>IF(+J96&lt;F121,J96,D122)</f>
        <v>130263.79545454546</v>
      </c>
      <c r="F122" s="55">
        <f t="shared" si="59"/>
        <v>2867706.7650249945</v>
      </c>
      <c r="G122" s="55">
        <f t="shared" si="60"/>
        <v>2932838.662752267</v>
      </c>
      <c r="H122" s="379">
        <f t="shared" si="61"/>
        <v>495479.45965016051</v>
      </c>
      <c r="I122" s="398">
        <f t="shared" si="62"/>
        <v>495479.45965016051</v>
      </c>
      <c r="J122" s="54">
        <f t="shared" si="41"/>
        <v>0</v>
      </c>
      <c r="K122" s="54"/>
      <c r="L122" s="129"/>
      <c r="M122" s="54">
        <f t="shared" si="42"/>
        <v>0</v>
      </c>
      <c r="N122" s="129"/>
      <c r="O122" s="54">
        <f t="shared" si="43"/>
        <v>0</v>
      </c>
      <c r="P122" s="54">
        <f t="shared" si="44"/>
        <v>0</v>
      </c>
      <c r="Q122" s="1"/>
    </row>
    <row r="123" spans="2:17" ht="12.5">
      <c r="B123" s="7" t="str">
        <f t="shared" si="45"/>
        <v/>
      </c>
      <c r="C123" s="50">
        <f>IF(D93="","-",+C122+1)</f>
        <v>2030</v>
      </c>
      <c r="D123" s="12">
        <f>IF(F122+SUM(E$99:E122)=D$92,F122,D$92-SUM(E$99:E122))</f>
        <v>2867706.7650249945</v>
      </c>
      <c r="E123" s="377">
        <f>IF(+J96&lt;F122,J96,D123)</f>
        <v>130263.79545454546</v>
      </c>
      <c r="F123" s="55">
        <f t="shared" si="59"/>
        <v>2737442.9695704491</v>
      </c>
      <c r="G123" s="55">
        <f t="shared" si="60"/>
        <v>2802574.867297722</v>
      </c>
      <c r="H123" s="379">
        <f t="shared" si="61"/>
        <v>479258.18598046328</v>
      </c>
      <c r="I123" s="398">
        <f t="shared" si="62"/>
        <v>479258.18598046328</v>
      </c>
      <c r="J123" s="54">
        <f t="shared" si="41"/>
        <v>0</v>
      </c>
      <c r="K123" s="54"/>
      <c r="L123" s="129"/>
      <c r="M123" s="54">
        <f t="shared" si="42"/>
        <v>0</v>
      </c>
      <c r="N123" s="129"/>
      <c r="O123" s="54">
        <f t="shared" si="43"/>
        <v>0</v>
      </c>
      <c r="P123" s="54">
        <f t="shared" si="44"/>
        <v>0</v>
      </c>
      <c r="Q123" s="1"/>
    </row>
    <row r="124" spans="2:17" ht="12.5">
      <c r="B124" s="7" t="str">
        <f t="shared" si="45"/>
        <v/>
      </c>
      <c r="C124" s="50">
        <f>IF(D93="","-",+C123+1)</f>
        <v>2031</v>
      </c>
      <c r="D124" s="12">
        <f>IF(F123+SUM(E$99:E123)=D$92,F123,D$92-SUM(E$99:E123))</f>
        <v>2737442.9695704491</v>
      </c>
      <c r="E124" s="377">
        <f>IF(+J96&lt;F123,J96,D124)</f>
        <v>130263.79545454546</v>
      </c>
      <c r="F124" s="55">
        <f t="shared" si="59"/>
        <v>2607179.1741159037</v>
      </c>
      <c r="G124" s="55">
        <f t="shared" si="60"/>
        <v>2672311.0718431761</v>
      </c>
      <c r="H124" s="379">
        <f t="shared" si="61"/>
        <v>463036.91231076594</v>
      </c>
      <c r="I124" s="398">
        <f t="shared" si="62"/>
        <v>463036.91231076594</v>
      </c>
      <c r="J124" s="54">
        <f t="shared" si="41"/>
        <v>0</v>
      </c>
      <c r="K124" s="54"/>
      <c r="L124" s="129"/>
      <c r="M124" s="54">
        <f t="shared" si="42"/>
        <v>0</v>
      </c>
      <c r="N124" s="129"/>
      <c r="O124" s="54">
        <f t="shared" si="43"/>
        <v>0</v>
      </c>
      <c r="P124" s="54">
        <f t="shared" si="44"/>
        <v>0</v>
      </c>
      <c r="Q124" s="1"/>
    </row>
    <row r="125" spans="2:17" ht="12.5">
      <c r="B125" s="7" t="str">
        <f t="shared" si="45"/>
        <v/>
      </c>
      <c r="C125" s="50">
        <f>IF(D93="","-",+C124+1)</f>
        <v>2032</v>
      </c>
      <c r="D125" s="12">
        <f>IF(F124+SUM(E$99:E124)=D$92,F124,D$92-SUM(E$99:E124))</f>
        <v>2607179.1741159037</v>
      </c>
      <c r="E125" s="377">
        <f>IF(+J96&lt;F124,J96,D125)</f>
        <v>130263.79545454546</v>
      </c>
      <c r="F125" s="55">
        <f t="shared" si="59"/>
        <v>2476915.3786613583</v>
      </c>
      <c r="G125" s="55">
        <f t="shared" si="60"/>
        <v>2542047.2763886312</v>
      </c>
      <c r="H125" s="379">
        <f t="shared" si="61"/>
        <v>446815.63864106871</v>
      </c>
      <c r="I125" s="398">
        <f t="shared" si="62"/>
        <v>446815.63864106871</v>
      </c>
      <c r="J125" s="54">
        <f t="shared" si="41"/>
        <v>0</v>
      </c>
      <c r="K125" s="54"/>
      <c r="L125" s="129"/>
      <c r="M125" s="54">
        <f t="shared" si="42"/>
        <v>0</v>
      </c>
      <c r="N125" s="129"/>
      <c r="O125" s="54">
        <f t="shared" si="43"/>
        <v>0</v>
      </c>
      <c r="P125" s="54">
        <f t="shared" si="44"/>
        <v>0</v>
      </c>
      <c r="Q125" s="1"/>
    </row>
    <row r="126" spans="2:17" ht="12.5">
      <c r="B126" s="7" t="str">
        <f t="shared" si="45"/>
        <v/>
      </c>
      <c r="C126" s="50">
        <f>IF(D93="","-",+C125+1)</f>
        <v>2033</v>
      </c>
      <c r="D126" s="12">
        <f>IF(F125+SUM(E$99:E125)=D$92,F125,D$92-SUM(E$99:E125))</f>
        <v>2476915.3786613583</v>
      </c>
      <c r="E126" s="377">
        <f>IF(+J96&lt;F125,J96,D126)</f>
        <v>130263.79545454546</v>
      </c>
      <c r="F126" s="55">
        <f t="shared" si="59"/>
        <v>2346651.5832068129</v>
      </c>
      <c r="G126" s="55">
        <f t="shared" si="60"/>
        <v>2411783.4809340853</v>
      </c>
      <c r="H126" s="379">
        <f t="shared" si="61"/>
        <v>430594.36497137137</v>
      </c>
      <c r="I126" s="398">
        <f t="shared" si="62"/>
        <v>430594.36497137137</v>
      </c>
      <c r="J126" s="54">
        <f t="shared" si="41"/>
        <v>0</v>
      </c>
      <c r="K126" s="54"/>
      <c r="L126" s="129"/>
      <c r="M126" s="54">
        <f t="shared" si="42"/>
        <v>0</v>
      </c>
      <c r="N126" s="129"/>
      <c r="O126" s="54">
        <f t="shared" si="43"/>
        <v>0</v>
      </c>
      <c r="P126" s="54">
        <f t="shared" si="44"/>
        <v>0</v>
      </c>
      <c r="Q126" s="1"/>
    </row>
    <row r="127" spans="2:17" ht="12.5">
      <c r="B127" s="7" t="str">
        <f t="shared" si="45"/>
        <v/>
      </c>
      <c r="C127" s="50">
        <f>IF(D93="","-",+C126+1)</f>
        <v>2034</v>
      </c>
      <c r="D127" s="12">
        <f>IF(F126+SUM(E$99:E126)=D$92,F126,D$92-SUM(E$99:E126))</f>
        <v>2346651.5832068129</v>
      </c>
      <c r="E127" s="377">
        <f>IF(+J96&lt;F126,J96,D127)</f>
        <v>130263.79545454546</v>
      </c>
      <c r="F127" s="55">
        <f t="shared" si="59"/>
        <v>2216387.7877522674</v>
      </c>
      <c r="G127" s="55">
        <f t="shared" si="60"/>
        <v>2281519.6854795404</v>
      </c>
      <c r="H127" s="379">
        <f t="shared" si="61"/>
        <v>414373.09130167414</v>
      </c>
      <c r="I127" s="398">
        <f t="shared" si="62"/>
        <v>414373.09130167414</v>
      </c>
      <c r="J127" s="54">
        <f t="shared" si="41"/>
        <v>0</v>
      </c>
      <c r="K127" s="54"/>
      <c r="L127" s="129"/>
      <c r="M127" s="54">
        <f t="shared" si="42"/>
        <v>0</v>
      </c>
      <c r="N127" s="129"/>
      <c r="O127" s="54">
        <f t="shared" si="43"/>
        <v>0</v>
      </c>
      <c r="P127" s="54">
        <f t="shared" si="44"/>
        <v>0</v>
      </c>
      <c r="Q127" s="1"/>
    </row>
    <row r="128" spans="2:17" ht="12.5">
      <c r="B128" s="7" t="str">
        <f t="shared" si="45"/>
        <v/>
      </c>
      <c r="C128" s="50">
        <f>IF(D93="","-",+C127+1)</f>
        <v>2035</v>
      </c>
      <c r="D128" s="12">
        <f>IF(F127+SUM(E$99:E127)=D$92,F127,D$92-SUM(E$99:E127))</f>
        <v>2216387.7877522674</v>
      </c>
      <c r="E128" s="377">
        <f>IF(+J96&lt;F127,J96,D128)</f>
        <v>130263.79545454546</v>
      </c>
      <c r="F128" s="55">
        <f t="shared" si="59"/>
        <v>2086123.992297722</v>
      </c>
      <c r="G128" s="55">
        <f t="shared" si="60"/>
        <v>2151255.8900249945</v>
      </c>
      <c r="H128" s="379">
        <f t="shared" si="61"/>
        <v>398151.8176319768</v>
      </c>
      <c r="I128" s="398">
        <f t="shared" si="62"/>
        <v>398151.8176319768</v>
      </c>
      <c r="J128" s="54">
        <f t="shared" si="41"/>
        <v>0</v>
      </c>
      <c r="K128" s="54"/>
      <c r="L128" s="129"/>
      <c r="M128" s="54">
        <f t="shared" si="42"/>
        <v>0</v>
      </c>
      <c r="N128" s="129"/>
      <c r="O128" s="54">
        <f t="shared" si="43"/>
        <v>0</v>
      </c>
      <c r="P128" s="54">
        <f t="shared" si="44"/>
        <v>0</v>
      </c>
      <c r="Q128" s="1"/>
    </row>
    <row r="129" spans="2:17" ht="12.5">
      <c r="B129" s="7" t="str">
        <f t="shared" si="45"/>
        <v/>
      </c>
      <c r="C129" s="50">
        <f>IF(D93="","-",+C128+1)</f>
        <v>2036</v>
      </c>
      <c r="D129" s="12">
        <f>IF(F128+SUM(E$99:E128)=D$92,F128,D$92-SUM(E$99:E128))</f>
        <v>2086123.992297722</v>
      </c>
      <c r="E129" s="377">
        <f>IF(+J96&lt;F128,J96,D129)</f>
        <v>130263.79545454546</v>
      </c>
      <c r="F129" s="55">
        <f t="shared" si="59"/>
        <v>1955860.1968431766</v>
      </c>
      <c r="G129" s="55">
        <f t="shared" si="60"/>
        <v>2020992.0945704493</v>
      </c>
      <c r="H129" s="379">
        <f t="shared" si="61"/>
        <v>381930.54396227957</v>
      </c>
      <c r="I129" s="398">
        <f t="shared" si="62"/>
        <v>381930.54396227957</v>
      </c>
      <c r="J129" s="54">
        <f t="shared" si="41"/>
        <v>0</v>
      </c>
      <c r="K129" s="54"/>
      <c r="L129" s="129"/>
      <c r="M129" s="54">
        <f t="shared" si="42"/>
        <v>0</v>
      </c>
      <c r="N129" s="129"/>
      <c r="O129" s="54">
        <f t="shared" si="43"/>
        <v>0</v>
      </c>
      <c r="P129" s="54">
        <f t="shared" si="44"/>
        <v>0</v>
      </c>
      <c r="Q129" s="1"/>
    </row>
    <row r="130" spans="2:17" ht="12.5">
      <c r="B130" s="7" t="str">
        <f t="shared" si="45"/>
        <v/>
      </c>
      <c r="C130" s="50">
        <f>IF(D93="","-",+C129+1)</f>
        <v>2037</v>
      </c>
      <c r="D130" s="12">
        <f>IF(F129+SUM(E$99:E129)=D$92,F129,D$92-SUM(E$99:E129))</f>
        <v>1955860.1968431766</v>
      </c>
      <c r="E130" s="377">
        <f>IF(+J96&lt;F129,J96,D130)</f>
        <v>130263.79545454546</v>
      </c>
      <c r="F130" s="55">
        <f t="shared" si="59"/>
        <v>1825596.4013886312</v>
      </c>
      <c r="G130" s="55">
        <f t="shared" si="60"/>
        <v>1890728.2991159039</v>
      </c>
      <c r="H130" s="379">
        <f t="shared" si="61"/>
        <v>365709.27029258228</v>
      </c>
      <c r="I130" s="398">
        <f t="shared" si="62"/>
        <v>365709.27029258228</v>
      </c>
      <c r="J130" s="54">
        <f t="shared" si="41"/>
        <v>0</v>
      </c>
      <c r="K130" s="54"/>
      <c r="L130" s="129"/>
      <c r="M130" s="54">
        <f t="shared" si="42"/>
        <v>0</v>
      </c>
      <c r="N130" s="129"/>
      <c r="O130" s="54">
        <f t="shared" si="43"/>
        <v>0</v>
      </c>
      <c r="P130" s="54">
        <f t="shared" si="44"/>
        <v>0</v>
      </c>
      <c r="Q130" s="1"/>
    </row>
    <row r="131" spans="2:17" ht="12.5">
      <c r="B131" s="7" t="str">
        <f t="shared" si="45"/>
        <v/>
      </c>
      <c r="C131" s="50">
        <f>IF(D93="","-",+C130+1)</f>
        <v>2038</v>
      </c>
      <c r="D131" s="12">
        <f>IF(F130+SUM(E$99:E130)=D$92,F130,D$92-SUM(E$99:E130))</f>
        <v>1825596.4013886312</v>
      </c>
      <c r="E131" s="377">
        <f>IF(+J96&lt;F130,J96,D131)</f>
        <v>130263.79545454546</v>
      </c>
      <c r="F131" s="55">
        <f t="shared" ref="F131:F154" si="63">+D131-E131</f>
        <v>1695332.6059340858</v>
      </c>
      <c r="G131" s="55">
        <f t="shared" ref="G131:G154" si="64">+(F131+D131)/2</f>
        <v>1760464.5036613585</v>
      </c>
      <c r="H131" s="379">
        <f t="shared" si="61"/>
        <v>349487.996622885</v>
      </c>
      <c r="I131" s="398">
        <f t="shared" si="62"/>
        <v>349487.996622885</v>
      </c>
      <c r="J131" s="54">
        <f t="shared" ref="J131:J154" si="65">+I131-H131</f>
        <v>0</v>
      </c>
      <c r="K131" s="54"/>
      <c r="L131" s="129"/>
      <c r="M131" s="54">
        <f t="shared" ref="M131:M154" si="66">IF(L131&lt;&gt;0,+H131-L131,0)</f>
        <v>0</v>
      </c>
      <c r="N131" s="129"/>
      <c r="O131" s="54">
        <f t="shared" ref="O131:O154" si="67">IF(N131&lt;&gt;0,+I131-N131,0)</f>
        <v>0</v>
      </c>
      <c r="P131" s="54">
        <f t="shared" ref="P131:P154" si="68">+O131-M131</f>
        <v>0</v>
      </c>
      <c r="Q131" s="1"/>
    </row>
    <row r="132" spans="2:17" ht="12.5">
      <c r="B132" s="7" t="str">
        <f t="shared" si="45"/>
        <v/>
      </c>
      <c r="C132" s="50">
        <f>IF(D93="","-",+C131+1)</f>
        <v>2039</v>
      </c>
      <c r="D132" s="12">
        <f>IF(F131+SUM(E$99:E131)=D$92,F131,D$92-SUM(E$99:E131))</f>
        <v>1695332.6059340858</v>
      </c>
      <c r="E132" s="377">
        <f>IF(+J96&lt;F131,J96,D132)</f>
        <v>130263.79545454546</v>
      </c>
      <c r="F132" s="55">
        <f t="shared" si="63"/>
        <v>1565068.8104795404</v>
      </c>
      <c r="G132" s="55">
        <f t="shared" si="64"/>
        <v>1630200.7082068131</v>
      </c>
      <c r="H132" s="379">
        <f t="shared" si="61"/>
        <v>333266.72295318771</v>
      </c>
      <c r="I132" s="398">
        <f t="shared" si="62"/>
        <v>333266.72295318771</v>
      </c>
      <c r="J132" s="54">
        <f t="shared" si="65"/>
        <v>0</v>
      </c>
      <c r="K132" s="54"/>
      <c r="L132" s="129"/>
      <c r="M132" s="54">
        <f t="shared" si="66"/>
        <v>0</v>
      </c>
      <c r="N132" s="129"/>
      <c r="O132" s="54">
        <f t="shared" si="67"/>
        <v>0</v>
      </c>
      <c r="P132" s="54">
        <f t="shared" si="68"/>
        <v>0</v>
      </c>
      <c r="Q132" s="1"/>
    </row>
    <row r="133" spans="2:17" ht="12.5">
      <c r="B133" s="7" t="str">
        <f t="shared" si="45"/>
        <v/>
      </c>
      <c r="C133" s="50">
        <f>IF(D93="","-",+C132+1)</f>
        <v>2040</v>
      </c>
      <c r="D133" s="12">
        <f>IF(F132+SUM(E$99:E132)=D$92,F132,D$92-SUM(E$99:E132))</f>
        <v>1565068.8104795404</v>
      </c>
      <c r="E133" s="377">
        <f>IF(+J96&lt;F132,J96,D133)</f>
        <v>130263.79545454546</v>
      </c>
      <c r="F133" s="55">
        <f t="shared" si="63"/>
        <v>1434805.015024995</v>
      </c>
      <c r="G133" s="55">
        <f t="shared" si="64"/>
        <v>1499936.9127522677</v>
      </c>
      <c r="H133" s="379">
        <f t="shared" si="61"/>
        <v>317045.44928349042</v>
      </c>
      <c r="I133" s="398">
        <f t="shared" si="62"/>
        <v>317045.44928349042</v>
      </c>
      <c r="J133" s="54">
        <f t="shared" si="65"/>
        <v>0</v>
      </c>
      <c r="K133" s="54"/>
      <c r="L133" s="129"/>
      <c r="M133" s="54">
        <f t="shared" si="66"/>
        <v>0</v>
      </c>
      <c r="N133" s="129"/>
      <c r="O133" s="54">
        <f t="shared" si="67"/>
        <v>0</v>
      </c>
      <c r="P133" s="54">
        <f t="shared" si="68"/>
        <v>0</v>
      </c>
      <c r="Q133" s="1"/>
    </row>
    <row r="134" spans="2:17" ht="12.5">
      <c r="B134" s="7" t="str">
        <f t="shared" si="45"/>
        <v/>
      </c>
      <c r="C134" s="50">
        <f>IF(D93="","-",+C133+1)</f>
        <v>2041</v>
      </c>
      <c r="D134" s="12">
        <f>IF(F133+SUM(E$99:E133)=D$92,F133,D$92-SUM(E$99:E133))</f>
        <v>1434805.015024995</v>
      </c>
      <c r="E134" s="377">
        <f>IF(+J96&lt;F133,J96,D134)</f>
        <v>130263.79545454546</v>
      </c>
      <c r="F134" s="55">
        <f t="shared" si="63"/>
        <v>1304541.2195704496</v>
      </c>
      <c r="G134" s="55">
        <f t="shared" si="64"/>
        <v>1369673.1172977223</v>
      </c>
      <c r="H134" s="379">
        <f t="shared" si="61"/>
        <v>300824.17561379314</v>
      </c>
      <c r="I134" s="398">
        <f t="shared" si="62"/>
        <v>300824.17561379314</v>
      </c>
      <c r="J134" s="54">
        <f t="shared" si="65"/>
        <v>0</v>
      </c>
      <c r="K134" s="54"/>
      <c r="L134" s="129"/>
      <c r="M134" s="54">
        <f t="shared" si="66"/>
        <v>0</v>
      </c>
      <c r="N134" s="129"/>
      <c r="O134" s="54">
        <f t="shared" si="67"/>
        <v>0</v>
      </c>
      <c r="P134" s="54">
        <f t="shared" si="68"/>
        <v>0</v>
      </c>
      <c r="Q134" s="1"/>
    </row>
    <row r="135" spans="2:17" ht="12.5">
      <c r="B135" s="7" t="str">
        <f t="shared" si="45"/>
        <v/>
      </c>
      <c r="C135" s="50">
        <f>IF(D93="","-",+C134+1)</f>
        <v>2042</v>
      </c>
      <c r="D135" s="12">
        <f>IF(F134+SUM(E$99:E134)=D$92,F134,D$92-SUM(E$99:E134))</f>
        <v>1304541.2195704496</v>
      </c>
      <c r="E135" s="377">
        <f>IF(+J96&lt;F134,J96,D135)</f>
        <v>130263.79545454546</v>
      </c>
      <c r="F135" s="55">
        <f t="shared" si="63"/>
        <v>1174277.4241159041</v>
      </c>
      <c r="G135" s="55">
        <f t="shared" si="64"/>
        <v>1239409.3218431768</v>
      </c>
      <c r="H135" s="379">
        <f t="shared" si="61"/>
        <v>284602.90194409585</v>
      </c>
      <c r="I135" s="398">
        <f t="shared" si="62"/>
        <v>284602.90194409585</v>
      </c>
      <c r="J135" s="54">
        <f t="shared" si="65"/>
        <v>0</v>
      </c>
      <c r="K135" s="54"/>
      <c r="L135" s="129"/>
      <c r="M135" s="54">
        <f t="shared" si="66"/>
        <v>0</v>
      </c>
      <c r="N135" s="129"/>
      <c r="O135" s="54">
        <f t="shared" si="67"/>
        <v>0</v>
      </c>
      <c r="P135" s="54">
        <f t="shared" si="68"/>
        <v>0</v>
      </c>
      <c r="Q135" s="1"/>
    </row>
    <row r="136" spans="2:17" ht="12.5">
      <c r="B136" s="7" t="str">
        <f t="shared" si="45"/>
        <v/>
      </c>
      <c r="C136" s="50">
        <f>IF(D93="","-",+C135+1)</f>
        <v>2043</v>
      </c>
      <c r="D136" s="12">
        <f>IF(F135+SUM(E$99:E135)=D$92,F135,D$92-SUM(E$99:E135))</f>
        <v>1174277.4241159041</v>
      </c>
      <c r="E136" s="377">
        <f>IF(+J96&lt;F135,J96,D136)</f>
        <v>130263.79545454546</v>
      </c>
      <c r="F136" s="55">
        <f t="shared" si="63"/>
        <v>1044013.6286613587</v>
      </c>
      <c r="G136" s="55">
        <f t="shared" si="64"/>
        <v>1109145.5263886314</v>
      </c>
      <c r="H136" s="379">
        <f t="shared" si="61"/>
        <v>268381.62827439856</v>
      </c>
      <c r="I136" s="398">
        <f t="shared" si="62"/>
        <v>268381.62827439856</v>
      </c>
      <c r="J136" s="54">
        <f t="shared" si="65"/>
        <v>0</v>
      </c>
      <c r="K136" s="54"/>
      <c r="L136" s="129"/>
      <c r="M136" s="54">
        <f t="shared" si="66"/>
        <v>0</v>
      </c>
      <c r="N136" s="129"/>
      <c r="O136" s="54">
        <f t="shared" si="67"/>
        <v>0</v>
      </c>
      <c r="P136" s="54">
        <f t="shared" si="68"/>
        <v>0</v>
      </c>
      <c r="Q136" s="1"/>
    </row>
    <row r="137" spans="2:17" ht="12.5">
      <c r="B137" s="7" t="str">
        <f t="shared" si="45"/>
        <v/>
      </c>
      <c r="C137" s="50">
        <f>IF(D93="","-",+C136+1)</f>
        <v>2044</v>
      </c>
      <c r="D137" s="12">
        <f>IF(F136+SUM(E$99:E136)=D$92,F136,D$92-SUM(E$99:E136))</f>
        <v>1044013.6286613587</v>
      </c>
      <c r="E137" s="377">
        <f>IF(+J96&lt;F136,J96,D137)</f>
        <v>130263.79545454546</v>
      </c>
      <c r="F137" s="55">
        <f t="shared" si="63"/>
        <v>913749.83320681332</v>
      </c>
      <c r="G137" s="55">
        <f t="shared" si="64"/>
        <v>978881.73093408602</v>
      </c>
      <c r="H137" s="379">
        <f t="shared" si="61"/>
        <v>252160.35460470128</v>
      </c>
      <c r="I137" s="398">
        <f t="shared" si="62"/>
        <v>252160.35460470128</v>
      </c>
      <c r="J137" s="54">
        <f t="shared" si="65"/>
        <v>0</v>
      </c>
      <c r="K137" s="54"/>
      <c r="L137" s="129"/>
      <c r="M137" s="54">
        <f t="shared" si="66"/>
        <v>0</v>
      </c>
      <c r="N137" s="129"/>
      <c r="O137" s="54">
        <f t="shared" si="67"/>
        <v>0</v>
      </c>
      <c r="P137" s="54">
        <f t="shared" si="68"/>
        <v>0</v>
      </c>
      <c r="Q137" s="1"/>
    </row>
    <row r="138" spans="2:17" ht="12.5">
      <c r="B138" s="7" t="str">
        <f t="shared" si="45"/>
        <v/>
      </c>
      <c r="C138" s="50">
        <f>IF(D93="","-",+C137+1)</f>
        <v>2045</v>
      </c>
      <c r="D138" s="12">
        <f>IF(F137+SUM(E$99:E137)=D$92,F137,D$92-SUM(E$99:E137))</f>
        <v>913749.83320681332</v>
      </c>
      <c r="E138" s="377">
        <f>IF(+J96&lt;F137,J96,D138)</f>
        <v>130263.79545454546</v>
      </c>
      <c r="F138" s="55">
        <f t="shared" si="63"/>
        <v>783486.0377522679</v>
      </c>
      <c r="G138" s="55">
        <f t="shared" si="64"/>
        <v>848617.93547954061</v>
      </c>
      <c r="H138" s="379">
        <f t="shared" si="61"/>
        <v>235939.08093500399</v>
      </c>
      <c r="I138" s="398">
        <f t="shared" si="62"/>
        <v>235939.08093500399</v>
      </c>
      <c r="J138" s="54">
        <f t="shared" si="65"/>
        <v>0</v>
      </c>
      <c r="K138" s="54"/>
      <c r="L138" s="129"/>
      <c r="M138" s="54">
        <f t="shared" si="66"/>
        <v>0</v>
      </c>
      <c r="N138" s="129"/>
      <c r="O138" s="54">
        <f t="shared" si="67"/>
        <v>0</v>
      </c>
      <c r="P138" s="54">
        <f t="shared" si="68"/>
        <v>0</v>
      </c>
      <c r="Q138" s="1"/>
    </row>
    <row r="139" spans="2:17" ht="12.5">
      <c r="B139" s="7" t="str">
        <f t="shared" si="45"/>
        <v/>
      </c>
      <c r="C139" s="50">
        <f>IF(D93="","-",+C138+1)</f>
        <v>2046</v>
      </c>
      <c r="D139" s="12">
        <f>IF(F138+SUM(E$99:E138)=D$92,F138,D$92-SUM(E$99:E138))</f>
        <v>783486.0377522679</v>
      </c>
      <c r="E139" s="377">
        <f>IF(+J96&lt;F138,J96,D139)</f>
        <v>130263.79545454546</v>
      </c>
      <c r="F139" s="55">
        <f t="shared" si="63"/>
        <v>653222.24229772249</v>
      </c>
      <c r="G139" s="55">
        <f t="shared" si="64"/>
        <v>718354.1400249952</v>
      </c>
      <c r="H139" s="379">
        <f t="shared" si="61"/>
        <v>219717.80726530671</v>
      </c>
      <c r="I139" s="398">
        <f t="shared" si="62"/>
        <v>219717.80726530671</v>
      </c>
      <c r="J139" s="54">
        <f t="shared" si="65"/>
        <v>0</v>
      </c>
      <c r="K139" s="54"/>
      <c r="L139" s="129"/>
      <c r="M139" s="54">
        <f t="shared" si="66"/>
        <v>0</v>
      </c>
      <c r="N139" s="129"/>
      <c r="O139" s="54">
        <f t="shared" si="67"/>
        <v>0</v>
      </c>
      <c r="P139" s="54">
        <f t="shared" si="68"/>
        <v>0</v>
      </c>
      <c r="Q139" s="1"/>
    </row>
    <row r="140" spans="2:17" ht="12.5">
      <c r="B140" s="7" t="str">
        <f t="shared" si="45"/>
        <v/>
      </c>
      <c r="C140" s="50">
        <f>IF(D93="","-",+C139+1)</f>
        <v>2047</v>
      </c>
      <c r="D140" s="12">
        <f>IF(F139+SUM(E$99:E139)=D$92,F139,D$92-SUM(E$99:E139))</f>
        <v>653222.24229772249</v>
      </c>
      <c r="E140" s="377">
        <f>IF(+J96&lt;F139,J96,D140)</f>
        <v>130263.79545454546</v>
      </c>
      <c r="F140" s="55">
        <f t="shared" si="63"/>
        <v>522958.44684317702</v>
      </c>
      <c r="G140" s="55">
        <f t="shared" si="64"/>
        <v>588090.34457044979</v>
      </c>
      <c r="H140" s="379">
        <f t="shared" si="61"/>
        <v>203496.53359560942</v>
      </c>
      <c r="I140" s="398">
        <f t="shared" si="62"/>
        <v>203496.53359560942</v>
      </c>
      <c r="J140" s="54">
        <f t="shared" si="65"/>
        <v>0</v>
      </c>
      <c r="K140" s="54"/>
      <c r="L140" s="129"/>
      <c r="M140" s="54">
        <f t="shared" si="66"/>
        <v>0</v>
      </c>
      <c r="N140" s="129"/>
      <c r="O140" s="54">
        <f t="shared" si="67"/>
        <v>0</v>
      </c>
      <c r="P140" s="54">
        <f t="shared" si="68"/>
        <v>0</v>
      </c>
      <c r="Q140" s="1"/>
    </row>
    <row r="141" spans="2:17" ht="12.5">
      <c r="B141" s="7" t="str">
        <f t="shared" si="45"/>
        <v/>
      </c>
      <c r="C141" s="50">
        <f>IF(D93="","-",+C140+1)</f>
        <v>2048</v>
      </c>
      <c r="D141" s="12">
        <f>IF(F140+SUM(E$99:E140)=D$92,F140,D$92-SUM(E$99:E140))</f>
        <v>522958.44684317702</v>
      </c>
      <c r="E141" s="377">
        <f>IF(+J96&lt;F140,J96,D141)</f>
        <v>130263.79545454546</v>
      </c>
      <c r="F141" s="55">
        <f t="shared" si="63"/>
        <v>392694.65138863155</v>
      </c>
      <c r="G141" s="55">
        <f t="shared" si="64"/>
        <v>457826.54911590426</v>
      </c>
      <c r="H141" s="379">
        <f t="shared" si="61"/>
        <v>187275.25992591211</v>
      </c>
      <c r="I141" s="398">
        <f t="shared" si="62"/>
        <v>187275.25992591211</v>
      </c>
      <c r="J141" s="54">
        <f t="shared" si="65"/>
        <v>0</v>
      </c>
      <c r="K141" s="54"/>
      <c r="L141" s="129"/>
      <c r="M141" s="54">
        <f t="shared" si="66"/>
        <v>0</v>
      </c>
      <c r="N141" s="129"/>
      <c r="O141" s="54">
        <f t="shared" si="67"/>
        <v>0</v>
      </c>
      <c r="P141" s="54">
        <f t="shared" si="68"/>
        <v>0</v>
      </c>
      <c r="Q141" s="1"/>
    </row>
    <row r="142" spans="2:17" ht="12.5">
      <c r="B142" s="7" t="str">
        <f t="shared" si="45"/>
        <v/>
      </c>
      <c r="C142" s="50">
        <f>IF(D93="","-",+C141+1)</f>
        <v>2049</v>
      </c>
      <c r="D142" s="12">
        <f>IF(F141+SUM(E$99:E141)=D$92,F141,D$92-SUM(E$99:E141))</f>
        <v>392694.65138863155</v>
      </c>
      <c r="E142" s="377">
        <f>IF(+J96&lt;F141,J96,D142)</f>
        <v>130263.79545454546</v>
      </c>
      <c r="F142" s="55">
        <f t="shared" si="63"/>
        <v>262430.85593408608</v>
      </c>
      <c r="G142" s="55">
        <f t="shared" si="64"/>
        <v>327562.75366135885</v>
      </c>
      <c r="H142" s="379">
        <f t="shared" si="61"/>
        <v>171053.98625621482</v>
      </c>
      <c r="I142" s="398">
        <f t="shared" si="62"/>
        <v>171053.98625621482</v>
      </c>
      <c r="J142" s="54">
        <f t="shared" si="65"/>
        <v>0</v>
      </c>
      <c r="K142" s="54"/>
      <c r="L142" s="129"/>
      <c r="M142" s="54">
        <f t="shared" si="66"/>
        <v>0</v>
      </c>
      <c r="N142" s="129"/>
      <c r="O142" s="54">
        <f t="shared" si="67"/>
        <v>0</v>
      </c>
      <c r="P142" s="54">
        <f t="shared" si="68"/>
        <v>0</v>
      </c>
      <c r="Q142" s="1"/>
    </row>
    <row r="143" spans="2:17" ht="12.5">
      <c r="B143" s="7" t="str">
        <f t="shared" si="45"/>
        <v/>
      </c>
      <c r="C143" s="50">
        <f>IF(D93="","-",+C142+1)</f>
        <v>2050</v>
      </c>
      <c r="D143" s="12">
        <f>IF(F142+SUM(E$99:E142)=D$92,F142,D$92-SUM(E$99:E142))</f>
        <v>262430.85593408608</v>
      </c>
      <c r="E143" s="377">
        <f>IF(+J96&lt;F142,J96,D143)</f>
        <v>130263.79545454546</v>
      </c>
      <c r="F143" s="55">
        <f t="shared" si="63"/>
        <v>132167.06047954061</v>
      </c>
      <c r="G143" s="55">
        <f t="shared" si="64"/>
        <v>197298.95820681335</v>
      </c>
      <c r="H143" s="379">
        <f t="shared" si="61"/>
        <v>154832.71258651753</v>
      </c>
      <c r="I143" s="398">
        <f t="shared" si="62"/>
        <v>154832.71258651753</v>
      </c>
      <c r="J143" s="54">
        <f t="shared" si="65"/>
        <v>0</v>
      </c>
      <c r="K143" s="54"/>
      <c r="L143" s="129"/>
      <c r="M143" s="54">
        <f t="shared" si="66"/>
        <v>0</v>
      </c>
      <c r="N143" s="129"/>
      <c r="O143" s="54">
        <f t="shared" si="67"/>
        <v>0</v>
      </c>
      <c r="P143" s="54">
        <f t="shared" si="68"/>
        <v>0</v>
      </c>
      <c r="Q143" s="1"/>
    </row>
    <row r="144" spans="2:17" ht="12.5">
      <c r="B144" s="7" t="str">
        <f t="shared" si="45"/>
        <v/>
      </c>
      <c r="C144" s="50">
        <f>IF(D93="","-",+C143+1)</f>
        <v>2051</v>
      </c>
      <c r="D144" s="12">
        <f>IF(F143+SUM(E$99:E143)=D$92,F143,D$92-SUM(E$99:E143))</f>
        <v>132167.06047954061</v>
      </c>
      <c r="E144" s="377">
        <f>IF(+J96&lt;F143,J96,D144)</f>
        <v>130263.79545454546</v>
      </c>
      <c r="F144" s="55">
        <f t="shared" si="63"/>
        <v>1903.2650249951548</v>
      </c>
      <c r="G144" s="55">
        <f t="shared" si="64"/>
        <v>67035.162752267875</v>
      </c>
      <c r="H144" s="379">
        <f t="shared" si="61"/>
        <v>138611.43891682025</v>
      </c>
      <c r="I144" s="398">
        <f t="shared" si="62"/>
        <v>138611.43891682025</v>
      </c>
      <c r="J144" s="54">
        <f t="shared" si="65"/>
        <v>0</v>
      </c>
      <c r="K144" s="54"/>
      <c r="L144" s="129"/>
      <c r="M144" s="54">
        <f t="shared" si="66"/>
        <v>0</v>
      </c>
      <c r="N144" s="129"/>
      <c r="O144" s="54">
        <f t="shared" si="67"/>
        <v>0</v>
      </c>
      <c r="P144" s="54">
        <f t="shared" si="68"/>
        <v>0</v>
      </c>
      <c r="Q144" s="1"/>
    </row>
    <row r="145" spans="2:17" ht="12.5">
      <c r="B145" s="7" t="str">
        <f t="shared" si="45"/>
        <v>IU</v>
      </c>
      <c r="C145" s="50">
        <f>IF(D93="","-",+C144+1)</f>
        <v>2052</v>
      </c>
      <c r="D145" s="12">
        <f>IF(F144+SUM(E$99:E144)=D$92,F144,D$92-SUM(E$99:E144))</f>
        <v>1903.2650249898434</v>
      </c>
      <c r="E145" s="377">
        <f>IF(+J96&lt;F144,J96,D145)</f>
        <v>1903.2650249898434</v>
      </c>
      <c r="F145" s="55">
        <f t="shared" si="63"/>
        <v>0</v>
      </c>
      <c r="G145" s="55">
        <f t="shared" si="64"/>
        <v>951.63251249492168</v>
      </c>
      <c r="H145" s="379">
        <f t="shared" si="61"/>
        <v>2021.76833870258</v>
      </c>
      <c r="I145" s="398">
        <f t="shared" si="62"/>
        <v>2021.76833870258</v>
      </c>
      <c r="J145" s="54">
        <f t="shared" si="65"/>
        <v>0</v>
      </c>
      <c r="K145" s="54"/>
      <c r="L145" s="129"/>
      <c r="M145" s="54">
        <f t="shared" si="66"/>
        <v>0</v>
      </c>
      <c r="N145" s="129"/>
      <c r="O145" s="54">
        <f t="shared" si="67"/>
        <v>0</v>
      </c>
      <c r="P145" s="54">
        <f t="shared" si="68"/>
        <v>0</v>
      </c>
      <c r="Q145" s="1"/>
    </row>
    <row r="146" spans="2:17" ht="12.5">
      <c r="B146" s="7" t="str">
        <f t="shared" si="45"/>
        <v/>
      </c>
      <c r="C146" s="50">
        <f>IF(D93="","-",+C145+1)</f>
        <v>2053</v>
      </c>
      <c r="D146" s="12">
        <f>IF(F145+SUM(E$99:E145)=D$92,F145,D$92-SUM(E$99:E145))</f>
        <v>0</v>
      </c>
      <c r="E146" s="377">
        <f>IF(+J96&lt;F145,J96,D146)</f>
        <v>0</v>
      </c>
      <c r="F146" s="55">
        <f t="shared" si="63"/>
        <v>0</v>
      </c>
      <c r="G146" s="55">
        <f t="shared" si="64"/>
        <v>0</v>
      </c>
      <c r="H146" s="379">
        <f t="shared" si="61"/>
        <v>0</v>
      </c>
      <c r="I146" s="398">
        <f t="shared" si="62"/>
        <v>0</v>
      </c>
      <c r="J146" s="54">
        <f t="shared" si="65"/>
        <v>0</v>
      </c>
      <c r="K146" s="54"/>
      <c r="L146" s="129"/>
      <c r="M146" s="54">
        <f t="shared" si="66"/>
        <v>0</v>
      </c>
      <c r="N146" s="129"/>
      <c r="O146" s="54">
        <f t="shared" si="67"/>
        <v>0</v>
      </c>
      <c r="P146" s="54">
        <f t="shared" si="68"/>
        <v>0</v>
      </c>
      <c r="Q146" s="1"/>
    </row>
    <row r="147" spans="2:17" ht="12.5">
      <c r="B147" s="7" t="str">
        <f t="shared" si="45"/>
        <v/>
      </c>
      <c r="C147" s="50">
        <f>IF(D93="","-",+C146+1)</f>
        <v>2054</v>
      </c>
      <c r="D147" s="12">
        <f>IF(F146+SUM(E$99:E146)=D$92,F146,D$92-SUM(E$99:E146))</f>
        <v>0</v>
      </c>
      <c r="E147" s="377">
        <f>IF(+J96&lt;F146,J96,D147)</f>
        <v>0</v>
      </c>
      <c r="F147" s="55">
        <f t="shared" si="63"/>
        <v>0</v>
      </c>
      <c r="G147" s="55">
        <f t="shared" si="64"/>
        <v>0</v>
      </c>
      <c r="H147" s="379">
        <f t="shared" si="61"/>
        <v>0</v>
      </c>
      <c r="I147" s="398">
        <f t="shared" si="62"/>
        <v>0</v>
      </c>
      <c r="J147" s="54">
        <f t="shared" si="65"/>
        <v>0</v>
      </c>
      <c r="K147" s="54"/>
      <c r="L147" s="129"/>
      <c r="M147" s="54">
        <f t="shared" si="66"/>
        <v>0</v>
      </c>
      <c r="N147" s="129"/>
      <c r="O147" s="54">
        <f t="shared" si="67"/>
        <v>0</v>
      </c>
      <c r="P147" s="54">
        <f t="shared" si="68"/>
        <v>0</v>
      </c>
      <c r="Q147" s="1"/>
    </row>
    <row r="148" spans="2:17" ht="12.5">
      <c r="B148" s="7" t="str">
        <f t="shared" si="45"/>
        <v/>
      </c>
      <c r="C148" s="50">
        <f>IF(D93="","-",+C147+1)</f>
        <v>2055</v>
      </c>
      <c r="D148" s="12">
        <f>IF(F147+SUM(E$99:E147)=D$92,F147,D$92-SUM(E$99:E147))</f>
        <v>0</v>
      </c>
      <c r="E148" s="377">
        <f>IF(+J96&lt;F147,J96,D148)</f>
        <v>0</v>
      </c>
      <c r="F148" s="55">
        <f t="shared" si="63"/>
        <v>0</v>
      </c>
      <c r="G148" s="55">
        <f t="shared" si="64"/>
        <v>0</v>
      </c>
      <c r="H148" s="379">
        <f t="shared" si="61"/>
        <v>0</v>
      </c>
      <c r="I148" s="398">
        <f t="shared" si="62"/>
        <v>0</v>
      </c>
      <c r="J148" s="54">
        <f t="shared" si="65"/>
        <v>0</v>
      </c>
      <c r="K148" s="54"/>
      <c r="L148" s="129"/>
      <c r="M148" s="54">
        <f t="shared" si="66"/>
        <v>0</v>
      </c>
      <c r="N148" s="129"/>
      <c r="O148" s="54">
        <f t="shared" si="67"/>
        <v>0</v>
      </c>
      <c r="P148" s="54">
        <f t="shared" si="68"/>
        <v>0</v>
      </c>
      <c r="Q148" s="1"/>
    </row>
    <row r="149" spans="2:17" ht="12.5">
      <c r="B149" s="7" t="str">
        <f t="shared" si="45"/>
        <v/>
      </c>
      <c r="C149" s="50">
        <f>IF(D93="","-",+C148+1)</f>
        <v>2056</v>
      </c>
      <c r="D149" s="12">
        <f>IF(F148+SUM(E$99:E148)=D$92,F148,D$92-SUM(E$99:E148))</f>
        <v>0</v>
      </c>
      <c r="E149" s="377">
        <f>IF(+J96&lt;F148,J96,D149)</f>
        <v>0</v>
      </c>
      <c r="F149" s="55">
        <f t="shared" si="63"/>
        <v>0</v>
      </c>
      <c r="G149" s="55">
        <f t="shared" si="64"/>
        <v>0</v>
      </c>
      <c r="H149" s="379">
        <f t="shared" si="61"/>
        <v>0</v>
      </c>
      <c r="I149" s="398">
        <f t="shared" si="62"/>
        <v>0</v>
      </c>
      <c r="J149" s="54">
        <f t="shared" si="65"/>
        <v>0</v>
      </c>
      <c r="K149" s="54"/>
      <c r="L149" s="129"/>
      <c r="M149" s="54">
        <f t="shared" si="66"/>
        <v>0</v>
      </c>
      <c r="N149" s="129"/>
      <c r="O149" s="54">
        <f t="shared" si="67"/>
        <v>0</v>
      </c>
      <c r="P149" s="54">
        <f t="shared" si="68"/>
        <v>0</v>
      </c>
      <c r="Q149" s="1"/>
    </row>
    <row r="150" spans="2:17" ht="12.5">
      <c r="B150" s="7" t="str">
        <f t="shared" si="45"/>
        <v/>
      </c>
      <c r="C150" s="50">
        <f>IF(D93="","-",+C149+1)</f>
        <v>2057</v>
      </c>
      <c r="D150" s="12">
        <f>IF(F149+SUM(E$99:E149)=D$92,F149,D$92-SUM(E$99:E149))</f>
        <v>0</v>
      </c>
      <c r="E150" s="377">
        <f>IF(+J96&lt;F149,J96,D150)</f>
        <v>0</v>
      </c>
      <c r="F150" s="55">
        <f t="shared" si="63"/>
        <v>0</v>
      </c>
      <c r="G150" s="55">
        <f t="shared" si="64"/>
        <v>0</v>
      </c>
      <c r="H150" s="379">
        <f t="shared" si="61"/>
        <v>0</v>
      </c>
      <c r="I150" s="398">
        <f t="shared" si="62"/>
        <v>0</v>
      </c>
      <c r="J150" s="54">
        <f t="shared" si="65"/>
        <v>0</v>
      </c>
      <c r="K150" s="54"/>
      <c r="L150" s="129"/>
      <c r="M150" s="54">
        <f t="shared" si="66"/>
        <v>0</v>
      </c>
      <c r="N150" s="129"/>
      <c r="O150" s="54">
        <f t="shared" si="67"/>
        <v>0</v>
      </c>
      <c r="P150" s="54">
        <f t="shared" si="68"/>
        <v>0</v>
      </c>
      <c r="Q150" s="1"/>
    </row>
    <row r="151" spans="2:17" ht="12.5">
      <c r="B151" s="7" t="str">
        <f t="shared" si="45"/>
        <v/>
      </c>
      <c r="C151" s="50">
        <f>IF(D93="","-",+C150+1)</f>
        <v>2058</v>
      </c>
      <c r="D151" s="12">
        <f>IF(F150+SUM(E$99:E150)=D$92,F150,D$92-SUM(E$99:E150))</f>
        <v>0</v>
      </c>
      <c r="E151" s="377">
        <f>IF(+J96&lt;F150,J96,D151)</f>
        <v>0</v>
      </c>
      <c r="F151" s="55">
        <f t="shared" si="63"/>
        <v>0</v>
      </c>
      <c r="G151" s="55">
        <f t="shared" si="64"/>
        <v>0</v>
      </c>
      <c r="H151" s="379">
        <f t="shared" si="61"/>
        <v>0</v>
      </c>
      <c r="I151" s="398">
        <f t="shared" si="62"/>
        <v>0</v>
      </c>
      <c r="J151" s="54">
        <f t="shared" si="65"/>
        <v>0</v>
      </c>
      <c r="K151" s="54"/>
      <c r="L151" s="129"/>
      <c r="M151" s="54">
        <f t="shared" si="66"/>
        <v>0</v>
      </c>
      <c r="N151" s="129"/>
      <c r="O151" s="54">
        <f t="shared" si="67"/>
        <v>0</v>
      </c>
      <c r="P151" s="54">
        <f t="shared" si="68"/>
        <v>0</v>
      </c>
      <c r="Q151" s="1"/>
    </row>
    <row r="152" spans="2:17" ht="12.5">
      <c r="B152" s="7" t="str">
        <f t="shared" si="45"/>
        <v/>
      </c>
      <c r="C152" s="50">
        <f>IF(D93="","-",+C151+1)</f>
        <v>2059</v>
      </c>
      <c r="D152" s="12">
        <f>IF(F151+SUM(E$99:E151)=D$92,F151,D$92-SUM(E$99:E151))</f>
        <v>0</v>
      </c>
      <c r="E152" s="377">
        <f>IF(+J96&lt;F151,J96,D152)</f>
        <v>0</v>
      </c>
      <c r="F152" s="55">
        <f t="shared" si="63"/>
        <v>0</v>
      </c>
      <c r="G152" s="55">
        <f t="shared" si="64"/>
        <v>0</v>
      </c>
      <c r="H152" s="379">
        <f t="shared" si="61"/>
        <v>0</v>
      </c>
      <c r="I152" s="398">
        <f t="shared" si="62"/>
        <v>0</v>
      </c>
      <c r="J152" s="54">
        <f t="shared" si="65"/>
        <v>0</v>
      </c>
      <c r="K152" s="54"/>
      <c r="L152" s="129"/>
      <c r="M152" s="54">
        <f t="shared" si="66"/>
        <v>0</v>
      </c>
      <c r="N152" s="129"/>
      <c r="O152" s="54">
        <f t="shared" si="67"/>
        <v>0</v>
      </c>
      <c r="P152" s="54">
        <f t="shared" si="68"/>
        <v>0</v>
      </c>
      <c r="Q152" s="1"/>
    </row>
    <row r="153" spans="2:17" ht="12.5">
      <c r="B153" s="7" t="str">
        <f t="shared" si="45"/>
        <v/>
      </c>
      <c r="C153" s="50">
        <f>IF(D93="","-",+C152+1)</f>
        <v>2060</v>
      </c>
      <c r="D153" s="12">
        <f>IF(F152+SUM(E$99:E152)=D$92,F152,D$92-SUM(E$99:E152))</f>
        <v>0</v>
      </c>
      <c r="E153" s="377">
        <f>IF(+J96&lt;F152,J96,D153)</f>
        <v>0</v>
      </c>
      <c r="F153" s="55">
        <f t="shared" si="63"/>
        <v>0</v>
      </c>
      <c r="G153" s="55">
        <f t="shared" si="64"/>
        <v>0</v>
      </c>
      <c r="H153" s="379">
        <f t="shared" si="61"/>
        <v>0</v>
      </c>
      <c r="I153" s="398">
        <f t="shared" si="62"/>
        <v>0</v>
      </c>
      <c r="J153" s="54">
        <f t="shared" si="65"/>
        <v>0</v>
      </c>
      <c r="K153" s="54"/>
      <c r="L153" s="129"/>
      <c r="M153" s="54">
        <f t="shared" si="66"/>
        <v>0</v>
      </c>
      <c r="N153" s="129"/>
      <c r="O153" s="54">
        <f t="shared" si="67"/>
        <v>0</v>
      </c>
      <c r="P153" s="54">
        <f t="shared" si="68"/>
        <v>0</v>
      </c>
      <c r="Q153" s="1"/>
    </row>
    <row r="154" spans="2:17" ht="13" thickBot="1">
      <c r="B154" s="7" t="str">
        <f t="shared" si="45"/>
        <v/>
      </c>
      <c r="C154" s="59">
        <f>IF(D93="","-",+C153+1)</f>
        <v>2061</v>
      </c>
      <c r="D154" s="84">
        <f>IF(F153+SUM(E$99:E153)=D$92,F153,D$92-SUM(E$99:E153))</f>
        <v>0</v>
      </c>
      <c r="E154" s="380">
        <f>IF(+J96&lt;F153,J96,D154)</f>
        <v>0</v>
      </c>
      <c r="F154" s="60">
        <f t="shared" si="63"/>
        <v>0</v>
      </c>
      <c r="G154" s="60">
        <f t="shared" si="64"/>
        <v>0</v>
      </c>
      <c r="H154" s="381">
        <f t="shared" si="61"/>
        <v>0</v>
      </c>
      <c r="I154" s="399">
        <f t="shared" si="62"/>
        <v>0</v>
      </c>
      <c r="J154" s="64">
        <f t="shared" si="65"/>
        <v>0</v>
      </c>
      <c r="K154" s="54"/>
      <c r="L154" s="130"/>
      <c r="M154" s="64">
        <f t="shared" si="66"/>
        <v>0</v>
      </c>
      <c r="N154" s="130"/>
      <c r="O154" s="64">
        <f t="shared" si="67"/>
        <v>0</v>
      </c>
      <c r="P154" s="64">
        <f t="shared" si="68"/>
        <v>0</v>
      </c>
      <c r="Q154" s="1"/>
    </row>
    <row r="155" spans="2:17" ht="12.5">
      <c r="C155" s="12" t="s">
        <v>78</v>
      </c>
      <c r="D155" s="292"/>
      <c r="E155" s="292">
        <f>SUM(E99:E154)</f>
        <v>5731607</v>
      </c>
      <c r="F155" s="292"/>
      <c r="G155" s="292"/>
      <c r="H155" s="292">
        <f>SUM(H99:H154)</f>
        <v>21226872.656041089</v>
      </c>
      <c r="I155" s="292">
        <f>SUM(I99:I154)</f>
        <v>21226872.656041089</v>
      </c>
      <c r="J155" s="292">
        <f>SUM(J99:J154)</f>
        <v>0</v>
      </c>
      <c r="K155" s="292"/>
      <c r="L155" s="292"/>
      <c r="M155" s="292"/>
      <c r="N155" s="292"/>
      <c r="O155" s="292"/>
      <c r="P155" s="1"/>
      <c r="Q155" s="1"/>
    </row>
    <row r="156" spans="2:17" ht="12.5"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  <c r="Q157" s="1"/>
    </row>
    <row r="158" spans="2:17" ht="12.5"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31" priority="1" stopIfTrue="1" operator="equal">
      <formula>$I$10</formula>
    </cfRule>
  </conditionalFormatting>
  <conditionalFormatting sqref="C99:C154">
    <cfRule type="cellIs" dxfId="13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63">
    <tabColor indexed="16"/>
  </sheetPr>
  <dimension ref="A1:W162"/>
  <sheetViews>
    <sheetView topLeftCell="A17" zoomScaleNormal="100" zoomScaleSheetLayoutView="75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9.179687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14.26953125" customWidth="1"/>
  </cols>
  <sheetData>
    <row r="1" spans="1:23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14 of 77</v>
      </c>
      <c r="Q1" s="13"/>
      <c r="R1" s="1"/>
      <c r="S1" s="1"/>
      <c r="T1" s="1"/>
      <c r="U1" s="1"/>
      <c r="V1" s="1"/>
      <c r="W1" s="1"/>
    </row>
    <row r="2" spans="1:23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94" t="s">
        <v>129</v>
      </c>
      <c r="R2" s="1"/>
      <c r="S2" s="1"/>
      <c r="T2" s="1"/>
      <c r="U2" s="1"/>
      <c r="V2" s="1"/>
      <c r="W2" s="1"/>
    </row>
    <row r="3" spans="1:23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 t="str">
        <f>RIGHT(N3,3)</f>
        <v/>
      </c>
      <c r="P3" s="96">
        <v>1</v>
      </c>
      <c r="R3" s="1"/>
      <c r="S3" s="1"/>
      <c r="T3" s="1"/>
      <c r="U3" s="1"/>
      <c r="V3" s="1"/>
      <c r="W3" s="1"/>
    </row>
    <row r="4" spans="1:23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  <c r="R4" s="1"/>
      <c r="S4" s="1"/>
      <c r="T4" s="1"/>
      <c r="U4" s="1"/>
      <c r="V4" s="1"/>
      <c r="W4" s="1"/>
    </row>
    <row r="5" spans="1:23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7565.7544556373714</v>
      </c>
      <c r="P5" s="1"/>
      <c r="R5" s="1"/>
      <c r="S5" s="1"/>
      <c r="T5" s="1"/>
      <c r="U5" s="1"/>
      <c r="V5" s="1"/>
      <c r="W5" s="1"/>
    </row>
    <row r="6" spans="1:23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7565.7544556373714</v>
      </c>
      <c r="O6" s="1"/>
      <c r="P6" s="1"/>
      <c r="R6" s="1"/>
      <c r="S6" s="1"/>
      <c r="T6" s="1"/>
      <c r="U6" s="1"/>
      <c r="V6" s="1"/>
      <c r="W6" s="1"/>
    </row>
    <row r="7" spans="1:23" ht="13.5" thickBot="1">
      <c r="C7" s="25" t="s">
        <v>48</v>
      </c>
      <c r="D7" s="127" t="s">
        <v>233</v>
      </c>
      <c r="E7" s="1"/>
      <c r="F7" s="1"/>
      <c r="G7" s="1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  <c r="R7" s="1"/>
      <c r="S7" s="1"/>
      <c r="T7" s="1"/>
      <c r="U7" s="1"/>
      <c r="V7" s="1"/>
      <c r="W7" s="1"/>
    </row>
    <row r="8" spans="1:23" ht="13.5" thickBot="1">
      <c r="C8" s="29"/>
      <c r="D8" s="85" t="str">
        <f>IF(D10&lt;100000,"DOES NOT MEET SPP $100,000 MINIMUM INVESTMENT FOR REGIONAL BPU SHARING.","")</f>
        <v>DOES NOT MEET SPP $100,000 MINIMUM INVESTMENT FOR REGIONAL BPU SHARING.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  <c r="R8" s="1"/>
      <c r="S8" s="1"/>
      <c r="T8" s="1"/>
      <c r="U8" s="1"/>
      <c r="V8" s="1"/>
      <c r="W8" s="1"/>
    </row>
    <row r="9" spans="1:23" ht="13.5" thickBot="1">
      <c r="C9" s="30" t="s">
        <v>50</v>
      </c>
      <c r="D9" s="92" t="s">
        <v>152</v>
      </c>
      <c r="E9" s="456" t="s">
        <v>482</v>
      </c>
      <c r="F9" s="31"/>
      <c r="G9" s="461" t="s">
        <v>530</v>
      </c>
      <c r="H9" s="31"/>
      <c r="I9" s="32"/>
      <c r="J9" s="33"/>
      <c r="P9" s="1"/>
      <c r="R9" s="1"/>
      <c r="S9" s="1"/>
      <c r="T9" s="1"/>
      <c r="U9" s="1"/>
      <c r="V9" s="1"/>
      <c r="W9" s="1"/>
    </row>
    <row r="10" spans="1:23" ht="13">
      <c r="C10" s="34" t="s">
        <v>51</v>
      </c>
      <c r="D10" s="362">
        <v>81701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  <c r="R10" s="1"/>
      <c r="S10" s="1"/>
      <c r="T10" s="1"/>
      <c r="U10" s="1"/>
      <c r="V10" s="1"/>
      <c r="W10" s="1"/>
    </row>
    <row r="11" spans="1:23" ht="12.5">
      <c r="C11" s="34" t="s">
        <v>54</v>
      </c>
      <c r="D11" s="37">
        <v>2007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  <c r="R11" s="1"/>
      <c r="S11" s="1"/>
      <c r="T11" s="1"/>
      <c r="U11" s="1"/>
      <c r="V11" s="1"/>
      <c r="W11" s="1"/>
    </row>
    <row r="12" spans="1:23" ht="12.5">
      <c r="C12" s="34" t="s">
        <v>56</v>
      </c>
      <c r="D12" s="362">
        <v>6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  <c r="R12" s="1"/>
      <c r="S12" s="1"/>
      <c r="T12" s="1"/>
      <c r="U12" s="1"/>
      <c r="V12" s="1"/>
      <c r="W12" s="1"/>
    </row>
    <row r="13" spans="1:23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  <c r="R13" s="1"/>
      <c r="S13" s="1"/>
      <c r="T13" s="1"/>
      <c r="U13" s="1"/>
      <c r="V13" s="1"/>
      <c r="W13" s="1"/>
    </row>
    <row r="14" spans="1:23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1992.7073170731708</v>
      </c>
      <c r="J14" s="292"/>
      <c r="K14" s="292"/>
      <c r="L14" s="292"/>
      <c r="M14" s="292"/>
      <c r="N14" s="292"/>
      <c r="O14" s="1"/>
      <c r="P14" s="1"/>
      <c r="R14" s="1"/>
      <c r="S14" s="1"/>
      <c r="T14" s="1"/>
      <c r="U14" s="1"/>
      <c r="V14" s="1"/>
      <c r="W14" s="1"/>
    </row>
    <row r="15" spans="1:23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131" t="s">
        <v>260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  <c r="R15" s="1"/>
      <c r="S15" s="1"/>
      <c r="T15" s="1"/>
      <c r="U15" s="1"/>
      <c r="V15" s="1"/>
      <c r="W15" s="1"/>
    </row>
    <row r="16" spans="1:23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  <c r="R16" s="1"/>
      <c r="S16" s="1"/>
      <c r="T16" s="1"/>
      <c r="U16" s="1"/>
      <c r="V16" s="1"/>
      <c r="W16" s="1"/>
    </row>
    <row r="17" spans="2:23" ht="12.5">
      <c r="C17" s="50">
        <f>IF(D11= "","-",D11)</f>
        <v>2007</v>
      </c>
      <c r="D17" s="133">
        <v>54301</v>
      </c>
      <c r="E17" s="373">
        <v>714</v>
      </c>
      <c r="F17" s="133">
        <v>53587</v>
      </c>
      <c r="G17" s="373">
        <v>8418</v>
      </c>
      <c r="H17" s="374">
        <v>8418</v>
      </c>
      <c r="I17" s="153">
        <f t="shared" ref="I17:I48" si="0">H17-G17</f>
        <v>0</v>
      </c>
      <c r="J17" s="52"/>
      <c r="K17" s="112">
        <v>0</v>
      </c>
      <c r="L17" s="53">
        <f t="shared" ref="L17:L48" si="1">IF(K17&lt;&gt;0,+G17-K17,0)</f>
        <v>0</v>
      </c>
      <c r="M17" s="112">
        <v>0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  <c r="R17" s="12"/>
      <c r="S17" s="12"/>
      <c r="T17" s="12"/>
      <c r="U17" s="12"/>
      <c r="V17" s="12"/>
      <c r="W17" s="1"/>
    </row>
    <row r="18" spans="2:23" ht="12.5">
      <c r="B18" s="7" t="str">
        <f>IF(D18=F17,"","IU")</f>
        <v/>
      </c>
      <c r="C18" s="50">
        <f>IF(D11="","-",+C17+1)</f>
        <v>2008</v>
      </c>
      <c r="D18" s="137">
        <v>53587</v>
      </c>
      <c r="E18" s="375">
        <v>1429</v>
      </c>
      <c r="F18" s="137">
        <v>52158</v>
      </c>
      <c r="G18" s="375">
        <v>8927</v>
      </c>
      <c r="H18" s="374">
        <v>8927</v>
      </c>
      <c r="I18" s="153">
        <f t="shared" si="0"/>
        <v>0</v>
      </c>
      <c r="J18" s="52"/>
      <c r="K18" s="113">
        <v>0</v>
      </c>
      <c r="L18" s="54">
        <f t="shared" si="1"/>
        <v>0</v>
      </c>
      <c r="M18" s="113">
        <v>0</v>
      </c>
      <c r="N18" s="54">
        <f t="shared" si="2"/>
        <v>0</v>
      </c>
      <c r="O18" s="54">
        <f t="shared" si="3"/>
        <v>0</v>
      </c>
      <c r="P18" s="1"/>
      <c r="R18" s="12"/>
      <c r="S18" s="12"/>
      <c r="T18" s="12"/>
      <c r="U18" s="12"/>
      <c r="V18" s="12"/>
      <c r="W18" s="1"/>
    </row>
    <row r="19" spans="2:23" ht="12.5">
      <c r="B19" s="7" t="str">
        <f>IF(D19=F18,"","IU")</f>
        <v/>
      </c>
      <c r="C19" s="50">
        <f>IF(D11="","-",+C18+1)</f>
        <v>2009</v>
      </c>
      <c r="D19" s="137">
        <v>52158</v>
      </c>
      <c r="E19" s="375">
        <v>1429</v>
      </c>
      <c r="F19" s="137">
        <v>50729</v>
      </c>
      <c r="G19" s="375">
        <v>8722</v>
      </c>
      <c r="H19" s="374">
        <v>8722</v>
      </c>
      <c r="I19" s="153">
        <f t="shared" si="0"/>
        <v>0</v>
      </c>
      <c r="J19" s="52"/>
      <c r="K19" s="113">
        <f>G19</f>
        <v>8722</v>
      </c>
      <c r="L19" s="54">
        <f>IF(K19&lt;&gt;0,+G19-K19,0)</f>
        <v>0</v>
      </c>
      <c r="M19" s="113">
        <f>H19</f>
        <v>8722</v>
      </c>
      <c r="N19" s="54">
        <f>IF(M19&lt;&gt;0,+H19-M19,0)</f>
        <v>0</v>
      </c>
      <c r="O19" s="54">
        <f>+N19-L19</f>
        <v>0</v>
      </c>
      <c r="P19" s="1"/>
      <c r="R19" s="12"/>
      <c r="S19" s="12"/>
      <c r="T19" s="12"/>
      <c r="U19" s="12"/>
      <c r="V19" s="12"/>
      <c r="W19" s="1"/>
    </row>
    <row r="20" spans="2:23" ht="12.5">
      <c r="B20" s="7" t="str">
        <f t="shared" ref="B20:B72" si="4">IF(D20=F19,"","IU")</f>
        <v/>
      </c>
      <c r="C20" s="50">
        <f>IF(D11="","-",+C19+1)</f>
        <v>2010</v>
      </c>
      <c r="D20" s="137">
        <v>50729</v>
      </c>
      <c r="E20" s="375">
        <v>1428.9736842105262</v>
      </c>
      <c r="F20" s="137">
        <v>49300.026315789473</v>
      </c>
      <c r="G20" s="375">
        <v>8516.5919295125823</v>
      </c>
      <c r="H20" s="374">
        <v>8516.5919295125823</v>
      </c>
      <c r="I20" s="141">
        <v>0</v>
      </c>
      <c r="J20" s="52"/>
      <c r="K20" s="113">
        <f t="shared" ref="K20:K25" si="5">G20</f>
        <v>8516.5919295125823</v>
      </c>
      <c r="L20" s="54">
        <f t="shared" si="1"/>
        <v>0</v>
      </c>
      <c r="M20" s="113">
        <f t="shared" ref="M20:M25" si="6">H20</f>
        <v>8516.5919295125823</v>
      </c>
      <c r="N20" s="54">
        <f t="shared" si="2"/>
        <v>0</v>
      </c>
      <c r="O20" s="54">
        <f t="shared" si="3"/>
        <v>0</v>
      </c>
      <c r="P20" s="1"/>
      <c r="R20" s="1"/>
      <c r="S20" s="1"/>
      <c r="T20" s="1"/>
      <c r="U20" s="1"/>
      <c r="V20" s="1"/>
      <c r="W20" s="1"/>
    </row>
    <row r="21" spans="2:23" ht="12.5">
      <c r="B21" s="7" t="str">
        <f t="shared" si="4"/>
        <v>IU</v>
      </c>
      <c r="C21" s="50">
        <f>IF(D12="","-",+C20+1)</f>
        <v>2011</v>
      </c>
      <c r="D21" s="137">
        <v>76700.026315789466</v>
      </c>
      <c r="E21" s="375">
        <v>1992.7073170731708</v>
      </c>
      <c r="F21" s="137">
        <v>74707.318998716291</v>
      </c>
      <c r="G21" s="375">
        <v>13661.406661613239</v>
      </c>
      <c r="H21" s="374">
        <v>13661.406661613239</v>
      </c>
      <c r="I21" s="141">
        <v>0</v>
      </c>
      <c r="J21" s="52"/>
      <c r="K21" s="113">
        <f t="shared" si="5"/>
        <v>13661.406661613239</v>
      </c>
      <c r="L21" s="54">
        <f t="shared" si="1"/>
        <v>0</v>
      </c>
      <c r="M21" s="113">
        <f t="shared" si="6"/>
        <v>13661.406661613239</v>
      </c>
      <c r="N21" s="54">
        <f t="shared" si="2"/>
        <v>0</v>
      </c>
      <c r="O21" s="54">
        <f t="shared" si="3"/>
        <v>0</v>
      </c>
      <c r="P21" s="1"/>
      <c r="R21" s="1"/>
      <c r="S21" s="1"/>
      <c r="T21" s="1"/>
      <c r="U21" s="1"/>
      <c r="V21" s="1"/>
      <c r="W21" s="1"/>
    </row>
    <row r="22" spans="2:23" ht="12.5">
      <c r="B22" s="7" t="str">
        <f t="shared" si="4"/>
        <v/>
      </c>
      <c r="C22" s="50">
        <f>IF(D11="","-",+C21+1)</f>
        <v>2012</v>
      </c>
      <c r="D22" s="137">
        <v>74707.318998716291</v>
      </c>
      <c r="E22" s="376">
        <v>1945.2619047619048</v>
      </c>
      <c r="F22" s="137">
        <v>72762.057093954383</v>
      </c>
      <c r="G22" s="375">
        <v>12766.445227365637</v>
      </c>
      <c r="H22" s="374">
        <v>12766.445227365637</v>
      </c>
      <c r="I22" s="141">
        <v>0</v>
      </c>
      <c r="J22" s="52"/>
      <c r="K22" s="113">
        <f t="shared" si="5"/>
        <v>12766.445227365637</v>
      </c>
      <c r="L22" s="54">
        <f t="shared" si="1"/>
        <v>0</v>
      </c>
      <c r="M22" s="113">
        <f t="shared" si="6"/>
        <v>12766.445227365637</v>
      </c>
      <c r="N22" s="54">
        <f t="shared" si="2"/>
        <v>0</v>
      </c>
      <c r="O22" s="54">
        <f t="shared" si="3"/>
        <v>0</v>
      </c>
      <c r="P22" s="1"/>
      <c r="R22" s="1"/>
      <c r="S22" s="1"/>
      <c r="T22" s="1"/>
      <c r="U22" s="1"/>
      <c r="V22" s="1"/>
      <c r="W22" s="1"/>
    </row>
    <row r="23" spans="2:23" ht="12.5">
      <c r="B23" s="7" t="str">
        <f t="shared" si="4"/>
        <v/>
      </c>
      <c r="C23" s="50">
        <f>IF(D11="","-",+C22+1)</f>
        <v>2013</v>
      </c>
      <c r="D23" s="151">
        <v>72762.057093954383</v>
      </c>
      <c r="E23" s="419">
        <v>1945.2619047619048</v>
      </c>
      <c r="F23" s="151">
        <v>70816.795189192475</v>
      </c>
      <c r="G23" s="419">
        <v>11858.698425256665</v>
      </c>
      <c r="H23" s="420">
        <v>11858.698425256665</v>
      </c>
      <c r="I23" s="153">
        <v>0</v>
      </c>
      <c r="J23" s="52"/>
      <c r="K23" s="113">
        <f t="shared" si="5"/>
        <v>11858.698425256665</v>
      </c>
      <c r="L23" s="54">
        <f t="shared" ref="L23:L28" si="7">IF(K23&lt;&gt;0,+G23-K23,0)</f>
        <v>0</v>
      </c>
      <c r="M23" s="113">
        <f t="shared" si="6"/>
        <v>11858.698425256665</v>
      </c>
      <c r="N23" s="54">
        <f t="shared" ref="N23:N28" si="8">IF(M23&lt;&gt;0,+H23-M23,0)</f>
        <v>0</v>
      </c>
      <c r="O23" s="54">
        <f t="shared" ref="O23:O28" si="9">+N23-L23</f>
        <v>0</v>
      </c>
      <c r="P23" s="1"/>
      <c r="R23" s="1"/>
      <c r="S23" s="1"/>
      <c r="T23" s="1"/>
      <c r="U23" s="1"/>
      <c r="V23" s="1"/>
      <c r="W23" s="1"/>
    </row>
    <row r="24" spans="2:23" ht="12.5">
      <c r="B24" s="7" t="str">
        <f t="shared" si="4"/>
        <v/>
      </c>
      <c r="C24" s="50">
        <f>IF(D11="","-",+C23+1)</f>
        <v>2014</v>
      </c>
      <c r="D24" s="151">
        <v>70816.795189192475</v>
      </c>
      <c r="E24" s="419">
        <v>1945.2619047619048</v>
      </c>
      <c r="F24" s="151">
        <v>68871.533284430567</v>
      </c>
      <c r="G24" s="419">
        <v>11236.755464120854</v>
      </c>
      <c r="H24" s="420">
        <v>11236.755464120854</v>
      </c>
      <c r="I24" s="153">
        <v>0</v>
      </c>
      <c r="J24" s="52"/>
      <c r="K24" s="113">
        <f t="shared" si="5"/>
        <v>11236.755464120854</v>
      </c>
      <c r="L24" s="54">
        <f t="shared" si="7"/>
        <v>0</v>
      </c>
      <c r="M24" s="113">
        <f t="shared" si="6"/>
        <v>11236.755464120854</v>
      </c>
      <c r="N24" s="54">
        <f t="shared" si="8"/>
        <v>0</v>
      </c>
      <c r="O24" s="54">
        <f t="shared" si="9"/>
        <v>0</v>
      </c>
      <c r="P24" s="1"/>
      <c r="R24" s="1"/>
      <c r="S24" s="1"/>
      <c r="T24" s="1"/>
      <c r="U24" s="1"/>
      <c r="V24" s="1"/>
      <c r="W24" s="1"/>
    </row>
    <row r="25" spans="2:23" ht="12.5">
      <c r="B25" s="7" t="str">
        <f t="shared" si="4"/>
        <v/>
      </c>
      <c r="C25" s="50">
        <f>IF(D11="","-",+C24+1)</f>
        <v>2015</v>
      </c>
      <c r="D25" s="151">
        <v>68871.533284430567</v>
      </c>
      <c r="E25" s="419">
        <v>1945.2619047619048</v>
      </c>
      <c r="F25" s="151">
        <v>66926.271379668658</v>
      </c>
      <c r="G25" s="419">
        <v>10759.773156827454</v>
      </c>
      <c r="H25" s="420">
        <v>10759.773156827454</v>
      </c>
      <c r="I25" s="52">
        <v>0</v>
      </c>
      <c r="J25" s="52"/>
      <c r="K25" s="113">
        <f t="shared" si="5"/>
        <v>10759.773156827454</v>
      </c>
      <c r="L25" s="54">
        <f t="shared" si="7"/>
        <v>0</v>
      </c>
      <c r="M25" s="113">
        <f t="shared" si="6"/>
        <v>10759.773156827454</v>
      </c>
      <c r="N25" s="54">
        <f t="shared" si="8"/>
        <v>0</v>
      </c>
      <c r="O25" s="54">
        <f t="shared" si="9"/>
        <v>0</v>
      </c>
      <c r="P25" s="1"/>
      <c r="R25" s="1"/>
      <c r="S25" s="1"/>
      <c r="T25" s="1"/>
      <c r="U25" s="1"/>
      <c r="V25" s="1"/>
      <c r="W25" s="1"/>
    </row>
    <row r="26" spans="2:23" ht="12.5">
      <c r="B26" s="7" t="str">
        <f t="shared" si="4"/>
        <v/>
      </c>
      <c r="C26" s="50">
        <f>IF(D11="","-",+C25+1)</f>
        <v>2016</v>
      </c>
      <c r="D26" s="151">
        <v>66926.271379668658</v>
      </c>
      <c r="E26" s="419">
        <v>1945.2619047619048</v>
      </c>
      <c r="F26" s="151">
        <v>64981.00947490675</v>
      </c>
      <c r="G26" s="419">
        <v>10397.989993961875</v>
      </c>
      <c r="H26" s="420">
        <v>10397.989993961875</v>
      </c>
      <c r="I26" s="52">
        <f t="shared" si="0"/>
        <v>0</v>
      </c>
      <c r="J26" s="52"/>
      <c r="K26" s="113">
        <f t="shared" ref="K26:K31" si="10">G26</f>
        <v>10397.989993961875</v>
      </c>
      <c r="L26" s="54">
        <f t="shared" si="7"/>
        <v>0</v>
      </c>
      <c r="M26" s="113">
        <f t="shared" ref="M26:M31" si="11">H26</f>
        <v>10397.989993961875</v>
      </c>
      <c r="N26" s="54">
        <f t="shared" si="8"/>
        <v>0</v>
      </c>
      <c r="O26" s="54">
        <f t="shared" si="9"/>
        <v>0</v>
      </c>
      <c r="P26" s="1"/>
      <c r="R26" s="1"/>
      <c r="S26" s="1"/>
      <c r="T26" s="1"/>
      <c r="U26" s="1"/>
      <c r="V26" s="1"/>
      <c r="W26" s="1"/>
    </row>
    <row r="27" spans="2:23" ht="12.5">
      <c r="B27" s="7" t="str">
        <f t="shared" si="4"/>
        <v/>
      </c>
      <c r="C27" s="50">
        <f>IF(D11="","-",+C26+1)</f>
        <v>2017</v>
      </c>
      <c r="D27" s="151">
        <v>64981.00947490675</v>
      </c>
      <c r="E27" s="419">
        <v>1900.0232558139535</v>
      </c>
      <c r="F27" s="151">
        <v>63080.986219092796</v>
      </c>
      <c r="G27" s="419">
        <v>9832.9858090659618</v>
      </c>
      <c r="H27" s="420">
        <v>9832.9858090659618</v>
      </c>
      <c r="I27" s="52">
        <f t="shared" si="0"/>
        <v>0</v>
      </c>
      <c r="J27" s="52"/>
      <c r="K27" s="113">
        <f t="shared" si="10"/>
        <v>9832.9858090659618</v>
      </c>
      <c r="L27" s="54">
        <f t="shared" si="7"/>
        <v>0</v>
      </c>
      <c r="M27" s="113">
        <f t="shared" si="11"/>
        <v>9832.9858090659618</v>
      </c>
      <c r="N27" s="54">
        <f t="shared" si="8"/>
        <v>0</v>
      </c>
      <c r="O27" s="54">
        <f t="shared" si="9"/>
        <v>0</v>
      </c>
      <c r="P27" s="1"/>
      <c r="R27" s="1"/>
      <c r="S27" s="1"/>
      <c r="T27" s="1"/>
      <c r="U27" s="1"/>
      <c r="V27" s="1"/>
      <c r="W27" s="1"/>
    </row>
    <row r="28" spans="2:23" ht="12.5">
      <c r="B28" s="7" t="str">
        <f t="shared" si="4"/>
        <v/>
      </c>
      <c r="C28" s="50">
        <f>IF(D11="","-",+C27+1)</f>
        <v>2018</v>
      </c>
      <c r="D28" s="151">
        <v>63080.986219092796</v>
      </c>
      <c r="E28" s="419">
        <v>1992.7073170731708</v>
      </c>
      <c r="F28" s="151">
        <v>61088.278902019629</v>
      </c>
      <c r="G28" s="419">
        <v>9883.2977496491349</v>
      </c>
      <c r="H28" s="420">
        <v>9883.2977496491349</v>
      </c>
      <c r="I28" s="52">
        <f t="shared" si="0"/>
        <v>0</v>
      </c>
      <c r="J28" s="52"/>
      <c r="K28" s="113">
        <f t="shared" si="10"/>
        <v>9883.2977496491349</v>
      </c>
      <c r="L28" s="54">
        <f t="shared" si="7"/>
        <v>0</v>
      </c>
      <c r="M28" s="113">
        <f t="shared" si="11"/>
        <v>9883.2977496491349</v>
      </c>
      <c r="N28" s="54">
        <f t="shared" si="8"/>
        <v>0</v>
      </c>
      <c r="O28" s="54">
        <f t="shared" si="9"/>
        <v>0</v>
      </c>
      <c r="P28" s="1"/>
      <c r="R28" s="1"/>
      <c r="S28" s="1"/>
      <c r="T28" s="1"/>
      <c r="U28" s="1"/>
      <c r="V28" s="1"/>
      <c r="W28" s="1"/>
    </row>
    <row r="29" spans="2:23" ht="12.5">
      <c r="B29" s="7" t="str">
        <f t="shared" si="4"/>
        <v/>
      </c>
      <c r="C29" s="50">
        <f>IF(D11="","-",+C28+1)</f>
        <v>2019</v>
      </c>
      <c r="D29" s="151">
        <v>61088.278902019629</v>
      </c>
      <c r="E29" s="419">
        <v>1992.7073170731708</v>
      </c>
      <c r="F29" s="151">
        <v>59095.571584946461</v>
      </c>
      <c r="G29" s="419">
        <v>9630.036408757971</v>
      </c>
      <c r="H29" s="420">
        <v>9630.036408757971</v>
      </c>
      <c r="I29" s="52">
        <f t="shared" si="0"/>
        <v>0</v>
      </c>
      <c r="J29" s="52"/>
      <c r="K29" s="113">
        <f t="shared" si="10"/>
        <v>9630.036408757971</v>
      </c>
      <c r="L29" s="54">
        <f t="shared" ref="L29" si="12">IF(K29&lt;&gt;0,+G29-K29,0)</f>
        <v>0</v>
      </c>
      <c r="M29" s="113">
        <f t="shared" si="11"/>
        <v>9630.036408757971</v>
      </c>
      <c r="N29" s="54">
        <f t="shared" ref="N29" si="13">IF(M29&lt;&gt;0,+H29-M29,0)</f>
        <v>0</v>
      </c>
      <c r="O29" s="54">
        <f t="shared" si="3"/>
        <v>0</v>
      </c>
      <c r="P29" s="1"/>
      <c r="R29" s="1"/>
      <c r="S29" s="1"/>
      <c r="T29" s="1"/>
      <c r="U29" s="1"/>
      <c r="V29" s="1"/>
      <c r="W29" s="1"/>
    </row>
    <row r="30" spans="2:23" ht="12.5">
      <c r="B30" s="7" t="str">
        <f t="shared" si="4"/>
        <v/>
      </c>
      <c r="C30" s="50">
        <f>IF(D11="","-",+C29+1)</f>
        <v>2020</v>
      </c>
      <c r="D30" s="151">
        <v>59095.571584946461</v>
      </c>
      <c r="E30" s="419">
        <v>1992.7073170731708</v>
      </c>
      <c r="F30" s="151">
        <v>57102.864267873294</v>
      </c>
      <c r="G30" s="419">
        <v>7938.3172353794334</v>
      </c>
      <c r="H30" s="420">
        <v>7938.3172353794334</v>
      </c>
      <c r="I30" s="52">
        <f t="shared" si="0"/>
        <v>0</v>
      </c>
      <c r="J30" s="52"/>
      <c r="K30" s="113">
        <f t="shared" si="10"/>
        <v>7938.3172353794334</v>
      </c>
      <c r="L30" s="54">
        <f t="shared" ref="L30" si="14">IF(K30&lt;&gt;0,+G30-K30,0)</f>
        <v>0</v>
      </c>
      <c r="M30" s="113">
        <f t="shared" si="11"/>
        <v>7938.3172353794334</v>
      </c>
      <c r="N30" s="54">
        <f t="shared" si="2"/>
        <v>0</v>
      </c>
      <c r="O30" s="54">
        <f t="shared" si="3"/>
        <v>0</v>
      </c>
      <c r="P30" s="1"/>
      <c r="R30" s="1"/>
      <c r="S30" s="1"/>
      <c r="T30" s="1"/>
      <c r="U30" s="1"/>
      <c r="V30" s="1"/>
      <c r="W30" s="1"/>
    </row>
    <row r="31" spans="2:23" ht="12.5">
      <c r="B31" s="7" t="str">
        <f t="shared" si="4"/>
        <v>IU</v>
      </c>
      <c r="C31" s="50">
        <f>IF(D11="","-",+C30+1)</f>
        <v>2021</v>
      </c>
      <c r="D31" s="151">
        <v>57195.548329132529</v>
      </c>
      <c r="E31" s="419">
        <v>1945.2619047619048</v>
      </c>
      <c r="F31" s="151">
        <v>55250.286424370621</v>
      </c>
      <c r="G31" s="419">
        <v>7905.1466822533876</v>
      </c>
      <c r="H31" s="420">
        <v>7905.1466822533876</v>
      </c>
      <c r="I31" s="52">
        <f t="shared" si="0"/>
        <v>0</v>
      </c>
      <c r="J31" s="52"/>
      <c r="K31" s="113">
        <f t="shared" si="10"/>
        <v>7905.1466822533876</v>
      </c>
      <c r="L31" s="54">
        <f t="shared" ref="L31" si="15">IF(K31&lt;&gt;0,+G31-K31,0)</f>
        <v>0</v>
      </c>
      <c r="M31" s="113">
        <f t="shared" si="11"/>
        <v>7905.1466822533876</v>
      </c>
      <c r="N31" s="54">
        <f t="shared" si="2"/>
        <v>0</v>
      </c>
      <c r="O31" s="54">
        <f t="shared" si="3"/>
        <v>0</v>
      </c>
      <c r="P31" s="1"/>
      <c r="R31" s="1"/>
      <c r="S31" s="1"/>
      <c r="T31" s="1"/>
      <c r="U31" s="1"/>
      <c r="V31" s="1"/>
      <c r="W31" s="1"/>
    </row>
    <row r="32" spans="2:23" ht="12.5">
      <c r="B32" s="7" t="str">
        <f t="shared" si="4"/>
        <v>IU</v>
      </c>
      <c r="C32" s="50">
        <f>IF(D11="","-",+C31+1)</f>
        <v>2022</v>
      </c>
      <c r="D32" s="151">
        <v>55157.602363111408</v>
      </c>
      <c r="E32" s="419">
        <v>1945.2619047619048</v>
      </c>
      <c r="F32" s="151">
        <v>53212.340458349499</v>
      </c>
      <c r="G32" s="419">
        <v>8038.0420796764802</v>
      </c>
      <c r="H32" s="420">
        <v>8038.0420796764802</v>
      </c>
      <c r="I32" s="52">
        <f t="shared" si="0"/>
        <v>0</v>
      </c>
      <c r="J32" s="52"/>
      <c r="K32" s="113">
        <f t="shared" ref="K32" si="16">G32</f>
        <v>8038.0420796764802</v>
      </c>
      <c r="L32" s="54">
        <f t="shared" ref="L32" si="17">IF(K32&lt;&gt;0,+G32-K32,0)</f>
        <v>0</v>
      </c>
      <c r="M32" s="113">
        <f t="shared" ref="M32" si="18">H32</f>
        <v>8038.0420796764802</v>
      </c>
      <c r="N32" s="54">
        <f t="shared" si="2"/>
        <v>0</v>
      </c>
      <c r="O32" s="54">
        <f t="shared" si="3"/>
        <v>0</v>
      </c>
      <c r="P32" s="1"/>
      <c r="R32" s="1"/>
      <c r="S32" s="1"/>
      <c r="T32" s="1"/>
      <c r="U32" s="1"/>
      <c r="V32" s="1"/>
      <c r="W32" s="1"/>
    </row>
    <row r="33" spans="2:23" ht="12.5">
      <c r="B33" s="400" t="str">
        <f t="shared" si="4"/>
        <v/>
      </c>
      <c r="C33" s="50">
        <f>IF(D11="","-",+C32+1)</f>
        <v>2023</v>
      </c>
      <c r="D33" s="151">
        <v>53212.340458349499</v>
      </c>
      <c r="E33" s="419">
        <v>1945.2619047619048</v>
      </c>
      <c r="F33" s="151">
        <v>51267.078553587591</v>
      </c>
      <c r="G33" s="419">
        <v>8544.5366116396999</v>
      </c>
      <c r="H33" s="420">
        <v>8544.5366116396999</v>
      </c>
      <c r="I33" s="52">
        <f t="shared" si="0"/>
        <v>0</v>
      </c>
      <c r="J33" s="52"/>
      <c r="K33" s="113">
        <f t="shared" ref="K33" si="19">G33</f>
        <v>8544.5366116396999</v>
      </c>
      <c r="L33" s="54">
        <f t="shared" ref="L33" si="20">IF(K33&lt;&gt;0,+G33-K33,0)</f>
        <v>0</v>
      </c>
      <c r="M33" s="113">
        <f t="shared" ref="M33" si="21">H33</f>
        <v>8544.5366116396999</v>
      </c>
      <c r="N33" s="54">
        <f t="shared" ref="N33" si="22">IF(M33&lt;&gt;0,+H33-M33,0)</f>
        <v>0</v>
      </c>
      <c r="O33" s="54">
        <f t="shared" ref="O33" si="23">+N33-L33</f>
        <v>0</v>
      </c>
      <c r="P33" s="1"/>
      <c r="R33" s="1"/>
      <c r="S33" s="1"/>
      <c r="T33" s="1"/>
      <c r="U33" s="1"/>
      <c r="V33" s="1"/>
      <c r="W33" s="1"/>
    </row>
    <row r="34" spans="2:23" ht="12.5">
      <c r="B34" s="7" t="str">
        <f t="shared" si="4"/>
        <v/>
      </c>
      <c r="C34" s="460">
        <f>IF(D11="","-",+C33+1)</f>
        <v>2024</v>
      </c>
      <c r="D34" s="151">
        <v>51267.078553587591</v>
      </c>
      <c r="E34" s="419">
        <v>1856.840909090909</v>
      </c>
      <c r="F34" s="151">
        <v>49410.237644496679</v>
      </c>
      <c r="G34" s="419">
        <v>7873.6763229825956</v>
      </c>
      <c r="H34" s="420">
        <v>7873.6763229825956</v>
      </c>
      <c r="I34" s="52">
        <f t="shared" si="0"/>
        <v>0</v>
      </c>
      <c r="J34" s="52"/>
      <c r="K34" s="113">
        <f t="shared" ref="K34" si="24">G34</f>
        <v>7873.6763229825956</v>
      </c>
      <c r="L34" s="54">
        <f t="shared" ref="L34" si="25">IF(K34&lt;&gt;0,+G34-K34,0)</f>
        <v>0</v>
      </c>
      <c r="M34" s="113">
        <f t="shared" ref="M34" si="26">H34</f>
        <v>7873.6763229825956</v>
      </c>
      <c r="N34" s="54">
        <f t="shared" ref="N34" si="27">IF(M34&lt;&gt;0,+H34-M34,0)</f>
        <v>0</v>
      </c>
      <c r="O34" s="54">
        <f t="shared" ref="O34" si="28">+N34-L34</f>
        <v>0</v>
      </c>
      <c r="P34" s="1"/>
      <c r="R34" s="1"/>
      <c r="S34" s="1"/>
      <c r="T34" s="1"/>
      <c r="U34" s="1"/>
      <c r="V34" s="1"/>
      <c r="W34" s="1"/>
    </row>
    <row r="35" spans="2:23" ht="13">
      <c r="B35" s="7" t="str">
        <f t="shared" si="4"/>
        <v/>
      </c>
      <c r="C35" s="459">
        <f>IF(D11="","-",+C34+1)</f>
        <v>2025</v>
      </c>
      <c r="D35" s="151">
        <v>49410.237644496679</v>
      </c>
      <c r="E35" s="419">
        <v>1900.0232558139535</v>
      </c>
      <c r="F35" s="151">
        <v>47510.214388682725</v>
      </c>
      <c r="G35" s="419">
        <v>7701.9810856109507</v>
      </c>
      <c r="H35" s="420">
        <v>7701.9810856109507</v>
      </c>
      <c r="I35" s="52">
        <f t="shared" si="0"/>
        <v>0</v>
      </c>
      <c r="J35" s="52"/>
      <c r="K35" s="113">
        <f t="shared" ref="K35" si="29">G35</f>
        <v>7701.9810856109507</v>
      </c>
      <c r="L35" s="54">
        <f t="shared" ref="L35" si="30">IF(K35&lt;&gt;0,+G35-K35,0)</f>
        <v>0</v>
      </c>
      <c r="M35" s="113">
        <f t="shared" ref="M35" si="31">H35</f>
        <v>7701.9810856109507</v>
      </c>
      <c r="N35" s="54">
        <f t="shared" ref="N35" si="32">IF(M35&lt;&gt;0,+H35-M35,0)</f>
        <v>0</v>
      </c>
      <c r="O35" s="54">
        <f t="shared" ref="O35" si="33">+N35-L35</f>
        <v>0</v>
      </c>
      <c r="P35" s="1"/>
      <c r="R35" s="1"/>
      <c r="S35" s="1"/>
      <c r="T35" s="1"/>
      <c r="U35" s="1"/>
      <c r="V35" s="1"/>
      <c r="W35" s="1"/>
    </row>
    <row r="36" spans="2:23" ht="12.5">
      <c r="B36" s="7" t="str">
        <f t="shared" si="4"/>
        <v/>
      </c>
      <c r="C36" s="50">
        <f>IF(D11="","-",+C35+1)</f>
        <v>2026</v>
      </c>
      <c r="D36" s="55">
        <f>IF(F35+SUM(E$17:E35)=D$10,F35,D$10-SUM(E$17:E35))</f>
        <v>47510.214388682725</v>
      </c>
      <c r="E36" s="377">
        <f>IF(+I14&lt;F35,I14,D36)</f>
        <v>1992.7073170731708</v>
      </c>
      <c r="F36" s="55">
        <f t="shared" ref="F36:F48" si="34">+D36-E36</f>
        <v>45517.507071609558</v>
      </c>
      <c r="G36" s="378">
        <f t="shared" ref="G36:G72" si="35">+I$12*((D36+F36)/2)+E36</f>
        <v>7565.7544556373714</v>
      </c>
      <c r="H36" s="363">
        <f t="shared" ref="H36:H72" si="36">+I$13*((D36+F36)/2)+E36</f>
        <v>7565.7544556373714</v>
      </c>
      <c r="I36" s="52">
        <f t="shared" si="0"/>
        <v>0</v>
      </c>
      <c r="J36" s="52"/>
      <c r="K36" s="129"/>
      <c r="L36" s="54">
        <f t="shared" si="1"/>
        <v>0</v>
      </c>
      <c r="M36" s="129"/>
      <c r="N36" s="54">
        <f t="shared" si="2"/>
        <v>0</v>
      </c>
      <c r="O36" s="54">
        <f t="shared" si="3"/>
        <v>0</v>
      </c>
      <c r="P36" s="1"/>
      <c r="R36" s="1"/>
      <c r="S36" s="1"/>
      <c r="T36" s="1"/>
      <c r="U36" s="1"/>
      <c r="V36" s="1"/>
      <c r="W36" s="1"/>
    </row>
    <row r="37" spans="2:23" ht="12.5">
      <c r="B37" s="7" t="str">
        <f t="shared" si="4"/>
        <v/>
      </c>
      <c r="C37" s="50">
        <f>IF(D11="","-",+C36+1)</f>
        <v>2027</v>
      </c>
      <c r="D37" s="55">
        <f>IF(F36+SUM(E$17:E36)=D$10,F36,D$10-SUM(E$17:E36))</f>
        <v>45517.507071609558</v>
      </c>
      <c r="E37" s="377">
        <f>IF(+I14&lt;F36,I14,D37)</f>
        <v>1992.7073170731708</v>
      </c>
      <c r="F37" s="55">
        <f t="shared" si="34"/>
        <v>43524.799754536391</v>
      </c>
      <c r="G37" s="378">
        <f t="shared" si="35"/>
        <v>7326.9987033286188</v>
      </c>
      <c r="H37" s="363">
        <f t="shared" si="36"/>
        <v>7326.9987033286188</v>
      </c>
      <c r="I37" s="52">
        <f t="shared" si="0"/>
        <v>0</v>
      </c>
      <c r="J37" s="52"/>
      <c r="K37" s="129"/>
      <c r="L37" s="54">
        <f t="shared" si="1"/>
        <v>0</v>
      </c>
      <c r="M37" s="129"/>
      <c r="N37" s="54">
        <f t="shared" si="2"/>
        <v>0</v>
      </c>
      <c r="O37" s="54">
        <f t="shared" si="3"/>
        <v>0</v>
      </c>
      <c r="P37" s="1"/>
      <c r="R37" s="1"/>
      <c r="S37" s="1"/>
      <c r="T37" s="1"/>
      <c r="U37" s="1"/>
      <c r="V37" s="1"/>
      <c r="W37" s="1"/>
    </row>
    <row r="38" spans="2:23" ht="12.5">
      <c r="B38" s="7" t="str">
        <f t="shared" si="4"/>
        <v/>
      </c>
      <c r="C38" s="50">
        <f>IF(D11="","-",+C37+1)</f>
        <v>2028</v>
      </c>
      <c r="D38" s="55">
        <f>IF(F37+SUM(E$17:E37)=D$10,F37,D$10-SUM(E$17:E37))</f>
        <v>43524.799754536391</v>
      </c>
      <c r="E38" s="377">
        <f>IF(+I14&lt;F37,I14,D38)</f>
        <v>1992.7073170731708</v>
      </c>
      <c r="F38" s="55">
        <f t="shared" si="34"/>
        <v>41532.092437463223</v>
      </c>
      <c r="G38" s="378">
        <f t="shared" si="35"/>
        <v>7088.2429510198672</v>
      </c>
      <c r="H38" s="363">
        <f t="shared" si="36"/>
        <v>7088.2429510198672</v>
      </c>
      <c r="I38" s="52">
        <f t="shared" si="0"/>
        <v>0</v>
      </c>
      <c r="J38" s="52"/>
      <c r="K38" s="129"/>
      <c r="L38" s="54">
        <f t="shared" si="1"/>
        <v>0</v>
      </c>
      <c r="M38" s="129"/>
      <c r="N38" s="54">
        <f t="shared" si="2"/>
        <v>0</v>
      </c>
      <c r="O38" s="54">
        <f t="shared" si="3"/>
        <v>0</v>
      </c>
      <c r="P38" s="1"/>
      <c r="R38" s="1"/>
      <c r="S38" s="1"/>
      <c r="T38" s="1"/>
      <c r="U38" s="1"/>
      <c r="V38" s="1"/>
      <c r="W38" s="1"/>
    </row>
    <row r="39" spans="2:23" ht="12.5">
      <c r="B39" s="7" t="str">
        <f t="shared" si="4"/>
        <v/>
      </c>
      <c r="C39" s="50">
        <f>IF(D11="","-",+C38+1)</f>
        <v>2029</v>
      </c>
      <c r="D39" s="55">
        <f>IF(F38+SUM(E$17:E38)=D$10,F38,D$10-SUM(E$17:E38))</f>
        <v>41532.092437463223</v>
      </c>
      <c r="E39" s="377">
        <f>IF(+I14&lt;F38,I14,D39)</f>
        <v>1992.7073170731708</v>
      </c>
      <c r="F39" s="55">
        <f t="shared" si="34"/>
        <v>39539.385120390056</v>
      </c>
      <c r="G39" s="378">
        <f t="shared" si="35"/>
        <v>6849.4871987111146</v>
      </c>
      <c r="H39" s="363">
        <f t="shared" si="36"/>
        <v>6849.4871987111146</v>
      </c>
      <c r="I39" s="52">
        <f t="shared" si="0"/>
        <v>0</v>
      </c>
      <c r="J39" s="52"/>
      <c r="K39" s="129"/>
      <c r="L39" s="54">
        <f t="shared" si="1"/>
        <v>0</v>
      </c>
      <c r="M39" s="129"/>
      <c r="N39" s="54">
        <f t="shared" si="2"/>
        <v>0</v>
      </c>
      <c r="O39" s="54">
        <f t="shared" si="3"/>
        <v>0</v>
      </c>
      <c r="P39" s="1"/>
      <c r="R39" s="1"/>
      <c r="S39" s="1"/>
      <c r="T39" s="1"/>
      <c r="U39" s="1"/>
      <c r="V39" s="1"/>
      <c r="W39" s="1"/>
    </row>
    <row r="40" spans="2:23" ht="12.5">
      <c r="B40" s="7" t="str">
        <f t="shared" si="4"/>
        <v/>
      </c>
      <c r="C40" s="50">
        <f>IF(D11="","-",+C39+1)</f>
        <v>2030</v>
      </c>
      <c r="D40" s="55">
        <f>IF(F39+SUM(E$17:E39)=D$10,F39,D$10-SUM(E$17:E39))</f>
        <v>39539.385120390056</v>
      </c>
      <c r="E40" s="377">
        <f>IF(+I14&lt;F39,I14,D40)</f>
        <v>1992.7073170731708</v>
      </c>
      <c r="F40" s="55">
        <f t="shared" si="34"/>
        <v>37546.677803316888</v>
      </c>
      <c r="G40" s="378">
        <f t="shared" si="35"/>
        <v>6610.7314464023639</v>
      </c>
      <c r="H40" s="363">
        <f t="shared" si="36"/>
        <v>6610.7314464023639</v>
      </c>
      <c r="I40" s="52">
        <f t="shared" si="0"/>
        <v>0</v>
      </c>
      <c r="J40" s="52"/>
      <c r="K40" s="129"/>
      <c r="L40" s="54">
        <f t="shared" si="1"/>
        <v>0</v>
      </c>
      <c r="M40" s="129"/>
      <c r="N40" s="54">
        <f t="shared" si="2"/>
        <v>0</v>
      </c>
      <c r="O40" s="54">
        <f t="shared" si="3"/>
        <v>0</v>
      </c>
      <c r="P40" s="1"/>
      <c r="R40" s="1"/>
      <c r="S40" s="1"/>
      <c r="T40" s="1"/>
      <c r="U40" s="1"/>
      <c r="V40" s="1"/>
      <c r="W40" s="1"/>
    </row>
    <row r="41" spans="2:23" ht="12.5">
      <c r="B41" s="7" t="str">
        <f t="shared" si="4"/>
        <v/>
      </c>
      <c r="C41" s="50">
        <f>IF(D11="","-",+C40+1)</f>
        <v>2031</v>
      </c>
      <c r="D41" s="55">
        <f>IF(F40+SUM(E$17:E40)=D$10,F40,D$10-SUM(E$17:E40))</f>
        <v>37546.677803316888</v>
      </c>
      <c r="E41" s="377">
        <f>IF(+I14&lt;F40,I14,D41)</f>
        <v>1992.7073170731708</v>
      </c>
      <c r="F41" s="55">
        <f t="shared" si="34"/>
        <v>35553.970486243721</v>
      </c>
      <c r="G41" s="378">
        <f t="shared" si="35"/>
        <v>6371.9756940936104</v>
      </c>
      <c r="H41" s="363">
        <f t="shared" si="36"/>
        <v>6371.9756940936104</v>
      </c>
      <c r="I41" s="52">
        <f t="shared" si="0"/>
        <v>0</v>
      </c>
      <c r="J41" s="52"/>
      <c r="K41" s="129"/>
      <c r="L41" s="54">
        <f t="shared" si="1"/>
        <v>0</v>
      </c>
      <c r="M41" s="129"/>
      <c r="N41" s="54">
        <f t="shared" si="2"/>
        <v>0</v>
      </c>
      <c r="O41" s="54">
        <f t="shared" si="3"/>
        <v>0</v>
      </c>
      <c r="P41" s="1"/>
      <c r="R41" s="1"/>
      <c r="S41" s="1"/>
      <c r="T41" s="1"/>
      <c r="U41" s="1"/>
      <c r="V41" s="1"/>
      <c r="W41" s="1"/>
    </row>
    <row r="42" spans="2:23" ht="12.5">
      <c r="B42" s="7" t="str">
        <f t="shared" si="4"/>
        <v/>
      </c>
      <c r="C42" s="50">
        <f>IF(D11="","-",+C41+1)</f>
        <v>2032</v>
      </c>
      <c r="D42" s="55">
        <f>IF(F41+SUM(E$17:E41)=D$10,F41,D$10-SUM(E$17:E41))</f>
        <v>35553.970486243721</v>
      </c>
      <c r="E42" s="377">
        <f>IF(+I14&lt;F41,I14,D42)</f>
        <v>1992.7073170731708</v>
      </c>
      <c r="F42" s="55">
        <f t="shared" si="34"/>
        <v>33561.263169170554</v>
      </c>
      <c r="G42" s="378">
        <f t="shared" si="35"/>
        <v>6133.2199417848597</v>
      </c>
      <c r="H42" s="363">
        <f t="shared" si="36"/>
        <v>6133.2199417848597</v>
      </c>
      <c r="I42" s="52">
        <f t="shared" si="0"/>
        <v>0</v>
      </c>
      <c r="J42" s="52"/>
      <c r="K42" s="129"/>
      <c r="L42" s="54">
        <f t="shared" si="1"/>
        <v>0</v>
      </c>
      <c r="M42" s="129"/>
      <c r="N42" s="54">
        <f t="shared" si="2"/>
        <v>0</v>
      </c>
      <c r="O42" s="54">
        <f t="shared" si="3"/>
        <v>0</v>
      </c>
      <c r="P42" s="1"/>
      <c r="R42" s="1"/>
      <c r="S42" s="1"/>
      <c r="T42" s="1"/>
      <c r="U42" s="1"/>
      <c r="V42" s="1"/>
      <c r="W42" s="1"/>
    </row>
    <row r="43" spans="2:23" ht="12.5">
      <c r="B43" s="7" t="str">
        <f t="shared" si="4"/>
        <v/>
      </c>
      <c r="C43" s="50">
        <f>IF(D11="","-",+C42+1)</f>
        <v>2033</v>
      </c>
      <c r="D43" s="55">
        <f>IF(F42+SUM(E$17:E42)=D$10,F42,D$10-SUM(E$17:E42))</f>
        <v>33561.263169170554</v>
      </c>
      <c r="E43" s="377">
        <f>IF(+I14&lt;F42,I14,D43)</f>
        <v>1992.7073170731708</v>
      </c>
      <c r="F43" s="55">
        <f t="shared" si="34"/>
        <v>31568.555852097383</v>
      </c>
      <c r="G43" s="378">
        <f t="shared" si="35"/>
        <v>5894.4641894761062</v>
      </c>
      <c r="H43" s="363">
        <f t="shared" si="36"/>
        <v>5894.4641894761062</v>
      </c>
      <c r="I43" s="52">
        <f t="shared" si="0"/>
        <v>0</v>
      </c>
      <c r="J43" s="52"/>
      <c r="K43" s="129"/>
      <c r="L43" s="54">
        <f t="shared" si="1"/>
        <v>0</v>
      </c>
      <c r="M43" s="129"/>
      <c r="N43" s="54">
        <f t="shared" si="2"/>
        <v>0</v>
      </c>
      <c r="O43" s="54">
        <f t="shared" si="3"/>
        <v>0</v>
      </c>
      <c r="P43" s="1"/>
      <c r="R43" s="1"/>
      <c r="S43" s="1"/>
      <c r="T43" s="1"/>
      <c r="U43" s="1"/>
      <c r="V43" s="1"/>
      <c r="W43" s="1"/>
    </row>
    <row r="44" spans="2:23" ht="12.5">
      <c r="B44" s="7" t="str">
        <f t="shared" si="4"/>
        <v/>
      </c>
      <c r="C44" s="50">
        <f>IF(D11="","-",+C43+1)</f>
        <v>2034</v>
      </c>
      <c r="D44" s="55">
        <f>IF(F43+SUM(E$17:E43)=D$10,F43,D$10-SUM(E$17:E43))</f>
        <v>31568.555852097383</v>
      </c>
      <c r="E44" s="377">
        <f>IF(+I14&lt;F43,I14,D44)</f>
        <v>1992.7073170731708</v>
      </c>
      <c r="F44" s="55">
        <f t="shared" si="34"/>
        <v>29575.848535024212</v>
      </c>
      <c r="G44" s="378">
        <f t="shared" si="35"/>
        <v>5655.7084371673545</v>
      </c>
      <c r="H44" s="363">
        <f t="shared" si="36"/>
        <v>5655.7084371673545</v>
      </c>
      <c r="I44" s="52">
        <f t="shared" si="0"/>
        <v>0</v>
      </c>
      <c r="J44" s="52"/>
      <c r="K44" s="129"/>
      <c r="L44" s="54">
        <f t="shared" si="1"/>
        <v>0</v>
      </c>
      <c r="M44" s="129"/>
      <c r="N44" s="54">
        <f t="shared" si="2"/>
        <v>0</v>
      </c>
      <c r="O44" s="54">
        <f t="shared" si="3"/>
        <v>0</v>
      </c>
      <c r="P44" s="1"/>
      <c r="R44" s="1"/>
      <c r="S44" s="1"/>
      <c r="T44" s="1"/>
      <c r="U44" s="1"/>
      <c r="V44" s="1"/>
      <c r="W44" s="1"/>
    </row>
    <row r="45" spans="2:23" ht="12.5">
      <c r="B45" s="7" t="str">
        <f t="shared" si="4"/>
        <v/>
      </c>
      <c r="C45" s="50">
        <f>IF(D11="","-",+C44+1)</f>
        <v>2035</v>
      </c>
      <c r="D45" s="55">
        <f>IF(F44+SUM(E$17:E44)=D$10,F44,D$10-SUM(E$17:E44))</f>
        <v>29575.848535024212</v>
      </c>
      <c r="E45" s="377">
        <f>IF(+I14&lt;F44,I14,D45)</f>
        <v>1992.7073170731708</v>
      </c>
      <c r="F45" s="55">
        <f t="shared" si="34"/>
        <v>27583.141217951041</v>
      </c>
      <c r="G45" s="378">
        <f t="shared" si="35"/>
        <v>5416.9526848586011</v>
      </c>
      <c r="H45" s="363">
        <f t="shared" si="36"/>
        <v>5416.9526848586011</v>
      </c>
      <c r="I45" s="52">
        <f t="shared" si="0"/>
        <v>0</v>
      </c>
      <c r="J45" s="52"/>
      <c r="K45" s="129"/>
      <c r="L45" s="54">
        <f t="shared" si="1"/>
        <v>0</v>
      </c>
      <c r="M45" s="129"/>
      <c r="N45" s="54">
        <f t="shared" si="2"/>
        <v>0</v>
      </c>
      <c r="O45" s="54">
        <f t="shared" si="3"/>
        <v>0</v>
      </c>
      <c r="P45" s="1"/>
      <c r="R45" s="1"/>
      <c r="S45" s="1"/>
      <c r="T45" s="1"/>
      <c r="U45" s="1"/>
      <c r="V45" s="1"/>
      <c r="W45" s="1"/>
    </row>
    <row r="46" spans="2:23" ht="12.5">
      <c r="B46" s="7" t="str">
        <f t="shared" si="4"/>
        <v/>
      </c>
      <c r="C46" s="50">
        <f>IF(D11="","-",+C45+1)</f>
        <v>2036</v>
      </c>
      <c r="D46" s="55">
        <f>IF(F45+SUM(E$17:E45)=D$10,F45,D$10-SUM(E$17:E45))</f>
        <v>27583.141217951041</v>
      </c>
      <c r="E46" s="377">
        <f>IF(+I14&lt;F45,I14,D46)</f>
        <v>1992.7073170731708</v>
      </c>
      <c r="F46" s="55">
        <f t="shared" si="34"/>
        <v>25590.43390087787</v>
      </c>
      <c r="G46" s="378">
        <f t="shared" si="35"/>
        <v>5178.1969325498494</v>
      </c>
      <c r="H46" s="363">
        <f t="shared" si="36"/>
        <v>5178.1969325498494</v>
      </c>
      <c r="I46" s="52">
        <f t="shared" si="0"/>
        <v>0</v>
      </c>
      <c r="J46" s="52"/>
      <c r="K46" s="129"/>
      <c r="L46" s="54">
        <f t="shared" si="1"/>
        <v>0</v>
      </c>
      <c r="M46" s="129"/>
      <c r="N46" s="54">
        <f t="shared" si="2"/>
        <v>0</v>
      </c>
      <c r="O46" s="54">
        <f t="shared" si="3"/>
        <v>0</v>
      </c>
      <c r="P46" s="1"/>
      <c r="R46" s="1"/>
      <c r="S46" s="1"/>
      <c r="T46" s="1"/>
      <c r="U46" s="1"/>
      <c r="V46" s="1"/>
      <c r="W46" s="1"/>
    </row>
    <row r="47" spans="2:23" ht="12.5">
      <c r="B47" s="7" t="str">
        <f t="shared" si="4"/>
        <v/>
      </c>
      <c r="C47" s="50">
        <f>IF(D11="","-",+C46+1)</f>
        <v>2037</v>
      </c>
      <c r="D47" s="55">
        <f>IF(F46+SUM(E$17:E46)=D$10,F46,D$10-SUM(E$17:E46))</f>
        <v>25590.43390087787</v>
      </c>
      <c r="E47" s="377">
        <f>IF(+I14&lt;F46,I14,D47)</f>
        <v>1992.7073170731708</v>
      </c>
      <c r="F47" s="55">
        <f t="shared" si="34"/>
        <v>23597.726583804699</v>
      </c>
      <c r="G47" s="378">
        <f t="shared" si="35"/>
        <v>4939.4411802410968</v>
      </c>
      <c r="H47" s="363">
        <f t="shared" si="36"/>
        <v>4939.4411802410968</v>
      </c>
      <c r="I47" s="52">
        <f t="shared" si="0"/>
        <v>0</v>
      </c>
      <c r="J47" s="52"/>
      <c r="K47" s="129"/>
      <c r="L47" s="54">
        <f t="shared" si="1"/>
        <v>0</v>
      </c>
      <c r="M47" s="129"/>
      <c r="N47" s="54">
        <f t="shared" si="2"/>
        <v>0</v>
      </c>
      <c r="O47" s="54">
        <f t="shared" si="3"/>
        <v>0</v>
      </c>
      <c r="P47" s="1"/>
      <c r="R47" s="1"/>
      <c r="S47" s="1"/>
      <c r="T47" s="1"/>
      <c r="U47" s="1"/>
      <c r="V47" s="1"/>
      <c r="W47" s="1"/>
    </row>
    <row r="48" spans="2:23" ht="12.5">
      <c r="B48" s="7" t="str">
        <f t="shared" si="4"/>
        <v/>
      </c>
      <c r="C48" s="50">
        <f>IF(D11="","-",+C47+1)</f>
        <v>2038</v>
      </c>
      <c r="D48" s="55">
        <f>IF(F47+SUM(E$17:E47)=D$10,F47,D$10-SUM(E$17:E47))</f>
        <v>23597.726583804699</v>
      </c>
      <c r="E48" s="377">
        <f>IF(+I14&lt;F47,I14,D48)</f>
        <v>1992.7073170731708</v>
      </c>
      <c r="F48" s="55">
        <f t="shared" si="34"/>
        <v>21605.019266731528</v>
      </c>
      <c r="G48" s="378">
        <f t="shared" si="35"/>
        <v>4700.6854279323443</v>
      </c>
      <c r="H48" s="363">
        <f t="shared" si="36"/>
        <v>4700.6854279323443</v>
      </c>
      <c r="I48" s="52">
        <f t="shared" si="0"/>
        <v>0</v>
      </c>
      <c r="J48" s="52"/>
      <c r="K48" s="129"/>
      <c r="L48" s="54">
        <f t="shared" si="1"/>
        <v>0</v>
      </c>
      <c r="M48" s="129"/>
      <c r="N48" s="54">
        <f t="shared" si="2"/>
        <v>0</v>
      </c>
      <c r="O48" s="54">
        <f t="shared" si="3"/>
        <v>0</v>
      </c>
      <c r="P48" s="1"/>
      <c r="R48" s="1"/>
      <c r="S48" s="1"/>
      <c r="T48" s="1"/>
      <c r="U48" s="1"/>
      <c r="V48" s="1"/>
      <c r="W48" s="1"/>
    </row>
    <row r="49" spans="2:23" ht="12.5">
      <c r="B49" s="7" t="str">
        <f t="shared" si="4"/>
        <v/>
      </c>
      <c r="C49" s="50">
        <f>IF(D11="","-",+C48+1)</f>
        <v>2039</v>
      </c>
      <c r="D49" s="55">
        <f>IF(F48+SUM(E$17:E48)=D$10,F48,D$10-SUM(E$17:E48))</f>
        <v>21605.019266731528</v>
      </c>
      <c r="E49" s="377">
        <f>IF(+I14&lt;F48,I14,D49)</f>
        <v>1992.7073170731708</v>
      </c>
      <c r="F49" s="55">
        <f t="shared" ref="F49:F72" si="37">+D49-E49</f>
        <v>19612.311949658357</v>
      </c>
      <c r="G49" s="378">
        <f t="shared" si="35"/>
        <v>4461.9296756235917</v>
      </c>
      <c r="H49" s="363">
        <f t="shared" si="36"/>
        <v>4461.9296756235917</v>
      </c>
      <c r="I49" s="52">
        <f t="shared" ref="I49:I72" si="38">H49-G49</f>
        <v>0</v>
      </c>
      <c r="J49" s="52"/>
      <c r="K49" s="129"/>
      <c r="L49" s="54">
        <f t="shared" ref="L49:L72" si="39">IF(K49&lt;&gt;0,+G49-K49,0)</f>
        <v>0</v>
      </c>
      <c r="M49" s="129"/>
      <c r="N49" s="54">
        <f t="shared" ref="N49:N72" si="40">IF(M49&lt;&gt;0,+H49-M49,0)</f>
        <v>0</v>
      </c>
      <c r="O49" s="54">
        <f t="shared" ref="O49:O72" si="41">+N49-L49</f>
        <v>0</v>
      </c>
      <c r="P49" s="1"/>
      <c r="R49" s="1"/>
      <c r="S49" s="1"/>
      <c r="T49" s="1"/>
      <c r="U49" s="1"/>
      <c r="V49" s="1"/>
      <c r="W49" s="1"/>
    </row>
    <row r="50" spans="2:23" ht="12.5">
      <c r="B50" s="7" t="str">
        <f t="shared" si="4"/>
        <v/>
      </c>
      <c r="C50" s="50">
        <f>IF(D11="","-",+C49+1)</f>
        <v>2040</v>
      </c>
      <c r="D50" s="55">
        <f>IF(F49+SUM(E$17:E49)=D$10,F49,D$10-SUM(E$17:E49))</f>
        <v>19612.311949658357</v>
      </c>
      <c r="E50" s="377">
        <f>IF(+I14&lt;F49,I14,D50)</f>
        <v>1992.7073170731708</v>
      </c>
      <c r="F50" s="55">
        <f t="shared" si="37"/>
        <v>17619.604632585186</v>
      </c>
      <c r="G50" s="378">
        <f t="shared" si="35"/>
        <v>4223.1739233148392</v>
      </c>
      <c r="H50" s="363">
        <f t="shared" si="36"/>
        <v>4223.1739233148392</v>
      </c>
      <c r="I50" s="52">
        <f t="shared" si="38"/>
        <v>0</v>
      </c>
      <c r="J50" s="52"/>
      <c r="K50" s="129"/>
      <c r="L50" s="54">
        <f t="shared" si="39"/>
        <v>0</v>
      </c>
      <c r="M50" s="129"/>
      <c r="N50" s="54">
        <f t="shared" si="40"/>
        <v>0</v>
      </c>
      <c r="O50" s="54">
        <f t="shared" si="41"/>
        <v>0</v>
      </c>
      <c r="P50" s="1"/>
      <c r="R50" s="1"/>
      <c r="S50" s="1"/>
      <c r="T50" s="1"/>
      <c r="U50" s="1"/>
      <c r="V50" s="1"/>
      <c r="W50" s="1"/>
    </row>
    <row r="51" spans="2:23" ht="12.5">
      <c r="B51" s="7" t="str">
        <f t="shared" si="4"/>
        <v/>
      </c>
      <c r="C51" s="50">
        <f>IF(D11="","-",+C50+1)</f>
        <v>2041</v>
      </c>
      <c r="D51" s="55">
        <f>IF(F50+SUM(E$17:E50)=D$10,F50,D$10-SUM(E$17:E50))</f>
        <v>17619.604632585186</v>
      </c>
      <c r="E51" s="377">
        <f>IF(+I14&lt;F50,I14,D51)</f>
        <v>1992.7073170731708</v>
      </c>
      <c r="F51" s="55">
        <f t="shared" si="37"/>
        <v>15626.897315512015</v>
      </c>
      <c r="G51" s="378">
        <f t="shared" si="35"/>
        <v>3984.4181710060866</v>
      </c>
      <c r="H51" s="363">
        <f t="shared" si="36"/>
        <v>3984.4181710060866</v>
      </c>
      <c r="I51" s="52">
        <f t="shared" si="38"/>
        <v>0</v>
      </c>
      <c r="J51" s="52"/>
      <c r="K51" s="129"/>
      <c r="L51" s="54">
        <f t="shared" si="39"/>
        <v>0</v>
      </c>
      <c r="M51" s="129"/>
      <c r="N51" s="54">
        <f t="shared" si="40"/>
        <v>0</v>
      </c>
      <c r="O51" s="54">
        <f t="shared" si="41"/>
        <v>0</v>
      </c>
      <c r="P51" s="1"/>
      <c r="R51" s="1"/>
      <c r="S51" s="1"/>
      <c r="T51" s="1"/>
      <c r="U51" s="1"/>
      <c r="V51" s="1"/>
      <c r="W51" s="1"/>
    </row>
    <row r="52" spans="2:23" ht="12.5">
      <c r="B52" s="7" t="str">
        <f t="shared" si="4"/>
        <v/>
      </c>
      <c r="C52" s="50">
        <f>IF(D11="","-",+C51+1)</f>
        <v>2042</v>
      </c>
      <c r="D52" s="55">
        <f>IF(F51+SUM(E$17:E51)=D$10,F51,D$10-SUM(E$17:E51))</f>
        <v>15626.897315512015</v>
      </c>
      <c r="E52" s="377">
        <f>IF(+I14&lt;F51,I14,D52)</f>
        <v>1992.7073170731708</v>
      </c>
      <c r="F52" s="55">
        <f t="shared" si="37"/>
        <v>13634.189998438844</v>
      </c>
      <c r="G52" s="378">
        <f t="shared" si="35"/>
        <v>3745.6624186973345</v>
      </c>
      <c r="H52" s="363">
        <f t="shared" si="36"/>
        <v>3745.6624186973345</v>
      </c>
      <c r="I52" s="52">
        <f t="shared" si="38"/>
        <v>0</v>
      </c>
      <c r="J52" s="52"/>
      <c r="K52" s="129"/>
      <c r="L52" s="54">
        <f t="shared" si="39"/>
        <v>0</v>
      </c>
      <c r="M52" s="129"/>
      <c r="N52" s="54">
        <f t="shared" si="40"/>
        <v>0</v>
      </c>
      <c r="O52" s="54">
        <f t="shared" si="41"/>
        <v>0</v>
      </c>
      <c r="P52" s="1"/>
      <c r="R52" s="1"/>
      <c r="S52" s="1"/>
      <c r="T52" s="1"/>
      <c r="U52" s="1"/>
      <c r="V52" s="1"/>
      <c r="W52" s="1"/>
    </row>
    <row r="53" spans="2:23" ht="12.5">
      <c r="B53" s="7" t="str">
        <f t="shared" si="4"/>
        <v/>
      </c>
      <c r="C53" s="50">
        <f>IF(D11="","-",+C52+1)</f>
        <v>2043</v>
      </c>
      <c r="D53" s="55">
        <f>IF(F52+SUM(E$17:E52)=D$10,F52,D$10-SUM(E$17:E52))</f>
        <v>13634.189998438844</v>
      </c>
      <c r="E53" s="377">
        <f>IF(+I14&lt;F52,I14,D53)</f>
        <v>1992.7073170731708</v>
      </c>
      <c r="F53" s="55">
        <f t="shared" si="37"/>
        <v>11641.482681365673</v>
      </c>
      <c r="G53" s="378">
        <f t="shared" si="35"/>
        <v>3506.9066663885819</v>
      </c>
      <c r="H53" s="363">
        <f t="shared" si="36"/>
        <v>3506.9066663885819</v>
      </c>
      <c r="I53" s="52">
        <f t="shared" si="38"/>
        <v>0</v>
      </c>
      <c r="J53" s="52"/>
      <c r="K53" s="129"/>
      <c r="L53" s="54">
        <f t="shared" si="39"/>
        <v>0</v>
      </c>
      <c r="M53" s="129"/>
      <c r="N53" s="54">
        <f t="shared" si="40"/>
        <v>0</v>
      </c>
      <c r="O53" s="54">
        <f t="shared" si="41"/>
        <v>0</v>
      </c>
      <c r="P53" s="1"/>
      <c r="R53" s="1"/>
      <c r="S53" s="1"/>
      <c r="T53" s="1"/>
      <c r="U53" s="1"/>
      <c r="V53" s="1"/>
      <c r="W53" s="1"/>
    </row>
    <row r="54" spans="2:23" ht="12.5">
      <c r="B54" s="7" t="str">
        <f t="shared" si="4"/>
        <v/>
      </c>
      <c r="C54" s="50">
        <f>IF(D11="","-",+C53+1)</f>
        <v>2044</v>
      </c>
      <c r="D54" s="55">
        <f>IF(F53+SUM(E$17:E53)=D$10,F53,D$10-SUM(E$17:E53))</f>
        <v>11641.482681365673</v>
      </c>
      <c r="E54" s="377">
        <f>IF(+I14&lt;F53,I14,D54)</f>
        <v>1992.7073170731708</v>
      </c>
      <c r="F54" s="55">
        <f t="shared" si="37"/>
        <v>9648.7753642925018</v>
      </c>
      <c r="G54" s="378">
        <f t="shared" si="35"/>
        <v>3268.1509140798298</v>
      </c>
      <c r="H54" s="363">
        <f t="shared" si="36"/>
        <v>3268.1509140798298</v>
      </c>
      <c r="I54" s="52">
        <f t="shared" si="38"/>
        <v>0</v>
      </c>
      <c r="J54" s="52"/>
      <c r="K54" s="129"/>
      <c r="L54" s="54">
        <f t="shared" si="39"/>
        <v>0</v>
      </c>
      <c r="M54" s="129"/>
      <c r="N54" s="54">
        <f t="shared" si="40"/>
        <v>0</v>
      </c>
      <c r="O54" s="54">
        <f t="shared" si="41"/>
        <v>0</v>
      </c>
      <c r="P54" s="1"/>
      <c r="R54" s="1"/>
      <c r="S54" s="1"/>
      <c r="T54" s="1"/>
      <c r="U54" s="1"/>
      <c r="V54" s="1"/>
      <c r="W54" s="1"/>
    </row>
    <row r="55" spans="2:23" ht="12.5">
      <c r="B55" s="7" t="str">
        <f t="shared" si="4"/>
        <v/>
      </c>
      <c r="C55" s="50">
        <f>IF(D11="","-",+C54+1)</f>
        <v>2045</v>
      </c>
      <c r="D55" s="55">
        <f>IF(F54+SUM(E$17:E54)=D$10,F54,D$10-SUM(E$17:E54))</f>
        <v>9648.7753642925018</v>
      </c>
      <c r="E55" s="377">
        <f>IF(+I14&lt;F54,I14,D55)</f>
        <v>1992.7073170731708</v>
      </c>
      <c r="F55" s="55">
        <f t="shared" si="37"/>
        <v>7656.0680472193308</v>
      </c>
      <c r="G55" s="378">
        <f t="shared" si="35"/>
        <v>3029.3951617710773</v>
      </c>
      <c r="H55" s="363">
        <f t="shared" si="36"/>
        <v>3029.3951617710773</v>
      </c>
      <c r="I55" s="52">
        <f t="shared" si="38"/>
        <v>0</v>
      </c>
      <c r="J55" s="52"/>
      <c r="K55" s="129"/>
      <c r="L55" s="54">
        <f t="shared" si="39"/>
        <v>0</v>
      </c>
      <c r="M55" s="129"/>
      <c r="N55" s="54">
        <f t="shared" si="40"/>
        <v>0</v>
      </c>
      <c r="O55" s="54">
        <f t="shared" si="41"/>
        <v>0</v>
      </c>
      <c r="P55" s="1"/>
      <c r="R55" s="1"/>
      <c r="S55" s="1"/>
      <c r="T55" s="1"/>
      <c r="U55" s="1"/>
      <c r="V55" s="1"/>
      <c r="W55" s="1"/>
    </row>
    <row r="56" spans="2:23" ht="12.5">
      <c r="B56" s="7" t="str">
        <f t="shared" si="4"/>
        <v/>
      </c>
      <c r="C56" s="50">
        <f>IF(D11="","-",+C55+1)</f>
        <v>2046</v>
      </c>
      <c r="D56" s="55">
        <f>IF(F55+SUM(E$17:E55)=D$10,F55,D$10-SUM(E$17:E55))</f>
        <v>7656.0680472193308</v>
      </c>
      <c r="E56" s="377">
        <f>IF(+I14&lt;F55,I14,D56)</f>
        <v>1992.7073170731708</v>
      </c>
      <c r="F56" s="55">
        <f t="shared" si="37"/>
        <v>5663.3607301461598</v>
      </c>
      <c r="G56" s="378">
        <f t="shared" si="35"/>
        <v>2790.6394094623247</v>
      </c>
      <c r="H56" s="363">
        <f t="shared" si="36"/>
        <v>2790.6394094623247</v>
      </c>
      <c r="I56" s="52">
        <f t="shared" si="38"/>
        <v>0</v>
      </c>
      <c r="J56" s="52"/>
      <c r="K56" s="129"/>
      <c r="L56" s="54">
        <f t="shared" si="39"/>
        <v>0</v>
      </c>
      <c r="M56" s="129"/>
      <c r="N56" s="54">
        <f t="shared" si="40"/>
        <v>0</v>
      </c>
      <c r="O56" s="54">
        <f t="shared" si="41"/>
        <v>0</v>
      </c>
      <c r="P56" s="1"/>
      <c r="R56" s="1"/>
      <c r="S56" s="1"/>
      <c r="T56" s="1"/>
      <c r="U56" s="1"/>
      <c r="V56" s="1"/>
      <c r="W56" s="1"/>
    </row>
    <row r="57" spans="2:23" ht="12.5">
      <c r="B57" s="7" t="str">
        <f t="shared" si="4"/>
        <v/>
      </c>
      <c r="C57" s="50">
        <f>IF(D11="","-",+C56+1)</f>
        <v>2047</v>
      </c>
      <c r="D57" s="55">
        <f>IF(F56+SUM(E$17:E56)=D$10,F56,D$10-SUM(E$17:E56))</f>
        <v>5663.3607301461598</v>
      </c>
      <c r="E57" s="377">
        <f>IF(+I14&lt;F56,I14,D57)</f>
        <v>1992.7073170731708</v>
      </c>
      <c r="F57" s="55">
        <f t="shared" si="37"/>
        <v>3670.6534130729888</v>
      </c>
      <c r="G57" s="378">
        <f t="shared" si="35"/>
        <v>2551.8836571535721</v>
      </c>
      <c r="H57" s="363">
        <f t="shared" si="36"/>
        <v>2551.8836571535721</v>
      </c>
      <c r="I57" s="52">
        <f t="shared" si="38"/>
        <v>0</v>
      </c>
      <c r="J57" s="52"/>
      <c r="K57" s="129"/>
      <c r="L57" s="54">
        <f t="shared" si="39"/>
        <v>0</v>
      </c>
      <c r="M57" s="129"/>
      <c r="N57" s="54">
        <f t="shared" si="40"/>
        <v>0</v>
      </c>
      <c r="O57" s="54">
        <f t="shared" si="41"/>
        <v>0</v>
      </c>
      <c r="P57" s="1"/>
      <c r="R57" s="1"/>
      <c r="S57" s="1"/>
      <c r="T57" s="1"/>
      <c r="U57" s="1"/>
      <c r="V57" s="1"/>
      <c r="W57" s="1"/>
    </row>
    <row r="58" spans="2:23" ht="12.5">
      <c r="B58" s="7" t="str">
        <f t="shared" si="4"/>
        <v/>
      </c>
      <c r="C58" s="50">
        <f>IF(D11="","-",+C57+1)</f>
        <v>2048</v>
      </c>
      <c r="D58" s="55">
        <f>IF(F57+SUM(E$17:E57)=D$10,F57,D$10-SUM(E$17:E57))</f>
        <v>3670.6534130729888</v>
      </c>
      <c r="E58" s="377">
        <f>IF(+I14&lt;F57,I14,D58)</f>
        <v>1992.7073170731708</v>
      </c>
      <c r="F58" s="55">
        <f t="shared" si="37"/>
        <v>1677.946095999818</v>
      </c>
      <c r="G58" s="378">
        <f t="shared" si="35"/>
        <v>2313.1279048448196</v>
      </c>
      <c r="H58" s="363">
        <f t="shared" si="36"/>
        <v>2313.1279048448196</v>
      </c>
      <c r="I58" s="52">
        <f t="shared" si="38"/>
        <v>0</v>
      </c>
      <c r="J58" s="52"/>
      <c r="K58" s="129"/>
      <c r="L58" s="54">
        <f t="shared" si="39"/>
        <v>0</v>
      </c>
      <c r="M58" s="129"/>
      <c r="N58" s="54">
        <f t="shared" si="40"/>
        <v>0</v>
      </c>
      <c r="O58" s="54">
        <f t="shared" si="41"/>
        <v>0</v>
      </c>
      <c r="P58" s="1"/>
      <c r="Q58" t="str">
        <f>IF(ROUND(Q57,0)=ROUND(SUM(Q18:Q56),0),"","Error -- check allocations above).")</f>
        <v/>
      </c>
      <c r="R58" s="1"/>
      <c r="S58" s="1"/>
      <c r="T58" s="1"/>
      <c r="U58" s="1"/>
      <c r="V58" s="1"/>
      <c r="W58" s="1"/>
    </row>
    <row r="59" spans="2:23" ht="12.5">
      <c r="B59" s="400" t="str">
        <f t="shared" si="4"/>
        <v/>
      </c>
      <c r="C59" s="50">
        <f>IF(D11="","-",+C58+1)</f>
        <v>2049</v>
      </c>
      <c r="D59" s="55">
        <f>IF(F58+SUM(E$17:E58)=D$10,F58,D$10-SUM(E$17:E58))</f>
        <v>1677.946095999818</v>
      </c>
      <c r="E59" s="377">
        <f>IF(+I14&lt;F58,I14,D59)</f>
        <v>1677.946095999818</v>
      </c>
      <c r="F59" s="55">
        <f t="shared" si="37"/>
        <v>0</v>
      </c>
      <c r="G59" s="378">
        <f t="shared" si="35"/>
        <v>1778.4674518084544</v>
      </c>
      <c r="H59" s="363">
        <f t="shared" si="36"/>
        <v>1778.4674518084544</v>
      </c>
      <c r="I59" s="52">
        <f t="shared" si="38"/>
        <v>0</v>
      </c>
      <c r="J59" s="52"/>
      <c r="K59" s="129"/>
      <c r="L59" s="54">
        <f t="shared" si="39"/>
        <v>0</v>
      </c>
      <c r="M59" s="129"/>
      <c r="N59" s="54">
        <f t="shared" si="40"/>
        <v>0</v>
      </c>
      <c r="O59" s="54">
        <f t="shared" si="41"/>
        <v>0</v>
      </c>
      <c r="P59" s="1"/>
      <c r="R59" s="1"/>
      <c r="S59" s="1"/>
      <c r="T59" s="1"/>
      <c r="U59" s="1"/>
      <c r="V59" s="1"/>
      <c r="W59" s="1"/>
    </row>
    <row r="60" spans="2:23" ht="12.5">
      <c r="B60" s="7" t="str">
        <f t="shared" si="4"/>
        <v/>
      </c>
      <c r="C60" s="50">
        <f>IF(D11="","-",+C59+1)</f>
        <v>2050</v>
      </c>
      <c r="D60" s="55">
        <f>IF(F59+SUM(E$17:E59)=D$10,F59,D$10-SUM(E$17:E59))</f>
        <v>0</v>
      </c>
      <c r="E60" s="377">
        <f>IF(+I14&lt;F59,I14,D60)</f>
        <v>0</v>
      </c>
      <c r="F60" s="55">
        <f t="shared" si="37"/>
        <v>0</v>
      </c>
      <c r="G60" s="378">
        <f t="shared" si="35"/>
        <v>0</v>
      </c>
      <c r="H60" s="363">
        <f t="shared" si="36"/>
        <v>0</v>
      </c>
      <c r="I60" s="52">
        <f t="shared" si="38"/>
        <v>0</v>
      </c>
      <c r="J60" s="52"/>
      <c r="K60" s="129"/>
      <c r="L60" s="54">
        <f t="shared" si="39"/>
        <v>0</v>
      </c>
      <c r="M60" s="129"/>
      <c r="N60" s="54">
        <f t="shared" si="40"/>
        <v>0</v>
      </c>
      <c r="O60" s="54">
        <f t="shared" si="41"/>
        <v>0</v>
      </c>
      <c r="P60" s="1"/>
      <c r="R60" s="1"/>
      <c r="S60" s="1"/>
      <c r="T60" s="1"/>
      <c r="U60" s="1"/>
      <c r="V60" s="1"/>
      <c r="W60" s="1"/>
    </row>
    <row r="61" spans="2:23" ht="12.5">
      <c r="B61" s="7" t="str">
        <f t="shared" si="4"/>
        <v/>
      </c>
      <c r="C61" s="50">
        <f>IF(D11="","-",+C60+1)</f>
        <v>2051</v>
      </c>
      <c r="D61" s="55">
        <f>IF(F60+SUM(E$17:E60)=D$10,F60,D$10-SUM(E$17:E60))</f>
        <v>0</v>
      </c>
      <c r="E61" s="377">
        <f>IF(+I14&lt;F60,I14,D61)</f>
        <v>0</v>
      </c>
      <c r="F61" s="55">
        <f t="shared" si="37"/>
        <v>0</v>
      </c>
      <c r="G61" s="378">
        <f t="shared" si="35"/>
        <v>0</v>
      </c>
      <c r="H61" s="363">
        <f t="shared" si="36"/>
        <v>0</v>
      </c>
      <c r="I61" s="52">
        <f t="shared" si="38"/>
        <v>0</v>
      </c>
      <c r="J61" s="52"/>
      <c r="K61" s="129"/>
      <c r="L61" s="54">
        <f t="shared" si="39"/>
        <v>0</v>
      </c>
      <c r="M61" s="129"/>
      <c r="N61" s="54">
        <f t="shared" si="40"/>
        <v>0</v>
      </c>
      <c r="O61" s="54">
        <f t="shared" si="41"/>
        <v>0</v>
      </c>
      <c r="P61" s="1"/>
      <c r="R61" s="1"/>
      <c r="S61" s="1"/>
      <c r="T61" s="1"/>
      <c r="U61" s="1"/>
      <c r="V61" s="1"/>
      <c r="W61" s="1"/>
    </row>
    <row r="62" spans="2:23" ht="12.5">
      <c r="B62" s="7" t="str">
        <f t="shared" si="4"/>
        <v/>
      </c>
      <c r="C62" s="50">
        <f>IF(D11="","-",+C61+1)</f>
        <v>2052</v>
      </c>
      <c r="D62" s="55">
        <f>IF(F61+SUM(E$17:E61)=D$10,F61,D$10-SUM(E$17:E61))</f>
        <v>0</v>
      </c>
      <c r="E62" s="377">
        <f>IF(+I14&lt;F61,I14,D62)</f>
        <v>0</v>
      </c>
      <c r="F62" s="55">
        <f t="shared" si="37"/>
        <v>0</v>
      </c>
      <c r="G62" s="378">
        <f t="shared" si="35"/>
        <v>0</v>
      </c>
      <c r="H62" s="363">
        <f t="shared" si="36"/>
        <v>0</v>
      </c>
      <c r="I62" s="52">
        <f t="shared" si="38"/>
        <v>0</v>
      </c>
      <c r="J62" s="52"/>
      <c r="K62" s="129"/>
      <c r="L62" s="54">
        <f t="shared" si="39"/>
        <v>0</v>
      </c>
      <c r="M62" s="129"/>
      <c r="N62" s="54">
        <f t="shared" si="40"/>
        <v>0</v>
      </c>
      <c r="O62" s="54">
        <f t="shared" si="41"/>
        <v>0</v>
      </c>
      <c r="P62" s="1"/>
      <c r="R62" s="1"/>
      <c r="S62" s="1"/>
      <c r="T62" s="1"/>
      <c r="U62" s="1"/>
      <c r="V62" s="1"/>
      <c r="W62" s="1"/>
    </row>
    <row r="63" spans="2:23" ht="12.5">
      <c r="B63" s="7" t="str">
        <f t="shared" si="4"/>
        <v/>
      </c>
      <c r="C63" s="50">
        <f>IF(D11="","-",+C62+1)</f>
        <v>2053</v>
      </c>
      <c r="D63" s="55">
        <f>IF(F62+SUM(E$17:E62)=D$10,F62,D$10-SUM(E$17:E62))</f>
        <v>0</v>
      </c>
      <c r="E63" s="377">
        <f>IF(+I14&lt;F62,I14,D63)</f>
        <v>0</v>
      </c>
      <c r="F63" s="55">
        <f t="shared" si="37"/>
        <v>0</v>
      </c>
      <c r="G63" s="378">
        <f t="shared" si="35"/>
        <v>0</v>
      </c>
      <c r="H63" s="363">
        <f t="shared" si="36"/>
        <v>0</v>
      </c>
      <c r="I63" s="52">
        <f t="shared" si="38"/>
        <v>0</v>
      </c>
      <c r="J63" s="52"/>
      <c r="K63" s="129"/>
      <c r="L63" s="54">
        <f t="shared" si="39"/>
        <v>0</v>
      </c>
      <c r="M63" s="129"/>
      <c r="N63" s="54">
        <f t="shared" si="40"/>
        <v>0</v>
      </c>
      <c r="O63" s="54">
        <f t="shared" si="41"/>
        <v>0</v>
      </c>
      <c r="P63" s="1"/>
      <c r="R63" s="1"/>
      <c r="S63" s="1"/>
      <c r="T63" s="1"/>
      <c r="U63" s="1"/>
      <c r="V63" s="1"/>
      <c r="W63" s="1"/>
    </row>
    <row r="64" spans="2:23" ht="12.5">
      <c r="B64" s="7" t="str">
        <f t="shared" si="4"/>
        <v/>
      </c>
      <c r="C64" s="50">
        <f>IF(D11="","-",+C63+1)</f>
        <v>2054</v>
      </c>
      <c r="D64" s="55">
        <f>IF(F63+SUM(E$17:E63)=D$10,F63,D$10-SUM(E$17:E63))</f>
        <v>0</v>
      </c>
      <c r="E64" s="377">
        <f>IF(+I14&lt;F63,I14,D64)</f>
        <v>0</v>
      </c>
      <c r="F64" s="55">
        <f t="shared" si="37"/>
        <v>0</v>
      </c>
      <c r="G64" s="378">
        <f t="shared" si="35"/>
        <v>0</v>
      </c>
      <c r="H64" s="363">
        <f t="shared" si="36"/>
        <v>0</v>
      </c>
      <c r="I64" s="52">
        <f t="shared" si="38"/>
        <v>0</v>
      </c>
      <c r="J64" s="52"/>
      <c r="K64" s="129"/>
      <c r="L64" s="54">
        <f t="shared" si="39"/>
        <v>0</v>
      </c>
      <c r="M64" s="129"/>
      <c r="N64" s="54">
        <f t="shared" si="40"/>
        <v>0</v>
      </c>
      <c r="O64" s="54">
        <f t="shared" si="41"/>
        <v>0</v>
      </c>
      <c r="P64" s="1"/>
      <c r="R64" s="1"/>
      <c r="S64" s="1"/>
      <c r="T64" s="1"/>
      <c r="U64" s="1"/>
      <c r="V64" s="1"/>
      <c r="W64" s="1"/>
    </row>
    <row r="65" spans="1:23" ht="12.5">
      <c r="B65" s="7" t="str">
        <f t="shared" si="4"/>
        <v/>
      </c>
      <c r="C65" s="50">
        <f>IF(D11="","-",+C64+1)</f>
        <v>2055</v>
      </c>
      <c r="D65" s="55">
        <f>IF(F64+SUM(E$17:E64)=D$10,F64,D$10-SUM(E$17:E64))</f>
        <v>0</v>
      </c>
      <c r="E65" s="377">
        <f>IF(+I14&lt;F64,I14,D65)</f>
        <v>0</v>
      </c>
      <c r="F65" s="55">
        <f t="shared" si="37"/>
        <v>0</v>
      </c>
      <c r="G65" s="378">
        <f t="shared" si="35"/>
        <v>0</v>
      </c>
      <c r="H65" s="363">
        <f t="shared" si="36"/>
        <v>0</v>
      </c>
      <c r="I65" s="52">
        <f t="shared" si="38"/>
        <v>0</v>
      </c>
      <c r="J65" s="52"/>
      <c r="K65" s="129"/>
      <c r="L65" s="54">
        <f t="shared" si="39"/>
        <v>0</v>
      </c>
      <c r="M65" s="129"/>
      <c r="N65" s="54">
        <f t="shared" si="40"/>
        <v>0</v>
      </c>
      <c r="O65" s="54">
        <f t="shared" si="41"/>
        <v>0</v>
      </c>
      <c r="P65" s="1"/>
      <c r="R65" s="1"/>
      <c r="S65" s="1"/>
      <c r="T65" s="1"/>
      <c r="U65" s="1"/>
      <c r="V65" s="1"/>
      <c r="W65" s="1"/>
    </row>
    <row r="66" spans="1:23" ht="12.5">
      <c r="B66" s="7" t="str">
        <f t="shared" si="4"/>
        <v/>
      </c>
      <c r="C66" s="50">
        <f>IF(D11="","-",+C65+1)</f>
        <v>2056</v>
      </c>
      <c r="D66" s="55">
        <f>IF(F65+SUM(E$17:E65)=D$10,F65,D$10-SUM(E$17:E65))</f>
        <v>0</v>
      </c>
      <c r="E66" s="377">
        <f>IF(+I14&lt;F65,I14,D66)</f>
        <v>0</v>
      </c>
      <c r="F66" s="55">
        <f t="shared" si="37"/>
        <v>0</v>
      </c>
      <c r="G66" s="378">
        <f t="shared" si="35"/>
        <v>0</v>
      </c>
      <c r="H66" s="363">
        <f t="shared" si="36"/>
        <v>0</v>
      </c>
      <c r="I66" s="52">
        <f t="shared" si="38"/>
        <v>0</v>
      </c>
      <c r="J66" s="52"/>
      <c r="K66" s="129"/>
      <c r="L66" s="54">
        <f t="shared" si="39"/>
        <v>0</v>
      </c>
      <c r="M66" s="129"/>
      <c r="N66" s="54">
        <f t="shared" si="40"/>
        <v>0</v>
      </c>
      <c r="O66" s="54">
        <f t="shared" si="41"/>
        <v>0</v>
      </c>
      <c r="P66" s="1"/>
      <c r="R66" s="1"/>
      <c r="S66" s="1"/>
      <c r="T66" s="1"/>
      <c r="U66" s="1"/>
      <c r="V66" s="1"/>
      <c r="W66" s="1"/>
    </row>
    <row r="67" spans="1:23" ht="12.5">
      <c r="B67" s="7" t="str">
        <f t="shared" si="4"/>
        <v/>
      </c>
      <c r="C67" s="50">
        <f>IF(D11="","-",+C66+1)</f>
        <v>2057</v>
      </c>
      <c r="D67" s="55">
        <f>IF(F66+SUM(E$17:E66)=D$10,F66,D$10-SUM(E$17:E66))</f>
        <v>0</v>
      </c>
      <c r="E67" s="377">
        <f>IF(+I14&lt;F66,I14,D67)</f>
        <v>0</v>
      </c>
      <c r="F67" s="55">
        <f t="shared" si="37"/>
        <v>0</v>
      </c>
      <c r="G67" s="378">
        <f t="shared" si="35"/>
        <v>0</v>
      </c>
      <c r="H67" s="363">
        <f t="shared" si="36"/>
        <v>0</v>
      </c>
      <c r="I67" s="52">
        <f t="shared" si="38"/>
        <v>0</v>
      </c>
      <c r="J67" s="52"/>
      <c r="K67" s="129"/>
      <c r="L67" s="54">
        <f t="shared" si="39"/>
        <v>0</v>
      </c>
      <c r="M67" s="129"/>
      <c r="N67" s="54">
        <f t="shared" si="40"/>
        <v>0</v>
      </c>
      <c r="O67" s="54">
        <f t="shared" si="41"/>
        <v>0</v>
      </c>
      <c r="P67" s="1"/>
      <c r="R67" s="1"/>
      <c r="S67" s="1"/>
      <c r="T67" s="1"/>
      <c r="U67" s="1"/>
      <c r="V67" s="1"/>
      <c r="W67" s="1"/>
    </row>
    <row r="68" spans="1:23" ht="12.5">
      <c r="B68" s="7" t="str">
        <f t="shared" si="4"/>
        <v/>
      </c>
      <c r="C68" s="50">
        <f>IF(D11="","-",+C67+1)</f>
        <v>2058</v>
      </c>
      <c r="D68" s="55">
        <f>IF(F67+SUM(E$17:E67)=D$10,F67,D$10-SUM(E$17:E67))</f>
        <v>0</v>
      </c>
      <c r="E68" s="377">
        <f>IF(+I14&lt;F67,I14,D68)</f>
        <v>0</v>
      </c>
      <c r="F68" s="55">
        <f t="shared" si="37"/>
        <v>0</v>
      </c>
      <c r="G68" s="378">
        <f t="shared" si="35"/>
        <v>0</v>
      </c>
      <c r="H68" s="363">
        <f t="shared" si="36"/>
        <v>0</v>
      </c>
      <c r="I68" s="52">
        <f t="shared" si="38"/>
        <v>0</v>
      </c>
      <c r="J68" s="52"/>
      <c r="K68" s="129"/>
      <c r="L68" s="54">
        <f t="shared" si="39"/>
        <v>0</v>
      </c>
      <c r="M68" s="129"/>
      <c r="N68" s="54">
        <f t="shared" si="40"/>
        <v>0</v>
      </c>
      <c r="O68" s="54">
        <f t="shared" si="41"/>
        <v>0</v>
      </c>
      <c r="P68" s="1"/>
      <c r="R68" s="1"/>
      <c r="S68" s="1"/>
      <c r="T68" s="1"/>
      <c r="U68" s="1"/>
      <c r="V68" s="1"/>
      <c r="W68" s="1"/>
    </row>
    <row r="69" spans="1:23" ht="12.5">
      <c r="B69" s="7" t="str">
        <f t="shared" si="4"/>
        <v/>
      </c>
      <c r="C69" s="50">
        <f>IF(D11="","-",+C68+1)</f>
        <v>2059</v>
      </c>
      <c r="D69" s="55">
        <f>IF(F68+SUM(E$17:E68)=D$10,F68,D$10-SUM(E$17:E68))</f>
        <v>0</v>
      </c>
      <c r="E69" s="377">
        <f>IF(+I14&lt;F68,I14,D69)</f>
        <v>0</v>
      </c>
      <c r="F69" s="55">
        <f t="shared" si="37"/>
        <v>0</v>
      </c>
      <c r="G69" s="378">
        <f t="shared" si="35"/>
        <v>0</v>
      </c>
      <c r="H69" s="363">
        <f t="shared" si="36"/>
        <v>0</v>
      </c>
      <c r="I69" s="52">
        <f t="shared" si="38"/>
        <v>0</v>
      </c>
      <c r="J69" s="52"/>
      <c r="K69" s="129"/>
      <c r="L69" s="54">
        <f t="shared" si="39"/>
        <v>0</v>
      </c>
      <c r="M69" s="129"/>
      <c r="N69" s="54">
        <f t="shared" si="40"/>
        <v>0</v>
      </c>
      <c r="O69" s="54">
        <f t="shared" si="41"/>
        <v>0</v>
      </c>
      <c r="P69" s="1"/>
      <c r="R69" s="1"/>
      <c r="S69" s="1"/>
      <c r="T69" s="1"/>
      <c r="U69" s="1"/>
      <c r="V69" s="1"/>
      <c r="W69" s="1"/>
    </row>
    <row r="70" spans="1:23" ht="12.5">
      <c r="B70" s="7" t="str">
        <f t="shared" si="4"/>
        <v/>
      </c>
      <c r="C70" s="50">
        <f>IF(D11="","-",+C69+1)</f>
        <v>2060</v>
      </c>
      <c r="D70" s="55">
        <f>IF(F69+SUM(E$17:E69)=D$10,F69,D$10-SUM(E$17:E69))</f>
        <v>0</v>
      </c>
      <c r="E70" s="377">
        <f>IF(+I14&lt;F69,I14,D70)</f>
        <v>0</v>
      </c>
      <c r="F70" s="55">
        <f t="shared" si="37"/>
        <v>0</v>
      </c>
      <c r="G70" s="378">
        <f t="shared" si="35"/>
        <v>0</v>
      </c>
      <c r="H70" s="363">
        <f t="shared" si="36"/>
        <v>0</v>
      </c>
      <c r="I70" s="52">
        <f t="shared" si="38"/>
        <v>0</v>
      </c>
      <c r="J70" s="52"/>
      <c r="K70" s="129"/>
      <c r="L70" s="54">
        <f t="shared" si="39"/>
        <v>0</v>
      </c>
      <c r="M70" s="129"/>
      <c r="N70" s="54">
        <f t="shared" si="40"/>
        <v>0</v>
      </c>
      <c r="O70" s="54">
        <f t="shared" si="41"/>
        <v>0</v>
      </c>
      <c r="P70" s="1"/>
      <c r="R70" s="1"/>
      <c r="S70" s="1"/>
      <c r="T70" s="1"/>
      <c r="U70" s="1"/>
      <c r="V70" s="1"/>
      <c r="W70" s="1"/>
    </row>
    <row r="71" spans="1:23" ht="12.5">
      <c r="B71" s="7" t="str">
        <f t="shared" si="4"/>
        <v/>
      </c>
      <c r="C71" s="50">
        <f>IF(D11="","-",+C70+1)</f>
        <v>2061</v>
      </c>
      <c r="D71" s="55">
        <f>IF(F70+SUM(E$17:E70)=D$10,F70,D$10-SUM(E$17:E70))</f>
        <v>0</v>
      </c>
      <c r="E71" s="377">
        <f>IF(+I14&lt;F70,I14,D71)</f>
        <v>0</v>
      </c>
      <c r="F71" s="55">
        <f t="shared" si="37"/>
        <v>0</v>
      </c>
      <c r="G71" s="378">
        <f t="shared" si="35"/>
        <v>0</v>
      </c>
      <c r="H71" s="363">
        <f t="shared" si="36"/>
        <v>0</v>
      </c>
      <c r="I71" s="52">
        <f t="shared" si="38"/>
        <v>0</v>
      </c>
      <c r="J71" s="52"/>
      <c r="K71" s="129"/>
      <c r="L71" s="54">
        <f t="shared" si="39"/>
        <v>0</v>
      </c>
      <c r="M71" s="129"/>
      <c r="N71" s="54">
        <f t="shared" si="40"/>
        <v>0</v>
      </c>
      <c r="O71" s="54">
        <f t="shared" si="41"/>
        <v>0</v>
      </c>
      <c r="P71" s="1"/>
      <c r="R71" s="1"/>
      <c r="S71" s="1"/>
      <c r="T71" s="1"/>
      <c r="U71" s="1"/>
      <c r="V71" s="1"/>
      <c r="W71" s="1"/>
    </row>
    <row r="72" spans="1:23" ht="13" thickBot="1">
      <c r="B72" s="7" t="str">
        <f t="shared" si="4"/>
        <v/>
      </c>
      <c r="C72" s="59">
        <f>IF(D11="","-",+C71+1)</f>
        <v>2062</v>
      </c>
      <c r="D72" s="60">
        <f>IF(F71+SUM(E$17:E71)=D$10,F71,D$10-SUM(E$17:E71))</f>
        <v>0</v>
      </c>
      <c r="E72" s="380">
        <f>IF(+I14&lt;F71,I14,D72)</f>
        <v>0</v>
      </c>
      <c r="F72" s="60">
        <f t="shared" si="37"/>
        <v>0</v>
      </c>
      <c r="G72" s="60">
        <f t="shared" si="35"/>
        <v>0</v>
      </c>
      <c r="H72" s="60">
        <f t="shared" si="36"/>
        <v>0</v>
      </c>
      <c r="I72" s="63">
        <f t="shared" si="38"/>
        <v>0</v>
      </c>
      <c r="J72" s="52"/>
      <c r="K72" s="130"/>
      <c r="L72" s="64">
        <f t="shared" si="39"/>
        <v>0</v>
      </c>
      <c r="M72" s="130"/>
      <c r="N72" s="64">
        <f t="shared" si="40"/>
        <v>0</v>
      </c>
      <c r="O72" s="64">
        <f t="shared" si="41"/>
        <v>0</v>
      </c>
      <c r="P72" s="1"/>
      <c r="R72" s="1"/>
      <c r="S72" s="1"/>
      <c r="T72" s="1"/>
      <c r="U72" s="1"/>
      <c r="V72" s="1"/>
      <c r="W72" s="1"/>
    </row>
    <row r="73" spans="1:23" ht="12.5">
      <c r="C73" s="12" t="s">
        <v>78</v>
      </c>
      <c r="D73" s="292"/>
      <c r="E73" s="292">
        <f>SUM(E17:E72)</f>
        <v>81700.999999999985</v>
      </c>
      <c r="F73" s="292"/>
      <c r="G73" s="292">
        <f>SUM(G17:G72)</f>
        <v>297998.29544102756</v>
      </c>
      <c r="H73" s="292">
        <f>SUM(H17:H72)</f>
        <v>297998.29544102756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  <c r="R73" s="1"/>
      <c r="S73" s="1"/>
      <c r="T73" s="1"/>
      <c r="U73" s="1"/>
      <c r="V73" s="1"/>
      <c r="W73" s="1"/>
    </row>
    <row r="74" spans="1:23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  <c r="R74" s="1"/>
      <c r="S74" s="1"/>
      <c r="T74" s="1"/>
      <c r="U74" s="1"/>
      <c r="V74" s="1"/>
      <c r="W74" s="1"/>
    </row>
    <row r="75" spans="1:23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  <c r="R75" s="1"/>
      <c r="S75" s="1"/>
      <c r="T75" s="1"/>
      <c r="U75" s="1"/>
      <c r="V75" s="1"/>
      <c r="W75" s="1"/>
    </row>
    <row r="76" spans="1:23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  <c r="R76" s="1"/>
      <c r="S76" s="1"/>
      <c r="T76" s="1"/>
      <c r="U76" s="1"/>
      <c r="V76" s="1"/>
      <c r="W76" s="1"/>
    </row>
    <row r="77" spans="1:23" ht="17.5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4"/>
      <c r="P77" s="1"/>
      <c r="R77" s="1"/>
      <c r="S77" s="1"/>
      <c r="T77" s="1"/>
      <c r="U77" s="1"/>
      <c r="V77" s="1"/>
      <c r="W77" s="1"/>
    </row>
    <row r="78" spans="1:23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  <c r="R78" s="1"/>
      <c r="S78" s="1"/>
      <c r="T78" s="1"/>
      <c r="U78" s="1"/>
      <c r="V78" s="1"/>
      <c r="W78" s="1"/>
    </row>
    <row r="79" spans="1:23" ht="15.5">
      <c r="A79" s="98"/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  <c r="R79" s="1"/>
      <c r="S79" s="1"/>
      <c r="T79" s="1"/>
      <c r="U79" s="1"/>
      <c r="V79" s="1"/>
      <c r="W79" s="1"/>
    </row>
    <row r="80" spans="1:23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  <c r="R80" s="1"/>
      <c r="S80" s="1"/>
      <c r="T80" s="1"/>
      <c r="U80" s="1"/>
      <c r="V80" s="1"/>
      <c r="W80" s="1"/>
    </row>
    <row r="81" spans="1:23" ht="12.5">
      <c r="B81" s="1"/>
      <c r="C81" s="99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  <c r="R81" s="1"/>
      <c r="S81" s="1"/>
      <c r="T81" s="1"/>
      <c r="U81" s="1"/>
      <c r="V81" s="1"/>
      <c r="W81" s="1"/>
    </row>
    <row r="82" spans="1:23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14 of 77</v>
      </c>
      <c r="Q83" s="1"/>
      <c r="R83" s="1"/>
      <c r="S83" s="1"/>
      <c r="T83" s="1"/>
      <c r="U83" s="1"/>
      <c r="V83" s="1"/>
      <c r="W83" s="1"/>
    </row>
    <row r="84" spans="1:23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94" t="s">
        <v>128</v>
      </c>
      <c r="Q84" s="1"/>
      <c r="R84" s="1"/>
      <c r="S84" s="1"/>
      <c r="T84" s="1"/>
      <c r="U84" s="1"/>
      <c r="V84" s="1"/>
      <c r="W84" s="1"/>
    </row>
    <row r="85" spans="1:23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  <c r="Q85" s="1"/>
      <c r="R85" s="1"/>
      <c r="S85" s="1"/>
      <c r="T85" s="1"/>
      <c r="U85" s="1"/>
      <c r="V85" s="1"/>
      <c r="W85" s="1"/>
    </row>
    <row r="86" spans="1:23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  <c r="Q86" s="1"/>
      <c r="R86" s="1"/>
      <c r="S86" s="1"/>
      <c r="T86" s="1"/>
      <c r="U86" s="1"/>
      <c r="V86" s="1"/>
      <c r="W86" s="1"/>
    </row>
    <row r="87" spans="1:23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7873.6763229825956</v>
      </c>
      <c r="N87" s="386">
        <f>IF(J92&lt;D11,0,VLOOKUP(J92,C17:O72,11))</f>
        <v>7873.6763229825956</v>
      </c>
      <c r="O87" s="69">
        <f>+N87-M87</f>
        <v>0</v>
      </c>
      <c r="P87" s="1"/>
      <c r="Q87" s="1"/>
      <c r="R87" s="1"/>
      <c r="S87" s="1"/>
      <c r="T87" s="1"/>
      <c r="U87" s="1"/>
      <c r="V87" s="1"/>
      <c r="W87" s="1"/>
    </row>
    <row r="88" spans="1:23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8173.557385163318</v>
      </c>
      <c r="N88" s="389">
        <f>IF(J92&lt;D11,0,VLOOKUP(J92,C99:P154,7))</f>
        <v>8173.557385163318</v>
      </c>
      <c r="O88" s="71">
        <f>+N88-M88</f>
        <v>0</v>
      </c>
      <c r="P88" s="1"/>
      <c r="Q88" s="1"/>
      <c r="R88" s="1"/>
      <c r="S88" s="1"/>
      <c r="T88" s="1"/>
      <c r="U88" s="1"/>
      <c r="V88" s="1"/>
      <c r="W88" s="1"/>
    </row>
    <row r="89" spans="1:23" ht="13.5" thickBot="1">
      <c r="C89" s="25" t="s">
        <v>84</v>
      </c>
      <c r="D89" s="103" t="str">
        <f>+D7</f>
        <v>NW Henderson - Oak Hill 138 kV line*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299.88106218072244</v>
      </c>
      <c r="N89" s="391">
        <f>+N88-N87</f>
        <v>299.88106218072244</v>
      </c>
      <c r="O89" s="392">
        <f>+O88-O87</f>
        <v>0</v>
      </c>
      <c r="P89" s="1"/>
      <c r="Q89" s="1"/>
      <c r="R89" s="1"/>
      <c r="S89" s="1"/>
      <c r="T89" s="1"/>
      <c r="U89" s="1"/>
      <c r="V89" s="1"/>
      <c r="W89" s="1"/>
    </row>
    <row r="90" spans="1:23" ht="13.5" thickBot="1">
      <c r="C90" s="29"/>
      <c r="D90" s="66" t="str">
        <f>D8</f>
        <v>DOES NOT MEET SPP $100,000 MINIMUM INVESTMENT FOR REGIONAL BPU SHARING.</v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  <c r="Q90" s="1"/>
      <c r="R90" s="1"/>
      <c r="S90" s="1"/>
      <c r="T90" s="1"/>
      <c r="U90" s="1"/>
      <c r="V90" s="1"/>
      <c r="W90" s="1"/>
    </row>
    <row r="91" spans="1:23" ht="13.5" thickBot="1">
      <c r="C91" s="75" t="s">
        <v>85</v>
      </c>
      <c r="D91" s="91" t="str">
        <f>+D9</f>
        <v>TP2006089</v>
      </c>
      <c r="E91" s="76"/>
      <c r="F91" s="76"/>
      <c r="G91" s="76"/>
      <c r="H91" s="76"/>
      <c r="I91" s="76"/>
      <c r="J91" s="95"/>
      <c r="Q91" s="1"/>
      <c r="R91" s="1"/>
      <c r="S91" s="1"/>
      <c r="T91" s="1"/>
      <c r="U91" s="1"/>
      <c r="V91" s="1"/>
      <c r="W91" s="1"/>
    </row>
    <row r="92" spans="1:23" ht="13">
      <c r="C92" s="34" t="s">
        <v>51</v>
      </c>
      <c r="D92" s="362">
        <v>81701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  <c r="Q92" s="1"/>
      <c r="R92" s="1"/>
      <c r="S92" s="1"/>
      <c r="T92" s="1"/>
      <c r="U92" s="1"/>
      <c r="V92" s="1"/>
      <c r="W92" s="1"/>
    </row>
    <row r="93" spans="1:23" ht="12.5">
      <c r="C93" s="34" t="s">
        <v>54</v>
      </c>
      <c r="D93" s="88">
        <f>IF(D11=I10,"",D11)</f>
        <v>2007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  <c r="R93" s="1"/>
      <c r="S93" s="1"/>
      <c r="T93" s="1"/>
      <c r="U93" s="1"/>
      <c r="V93" s="1"/>
      <c r="W93" s="1"/>
    </row>
    <row r="94" spans="1:23" ht="12.5">
      <c r="C94" s="34" t="s">
        <v>56</v>
      </c>
      <c r="D94" s="393">
        <f>IF(D11=I10,"",D12)</f>
        <v>6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  <c r="R94" s="1"/>
      <c r="S94" s="1"/>
      <c r="T94" s="1"/>
      <c r="U94" s="1"/>
      <c r="V94" s="1"/>
      <c r="W94" s="1"/>
    </row>
    <row r="95" spans="1:23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  <c r="Q95" s="1"/>
      <c r="R95" s="1"/>
      <c r="S95" s="1"/>
      <c r="T95" s="1"/>
      <c r="U95" s="1"/>
      <c r="V95" s="1"/>
      <c r="W95" s="1"/>
    </row>
    <row r="96" spans="1:23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1856.840909090909</v>
      </c>
      <c r="K96" s="292"/>
      <c r="L96" s="292"/>
      <c r="M96" s="292"/>
      <c r="N96" s="292"/>
      <c r="O96" s="292"/>
      <c r="P96" s="1"/>
      <c r="Q96" s="1"/>
      <c r="R96" s="1"/>
      <c r="S96" s="1"/>
      <c r="T96" s="1"/>
      <c r="U96" s="1"/>
      <c r="V96" s="1"/>
      <c r="W96" s="1"/>
    </row>
    <row r="97" spans="1:23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  <c r="Q97" s="1"/>
      <c r="R97" s="1"/>
      <c r="S97" s="1"/>
      <c r="T97" s="1"/>
      <c r="U97" s="1"/>
      <c r="V97" s="1"/>
      <c r="W97" s="1"/>
    </row>
    <row r="98" spans="1:23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  <c r="Q98" s="1"/>
      <c r="R98" s="1"/>
      <c r="S98" s="1"/>
      <c r="T98" s="1"/>
      <c r="U98" s="1"/>
      <c r="V98" s="1"/>
      <c r="W98" s="1"/>
    </row>
    <row r="99" spans="1:23" ht="12.5">
      <c r="C99" s="50">
        <f>IF(D93= "","-",D93)</f>
        <v>2007</v>
      </c>
      <c r="D99" s="133">
        <v>0</v>
      </c>
      <c r="E99" s="375">
        <v>0</v>
      </c>
      <c r="F99" s="137">
        <v>54301</v>
      </c>
      <c r="G99" s="140">
        <v>27151</v>
      </c>
      <c r="H99" s="396">
        <v>4328</v>
      </c>
      <c r="I99" s="397">
        <v>4328</v>
      </c>
      <c r="J99" s="154">
        <f t="shared" ref="J99:J130" si="42">+I99-H99</f>
        <v>0</v>
      </c>
      <c r="K99" s="54"/>
      <c r="L99" s="112">
        <v>0</v>
      </c>
      <c r="M99" s="53">
        <f t="shared" ref="M99:M130" si="43">IF(L99&lt;&gt;0,+H99-L99,0)</f>
        <v>0</v>
      </c>
      <c r="N99" s="112">
        <v>0</v>
      </c>
      <c r="O99" s="53">
        <f t="shared" ref="O99:O130" si="44">IF(N99&lt;&gt;0,+I99-N99,0)</f>
        <v>0</v>
      </c>
      <c r="P99" s="53">
        <f t="shared" ref="P99:P130" si="45">+O99-M99</f>
        <v>0</v>
      </c>
      <c r="Q99" s="1"/>
      <c r="R99" s="12"/>
      <c r="S99" s="12"/>
      <c r="T99" s="12"/>
      <c r="U99" s="12"/>
      <c r="V99" s="12"/>
      <c r="W99" s="12">
        <f>ROUND(I99,0)</f>
        <v>4328</v>
      </c>
    </row>
    <row r="100" spans="1:23" ht="12.5">
      <c r="B100" s="7" t="str">
        <f>IF(D100=F99,"","IU")</f>
        <v/>
      </c>
      <c r="C100" s="50">
        <f>IF(D93="","-",+C99+1)</f>
        <v>2008</v>
      </c>
      <c r="D100" s="133">
        <v>54301</v>
      </c>
      <c r="E100" s="375">
        <v>1468</v>
      </c>
      <c r="F100" s="137">
        <v>52833</v>
      </c>
      <c r="G100" s="137">
        <v>53567</v>
      </c>
      <c r="H100" s="375">
        <v>10006</v>
      </c>
      <c r="I100" s="374">
        <v>10006</v>
      </c>
      <c r="J100" s="154">
        <f t="shared" si="42"/>
        <v>0</v>
      </c>
      <c r="K100" s="54"/>
      <c r="L100" s="113">
        <v>10006</v>
      </c>
      <c r="M100" s="54">
        <f t="shared" si="43"/>
        <v>0</v>
      </c>
      <c r="N100" s="113">
        <v>10006</v>
      </c>
      <c r="O100" s="54">
        <f t="shared" si="44"/>
        <v>0</v>
      </c>
      <c r="P100" s="54">
        <f t="shared" si="45"/>
        <v>0</v>
      </c>
      <c r="Q100" s="1"/>
      <c r="R100" s="12"/>
      <c r="S100" s="12"/>
      <c r="T100" s="12"/>
      <c r="U100" s="12"/>
      <c r="V100" s="12"/>
      <c r="W100" s="12">
        <f>ROUND(I100,0)</f>
        <v>10006</v>
      </c>
    </row>
    <row r="101" spans="1:23" ht="12.5">
      <c r="B101" s="7" t="str">
        <f t="shared" ref="B101:B154" si="46">IF(D101=F100,"","IU")</f>
        <v/>
      </c>
      <c r="C101" s="50">
        <f>IF(D93="","-",+C100+1)</f>
        <v>2009</v>
      </c>
      <c r="D101" s="133">
        <v>52833</v>
      </c>
      <c r="E101" s="375">
        <v>1428.9736842105262</v>
      </c>
      <c r="F101" s="137">
        <v>51404.026315789473</v>
      </c>
      <c r="G101" s="137">
        <v>52118.513157894733</v>
      </c>
      <c r="H101" s="375">
        <v>8972.4855002204786</v>
      </c>
      <c r="I101" s="374">
        <v>8972.4855002204786</v>
      </c>
      <c r="J101" s="154">
        <f t="shared" si="42"/>
        <v>0</v>
      </c>
      <c r="K101" s="54"/>
      <c r="L101" s="113">
        <f t="shared" ref="L101:L106" si="47">H101</f>
        <v>8972.4855002204786</v>
      </c>
      <c r="M101" s="54">
        <f t="shared" si="43"/>
        <v>0</v>
      </c>
      <c r="N101" s="113">
        <f t="shared" ref="N101:N106" si="48">I101</f>
        <v>8972.4855002204786</v>
      </c>
      <c r="O101" s="54">
        <f t="shared" si="44"/>
        <v>0</v>
      </c>
      <c r="P101" s="54">
        <f t="shared" si="45"/>
        <v>0</v>
      </c>
      <c r="Q101" s="1"/>
      <c r="R101" s="1"/>
      <c r="S101" s="1"/>
      <c r="T101" s="1"/>
      <c r="U101" s="1"/>
      <c r="V101" s="1"/>
      <c r="W101" s="1"/>
    </row>
    <row r="102" spans="1:23" ht="12.5">
      <c r="B102" s="7" t="str">
        <f t="shared" si="46"/>
        <v>IU</v>
      </c>
      <c r="C102" s="50">
        <f>IF(D93="","-",+C101+1)</f>
        <v>2010</v>
      </c>
      <c r="D102" s="133">
        <v>78804.026315789481</v>
      </c>
      <c r="E102" s="375">
        <v>1992.7073170731708</v>
      </c>
      <c r="F102" s="137">
        <v>76811.318998716306</v>
      </c>
      <c r="G102" s="137">
        <v>77807.672657252901</v>
      </c>
      <c r="H102" s="375">
        <v>14837.671154363743</v>
      </c>
      <c r="I102" s="374">
        <v>14837.671154363743</v>
      </c>
      <c r="J102" s="154">
        <f t="shared" si="42"/>
        <v>0</v>
      </c>
      <c r="K102" s="54"/>
      <c r="L102" s="113">
        <f t="shared" si="47"/>
        <v>14837.671154363743</v>
      </c>
      <c r="M102" s="54">
        <f t="shared" si="43"/>
        <v>0</v>
      </c>
      <c r="N102" s="113">
        <f t="shared" si="48"/>
        <v>14837.671154363743</v>
      </c>
      <c r="O102" s="54">
        <f t="shared" si="44"/>
        <v>0</v>
      </c>
      <c r="P102" s="54">
        <f t="shared" si="45"/>
        <v>0</v>
      </c>
      <c r="Q102" s="1"/>
      <c r="R102" s="1"/>
      <c r="S102" s="1"/>
      <c r="T102" s="1"/>
      <c r="U102" s="1"/>
      <c r="V102" s="1"/>
      <c r="W102" s="1"/>
    </row>
    <row r="103" spans="1:23" ht="12.5">
      <c r="B103" s="7" t="str">
        <f t="shared" si="46"/>
        <v/>
      </c>
      <c r="C103" s="50">
        <f>IF(D93="","-",+C102+1)</f>
        <v>2011</v>
      </c>
      <c r="D103" s="133">
        <v>76811.318998716306</v>
      </c>
      <c r="E103" s="376">
        <v>1945.2619047619048</v>
      </c>
      <c r="F103" s="137">
        <v>74866.057093954398</v>
      </c>
      <c r="G103" s="137">
        <v>75838.688046335359</v>
      </c>
      <c r="H103" s="375">
        <v>13349.876325445057</v>
      </c>
      <c r="I103" s="374">
        <v>13349.876325445057</v>
      </c>
      <c r="J103" s="154">
        <f t="shared" si="42"/>
        <v>0</v>
      </c>
      <c r="K103" s="54"/>
      <c r="L103" s="113">
        <f t="shared" si="47"/>
        <v>13349.876325445057</v>
      </c>
      <c r="M103" s="54">
        <f t="shared" si="43"/>
        <v>0</v>
      </c>
      <c r="N103" s="113">
        <f t="shared" si="48"/>
        <v>13349.876325445057</v>
      </c>
      <c r="O103" s="54">
        <f t="shared" si="44"/>
        <v>0</v>
      </c>
      <c r="P103" s="54">
        <f t="shared" si="45"/>
        <v>0</v>
      </c>
      <c r="Q103" s="1"/>
      <c r="R103" s="1"/>
      <c r="S103" s="1"/>
      <c r="T103" s="1"/>
      <c r="U103" s="1"/>
      <c r="V103" s="1"/>
      <c r="W103" s="1"/>
    </row>
    <row r="104" spans="1:23" ht="12.5">
      <c r="B104" s="7" t="str">
        <f t="shared" si="46"/>
        <v/>
      </c>
      <c r="C104" s="50">
        <f>IF(D93="","-",+C103+1)</f>
        <v>2012</v>
      </c>
      <c r="D104" s="133">
        <v>74866.057093954398</v>
      </c>
      <c r="E104" s="375">
        <v>1945.2619047619048</v>
      </c>
      <c r="F104" s="137">
        <v>72920.795189192489</v>
      </c>
      <c r="G104" s="137">
        <v>73893.426141573436</v>
      </c>
      <c r="H104" s="375">
        <v>12818.97009538296</v>
      </c>
      <c r="I104" s="374">
        <v>12818.97009538296</v>
      </c>
      <c r="J104" s="154">
        <f t="shared" si="42"/>
        <v>0</v>
      </c>
      <c r="K104" s="54"/>
      <c r="L104" s="113">
        <f t="shared" si="47"/>
        <v>12818.97009538296</v>
      </c>
      <c r="M104" s="54">
        <f t="shared" si="43"/>
        <v>0</v>
      </c>
      <c r="N104" s="113">
        <f t="shared" si="48"/>
        <v>12818.97009538296</v>
      </c>
      <c r="O104" s="54">
        <f t="shared" si="44"/>
        <v>0</v>
      </c>
      <c r="P104" s="54">
        <f t="shared" si="45"/>
        <v>0</v>
      </c>
      <c r="Q104" s="1"/>
      <c r="R104" s="1"/>
      <c r="S104" s="1"/>
      <c r="T104" s="1"/>
      <c r="U104" s="1"/>
      <c r="V104" s="1"/>
      <c r="W104" s="1"/>
    </row>
    <row r="105" spans="1:23" ht="12.5">
      <c r="B105" s="7" t="str">
        <f t="shared" si="46"/>
        <v/>
      </c>
      <c r="C105" s="50">
        <f>IF(D93="","-",+C104+1)</f>
        <v>2013</v>
      </c>
      <c r="D105" s="133">
        <v>72920.795189192489</v>
      </c>
      <c r="E105" s="375">
        <v>1945.2619047619048</v>
      </c>
      <c r="F105" s="137">
        <v>70975.533284430581</v>
      </c>
      <c r="G105" s="137">
        <v>71948.164236811543</v>
      </c>
      <c r="H105" s="375">
        <v>11679.251522399856</v>
      </c>
      <c r="I105" s="374">
        <v>11679.251522399856</v>
      </c>
      <c r="J105" s="154">
        <v>0</v>
      </c>
      <c r="K105" s="54"/>
      <c r="L105" s="113">
        <f t="shared" si="47"/>
        <v>11679.251522399856</v>
      </c>
      <c r="M105" s="54">
        <f t="shared" ref="M105:M110" si="49">IF(L105&lt;&gt;0,+H105-L105,0)</f>
        <v>0</v>
      </c>
      <c r="N105" s="113">
        <f t="shared" si="48"/>
        <v>11679.251522399856</v>
      </c>
      <c r="O105" s="54">
        <f t="shared" ref="O105:O110" si="50">IF(N105&lt;&gt;0,+I105-N105,0)</f>
        <v>0</v>
      </c>
      <c r="P105" s="54">
        <f t="shared" ref="P105:P110" si="51">+O105-M105</f>
        <v>0</v>
      </c>
      <c r="Q105" s="1"/>
      <c r="R105" s="1"/>
      <c r="S105" s="1"/>
      <c r="T105" s="1"/>
      <c r="U105" s="1"/>
      <c r="V105" s="1"/>
      <c r="W105" s="1"/>
    </row>
    <row r="106" spans="1:23" ht="12.5">
      <c r="B106" s="7" t="str">
        <f t="shared" si="46"/>
        <v/>
      </c>
      <c r="C106" s="50">
        <f>IF(D93="","-",+C105+1)</f>
        <v>2014</v>
      </c>
      <c r="D106" s="133">
        <v>70975.533284430581</v>
      </c>
      <c r="E106" s="375">
        <v>1945.2619047619048</v>
      </c>
      <c r="F106" s="137">
        <v>69030.271379668673</v>
      </c>
      <c r="G106" s="137">
        <v>70002.90233204962</v>
      </c>
      <c r="H106" s="375">
        <v>11460.298583288852</v>
      </c>
      <c r="I106" s="374">
        <v>11460.298583288852</v>
      </c>
      <c r="J106" s="54">
        <v>0</v>
      </c>
      <c r="K106" s="54"/>
      <c r="L106" s="113">
        <f t="shared" si="47"/>
        <v>11460.298583288852</v>
      </c>
      <c r="M106" s="54">
        <f t="shared" si="49"/>
        <v>0</v>
      </c>
      <c r="N106" s="113">
        <f t="shared" si="48"/>
        <v>11460.298583288852</v>
      </c>
      <c r="O106" s="54">
        <f t="shared" si="50"/>
        <v>0</v>
      </c>
      <c r="P106" s="54">
        <f t="shared" si="51"/>
        <v>0</v>
      </c>
      <c r="Q106" s="1"/>
      <c r="R106" s="1"/>
      <c r="S106" s="1"/>
      <c r="T106" s="1"/>
      <c r="U106" s="1"/>
      <c r="V106" s="1"/>
      <c r="W106" s="1"/>
    </row>
    <row r="107" spans="1:23" ht="12.5">
      <c r="B107" s="7" t="str">
        <f t="shared" si="46"/>
        <v/>
      </c>
      <c r="C107" s="50">
        <f>IF(D93="","-",+C106+1)</f>
        <v>2015</v>
      </c>
      <c r="D107" s="133">
        <v>69030.271379668673</v>
      </c>
      <c r="E107" s="375">
        <v>1945.2619047619048</v>
      </c>
      <c r="F107" s="137">
        <v>67085.009474906765</v>
      </c>
      <c r="G107" s="137">
        <v>68057.640427287726</v>
      </c>
      <c r="H107" s="375">
        <v>10913.140814685254</v>
      </c>
      <c r="I107" s="374">
        <v>10913.140814685254</v>
      </c>
      <c r="J107" s="54">
        <f t="shared" si="42"/>
        <v>0</v>
      </c>
      <c r="K107" s="54"/>
      <c r="L107" s="113">
        <f t="shared" ref="L107:L112" si="52">H107</f>
        <v>10913.140814685254</v>
      </c>
      <c r="M107" s="54">
        <f t="shared" si="49"/>
        <v>0</v>
      </c>
      <c r="N107" s="113">
        <f t="shared" ref="N107:N112" si="53">I107</f>
        <v>10913.140814685254</v>
      </c>
      <c r="O107" s="54">
        <f t="shared" si="50"/>
        <v>0</v>
      </c>
      <c r="P107" s="54">
        <f t="shared" si="51"/>
        <v>0</v>
      </c>
      <c r="Q107" s="1"/>
      <c r="R107" s="1"/>
      <c r="S107" s="1"/>
      <c r="T107" s="1"/>
      <c r="U107" s="1"/>
      <c r="V107" s="1"/>
      <c r="W107" s="1"/>
    </row>
    <row r="108" spans="1:23" ht="12.5">
      <c r="B108" s="7" t="str">
        <f t="shared" si="46"/>
        <v/>
      </c>
      <c r="C108" s="50">
        <f>IF(D93="","-",+C107+1)</f>
        <v>2016</v>
      </c>
      <c r="D108" s="133">
        <v>67085.009474906765</v>
      </c>
      <c r="E108" s="375">
        <v>1900.0232558139535</v>
      </c>
      <c r="F108" s="137">
        <v>65184.986219092811</v>
      </c>
      <c r="G108" s="137">
        <v>66134.997846999788</v>
      </c>
      <c r="H108" s="375">
        <v>10295.860457941419</v>
      </c>
      <c r="I108" s="374">
        <v>10295.860457941419</v>
      </c>
      <c r="J108" s="54">
        <f t="shared" si="42"/>
        <v>0</v>
      </c>
      <c r="K108" s="54"/>
      <c r="L108" s="113">
        <f t="shared" si="52"/>
        <v>10295.860457941419</v>
      </c>
      <c r="M108" s="54">
        <f t="shared" si="49"/>
        <v>0</v>
      </c>
      <c r="N108" s="113">
        <f t="shared" si="53"/>
        <v>10295.860457941419</v>
      </c>
      <c r="O108" s="54">
        <f t="shared" si="50"/>
        <v>0</v>
      </c>
      <c r="P108" s="54">
        <f t="shared" si="51"/>
        <v>0</v>
      </c>
      <c r="Q108" s="1"/>
      <c r="R108" s="1"/>
      <c r="S108" s="1"/>
      <c r="T108" s="1"/>
      <c r="U108" s="1"/>
      <c r="V108" s="1"/>
      <c r="W108" s="1"/>
    </row>
    <row r="109" spans="1:23" ht="12.5">
      <c r="B109" s="7" t="str">
        <f t="shared" si="46"/>
        <v/>
      </c>
      <c r="C109" s="50">
        <f>IF(D93="","-",+C108+1)</f>
        <v>2017</v>
      </c>
      <c r="D109" s="133">
        <v>65184.986219092811</v>
      </c>
      <c r="E109" s="375">
        <v>1945.2619047619048</v>
      </c>
      <c r="F109" s="137">
        <v>63239.724314330902</v>
      </c>
      <c r="G109" s="137">
        <v>64212.355266711857</v>
      </c>
      <c r="H109" s="375">
        <v>9745.2303003311172</v>
      </c>
      <c r="I109" s="374">
        <v>9745.2303003311172</v>
      </c>
      <c r="J109" s="54">
        <f t="shared" si="42"/>
        <v>0</v>
      </c>
      <c r="K109" s="54"/>
      <c r="L109" s="113">
        <f t="shared" si="52"/>
        <v>9745.2303003311172</v>
      </c>
      <c r="M109" s="54">
        <f t="shared" si="49"/>
        <v>0</v>
      </c>
      <c r="N109" s="113">
        <f t="shared" si="53"/>
        <v>9745.2303003311172</v>
      </c>
      <c r="O109" s="54">
        <f t="shared" si="50"/>
        <v>0</v>
      </c>
      <c r="P109" s="54">
        <f t="shared" si="51"/>
        <v>0</v>
      </c>
      <c r="Q109" s="1"/>
      <c r="R109" s="1"/>
      <c r="S109" s="1"/>
      <c r="T109" s="1"/>
      <c r="U109" s="1"/>
      <c r="V109" s="1"/>
      <c r="W109" s="1"/>
    </row>
    <row r="110" spans="1:23" ht="12.5">
      <c r="B110" s="7" t="str">
        <f t="shared" si="46"/>
        <v/>
      </c>
      <c r="C110" s="50">
        <f>IF(D93="","-",+C109+1)</f>
        <v>2018</v>
      </c>
      <c r="D110" s="133">
        <v>63239.724314330902</v>
      </c>
      <c r="E110" s="375">
        <v>1945.2619047619048</v>
      </c>
      <c r="F110" s="137">
        <v>61294.462409568994</v>
      </c>
      <c r="G110" s="137">
        <v>62267.093361949948</v>
      </c>
      <c r="H110" s="375">
        <v>8520.9525094527817</v>
      </c>
      <c r="I110" s="374">
        <v>8520.9525094527817</v>
      </c>
      <c r="J110" s="54">
        <f t="shared" si="42"/>
        <v>0</v>
      </c>
      <c r="K110" s="54"/>
      <c r="L110" s="113">
        <f t="shared" si="52"/>
        <v>8520.9525094527817</v>
      </c>
      <c r="M110" s="54">
        <f t="shared" si="49"/>
        <v>0</v>
      </c>
      <c r="N110" s="113">
        <f t="shared" si="53"/>
        <v>8520.9525094527817</v>
      </c>
      <c r="O110" s="54">
        <f t="shared" si="50"/>
        <v>0</v>
      </c>
      <c r="P110" s="54">
        <f t="shared" si="51"/>
        <v>0</v>
      </c>
      <c r="Q110" s="1"/>
      <c r="R110" s="1"/>
      <c r="S110" s="1"/>
      <c r="T110" s="1"/>
      <c r="U110" s="1"/>
      <c r="V110" s="1"/>
      <c r="W110" s="1"/>
    </row>
    <row r="111" spans="1:23" ht="12.5">
      <c r="B111" s="7" t="str">
        <f t="shared" si="46"/>
        <v/>
      </c>
      <c r="C111" s="50">
        <f>IF(D93="","-",+C110+1)</f>
        <v>2019</v>
      </c>
      <c r="D111" s="133">
        <v>61294.462409568994</v>
      </c>
      <c r="E111" s="375">
        <v>1900.0232558139535</v>
      </c>
      <c r="F111" s="137">
        <v>59394.43915375504</v>
      </c>
      <c r="G111" s="137">
        <v>60344.450781662017</v>
      </c>
      <c r="H111" s="375">
        <v>8359.3262482635964</v>
      </c>
      <c r="I111" s="374">
        <v>8359.3262482635964</v>
      </c>
      <c r="J111" s="54">
        <f t="shared" si="42"/>
        <v>0</v>
      </c>
      <c r="K111" s="54"/>
      <c r="L111" s="113">
        <f t="shared" si="52"/>
        <v>8359.3262482635964</v>
      </c>
      <c r="M111" s="54">
        <f t="shared" ref="M111:M112" si="54">IF(L111&lt;&gt;0,+H111-L111,0)</f>
        <v>0</v>
      </c>
      <c r="N111" s="113">
        <f t="shared" si="53"/>
        <v>8359.3262482635964</v>
      </c>
      <c r="O111" s="54">
        <f t="shared" si="44"/>
        <v>0</v>
      </c>
      <c r="P111" s="54">
        <f t="shared" si="45"/>
        <v>0</v>
      </c>
      <c r="Q111" s="1"/>
      <c r="R111" s="1"/>
      <c r="S111" s="1"/>
      <c r="T111" s="1"/>
      <c r="U111" s="1"/>
      <c r="V111" s="1"/>
      <c r="W111" s="1"/>
    </row>
    <row r="112" spans="1:23" ht="12.5">
      <c r="B112" s="7" t="str">
        <f t="shared" si="46"/>
        <v/>
      </c>
      <c r="C112" s="50">
        <f>IF(D93="","-",+C111+1)</f>
        <v>2020</v>
      </c>
      <c r="D112" s="133">
        <v>59394.43915375504</v>
      </c>
      <c r="E112" s="375">
        <v>1945.2619047619048</v>
      </c>
      <c r="F112" s="137">
        <v>57449.177248993132</v>
      </c>
      <c r="G112" s="137">
        <v>58421.808201374086</v>
      </c>
      <c r="H112" s="375">
        <v>8229.9197146067363</v>
      </c>
      <c r="I112" s="374">
        <v>8229.9197146067363</v>
      </c>
      <c r="J112" s="54">
        <f t="shared" si="42"/>
        <v>0</v>
      </c>
      <c r="K112" s="54"/>
      <c r="L112" s="113">
        <f t="shared" si="52"/>
        <v>8229.9197146067363</v>
      </c>
      <c r="M112" s="54">
        <f t="shared" si="54"/>
        <v>0</v>
      </c>
      <c r="N112" s="113">
        <f t="shared" si="53"/>
        <v>8229.9197146067363</v>
      </c>
      <c r="O112" s="54">
        <f t="shared" si="44"/>
        <v>0</v>
      </c>
      <c r="P112" s="54">
        <f t="shared" si="45"/>
        <v>0</v>
      </c>
      <c r="Q112" s="1"/>
      <c r="R112" s="1"/>
      <c r="S112" s="1"/>
      <c r="T112" s="1"/>
      <c r="U112" s="1"/>
      <c r="V112" s="1"/>
      <c r="W112" s="1"/>
    </row>
    <row r="113" spans="2:23" ht="12.5">
      <c r="B113" s="7" t="str">
        <f t="shared" si="46"/>
        <v/>
      </c>
      <c r="C113" s="50">
        <f>IF(D93="","-",+C112+1)</f>
        <v>2021</v>
      </c>
      <c r="D113" s="133">
        <v>57449.177248993132</v>
      </c>
      <c r="E113" s="375">
        <v>1992.7073170731708</v>
      </c>
      <c r="F113" s="137">
        <v>55456.469931919964</v>
      </c>
      <c r="G113" s="137">
        <v>56452.823590456552</v>
      </c>
      <c r="H113" s="375">
        <v>8400.9059134474937</v>
      </c>
      <c r="I113" s="374">
        <v>8400.9059134474937</v>
      </c>
      <c r="J113" s="54">
        <f t="shared" si="42"/>
        <v>0</v>
      </c>
      <c r="K113" s="54"/>
      <c r="L113" s="113">
        <f t="shared" ref="L113" si="55">H113</f>
        <v>8400.9059134474937</v>
      </c>
      <c r="M113" s="54">
        <f t="shared" ref="M113" si="56">IF(L113&lt;&gt;0,+H113-L113,0)</f>
        <v>0</v>
      </c>
      <c r="N113" s="113">
        <f t="shared" ref="N113" si="57">I113</f>
        <v>8400.9059134474937</v>
      </c>
      <c r="O113" s="54">
        <f t="shared" ref="O113" si="58">IF(N113&lt;&gt;0,+I113-N113,0)</f>
        <v>0</v>
      </c>
      <c r="P113" s="54">
        <f t="shared" ref="P113" si="59">+O113-M113</f>
        <v>0</v>
      </c>
      <c r="Q113" s="1"/>
      <c r="R113" s="1"/>
      <c r="S113" s="1"/>
      <c r="T113" s="1"/>
      <c r="U113" s="1"/>
      <c r="V113" s="1"/>
      <c r="W113" s="1"/>
    </row>
    <row r="114" spans="2:23" ht="13">
      <c r="B114" s="7" t="str">
        <f t="shared" si="46"/>
        <v/>
      </c>
      <c r="C114" s="459">
        <f>IF(D93="","-",+C113+1)</f>
        <v>2022</v>
      </c>
      <c r="D114" s="12">
        <v>55456.469931919964</v>
      </c>
      <c r="E114" s="377">
        <v>1945.2619047619048</v>
      </c>
      <c r="F114" s="55">
        <v>53511.208027158056</v>
      </c>
      <c r="G114" s="55">
        <v>54483.83897953901</v>
      </c>
      <c r="H114" s="379">
        <v>8344.8161119685956</v>
      </c>
      <c r="I114" s="398">
        <v>8344.8161119685956</v>
      </c>
      <c r="J114" s="54">
        <f t="shared" si="42"/>
        <v>0</v>
      </c>
      <c r="K114" s="54"/>
      <c r="L114" s="129"/>
      <c r="M114" s="54">
        <f t="shared" si="43"/>
        <v>0</v>
      </c>
      <c r="N114" s="129"/>
      <c r="O114" s="54">
        <f t="shared" si="44"/>
        <v>0</v>
      </c>
      <c r="P114" s="54">
        <f t="shared" si="45"/>
        <v>0</v>
      </c>
      <c r="Q114" s="1"/>
      <c r="R114" s="1"/>
      <c r="S114" s="1"/>
      <c r="T114" s="1"/>
      <c r="U114" s="1"/>
      <c r="V114" s="1"/>
      <c r="W114" s="1"/>
    </row>
    <row r="115" spans="2:23" ht="12.5">
      <c r="B115" s="7" t="str">
        <f t="shared" si="46"/>
        <v/>
      </c>
      <c r="C115" s="50">
        <f>IF(D93="","-",+C114+1)</f>
        <v>2023</v>
      </c>
      <c r="D115" s="12">
        <f>IF(F114+SUM(E$99:E114)=D$92,F114,D$92-SUM(E$99:E114))</f>
        <v>53511.208027158056</v>
      </c>
      <c r="E115" s="377">
        <f>IF(+J96&lt;F114,J96,D115)</f>
        <v>1856.840909090909</v>
      </c>
      <c r="F115" s="55">
        <f t="shared" ref="F115:F130" si="60">+D115-E115</f>
        <v>51654.367118067144</v>
      </c>
      <c r="G115" s="55">
        <f t="shared" ref="G115:G130" si="61">+(F115+D115)/2</f>
        <v>52582.7875726126</v>
      </c>
      <c r="H115" s="379">
        <f t="shared" ref="H115:H154" si="62">+J$94*G115+E115</f>
        <v>8404.7829873527116</v>
      </c>
      <c r="I115" s="398">
        <f t="shared" ref="I115:I154" si="63">+J$95*G115+E115</f>
        <v>8404.7829873527116</v>
      </c>
      <c r="J115" s="54">
        <f t="shared" si="42"/>
        <v>0</v>
      </c>
      <c r="K115" s="54"/>
      <c r="L115" s="129"/>
      <c r="M115" s="54">
        <f t="shared" si="43"/>
        <v>0</v>
      </c>
      <c r="N115" s="129"/>
      <c r="O115" s="54">
        <f t="shared" si="44"/>
        <v>0</v>
      </c>
      <c r="P115" s="54">
        <f t="shared" si="45"/>
        <v>0</v>
      </c>
      <c r="Q115" s="1"/>
      <c r="R115" s="1"/>
      <c r="S115" s="1"/>
      <c r="T115" s="1"/>
      <c r="U115" s="1"/>
      <c r="V115" s="1"/>
      <c r="W115" s="1"/>
    </row>
    <row r="116" spans="2:23" ht="12.5">
      <c r="B116" s="7" t="str">
        <f t="shared" si="46"/>
        <v/>
      </c>
      <c r="C116" s="50">
        <f>IF(D93="","-",+C115+1)</f>
        <v>2024</v>
      </c>
      <c r="D116" s="12">
        <f>IF(F115+SUM(E$99:E115)=D$92,F115,D$92-SUM(E$99:E115))</f>
        <v>51654.367118067144</v>
      </c>
      <c r="E116" s="377">
        <f>IF(+J96&lt;F115,J96,D116)</f>
        <v>1856.840909090909</v>
      </c>
      <c r="F116" s="55">
        <f t="shared" si="60"/>
        <v>49797.526208976233</v>
      </c>
      <c r="G116" s="55">
        <f t="shared" si="61"/>
        <v>50725.946663521689</v>
      </c>
      <c r="H116" s="379">
        <f t="shared" si="62"/>
        <v>8173.557385163318</v>
      </c>
      <c r="I116" s="398">
        <f t="shared" si="63"/>
        <v>8173.557385163318</v>
      </c>
      <c r="J116" s="54">
        <f t="shared" si="42"/>
        <v>0</v>
      </c>
      <c r="K116" s="54"/>
      <c r="L116" s="129"/>
      <c r="M116" s="54">
        <f t="shared" si="43"/>
        <v>0</v>
      </c>
      <c r="N116" s="129"/>
      <c r="O116" s="54">
        <f t="shared" si="44"/>
        <v>0</v>
      </c>
      <c r="P116" s="54">
        <f t="shared" si="45"/>
        <v>0</v>
      </c>
      <c r="Q116" s="1"/>
      <c r="R116" s="1"/>
      <c r="S116" s="1"/>
      <c r="T116" s="1"/>
      <c r="U116" s="1"/>
      <c r="V116" s="1"/>
      <c r="W116" s="1"/>
    </row>
    <row r="117" spans="2:23" ht="12.5">
      <c r="B117" s="7" t="str">
        <f t="shared" si="46"/>
        <v/>
      </c>
      <c r="C117" s="50">
        <f>IF(D93="","-",+C116+1)</f>
        <v>2025</v>
      </c>
      <c r="D117" s="12">
        <f>IF(F116+SUM(E$99:E116)=D$92,F116,D$92-SUM(E$99:E116))</f>
        <v>49797.526208976233</v>
      </c>
      <c r="E117" s="377">
        <f>IF(+J96&lt;F116,J96,D117)</f>
        <v>1856.840909090909</v>
      </c>
      <c r="F117" s="55">
        <f t="shared" si="60"/>
        <v>47940.685299885321</v>
      </c>
      <c r="G117" s="55">
        <f t="shared" si="61"/>
        <v>48869.105754430777</v>
      </c>
      <c r="H117" s="379">
        <f t="shared" si="62"/>
        <v>7942.3317829739253</v>
      </c>
      <c r="I117" s="398">
        <f t="shared" si="63"/>
        <v>7942.3317829739253</v>
      </c>
      <c r="J117" s="54">
        <f t="shared" si="42"/>
        <v>0</v>
      </c>
      <c r="K117" s="54"/>
      <c r="L117" s="129"/>
      <c r="M117" s="54">
        <f t="shared" si="43"/>
        <v>0</v>
      </c>
      <c r="N117" s="129"/>
      <c r="O117" s="54">
        <f t="shared" si="44"/>
        <v>0</v>
      </c>
      <c r="P117" s="54">
        <f t="shared" si="45"/>
        <v>0</v>
      </c>
      <c r="Q117" s="1"/>
      <c r="R117" s="1"/>
      <c r="S117" s="1"/>
      <c r="T117" s="1"/>
      <c r="U117" s="1"/>
      <c r="V117" s="1"/>
      <c r="W117" s="1"/>
    </row>
    <row r="118" spans="2:23" ht="12.5">
      <c r="B118" s="7" t="str">
        <f t="shared" si="46"/>
        <v/>
      </c>
      <c r="C118" s="50">
        <f>IF(D93="","-",+C117+1)</f>
        <v>2026</v>
      </c>
      <c r="D118" s="12">
        <f>IF(F117+SUM(E$99:E117)=D$92,F117,D$92-SUM(E$99:E117))</f>
        <v>47940.685299885321</v>
      </c>
      <c r="E118" s="377">
        <f>IF(+J96&lt;F117,J96,D118)</f>
        <v>1856.840909090909</v>
      </c>
      <c r="F118" s="55">
        <f t="shared" si="60"/>
        <v>46083.844390794409</v>
      </c>
      <c r="G118" s="55">
        <f t="shared" si="61"/>
        <v>47012.264845339865</v>
      </c>
      <c r="H118" s="379">
        <f t="shared" si="62"/>
        <v>7711.1061807845326</v>
      </c>
      <c r="I118" s="398">
        <f t="shared" si="63"/>
        <v>7711.1061807845326</v>
      </c>
      <c r="J118" s="54">
        <f t="shared" si="42"/>
        <v>0</v>
      </c>
      <c r="K118" s="54"/>
      <c r="L118" s="129"/>
      <c r="M118" s="54">
        <f t="shared" si="43"/>
        <v>0</v>
      </c>
      <c r="N118" s="129"/>
      <c r="O118" s="54">
        <f t="shared" si="44"/>
        <v>0</v>
      </c>
      <c r="P118" s="54">
        <f t="shared" si="45"/>
        <v>0</v>
      </c>
      <c r="Q118" s="1"/>
      <c r="R118" s="1"/>
      <c r="S118" s="1"/>
      <c r="T118" s="1"/>
      <c r="U118" s="1"/>
      <c r="V118" s="1"/>
      <c r="W118" s="1"/>
    </row>
    <row r="119" spans="2:23" ht="12.5">
      <c r="B119" s="7" t="str">
        <f t="shared" si="46"/>
        <v/>
      </c>
      <c r="C119" s="50">
        <f>IF(D93="","-",+C118+1)</f>
        <v>2027</v>
      </c>
      <c r="D119" s="12">
        <f>IF(F118+SUM(E$99:E118)=D$92,F118,D$92-SUM(E$99:E118))</f>
        <v>46083.844390794409</v>
      </c>
      <c r="E119" s="377">
        <f>IF(+J96&lt;F118,J96,D119)</f>
        <v>1856.840909090909</v>
      </c>
      <c r="F119" s="55">
        <f t="shared" si="60"/>
        <v>44227.003481703498</v>
      </c>
      <c r="G119" s="55">
        <f t="shared" si="61"/>
        <v>45155.423936248953</v>
      </c>
      <c r="H119" s="379">
        <f t="shared" si="62"/>
        <v>7479.880578595139</v>
      </c>
      <c r="I119" s="398">
        <f t="shared" si="63"/>
        <v>7479.880578595139</v>
      </c>
      <c r="J119" s="54">
        <f t="shared" si="42"/>
        <v>0</v>
      </c>
      <c r="K119" s="54"/>
      <c r="L119" s="129"/>
      <c r="M119" s="54">
        <f t="shared" si="43"/>
        <v>0</v>
      </c>
      <c r="N119" s="129"/>
      <c r="O119" s="54">
        <f t="shared" si="44"/>
        <v>0</v>
      </c>
      <c r="P119" s="54">
        <f t="shared" si="45"/>
        <v>0</v>
      </c>
      <c r="Q119" s="1"/>
      <c r="R119" s="1"/>
      <c r="S119" s="1"/>
      <c r="T119" s="1"/>
      <c r="U119" s="1"/>
      <c r="V119" s="1"/>
      <c r="W119" s="1"/>
    </row>
    <row r="120" spans="2:23" ht="12.5">
      <c r="B120" s="7" t="str">
        <f t="shared" si="46"/>
        <v/>
      </c>
      <c r="C120" s="50">
        <f>IF(D93="","-",+C119+1)</f>
        <v>2028</v>
      </c>
      <c r="D120" s="12">
        <f>IF(F119+SUM(E$99:E119)=D$92,F119,D$92-SUM(E$99:E119))</f>
        <v>44227.003481703498</v>
      </c>
      <c r="E120" s="377">
        <f>IF(+J96&lt;F119,J96,D120)</f>
        <v>1856.840909090909</v>
      </c>
      <c r="F120" s="55">
        <f t="shared" si="60"/>
        <v>42370.162572612586</v>
      </c>
      <c r="G120" s="55">
        <f t="shared" si="61"/>
        <v>43298.583027158042</v>
      </c>
      <c r="H120" s="379">
        <f t="shared" si="62"/>
        <v>7248.6549764057463</v>
      </c>
      <c r="I120" s="398">
        <f t="shared" si="63"/>
        <v>7248.6549764057463</v>
      </c>
      <c r="J120" s="54">
        <f t="shared" si="42"/>
        <v>0</v>
      </c>
      <c r="K120" s="54"/>
      <c r="L120" s="129"/>
      <c r="M120" s="54">
        <f t="shared" si="43"/>
        <v>0</v>
      </c>
      <c r="N120" s="129"/>
      <c r="O120" s="54">
        <f t="shared" si="44"/>
        <v>0</v>
      </c>
      <c r="P120" s="54">
        <f t="shared" si="45"/>
        <v>0</v>
      </c>
      <c r="Q120" s="1"/>
      <c r="R120" s="1"/>
      <c r="S120" s="1"/>
      <c r="T120" s="1"/>
      <c r="U120" s="1"/>
      <c r="V120" s="1"/>
      <c r="W120" s="1"/>
    </row>
    <row r="121" spans="2:23" ht="12.5">
      <c r="B121" s="7" t="str">
        <f t="shared" si="46"/>
        <v/>
      </c>
      <c r="C121" s="50">
        <f>IF(D93="","-",+C120+1)</f>
        <v>2029</v>
      </c>
      <c r="D121" s="12">
        <f>IF(F120+SUM(E$99:E120)=D$92,F120,D$92-SUM(E$99:E120))</f>
        <v>42370.162572612586</v>
      </c>
      <c r="E121" s="377">
        <f>IF(+J96&lt;F120,J96,D121)</f>
        <v>1856.840909090909</v>
      </c>
      <c r="F121" s="55">
        <f t="shared" si="60"/>
        <v>40513.321663521674</v>
      </c>
      <c r="G121" s="55">
        <f t="shared" si="61"/>
        <v>41441.74211806713</v>
      </c>
      <c r="H121" s="379">
        <f t="shared" si="62"/>
        <v>7017.4293742163536</v>
      </c>
      <c r="I121" s="398">
        <f t="shared" si="63"/>
        <v>7017.4293742163536</v>
      </c>
      <c r="J121" s="54">
        <f t="shared" si="42"/>
        <v>0</v>
      </c>
      <c r="K121" s="54"/>
      <c r="L121" s="129"/>
      <c r="M121" s="54">
        <f t="shared" si="43"/>
        <v>0</v>
      </c>
      <c r="N121" s="129"/>
      <c r="O121" s="54">
        <f t="shared" si="44"/>
        <v>0</v>
      </c>
      <c r="P121" s="54">
        <f t="shared" si="45"/>
        <v>0</v>
      </c>
      <c r="Q121" s="1"/>
      <c r="R121" s="1"/>
      <c r="S121" s="1"/>
      <c r="T121" s="1"/>
      <c r="U121" s="1"/>
      <c r="V121" s="1"/>
      <c r="W121" s="1"/>
    </row>
    <row r="122" spans="2:23" ht="12.5">
      <c r="B122" s="7" t="str">
        <f t="shared" si="46"/>
        <v/>
      </c>
      <c r="C122" s="50">
        <f>IF(D93="","-",+C121+1)</f>
        <v>2030</v>
      </c>
      <c r="D122" s="12">
        <f>IF(F121+SUM(E$99:E121)=D$92,F121,D$92-SUM(E$99:E121))</f>
        <v>40513.321663521674</v>
      </c>
      <c r="E122" s="377">
        <f>IF(+J96&lt;F121,J96,D122)</f>
        <v>1856.840909090909</v>
      </c>
      <c r="F122" s="55">
        <f t="shared" si="60"/>
        <v>38656.480754430762</v>
      </c>
      <c r="G122" s="55">
        <f t="shared" si="61"/>
        <v>39584.901208976218</v>
      </c>
      <c r="H122" s="379">
        <f t="shared" si="62"/>
        <v>6786.20377202696</v>
      </c>
      <c r="I122" s="398">
        <f t="shared" si="63"/>
        <v>6786.20377202696</v>
      </c>
      <c r="J122" s="54">
        <f t="shared" si="42"/>
        <v>0</v>
      </c>
      <c r="K122" s="54"/>
      <c r="L122" s="129"/>
      <c r="M122" s="54">
        <f t="shared" si="43"/>
        <v>0</v>
      </c>
      <c r="N122" s="129"/>
      <c r="O122" s="54">
        <f t="shared" si="44"/>
        <v>0</v>
      </c>
      <c r="P122" s="54">
        <f t="shared" si="45"/>
        <v>0</v>
      </c>
      <c r="Q122" s="1"/>
      <c r="R122" s="1"/>
      <c r="S122" s="1"/>
      <c r="T122" s="1"/>
      <c r="U122" s="1"/>
      <c r="V122" s="1"/>
      <c r="W122" s="1"/>
    </row>
    <row r="123" spans="2:23" ht="12.5">
      <c r="B123" s="7" t="str">
        <f t="shared" si="46"/>
        <v/>
      </c>
      <c r="C123" s="50">
        <f>IF(D93="","-",+C122+1)</f>
        <v>2031</v>
      </c>
      <c r="D123" s="12">
        <f>IF(F122+SUM(E$99:E122)=D$92,F122,D$92-SUM(E$99:E122))</f>
        <v>38656.480754430762</v>
      </c>
      <c r="E123" s="377">
        <f>IF(+J96&lt;F122,J96,D123)</f>
        <v>1856.840909090909</v>
      </c>
      <c r="F123" s="55">
        <f t="shared" si="60"/>
        <v>36799.639845339851</v>
      </c>
      <c r="G123" s="55">
        <f t="shared" si="61"/>
        <v>37728.060299885306</v>
      </c>
      <c r="H123" s="379">
        <f t="shared" si="62"/>
        <v>6554.9781698375673</v>
      </c>
      <c r="I123" s="398">
        <f t="shared" si="63"/>
        <v>6554.9781698375673</v>
      </c>
      <c r="J123" s="54">
        <f t="shared" si="42"/>
        <v>0</v>
      </c>
      <c r="K123" s="54"/>
      <c r="L123" s="129"/>
      <c r="M123" s="54">
        <f t="shared" si="43"/>
        <v>0</v>
      </c>
      <c r="N123" s="129"/>
      <c r="O123" s="54">
        <f t="shared" si="44"/>
        <v>0</v>
      </c>
      <c r="P123" s="54">
        <f t="shared" si="45"/>
        <v>0</v>
      </c>
      <c r="Q123" s="1"/>
      <c r="R123" s="1"/>
      <c r="S123" s="1"/>
      <c r="T123" s="1"/>
      <c r="U123" s="1"/>
      <c r="V123" s="1"/>
      <c r="W123" s="1"/>
    </row>
    <row r="124" spans="2:23" ht="12.5">
      <c r="B124" s="7" t="str">
        <f t="shared" si="46"/>
        <v/>
      </c>
      <c r="C124" s="50">
        <f>IF(D93="","-",+C123+1)</f>
        <v>2032</v>
      </c>
      <c r="D124" s="12">
        <f>IF(F123+SUM(E$99:E123)=D$92,F123,D$92-SUM(E$99:E123))</f>
        <v>36799.639845339851</v>
      </c>
      <c r="E124" s="377">
        <f>IF(+J96&lt;F123,J96,D124)</f>
        <v>1856.840909090909</v>
      </c>
      <c r="F124" s="55">
        <f t="shared" si="60"/>
        <v>34942.798936248939</v>
      </c>
      <c r="G124" s="55">
        <f t="shared" si="61"/>
        <v>35871.219390794395</v>
      </c>
      <c r="H124" s="379">
        <f t="shared" si="62"/>
        <v>6323.7525676481746</v>
      </c>
      <c r="I124" s="398">
        <f t="shared" si="63"/>
        <v>6323.7525676481746</v>
      </c>
      <c r="J124" s="54">
        <f t="shared" si="42"/>
        <v>0</v>
      </c>
      <c r="K124" s="54"/>
      <c r="L124" s="129"/>
      <c r="M124" s="54">
        <f t="shared" si="43"/>
        <v>0</v>
      </c>
      <c r="N124" s="129"/>
      <c r="O124" s="54">
        <f t="shared" si="44"/>
        <v>0</v>
      </c>
      <c r="P124" s="54">
        <f t="shared" si="45"/>
        <v>0</v>
      </c>
      <c r="Q124" s="1"/>
      <c r="R124" s="1"/>
      <c r="S124" s="1"/>
      <c r="T124" s="1"/>
      <c r="U124" s="1"/>
      <c r="V124" s="1"/>
      <c r="W124" s="1"/>
    </row>
    <row r="125" spans="2:23" ht="12.5">
      <c r="B125" s="7" t="str">
        <f t="shared" si="46"/>
        <v/>
      </c>
      <c r="C125" s="50">
        <f>IF(D93="","-",+C124+1)</f>
        <v>2033</v>
      </c>
      <c r="D125" s="12">
        <f>IF(F124+SUM(E$99:E124)=D$92,F124,D$92-SUM(E$99:E124))</f>
        <v>34942.798936248939</v>
      </c>
      <c r="E125" s="377">
        <f>IF(+J96&lt;F124,J96,D125)</f>
        <v>1856.840909090909</v>
      </c>
      <c r="F125" s="55">
        <f t="shared" si="60"/>
        <v>33085.958027158027</v>
      </c>
      <c r="G125" s="55">
        <f t="shared" si="61"/>
        <v>34014.378481703483</v>
      </c>
      <c r="H125" s="379">
        <f t="shared" si="62"/>
        <v>6092.526965458781</v>
      </c>
      <c r="I125" s="398">
        <f t="shared" si="63"/>
        <v>6092.526965458781</v>
      </c>
      <c r="J125" s="54">
        <f t="shared" si="42"/>
        <v>0</v>
      </c>
      <c r="K125" s="54"/>
      <c r="L125" s="129"/>
      <c r="M125" s="54">
        <f t="shared" si="43"/>
        <v>0</v>
      </c>
      <c r="N125" s="129"/>
      <c r="O125" s="54">
        <f t="shared" si="44"/>
        <v>0</v>
      </c>
      <c r="P125" s="54">
        <f t="shared" si="45"/>
        <v>0</v>
      </c>
      <c r="Q125" s="1"/>
      <c r="R125" s="1"/>
      <c r="S125" s="1"/>
      <c r="T125" s="1"/>
      <c r="U125" s="1"/>
      <c r="V125" s="1"/>
      <c r="W125" s="1"/>
    </row>
    <row r="126" spans="2:23" ht="12.5">
      <c r="B126" s="7" t="str">
        <f t="shared" si="46"/>
        <v/>
      </c>
      <c r="C126" s="50">
        <f>IF(D93="","-",+C125+1)</f>
        <v>2034</v>
      </c>
      <c r="D126" s="12">
        <f>IF(F125+SUM(E$99:E125)=D$92,F125,D$92-SUM(E$99:E125))</f>
        <v>33085.958027158027</v>
      </c>
      <c r="E126" s="377">
        <f>IF(+J96&lt;F125,J96,D126)</f>
        <v>1856.840909090909</v>
      </c>
      <c r="F126" s="55">
        <f t="shared" si="60"/>
        <v>31229.117118067119</v>
      </c>
      <c r="G126" s="55">
        <f t="shared" si="61"/>
        <v>32157.537572612571</v>
      </c>
      <c r="H126" s="379">
        <f t="shared" si="62"/>
        <v>5861.3013632693883</v>
      </c>
      <c r="I126" s="398">
        <f t="shared" si="63"/>
        <v>5861.3013632693883</v>
      </c>
      <c r="J126" s="54">
        <f t="shared" si="42"/>
        <v>0</v>
      </c>
      <c r="K126" s="54"/>
      <c r="L126" s="129"/>
      <c r="M126" s="54">
        <f t="shared" si="43"/>
        <v>0</v>
      </c>
      <c r="N126" s="129"/>
      <c r="O126" s="54">
        <f t="shared" si="44"/>
        <v>0</v>
      </c>
      <c r="P126" s="54">
        <f t="shared" si="45"/>
        <v>0</v>
      </c>
      <c r="Q126" s="1"/>
      <c r="R126" s="1"/>
      <c r="S126" s="1"/>
      <c r="T126" s="1"/>
      <c r="U126" s="1"/>
      <c r="V126" s="1"/>
      <c r="W126" s="1"/>
    </row>
    <row r="127" spans="2:23" ht="12.5">
      <c r="B127" s="7" t="str">
        <f t="shared" si="46"/>
        <v/>
      </c>
      <c r="C127" s="50">
        <f>IF(D93="","-",+C126+1)</f>
        <v>2035</v>
      </c>
      <c r="D127" s="12">
        <f>IF(F126+SUM(E$99:E126)=D$92,F126,D$92-SUM(E$99:E126))</f>
        <v>31229.117118067119</v>
      </c>
      <c r="E127" s="377">
        <f>IF(+J96&lt;F126,J96,D127)</f>
        <v>1856.840909090909</v>
      </c>
      <c r="F127" s="55">
        <f t="shared" si="60"/>
        <v>29372.276208976211</v>
      </c>
      <c r="G127" s="55">
        <f t="shared" si="61"/>
        <v>30300.696663521667</v>
      </c>
      <c r="H127" s="379">
        <f t="shared" si="62"/>
        <v>5630.0757610799956</v>
      </c>
      <c r="I127" s="398">
        <f t="shared" si="63"/>
        <v>5630.0757610799956</v>
      </c>
      <c r="J127" s="54">
        <f t="shared" si="42"/>
        <v>0</v>
      </c>
      <c r="K127" s="54"/>
      <c r="L127" s="129"/>
      <c r="M127" s="54">
        <f t="shared" si="43"/>
        <v>0</v>
      </c>
      <c r="N127" s="129"/>
      <c r="O127" s="54">
        <f t="shared" si="44"/>
        <v>0</v>
      </c>
      <c r="P127" s="54">
        <f t="shared" si="45"/>
        <v>0</v>
      </c>
      <c r="Q127" s="1"/>
      <c r="R127" s="1"/>
      <c r="S127" s="1"/>
      <c r="T127" s="1"/>
      <c r="U127" s="1"/>
      <c r="V127" s="1"/>
      <c r="W127" s="1"/>
    </row>
    <row r="128" spans="2:23" ht="12.5">
      <c r="B128" s="7" t="str">
        <f t="shared" si="46"/>
        <v/>
      </c>
      <c r="C128" s="50">
        <f>IF(D93="","-",+C127+1)</f>
        <v>2036</v>
      </c>
      <c r="D128" s="12">
        <f>IF(F127+SUM(E$99:E127)=D$92,F127,D$92-SUM(E$99:E127))</f>
        <v>29372.276208976211</v>
      </c>
      <c r="E128" s="377">
        <f>IF(+J96&lt;F127,J96,D128)</f>
        <v>1856.840909090909</v>
      </c>
      <c r="F128" s="55">
        <f t="shared" si="60"/>
        <v>27515.435299885303</v>
      </c>
      <c r="G128" s="55">
        <f t="shared" si="61"/>
        <v>28443.855754430755</v>
      </c>
      <c r="H128" s="379">
        <f t="shared" si="62"/>
        <v>5398.8501588906038</v>
      </c>
      <c r="I128" s="398">
        <f t="shared" si="63"/>
        <v>5398.8501588906038</v>
      </c>
      <c r="J128" s="54">
        <f t="shared" si="42"/>
        <v>0</v>
      </c>
      <c r="K128" s="54"/>
      <c r="L128" s="129"/>
      <c r="M128" s="54">
        <f t="shared" si="43"/>
        <v>0</v>
      </c>
      <c r="N128" s="129"/>
      <c r="O128" s="54">
        <f t="shared" si="44"/>
        <v>0</v>
      </c>
      <c r="P128" s="54">
        <f t="shared" si="45"/>
        <v>0</v>
      </c>
      <c r="Q128" s="1"/>
      <c r="R128" s="1"/>
      <c r="S128" s="1"/>
      <c r="T128" s="1"/>
      <c r="U128" s="1"/>
      <c r="V128" s="1"/>
      <c r="W128" s="1"/>
    </row>
    <row r="129" spans="2:23" ht="12.5">
      <c r="B129" s="7" t="str">
        <f t="shared" si="46"/>
        <v/>
      </c>
      <c r="C129" s="50">
        <f>IF(D93="","-",+C128+1)</f>
        <v>2037</v>
      </c>
      <c r="D129" s="12">
        <f>IF(F128+SUM(E$99:E128)=D$92,F128,D$92-SUM(E$99:E128))</f>
        <v>27515.435299885303</v>
      </c>
      <c r="E129" s="377">
        <f>IF(+J96&lt;F128,J96,D129)</f>
        <v>1856.840909090909</v>
      </c>
      <c r="F129" s="55">
        <f t="shared" si="60"/>
        <v>25658.594390794395</v>
      </c>
      <c r="G129" s="55">
        <f t="shared" si="61"/>
        <v>26587.014845339851</v>
      </c>
      <c r="H129" s="379">
        <f t="shared" si="62"/>
        <v>5167.6245567012111</v>
      </c>
      <c r="I129" s="398">
        <f t="shared" si="63"/>
        <v>5167.6245567012111</v>
      </c>
      <c r="J129" s="54">
        <f t="shared" si="42"/>
        <v>0</v>
      </c>
      <c r="K129" s="54"/>
      <c r="L129" s="129"/>
      <c r="M129" s="54">
        <f t="shared" si="43"/>
        <v>0</v>
      </c>
      <c r="N129" s="129"/>
      <c r="O129" s="54">
        <f t="shared" si="44"/>
        <v>0</v>
      </c>
      <c r="P129" s="54">
        <f t="shared" si="45"/>
        <v>0</v>
      </c>
      <c r="Q129" s="1"/>
      <c r="R129" s="1"/>
      <c r="S129" s="1"/>
      <c r="T129" s="1"/>
      <c r="U129" s="1"/>
      <c r="V129" s="1"/>
      <c r="W129" s="1"/>
    </row>
    <row r="130" spans="2:23" ht="12.5">
      <c r="B130" s="7" t="str">
        <f t="shared" si="46"/>
        <v/>
      </c>
      <c r="C130" s="50">
        <f>IF(D93="","-",+C129+1)</f>
        <v>2038</v>
      </c>
      <c r="D130" s="12">
        <f>IF(F129+SUM(E$99:E129)=D$92,F129,D$92-SUM(E$99:E129))</f>
        <v>25658.594390794395</v>
      </c>
      <c r="E130" s="377">
        <f>IF(+J96&lt;F129,J96,D130)</f>
        <v>1856.840909090909</v>
      </c>
      <c r="F130" s="55">
        <f t="shared" si="60"/>
        <v>23801.753481703487</v>
      </c>
      <c r="G130" s="55">
        <f t="shared" si="61"/>
        <v>24730.173936248939</v>
      </c>
      <c r="H130" s="379">
        <f t="shared" si="62"/>
        <v>4936.3989545118184</v>
      </c>
      <c r="I130" s="398">
        <f t="shared" si="63"/>
        <v>4936.3989545118184</v>
      </c>
      <c r="J130" s="54">
        <f t="shared" si="42"/>
        <v>0</v>
      </c>
      <c r="K130" s="54"/>
      <c r="L130" s="129"/>
      <c r="M130" s="54">
        <f t="shared" si="43"/>
        <v>0</v>
      </c>
      <c r="N130" s="129"/>
      <c r="O130" s="54">
        <f t="shared" si="44"/>
        <v>0</v>
      </c>
      <c r="P130" s="54">
        <f t="shared" si="45"/>
        <v>0</v>
      </c>
      <c r="Q130" s="1"/>
      <c r="R130" s="1"/>
      <c r="S130" s="1"/>
      <c r="T130" s="1"/>
      <c r="U130" s="1"/>
      <c r="V130" s="1"/>
      <c r="W130" s="1"/>
    </row>
    <row r="131" spans="2:23" ht="12.5">
      <c r="B131" s="7" t="str">
        <f t="shared" si="46"/>
        <v/>
      </c>
      <c r="C131" s="50">
        <f>IF(D93="","-",+C130+1)</f>
        <v>2039</v>
      </c>
      <c r="D131" s="12">
        <f>IF(F130+SUM(E$99:E130)=D$92,F130,D$92-SUM(E$99:E130))</f>
        <v>23801.753481703487</v>
      </c>
      <c r="E131" s="377">
        <f>IF(+J96&lt;F130,J96,D131)</f>
        <v>1856.840909090909</v>
      </c>
      <c r="F131" s="55">
        <f t="shared" ref="F131:F154" si="64">+D131-E131</f>
        <v>21944.912572612579</v>
      </c>
      <c r="G131" s="55">
        <f t="shared" ref="G131:G154" si="65">+(F131+D131)/2</f>
        <v>22873.333027158034</v>
      </c>
      <c r="H131" s="379">
        <f t="shared" si="62"/>
        <v>4705.1733523224266</v>
      </c>
      <c r="I131" s="398">
        <f t="shared" si="63"/>
        <v>4705.1733523224266</v>
      </c>
      <c r="J131" s="54">
        <f t="shared" ref="J131:J154" si="66">+I131-H131</f>
        <v>0</v>
      </c>
      <c r="K131" s="54"/>
      <c r="L131" s="129"/>
      <c r="M131" s="54">
        <f t="shared" ref="M131:M154" si="67">IF(L131&lt;&gt;0,+H131-L131,0)</f>
        <v>0</v>
      </c>
      <c r="N131" s="129"/>
      <c r="O131" s="54">
        <f t="shared" ref="O131:O154" si="68">IF(N131&lt;&gt;0,+I131-N131,0)</f>
        <v>0</v>
      </c>
      <c r="P131" s="54">
        <f t="shared" ref="P131:P154" si="69">+O131-M131</f>
        <v>0</v>
      </c>
      <c r="Q131" s="1"/>
      <c r="R131" s="1"/>
      <c r="S131" s="1"/>
      <c r="T131" s="1"/>
      <c r="U131" s="1"/>
      <c r="V131" s="1"/>
      <c r="W131" s="1"/>
    </row>
    <row r="132" spans="2:23" ht="12.5">
      <c r="B132" s="7" t="str">
        <f t="shared" si="46"/>
        <v/>
      </c>
      <c r="C132" s="50">
        <f>IF(D93="","-",+C131+1)</f>
        <v>2040</v>
      </c>
      <c r="D132" s="12">
        <f>IF(F131+SUM(E$99:E131)=D$92,F131,D$92-SUM(E$99:E131))</f>
        <v>21944.912572612579</v>
      </c>
      <c r="E132" s="377">
        <f>IF(+J96&lt;F131,J96,D132)</f>
        <v>1856.840909090909</v>
      </c>
      <c r="F132" s="55">
        <f t="shared" si="64"/>
        <v>20088.07166352167</v>
      </c>
      <c r="G132" s="55">
        <f t="shared" si="65"/>
        <v>21016.492118067123</v>
      </c>
      <c r="H132" s="379">
        <f t="shared" si="62"/>
        <v>4473.947750133033</v>
      </c>
      <c r="I132" s="398">
        <f t="shared" si="63"/>
        <v>4473.947750133033</v>
      </c>
      <c r="J132" s="54">
        <f t="shared" si="66"/>
        <v>0</v>
      </c>
      <c r="K132" s="54"/>
      <c r="L132" s="129"/>
      <c r="M132" s="54">
        <f t="shared" si="67"/>
        <v>0</v>
      </c>
      <c r="N132" s="129"/>
      <c r="O132" s="54">
        <f t="shared" si="68"/>
        <v>0</v>
      </c>
      <c r="P132" s="54">
        <f t="shared" si="69"/>
        <v>0</v>
      </c>
      <c r="Q132" s="1"/>
      <c r="R132" s="1"/>
      <c r="S132" s="1"/>
      <c r="T132" s="1"/>
      <c r="U132" s="1"/>
      <c r="V132" s="1"/>
      <c r="W132" s="1"/>
    </row>
    <row r="133" spans="2:23" ht="12.5">
      <c r="B133" s="7" t="str">
        <f t="shared" si="46"/>
        <v/>
      </c>
      <c r="C133" s="50">
        <f>IF(D93="","-",+C132+1)</f>
        <v>2041</v>
      </c>
      <c r="D133" s="12">
        <f>IF(F132+SUM(E$99:E132)=D$92,F132,D$92-SUM(E$99:E132))</f>
        <v>20088.07166352167</v>
      </c>
      <c r="E133" s="377">
        <f>IF(+J96&lt;F132,J96,D133)</f>
        <v>1856.840909090909</v>
      </c>
      <c r="F133" s="55">
        <f t="shared" si="64"/>
        <v>18231.230754430762</v>
      </c>
      <c r="G133" s="55">
        <f t="shared" si="65"/>
        <v>19159.651208976218</v>
      </c>
      <c r="H133" s="379">
        <f t="shared" si="62"/>
        <v>4242.7221479436412</v>
      </c>
      <c r="I133" s="398">
        <f t="shared" si="63"/>
        <v>4242.7221479436412</v>
      </c>
      <c r="J133" s="54">
        <f t="shared" si="66"/>
        <v>0</v>
      </c>
      <c r="K133" s="54"/>
      <c r="L133" s="129"/>
      <c r="M133" s="54">
        <f t="shared" si="67"/>
        <v>0</v>
      </c>
      <c r="N133" s="129"/>
      <c r="O133" s="54">
        <f t="shared" si="68"/>
        <v>0</v>
      </c>
      <c r="P133" s="54">
        <f t="shared" si="69"/>
        <v>0</v>
      </c>
      <c r="Q133" s="1"/>
      <c r="R133" s="1"/>
      <c r="S133" s="1"/>
      <c r="T133" s="1"/>
      <c r="U133" s="1"/>
      <c r="V133" s="1"/>
      <c r="W133" s="1"/>
    </row>
    <row r="134" spans="2:23" ht="12.5">
      <c r="B134" s="7" t="str">
        <f t="shared" si="46"/>
        <v/>
      </c>
      <c r="C134" s="50">
        <f>IF(D93="","-",+C133+1)</f>
        <v>2042</v>
      </c>
      <c r="D134" s="12">
        <f>IF(F133+SUM(E$99:E133)=D$92,F133,D$92-SUM(E$99:E133))</f>
        <v>18231.230754430762</v>
      </c>
      <c r="E134" s="377">
        <f>IF(+J96&lt;F133,J96,D134)</f>
        <v>1856.840909090909</v>
      </c>
      <c r="F134" s="55">
        <f t="shared" si="64"/>
        <v>16374.389845339854</v>
      </c>
      <c r="G134" s="55">
        <f t="shared" si="65"/>
        <v>17302.810299885306</v>
      </c>
      <c r="H134" s="379">
        <f t="shared" si="62"/>
        <v>4011.496545754248</v>
      </c>
      <c r="I134" s="398">
        <f t="shared" si="63"/>
        <v>4011.496545754248</v>
      </c>
      <c r="J134" s="54">
        <f t="shared" si="66"/>
        <v>0</v>
      </c>
      <c r="K134" s="54"/>
      <c r="L134" s="129"/>
      <c r="M134" s="54">
        <f t="shared" si="67"/>
        <v>0</v>
      </c>
      <c r="N134" s="129"/>
      <c r="O134" s="54">
        <f t="shared" si="68"/>
        <v>0</v>
      </c>
      <c r="P134" s="54">
        <f t="shared" si="69"/>
        <v>0</v>
      </c>
      <c r="Q134" s="1"/>
      <c r="R134" s="1"/>
      <c r="S134" s="1"/>
      <c r="T134" s="1"/>
      <c r="U134" s="1"/>
      <c r="V134" s="1"/>
      <c r="W134" s="1"/>
    </row>
    <row r="135" spans="2:23" ht="12.5">
      <c r="B135" s="7" t="str">
        <f t="shared" si="46"/>
        <v/>
      </c>
      <c r="C135" s="50">
        <f>IF(D93="","-",+C134+1)</f>
        <v>2043</v>
      </c>
      <c r="D135" s="12">
        <f>IF(F134+SUM(E$99:E134)=D$92,F134,D$92-SUM(E$99:E134))</f>
        <v>16374.389845339854</v>
      </c>
      <c r="E135" s="377">
        <f>IF(+J96&lt;F134,J96,D135)</f>
        <v>1856.840909090909</v>
      </c>
      <c r="F135" s="55">
        <f t="shared" si="64"/>
        <v>14517.548936248946</v>
      </c>
      <c r="G135" s="55">
        <f t="shared" si="65"/>
        <v>15445.9693907944</v>
      </c>
      <c r="H135" s="379">
        <f t="shared" si="62"/>
        <v>3780.2709435648558</v>
      </c>
      <c r="I135" s="398">
        <f t="shared" si="63"/>
        <v>3780.2709435648558</v>
      </c>
      <c r="J135" s="54">
        <f t="shared" si="66"/>
        <v>0</v>
      </c>
      <c r="K135" s="54"/>
      <c r="L135" s="129"/>
      <c r="M135" s="54">
        <f t="shared" si="67"/>
        <v>0</v>
      </c>
      <c r="N135" s="129"/>
      <c r="O135" s="54">
        <f t="shared" si="68"/>
        <v>0</v>
      </c>
      <c r="P135" s="54">
        <f t="shared" si="69"/>
        <v>0</v>
      </c>
      <c r="Q135" s="1"/>
      <c r="R135" s="1"/>
      <c r="S135" s="1"/>
      <c r="T135" s="1"/>
      <c r="U135" s="1"/>
      <c r="V135" s="1"/>
      <c r="W135" s="1"/>
    </row>
    <row r="136" spans="2:23" ht="12.5">
      <c r="B136" s="7" t="str">
        <f t="shared" si="46"/>
        <v/>
      </c>
      <c r="C136" s="50">
        <f>IF(D93="","-",+C135+1)</f>
        <v>2044</v>
      </c>
      <c r="D136" s="12">
        <f>IF(F135+SUM(E$99:E135)=D$92,F135,D$92-SUM(E$99:E135))</f>
        <v>14517.548936248946</v>
      </c>
      <c r="E136" s="377">
        <f>IF(+J96&lt;F135,J96,D136)</f>
        <v>1856.840909090909</v>
      </c>
      <c r="F136" s="55">
        <f t="shared" si="64"/>
        <v>12660.708027158038</v>
      </c>
      <c r="G136" s="55">
        <f t="shared" si="65"/>
        <v>13589.128481703492</v>
      </c>
      <c r="H136" s="379">
        <f t="shared" si="62"/>
        <v>3549.0453413754631</v>
      </c>
      <c r="I136" s="398">
        <f t="shared" si="63"/>
        <v>3549.0453413754631</v>
      </c>
      <c r="J136" s="54">
        <f t="shared" si="66"/>
        <v>0</v>
      </c>
      <c r="K136" s="54"/>
      <c r="L136" s="129"/>
      <c r="M136" s="54">
        <f t="shared" si="67"/>
        <v>0</v>
      </c>
      <c r="N136" s="129"/>
      <c r="O136" s="54">
        <f t="shared" si="68"/>
        <v>0</v>
      </c>
      <c r="P136" s="54">
        <f t="shared" si="69"/>
        <v>0</v>
      </c>
      <c r="Q136" s="1"/>
      <c r="R136" s="1"/>
      <c r="S136" s="1"/>
      <c r="T136" s="1"/>
      <c r="U136" s="1"/>
      <c r="V136" s="1"/>
      <c r="W136" s="1"/>
    </row>
    <row r="137" spans="2:23" ht="12.5">
      <c r="B137" s="7" t="str">
        <f t="shared" si="46"/>
        <v/>
      </c>
      <c r="C137" s="50">
        <f>IF(D93="","-",+C136+1)</f>
        <v>2045</v>
      </c>
      <c r="D137" s="12">
        <f>IF(F136+SUM(E$99:E136)=D$92,F136,D$92-SUM(E$99:E136))</f>
        <v>12660.708027158038</v>
      </c>
      <c r="E137" s="377">
        <f>IF(+J96&lt;F136,J96,D137)</f>
        <v>1856.840909090909</v>
      </c>
      <c r="F137" s="55">
        <f t="shared" si="64"/>
        <v>10803.86711806713</v>
      </c>
      <c r="G137" s="55">
        <f t="shared" si="65"/>
        <v>11732.287572612584</v>
      </c>
      <c r="H137" s="379">
        <f t="shared" si="62"/>
        <v>3317.8197391860704</v>
      </c>
      <c r="I137" s="398">
        <f t="shared" si="63"/>
        <v>3317.8197391860704</v>
      </c>
      <c r="J137" s="54">
        <f t="shared" si="66"/>
        <v>0</v>
      </c>
      <c r="K137" s="54"/>
      <c r="L137" s="129"/>
      <c r="M137" s="54">
        <f t="shared" si="67"/>
        <v>0</v>
      </c>
      <c r="N137" s="129"/>
      <c r="O137" s="54">
        <f t="shared" si="68"/>
        <v>0</v>
      </c>
      <c r="P137" s="54">
        <f t="shared" si="69"/>
        <v>0</v>
      </c>
      <c r="Q137" s="1"/>
      <c r="R137" s="1"/>
      <c r="S137" s="1"/>
      <c r="T137" s="1"/>
      <c r="U137" s="1"/>
      <c r="V137" s="1"/>
      <c r="W137" s="1"/>
    </row>
    <row r="138" spans="2:23" ht="12.5">
      <c r="B138" s="7" t="str">
        <f t="shared" si="46"/>
        <v/>
      </c>
      <c r="C138" s="50">
        <f>IF(D93="","-",+C137+1)</f>
        <v>2046</v>
      </c>
      <c r="D138" s="12">
        <f>IF(F137+SUM(E$99:E137)=D$92,F137,D$92-SUM(E$99:E137))</f>
        <v>10803.86711806713</v>
      </c>
      <c r="E138" s="377">
        <f>IF(+J96&lt;F137,J96,D138)</f>
        <v>1856.840909090909</v>
      </c>
      <c r="F138" s="55">
        <f t="shared" si="64"/>
        <v>8947.0262089762218</v>
      </c>
      <c r="G138" s="55">
        <f t="shared" si="65"/>
        <v>9875.4466635216759</v>
      </c>
      <c r="H138" s="379">
        <f t="shared" si="62"/>
        <v>3086.5941369966781</v>
      </c>
      <c r="I138" s="398">
        <f t="shared" si="63"/>
        <v>3086.5941369966781</v>
      </c>
      <c r="J138" s="54">
        <f t="shared" si="66"/>
        <v>0</v>
      </c>
      <c r="K138" s="54"/>
      <c r="L138" s="129"/>
      <c r="M138" s="54">
        <f t="shared" si="67"/>
        <v>0</v>
      </c>
      <c r="N138" s="129"/>
      <c r="O138" s="54">
        <f t="shared" si="68"/>
        <v>0</v>
      </c>
      <c r="P138" s="54">
        <f t="shared" si="69"/>
        <v>0</v>
      </c>
      <c r="Q138" s="1"/>
      <c r="R138" s="1"/>
      <c r="S138" s="1"/>
      <c r="T138" s="1"/>
      <c r="U138" s="1"/>
      <c r="V138" s="1"/>
      <c r="W138" s="1"/>
    </row>
    <row r="139" spans="2:23" ht="12.5">
      <c r="B139" s="7" t="str">
        <f t="shared" si="46"/>
        <v/>
      </c>
      <c r="C139" s="50">
        <f>IF(D93="","-",+C138+1)</f>
        <v>2047</v>
      </c>
      <c r="D139" s="12">
        <f>IF(F138+SUM(E$99:E138)=D$92,F138,D$92-SUM(E$99:E138))</f>
        <v>8947.0262089762218</v>
      </c>
      <c r="E139" s="377">
        <f>IF(+J96&lt;F138,J96,D139)</f>
        <v>1856.840909090909</v>
      </c>
      <c r="F139" s="55">
        <f t="shared" si="64"/>
        <v>7090.1852998853128</v>
      </c>
      <c r="G139" s="55">
        <f t="shared" si="65"/>
        <v>8018.6057544307678</v>
      </c>
      <c r="H139" s="379">
        <f t="shared" si="62"/>
        <v>2855.3685348072854</v>
      </c>
      <c r="I139" s="398">
        <f t="shared" si="63"/>
        <v>2855.3685348072854</v>
      </c>
      <c r="J139" s="54">
        <f t="shared" si="66"/>
        <v>0</v>
      </c>
      <c r="K139" s="54"/>
      <c r="L139" s="129"/>
      <c r="M139" s="54">
        <f t="shared" si="67"/>
        <v>0</v>
      </c>
      <c r="N139" s="129"/>
      <c r="O139" s="54">
        <f t="shared" si="68"/>
        <v>0</v>
      </c>
      <c r="P139" s="54">
        <f t="shared" si="69"/>
        <v>0</v>
      </c>
      <c r="Q139" s="1"/>
      <c r="R139" s="1"/>
      <c r="S139" s="1"/>
      <c r="T139" s="1"/>
      <c r="U139" s="1"/>
      <c r="V139" s="1"/>
      <c r="W139" s="1"/>
    </row>
    <row r="140" spans="2:23" ht="12.5">
      <c r="B140" s="7" t="str">
        <f t="shared" si="46"/>
        <v/>
      </c>
      <c r="C140" s="50">
        <f>IF(D93="","-",+C139+1)</f>
        <v>2048</v>
      </c>
      <c r="D140" s="12">
        <f>IF(F139+SUM(E$99:E139)=D$92,F139,D$92-SUM(E$99:E139))</f>
        <v>7090.1852998853128</v>
      </c>
      <c r="E140" s="377">
        <f>IF(+J96&lt;F139,J96,D140)</f>
        <v>1856.840909090909</v>
      </c>
      <c r="F140" s="55">
        <f t="shared" si="64"/>
        <v>5233.3443907944038</v>
      </c>
      <c r="G140" s="55">
        <f t="shared" si="65"/>
        <v>6161.7648453398579</v>
      </c>
      <c r="H140" s="379">
        <f t="shared" si="62"/>
        <v>2624.1429326178927</v>
      </c>
      <c r="I140" s="398">
        <f t="shared" si="63"/>
        <v>2624.1429326178927</v>
      </c>
      <c r="J140" s="54">
        <f t="shared" si="66"/>
        <v>0</v>
      </c>
      <c r="K140" s="54"/>
      <c r="L140" s="129"/>
      <c r="M140" s="54">
        <f t="shared" si="67"/>
        <v>0</v>
      </c>
      <c r="N140" s="129"/>
      <c r="O140" s="54">
        <f t="shared" si="68"/>
        <v>0</v>
      </c>
      <c r="P140" s="54">
        <f t="shared" si="69"/>
        <v>0</v>
      </c>
      <c r="Q140" s="1"/>
      <c r="R140" s="1"/>
      <c r="S140" s="1"/>
      <c r="T140" s="1"/>
      <c r="U140" s="1"/>
      <c r="V140" s="1"/>
      <c r="W140" s="1"/>
    </row>
    <row r="141" spans="2:23" ht="12.5">
      <c r="B141" s="400" t="str">
        <f t="shared" si="46"/>
        <v/>
      </c>
      <c r="C141" s="50">
        <f>IF(D93="","-",+C140+1)</f>
        <v>2049</v>
      </c>
      <c r="D141" s="12">
        <f>IF(F140+SUM(E$99:E140)=D$92,F140,D$92-SUM(E$99:E140))</f>
        <v>5233.3443907944038</v>
      </c>
      <c r="E141" s="377">
        <f>IF(+J96&lt;F140,J96,D141)</f>
        <v>1856.840909090909</v>
      </c>
      <c r="F141" s="55">
        <f t="shared" si="64"/>
        <v>3376.5034817034948</v>
      </c>
      <c r="G141" s="55">
        <f t="shared" si="65"/>
        <v>4304.9239362489498</v>
      </c>
      <c r="H141" s="379">
        <f t="shared" si="62"/>
        <v>2392.9173304285005</v>
      </c>
      <c r="I141" s="398">
        <f t="shared" si="63"/>
        <v>2392.9173304285005</v>
      </c>
      <c r="J141" s="54">
        <f t="shared" si="66"/>
        <v>0</v>
      </c>
      <c r="K141" s="54"/>
      <c r="L141" s="129"/>
      <c r="M141" s="54">
        <f t="shared" si="67"/>
        <v>0</v>
      </c>
      <c r="N141" s="129"/>
      <c r="O141" s="54">
        <f t="shared" si="68"/>
        <v>0</v>
      </c>
      <c r="P141" s="54">
        <f t="shared" si="69"/>
        <v>0</v>
      </c>
      <c r="Q141" s="1"/>
      <c r="R141" s="1"/>
      <c r="S141" s="1"/>
      <c r="T141" s="1"/>
      <c r="U141" s="1"/>
      <c r="V141" s="1"/>
      <c r="W141" s="1"/>
    </row>
    <row r="142" spans="2:23" ht="12.5">
      <c r="B142" s="7" t="str">
        <f t="shared" si="46"/>
        <v/>
      </c>
      <c r="C142" s="50">
        <f>IF(D93="","-",+C141+1)</f>
        <v>2050</v>
      </c>
      <c r="D142" s="12">
        <f>IF(F141+SUM(E$99:E141)=D$92,F141,D$92-SUM(E$99:E141))</f>
        <v>3376.5034817034948</v>
      </c>
      <c r="E142" s="377">
        <f>IF(+J96&lt;F141,J96,D142)</f>
        <v>1856.840909090909</v>
      </c>
      <c r="F142" s="55">
        <f t="shared" si="64"/>
        <v>1519.6625726125858</v>
      </c>
      <c r="G142" s="55">
        <f t="shared" si="65"/>
        <v>2448.0830271580403</v>
      </c>
      <c r="H142" s="379">
        <f t="shared" si="62"/>
        <v>2161.6917282391073</v>
      </c>
      <c r="I142" s="398">
        <f t="shared" si="63"/>
        <v>2161.6917282391073</v>
      </c>
      <c r="J142" s="54">
        <f t="shared" si="66"/>
        <v>0</v>
      </c>
      <c r="K142" s="54"/>
      <c r="L142" s="129"/>
      <c r="M142" s="54">
        <f t="shared" si="67"/>
        <v>0</v>
      </c>
      <c r="N142" s="129"/>
      <c r="O142" s="54">
        <f t="shared" si="68"/>
        <v>0</v>
      </c>
      <c r="P142" s="54">
        <f t="shared" si="69"/>
        <v>0</v>
      </c>
      <c r="Q142" s="1"/>
      <c r="R142" s="1"/>
      <c r="S142" s="1"/>
      <c r="T142" s="1"/>
      <c r="U142" s="1"/>
      <c r="V142" s="1"/>
      <c r="W142" s="1"/>
    </row>
    <row r="143" spans="2:23" ht="12.5">
      <c r="B143" s="7" t="str">
        <f t="shared" si="46"/>
        <v/>
      </c>
      <c r="C143" s="50">
        <f>IF(D93="","-",+C142+1)</f>
        <v>2051</v>
      </c>
      <c r="D143" s="12">
        <f>IF(F142+SUM(E$99:E142)=D$92,F142,D$92-SUM(E$99:E142))</f>
        <v>1519.6625726125858</v>
      </c>
      <c r="E143" s="377">
        <f>IF(+J96&lt;F142,J96,D143)</f>
        <v>1519.6625726125858</v>
      </c>
      <c r="F143" s="55">
        <f t="shared" si="64"/>
        <v>0</v>
      </c>
      <c r="G143" s="55">
        <f t="shared" si="65"/>
        <v>759.8312863062929</v>
      </c>
      <c r="H143" s="379">
        <f t="shared" si="62"/>
        <v>1614.2815816393368</v>
      </c>
      <c r="I143" s="398">
        <f t="shared" si="63"/>
        <v>1614.2815816393368</v>
      </c>
      <c r="J143" s="54">
        <f t="shared" si="66"/>
        <v>0</v>
      </c>
      <c r="K143" s="54"/>
      <c r="L143" s="129"/>
      <c r="M143" s="54">
        <f t="shared" si="67"/>
        <v>0</v>
      </c>
      <c r="N143" s="129"/>
      <c r="O143" s="54">
        <f t="shared" si="68"/>
        <v>0</v>
      </c>
      <c r="P143" s="54">
        <f t="shared" si="69"/>
        <v>0</v>
      </c>
      <c r="Q143" s="1"/>
      <c r="R143" s="1"/>
      <c r="S143" s="1"/>
      <c r="T143" s="1"/>
      <c r="U143" s="1"/>
      <c r="V143" s="1"/>
      <c r="W143" s="1"/>
    </row>
    <row r="144" spans="2:23" ht="12.5">
      <c r="B144" s="7" t="str">
        <f t="shared" si="46"/>
        <v/>
      </c>
      <c r="C144" s="50">
        <f>IF(D93="","-",+C143+1)</f>
        <v>2052</v>
      </c>
      <c r="D144" s="12">
        <f>IF(F143+SUM(E$99:E143)=D$92,F143,D$92-SUM(E$99:E143))</f>
        <v>0</v>
      </c>
      <c r="E144" s="377">
        <f>IF(+J96&lt;F143,J96,D144)</f>
        <v>0</v>
      </c>
      <c r="F144" s="55">
        <f t="shared" si="64"/>
        <v>0</v>
      </c>
      <c r="G144" s="55">
        <f t="shared" si="65"/>
        <v>0</v>
      </c>
      <c r="H144" s="379">
        <f t="shared" si="62"/>
        <v>0</v>
      </c>
      <c r="I144" s="398">
        <f t="shared" si="63"/>
        <v>0</v>
      </c>
      <c r="J144" s="54">
        <f t="shared" si="66"/>
        <v>0</v>
      </c>
      <c r="K144" s="54"/>
      <c r="L144" s="129"/>
      <c r="M144" s="54">
        <f t="shared" si="67"/>
        <v>0</v>
      </c>
      <c r="N144" s="129"/>
      <c r="O144" s="54">
        <f t="shared" si="68"/>
        <v>0</v>
      </c>
      <c r="P144" s="54">
        <f t="shared" si="69"/>
        <v>0</v>
      </c>
      <c r="Q144" s="1"/>
      <c r="R144" s="1"/>
      <c r="S144" s="1"/>
      <c r="T144" s="1"/>
      <c r="U144" s="1"/>
      <c r="V144" s="1"/>
      <c r="W144" s="1"/>
    </row>
    <row r="145" spans="2:23" ht="12.5">
      <c r="B145" s="7" t="str">
        <f t="shared" si="46"/>
        <v/>
      </c>
      <c r="C145" s="50">
        <f>IF(D93="","-",+C144+1)</f>
        <v>2053</v>
      </c>
      <c r="D145" s="12">
        <f>IF(F144+SUM(E$99:E144)=D$92,F144,D$92-SUM(E$99:E144))</f>
        <v>0</v>
      </c>
      <c r="E145" s="377">
        <f>IF(+J96&lt;F144,J96,D145)</f>
        <v>0</v>
      </c>
      <c r="F145" s="55">
        <f t="shared" si="64"/>
        <v>0</v>
      </c>
      <c r="G145" s="55">
        <f t="shared" si="65"/>
        <v>0</v>
      </c>
      <c r="H145" s="379">
        <f t="shared" si="62"/>
        <v>0</v>
      </c>
      <c r="I145" s="398">
        <f t="shared" si="63"/>
        <v>0</v>
      </c>
      <c r="J145" s="54">
        <f t="shared" si="66"/>
        <v>0</v>
      </c>
      <c r="K145" s="54"/>
      <c r="L145" s="129"/>
      <c r="M145" s="54">
        <f t="shared" si="67"/>
        <v>0</v>
      </c>
      <c r="N145" s="129"/>
      <c r="O145" s="54">
        <f t="shared" si="68"/>
        <v>0</v>
      </c>
      <c r="P145" s="54">
        <f t="shared" si="69"/>
        <v>0</v>
      </c>
      <c r="Q145" s="1"/>
      <c r="R145" s="1"/>
      <c r="S145" s="1"/>
      <c r="T145" s="1"/>
      <c r="U145" s="1"/>
      <c r="V145" s="1"/>
      <c r="W145" s="1"/>
    </row>
    <row r="146" spans="2:23" ht="12.5">
      <c r="B146" s="7" t="str">
        <f t="shared" si="46"/>
        <v/>
      </c>
      <c r="C146" s="50">
        <f>IF(D93="","-",+C145+1)</f>
        <v>2054</v>
      </c>
      <c r="D146" s="12">
        <f>IF(F145+SUM(E$99:E145)=D$92,F145,D$92-SUM(E$99:E145))</f>
        <v>0</v>
      </c>
      <c r="E146" s="377">
        <f>IF(+J96&lt;F145,J96,D146)</f>
        <v>0</v>
      </c>
      <c r="F146" s="55">
        <f t="shared" si="64"/>
        <v>0</v>
      </c>
      <c r="G146" s="55">
        <f t="shared" si="65"/>
        <v>0</v>
      </c>
      <c r="H146" s="379">
        <f t="shared" si="62"/>
        <v>0</v>
      </c>
      <c r="I146" s="398">
        <f t="shared" si="63"/>
        <v>0</v>
      </c>
      <c r="J146" s="54">
        <f t="shared" si="66"/>
        <v>0</v>
      </c>
      <c r="K146" s="54"/>
      <c r="L146" s="129"/>
      <c r="M146" s="54">
        <f t="shared" si="67"/>
        <v>0</v>
      </c>
      <c r="N146" s="129"/>
      <c r="O146" s="54">
        <f t="shared" si="68"/>
        <v>0</v>
      </c>
      <c r="P146" s="54">
        <f t="shared" si="69"/>
        <v>0</v>
      </c>
      <c r="Q146" s="1"/>
      <c r="R146" s="1"/>
      <c r="S146" s="1"/>
      <c r="T146" s="1"/>
      <c r="U146" s="1"/>
      <c r="V146" s="1"/>
      <c r="W146" s="1"/>
    </row>
    <row r="147" spans="2:23" ht="12.5">
      <c r="B147" s="7" t="str">
        <f t="shared" si="46"/>
        <v/>
      </c>
      <c r="C147" s="50">
        <f>IF(D93="","-",+C146+1)</f>
        <v>2055</v>
      </c>
      <c r="D147" s="12">
        <f>IF(F146+SUM(E$99:E146)=D$92,F146,D$92-SUM(E$99:E146))</f>
        <v>0</v>
      </c>
      <c r="E147" s="377">
        <f>IF(+J96&lt;F146,J96,D147)</f>
        <v>0</v>
      </c>
      <c r="F147" s="55">
        <f t="shared" si="64"/>
        <v>0</v>
      </c>
      <c r="G147" s="55">
        <f t="shared" si="65"/>
        <v>0</v>
      </c>
      <c r="H147" s="379">
        <f t="shared" si="62"/>
        <v>0</v>
      </c>
      <c r="I147" s="398">
        <f t="shared" si="63"/>
        <v>0</v>
      </c>
      <c r="J147" s="54">
        <f t="shared" si="66"/>
        <v>0</v>
      </c>
      <c r="K147" s="54"/>
      <c r="L147" s="129"/>
      <c r="M147" s="54">
        <f t="shared" si="67"/>
        <v>0</v>
      </c>
      <c r="N147" s="129"/>
      <c r="O147" s="54">
        <f t="shared" si="68"/>
        <v>0</v>
      </c>
      <c r="P147" s="54">
        <f t="shared" si="69"/>
        <v>0</v>
      </c>
      <c r="Q147" s="1"/>
      <c r="R147" s="1"/>
      <c r="S147" s="1"/>
      <c r="T147" s="1"/>
      <c r="U147" s="1"/>
      <c r="V147" s="1"/>
      <c r="W147" s="1"/>
    </row>
    <row r="148" spans="2:23" ht="12.5">
      <c r="B148" s="7" t="str">
        <f t="shared" si="46"/>
        <v/>
      </c>
      <c r="C148" s="50">
        <f>IF(D93="","-",+C147+1)</f>
        <v>2056</v>
      </c>
      <c r="D148" s="12">
        <f>IF(F147+SUM(E$99:E147)=D$92,F147,D$92-SUM(E$99:E147))</f>
        <v>0</v>
      </c>
      <c r="E148" s="377">
        <f>IF(+J96&lt;F147,J96,D148)</f>
        <v>0</v>
      </c>
      <c r="F148" s="55">
        <f t="shared" si="64"/>
        <v>0</v>
      </c>
      <c r="G148" s="55">
        <f t="shared" si="65"/>
        <v>0</v>
      </c>
      <c r="H148" s="379">
        <f t="shared" si="62"/>
        <v>0</v>
      </c>
      <c r="I148" s="398">
        <f t="shared" si="63"/>
        <v>0</v>
      </c>
      <c r="J148" s="54">
        <f t="shared" si="66"/>
        <v>0</v>
      </c>
      <c r="K148" s="54"/>
      <c r="L148" s="129"/>
      <c r="M148" s="54">
        <f t="shared" si="67"/>
        <v>0</v>
      </c>
      <c r="N148" s="129"/>
      <c r="O148" s="54">
        <f t="shared" si="68"/>
        <v>0</v>
      </c>
      <c r="P148" s="54">
        <f t="shared" si="69"/>
        <v>0</v>
      </c>
      <c r="Q148" s="1"/>
      <c r="R148" s="1"/>
      <c r="S148" s="1"/>
      <c r="T148" s="1"/>
      <c r="U148" s="1"/>
      <c r="V148" s="1"/>
      <c r="W148" s="1"/>
    </row>
    <row r="149" spans="2:23" ht="12.5">
      <c r="B149" s="7" t="str">
        <f t="shared" si="46"/>
        <v/>
      </c>
      <c r="C149" s="50">
        <f>IF(D93="","-",+C148+1)</f>
        <v>2057</v>
      </c>
      <c r="D149" s="12">
        <f>IF(F148+SUM(E$99:E148)=D$92,F148,D$92-SUM(E$99:E148))</f>
        <v>0</v>
      </c>
      <c r="E149" s="377">
        <f>IF(+J96&lt;F148,J96,D149)</f>
        <v>0</v>
      </c>
      <c r="F149" s="55">
        <f t="shared" si="64"/>
        <v>0</v>
      </c>
      <c r="G149" s="55">
        <f t="shared" si="65"/>
        <v>0</v>
      </c>
      <c r="H149" s="379">
        <f t="shared" si="62"/>
        <v>0</v>
      </c>
      <c r="I149" s="398">
        <f t="shared" si="63"/>
        <v>0</v>
      </c>
      <c r="J149" s="54">
        <f t="shared" si="66"/>
        <v>0</v>
      </c>
      <c r="K149" s="54"/>
      <c r="L149" s="129"/>
      <c r="M149" s="54">
        <f t="shared" si="67"/>
        <v>0</v>
      </c>
      <c r="N149" s="129"/>
      <c r="O149" s="54">
        <f t="shared" si="68"/>
        <v>0</v>
      </c>
      <c r="P149" s="54">
        <f t="shared" si="69"/>
        <v>0</v>
      </c>
      <c r="Q149" s="1"/>
      <c r="R149" s="1"/>
      <c r="S149" s="1"/>
      <c r="T149" s="1"/>
      <c r="U149" s="1"/>
      <c r="V149" s="1"/>
      <c r="W149" s="1"/>
    </row>
    <row r="150" spans="2:23" ht="12.5">
      <c r="B150" s="7" t="str">
        <f t="shared" si="46"/>
        <v/>
      </c>
      <c r="C150" s="50">
        <f>IF(D93="","-",+C149+1)</f>
        <v>2058</v>
      </c>
      <c r="D150" s="12">
        <f>IF(F149+SUM(E$99:E149)=D$92,F149,D$92-SUM(E$99:E149))</f>
        <v>0</v>
      </c>
      <c r="E150" s="377">
        <f>IF(+J96&lt;F149,J96,D150)</f>
        <v>0</v>
      </c>
      <c r="F150" s="55">
        <f t="shared" si="64"/>
        <v>0</v>
      </c>
      <c r="G150" s="55">
        <f t="shared" si="65"/>
        <v>0</v>
      </c>
      <c r="H150" s="379">
        <f t="shared" si="62"/>
        <v>0</v>
      </c>
      <c r="I150" s="398">
        <f t="shared" si="63"/>
        <v>0</v>
      </c>
      <c r="J150" s="54">
        <f t="shared" si="66"/>
        <v>0</v>
      </c>
      <c r="K150" s="54"/>
      <c r="L150" s="129"/>
      <c r="M150" s="54">
        <f t="shared" si="67"/>
        <v>0</v>
      </c>
      <c r="N150" s="129"/>
      <c r="O150" s="54">
        <f t="shared" si="68"/>
        <v>0</v>
      </c>
      <c r="P150" s="54">
        <f t="shared" si="69"/>
        <v>0</v>
      </c>
      <c r="Q150" s="1"/>
      <c r="R150" s="1"/>
      <c r="S150" s="1"/>
      <c r="T150" s="1"/>
      <c r="U150" s="1"/>
      <c r="V150" s="1"/>
      <c r="W150" s="1"/>
    </row>
    <row r="151" spans="2:23" ht="12.5">
      <c r="B151" s="7" t="str">
        <f t="shared" si="46"/>
        <v/>
      </c>
      <c r="C151" s="50">
        <f>IF(D93="","-",+C150+1)</f>
        <v>2059</v>
      </c>
      <c r="D151" s="12">
        <f>IF(F150+SUM(E$99:E150)=D$92,F150,D$92-SUM(E$99:E150))</f>
        <v>0</v>
      </c>
      <c r="E151" s="377">
        <f>IF(+J96&lt;F150,J96,D151)</f>
        <v>0</v>
      </c>
      <c r="F151" s="55">
        <f t="shared" si="64"/>
        <v>0</v>
      </c>
      <c r="G151" s="55">
        <f t="shared" si="65"/>
        <v>0</v>
      </c>
      <c r="H151" s="379">
        <f t="shared" si="62"/>
        <v>0</v>
      </c>
      <c r="I151" s="398">
        <f t="shared" si="63"/>
        <v>0</v>
      </c>
      <c r="J151" s="54">
        <f t="shared" si="66"/>
        <v>0</v>
      </c>
      <c r="K151" s="54"/>
      <c r="L151" s="129"/>
      <c r="M151" s="54">
        <f t="shared" si="67"/>
        <v>0</v>
      </c>
      <c r="N151" s="129"/>
      <c r="O151" s="54">
        <f t="shared" si="68"/>
        <v>0</v>
      </c>
      <c r="P151" s="54">
        <f t="shared" si="69"/>
        <v>0</v>
      </c>
      <c r="Q151" s="1"/>
      <c r="R151" s="1"/>
      <c r="S151" s="1"/>
      <c r="T151" s="1"/>
      <c r="U151" s="1"/>
      <c r="V151" s="1"/>
      <c r="W151" s="1"/>
    </row>
    <row r="152" spans="2:23" ht="12.5">
      <c r="B152" s="7" t="str">
        <f t="shared" si="46"/>
        <v/>
      </c>
      <c r="C152" s="50">
        <f>IF(D93="","-",+C151+1)</f>
        <v>2060</v>
      </c>
      <c r="D152" s="12">
        <f>IF(F151+SUM(E$99:E151)=D$92,F151,D$92-SUM(E$99:E151))</f>
        <v>0</v>
      </c>
      <c r="E152" s="377">
        <f>IF(+J96&lt;F151,J96,D152)</f>
        <v>0</v>
      </c>
      <c r="F152" s="55">
        <f t="shared" si="64"/>
        <v>0</v>
      </c>
      <c r="G152" s="55">
        <f t="shared" si="65"/>
        <v>0</v>
      </c>
      <c r="H152" s="379">
        <f t="shared" si="62"/>
        <v>0</v>
      </c>
      <c r="I152" s="398">
        <f t="shared" si="63"/>
        <v>0</v>
      </c>
      <c r="J152" s="54">
        <f t="shared" si="66"/>
        <v>0</v>
      </c>
      <c r="K152" s="54"/>
      <c r="L152" s="129"/>
      <c r="M152" s="54">
        <f t="shared" si="67"/>
        <v>0</v>
      </c>
      <c r="N152" s="129"/>
      <c r="O152" s="54">
        <f t="shared" si="68"/>
        <v>0</v>
      </c>
      <c r="P152" s="54">
        <f t="shared" si="69"/>
        <v>0</v>
      </c>
      <c r="Q152" s="1"/>
      <c r="R152" s="1"/>
      <c r="S152" s="1"/>
      <c r="T152" s="1"/>
      <c r="U152" s="1"/>
      <c r="V152" s="1"/>
      <c r="W152" s="1"/>
    </row>
    <row r="153" spans="2:23" ht="12.5">
      <c r="B153" s="7" t="str">
        <f t="shared" si="46"/>
        <v/>
      </c>
      <c r="C153" s="50">
        <f>IF(D93="","-",+C152+1)</f>
        <v>2061</v>
      </c>
      <c r="D153" s="12">
        <f>IF(F152+SUM(E$99:E152)=D$92,F152,D$92-SUM(E$99:E152))</f>
        <v>0</v>
      </c>
      <c r="E153" s="377">
        <f>IF(+J96&lt;F152,J96,D153)</f>
        <v>0</v>
      </c>
      <c r="F153" s="55">
        <f t="shared" si="64"/>
        <v>0</v>
      </c>
      <c r="G153" s="55">
        <f t="shared" si="65"/>
        <v>0</v>
      </c>
      <c r="H153" s="379">
        <f t="shared" si="62"/>
        <v>0</v>
      </c>
      <c r="I153" s="398">
        <f t="shared" si="63"/>
        <v>0</v>
      </c>
      <c r="J153" s="54">
        <f t="shared" si="66"/>
        <v>0</v>
      </c>
      <c r="K153" s="54"/>
      <c r="L153" s="129"/>
      <c r="M153" s="54">
        <f t="shared" si="67"/>
        <v>0</v>
      </c>
      <c r="N153" s="129"/>
      <c r="O153" s="54">
        <f t="shared" si="68"/>
        <v>0</v>
      </c>
      <c r="P153" s="54">
        <f t="shared" si="69"/>
        <v>0</v>
      </c>
      <c r="Q153" s="1"/>
      <c r="R153" s="1"/>
      <c r="S153" s="1"/>
      <c r="T153" s="1"/>
      <c r="U153" s="1"/>
      <c r="V153" s="1"/>
      <c r="W153" s="1"/>
    </row>
    <row r="154" spans="2:23" ht="13" thickBot="1">
      <c r="B154" s="7" t="str">
        <f t="shared" si="46"/>
        <v/>
      </c>
      <c r="C154" s="59">
        <f>IF(D93="","-",+C153+1)</f>
        <v>2062</v>
      </c>
      <c r="D154" s="84">
        <f>IF(F153+SUM(E$99:E153)=D$92,F153,D$92-SUM(E$99:E153))</f>
        <v>0</v>
      </c>
      <c r="E154" s="380">
        <f>IF(+J96&lt;F153,J96,D154)</f>
        <v>0</v>
      </c>
      <c r="F154" s="60">
        <f t="shared" si="64"/>
        <v>0</v>
      </c>
      <c r="G154" s="60">
        <f t="shared" si="65"/>
        <v>0</v>
      </c>
      <c r="H154" s="381">
        <f t="shared" si="62"/>
        <v>0</v>
      </c>
      <c r="I154" s="399">
        <f t="shared" si="63"/>
        <v>0</v>
      </c>
      <c r="J154" s="64">
        <f t="shared" si="66"/>
        <v>0</v>
      </c>
      <c r="K154" s="54"/>
      <c r="L154" s="130"/>
      <c r="M154" s="64">
        <f t="shared" si="67"/>
        <v>0</v>
      </c>
      <c r="N154" s="130"/>
      <c r="O154" s="64">
        <f t="shared" si="68"/>
        <v>0</v>
      </c>
      <c r="P154" s="64">
        <f t="shared" si="69"/>
        <v>0</v>
      </c>
      <c r="Q154" s="1"/>
      <c r="R154" s="1"/>
      <c r="S154" s="1"/>
      <c r="T154" s="1"/>
      <c r="U154" s="1"/>
      <c r="V154" s="1"/>
      <c r="W154" s="1"/>
    </row>
    <row r="155" spans="2:23" ht="12.5">
      <c r="C155" s="12" t="s">
        <v>78</v>
      </c>
      <c r="D155" s="292"/>
      <c r="E155" s="292">
        <f>SUM(E99:E154)</f>
        <v>81701.000000000029</v>
      </c>
      <c r="F155" s="292"/>
      <c r="G155" s="292"/>
      <c r="H155" s="292">
        <f>SUM(H99:H154)</f>
        <v>309807.63285172271</v>
      </c>
      <c r="I155" s="292">
        <f>SUM(I99:I154)</f>
        <v>309807.63285172271</v>
      </c>
      <c r="J155" s="292">
        <f>SUM(J99:J154)</f>
        <v>0</v>
      </c>
      <c r="K155" s="292"/>
      <c r="L155" s="292"/>
      <c r="M155" s="292"/>
      <c r="N155" s="292"/>
      <c r="O155" s="292"/>
      <c r="P155" s="1"/>
      <c r="Q155" s="1"/>
      <c r="R155" s="1"/>
      <c r="S155" s="1"/>
      <c r="T155" s="1"/>
      <c r="U155" s="1"/>
      <c r="V155" s="1"/>
      <c r="W155" s="1"/>
    </row>
    <row r="156" spans="2:23" ht="12.5"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  <c r="Q156" s="1"/>
      <c r="R156" s="1"/>
      <c r="S156" s="1"/>
      <c r="T156" s="1"/>
      <c r="U156" s="1"/>
      <c r="V156" s="1"/>
      <c r="W156" s="1"/>
    </row>
    <row r="157" spans="2:23" ht="12.5">
      <c r="C157" s="85" t="s">
        <v>92</v>
      </c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  <c r="Q157" s="1"/>
      <c r="R157" s="1"/>
      <c r="S157" s="1"/>
      <c r="T157" s="1"/>
      <c r="U157" s="1"/>
      <c r="V157" s="1"/>
      <c r="W157" s="1"/>
    </row>
    <row r="158" spans="2:23" ht="12.5"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  <c r="Q158" s="1"/>
      <c r="R158" s="1"/>
      <c r="S158" s="1"/>
      <c r="T158" s="1"/>
      <c r="U158" s="1"/>
      <c r="V158" s="1"/>
      <c r="W158" s="1"/>
    </row>
    <row r="159" spans="2:23" ht="13">
      <c r="C159" s="29" t="s">
        <v>97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  <c r="Q159" s="1"/>
      <c r="R159" s="1"/>
      <c r="S159" s="1"/>
      <c r="T159" s="1"/>
      <c r="U159" s="1"/>
      <c r="V159" s="1"/>
      <c r="W159" s="1"/>
    </row>
    <row r="160" spans="2:23" ht="13">
      <c r="C160" s="86" t="s">
        <v>79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  <c r="Q160" s="1"/>
      <c r="R160" s="1"/>
      <c r="S160" s="1"/>
      <c r="T160" s="1"/>
      <c r="U160" s="1"/>
      <c r="V160" s="1"/>
      <c r="W160" s="1"/>
    </row>
    <row r="161" spans="3:23" ht="13">
      <c r="C161" s="86" t="s">
        <v>80</v>
      </c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  <c r="Q161" s="1"/>
      <c r="R161" s="1"/>
      <c r="S161" s="1"/>
      <c r="T161" s="1"/>
      <c r="U161" s="1"/>
      <c r="V161" s="1"/>
      <c r="W161" s="1"/>
    </row>
    <row r="162" spans="3:23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94" t="s">
        <v>131</v>
      </c>
      <c r="Q162" s="1"/>
      <c r="R162" s="1"/>
      <c r="S162" s="1"/>
      <c r="T162" s="1"/>
      <c r="U162" s="1"/>
      <c r="V162" s="1"/>
      <c r="W162" s="1"/>
    </row>
  </sheetData>
  <phoneticPr fontId="0" type="noConversion"/>
  <conditionalFormatting sqref="C17:C72">
    <cfRule type="cellIs" dxfId="129" priority="1" stopIfTrue="1" operator="equal">
      <formula>$I$10</formula>
    </cfRule>
  </conditionalFormatting>
  <conditionalFormatting sqref="C99:C154">
    <cfRule type="cellIs" dxfId="12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64"/>
  <dimension ref="A1:Q162"/>
  <sheetViews>
    <sheetView topLeftCell="A6" zoomScaleNormal="100" zoomScaleSheetLayoutView="75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15 of 77</v>
      </c>
      <c r="Q1" s="13"/>
    </row>
    <row r="2" spans="1:17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 t="str">
        <f>RIGHT(N3,3)</f>
        <v/>
      </c>
      <c r="P3" s="96">
        <v>1</v>
      </c>
    </row>
    <row r="4" spans="1:17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7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33196.554793279429</v>
      </c>
      <c r="P5" s="1"/>
    </row>
    <row r="6" spans="1:17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33196.554793279429</v>
      </c>
      <c r="O6" s="1"/>
      <c r="P6" s="1"/>
    </row>
    <row r="7" spans="1:17" ht="13.5" thickBot="1">
      <c r="C7" s="25" t="s">
        <v>48</v>
      </c>
      <c r="D7" s="127" t="s">
        <v>244</v>
      </c>
      <c r="E7" s="1"/>
      <c r="F7" s="1"/>
      <c r="G7" s="1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7" ht="13.5" thickBot="1">
      <c r="C8" s="29"/>
      <c r="D8" s="85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153</v>
      </c>
      <c r="E9" s="456" t="s">
        <v>483</v>
      </c>
      <c r="F9" s="31"/>
      <c r="G9" s="461" t="s">
        <v>531</v>
      </c>
      <c r="H9" s="31"/>
      <c r="I9" s="32"/>
      <c r="J9" s="33"/>
      <c r="P9" s="1"/>
    </row>
    <row r="10" spans="1:17" ht="13">
      <c r="C10" s="34" t="s">
        <v>51</v>
      </c>
      <c r="D10" s="362">
        <v>372149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7" ht="12.5">
      <c r="C11" s="34" t="s">
        <v>54</v>
      </c>
      <c r="D11" s="37">
        <v>2007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2">
        <v>7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9076.8048780487807</v>
      </c>
      <c r="J14" s="292"/>
      <c r="K14" s="292"/>
      <c r="L14" s="292"/>
      <c r="M14" s="292"/>
      <c r="N14" s="292"/>
      <c r="O14" s="1"/>
      <c r="P14" s="1"/>
    </row>
    <row r="15" spans="1:17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131" t="s">
        <v>260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2007</v>
      </c>
      <c r="D17" s="133">
        <v>367119</v>
      </c>
      <c r="E17" s="373">
        <v>10058</v>
      </c>
      <c r="F17" s="133">
        <v>357061</v>
      </c>
      <c r="G17" s="373">
        <v>37924</v>
      </c>
      <c r="H17" s="374">
        <v>37924</v>
      </c>
      <c r="I17" s="153">
        <f t="shared" ref="I17:I48" si="0">H17-G17</f>
        <v>0</v>
      </c>
      <c r="J17" s="52"/>
      <c r="K17" s="112">
        <v>0</v>
      </c>
      <c r="L17" s="53">
        <f t="shared" ref="L17:L48" si="1">IF(K17&lt;&gt;0,+G17-K17,0)</f>
        <v>0</v>
      </c>
      <c r="M17" s="112">
        <v>0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2008</v>
      </c>
      <c r="D18" s="137">
        <v>357061</v>
      </c>
      <c r="E18" s="375">
        <v>10058</v>
      </c>
      <c r="F18" s="137">
        <v>347003</v>
      </c>
      <c r="G18" s="375">
        <v>63360</v>
      </c>
      <c r="H18" s="374">
        <v>63360</v>
      </c>
      <c r="I18" s="153">
        <f t="shared" si="0"/>
        <v>0</v>
      </c>
      <c r="J18" s="52"/>
      <c r="K18" s="113">
        <v>63360</v>
      </c>
      <c r="L18" s="54">
        <f t="shared" si="1"/>
        <v>0</v>
      </c>
      <c r="M18" s="113">
        <v>63360</v>
      </c>
      <c r="N18" s="54">
        <f t="shared" si="2"/>
        <v>0</v>
      </c>
      <c r="O18" s="54">
        <f t="shared" si="3"/>
        <v>0</v>
      </c>
      <c r="P18" s="1"/>
    </row>
    <row r="19" spans="2:16" ht="12.5">
      <c r="B19" s="7" t="str">
        <f>IF(D19=F18,"","IU")</f>
        <v>IU</v>
      </c>
      <c r="C19" s="50">
        <f>IF(D11="","-",+C18+1)</f>
        <v>2009</v>
      </c>
      <c r="D19" s="137">
        <v>238456</v>
      </c>
      <c r="E19" s="375">
        <v>6701</v>
      </c>
      <c r="F19" s="137">
        <v>231755</v>
      </c>
      <c r="G19" s="375">
        <v>42221</v>
      </c>
      <c r="H19" s="374">
        <v>42221</v>
      </c>
      <c r="I19" s="153">
        <f t="shared" si="0"/>
        <v>0</v>
      </c>
      <c r="J19" s="52"/>
      <c r="K19" s="113">
        <v>42221</v>
      </c>
      <c r="L19" s="54">
        <f t="shared" si="1"/>
        <v>0</v>
      </c>
      <c r="M19" s="113">
        <v>42221</v>
      </c>
      <c r="N19" s="54">
        <f t="shared" si="2"/>
        <v>0</v>
      </c>
      <c r="O19" s="54">
        <f t="shared" si="3"/>
        <v>0</v>
      </c>
      <c r="P19" s="1"/>
    </row>
    <row r="20" spans="2:16" ht="12.5">
      <c r="B20" s="7" t="str">
        <f t="shared" ref="B20:B72" si="4">IF(D20=F19,"","IU")</f>
        <v>IU</v>
      </c>
      <c r="C20" s="50">
        <f>IF(D11="","-",+C19+1)</f>
        <v>2010</v>
      </c>
      <c r="D20" s="137">
        <v>221133</v>
      </c>
      <c r="E20" s="375">
        <v>6525</v>
      </c>
      <c r="F20" s="137">
        <v>214608</v>
      </c>
      <c r="G20" s="375">
        <v>37378.118954636928</v>
      </c>
      <c r="H20" s="374">
        <v>37378.118954636928</v>
      </c>
      <c r="I20" s="141">
        <v>0</v>
      </c>
      <c r="J20" s="52"/>
      <c r="K20" s="113">
        <f t="shared" ref="K20:K25" si="5">G20</f>
        <v>37378.118954636928</v>
      </c>
      <c r="L20" s="54">
        <f t="shared" si="1"/>
        <v>0</v>
      </c>
      <c r="M20" s="113">
        <f t="shared" ref="M20:M25" si="6">H20</f>
        <v>37378.118954636928</v>
      </c>
      <c r="N20" s="54">
        <f t="shared" si="2"/>
        <v>0</v>
      </c>
      <c r="O20" s="54">
        <f t="shared" si="3"/>
        <v>0</v>
      </c>
      <c r="P20" s="1"/>
    </row>
    <row r="21" spans="2:16" ht="12.5">
      <c r="B21" s="7" t="str">
        <f t="shared" si="4"/>
        <v>IU</v>
      </c>
      <c r="C21" s="50">
        <f>IF(D12="","-",+C20+1)</f>
        <v>2011</v>
      </c>
      <c r="D21" s="137">
        <v>338807</v>
      </c>
      <c r="E21" s="375">
        <v>9076.8048780487807</v>
      </c>
      <c r="F21" s="137">
        <v>329730.19512195123</v>
      </c>
      <c r="G21" s="375">
        <v>60578.084314414227</v>
      </c>
      <c r="H21" s="374">
        <v>60578.084314414227</v>
      </c>
      <c r="I21" s="141">
        <v>0</v>
      </c>
      <c r="J21" s="52"/>
      <c r="K21" s="113">
        <f t="shared" si="5"/>
        <v>60578.084314414227</v>
      </c>
      <c r="L21" s="54">
        <f t="shared" si="1"/>
        <v>0</v>
      </c>
      <c r="M21" s="113">
        <f t="shared" si="6"/>
        <v>60578.084314414227</v>
      </c>
      <c r="N21" s="54">
        <f t="shared" si="2"/>
        <v>0</v>
      </c>
      <c r="O21" s="54">
        <f t="shared" si="3"/>
        <v>0</v>
      </c>
      <c r="P21" s="1"/>
    </row>
    <row r="22" spans="2:16" ht="12.5">
      <c r="B22" s="7" t="str">
        <f t="shared" si="4"/>
        <v/>
      </c>
      <c r="C22" s="50">
        <f>IF(D11="","-",+C21+1)</f>
        <v>2012</v>
      </c>
      <c r="D22" s="137">
        <v>329730.19512195123</v>
      </c>
      <c r="E22" s="376">
        <v>8860.6904761904771</v>
      </c>
      <c r="F22" s="137">
        <v>320869.50464576075</v>
      </c>
      <c r="G22" s="375">
        <v>56580.448150459459</v>
      </c>
      <c r="H22" s="374">
        <v>56580.448150459459</v>
      </c>
      <c r="I22" s="141">
        <v>0</v>
      </c>
      <c r="J22" s="52"/>
      <c r="K22" s="113">
        <f t="shared" si="5"/>
        <v>56580.448150459459</v>
      </c>
      <c r="L22" s="54">
        <f t="shared" si="1"/>
        <v>0</v>
      </c>
      <c r="M22" s="113">
        <f t="shared" si="6"/>
        <v>56580.448150459459</v>
      </c>
      <c r="N22" s="54">
        <f t="shared" si="2"/>
        <v>0</v>
      </c>
      <c r="O22" s="54">
        <f t="shared" si="3"/>
        <v>0</v>
      </c>
      <c r="P22" s="1"/>
    </row>
    <row r="23" spans="2:16" ht="12.5">
      <c r="B23" s="7" t="str">
        <f t="shared" si="4"/>
        <v/>
      </c>
      <c r="C23" s="50">
        <f>IF(D11="","-",+C22+1)</f>
        <v>2013</v>
      </c>
      <c r="D23" s="151">
        <v>320869.50464576075</v>
      </c>
      <c r="E23" s="419">
        <v>8860.6904761904771</v>
      </c>
      <c r="F23" s="151">
        <v>312008.81416957028</v>
      </c>
      <c r="G23" s="419">
        <v>52537.893953719817</v>
      </c>
      <c r="H23" s="420">
        <v>52537.893953719817</v>
      </c>
      <c r="I23" s="153">
        <v>0</v>
      </c>
      <c r="J23" s="52"/>
      <c r="K23" s="113">
        <f t="shared" si="5"/>
        <v>52537.893953719817</v>
      </c>
      <c r="L23" s="54">
        <f t="shared" ref="L23:L28" si="7">IF(K23&lt;&gt;0,+G23-K23,0)</f>
        <v>0</v>
      </c>
      <c r="M23" s="113">
        <f t="shared" si="6"/>
        <v>52537.893953719817</v>
      </c>
      <c r="N23" s="54">
        <f t="shared" ref="N23:N28" si="8">IF(M23&lt;&gt;0,+H23-M23,0)</f>
        <v>0</v>
      </c>
      <c r="O23" s="54">
        <f t="shared" ref="O23:O28" si="9">+N23-L23</f>
        <v>0</v>
      </c>
      <c r="P23" s="1"/>
    </row>
    <row r="24" spans="2:16" ht="12.5">
      <c r="B24" s="7" t="str">
        <f t="shared" si="4"/>
        <v/>
      </c>
      <c r="C24" s="50">
        <f>IF(D11="","-",+C23+1)</f>
        <v>2014</v>
      </c>
      <c r="D24" s="151">
        <v>312008.81416957028</v>
      </c>
      <c r="E24" s="419">
        <v>8860.6904761904771</v>
      </c>
      <c r="F24" s="151">
        <v>303148.12369337981</v>
      </c>
      <c r="G24" s="419">
        <v>49758.557918696577</v>
      </c>
      <c r="H24" s="420">
        <v>49758.557918696577</v>
      </c>
      <c r="I24" s="153">
        <v>0</v>
      </c>
      <c r="J24" s="52"/>
      <c r="K24" s="113">
        <f t="shared" si="5"/>
        <v>49758.557918696577</v>
      </c>
      <c r="L24" s="54">
        <f t="shared" si="7"/>
        <v>0</v>
      </c>
      <c r="M24" s="113">
        <f t="shared" si="6"/>
        <v>49758.557918696577</v>
      </c>
      <c r="N24" s="54">
        <f t="shared" si="8"/>
        <v>0</v>
      </c>
      <c r="O24" s="54">
        <f t="shared" si="9"/>
        <v>0</v>
      </c>
      <c r="P24" s="1"/>
    </row>
    <row r="25" spans="2:16" ht="12.5">
      <c r="B25" s="7" t="str">
        <f t="shared" si="4"/>
        <v/>
      </c>
      <c r="C25" s="50">
        <f>IF(D11="","-",+C24+1)</f>
        <v>2015</v>
      </c>
      <c r="D25" s="151">
        <v>303148.12369337981</v>
      </c>
      <c r="E25" s="419">
        <v>8860.6904761904771</v>
      </c>
      <c r="F25" s="151">
        <v>294287.43321718933</v>
      </c>
      <c r="G25" s="419">
        <v>47619.758297536755</v>
      </c>
      <c r="H25" s="420">
        <v>47619.758297536755</v>
      </c>
      <c r="I25" s="52">
        <v>0</v>
      </c>
      <c r="J25" s="52"/>
      <c r="K25" s="113">
        <f t="shared" si="5"/>
        <v>47619.758297536755</v>
      </c>
      <c r="L25" s="54">
        <f t="shared" si="7"/>
        <v>0</v>
      </c>
      <c r="M25" s="113">
        <f t="shared" si="6"/>
        <v>47619.758297536755</v>
      </c>
      <c r="N25" s="54">
        <f t="shared" si="8"/>
        <v>0</v>
      </c>
      <c r="O25" s="54">
        <f t="shared" si="9"/>
        <v>0</v>
      </c>
      <c r="P25" s="1"/>
    </row>
    <row r="26" spans="2:16" ht="12.5">
      <c r="B26" s="7" t="str">
        <f t="shared" si="4"/>
        <v/>
      </c>
      <c r="C26" s="50">
        <f>IF(D11="","-",+C25+1)</f>
        <v>2016</v>
      </c>
      <c r="D26" s="151">
        <v>294287.43321718933</v>
      </c>
      <c r="E26" s="419">
        <v>8860.6904761904771</v>
      </c>
      <c r="F26" s="151">
        <v>285426.74274099886</v>
      </c>
      <c r="G26" s="419">
        <v>45988.994041670856</v>
      </c>
      <c r="H26" s="420">
        <v>45988.994041670856</v>
      </c>
      <c r="I26" s="52">
        <f t="shared" si="0"/>
        <v>0</v>
      </c>
      <c r="J26" s="52"/>
      <c r="K26" s="113">
        <f t="shared" ref="K26:K31" si="10">G26</f>
        <v>45988.994041670856</v>
      </c>
      <c r="L26" s="54">
        <f t="shared" si="7"/>
        <v>0</v>
      </c>
      <c r="M26" s="113">
        <f t="shared" ref="M26:M31" si="11">H26</f>
        <v>45988.994041670856</v>
      </c>
      <c r="N26" s="54">
        <f t="shared" si="8"/>
        <v>0</v>
      </c>
      <c r="O26" s="54">
        <f t="shared" si="9"/>
        <v>0</v>
      </c>
      <c r="P26" s="1"/>
    </row>
    <row r="27" spans="2:16" ht="12.5">
      <c r="B27" s="7" t="str">
        <f t="shared" si="4"/>
        <v/>
      </c>
      <c r="C27" s="50">
        <f>IF(D11="","-",+C26+1)</f>
        <v>2017</v>
      </c>
      <c r="D27" s="151">
        <v>285426.74274099886</v>
      </c>
      <c r="E27" s="419">
        <v>8654.6279069767443</v>
      </c>
      <c r="F27" s="151">
        <v>276772.11483402213</v>
      </c>
      <c r="G27" s="419">
        <v>43480.748337588419</v>
      </c>
      <c r="H27" s="420">
        <v>43480.748337588419</v>
      </c>
      <c r="I27" s="52">
        <f t="shared" si="0"/>
        <v>0</v>
      </c>
      <c r="J27" s="52"/>
      <c r="K27" s="113">
        <f t="shared" si="10"/>
        <v>43480.748337588419</v>
      </c>
      <c r="L27" s="54">
        <f t="shared" si="7"/>
        <v>0</v>
      </c>
      <c r="M27" s="113">
        <f t="shared" si="11"/>
        <v>43480.748337588419</v>
      </c>
      <c r="N27" s="54">
        <f t="shared" si="8"/>
        <v>0</v>
      </c>
      <c r="O27" s="54">
        <f t="shared" si="9"/>
        <v>0</v>
      </c>
      <c r="P27" s="1"/>
    </row>
    <row r="28" spans="2:16" ht="12.5">
      <c r="B28" s="7" t="str">
        <f t="shared" si="4"/>
        <v/>
      </c>
      <c r="C28" s="50">
        <f>IF(D11="","-",+C27+1)</f>
        <v>2018</v>
      </c>
      <c r="D28" s="151">
        <v>276772.11483402213</v>
      </c>
      <c r="E28" s="419">
        <v>9076.8048780487807</v>
      </c>
      <c r="F28" s="151">
        <v>267695.30995597335</v>
      </c>
      <c r="G28" s="419">
        <v>43676.103252785928</v>
      </c>
      <c r="H28" s="420">
        <v>43676.103252785928</v>
      </c>
      <c r="I28" s="52">
        <f t="shared" si="0"/>
        <v>0</v>
      </c>
      <c r="J28" s="52"/>
      <c r="K28" s="113">
        <f t="shared" si="10"/>
        <v>43676.103252785928</v>
      </c>
      <c r="L28" s="54">
        <f t="shared" si="7"/>
        <v>0</v>
      </c>
      <c r="M28" s="113">
        <f t="shared" si="11"/>
        <v>43676.103252785928</v>
      </c>
      <c r="N28" s="54">
        <f t="shared" si="8"/>
        <v>0</v>
      </c>
      <c r="O28" s="54">
        <f t="shared" si="9"/>
        <v>0</v>
      </c>
      <c r="P28" s="1"/>
    </row>
    <row r="29" spans="2:16" ht="12.5">
      <c r="B29" s="7" t="str">
        <f t="shared" si="4"/>
        <v/>
      </c>
      <c r="C29" s="50">
        <f>IF(D11="","-",+C28+1)</f>
        <v>2019</v>
      </c>
      <c r="D29" s="151">
        <v>267695.30995597335</v>
      </c>
      <c r="E29" s="419">
        <v>9076.8048780487807</v>
      </c>
      <c r="F29" s="151">
        <v>258618.50507792458</v>
      </c>
      <c r="G29" s="419">
        <v>42522.494915662697</v>
      </c>
      <c r="H29" s="420">
        <v>42522.494915662697</v>
      </c>
      <c r="I29" s="52">
        <f t="shared" si="0"/>
        <v>0</v>
      </c>
      <c r="J29" s="52"/>
      <c r="K29" s="113">
        <f t="shared" si="10"/>
        <v>42522.494915662697</v>
      </c>
      <c r="L29" s="54">
        <f t="shared" ref="L29" si="12">IF(K29&lt;&gt;0,+G29-K29,0)</f>
        <v>0</v>
      </c>
      <c r="M29" s="113">
        <f t="shared" si="11"/>
        <v>42522.494915662697</v>
      </c>
      <c r="N29" s="54">
        <f t="shared" si="2"/>
        <v>0</v>
      </c>
      <c r="O29" s="54">
        <f t="shared" si="3"/>
        <v>0</v>
      </c>
      <c r="P29" s="1"/>
    </row>
    <row r="30" spans="2:16" ht="12.5">
      <c r="B30" s="7" t="str">
        <f t="shared" si="4"/>
        <v/>
      </c>
      <c r="C30" s="50">
        <f>IF(D11="","-",+C29+1)</f>
        <v>2020</v>
      </c>
      <c r="D30" s="151">
        <v>258618.50507792458</v>
      </c>
      <c r="E30" s="419">
        <v>9076.8048780487807</v>
      </c>
      <c r="F30" s="151">
        <v>249541.70019987581</v>
      </c>
      <c r="G30" s="419">
        <v>35078.207860917915</v>
      </c>
      <c r="H30" s="420">
        <v>35078.207860917915</v>
      </c>
      <c r="I30" s="52">
        <f t="shared" si="0"/>
        <v>0</v>
      </c>
      <c r="J30" s="52"/>
      <c r="K30" s="113">
        <f t="shared" si="10"/>
        <v>35078.207860917915</v>
      </c>
      <c r="L30" s="54">
        <f t="shared" ref="L30" si="13">IF(K30&lt;&gt;0,+G30-K30,0)</f>
        <v>0</v>
      </c>
      <c r="M30" s="113">
        <f t="shared" si="11"/>
        <v>35078.207860917915</v>
      </c>
      <c r="N30" s="54">
        <f t="shared" si="2"/>
        <v>0</v>
      </c>
      <c r="O30" s="54">
        <f t="shared" si="3"/>
        <v>0</v>
      </c>
      <c r="P30" s="1"/>
    </row>
    <row r="31" spans="2:16" ht="12.5">
      <c r="B31" s="7" t="str">
        <f t="shared" si="4"/>
        <v>IU</v>
      </c>
      <c r="C31" s="50">
        <f>IF(D11="","-",+C30+1)</f>
        <v>2021</v>
      </c>
      <c r="D31" s="151">
        <v>249963.87717094779</v>
      </c>
      <c r="E31" s="419">
        <v>8860.6904761904771</v>
      </c>
      <c r="F31" s="151">
        <v>241103.18669475731</v>
      </c>
      <c r="G31" s="419">
        <v>34888.360821440634</v>
      </c>
      <c r="H31" s="420">
        <v>34888.360821440634</v>
      </c>
      <c r="I31" s="52">
        <f t="shared" si="0"/>
        <v>0</v>
      </c>
      <c r="J31" s="52"/>
      <c r="K31" s="113">
        <f t="shared" si="10"/>
        <v>34888.360821440634</v>
      </c>
      <c r="L31" s="54">
        <f t="shared" ref="L31" si="14">IF(K31&lt;&gt;0,+G31-K31,0)</f>
        <v>0</v>
      </c>
      <c r="M31" s="113">
        <f t="shared" si="11"/>
        <v>34888.360821440634</v>
      </c>
      <c r="N31" s="54">
        <f t="shared" si="2"/>
        <v>0</v>
      </c>
      <c r="O31" s="54">
        <f t="shared" si="3"/>
        <v>0</v>
      </c>
      <c r="P31" s="1"/>
    </row>
    <row r="32" spans="2:16" ht="12.5">
      <c r="B32" s="7" t="str">
        <f t="shared" si="4"/>
        <v>IU</v>
      </c>
      <c r="C32" s="50">
        <f>IF(D11="","-",+C31+1)</f>
        <v>2022</v>
      </c>
      <c r="D32" s="151">
        <v>240681.0097236853</v>
      </c>
      <c r="E32" s="419">
        <v>8860.6904761904771</v>
      </c>
      <c r="F32" s="151">
        <v>231820.31924749483</v>
      </c>
      <c r="G32" s="419">
        <v>35425.683082297925</v>
      </c>
      <c r="H32" s="420">
        <v>35425.683082297925</v>
      </c>
      <c r="I32" s="52">
        <f t="shared" si="0"/>
        <v>0</v>
      </c>
      <c r="J32" s="52"/>
      <c r="K32" s="113">
        <f t="shared" ref="K32" si="15">G32</f>
        <v>35425.683082297925</v>
      </c>
      <c r="L32" s="54">
        <f t="shared" ref="L32" si="16">IF(K32&lt;&gt;0,+G32-K32,0)</f>
        <v>0</v>
      </c>
      <c r="M32" s="113">
        <f t="shared" ref="M32" si="17">H32</f>
        <v>35425.683082297925</v>
      </c>
      <c r="N32" s="54">
        <f t="shared" si="2"/>
        <v>0</v>
      </c>
      <c r="O32" s="54">
        <f t="shared" si="3"/>
        <v>0</v>
      </c>
      <c r="P32" s="1"/>
    </row>
    <row r="33" spans="2:16" ht="12.5">
      <c r="B33" s="7" t="str">
        <f t="shared" si="4"/>
        <v/>
      </c>
      <c r="C33" s="50">
        <f>IF(D11="","-",+C32+1)</f>
        <v>2023</v>
      </c>
      <c r="D33" s="151">
        <v>231820.31924749483</v>
      </c>
      <c r="E33" s="419">
        <v>8860.6904761904771</v>
      </c>
      <c r="F33" s="151">
        <v>222959.62877130436</v>
      </c>
      <c r="G33" s="419">
        <v>37586.135511568798</v>
      </c>
      <c r="H33" s="420">
        <v>37586.135511568798</v>
      </c>
      <c r="I33" s="52">
        <f t="shared" si="0"/>
        <v>0</v>
      </c>
      <c r="J33" s="52"/>
      <c r="K33" s="113">
        <f t="shared" ref="K33" si="18">G33</f>
        <v>37586.135511568798</v>
      </c>
      <c r="L33" s="54">
        <f t="shared" ref="L33" si="19">IF(K33&lt;&gt;0,+G33-K33,0)</f>
        <v>0</v>
      </c>
      <c r="M33" s="113">
        <f t="shared" ref="M33" si="20">H33</f>
        <v>37586.135511568798</v>
      </c>
      <c r="N33" s="54">
        <f t="shared" ref="N33" si="21">IF(M33&lt;&gt;0,+H33-M33,0)</f>
        <v>0</v>
      </c>
      <c r="O33" s="54">
        <f t="shared" ref="O33" si="22">+N33-L33</f>
        <v>0</v>
      </c>
      <c r="P33" s="1"/>
    </row>
    <row r="34" spans="2:16" ht="12.5">
      <c r="B34" s="7" t="str">
        <f t="shared" si="4"/>
        <v/>
      </c>
      <c r="C34" s="460">
        <f>IF(D11="","-",+C33+1)</f>
        <v>2024</v>
      </c>
      <c r="D34" s="151">
        <v>222959.62877130436</v>
      </c>
      <c r="E34" s="419">
        <v>8457.931818181818</v>
      </c>
      <c r="F34" s="151">
        <v>214501.69695312253</v>
      </c>
      <c r="G34" s="419">
        <v>34602.180554888044</v>
      </c>
      <c r="H34" s="420">
        <v>34602.180554888044</v>
      </c>
      <c r="I34" s="52">
        <f t="shared" si="0"/>
        <v>0</v>
      </c>
      <c r="J34" s="52"/>
      <c r="K34" s="113">
        <f t="shared" ref="K34" si="23">G34</f>
        <v>34602.180554888044</v>
      </c>
      <c r="L34" s="54">
        <f t="shared" ref="L34" si="24">IF(K34&lt;&gt;0,+G34-K34,0)</f>
        <v>0</v>
      </c>
      <c r="M34" s="113">
        <f t="shared" ref="M34" si="25">H34</f>
        <v>34602.180554888044</v>
      </c>
      <c r="N34" s="54">
        <f t="shared" ref="N34" si="26">IF(M34&lt;&gt;0,+H34-M34,0)</f>
        <v>0</v>
      </c>
      <c r="O34" s="54">
        <f t="shared" ref="O34" si="27">+N34-L34</f>
        <v>0</v>
      </c>
      <c r="P34" s="1"/>
    </row>
    <row r="35" spans="2:16" ht="13">
      <c r="B35" s="7" t="str">
        <f t="shared" si="4"/>
        <v/>
      </c>
      <c r="C35" s="459">
        <f>IF(D11="","-",+C34+1)</f>
        <v>2025</v>
      </c>
      <c r="D35" s="151">
        <v>214501.69695312253</v>
      </c>
      <c r="E35" s="419">
        <v>8654.6279069767443</v>
      </c>
      <c r="F35" s="151">
        <v>205847.0690461458</v>
      </c>
      <c r="G35" s="419">
        <v>33818.004294243845</v>
      </c>
      <c r="H35" s="420">
        <v>33818.004294243845</v>
      </c>
      <c r="I35" s="52">
        <f t="shared" si="0"/>
        <v>0</v>
      </c>
      <c r="J35" s="52"/>
      <c r="K35" s="129"/>
      <c r="L35" s="54">
        <f t="shared" si="1"/>
        <v>0</v>
      </c>
      <c r="M35" s="129"/>
      <c r="N35" s="54">
        <f t="shared" si="2"/>
        <v>0</v>
      </c>
      <c r="O35" s="54">
        <f t="shared" si="3"/>
        <v>0</v>
      </c>
      <c r="P35" s="1"/>
    </row>
    <row r="36" spans="2:16" ht="12.5">
      <c r="B36" s="7" t="str">
        <f t="shared" si="4"/>
        <v/>
      </c>
      <c r="C36" s="50">
        <f>IF(D11="","-",+C35+1)</f>
        <v>2026</v>
      </c>
      <c r="D36" s="55">
        <f>IF(F35+SUM(E$17:E35)=D$10,F35,D$10-SUM(E$17:E35))</f>
        <v>205847.0690461458</v>
      </c>
      <c r="E36" s="377">
        <f>IF(+I14&lt;F35,I14,D36)</f>
        <v>9076.8048780487807</v>
      </c>
      <c r="F36" s="55">
        <f t="shared" ref="F36:F48" si="28">+D36-E36</f>
        <v>196770.26416809703</v>
      </c>
      <c r="G36" s="378">
        <f t="shared" ref="G36:G72" si="29">+I$12*((D36+F36)/2)+E36</f>
        <v>33196.554793279429</v>
      </c>
      <c r="H36" s="363">
        <f t="shared" ref="H36:H72" si="30">+I$13*((D36+F36)/2)+E36</f>
        <v>33196.554793279429</v>
      </c>
      <c r="I36" s="52">
        <f t="shared" si="0"/>
        <v>0</v>
      </c>
      <c r="J36" s="52"/>
      <c r="K36" s="129"/>
      <c r="L36" s="54">
        <f t="shared" si="1"/>
        <v>0</v>
      </c>
      <c r="M36" s="129"/>
      <c r="N36" s="54">
        <f t="shared" si="2"/>
        <v>0</v>
      </c>
      <c r="O36" s="54">
        <f t="shared" si="3"/>
        <v>0</v>
      </c>
      <c r="P36" s="1"/>
    </row>
    <row r="37" spans="2:16" ht="12.5">
      <c r="B37" s="7" t="str">
        <f t="shared" si="4"/>
        <v/>
      </c>
      <c r="C37" s="50">
        <f>IF(D11="","-",+C36+1)</f>
        <v>2027</v>
      </c>
      <c r="D37" s="55">
        <f>IF(F36+SUM(E$17:E36)=D$10,F36,D$10-SUM(E$17:E36))</f>
        <v>196770.26416809703</v>
      </c>
      <c r="E37" s="377">
        <f>IF(+I14&lt;F36,I14,D37)</f>
        <v>9076.8048780487807</v>
      </c>
      <c r="F37" s="55">
        <f t="shared" si="28"/>
        <v>187693.45929004825</v>
      </c>
      <c r="G37" s="378">
        <f t="shared" si="29"/>
        <v>32109.019579928921</v>
      </c>
      <c r="H37" s="363">
        <f t="shared" si="30"/>
        <v>32109.019579928921</v>
      </c>
      <c r="I37" s="52">
        <f t="shared" si="0"/>
        <v>0</v>
      </c>
      <c r="J37" s="52"/>
      <c r="K37" s="129"/>
      <c r="L37" s="54">
        <f t="shared" si="1"/>
        <v>0</v>
      </c>
      <c r="M37" s="129"/>
      <c r="N37" s="54">
        <f t="shared" si="2"/>
        <v>0</v>
      </c>
      <c r="O37" s="54">
        <f t="shared" si="3"/>
        <v>0</v>
      </c>
      <c r="P37" s="1"/>
    </row>
    <row r="38" spans="2:16" ht="12.5">
      <c r="B38" s="7" t="str">
        <f t="shared" si="4"/>
        <v/>
      </c>
      <c r="C38" s="50">
        <f>IF(D11="","-",+C37+1)</f>
        <v>2028</v>
      </c>
      <c r="D38" s="55">
        <f>IF(F37+SUM(E$17:E37)=D$10,F37,D$10-SUM(E$17:E37))</f>
        <v>187693.45929004825</v>
      </c>
      <c r="E38" s="377">
        <f>IF(+I14&lt;F37,I14,D38)</f>
        <v>9076.8048780487807</v>
      </c>
      <c r="F38" s="55">
        <f t="shared" si="28"/>
        <v>178616.65441199948</v>
      </c>
      <c r="G38" s="378">
        <f t="shared" si="29"/>
        <v>31021.484366578414</v>
      </c>
      <c r="H38" s="363">
        <f t="shared" si="30"/>
        <v>31021.484366578414</v>
      </c>
      <c r="I38" s="52">
        <f t="shared" si="0"/>
        <v>0</v>
      </c>
      <c r="J38" s="52"/>
      <c r="K38" s="129"/>
      <c r="L38" s="54">
        <f t="shared" si="1"/>
        <v>0</v>
      </c>
      <c r="M38" s="129"/>
      <c r="N38" s="54">
        <f t="shared" si="2"/>
        <v>0</v>
      </c>
      <c r="O38" s="54">
        <f t="shared" si="3"/>
        <v>0</v>
      </c>
      <c r="P38" s="1"/>
    </row>
    <row r="39" spans="2:16" ht="12.5">
      <c r="B39" s="7" t="str">
        <f t="shared" si="4"/>
        <v/>
      </c>
      <c r="C39" s="50">
        <f>IF(D11="","-",+C38+1)</f>
        <v>2029</v>
      </c>
      <c r="D39" s="55">
        <f>IF(F38+SUM(E$17:E38)=D$10,F38,D$10-SUM(E$17:E38))</f>
        <v>178616.65441199948</v>
      </c>
      <c r="E39" s="377">
        <f>IF(+I14&lt;F38,I14,D39)</f>
        <v>9076.8048780487807</v>
      </c>
      <c r="F39" s="55">
        <f t="shared" si="28"/>
        <v>169539.84953395071</v>
      </c>
      <c r="G39" s="378">
        <f t="shared" si="29"/>
        <v>29933.949153227906</v>
      </c>
      <c r="H39" s="363">
        <f t="shared" si="30"/>
        <v>29933.949153227906</v>
      </c>
      <c r="I39" s="52">
        <f t="shared" si="0"/>
        <v>0</v>
      </c>
      <c r="J39" s="52"/>
      <c r="K39" s="129"/>
      <c r="L39" s="54">
        <f t="shared" si="1"/>
        <v>0</v>
      </c>
      <c r="M39" s="129"/>
      <c r="N39" s="54">
        <f t="shared" si="2"/>
        <v>0</v>
      </c>
      <c r="O39" s="54">
        <f t="shared" si="3"/>
        <v>0</v>
      </c>
      <c r="P39" s="1"/>
    </row>
    <row r="40" spans="2:16" ht="12.5">
      <c r="B40" s="7" t="str">
        <f t="shared" si="4"/>
        <v/>
      </c>
      <c r="C40" s="50">
        <f>IF(D11="","-",+C39+1)</f>
        <v>2030</v>
      </c>
      <c r="D40" s="55">
        <f>IF(F39+SUM(E$17:E39)=D$10,F39,D$10-SUM(E$17:E39))</f>
        <v>169539.84953395071</v>
      </c>
      <c r="E40" s="377">
        <f>IF(+I14&lt;F39,I14,D40)</f>
        <v>9076.8048780487807</v>
      </c>
      <c r="F40" s="55">
        <f t="shared" si="28"/>
        <v>160463.04465590193</v>
      </c>
      <c r="G40" s="378">
        <f t="shared" si="29"/>
        <v>28846.413939877399</v>
      </c>
      <c r="H40" s="363">
        <f t="shared" si="30"/>
        <v>28846.413939877399</v>
      </c>
      <c r="I40" s="52">
        <f t="shared" si="0"/>
        <v>0</v>
      </c>
      <c r="J40" s="52"/>
      <c r="K40" s="129"/>
      <c r="L40" s="54">
        <f t="shared" si="1"/>
        <v>0</v>
      </c>
      <c r="M40" s="129"/>
      <c r="N40" s="54">
        <f t="shared" si="2"/>
        <v>0</v>
      </c>
      <c r="O40" s="54">
        <f t="shared" si="3"/>
        <v>0</v>
      </c>
      <c r="P40" s="1"/>
    </row>
    <row r="41" spans="2:16" ht="12.5">
      <c r="B41" s="7" t="str">
        <f t="shared" si="4"/>
        <v/>
      </c>
      <c r="C41" s="50">
        <f>IF(D11="","-",+C40+1)</f>
        <v>2031</v>
      </c>
      <c r="D41" s="55">
        <f>IF(F40+SUM(E$17:E40)=D$10,F40,D$10-SUM(E$17:E40))</f>
        <v>160463.04465590193</v>
      </c>
      <c r="E41" s="377">
        <f>IF(+I14&lt;F40,I14,D41)</f>
        <v>9076.8048780487807</v>
      </c>
      <c r="F41" s="55">
        <f t="shared" si="28"/>
        <v>151386.23977785316</v>
      </c>
      <c r="G41" s="378">
        <f t="shared" si="29"/>
        <v>27758.878726526891</v>
      </c>
      <c r="H41" s="363">
        <f t="shared" si="30"/>
        <v>27758.878726526891</v>
      </c>
      <c r="I41" s="52">
        <f t="shared" si="0"/>
        <v>0</v>
      </c>
      <c r="J41" s="52"/>
      <c r="K41" s="129"/>
      <c r="L41" s="54">
        <f t="shared" si="1"/>
        <v>0</v>
      </c>
      <c r="M41" s="129"/>
      <c r="N41" s="54">
        <f t="shared" si="2"/>
        <v>0</v>
      </c>
      <c r="O41" s="54">
        <f t="shared" si="3"/>
        <v>0</v>
      </c>
      <c r="P41" s="1"/>
    </row>
    <row r="42" spans="2:16" ht="12.5">
      <c r="B42" s="7" t="str">
        <f t="shared" si="4"/>
        <v/>
      </c>
      <c r="C42" s="50">
        <f>IF(D11="","-",+C41+1)</f>
        <v>2032</v>
      </c>
      <c r="D42" s="55">
        <f>IF(F41+SUM(E$17:E41)=D$10,F41,D$10-SUM(E$17:E41))</f>
        <v>151386.23977785316</v>
      </c>
      <c r="E42" s="377">
        <f>IF(+I14&lt;F41,I14,D42)</f>
        <v>9076.8048780487807</v>
      </c>
      <c r="F42" s="55">
        <f t="shared" si="28"/>
        <v>142309.43489980439</v>
      </c>
      <c r="G42" s="378">
        <f t="shared" si="29"/>
        <v>26671.34351317638</v>
      </c>
      <c r="H42" s="363">
        <f t="shared" si="30"/>
        <v>26671.34351317638</v>
      </c>
      <c r="I42" s="52">
        <f t="shared" si="0"/>
        <v>0</v>
      </c>
      <c r="J42" s="52"/>
      <c r="K42" s="129"/>
      <c r="L42" s="54">
        <f t="shared" si="1"/>
        <v>0</v>
      </c>
      <c r="M42" s="129"/>
      <c r="N42" s="54">
        <f t="shared" si="2"/>
        <v>0</v>
      </c>
      <c r="O42" s="54">
        <f t="shared" si="3"/>
        <v>0</v>
      </c>
      <c r="P42" s="1"/>
    </row>
    <row r="43" spans="2:16" ht="12.5">
      <c r="B43" s="7" t="str">
        <f t="shared" si="4"/>
        <v/>
      </c>
      <c r="C43" s="50">
        <f>IF(D11="","-",+C42+1)</f>
        <v>2033</v>
      </c>
      <c r="D43" s="55">
        <f>IF(F42+SUM(E$17:E42)=D$10,F42,D$10-SUM(E$17:E42))</f>
        <v>142309.43489980439</v>
      </c>
      <c r="E43" s="377">
        <f>IF(+I14&lt;F42,I14,D43)</f>
        <v>9076.8048780487807</v>
      </c>
      <c r="F43" s="55">
        <f t="shared" si="28"/>
        <v>133232.63002175561</v>
      </c>
      <c r="G43" s="378">
        <f t="shared" si="29"/>
        <v>25583.808299825872</v>
      </c>
      <c r="H43" s="363">
        <f t="shared" si="30"/>
        <v>25583.808299825872</v>
      </c>
      <c r="I43" s="52">
        <f t="shared" si="0"/>
        <v>0</v>
      </c>
      <c r="J43" s="52"/>
      <c r="K43" s="129"/>
      <c r="L43" s="54">
        <f t="shared" si="1"/>
        <v>0</v>
      </c>
      <c r="M43" s="129"/>
      <c r="N43" s="54">
        <f t="shared" si="2"/>
        <v>0</v>
      </c>
      <c r="O43" s="54">
        <f t="shared" si="3"/>
        <v>0</v>
      </c>
      <c r="P43" s="1"/>
    </row>
    <row r="44" spans="2:16" ht="12.5">
      <c r="B44" s="7" t="str">
        <f t="shared" si="4"/>
        <v/>
      </c>
      <c r="C44" s="50">
        <f>IF(D11="","-",+C43+1)</f>
        <v>2034</v>
      </c>
      <c r="D44" s="55">
        <f>IF(F43+SUM(E$17:E43)=D$10,F43,D$10-SUM(E$17:E43))</f>
        <v>133232.63002175561</v>
      </c>
      <c r="E44" s="377">
        <f>IF(+I14&lt;F43,I14,D44)</f>
        <v>9076.8048780487807</v>
      </c>
      <c r="F44" s="55">
        <f t="shared" si="28"/>
        <v>124155.82514370684</v>
      </c>
      <c r="G44" s="378">
        <f t="shared" si="29"/>
        <v>24496.273086475368</v>
      </c>
      <c r="H44" s="363">
        <f t="shared" si="30"/>
        <v>24496.273086475368</v>
      </c>
      <c r="I44" s="52">
        <f t="shared" si="0"/>
        <v>0</v>
      </c>
      <c r="J44" s="52"/>
      <c r="K44" s="129"/>
      <c r="L44" s="54">
        <f t="shared" si="1"/>
        <v>0</v>
      </c>
      <c r="M44" s="129"/>
      <c r="N44" s="54">
        <f t="shared" si="2"/>
        <v>0</v>
      </c>
      <c r="O44" s="54">
        <f t="shared" si="3"/>
        <v>0</v>
      </c>
      <c r="P44" s="1"/>
    </row>
    <row r="45" spans="2:16" ht="12.5">
      <c r="B45" s="7" t="str">
        <f t="shared" si="4"/>
        <v/>
      </c>
      <c r="C45" s="50">
        <f>IF(D11="","-",+C44+1)</f>
        <v>2035</v>
      </c>
      <c r="D45" s="55">
        <f>IF(F44+SUM(E$17:E44)=D$10,F44,D$10-SUM(E$17:E44))</f>
        <v>124155.82514370684</v>
      </c>
      <c r="E45" s="377">
        <f>IF(+I14&lt;F44,I14,D45)</f>
        <v>9076.8048780487807</v>
      </c>
      <c r="F45" s="55">
        <f t="shared" si="28"/>
        <v>115079.02026565807</v>
      </c>
      <c r="G45" s="378">
        <f t="shared" si="29"/>
        <v>23408.737873124857</v>
      </c>
      <c r="H45" s="363">
        <f t="shared" si="30"/>
        <v>23408.737873124857</v>
      </c>
      <c r="I45" s="52">
        <f t="shared" si="0"/>
        <v>0</v>
      </c>
      <c r="J45" s="52"/>
      <c r="K45" s="129"/>
      <c r="L45" s="54">
        <f t="shared" si="1"/>
        <v>0</v>
      </c>
      <c r="M45" s="129"/>
      <c r="N45" s="54">
        <f t="shared" si="2"/>
        <v>0</v>
      </c>
      <c r="O45" s="54">
        <f t="shared" si="3"/>
        <v>0</v>
      </c>
      <c r="P45" s="1"/>
    </row>
    <row r="46" spans="2:16" ht="12.5">
      <c r="B46" s="7" t="str">
        <f t="shared" si="4"/>
        <v/>
      </c>
      <c r="C46" s="50">
        <f>IF(D11="","-",+C45+1)</f>
        <v>2036</v>
      </c>
      <c r="D46" s="55">
        <f>IF(F45+SUM(E$17:E45)=D$10,F45,D$10-SUM(E$17:E45))</f>
        <v>115079.02026565807</v>
      </c>
      <c r="E46" s="377">
        <f>IF(+I14&lt;F45,I14,D46)</f>
        <v>9076.8048780487807</v>
      </c>
      <c r="F46" s="55">
        <f t="shared" si="28"/>
        <v>106002.21538760929</v>
      </c>
      <c r="G46" s="378">
        <f t="shared" si="29"/>
        <v>22321.20265977435</v>
      </c>
      <c r="H46" s="363">
        <f t="shared" si="30"/>
        <v>22321.20265977435</v>
      </c>
      <c r="I46" s="52">
        <f t="shared" si="0"/>
        <v>0</v>
      </c>
      <c r="J46" s="52"/>
      <c r="K46" s="129"/>
      <c r="L46" s="54">
        <f t="shared" si="1"/>
        <v>0</v>
      </c>
      <c r="M46" s="129"/>
      <c r="N46" s="54">
        <f t="shared" si="2"/>
        <v>0</v>
      </c>
      <c r="O46" s="54">
        <f t="shared" si="3"/>
        <v>0</v>
      </c>
      <c r="P46" s="1"/>
    </row>
    <row r="47" spans="2:16" ht="12.5">
      <c r="B47" s="7" t="str">
        <f t="shared" si="4"/>
        <v/>
      </c>
      <c r="C47" s="50">
        <f>IF(D11="","-",+C46+1)</f>
        <v>2037</v>
      </c>
      <c r="D47" s="55">
        <f>IF(F46+SUM(E$17:E46)=D$10,F46,D$10-SUM(E$17:E46))</f>
        <v>106002.21538760929</v>
      </c>
      <c r="E47" s="377">
        <f>IF(+I14&lt;F46,I14,D47)</f>
        <v>9076.8048780487807</v>
      </c>
      <c r="F47" s="55">
        <f t="shared" si="28"/>
        <v>96925.410509560519</v>
      </c>
      <c r="G47" s="378">
        <f t="shared" si="29"/>
        <v>21233.667446423842</v>
      </c>
      <c r="H47" s="363">
        <f t="shared" si="30"/>
        <v>21233.667446423842</v>
      </c>
      <c r="I47" s="52">
        <f t="shared" si="0"/>
        <v>0</v>
      </c>
      <c r="J47" s="52"/>
      <c r="K47" s="129"/>
      <c r="L47" s="54">
        <f t="shared" si="1"/>
        <v>0</v>
      </c>
      <c r="M47" s="129"/>
      <c r="N47" s="54">
        <f t="shared" si="2"/>
        <v>0</v>
      </c>
      <c r="O47" s="54">
        <f t="shared" si="3"/>
        <v>0</v>
      </c>
      <c r="P47" s="1"/>
    </row>
    <row r="48" spans="2:16" ht="12.5">
      <c r="B48" s="7" t="str">
        <f t="shared" si="4"/>
        <v/>
      </c>
      <c r="C48" s="50">
        <f>IF(D11="","-",+C47+1)</f>
        <v>2038</v>
      </c>
      <c r="D48" s="55">
        <f>IF(F47+SUM(E$17:E47)=D$10,F47,D$10-SUM(E$17:E47))</f>
        <v>96925.410509560519</v>
      </c>
      <c r="E48" s="377">
        <f>IF(+I14&lt;F47,I14,D48)</f>
        <v>9076.8048780487807</v>
      </c>
      <c r="F48" s="55">
        <f t="shared" si="28"/>
        <v>87848.605631511746</v>
      </c>
      <c r="G48" s="378">
        <f t="shared" si="29"/>
        <v>20146.132233073335</v>
      </c>
      <c r="H48" s="363">
        <f t="shared" si="30"/>
        <v>20146.132233073335</v>
      </c>
      <c r="I48" s="52">
        <f t="shared" si="0"/>
        <v>0</v>
      </c>
      <c r="J48" s="52"/>
      <c r="K48" s="129"/>
      <c r="L48" s="54">
        <f t="shared" si="1"/>
        <v>0</v>
      </c>
      <c r="M48" s="129"/>
      <c r="N48" s="54">
        <f t="shared" si="2"/>
        <v>0</v>
      </c>
      <c r="O48" s="54">
        <f t="shared" si="3"/>
        <v>0</v>
      </c>
      <c r="P48" s="1"/>
    </row>
    <row r="49" spans="2:17" ht="12.5">
      <c r="B49" s="7" t="str">
        <f t="shared" si="4"/>
        <v/>
      </c>
      <c r="C49" s="50">
        <f>IF(D11="","-",+C48+1)</f>
        <v>2039</v>
      </c>
      <c r="D49" s="55">
        <f>IF(F48+SUM(E$17:E48)=D$10,F48,D$10-SUM(E$17:E48))</f>
        <v>87848.605631511746</v>
      </c>
      <c r="E49" s="377">
        <f>IF(+I14&lt;F48,I14,D49)</f>
        <v>9076.8048780487807</v>
      </c>
      <c r="F49" s="55">
        <f t="shared" ref="F49:F72" si="31">+D49-E49</f>
        <v>78771.800753462972</v>
      </c>
      <c r="G49" s="378">
        <f t="shared" si="29"/>
        <v>19058.597019722827</v>
      </c>
      <c r="H49" s="363">
        <f t="shared" si="30"/>
        <v>19058.597019722827</v>
      </c>
      <c r="I49" s="52">
        <f t="shared" ref="I49:I72" si="32">H49-G49</f>
        <v>0</v>
      </c>
      <c r="J49" s="52"/>
      <c r="K49" s="129"/>
      <c r="L49" s="54">
        <f t="shared" ref="L49:L72" si="33">IF(K49&lt;&gt;0,+G49-K49,0)</f>
        <v>0</v>
      </c>
      <c r="M49" s="129"/>
      <c r="N49" s="54">
        <f t="shared" ref="N49:N72" si="34">IF(M49&lt;&gt;0,+H49-M49,0)</f>
        <v>0</v>
      </c>
      <c r="O49" s="54">
        <f t="shared" ref="O49:O72" si="35">+N49-L49</f>
        <v>0</v>
      </c>
      <c r="P49" s="1"/>
    </row>
    <row r="50" spans="2:17" ht="12.5">
      <c r="B50" s="7" t="str">
        <f t="shared" si="4"/>
        <v/>
      </c>
      <c r="C50" s="50">
        <f>IF(D11="","-",+C49+1)</f>
        <v>2040</v>
      </c>
      <c r="D50" s="55">
        <f>IF(F49+SUM(E$17:E49)=D$10,F49,D$10-SUM(E$17:E49))</f>
        <v>78771.800753462972</v>
      </c>
      <c r="E50" s="377">
        <f>IF(+I14&lt;F49,I14,D50)</f>
        <v>9076.8048780487807</v>
      </c>
      <c r="F50" s="55">
        <f t="shared" si="31"/>
        <v>69694.995875414199</v>
      </c>
      <c r="G50" s="378">
        <f t="shared" si="29"/>
        <v>17971.06180637232</v>
      </c>
      <c r="H50" s="363">
        <f t="shared" si="30"/>
        <v>17971.06180637232</v>
      </c>
      <c r="I50" s="52">
        <f t="shared" si="32"/>
        <v>0</v>
      </c>
      <c r="J50" s="52"/>
      <c r="K50" s="129"/>
      <c r="L50" s="54">
        <f t="shared" si="33"/>
        <v>0</v>
      </c>
      <c r="M50" s="129"/>
      <c r="N50" s="54">
        <f t="shared" si="34"/>
        <v>0</v>
      </c>
      <c r="O50" s="54">
        <f t="shared" si="35"/>
        <v>0</v>
      </c>
      <c r="P50" s="1"/>
    </row>
    <row r="51" spans="2:17" ht="12.5">
      <c r="B51" s="7" t="str">
        <f t="shared" si="4"/>
        <v/>
      </c>
      <c r="C51" s="50">
        <f>IF(D11="","-",+C50+1)</f>
        <v>2041</v>
      </c>
      <c r="D51" s="55">
        <f>IF(F50+SUM(E$17:E50)=D$10,F50,D$10-SUM(E$17:E50))</f>
        <v>69694.995875414199</v>
      </c>
      <c r="E51" s="377">
        <f>IF(+I14&lt;F50,I14,D51)</f>
        <v>9076.8048780487807</v>
      </c>
      <c r="F51" s="55">
        <f t="shared" si="31"/>
        <v>60618.190997365418</v>
      </c>
      <c r="G51" s="378">
        <f t="shared" si="29"/>
        <v>16883.526593021812</v>
      </c>
      <c r="H51" s="363">
        <f t="shared" si="30"/>
        <v>16883.526593021812</v>
      </c>
      <c r="I51" s="52">
        <f t="shared" si="32"/>
        <v>0</v>
      </c>
      <c r="J51" s="52"/>
      <c r="K51" s="129"/>
      <c r="L51" s="54">
        <f t="shared" si="33"/>
        <v>0</v>
      </c>
      <c r="M51" s="129"/>
      <c r="N51" s="54">
        <f t="shared" si="34"/>
        <v>0</v>
      </c>
      <c r="O51" s="54">
        <f t="shared" si="35"/>
        <v>0</v>
      </c>
      <c r="P51" s="1"/>
    </row>
    <row r="52" spans="2:17" ht="12.5">
      <c r="B52" s="7" t="str">
        <f t="shared" si="4"/>
        <v/>
      </c>
      <c r="C52" s="50">
        <f>IF(D11="","-",+C51+1)</f>
        <v>2042</v>
      </c>
      <c r="D52" s="55">
        <f>IF(F51+SUM(E$17:E51)=D$10,F51,D$10-SUM(E$17:E51))</f>
        <v>60618.190997365418</v>
      </c>
      <c r="E52" s="377">
        <f>IF(+I14&lt;F51,I14,D52)</f>
        <v>9076.8048780487807</v>
      </c>
      <c r="F52" s="55">
        <f t="shared" si="31"/>
        <v>51541.386119316638</v>
      </c>
      <c r="G52" s="378">
        <f t="shared" si="29"/>
        <v>15795.991379671301</v>
      </c>
      <c r="H52" s="363">
        <f t="shared" si="30"/>
        <v>15795.991379671301</v>
      </c>
      <c r="I52" s="52">
        <f t="shared" si="32"/>
        <v>0</v>
      </c>
      <c r="J52" s="52"/>
      <c r="K52" s="129"/>
      <c r="L52" s="54">
        <f t="shared" si="33"/>
        <v>0</v>
      </c>
      <c r="M52" s="129"/>
      <c r="N52" s="54">
        <f t="shared" si="34"/>
        <v>0</v>
      </c>
      <c r="O52" s="54">
        <f t="shared" si="35"/>
        <v>0</v>
      </c>
      <c r="P52" s="1"/>
    </row>
    <row r="53" spans="2:17" ht="12.5">
      <c r="B53" s="7" t="str">
        <f t="shared" si="4"/>
        <v/>
      </c>
      <c r="C53" s="50">
        <f>IF(D11="","-",+C52+1)</f>
        <v>2043</v>
      </c>
      <c r="D53" s="55">
        <f>IF(F52+SUM(E$17:E52)=D$10,F52,D$10-SUM(E$17:E52))</f>
        <v>51541.386119316638</v>
      </c>
      <c r="E53" s="377">
        <f>IF(+I14&lt;F52,I14,D53)</f>
        <v>9076.8048780487807</v>
      </c>
      <c r="F53" s="55">
        <f t="shared" si="31"/>
        <v>42464.581241267857</v>
      </c>
      <c r="G53" s="378">
        <f t="shared" si="29"/>
        <v>14708.456166320793</v>
      </c>
      <c r="H53" s="363">
        <f t="shared" si="30"/>
        <v>14708.456166320793</v>
      </c>
      <c r="I53" s="52">
        <f t="shared" si="32"/>
        <v>0</v>
      </c>
      <c r="J53" s="52"/>
      <c r="K53" s="129"/>
      <c r="L53" s="54">
        <f t="shared" si="33"/>
        <v>0</v>
      </c>
      <c r="M53" s="129"/>
      <c r="N53" s="54">
        <f t="shared" si="34"/>
        <v>0</v>
      </c>
      <c r="O53" s="54">
        <f t="shared" si="35"/>
        <v>0</v>
      </c>
      <c r="P53" s="1"/>
    </row>
    <row r="54" spans="2:17" ht="12.5">
      <c r="B54" s="7" t="str">
        <f t="shared" si="4"/>
        <v/>
      </c>
      <c r="C54" s="50">
        <f>IF(D11="","-",+C53+1)</f>
        <v>2044</v>
      </c>
      <c r="D54" s="55">
        <f>IF(F53+SUM(E$17:E53)=D$10,F53,D$10-SUM(E$17:E53))</f>
        <v>42464.581241267857</v>
      </c>
      <c r="E54" s="377">
        <f>IF(+I14&lt;F53,I14,D54)</f>
        <v>9076.8048780487807</v>
      </c>
      <c r="F54" s="55">
        <f t="shared" si="31"/>
        <v>33387.776363219076</v>
      </c>
      <c r="G54" s="378">
        <f t="shared" si="29"/>
        <v>13620.920952970286</v>
      </c>
      <c r="H54" s="363">
        <f t="shared" si="30"/>
        <v>13620.920952970286</v>
      </c>
      <c r="I54" s="52">
        <f t="shared" si="32"/>
        <v>0</v>
      </c>
      <c r="J54" s="52"/>
      <c r="K54" s="129"/>
      <c r="L54" s="54">
        <f t="shared" si="33"/>
        <v>0</v>
      </c>
      <c r="M54" s="129"/>
      <c r="N54" s="54">
        <f t="shared" si="34"/>
        <v>0</v>
      </c>
      <c r="O54" s="54">
        <f t="shared" si="35"/>
        <v>0</v>
      </c>
      <c r="P54" s="1"/>
    </row>
    <row r="55" spans="2:17" ht="12.5">
      <c r="B55" s="7" t="str">
        <f t="shared" si="4"/>
        <v/>
      </c>
      <c r="C55" s="50">
        <f>IF(D11="","-",+C54+1)</f>
        <v>2045</v>
      </c>
      <c r="D55" s="55">
        <f>IF(F54+SUM(E$17:E54)=D$10,F54,D$10-SUM(E$17:E54))</f>
        <v>33387.776363219076</v>
      </c>
      <c r="E55" s="377">
        <f>IF(+I14&lt;F54,I14,D55)</f>
        <v>9076.8048780487807</v>
      </c>
      <c r="F55" s="55">
        <f t="shared" si="31"/>
        <v>24310.971485170296</v>
      </c>
      <c r="G55" s="378">
        <f t="shared" si="29"/>
        <v>12533.385739619776</v>
      </c>
      <c r="H55" s="363">
        <f t="shared" si="30"/>
        <v>12533.385739619776</v>
      </c>
      <c r="I55" s="52">
        <f t="shared" si="32"/>
        <v>0</v>
      </c>
      <c r="J55" s="52"/>
      <c r="K55" s="129"/>
      <c r="L55" s="54">
        <f t="shared" si="33"/>
        <v>0</v>
      </c>
      <c r="M55" s="129"/>
      <c r="N55" s="54">
        <f t="shared" si="34"/>
        <v>0</v>
      </c>
      <c r="O55" s="54">
        <f t="shared" si="35"/>
        <v>0</v>
      </c>
      <c r="P55" s="1"/>
    </row>
    <row r="56" spans="2:17" ht="12.5">
      <c r="B56" s="7" t="str">
        <f t="shared" si="4"/>
        <v/>
      </c>
      <c r="C56" s="50">
        <f>IF(D11="","-",+C55+1)</f>
        <v>2046</v>
      </c>
      <c r="D56" s="55">
        <f>IF(F55+SUM(E$17:E55)=D$10,F55,D$10-SUM(E$17:E55))</f>
        <v>24310.971485170296</v>
      </c>
      <c r="E56" s="377">
        <f>IF(+I14&lt;F55,I14,D56)</f>
        <v>9076.8048780487807</v>
      </c>
      <c r="F56" s="55">
        <f t="shared" si="31"/>
        <v>15234.166607121515</v>
      </c>
      <c r="G56" s="378">
        <f t="shared" si="29"/>
        <v>11445.850526269267</v>
      </c>
      <c r="H56" s="363">
        <f t="shared" si="30"/>
        <v>11445.850526269267</v>
      </c>
      <c r="I56" s="52">
        <f t="shared" si="32"/>
        <v>0</v>
      </c>
      <c r="J56" s="52"/>
      <c r="K56" s="129"/>
      <c r="L56" s="54">
        <f t="shared" si="33"/>
        <v>0</v>
      </c>
      <c r="M56" s="129"/>
      <c r="N56" s="54">
        <f t="shared" si="34"/>
        <v>0</v>
      </c>
      <c r="O56" s="54">
        <f t="shared" si="35"/>
        <v>0</v>
      </c>
      <c r="P56" s="1"/>
    </row>
    <row r="57" spans="2:17" ht="12.5">
      <c r="B57" s="7" t="str">
        <f t="shared" si="4"/>
        <v/>
      </c>
      <c r="C57" s="50">
        <f>IF(D11="","-",+C56+1)</f>
        <v>2047</v>
      </c>
      <c r="D57" s="55">
        <f>IF(F56+SUM(E$17:E56)=D$10,F56,D$10-SUM(E$17:E56))</f>
        <v>15234.166607121515</v>
      </c>
      <c r="E57" s="377">
        <f>IF(+I14&lt;F56,I14,D57)</f>
        <v>9076.8048780487807</v>
      </c>
      <c r="F57" s="55">
        <f t="shared" si="31"/>
        <v>6157.3617290727343</v>
      </c>
      <c r="G57" s="378">
        <f t="shared" si="29"/>
        <v>10358.315312918759</v>
      </c>
      <c r="H57" s="363">
        <f t="shared" si="30"/>
        <v>10358.315312918759</v>
      </c>
      <c r="I57" s="52">
        <f t="shared" si="32"/>
        <v>0</v>
      </c>
      <c r="J57" s="52"/>
      <c r="K57" s="129"/>
      <c r="L57" s="54">
        <f t="shared" si="33"/>
        <v>0</v>
      </c>
      <c r="M57" s="129"/>
      <c r="N57" s="54">
        <f t="shared" si="34"/>
        <v>0</v>
      </c>
      <c r="O57" s="54">
        <f t="shared" si="35"/>
        <v>0</v>
      </c>
      <c r="P57" s="1"/>
    </row>
    <row r="58" spans="2:17" ht="12.5">
      <c r="B58" s="7" t="str">
        <f t="shared" si="4"/>
        <v/>
      </c>
      <c r="C58" s="50">
        <f>IF(D11="","-",+C57+1)</f>
        <v>2048</v>
      </c>
      <c r="D58" s="55">
        <f>IF(F57+SUM(E$17:E57)=D$10,F57,D$10-SUM(E$17:E57))</f>
        <v>6157.3617290727343</v>
      </c>
      <c r="E58" s="377">
        <f>IF(+I14&lt;F57,I14,D58)</f>
        <v>6157.3617290727343</v>
      </c>
      <c r="F58" s="55">
        <f t="shared" si="31"/>
        <v>0</v>
      </c>
      <c r="G58" s="378">
        <f t="shared" si="29"/>
        <v>6526.2331431700959</v>
      </c>
      <c r="H58" s="363">
        <f t="shared" si="30"/>
        <v>6526.2331431700959</v>
      </c>
      <c r="I58" s="52">
        <f t="shared" si="32"/>
        <v>0</v>
      </c>
      <c r="J58" s="52"/>
      <c r="K58" s="129"/>
      <c r="L58" s="54">
        <f t="shared" si="33"/>
        <v>0</v>
      </c>
      <c r="M58" s="129"/>
      <c r="N58" s="54">
        <f t="shared" si="34"/>
        <v>0</v>
      </c>
      <c r="O58" s="54">
        <f t="shared" si="35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4"/>
        <v/>
      </c>
      <c r="C59" s="50">
        <f>IF(D11="","-",+C58+1)</f>
        <v>2049</v>
      </c>
      <c r="D59" s="55">
        <f>IF(F58+SUM(E$17:E58)=D$10,F58,D$10-SUM(E$17:E58))</f>
        <v>0</v>
      </c>
      <c r="E59" s="377">
        <f>IF(+I14&lt;F58,I14,D59)</f>
        <v>0</v>
      </c>
      <c r="F59" s="55">
        <f t="shared" si="31"/>
        <v>0</v>
      </c>
      <c r="G59" s="378">
        <f t="shared" si="29"/>
        <v>0</v>
      </c>
      <c r="H59" s="363">
        <f t="shared" si="30"/>
        <v>0</v>
      </c>
      <c r="I59" s="52">
        <f t="shared" si="32"/>
        <v>0</v>
      </c>
      <c r="J59" s="52"/>
      <c r="K59" s="129"/>
      <c r="L59" s="54">
        <f t="shared" si="33"/>
        <v>0</v>
      </c>
      <c r="M59" s="129"/>
      <c r="N59" s="54">
        <f t="shared" si="34"/>
        <v>0</v>
      </c>
      <c r="O59" s="54">
        <f t="shared" si="35"/>
        <v>0</v>
      </c>
      <c r="P59" s="1"/>
    </row>
    <row r="60" spans="2:17" ht="12.5">
      <c r="B60" s="7" t="str">
        <f t="shared" si="4"/>
        <v/>
      </c>
      <c r="C60" s="50">
        <f>IF(D11="","-",+C59+1)</f>
        <v>2050</v>
      </c>
      <c r="D60" s="55">
        <f>IF(F59+SUM(E$17:E59)=D$10,F59,D$10-SUM(E$17:E59))</f>
        <v>0</v>
      </c>
      <c r="E60" s="377">
        <f>IF(+I14&lt;F59,I14,D60)</f>
        <v>0</v>
      </c>
      <c r="F60" s="55">
        <f t="shared" si="31"/>
        <v>0</v>
      </c>
      <c r="G60" s="378">
        <f t="shared" si="29"/>
        <v>0</v>
      </c>
      <c r="H60" s="363">
        <f t="shared" si="30"/>
        <v>0</v>
      </c>
      <c r="I60" s="52">
        <f t="shared" si="32"/>
        <v>0</v>
      </c>
      <c r="J60" s="52"/>
      <c r="K60" s="129"/>
      <c r="L60" s="54">
        <f t="shared" si="33"/>
        <v>0</v>
      </c>
      <c r="M60" s="129"/>
      <c r="N60" s="54">
        <f t="shared" si="34"/>
        <v>0</v>
      </c>
      <c r="O60" s="54">
        <f t="shared" si="35"/>
        <v>0</v>
      </c>
      <c r="P60" s="1"/>
    </row>
    <row r="61" spans="2:17" ht="12.5">
      <c r="B61" s="7" t="str">
        <f t="shared" si="4"/>
        <v/>
      </c>
      <c r="C61" s="50">
        <f>IF(D11="","-",+C60+1)</f>
        <v>2051</v>
      </c>
      <c r="D61" s="55">
        <f>IF(F60+SUM(E$17:E60)=D$10,F60,D$10-SUM(E$17:E60))</f>
        <v>0</v>
      </c>
      <c r="E61" s="377">
        <f>IF(+I14&lt;F60,I14,D61)</f>
        <v>0</v>
      </c>
      <c r="F61" s="55">
        <f t="shared" si="31"/>
        <v>0</v>
      </c>
      <c r="G61" s="379">
        <f t="shared" si="29"/>
        <v>0</v>
      </c>
      <c r="H61" s="363">
        <f t="shared" si="30"/>
        <v>0</v>
      </c>
      <c r="I61" s="52">
        <f t="shared" si="32"/>
        <v>0</v>
      </c>
      <c r="J61" s="52"/>
      <c r="K61" s="129"/>
      <c r="L61" s="54">
        <f t="shared" si="33"/>
        <v>0</v>
      </c>
      <c r="M61" s="129"/>
      <c r="N61" s="54">
        <f t="shared" si="34"/>
        <v>0</v>
      </c>
      <c r="O61" s="54">
        <f t="shared" si="35"/>
        <v>0</v>
      </c>
      <c r="P61" s="1"/>
    </row>
    <row r="62" spans="2:17" ht="12.5">
      <c r="B62" s="7" t="str">
        <f t="shared" si="4"/>
        <v/>
      </c>
      <c r="C62" s="50">
        <f>IF(D11="","-",+C61+1)</f>
        <v>2052</v>
      </c>
      <c r="D62" s="55">
        <f>IF(F61+SUM(E$17:E61)=D$10,F61,D$10-SUM(E$17:E61))</f>
        <v>0</v>
      </c>
      <c r="E62" s="377">
        <f>IF(+I14&lt;F61,I14,D62)</f>
        <v>0</v>
      </c>
      <c r="F62" s="55">
        <f t="shared" si="31"/>
        <v>0</v>
      </c>
      <c r="G62" s="379">
        <f t="shared" si="29"/>
        <v>0</v>
      </c>
      <c r="H62" s="363">
        <f t="shared" si="30"/>
        <v>0</v>
      </c>
      <c r="I62" s="52">
        <f t="shared" si="32"/>
        <v>0</v>
      </c>
      <c r="J62" s="52"/>
      <c r="K62" s="129"/>
      <c r="L62" s="54">
        <f t="shared" si="33"/>
        <v>0</v>
      </c>
      <c r="M62" s="129"/>
      <c r="N62" s="54">
        <f t="shared" si="34"/>
        <v>0</v>
      </c>
      <c r="O62" s="54">
        <f t="shared" si="35"/>
        <v>0</v>
      </c>
      <c r="P62" s="1"/>
    </row>
    <row r="63" spans="2:17" ht="12.5">
      <c r="B63" s="7" t="str">
        <f t="shared" si="4"/>
        <v/>
      </c>
      <c r="C63" s="50">
        <f>IF(D11="","-",+C62+1)</f>
        <v>2053</v>
      </c>
      <c r="D63" s="55">
        <f>IF(F62+SUM(E$17:E62)=D$10,F62,D$10-SUM(E$17:E62))</f>
        <v>0</v>
      </c>
      <c r="E63" s="377">
        <f>IF(+I14&lt;F62,I14,D63)</f>
        <v>0</v>
      </c>
      <c r="F63" s="55">
        <f t="shared" si="31"/>
        <v>0</v>
      </c>
      <c r="G63" s="379">
        <f t="shared" si="29"/>
        <v>0</v>
      </c>
      <c r="H63" s="363">
        <f t="shared" si="30"/>
        <v>0</v>
      </c>
      <c r="I63" s="52">
        <f t="shared" si="32"/>
        <v>0</v>
      </c>
      <c r="J63" s="52"/>
      <c r="K63" s="129"/>
      <c r="L63" s="54">
        <f t="shared" si="33"/>
        <v>0</v>
      </c>
      <c r="M63" s="129"/>
      <c r="N63" s="54">
        <f t="shared" si="34"/>
        <v>0</v>
      </c>
      <c r="O63" s="54">
        <f t="shared" si="35"/>
        <v>0</v>
      </c>
      <c r="P63" s="1"/>
    </row>
    <row r="64" spans="2:17" ht="12.5">
      <c r="B64" s="7" t="str">
        <f t="shared" si="4"/>
        <v/>
      </c>
      <c r="C64" s="50">
        <f>IF(D11="","-",+C63+1)</f>
        <v>2054</v>
      </c>
      <c r="D64" s="55">
        <f>IF(F63+SUM(E$17:E63)=D$10,F63,D$10-SUM(E$17:E63))</f>
        <v>0</v>
      </c>
      <c r="E64" s="377">
        <f>IF(+I14&lt;F63,I14,D64)</f>
        <v>0</v>
      </c>
      <c r="F64" s="55">
        <f t="shared" si="31"/>
        <v>0</v>
      </c>
      <c r="G64" s="379">
        <f t="shared" si="29"/>
        <v>0</v>
      </c>
      <c r="H64" s="363">
        <f t="shared" si="30"/>
        <v>0</v>
      </c>
      <c r="I64" s="52">
        <f t="shared" si="32"/>
        <v>0</v>
      </c>
      <c r="J64" s="52"/>
      <c r="K64" s="129"/>
      <c r="L64" s="54">
        <f t="shared" si="33"/>
        <v>0</v>
      </c>
      <c r="M64" s="129"/>
      <c r="N64" s="54">
        <f t="shared" si="34"/>
        <v>0</v>
      </c>
      <c r="O64" s="54">
        <f t="shared" si="35"/>
        <v>0</v>
      </c>
      <c r="P64" s="1"/>
    </row>
    <row r="65" spans="1:16" ht="12.5">
      <c r="B65" s="7" t="str">
        <f t="shared" si="4"/>
        <v/>
      </c>
      <c r="C65" s="50">
        <f>IF(D11="","-",+C64+1)</f>
        <v>2055</v>
      </c>
      <c r="D65" s="55">
        <f>IF(F64+SUM(E$17:E64)=D$10,F64,D$10-SUM(E$17:E64))</f>
        <v>0</v>
      </c>
      <c r="E65" s="377">
        <f>IF(+I14&lt;F64,I14,D65)</f>
        <v>0</v>
      </c>
      <c r="F65" s="55">
        <f t="shared" si="31"/>
        <v>0</v>
      </c>
      <c r="G65" s="379">
        <f t="shared" si="29"/>
        <v>0</v>
      </c>
      <c r="H65" s="363">
        <f t="shared" si="30"/>
        <v>0</v>
      </c>
      <c r="I65" s="52">
        <f t="shared" si="32"/>
        <v>0</v>
      </c>
      <c r="J65" s="52"/>
      <c r="K65" s="129"/>
      <c r="L65" s="54">
        <f t="shared" si="33"/>
        <v>0</v>
      </c>
      <c r="M65" s="129"/>
      <c r="N65" s="54">
        <f t="shared" si="34"/>
        <v>0</v>
      </c>
      <c r="O65" s="54">
        <f t="shared" si="35"/>
        <v>0</v>
      </c>
      <c r="P65" s="1"/>
    </row>
    <row r="66" spans="1:16" ht="12.5">
      <c r="B66" s="7" t="str">
        <f t="shared" si="4"/>
        <v/>
      </c>
      <c r="C66" s="50">
        <f>IF(D11="","-",+C65+1)</f>
        <v>2056</v>
      </c>
      <c r="D66" s="55">
        <f>IF(F65+SUM(E$17:E65)=D$10,F65,D$10-SUM(E$17:E65))</f>
        <v>0</v>
      </c>
      <c r="E66" s="377">
        <f>IF(+I14&lt;F65,I14,D66)</f>
        <v>0</v>
      </c>
      <c r="F66" s="55">
        <f t="shared" si="31"/>
        <v>0</v>
      </c>
      <c r="G66" s="379">
        <f t="shared" si="29"/>
        <v>0</v>
      </c>
      <c r="H66" s="363">
        <f t="shared" si="30"/>
        <v>0</v>
      </c>
      <c r="I66" s="52">
        <f t="shared" si="32"/>
        <v>0</v>
      </c>
      <c r="J66" s="52"/>
      <c r="K66" s="129"/>
      <c r="L66" s="54">
        <f t="shared" si="33"/>
        <v>0</v>
      </c>
      <c r="M66" s="129"/>
      <c r="N66" s="54">
        <f t="shared" si="34"/>
        <v>0</v>
      </c>
      <c r="O66" s="54">
        <f t="shared" si="35"/>
        <v>0</v>
      </c>
      <c r="P66" s="1"/>
    </row>
    <row r="67" spans="1:16" ht="12.5">
      <c r="B67" s="7" t="str">
        <f t="shared" si="4"/>
        <v/>
      </c>
      <c r="C67" s="50">
        <f>IF(D11="","-",+C66+1)</f>
        <v>2057</v>
      </c>
      <c r="D67" s="55">
        <f>IF(F66+SUM(E$17:E66)=D$10,F66,D$10-SUM(E$17:E66))</f>
        <v>0</v>
      </c>
      <c r="E67" s="377">
        <f>IF(+I14&lt;F66,I14,D67)</f>
        <v>0</v>
      </c>
      <c r="F67" s="55">
        <f t="shared" si="31"/>
        <v>0</v>
      </c>
      <c r="G67" s="379">
        <f t="shared" si="29"/>
        <v>0</v>
      </c>
      <c r="H67" s="363">
        <f t="shared" si="30"/>
        <v>0</v>
      </c>
      <c r="I67" s="52">
        <f t="shared" si="32"/>
        <v>0</v>
      </c>
      <c r="J67" s="52"/>
      <c r="K67" s="129"/>
      <c r="L67" s="54">
        <f t="shared" si="33"/>
        <v>0</v>
      </c>
      <c r="M67" s="129"/>
      <c r="N67" s="54">
        <f t="shared" si="34"/>
        <v>0</v>
      </c>
      <c r="O67" s="54">
        <f t="shared" si="35"/>
        <v>0</v>
      </c>
      <c r="P67" s="1"/>
    </row>
    <row r="68" spans="1:16" ht="12.5">
      <c r="B68" s="7" t="str">
        <f t="shared" si="4"/>
        <v/>
      </c>
      <c r="C68" s="50">
        <f>IF(D11="","-",+C67+1)</f>
        <v>2058</v>
      </c>
      <c r="D68" s="55">
        <f>IF(F67+SUM(E$17:E67)=D$10,F67,D$10-SUM(E$17:E67))</f>
        <v>0</v>
      </c>
      <c r="E68" s="377">
        <f>IF(+I14&lt;F67,I14,D68)</f>
        <v>0</v>
      </c>
      <c r="F68" s="55">
        <f t="shared" si="31"/>
        <v>0</v>
      </c>
      <c r="G68" s="379">
        <f t="shared" si="29"/>
        <v>0</v>
      </c>
      <c r="H68" s="363">
        <f t="shared" si="30"/>
        <v>0</v>
      </c>
      <c r="I68" s="52">
        <f t="shared" si="32"/>
        <v>0</v>
      </c>
      <c r="J68" s="52"/>
      <c r="K68" s="129"/>
      <c r="L68" s="54">
        <f t="shared" si="33"/>
        <v>0</v>
      </c>
      <c r="M68" s="129"/>
      <c r="N68" s="54">
        <f t="shared" si="34"/>
        <v>0</v>
      </c>
      <c r="O68" s="54">
        <f t="shared" si="35"/>
        <v>0</v>
      </c>
      <c r="P68" s="1"/>
    </row>
    <row r="69" spans="1:16" ht="12.5">
      <c r="B69" s="7" t="str">
        <f t="shared" si="4"/>
        <v/>
      </c>
      <c r="C69" s="50">
        <f>IF(D11="","-",+C68+1)</f>
        <v>2059</v>
      </c>
      <c r="D69" s="55">
        <f>IF(F68+SUM(E$17:E68)=D$10,F68,D$10-SUM(E$17:E68))</f>
        <v>0</v>
      </c>
      <c r="E69" s="377">
        <f>IF(+I14&lt;F68,I14,D69)</f>
        <v>0</v>
      </c>
      <c r="F69" s="55">
        <f t="shared" si="31"/>
        <v>0</v>
      </c>
      <c r="G69" s="379">
        <f t="shared" si="29"/>
        <v>0</v>
      </c>
      <c r="H69" s="363">
        <f t="shared" si="30"/>
        <v>0</v>
      </c>
      <c r="I69" s="52">
        <f t="shared" si="32"/>
        <v>0</v>
      </c>
      <c r="J69" s="52"/>
      <c r="K69" s="129"/>
      <c r="L69" s="54">
        <f t="shared" si="33"/>
        <v>0</v>
      </c>
      <c r="M69" s="129"/>
      <c r="N69" s="54">
        <f t="shared" si="34"/>
        <v>0</v>
      </c>
      <c r="O69" s="54">
        <f t="shared" si="35"/>
        <v>0</v>
      </c>
      <c r="P69" s="1"/>
    </row>
    <row r="70" spans="1:16" ht="12.5">
      <c r="B70" s="7" t="str">
        <f t="shared" si="4"/>
        <v/>
      </c>
      <c r="C70" s="50">
        <f>IF(D11="","-",+C69+1)</f>
        <v>2060</v>
      </c>
      <c r="D70" s="55">
        <f>IF(F69+SUM(E$17:E69)=D$10,F69,D$10-SUM(E$17:E69))</f>
        <v>0</v>
      </c>
      <c r="E70" s="377">
        <f>IF(+I14&lt;F69,I14,D70)</f>
        <v>0</v>
      </c>
      <c r="F70" s="55">
        <f t="shared" si="31"/>
        <v>0</v>
      </c>
      <c r="G70" s="379">
        <f t="shared" si="29"/>
        <v>0</v>
      </c>
      <c r="H70" s="363">
        <f t="shared" si="30"/>
        <v>0</v>
      </c>
      <c r="I70" s="52">
        <f t="shared" si="32"/>
        <v>0</v>
      </c>
      <c r="J70" s="52"/>
      <c r="K70" s="129"/>
      <c r="L70" s="54">
        <f t="shared" si="33"/>
        <v>0</v>
      </c>
      <c r="M70" s="129"/>
      <c r="N70" s="54">
        <f t="shared" si="34"/>
        <v>0</v>
      </c>
      <c r="O70" s="54">
        <f t="shared" si="35"/>
        <v>0</v>
      </c>
      <c r="P70" s="1"/>
    </row>
    <row r="71" spans="1:16" ht="12.5">
      <c r="B71" s="7" t="str">
        <f t="shared" si="4"/>
        <v/>
      </c>
      <c r="C71" s="50">
        <f>IF(D11="","-",+C70+1)</f>
        <v>2061</v>
      </c>
      <c r="D71" s="55">
        <f>IF(F70+SUM(E$17:E70)=D$10,F70,D$10-SUM(E$17:E70))</f>
        <v>0</v>
      </c>
      <c r="E71" s="377">
        <f>IF(+I14&lt;F70,I14,D71)</f>
        <v>0</v>
      </c>
      <c r="F71" s="55">
        <f t="shared" si="31"/>
        <v>0</v>
      </c>
      <c r="G71" s="379">
        <f t="shared" si="29"/>
        <v>0</v>
      </c>
      <c r="H71" s="363">
        <f t="shared" si="30"/>
        <v>0</v>
      </c>
      <c r="I71" s="52">
        <f t="shared" si="32"/>
        <v>0</v>
      </c>
      <c r="J71" s="52"/>
      <c r="K71" s="129"/>
      <c r="L71" s="54">
        <f t="shared" si="33"/>
        <v>0</v>
      </c>
      <c r="M71" s="129"/>
      <c r="N71" s="54">
        <f t="shared" si="34"/>
        <v>0</v>
      </c>
      <c r="O71" s="54">
        <f t="shared" si="35"/>
        <v>0</v>
      </c>
      <c r="P71" s="1"/>
    </row>
    <row r="72" spans="1:16" ht="13" thickBot="1">
      <c r="B72" s="7" t="str">
        <f t="shared" si="4"/>
        <v/>
      </c>
      <c r="C72" s="59">
        <f>IF(D11="","-",+C71+1)</f>
        <v>2062</v>
      </c>
      <c r="D72" s="60">
        <f>IF(F71+SUM(E$17:E71)=D$10,F71,D$10-SUM(E$17:E71))</f>
        <v>0</v>
      </c>
      <c r="E72" s="380">
        <f>IF(+I14&lt;F71,I14,D72)</f>
        <v>0</v>
      </c>
      <c r="F72" s="60">
        <f t="shared" si="31"/>
        <v>0</v>
      </c>
      <c r="G72" s="381">
        <f t="shared" si="29"/>
        <v>0</v>
      </c>
      <c r="H72" s="361">
        <f t="shared" si="30"/>
        <v>0</v>
      </c>
      <c r="I72" s="63">
        <f t="shared" si="32"/>
        <v>0</v>
      </c>
      <c r="J72" s="52"/>
      <c r="K72" s="130"/>
      <c r="L72" s="64">
        <f t="shared" si="33"/>
        <v>0</v>
      </c>
      <c r="M72" s="130"/>
      <c r="N72" s="64">
        <f t="shared" si="34"/>
        <v>0</v>
      </c>
      <c r="O72" s="64">
        <f t="shared" si="35"/>
        <v>0</v>
      </c>
      <c r="P72" s="1"/>
    </row>
    <row r="73" spans="1:16" ht="12.5">
      <c r="C73" s="12" t="s">
        <v>78</v>
      </c>
      <c r="D73" s="292"/>
      <c r="E73" s="292">
        <f>SUM(E17:E72)</f>
        <v>372149</v>
      </c>
      <c r="F73" s="292"/>
      <c r="G73" s="292">
        <f>SUM(G17:G72)</f>
        <v>1320654.5785738793</v>
      </c>
      <c r="H73" s="292">
        <f>SUM(H17:H72)</f>
        <v>1320654.5785738793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1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1:16" ht="17.5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15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  <c r="Q85" s="1"/>
    </row>
    <row r="86" spans="1:17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34602.180554888044</v>
      </c>
      <c r="N87" s="386">
        <f>IF(J92&lt;D11,0,VLOOKUP(J92,C17:O72,11))</f>
        <v>34602.180554888044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35567.394177555114</v>
      </c>
      <c r="N88" s="389">
        <f>IF(J92&lt;D11,0,VLOOKUP(J92,C99:P154,7))</f>
        <v>35567.394177555114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Arsenal Hill 138kV Device (Cap. Bank)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965.21362266707001</v>
      </c>
      <c r="N89" s="391">
        <f>+N88-N87</f>
        <v>965.21362266707001</v>
      </c>
      <c r="O89" s="392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  <c r="Q90" s="1"/>
    </row>
    <row r="91" spans="1:17" ht="13.5" thickBot="1">
      <c r="C91" s="75" t="s">
        <v>85</v>
      </c>
      <c r="D91" s="91" t="str">
        <f>+D9</f>
        <v>TP2004148</v>
      </c>
      <c r="E91" s="76"/>
      <c r="F91" s="76"/>
      <c r="G91" s="76"/>
      <c r="H91" s="76"/>
      <c r="I91" s="76"/>
      <c r="J91" s="95"/>
      <c r="Q91" s="1"/>
    </row>
    <row r="92" spans="1:17" ht="13">
      <c r="C92" s="34" t="s">
        <v>51</v>
      </c>
      <c r="D92" s="362">
        <f>IF(D11=I10,0,D10)</f>
        <v>372149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  <c r="Q92" s="1"/>
    </row>
    <row r="93" spans="1:17" ht="12.5">
      <c r="C93" s="34" t="s">
        <v>54</v>
      </c>
      <c r="D93" s="88">
        <f>IF(D11=I10,"",D11)</f>
        <v>2007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3">
        <f>IF(D11=I10,"",D12)</f>
        <v>7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8457.931818181818</v>
      </c>
      <c r="K96" s="292"/>
      <c r="L96" s="292"/>
      <c r="M96" s="292"/>
      <c r="N96" s="292"/>
      <c r="O96" s="292"/>
      <c r="P96" s="1"/>
      <c r="Q96" s="1"/>
    </row>
    <row r="97" spans="1:17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  <c r="Q98" s="1"/>
    </row>
    <row r="99" spans="1:17" ht="12.5">
      <c r="C99" s="50">
        <f>IF(D93= "","-",D93)</f>
        <v>2007</v>
      </c>
      <c r="D99" s="133">
        <v>367119</v>
      </c>
      <c r="E99" s="375">
        <v>10058</v>
      </c>
      <c r="F99" s="137">
        <v>357061</v>
      </c>
      <c r="G99" s="140">
        <v>362090</v>
      </c>
      <c r="H99" s="396">
        <v>69474</v>
      </c>
      <c r="I99" s="397">
        <v>69474</v>
      </c>
      <c r="J99" s="154">
        <f t="shared" ref="J99:J130" si="36">+I99-H99</f>
        <v>0</v>
      </c>
      <c r="K99" s="54"/>
      <c r="L99" s="112">
        <v>0</v>
      </c>
      <c r="M99" s="53">
        <f t="shared" ref="M99:M130" si="37">IF(L99&lt;&gt;0,+H99-L99,0)</f>
        <v>0</v>
      </c>
      <c r="N99" s="112">
        <v>0</v>
      </c>
      <c r="O99" s="53">
        <f t="shared" ref="O99:O130" si="38">IF(N99&lt;&gt;0,+I99-N99,0)</f>
        <v>0</v>
      </c>
      <c r="P99" s="53">
        <f t="shared" ref="P99:P130" si="39">+O99-M99</f>
        <v>0</v>
      </c>
      <c r="Q99" s="1"/>
    </row>
    <row r="100" spans="1:17" ht="12.5">
      <c r="B100" s="7" t="str">
        <f>IF(D100=F99,"","IU")</f>
        <v>IU</v>
      </c>
      <c r="C100" s="50">
        <f>IF(D93="","-",+C99+1)</f>
        <v>2008</v>
      </c>
      <c r="D100" s="133">
        <v>245158</v>
      </c>
      <c r="E100" s="375">
        <v>6701</v>
      </c>
      <c r="F100" s="137">
        <v>238456</v>
      </c>
      <c r="G100" s="137">
        <v>241807</v>
      </c>
      <c r="H100" s="375">
        <v>45246</v>
      </c>
      <c r="I100" s="374">
        <v>45246</v>
      </c>
      <c r="J100" s="154">
        <f t="shared" si="36"/>
        <v>0</v>
      </c>
      <c r="K100" s="54"/>
      <c r="L100" s="113">
        <v>45246</v>
      </c>
      <c r="M100" s="54">
        <f t="shared" si="37"/>
        <v>0</v>
      </c>
      <c r="N100" s="113">
        <v>45246</v>
      </c>
      <c r="O100" s="54">
        <f t="shared" si="38"/>
        <v>0</v>
      </c>
      <c r="P100" s="54">
        <f t="shared" si="39"/>
        <v>0</v>
      </c>
      <c r="Q100" s="1"/>
    </row>
    <row r="101" spans="1:17" ht="12.5">
      <c r="B101" s="7" t="str">
        <f t="shared" ref="B101:B154" si="40">IF(D101=F100,"","IU")</f>
        <v>IU</v>
      </c>
      <c r="C101" s="50">
        <f>IF(D93="","-",+C100+1)</f>
        <v>2009</v>
      </c>
      <c r="D101" s="133">
        <v>355390</v>
      </c>
      <c r="E101" s="375">
        <v>9793.394736842105</v>
      </c>
      <c r="F101" s="137">
        <v>345596.60526315792</v>
      </c>
      <c r="G101" s="137">
        <v>350493.30263157899</v>
      </c>
      <c r="H101" s="375">
        <v>60522.976408209717</v>
      </c>
      <c r="I101" s="374">
        <v>60522.976408209717</v>
      </c>
      <c r="J101" s="154">
        <f t="shared" si="36"/>
        <v>0</v>
      </c>
      <c r="K101" s="54"/>
      <c r="L101" s="113">
        <f t="shared" ref="L101:L106" si="41">H101</f>
        <v>60522.976408209717</v>
      </c>
      <c r="M101" s="54">
        <f t="shared" si="37"/>
        <v>0</v>
      </c>
      <c r="N101" s="113">
        <f t="shared" ref="N101:N106" si="42">I101</f>
        <v>60522.976408209717</v>
      </c>
      <c r="O101" s="54">
        <f t="shared" si="38"/>
        <v>0</v>
      </c>
      <c r="P101" s="54">
        <f t="shared" si="39"/>
        <v>0</v>
      </c>
      <c r="Q101" s="1"/>
    </row>
    <row r="102" spans="1:17" ht="12.5">
      <c r="B102" s="7" t="str">
        <f t="shared" si="40"/>
        <v/>
      </c>
      <c r="C102" s="50">
        <f>IF(D93="","-",+C101+1)</f>
        <v>2010</v>
      </c>
      <c r="D102" s="133">
        <v>345596.60526315792</v>
      </c>
      <c r="E102" s="375">
        <v>9076.8048780487807</v>
      </c>
      <c r="F102" s="137">
        <v>336519.80038510915</v>
      </c>
      <c r="G102" s="137">
        <v>341058.20282413356</v>
      </c>
      <c r="H102" s="375">
        <v>65380.767354671472</v>
      </c>
      <c r="I102" s="374">
        <v>65380.767354671472</v>
      </c>
      <c r="J102" s="154">
        <f t="shared" si="36"/>
        <v>0</v>
      </c>
      <c r="K102" s="54"/>
      <c r="L102" s="113">
        <f t="shared" si="41"/>
        <v>65380.767354671472</v>
      </c>
      <c r="M102" s="54">
        <f t="shared" si="37"/>
        <v>0</v>
      </c>
      <c r="N102" s="113">
        <f t="shared" si="42"/>
        <v>65380.767354671472</v>
      </c>
      <c r="O102" s="54">
        <f t="shared" si="38"/>
        <v>0</v>
      </c>
      <c r="P102" s="54">
        <f t="shared" si="39"/>
        <v>0</v>
      </c>
      <c r="Q102" s="1"/>
    </row>
    <row r="103" spans="1:17" ht="12.5">
      <c r="B103" s="7" t="str">
        <f t="shared" si="40"/>
        <v/>
      </c>
      <c r="C103" s="50">
        <f>IF(D93="","-",+C102+1)</f>
        <v>2011</v>
      </c>
      <c r="D103" s="133">
        <v>336519.80038510915</v>
      </c>
      <c r="E103" s="376">
        <v>8860.6904761904771</v>
      </c>
      <c r="F103" s="137">
        <v>327659.10990891868</v>
      </c>
      <c r="G103" s="137">
        <v>332089.45514701388</v>
      </c>
      <c r="H103" s="375">
        <v>58800.269953257346</v>
      </c>
      <c r="I103" s="374">
        <v>58800.269953257346</v>
      </c>
      <c r="J103" s="154">
        <f t="shared" si="36"/>
        <v>0</v>
      </c>
      <c r="K103" s="54"/>
      <c r="L103" s="113">
        <f t="shared" si="41"/>
        <v>58800.269953257346</v>
      </c>
      <c r="M103" s="54">
        <f t="shared" si="37"/>
        <v>0</v>
      </c>
      <c r="N103" s="113">
        <f t="shared" si="42"/>
        <v>58800.269953257346</v>
      </c>
      <c r="O103" s="54">
        <f t="shared" si="38"/>
        <v>0</v>
      </c>
      <c r="P103" s="54">
        <f t="shared" si="39"/>
        <v>0</v>
      </c>
      <c r="Q103" s="1"/>
    </row>
    <row r="104" spans="1:17" ht="12.5">
      <c r="B104" s="7" t="str">
        <f t="shared" si="40"/>
        <v/>
      </c>
      <c r="C104" s="50">
        <f>IF(D93="","-",+C103+1)</f>
        <v>2012</v>
      </c>
      <c r="D104" s="133">
        <v>327659.10990891868</v>
      </c>
      <c r="E104" s="375">
        <v>8860.6904761904771</v>
      </c>
      <c r="F104" s="137">
        <v>318798.4194327282</v>
      </c>
      <c r="G104" s="137">
        <v>323228.76467082347</v>
      </c>
      <c r="H104" s="375">
        <v>56425.074067115129</v>
      </c>
      <c r="I104" s="374">
        <v>56425.074067115129</v>
      </c>
      <c r="J104" s="154">
        <f t="shared" si="36"/>
        <v>0</v>
      </c>
      <c r="K104" s="54"/>
      <c r="L104" s="113">
        <f t="shared" si="41"/>
        <v>56425.074067115129</v>
      </c>
      <c r="M104" s="54">
        <f t="shared" si="37"/>
        <v>0</v>
      </c>
      <c r="N104" s="113">
        <f t="shared" si="42"/>
        <v>56425.074067115129</v>
      </c>
      <c r="O104" s="54">
        <f t="shared" si="38"/>
        <v>0</v>
      </c>
      <c r="P104" s="54">
        <f t="shared" si="39"/>
        <v>0</v>
      </c>
      <c r="Q104" s="1"/>
    </row>
    <row r="105" spans="1:17" ht="12.5">
      <c r="B105" s="7" t="str">
        <f t="shared" si="40"/>
        <v/>
      </c>
      <c r="C105" s="50">
        <f>IF(D93="","-",+C104+1)</f>
        <v>2013</v>
      </c>
      <c r="D105" s="133">
        <v>318798.4194327282</v>
      </c>
      <c r="E105" s="375">
        <v>8860.6904761904771</v>
      </c>
      <c r="F105" s="137">
        <v>309937.72895653773</v>
      </c>
      <c r="G105" s="137">
        <v>314368.07419463294</v>
      </c>
      <c r="H105" s="375">
        <v>51392.082385725094</v>
      </c>
      <c r="I105" s="374">
        <v>51392.082385725094</v>
      </c>
      <c r="J105" s="154">
        <v>0</v>
      </c>
      <c r="K105" s="54"/>
      <c r="L105" s="113">
        <f t="shared" si="41"/>
        <v>51392.082385725094</v>
      </c>
      <c r="M105" s="54">
        <f t="shared" ref="M105:M110" si="43">IF(L105&lt;&gt;0,+H105-L105,0)</f>
        <v>0</v>
      </c>
      <c r="N105" s="113">
        <f t="shared" si="42"/>
        <v>51392.082385725094</v>
      </c>
      <c r="O105" s="54">
        <f t="shared" ref="O105:O110" si="44">IF(N105&lt;&gt;0,+I105-N105,0)</f>
        <v>0</v>
      </c>
      <c r="P105" s="54">
        <f t="shared" ref="P105:P110" si="45">+O105-M105</f>
        <v>0</v>
      </c>
      <c r="Q105" s="1"/>
    </row>
    <row r="106" spans="1:17" ht="12.5">
      <c r="B106" s="7" t="str">
        <f t="shared" si="40"/>
        <v/>
      </c>
      <c r="C106" s="50">
        <f>IF(D93="","-",+C105+1)</f>
        <v>2014</v>
      </c>
      <c r="D106" s="133">
        <v>309937.72895653773</v>
      </c>
      <c r="E106" s="375">
        <v>8860.6904761904771</v>
      </c>
      <c r="F106" s="137">
        <v>301077.03848034726</v>
      </c>
      <c r="G106" s="137">
        <v>305507.38371844252</v>
      </c>
      <c r="H106" s="375">
        <v>50386.311054794773</v>
      </c>
      <c r="I106" s="374">
        <v>50386.311054794773</v>
      </c>
      <c r="J106" s="54">
        <v>0</v>
      </c>
      <c r="K106" s="54"/>
      <c r="L106" s="113">
        <f t="shared" si="41"/>
        <v>50386.311054794773</v>
      </c>
      <c r="M106" s="54">
        <f t="shared" si="43"/>
        <v>0</v>
      </c>
      <c r="N106" s="113">
        <f t="shared" si="42"/>
        <v>50386.311054794773</v>
      </c>
      <c r="O106" s="54">
        <f t="shared" si="44"/>
        <v>0</v>
      </c>
      <c r="P106" s="54">
        <f t="shared" si="45"/>
        <v>0</v>
      </c>
      <c r="Q106" s="1"/>
    </row>
    <row r="107" spans="1:17" ht="12.5">
      <c r="B107" s="7" t="str">
        <f t="shared" si="40"/>
        <v/>
      </c>
      <c r="C107" s="50">
        <f>IF(D93="","-",+C106+1)</f>
        <v>2015</v>
      </c>
      <c r="D107" s="133">
        <v>301077.03848034726</v>
      </c>
      <c r="E107" s="375">
        <v>8860.6904761904771</v>
      </c>
      <c r="F107" s="137">
        <v>292216.34800415678</v>
      </c>
      <c r="G107" s="137">
        <v>296646.69324225199</v>
      </c>
      <c r="H107" s="375">
        <v>47949.4923700488</v>
      </c>
      <c r="I107" s="374">
        <v>47949.4923700488</v>
      </c>
      <c r="J107" s="54">
        <f t="shared" si="36"/>
        <v>0</v>
      </c>
      <c r="K107" s="54"/>
      <c r="L107" s="113">
        <f t="shared" ref="L107:L112" si="46">H107</f>
        <v>47949.4923700488</v>
      </c>
      <c r="M107" s="54">
        <f t="shared" si="43"/>
        <v>0</v>
      </c>
      <c r="N107" s="113">
        <f t="shared" ref="N107:N112" si="47">I107</f>
        <v>47949.4923700488</v>
      </c>
      <c r="O107" s="54">
        <f t="shared" si="44"/>
        <v>0</v>
      </c>
      <c r="P107" s="54">
        <f t="shared" si="45"/>
        <v>0</v>
      </c>
      <c r="Q107" s="1"/>
    </row>
    <row r="108" spans="1:17" ht="12.5">
      <c r="B108" s="7" t="str">
        <f t="shared" si="40"/>
        <v/>
      </c>
      <c r="C108" s="50">
        <f>IF(D93="","-",+C107+1)</f>
        <v>2016</v>
      </c>
      <c r="D108" s="133">
        <v>292216.34800415678</v>
      </c>
      <c r="E108" s="375">
        <v>8654.6279069767443</v>
      </c>
      <c r="F108" s="137">
        <v>283561.72009718005</v>
      </c>
      <c r="G108" s="137">
        <v>287889.03405066842</v>
      </c>
      <c r="H108" s="375">
        <v>45202.137408056922</v>
      </c>
      <c r="I108" s="374">
        <v>45202.137408056922</v>
      </c>
      <c r="J108" s="54">
        <f t="shared" si="36"/>
        <v>0</v>
      </c>
      <c r="K108" s="54"/>
      <c r="L108" s="113">
        <f t="shared" si="46"/>
        <v>45202.137408056922</v>
      </c>
      <c r="M108" s="54">
        <f t="shared" si="43"/>
        <v>0</v>
      </c>
      <c r="N108" s="113">
        <f t="shared" si="47"/>
        <v>45202.137408056922</v>
      </c>
      <c r="O108" s="54">
        <f t="shared" si="44"/>
        <v>0</v>
      </c>
      <c r="P108" s="54">
        <f t="shared" si="45"/>
        <v>0</v>
      </c>
      <c r="Q108" s="1"/>
    </row>
    <row r="109" spans="1:17" ht="12.5">
      <c r="B109" s="7" t="str">
        <f t="shared" si="40"/>
        <v/>
      </c>
      <c r="C109" s="50">
        <f>IF(D93="","-",+C108+1)</f>
        <v>2017</v>
      </c>
      <c r="D109" s="133">
        <v>283561.72009718005</v>
      </c>
      <c r="E109" s="375">
        <v>8860.6904761904771</v>
      </c>
      <c r="F109" s="137">
        <v>274701.02962098958</v>
      </c>
      <c r="G109" s="137">
        <v>279131.37485908484</v>
      </c>
      <c r="H109" s="375">
        <v>42767.185465657531</v>
      </c>
      <c r="I109" s="374">
        <v>42767.185465657531</v>
      </c>
      <c r="J109" s="54">
        <f t="shared" si="36"/>
        <v>0</v>
      </c>
      <c r="K109" s="54"/>
      <c r="L109" s="113">
        <f t="shared" si="46"/>
        <v>42767.185465657531</v>
      </c>
      <c r="M109" s="54">
        <f t="shared" si="43"/>
        <v>0</v>
      </c>
      <c r="N109" s="113">
        <f t="shared" si="47"/>
        <v>42767.185465657531</v>
      </c>
      <c r="O109" s="54">
        <f t="shared" si="44"/>
        <v>0</v>
      </c>
      <c r="P109" s="54">
        <f t="shared" si="45"/>
        <v>0</v>
      </c>
      <c r="Q109" s="1"/>
    </row>
    <row r="110" spans="1:17" ht="12.5">
      <c r="B110" s="7" t="str">
        <f t="shared" si="40"/>
        <v/>
      </c>
      <c r="C110" s="50">
        <f>IF(D93="","-",+C109+1)</f>
        <v>2018</v>
      </c>
      <c r="D110" s="133">
        <v>274701.02962098958</v>
      </c>
      <c r="E110" s="375">
        <v>8860.6904761904771</v>
      </c>
      <c r="F110" s="137">
        <v>265840.3391447991</v>
      </c>
      <c r="G110" s="137">
        <v>270270.68438289431</v>
      </c>
      <c r="H110" s="375">
        <v>37402.514159677034</v>
      </c>
      <c r="I110" s="374">
        <v>37402.514159677034</v>
      </c>
      <c r="J110" s="54">
        <f t="shared" si="36"/>
        <v>0</v>
      </c>
      <c r="K110" s="54"/>
      <c r="L110" s="113">
        <f t="shared" si="46"/>
        <v>37402.514159677034</v>
      </c>
      <c r="M110" s="54">
        <f t="shared" si="43"/>
        <v>0</v>
      </c>
      <c r="N110" s="113">
        <f t="shared" si="47"/>
        <v>37402.514159677034</v>
      </c>
      <c r="O110" s="54">
        <f t="shared" si="44"/>
        <v>0</v>
      </c>
      <c r="P110" s="54">
        <f t="shared" si="45"/>
        <v>0</v>
      </c>
      <c r="Q110" s="1"/>
    </row>
    <row r="111" spans="1:17" ht="12.5">
      <c r="B111" s="7" t="str">
        <f t="shared" si="40"/>
        <v/>
      </c>
      <c r="C111" s="50">
        <f>IF(D93="","-",+C110+1)</f>
        <v>2019</v>
      </c>
      <c r="D111" s="133">
        <v>265840.3391447991</v>
      </c>
      <c r="E111" s="375">
        <v>8654.6279069767443</v>
      </c>
      <c r="F111" s="137">
        <v>257185.71123782237</v>
      </c>
      <c r="G111" s="137">
        <v>261513.02519131073</v>
      </c>
      <c r="H111" s="375">
        <v>36647.12505132259</v>
      </c>
      <c r="I111" s="374">
        <v>36647.12505132259</v>
      </c>
      <c r="J111" s="54">
        <f t="shared" si="36"/>
        <v>0</v>
      </c>
      <c r="K111" s="54"/>
      <c r="L111" s="113">
        <f t="shared" si="46"/>
        <v>36647.12505132259</v>
      </c>
      <c r="M111" s="54">
        <f t="shared" ref="M111:M112" si="48">IF(L111&lt;&gt;0,+H111-L111,0)</f>
        <v>0</v>
      </c>
      <c r="N111" s="113">
        <f t="shared" si="47"/>
        <v>36647.12505132259</v>
      </c>
      <c r="O111" s="54">
        <f t="shared" si="38"/>
        <v>0</v>
      </c>
      <c r="P111" s="54">
        <f t="shared" si="39"/>
        <v>0</v>
      </c>
      <c r="Q111" s="1"/>
    </row>
    <row r="112" spans="1:17" ht="12.5">
      <c r="B112" s="7" t="str">
        <f t="shared" si="40"/>
        <v/>
      </c>
      <c r="C112" s="50">
        <f>IF(D93="","-",+C111+1)</f>
        <v>2020</v>
      </c>
      <c r="D112" s="133">
        <v>257185.71123782237</v>
      </c>
      <c r="E112" s="375">
        <v>8860.6904761904771</v>
      </c>
      <c r="F112" s="137">
        <v>248325.02076163189</v>
      </c>
      <c r="G112" s="137">
        <v>252755.36599972713</v>
      </c>
      <c r="H112" s="375">
        <v>36050.553881907734</v>
      </c>
      <c r="I112" s="374">
        <v>36050.553881907734</v>
      </c>
      <c r="J112" s="54">
        <f t="shared" si="36"/>
        <v>0</v>
      </c>
      <c r="K112" s="54"/>
      <c r="L112" s="113">
        <f t="shared" si="46"/>
        <v>36050.553881907734</v>
      </c>
      <c r="M112" s="54">
        <f t="shared" si="48"/>
        <v>0</v>
      </c>
      <c r="N112" s="113">
        <f t="shared" si="47"/>
        <v>36050.553881907734</v>
      </c>
      <c r="O112" s="54">
        <f t="shared" si="38"/>
        <v>0</v>
      </c>
      <c r="P112" s="54">
        <f t="shared" si="39"/>
        <v>0</v>
      </c>
      <c r="Q112" s="1"/>
    </row>
    <row r="113" spans="2:17" ht="12.5">
      <c r="B113" s="7" t="str">
        <f t="shared" si="40"/>
        <v/>
      </c>
      <c r="C113" s="50">
        <f>IF(D93="","-",+C112+1)</f>
        <v>2021</v>
      </c>
      <c r="D113" s="133">
        <v>248325.02076163189</v>
      </c>
      <c r="E113" s="375">
        <v>9076.8048780487807</v>
      </c>
      <c r="F113" s="137">
        <v>239248.21588358312</v>
      </c>
      <c r="G113" s="137">
        <v>243786.61832260751</v>
      </c>
      <c r="H113" s="375">
        <v>36750.054256736621</v>
      </c>
      <c r="I113" s="374">
        <v>36750.054256736621</v>
      </c>
      <c r="J113" s="54">
        <f t="shared" si="36"/>
        <v>0</v>
      </c>
      <c r="K113" s="54"/>
      <c r="L113" s="113">
        <f t="shared" ref="L113" si="49">H113</f>
        <v>36750.054256736621</v>
      </c>
      <c r="M113" s="54">
        <f t="shared" ref="M113" si="50">IF(L113&lt;&gt;0,+H113-L113,0)</f>
        <v>0</v>
      </c>
      <c r="N113" s="113">
        <f t="shared" ref="N113" si="51">I113</f>
        <v>36750.054256736621</v>
      </c>
      <c r="O113" s="54">
        <f t="shared" ref="O113" si="52">IF(N113&lt;&gt;0,+I113-N113,0)</f>
        <v>0</v>
      </c>
      <c r="P113" s="54">
        <f t="shared" ref="P113" si="53">+O113-M113</f>
        <v>0</v>
      </c>
      <c r="Q113" s="1"/>
    </row>
    <row r="114" spans="2:17" ht="13">
      <c r="B114" s="7" t="str">
        <f t="shared" si="40"/>
        <v/>
      </c>
      <c r="C114" s="459">
        <f>IF(D93="","-",+C113+1)</f>
        <v>2022</v>
      </c>
      <c r="D114" s="12">
        <v>239248.21588358312</v>
      </c>
      <c r="E114" s="377">
        <v>8860.6904761904771</v>
      </c>
      <c r="F114" s="55">
        <v>230387.52540739265</v>
      </c>
      <c r="G114" s="55">
        <v>234817.87064548788</v>
      </c>
      <c r="H114" s="379">
        <v>36441.891070021375</v>
      </c>
      <c r="I114" s="398">
        <v>36441.891070021375</v>
      </c>
      <c r="J114" s="54">
        <f t="shared" si="36"/>
        <v>0</v>
      </c>
      <c r="K114" s="54"/>
      <c r="L114" s="129"/>
      <c r="M114" s="54">
        <f t="shared" si="37"/>
        <v>0</v>
      </c>
      <c r="N114" s="129"/>
      <c r="O114" s="54">
        <f t="shared" si="38"/>
        <v>0</v>
      </c>
      <c r="P114" s="54">
        <f t="shared" si="39"/>
        <v>0</v>
      </c>
      <c r="Q114" s="1"/>
    </row>
    <row r="115" spans="2:17" ht="12.5">
      <c r="B115" s="7" t="str">
        <f t="shared" si="40"/>
        <v/>
      </c>
      <c r="C115" s="50">
        <f>IF(D93="","-",+C114+1)</f>
        <v>2023</v>
      </c>
      <c r="D115" s="12">
        <f>IF(F114+SUM(E$99:E114)=D$92,F114,D$92-SUM(E$99:E114))</f>
        <v>230387.52540739265</v>
      </c>
      <c r="E115" s="377">
        <f>IF(+J96&lt;F114,J96,D115)</f>
        <v>8457.931818181818</v>
      </c>
      <c r="F115" s="55">
        <f t="shared" ref="F115:F130" si="54">+D115-E115</f>
        <v>221929.59358921082</v>
      </c>
      <c r="G115" s="55">
        <f t="shared" ref="G115:G130" si="55">+(F115+D115)/2</f>
        <v>226158.55949830174</v>
      </c>
      <c r="H115" s="379">
        <f t="shared" ref="H115:H154" si="56">+J$94*G115+E115</f>
        <v>36620.629470013962</v>
      </c>
      <c r="I115" s="398">
        <f t="shared" ref="I115:I154" si="57">+J$95*G115+E115</f>
        <v>36620.629470013962</v>
      </c>
      <c r="J115" s="54">
        <f t="shared" si="36"/>
        <v>0</v>
      </c>
      <c r="K115" s="54"/>
      <c r="L115" s="129"/>
      <c r="M115" s="54">
        <f t="shared" si="37"/>
        <v>0</v>
      </c>
      <c r="N115" s="129"/>
      <c r="O115" s="54">
        <f t="shared" si="38"/>
        <v>0</v>
      </c>
      <c r="P115" s="54">
        <f t="shared" si="39"/>
        <v>0</v>
      </c>
      <c r="Q115" s="1"/>
    </row>
    <row r="116" spans="2:17" ht="12.5">
      <c r="B116" s="7" t="str">
        <f t="shared" si="40"/>
        <v/>
      </c>
      <c r="C116" s="50">
        <f>IF(D93="","-",+C115+1)</f>
        <v>2024</v>
      </c>
      <c r="D116" s="12">
        <f>IF(F115+SUM(E$99:E115)=D$92,F115,D$92-SUM(E$99:E115))</f>
        <v>221929.59358921082</v>
      </c>
      <c r="E116" s="377">
        <f>IF(+J96&lt;F115,J96,D116)</f>
        <v>8457.931818181818</v>
      </c>
      <c r="F116" s="55">
        <f t="shared" si="54"/>
        <v>213471.661771029</v>
      </c>
      <c r="G116" s="55">
        <f t="shared" si="55"/>
        <v>217700.62768011991</v>
      </c>
      <c r="H116" s="379">
        <f t="shared" si="56"/>
        <v>35567.394177555114</v>
      </c>
      <c r="I116" s="398">
        <f t="shared" si="57"/>
        <v>35567.394177555114</v>
      </c>
      <c r="J116" s="54">
        <f t="shared" si="36"/>
        <v>0</v>
      </c>
      <c r="K116" s="54"/>
      <c r="L116" s="129"/>
      <c r="M116" s="54">
        <f t="shared" si="37"/>
        <v>0</v>
      </c>
      <c r="N116" s="129"/>
      <c r="O116" s="54">
        <f t="shared" si="38"/>
        <v>0</v>
      </c>
      <c r="P116" s="54">
        <f t="shared" si="39"/>
        <v>0</v>
      </c>
      <c r="Q116" s="1"/>
    </row>
    <row r="117" spans="2:17" ht="12.5">
      <c r="B117" s="7" t="str">
        <f t="shared" si="40"/>
        <v/>
      </c>
      <c r="C117" s="50">
        <f>IF(D93="","-",+C116+1)</f>
        <v>2025</v>
      </c>
      <c r="D117" s="12">
        <f>IF(F116+SUM(E$99:E116)=D$92,F116,D$92-SUM(E$99:E116))</f>
        <v>213471.661771029</v>
      </c>
      <c r="E117" s="377">
        <f>IF(+J96&lt;F116,J96,D117)</f>
        <v>8457.931818181818</v>
      </c>
      <c r="F117" s="55">
        <f t="shared" si="54"/>
        <v>205013.72995284718</v>
      </c>
      <c r="G117" s="55">
        <f t="shared" si="55"/>
        <v>209242.69586193809</v>
      </c>
      <c r="H117" s="379">
        <f t="shared" si="56"/>
        <v>34514.158885096265</v>
      </c>
      <c r="I117" s="398">
        <f t="shared" si="57"/>
        <v>34514.158885096265</v>
      </c>
      <c r="J117" s="54">
        <f t="shared" si="36"/>
        <v>0</v>
      </c>
      <c r="K117" s="54"/>
      <c r="L117" s="129"/>
      <c r="M117" s="54">
        <f t="shared" si="37"/>
        <v>0</v>
      </c>
      <c r="N117" s="129"/>
      <c r="O117" s="54">
        <f t="shared" si="38"/>
        <v>0</v>
      </c>
      <c r="P117" s="54">
        <f t="shared" si="39"/>
        <v>0</v>
      </c>
      <c r="Q117" s="1"/>
    </row>
    <row r="118" spans="2:17" ht="12.5">
      <c r="B118" s="7" t="str">
        <f t="shared" si="40"/>
        <v/>
      </c>
      <c r="C118" s="50">
        <f>IF(D93="","-",+C117+1)</f>
        <v>2026</v>
      </c>
      <c r="D118" s="12">
        <f>IF(F117+SUM(E$99:E117)=D$92,F117,D$92-SUM(E$99:E117))</f>
        <v>205013.72995284718</v>
      </c>
      <c r="E118" s="377">
        <f>IF(+J96&lt;F117,J96,D118)</f>
        <v>8457.931818181818</v>
      </c>
      <c r="F118" s="55">
        <f t="shared" si="54"/>
        <v>196555.79813466535</v>
      </c>
      <c r="G118" s="55">
        <f t="shared" si="55"/>
        <v>200784.76404375627</v>
      </c>
      <c r="H118" s="379">
        <f t="shared" si="56"/>
        <v>33460.923592637417</v>
      </c>
      <c r="I118" s="398">
        <f t="shared" si="57"/>
        <v>33460.923592637417</v>
      </c>
      <c r="J118" s="54">
        <f t="shared" si="36"/>
        <v>0</v>
      </c>
      <c r="K118" s="54"/>
      <c r="L118" s="129"/>
      <c r="M118" s="54">
        <f t="shared" si="37"/>
        <v>0</v>
      </c>
      <c r="N118" s="129"/>
      <c r="O118" s="54">
        <f t="shared" si="38"/>
        <v>0</v>
      </c>
      <c r="P118" s="54">
        <f t="shared" si="39"/>
        <v>0</v>
      </c>
      <c r="Q118" s="1"/>
    </row>
    <row r="119" spans="2:17" ht="12.5">
      <c r="B119" s="7" t="str">
        <f t="shared" si="40"/>
        <v/>
      </c>
      <c r="C119" s="50">
        <f>IF(D93="","-",+C118+1)</f>
        <v>2027</v>
      </c>
      <c r="D119" s="12">
        <f>IF(F118+SUM(E$99:E118)=D$92,F118,D$92-SUM(E$99:E118))</f>
        <v>196555.79813466535</v>
      </c>
      <c r="E119" s="377">
        <f>IF(+J96&lt;F118,J96,D119)</f>
        <v>8457.931818181818</v>
      </c>
      <c r="F119" s="55">
        <f t="shared" si="54"/>
        <v>188097.86631648353</v>
      </c>
      <c r="G119" s="55">
        <f t="shared" si="55"/>
        <v>192326.83222557444</v>
      </c>
      <c r="H119" s="379">
        <f t="shared" si="56"/>
        <v>32407.688300178568</v>
      </c>
      <c r="I119" s="398">
        <f t="shared" si="57"/>
        <v>32407.688300178568</v>
      </c>
      <c r="J119" s="54">
        <f t="shared" si="36"/>
        <v>0</v>
      </c>
      <c r="K119" s="54"/>
      <c r="L119" s="129"/>
      <c r="M119" s="54">
        <f t="shared" si="37"/>
        <v>0</v>
      </c>
      <c r="N119" s="129"/>
      <c r="O119" s="54">
        <f t="shared" si="38"/>
        <v>0</v>
      </c>
      <c r="P119" s="54">
        <f t="shared" si="39"/>
        <v>0</v>
      </c>
      <c r="Q119" s="1"/>
    </row>
    <row r="120" spans="2:17" ht="12.5">
      <c r="B120" s="7" t="str">
        <f t="shared" si="40"/>
        <v/>
      </c>
      <c r="C120" s="50">
        <f>IF(D93="","-",+C119+1)</f>
        <v>2028</v>
      </c>
      <c r="D120" s="12">
        <f>IF(F119+SUM(E$99:E119)=D$92,F119,D$92-SUM(E$99:E119))</f>
        <v>188097.86631648353</v>
      </c>
      <c r="E120" s="377">
        <f>IF(+J96&lt;F119,J96,D120)</f>
        <v>8457.931818181818</v>
      </c>
      <c r="F120" s="55">
        <f t="shared" si="54"/>
        <v>179639.93449830171</v>
      </c>
      <c r="G120" s="55">
        <f t="shared" si="55"/>
        <v>183868.90040739262</v>
      </c>
      <c r="H120" s="379">
        <f t="shared" si="56"/>
        <v>31354.45300771972</v>
      </c>
      <c r="I120" s="398">
        <f t="shared" si="57"/>
        <v>31354.45300771972</v>
      </c>
      <c r="J120" s="54">
        <f t="shared" si="36"/>
        <v>0</v>
      </c>
      <c r="K120" s="54"/>
      <c r="L120" s="129"/>
      <c r="M120" s="54">
        <f t="shared" si="37"/>
        <v>0</v>
      </c>
      <c r="N120" s="129"/>
      <c r="O120" s="54">
        <f t="shared" si="38"/>
        <v>0</v>
      </c>
      <c r="P120" s="54">
        <f t="shared" si="39"/>
        <v>0</v>
      </c>
      <c r="Q120" s="1"/>
    </row>
    <row r="121" spans="2:17" ht="12.5">
      <c r="B121" s="7" t="str">
        <f t="shared" si="40"/>
        <v/>
      </c>
      <c r="C121" s="50">
        <f>IF(D93="","-",+C120+1)</f>
        <v>2029</v>
      </c>
      <c r="D121" s="12">
        <f>IF(F120+SUM(E$99:E120)=D$92,F120,D$92-SUM(E$99:E120))</f>
        <v>179639.93449830171</v>
      </c>
      <c r="E121" s="377">
        <f>IF(+J96&lt;F120,J96,D121)</f>
        <v>8457.931818181818</v>
      </c>
      <c r="F121" s="55">
        <f t="shared" si="54"/>
        <v>171182.00268011988</v>
      </c>
      <c r="G121" s="55">
        <f t="shared" si="55"/>
        <v>175410.9685892108</v>
      </c>
      <c r="H121" s="379">
        <f t="shared" si="56"/>
        <v>30301.217715260871</v>
      </c>
      <c r="I121" s="398">
        <f t="shared" si="57"/>
        <v>30301.217715260871</v>
      </c>
      <c r="J121" s="54">
        <f t="shared" si="36"/>
        <v>0</v>
      </c>
      <c r="K121" s="54"/>
      <c r="L121" s="129"/>
      <c r="M121" s="54">
        <f t="shared" si="37"/>
        <v>0</v>
      </c>
      <c r="N121" s="129"/>
      <c r="O121" s="54">
        <f t="shared" si="38"/>
        <v>0</v>
      </c>
      <c r="P121" s="54">
        <f t="shared" si="39"/>
        <v>0</v>
      </c>
      <c r="Q121" s="1"/>
    </row>
    <row r="122" spans="2:17" ht="12.5">
      <c r="B122" s="7" t="str">
        <f t="shared" si="40"/>
        <v/>
      </c>
      <c r="C122" s="50">
        <f>IF(D93="","-",+C121+1)</f>
        <v>2030</v>
      </c>
      <c r="D122" s="12">
        <f>IF(F121+SUM(E$99:E121)=D$92,F121,D$92-SUM(E$99:E121))</f>
        <v>171182.00268011988</v>
      </c>
      <c r="E122" s="377">
        <f>IF(+J96&lt;F121,J96,D122)</f>
        <v>8457.931818181818</v>
      </c>
      <c r="F122" s="55">
        <f t="shared" si="54"/>
        <v>162724.07086193806</v>
      </c>
      <c r="G122" s="55">
        <f t="shared" si="55"/>
        <v>166953.03677102897</v>
      </c>
      <c r="H122" s="379">
        <f t="shared" si="56"/>
        <v>29247.982422802022</v>
      </c>
      <c r="I122" s="398">
        <f t="shared" si="57"/>
        <v>29247.982422802022</v>
      </c>
      <c r="J122" s="54">
        <f t="shared" si="36"/>
        <v>0</v>
      </c>
      <c r="K122" s="54"/>
      <c r="L122" s="129"/>
      <c r="M122" s="54">
        <f t="shared" si="37"/>
        <v>0</v>
      </c>
      <c r="N122" s="129"/>
      <c r="O122" s="54">
        <f t="shared" si="38"/>
        <v>0</v>
      </c>
      <c r="P122" s="54">
        <f t="shared" si="39"/>
        <v>0</v>
      </c>
      <c r="Q122" s="1"/>
    </row>
    <row r="123" spans="2:17" ht="12.5">
      <c r="B123" s="7" t="str">
        <f t="shared" si="40"/>
        <v/>
      </c>
      <c r="C123" s="50">
        <f>IF(D93="","-",+C122+1)</f>
        <v>2031</v>
      </c>
      <c r="D123" s="12">
        <f>IF(F122+SUM(E$99:E122)=D$92,F122,D$92-SUM(E$99:E122))</f>
        <v>162724.07086193806</v>
      </c>
      <c r="E123" s="377">
        <f>IF(+J96&lt;F122,J96,D123)</f>
        <v>8457.931818181818</v>
      </c>
      <c r="F123" s="55">
        <f t="shared" si="54"/>
        <v>154266.13904375624</v>
      </c>
      <c r="G123" s="55">
        <f t="shared" si="55"/>
        <v>158495.10495284715</v>
      </c>
      <c r="H123" s="379">
        <f t="shared" si="56"/>
        <v>28194.747130343181</v>
      </c>
      <c r="I123" s="398">
        <f t="shared" si="57"/>
        <v>28194.747130343181</v>
      </c>
      <c r="J123" s="54">
        <f t="shared" si="36"/>
        <v>0</v>
      </c>
      <c r="K123" s="54"/>
      <c r="L123" s="129"/>
      <c r="M123" s="54">
        <f t="shared" si="37"/>
        <v>0</v>
      </c>
      <c r="N123" s="129"/>
      <c r="O123" s="54">
        <f t="shared" si="38"/>
        <v>0</v>
      </c>
      <c r="P123" s="54">
        <f t="shared" si="39"/>
        <v>0</v>
      </c>
      <c r="Q123" s="1"/>
    </row>
    <row r="124" spans="2:17" ht="12.5">
      <c r="B124" s="7" t="str">
        <f t="shared" si="40"/>
        <v/>
      </c>
      <c r="C124" s="50">
        <f>IF(D93="","-",+C123+1)</f>
        <v>2032</v>
      </c>
      <c r="D124" s="12">
        <f>IF(F123+SUM(E$99:E123)=D$92,F123,D$92-SUM(E$99:E123))</f>
        <v>154266.13904375624</v>
      </c>
      <c r="E124" s="377">
        <f>IF(+J96&lt;F123,J96,D124)</f>
        <v>8457.931818181818</v>
      </c>
      <c r="F124" s="55">
        <f t="shared" si="54"/>
        <v>145808.20722557441</v>
      </c>
      <c r="G124" s="55">
        <f t="shared" si="55"/>
        <v>150037.17313466533</v>
      </c>
      <c r="H124" s="379">
        <f t="shared" si="56"/>
        <v>27141.511837884333</v>
      </c>
      <c r="I124" s="398">
        <f t="shared" si="57"/>
        <v>27141.511837884333</v>
      </c>
      <c r="J124" s="54">
        <f t="shared" si="36"/>
        <v>0</v>
      </c>
      <c r="K124" s="54"/>
      <c r="L124" s="129"/>
      <c r="M124" s="54">
        <f t="shared" si="37"/>
        <v>0</v>
      </c>
      <c r="N124" s="129"/>
      <c r="O124" s="54">
        <f t="shared" si="38"/>
        <v>0</v>
      </c>
      <c r="P124" s="54">
        <f t="shared" si="39"/>
        <v>0</v>
      </c>
      <c r="Q124" s="1"/>
    </row>
    <row r="125" spans="2:17" ht="12.5">
      <c r="B125" s="7" t="str">
        <f t="shared" si="40"/>
        <v/>
      </c>
      <c r="C125" s="50">
        <f>IF(D93="","-",+C124+1)</f>
        <v>2033</v>
      </c>
      <c r="D125" s="12">
        <f>IF(F124+SUM(E$99:E124)=D$92,F124,D$92-SUM(E$99:E124))</f>
        <v>145808.20722557441</v>
      </c>
      <c r="E125" s="377">
        <f>IF(+J96&lt;F124,J96,D125)</f>
        <v>8457.931818181818</v>
      </c>
      <c r="F125" s="55">
        <f t="shared" si="54"/>
        <v>137350.27540739259</v>
      </c>
      <c r="G125" s="55">
        <f t="shared" si="55"/>
        <v>141579.2413164835</v>
      </c>
      <c r="H125" s="379">
        <f t="shared" si="56"/>
        <v>26088.276545425484</v>
      </c>
      <c r="I125" s="398">
        <f t="shared" si="57"/>
        <v>26088.276545425484</v>
      </c>
      <c r="J125" s="54">
        <f t="shared" si="36"/>
        <v>0</v>
      </c>
      <c r="K125" s="54"/>
      <c r="L125" s="129"/>
      <c r="M125" s="54">
        <f t="shared" si="37"/>
        <v>0</v>
      </c>
      <c r="N125" s="129"/>
      <c r="O125" s="54">
        <f t="shared" si="38"/>
        <v>0</v>
      </c>
      <c r="P125" s="54">
        <f t="shared" si="39"/>
        <v>0</v>
      </c>
      <c r="Q125" s="1"/>
    </row>
    <row r="126" spans="2:17" ht="12.5">
      <c r="B126" s="7" t="str">
        <f t="shared" si="40"/>
        <v/>
      </c>
      <c r="C126" s="50">
        <f>IF(D93="","-",+C125+1)</f>
        <v>2034</v>
      </c>
      <c r="D126" s="12">
        <f>IF(F125+SUM(E$99:E125)=D$92,F125,D$92-SUM(E$99:E125))</f>
        <v>137350.27540739259</v>
      </c>
      <c r="E126" s="377">
        <f>IF(+J96&lt;F125,J96,D126)</f>
        <v>8457.931818181818</v>
      </c>
      <c r="F126" s="55">
        <f t="shared" si="54"/>
        <v>128892.34358921077</v>
      </c>
      <c r="G126" s="55">
        <f t="shared" si="55"/>
        <v>133121.30949830168</v>
      </c>
      <c r="H126" s="379">
        <f t="shared" si="56"/>
        <v>25035.041252966636</v>
      </c>
      <c r="I126" s="398">
        <f t="shared" si="57"/>
        <v>25035.041252966636</v>
      </c>
      <c r="J126" s="54">
        <f t="shared" si="36"/>
        <v>0</v>
      </c>
      <c r="K126" s="54"/>
      <c r="L126" s="129"/>
      <c r="M126" s="54">
        <f t="shared" si="37"/>
        <v>0</v>
      </c>
      <c r="N126" s="129"/>
      <c r="O126" s="54">
        <f t="shared" si="38"/>
        <v>0</v>
      </c>
      <c r="P126" s="54">
        <f t="shared" si="39"/>
        <v>0</v>
      </c>
      <c r="Q126" s="1"/>
    </row>
    <row r="127" spans="2:17" ht="12.5">
      <c r="B127" s="7" t="str">
        <f t="shared" si="40"/>
        <v/>
      </c>
      <c r="C127" s="50">
        <f>IF(D93="","-",+C126+1)</f>
        <v>2035</v>
      </c>
      <c r="D127" s="12">
        <f>IF(F126+SUM(E$99:E126)=D$92,F126,D$92-SUM(E$99:E126))</f>
        <v>128892.34358921077</v>
      </c>
      <c r="E127" s="377">
        <f>IF(+J96&lt;F126,J96,D127)</f>
        <v>8457.931818181818</v>
      </c>
      <c r="F127" s="55">
        <f t="shared" si="54"/>
        <v>120434.41177102894</v>
      </c>
      <c r="G127" s="55">
        <f t="shared" si="55"/>
        <v>124663.37768011985</v>
      </c>
      <c r="H127" s="379">
        <f t="shared" si="56"/>
        <v>23981.805960507787</v>
      </c>
      <c r="I127" s="398">
        <f t="shared" si="57"/>
        <v>23981.805960507787</v>
      </c>
      <c r="J127" s="54">
        <f t="shared" si="36"/>
        <v>0</v>
      </c>
      <c r="K127" s="54"/>
      <c r="L127" s="129"/>
      <c r="M127" s="54">
        <f t="shared" si="37"/>
        <v>0</v>
      </c>
      <c r="N127" s="129"/>
      <c r="O127" s="54">
        <f t="shared" si="38"/>
        <v>0</v>
      </c>
      <c r="P127" s="54">
        <f t="shared" si="39"/>
        <v>0</v>
      </c>
      <c r="Q127" s="1"/>
    </row>
    <row r="128" spans="2:17" ht="12.5">
      <c r="B128" s="7" t="str">
        <f t="shared" si="40"/>
        <v/>
      </c>
      <c r="C128" s="50">
        <f>IF(D93="","-",+C127+1)</f>
        <v>2036</v>
      </c>
      <c r="D128" s="12">
        <f>IF(F127+SUM(E$99:E127)=D$92,F127,D$92-SUM(E$99:E127))</f>
        <v>120434.41177102894</v>
      </c>
      <c r="E128" s="377">
        <f>IF(+J96&lt;F127,J96,D128)</f>
        <v>8457.931818181818</v>
      </c>
      <c r="F128" s="55">
        <f t="shared" si="54"/>
        <v>111976.47995284712</v>
      </c>
      <c r="G128" s="55">
        <f t="shared" si="55"/>
        <v>116205.44586193803</v>
      </c>
      <c r="H128" s="379">
        <f t="shared" si="56"/>
        <v>22928.570668048938</v>
      </c>
      <c r="I128" s="398">
        <f t="shared" si="57"/>
        <v>22928.570668048938</v>
      </c>
      <c r="J128" s="54">
        <f t="shared" si="36"/>
        <v>0</v>
      </c>
      <c r="K128" s="54"/>
      <c r="L128" s="129"/>
      <c r="M128" s="54">
        <f t="shared" si="37"/>
        <v>0</v>
      </c>
      <c r="N128" s="129"/>
      <c r="O128" s="54">
        <f t="shared" si="38"/>
        <v>0</v>
      </c>
      <c r="P128" s="54">
        <f t="shared" si="39"/>
        <v>0</v>
      </c>
      <c r="Q128" s="1"/>
    </row>
    <row r="129" spans="2:17" ht="12.5">
      <c r="B129" s="7" t="str">
        <f t="shared" si="40"/>
        <v/>
      </c>
      <c r="C129" s="50">
        <f>IF(D93="","-",+C128+1)</f>
        <v>2037</v>
      </c>
      <c r="D129" s="12">
        <f>IF(F128+SUM(E$99:E128)=D$92,F128,D$92-SUM(E$99:E128))</f>
        <v>111976.47995284712</v>
      </c>
      <c r="E129" s="377">
        <f>IF(+J96&lt;F128,J96,D129)</f>
        <v>8457.931818181818</v>
      </c>
      <c r="F129" s="55">
        <f t="shared" si="54"/>
        <v>103518.5481346653</v>
      </c>
      <c r="G129" s="55">
        <f t="shared" si="55"/>
        <v>107747.51404375621</v>
      </c>
      <c r="H129" s="379">
        <f t="shared" si="56"/>
        <v>21875.33537559009</v>
      </c>
      <c r="I129" s="398">
        <f t="shared" si="57"/>
        <v>21875.33537559009</v>
      </c>
      <c r="J129" s="54">
        <f t="shared" si="36"/>
        <v>0</v>
      </c>
      <c r="K129" s="54"/>
      <c r="L129" s="129"/>
      <c r="M129" s="54">
        <f t="shared" si="37"/>
        <v>0</v>
      </c>
      <c r="N129" s="129"/>
      <c r="O129" s="54">
        <f t="shared" si="38"/>
        <v>0</v>
      </c>
      <c r="P129" s="54">
        <f t="shared" si="39"/>
        <v>0</v>
      </c>
      <c r="Q129" s="1"/>
    </row>
    <row r="130" spans="2:17" ht="12.5">
      <c r="B130" s="7" t="str">
        <f t="shared" si="40"/>
        <v/>
      </c>
      <c r="C130" s="50">
        <f>IF(D93="","-",+C129+1)</f>
        <v>2038</v>
      </c>
      <c r="D130" s="12">
        <f>IF(F129+SUM(E$99:E129)=D$92,F129,D$92-SUM(E$99:E129))</f>
        <v>103518.5481346653</v>
      </c>
      <c r="E130" s="377">
        <f>IF(+J96&lt;F129,J96,D130)</f>
        <v>8457.931818181818</v>
      </c>
      <c r="F130" s="55">
        <f t="shared" si="54"/>
        <v>95060.616316483472</v>
      </c>
      <c r="G130" s="55">
        <f t="shared" si="55"/>
        <v>99289.582225574384</v>
      </c>
      <c r="H130" s="379">
        <f t="shared" si="56"/>
        <v>20822.100083131241</v>
      </c>
      <c r="I130" s="398">
        <f t="shared" si="57"/>
        <v>20822.100083131241</v>
      </c>
      <c r="J130" s="54">
        <f t="shared" si="36"/>
        <v>0</v>
      </c>
      <c r="K130" s="54"/>
      <c r="L130" s="129"/>
      <c r="M130" s="54">
        <f t="shared" si="37"/>
        <v>0</v>
      </c>
      <c r="N130" s="129"/>
      <c r="O130" s="54">
        <f t="shared" si="38"/>
        <v>0</v>
      </c>
      <c r="P130" s="54">
        <f t="shared" si="39"/>
        <v>0</v>
      </c>
      <c r="Q130" s="1"/>
    </row>
    <row r="131" spans="2:17" ht="12.5">
      <c r="B131" s="7" t="str">
        <f t="shared" si="40"/>
        <v/>
      </c>
      <c r="C131" s="50">
        <f>IF(D93="","-",+C130+1)</f>
        <v>2039</v>
      </c>
      <c r="D131" s="12">
        <f>IF(F130+SUM(E$99:E130)=D$92,F130,D$92-SUM(E$99:E130))</f>
        <v>95060.616316483472</v>
      </c>
      <c r="E131" s="377">
        <f>IF(+J96&lt;F130,J96,D131)</f>
        <v>8457.931818181818</v>
      </c>
      <c r="F131" s="55">
        <f t="shared" ref="F131:F154" si="58">+D131-E131</f>
        <v>86602.684498301649</v>
      </c>
      <c r="G131" s="55">
        <f t="shared" ref="G131:G154" si="59">+(F131+D131)/2</f>
        <v>90831.650407392561</v>
      </c>
      <c r="H131" s="379">
        <f t="shared" si="56"/>
        <v>19768.864790672393</v>
      </c>
      <c r="I131" s="398">
        <f t="shared" si="57"/>
        <v>19768.864790672393</v>
      </c>
      <c r="J131" s="54">
        <f t="shared" ref="J131:J154" si="60">+I131-H131</f>
        <v>0</v>
      </c>
      <c r="K131" s="54"/>
      <c r="L131" s="129"/>
      <c r="M131" s="54">
        <f t="shared" ref="M131:M154" si="61">IF(L131&lt;&gt;0,+H131-L131,0)</f>
        <v>0</v>
      </c>
      <c r="N131" s="129"/>
      <c r="O131" s="54">
        <f t="shared" ref="O131:O154" si="62">IF(N131&lt;&gt;0,+I131-N131,0)</f>
        <v>0</v>
      </c>
      <c r="P131" s="54">
        <f t="shared" ref="P131:P154" si="63">+O131-M131</f>
        <v>0</v>
      </c>
      <c r="Q131" s="1"/>
    </row>
    <row r="132" spans="2:17" ht="12.5">
      <c r="B132" s="7" t="str">
        <f t="shared" si="40"/>
        <v/>
      </c>
      <c r="C132" s="50">
        <f>IF(D93="","-",+C131+1)</f>
        <v>2040</v>
      </c>
      <c r="D132" s="12">
        <f>IF(F131+SUM(E$99:E131)=D$92,F131,D$92-SUM(E$99:E131))</f>
        <v>86602.684498301649</v>
      </c>
      <c r="E132" s="377">
        <f>IF(+J96&lt;F131,J96,D132)</f>
        <v>8457.931818181818</v>
      </c>
      <c r="F132" s="55">
        <f t="shared" si="58"/>
        <v>78144.752680119826</v>
      </c>
      <c r="G132" s="55">
        <f t="shared" si="59"/>
        <v>82373.718589210737</v>
      </c>
      <c r="H132" s="379">
        <f t="shared" si="56"/>
        <v>18715.629498213544</v>
      </c>
      <c r="I132" s="398">
        <f t="shared" si="57"/>
        <v>18715.629498213544</v>
      </c>
      <c r="J132" s="54">
        <f t="shared" si="60"/>
        <v>0</v>
      </c>
      <c r="K132" s="54"/>
      <c r="L132" s="129"/>
      <c r="M132" s="54">
        <f t="shared" si="61"/>
        <v>0</v>
      </c>
      <c r="N132" s="129"/>
      <c r="O132" s="54">
        <f t="shared" si="62"/>
        <v>0</v>
      </c>
      <c r="P132" s="54">
        <f t="shared" si="63"/>
        <v>0</v>
      </c>
      <c r="Q132" s="1"/>
    </row>
    <row r="133" spans="2:17" ht="12.5">
      <c r="B133" s="7" t="str">
        <f t="shared" si="40"/>
        <v/>
      </c>
      <c r="C133" s="50">
        <f>IF(D93="","-",+C132+1)</f>
        <v>2041</v>
      </c>
      <c r="D133" s="12">
        <f>IF(F132+SUM(E$99:E132)=D$92,F132,D$92-SUM(E$99:E132))</f>
        <v>78144.752680119826</v>
      </c>
      <c r="E133" s="377">
        <f>IF(+J96&lt;F132,J96,D133)</f>
        <v>8457.931818181818</v>
      </c>
      <c r="F133" s="55">
        <f t="shared" si="58"/>
        <v>69686.820861938002</v>
      </c>
      <c r="G133" s="55">
        <f t="shared" si="59"/>
        <v>73915.786771028914</v>
      </c>
      <c r="H133" s="379">
        <f t="shared" si="56"/>
        <v>17662.394205754696</v>
      </c>
      <c r="I133" s="398">
        <f t="shared" si="57"/>
        <v>17662.394205754696</v>
      </c>
      <c r="J133" s="54">
        <f t="shared" si="60"/>
        <v>0</v>
      </c>
      <c r="K133" s="54"/>
      <c r="L133" s="129"/>
      <c r="M133" s="54">
        <f t="shared" si="61"/>
        <v>0</v>
      </c>
      <c r="N133" s="129"/>
      <c r="O133" s="54">
        <f t="shared" si="62"/>
        <v>0</v>
      </c>
      <c r="P133" s="54">
        <f t="shared" si="63"/>
        <v>0</v>
      </c>
      <c r="Q133" s="1"/>
    </row>
    <row r="134" spans="2:17" ht="12.5">
      <c r="B134" s="7" t="str">
        <f t="shared" si="40"/>
        <v/>
      </c>
      <c r="C134" s="50">
        <f>IF(D93="","-",+C133+1)</f>
        <v>2042</v>
      </c>
      <c r="D134" s="12">
        <f>IF(F133+SUM(E$99:E133)=D$92,F133,D$92-SUM(E$99:E133))</f>
        <v>69686.820861938002</v>
      </c>
      <c r="E134" s="377">
        <f>IF(+J96&lt;F133,J96,D134)</f>
        <v>8457.931818181818</v>
      </c>
      <c r="F134" s="55">
        <f t="shared" si="58"/>
        <v>61228.889043756186</v>
      </c>
      <c r="G134" s="55">
        <f t="shared" si="59"/>
        <v>65457.85495284709</v>
      </c>
      <c r="H134" s="379">
        <f t="shared" si="56"/>
        <v>16609.158913295847</v>
      </c>
      <c r="I134" s="398">
        <f t="shared" si="57"/>
        <v>16609.158913295847</v>
      </c>
      <c r="J134" s="54">
        <f t="shared" si="60"/>
        <v>0</v>
      </c>
      <c r="K134" s="54"/>
      <c r="L134" s="129"/>
      <c r="M134" s="54">
        <f t="shared" si="61"/>
        <v>0</v>
      </c>
      <c r="N134" s="129"/>
      <c r="O134" s="54">
        <f t="shared" si="62"/>
        <v>0</v>
      </c>
      <c r="P134" s="54">
        <f t="shared" si="63"/>
        <v>0</v>
      </c>
      <c r="Q134" s="1"/>
    </row>
    <row r="135" spans="2:17" ht="12.5">
      <c r="B135" s="7" t="str">
        <f t="shared" si="40"/>
        <v/>
      </c>
      <c r="C135" s="50">
        <f>IF(D93="","-",+C134+1)</f>
        <v>2043</v>
      </c>
      <c r="D135" s="12">
        <f>IF(F134+SUM(E$99:E134)=D$92,F134,D$92-SUM(E$99:E134))</f>
        <v>61228.889043756186</v>
      </c>
      <c r="E135" s="377">
        <f>IF(+J96&lt;F134,J96,D135)</f>
        <v>8457.931818181818</v>
      </c>
      <c r="F135" s="55">
        <f t="shared" si="58"/>
        <v>52770.95722557437</v>
      </c>
      <c r="G135" s="55">
        <f t="shared" si="59"/>
        <v>56999.923134665281</v>
      </c>
      <c r="H135" s="379">
        <f t="shared" si="56"/>
        <v>15555.923620837002</v>
      </c>
      <c r="I135" s="398">
        <f t="shared" si="57"/>
        <v>15555.923620837002</v>
      </c>
      <c r="J135" s="54">
        <f t="shared" si="60"/>
        <v>0</v>
      </c>
      <c r="K135" s="54"/>
      <c r="L135" s="129"/>
      <c r="M135" s="54">
        <f t="shared" si="61"/>
        <v>0</v>
      </c>
      <c r="N135" s="129"/>
      <c r="O135" s="54">
        <f t="shared" si="62"/>
        <v>0</v>
      </c>
      <c r="P135" s="54">
        <f t="shared" si="63"/>
        <v>0</v>
      </c>
      <c r="Q135" s="1"/>
    </row>
    <row r="136" spans="2:17" ht="12.5">
      <c r="B136" s="7" t="str">
        <f t="shared" si="40"/>
        <v/>
      </c>
      <c r="C136" s="50">
        <f>IF(D93="","-",+C135+1)</f>
        <v>2044</v>
      </c>
      <c r="D136" s="12">
        <f>IF(F135+SUM(E$99:E135)=D$92,F135,D$92-SUM(E$99:E135))</f>
        <v>52770.95722557437</v>
      </c>
      <c r="E136" s="377">
        <f>IF(+J96&lt;F135,J96,D136)</f>
        <v>8457.931818181818</v>
      </c>
      <c r="F136" s="55">
        <f t="shared" si="58"/>
        <v>44313.025407392553</v>
      </c>
      <c r="G136" s="55">
        <f t="shared" si="59"/>
        <v>48541.991316483458</v>
      </c>
      <c r="H136" s="379">
        <f t="shared" si="56"/>
        <v>14502.688328378154</v>
      </c>
      <c r="I136" s="398">
        <f t="shared" si="57"/>
        <v>14502.688328378154</v>
      </c>
      <c r="J136" s="54">
        <f t="shared" si="60"/>
        <v>0</v>
      </c>
      <c r="K136" s="54"/>
      <c r="L136" s="129"/>
      <c r="M136" s="54">
        <f t="shared" si="61"/>
        <v>0</v>
      </c>
      <c r="N136" s="129"/>
      <c r="O136" s="54">
        <f t="shared" si="62"/>
        <v>0</v>
      </c>
      <c r="P136" s="54">
        <f t="shared" si="63"/>
        <v>0</v>
      </c>
      <c r="Q136" s="1"/>
    </row>
    <row r="137" spans="2:17" ht="12.5">
      <c r="B137" s="7" t="str">
        <f t="shared" si="40"/>
        <v/>
      </c>
      <c r="C137" s="50">
        <f>IF(D93="","-",+C136+1)</f>
        <v>2045</v>
      </c>
      <c r="D137" s="12">
        <f>IF(F136+SUM(E$99:E136)=D$92,F136,D$92-SUM(E$99:E136))</f>
        <v>44313.025407392553</v>
      </c>
      <c r="E137" s="377">
        <f>IF(+J96&lt;F136,J96,D137)</f>
        <v>8457.931818181818</v>
      </c>
      <c r="F137" s="55">
        <f t="shared" si="58"/>
        <v>35855.093589210737</v>
      </c>
      <c r="G137" s="55">
        <f t="shared" si="59"/>
        <v>40084.059498301649</v>
      </c>
      <c r="H137" s="379">
        <f t="shared" si="56"/>
        <v>13449.453035919309</v>
      </c>
      <c r="I137" s="398">
        <f t="shared" si="57"/>
        <v>13449.453035919309</v>
      </c>
      <c r="J137" s="54">
        <f t="shared" si="60"/>
        <v>0</v>
      </c>
      <c r="K137" s="54"/>
      <c r="L137" s="129"/>
      <c r="M137" s="54">
        <f t="shared" si="61"/>
        <v>0</v>
      </c>
      <c r="N137" s="129"/>
      <c r="O137" s="54">
        <f t="shared" si="62"/>
        <v>0</v>
      </c>
      <c r="P137" s="54">
        <f t="shared" si="63"/>
        <v>0</v>
      </c>
      <c r="Q137" s="1"/>
    </row>
    <row r="138" spans="2:17" ht="12.5">
      <c r="B138" s="7" t="str">
        <f t="shared" si="40"/>
        <v/>
      </c>
      <c r="C138" s="50">
        <f>IF(D93="","-",+C137+1)</f>
        <v>2046</v>
      </c>
      <c r="D138" s="12">
        <f>IF(F137+SUM(E$99:E137)=D$92,F137,D$92-SUM(E$99:E137))</f>
        <v>35855.093589210737</v>
      </c>
      <c r="E138" s="377">
        <f>IF(+J96&lt;F137,J96,D138)</f>
        <v>8457.931818181818</v>
      </c>
      <c r="F138" s="55">
        <f t="shared" si="58"/>
        <v>27397.161771028921</v>
      </c>
      <c r="G138" s="55">
        <f t="shared" si="59"/>
        <v>31626.127680119829</v>
      </c>
      <c r="H138" s="379">
        <f t="shared" si="56"/>
        <v>12396.21774346046</v>
      </c>
      <c r="I138" s="398">
        <f t="shared" si="57"/>
        <v>12396.21774346046</v>
      </c>
      <c r="J138" s="54">
        <f t="shared" si="60"/>
        <v>0</v>
      </c>
      <c r="K138" s="54"/>
      <c r="L138" s="129"/>
      <c r="M138" s="54">
        <f t="shared" si="61"/>
        <v>0</v>
      </c>
      <c r="N138" s="129"/>
      <c r="O138" s="54">
        <f t="shared" si="62"/>
        <v>0</v>
      </c>
      <c r="P138" s="54">
        <f t="shared" si="63"/>
        <v>0</v>
      </c>
      <c r="Q138" s="1"/>
    </row>
    <row r="139" spans="2:17" ht="12.5">
      <c r="B139" s="7" t="str">
        <f t="shared" si="40"/>
        <v/>
      </c>
      <c r="C139" s="50">
        <f>IF(D93="","-",+C138+1)</f>
        <v>2047</v>
      </c>
      <c r="D139" s="12">
        <f>IF(F138+SUM(E$99:E138)=D$92,F138,D$92-SUM(E$99:E138))</f>
        <v>27397.161771028921</v>
      </c>
      <c r="E139" s="377">
        <f>IF(+J96&lt;F138,J96,D139)</f>
        <v>8457.931818181818</v>
      </c>
      <c r="F139" s="55">
        <f t="shared" si="58"/>
        <v>18939.229952847105</v>
      </c>
      <c r="G139" s="55">
        <f t="shared" si="59"/>
        <v>23168.195861938013</v>
      </c>
      <c r="H139" s="379">
        <f t="shared" si="56"/>
        <v>11342.982451001613</v>
      </c>
      <c r="I139" s="398">
        <f t="shared" si="57"/>
        <v>11342.982451001613</v>
      </c>
      <c r="J139" s="54">
        <f t="shared" si="60"/>
        <v>0</v>
      </c>
      <c r="K139" s="54"/>
      <c r="L139" s="129"/>
      <c r="M139" s="54">
        <f t="shared" si="61"/>
        <v>0</v>
      </c>
      <c r="N139" s="129"/>
      <c r="O139" s="54">
        <f t="shared" si="62"/>
        <v>0</v>
      </c>
      <c r="P139" s="54">
        <f t="shared" si="63"/>
        <v>0</v>
      </c>
      <c r="Q139" s="1"/>
    </row>
    <row r="140" spans="2:17" ht="12.5">
      <c r="B140" s="7" t="str">
        <f t="shared" si="40"/>
        <v/>
      </c>
      <c r="C140" s="50">
        <f>IF(D93="","-",+C139+1)</f>
        <v>2048</v>
      </c>
      <c r="D140" s="12">
        <f>IF(F139+SUM(E$99:E139)=D$92,F139,D$92-SUM(E$99:E139))</f>
        <v>18939.229952847105</v>
      </c>
      <c r="E140" s="377">
        <f>IF(+J96&lt;F139,J96,D140)</f>
        <v>8457.931818181818</v>
      </c>
      <c r="F140" s="55">
        <f t="shared" si="58"/>
        <v>10481.298134665287</v>
      </c>
      <c r="G140" s="55">
        <f t="shared" si="59"/>
        <v>14710.264043756197</v>
      </c>
      <c r="H140" s="379">
        <f t="shared" si="56"/>
        <v>10289.747158542767</v>
      </c>
      <c r="I140" s="398">
        <f t="shared" si="57"/>
        <v>10289.747158542767</v>
      </c>
      <c r="J140" s="54">
        <f t="shared" si="60"/>
        <v>0</v>
      </c>
      <c r="K140" s="54"/>
      <c r="L140" s="129"/>
      <c r="M140" s="54">
        <f t="shared" si="61"/>
        <v>0</v>
      </c>
      <c r="N140" s="129"/>
      <c r="O140" s="54">
        <f t="shared" si="62"/>
        <v>0</v>
      </c>
      <c r="P140" s="54">
        <f t="shared" si="63"/>
        <v>0</v>
      </c>
      <c r="Q140" s="1"/>
    </row>
    <row r="141" spans="2:17" ht="12.5">
      <c r="B141" s="7" t="str">
        <f t="shared" si="40"/>
        <v/>
      </c>
      <c r="C141" s="50">
        <f>IF(D93="","-",+C140+1)</f>
        <v>2049</v>
      </c>
      <c r="D141" s="12">
        <f>IF(F140+SUM(E$99:E140)=D$92,F140,D$92-SUM(E$99:E140))</f>
        <v>10481.298134665287</v>
      </c>
      <c r="E141" s="377">
        <f>IF(+J96&lt;F140,J96,D141)</f>
        <v>8457.931818181818</v>
      </c>
      <c r="F141" s="55">
        <f t="shared" si="58"/>
        <v>2023.3663164834688</v>
      </c>
      <c r="G141" s="55">
        <f t="shared" si="59"/>
        <v>6252.3322255743778</v>
      </c>
      <c r="H141" s="379">
        <f t="shared" si="56"/>
        <v>9236.5118660839198</v>
      </c>
      <c r="I141" s="398">
        <f t="shared" si="57"/>
        <v>9236.5118660839198</v>
      </c>
      <c r="J141" s="54">
        <f t="shared" si="60"/>
        <v>0</v>
      </c>
      <c r="K141" s="54"/>
      <c r="L141" s="129"/>
      <c r="M141" s="54">
        <f t="shared" si="61"/>
        <v>0</v>
      </c>
      <c r="N141" s="129"/>
      <c r="O141" s="54">
        <f t="shared" si="62"/>
        <v>0</v>
      </c>
      <c r="P141" s="54">
        <f t="shared" si="63"/>
        <v>0</v>
      </c>
      <c r="Q141" s="1"/>
    </row>
    <row r="142" spans="2:17" ht="12.5">
      <c r="B142" s="7" t="str">
        <f t="shared" si="40"/>
        <v/>
      </c>
      <c r="C142" s="50">
        <f>IF(D93="","-",+C141+1)</f>
        <v>2050</v>
      </c>
      <c r="D142" s="12">
        <f>IF(F141+SUM(E$99:E141)=D$92,F141,D$92-SUM(E$99:E141))</f>
        <v>2023.3663164834688</v>
      </c>
      <c r="E142" s="377">
        <f>IF(+J96&lt;F141,J96,D142)</f>
        <v>2023.3663164834688</v>
      </c>
      <c r="F142" s="55">
        <f t="shared" si="58"/>
        <v>0</v>
      </c>
      <c r="G142" s="55">
        <f t="shared" si="59"/>
        <v>1011.6831582417344</v>
      </c>
      <c r="H142" s="379">
        <f t="shared" si="56"/>
        <v>2149.3475173198076</v>
      </c>
      <c r="I142" s="398">
        <f t="shared" si="57"/>
        <v>2149.3475173198076</v>
      </c>
      <c r="J142" s="54">
        <f t="shared" si="60"/>
        <v>0</v>
      </c>
      <c r="K142" s="54"/>
      <c r="L142" s="129"/>
      <c r="M142" s="54">
        <f t="shared" si="61"/>
        <v>0</v>
      </c>
      <c r="N142" s="129"/>
      <c r="O142" s="54">
        <f t="shared" si="62"/>
        <v>0</v>
      </c>
      <c r="P142" s="54">
        <f t="shared" si="63"/>
        <v>0</v>
      </c>
      <c r="Q142" s="1"/>
    </row>
    <row r="143" spans="2:17" ht="12.5">
      <c r="B143" s="7" t="str">
        <f t="shared" si="40"/>
        <v/>
      </c>
      <c r="C143" s="50">
        <f>IF(D93="","-",+C142+1)</f>
        <v>2051</v>
      </c>
      <c r="D143" s="12">
        <f>IF(F142+SUM(E$99:E142)=D$92,F142,D$92-SUM(E$99:E142))</f>
        <v>0</v>
      </c>
      <c r="E143" s="377">
        <f>IF(+J96&lt;F142,J96,D143)</f>
        <v>0</v>
      </c>
      <c r="F143" s="55">
        <f t="shared" si="58"/>
        <v>0</v>
      </c>
      <c r="G143" s="55">
        <f t="shared" si="59"/>
        <v>0</v>
      </c>
      <c r="H143" s="379">
        <f t="shared" si="56"/>
        <v>0</v>
      </c>
      <c r="I143" s="398">
        <f t="shared" si="57"/>
        <v>0</v>
      </c>
      <c r="J143" s="54">
        <f t="shared" si="60"/>
        <v>0</v>
      </c>
      <c r="K143" s="54"/>
      <c r="L143" s="129"/>
      <c r="M143" s="54">
        <f t="shared" si="61"/>
        <v>0</v>
      </c>
      <c r="N143" s="129"/>
      <c r="O143" s="54">
        <f t="shared" si="62"/>
        <v>0</v>
      </c>
      <c r="P143" s="54">
        <f t="shared" si="63"/>
        <v>0</v>
      </c>
      <c r="Q143" s="1"/>
    </row>
    <row r="144" spans="2:17" ht="12.5">
      <c r="B144" s="7" t="str">
        <f t="shared" si="40"/>
        <v/>
      </c>
      <c r="C144" s="50">
        <f>IF(D93="","-",+C143+1)</f>
        <v>2052</v>
      </c>
      <c r="D144" s="12">
        <f>IF(F143+SUM(E$99:E143)=D$92,F143,D$92-SUM(E$99:E143))</f>
        <v>0</v>
      </c>
      <c r="E144" s="377">
        <f>IF(+J96&lt;F143,J96,D144)</f>
        <v>0</v>
      </c>
      <c r="F144" s="55">
        <f t="shared" si="58"/>
        <v>0</v>
      </c>
      <c r="G144" s="55">
        <f t="shared" si="59"/>
        <v>0</v>
      </c>
      <c r="H144" s="379">
        <f t="shared" si="56"/>
        <v>0</v>
      </c>
      <c r="I144" s="398">
        <f t="shared" si="57"/>
        <v>0</v>
      </c>
      <c r="J144" s="54">
        <f t="shared" si="60"/>
        <v>0</v>
      </c>
      <c r="K144" s="54"/>
      <c r="L144" s="129"/>
      <c r="M144" s="54">
        <f t="shared" si="61"/>
        <v>0</v>
      </c>
      <c r="N144" s="129"/>
      <c r="O144" s="54">
        <f t="shared" si="62"/>
        <v>0</v>
      </c>
      <c r="P144" s="54">
        <f t="shared" si="63"/>
        <v>0</v>
      </c>
      <c r="Q144" s="1"/>
    </row>
    <row r="145" spans="2:17" ht="12.5">
      <c r="B145" s="7" t="str">
        <f t="shared" si="40"/>
        <v/>
      </c>
      <c r="C145" s="50">
        <f>IF(D93="","-",+C144+1)</f>
        <v>2053</v>
      </c>
      <c r="D145" s="12">
        <f>IF(F144+SUM(E$99:E144)=D$92,F144,D$92-SUM(E$99:E144))</f>
        <v>0</v>
      </c>
      <c r="E145" s="377">
        <f>IF(+J96&lt;F144,J96,D145)</f>
        <v>0</v>
      </c>
      <c r="F145" s="55">
        <f t="shared" si="58"/>
        <v>0</v>
      </c>
      <c r="G145" s="55">
        <f t="shared" si="59"/>
        <v>0</v>
      </c>
      <c r="H145" s="379">
        <f t="shared" si="56"/>
        <v>0</v>
      </c>
      <c r="I145" s="398">
        <f t="shared" si="57"/>
        <v>0</v>
      </c>
      <c r="J145" s="54">
        <f t="shared" si="60"/>
        <v>0</v>
      </c>
      <c r="K145" s="54"/>
      <c r="L145" s="129"/>
      <c r="M145" s="54">
        <f t="shared" si="61"/>
        <v>0</v>
      </c>
      <c r="N145" s="129"/>
      <c r="O145" s="54">
        <f t="shared" si="62"/>
        <v>0</v>
      </c>
      <c r="P145" s="54">
        <f t="shared" si="63"/>
        <v>0</v>
      </c>
      <c r="Q145" s="1"/>
    </row>
    <row r="146" spans="2:17" ht="12.5">
      <c r="B146" s="7" t="str">
        <f t="shared" si="40"/>
        <v/>
      </c>
      <c r="C146" s="50">
        <f>IF(D93="","-",+C145+1)</f>
        <v>2054</v>
      </c>
      <c r="D146" s="12">
        <f>IF(F145+SUM(E$99:E145)=D$92,F145,D$92-SUM(E$99:E145))</f>
        <v>0</v>
      </c>
      <c r="E146" s="377">
        <f>IF(+J96&lt;F145,J96,D146)</f>
        <v>0</v>
      </c>
      <c r="F146" s="55">
        <f t="shared" si="58"/>
        <v>0</v>
      </c>
      <c r="G146" s="55">
        <f t="shared" si="59"/>
        <v>0</v>
      </c>
      <c r="H146" s="379">
        <f t="shared" si="56"/>
        <v>0</v>
      </c>
      <c r="I146" s="398">
        <f t="shared" si="57"/>
        <v>0</v>
      </c>
      <c r="J146" s="54">
        <f t="shared" si="60"/>
        <v>0</v>
      </c>
      <c r="K146" s="54"/>
      <c r="L146" s="129"/>
      <c r="M146" s="54">
        <f t="shared" si="61"/>
        <v>0</v>
      </c>
      <c r="N146" s="129"/>
      <c r="O146" s="54">
        <f t="shared" si="62"/>
        <v>0</v>
      </c>
      <c r="P146" s="54">
        <f t="shared" si="63"/>
        <v>0</v>
      </c>
      <c r="Q146" s="1"/>
    </row>
    <row r="147" spans="2:17" ht="12.5">
      <c r="B147" s="7" t="str">
        <f t="shared" si="40"/>
        <v/>
      </c>
      <c r="C147" s="50">
        <f>IF(D93="","-",+C146+1)</f>
        <v>2055</v>
      </c>
      <c r="D147" s="12">
        <f>IF(F146+SUM(E$99:E146)=D$92,F146,D$92-SUM(E$99:E146))</f>
        <v>0</v>
      </c>
      <c r="E147" s="377">
        <f>IF(+J96&lt;F146,J96,D147)</f>
        <v>0</v>
      </c>
      <c r="F147" s="55">
        <f t="shared" si="58"/>
        <v>0</v>
      </c>
      <c r="G147" s="55">
        <f t="shared" si="59"/>
        <v>0</v>
      </c>
      <c r="H147" s="379">
        <f t="shared" si="56"/>
        <v>0</v>
      </c>
      <c r="I147" s="398">
        <f t="shared" si="57"/>
        <v>0</v>
      </c>
      <c r="J147" s="54">
        <f t="shared" si="60"/>
        <v>0</v>
      </c>
      <c r="K147" s="54"/>
      <c r="L147" s="129"/>
      <c r="M147" s="54">
        <f t="shared" si="61"/>
        <v>0</v>
      </c>
      <c r="N147" s="129"/>
      <c r="O147" s="54">
        <f t="shared" si="62"/>
        <v>0</v>
      </c>
      <c r="P147" s="54">
        <f t="shared" si="63"/>
        <v>0</v>
      </c>
      <c r="Q147" s="1"/>
    </row>
    <row r="148" spans="2:17" ht="12.5">
      <c r="B148" s="7" t="str">
        <f t="shared" si="40"/>
        <v/>
      </c>
      <c r="C148" s="50">
        <f>IF(D93="","-",+C147+1)</f>
        <v>2056</v>
      </c>
      <c r="D148" s="12">
        <f>IF(F147+SUM(E$99:E147)=D$92,F147,D$92-SUM(E$99:E147))</f>
        <v>0</v>
      </c>
      <c r="E148" s="377">
        <f>IF(+J96&lt;F147,J96,D148)</f>
        <v>0</v>
      </c>
      <c r="F148" s="55">
        <f t="shared" si="58"/>
        <v>0</v>
      </c>
      <c r="G148" s="55">
        <f t="shared" si="59"/>
        <v>0</v>
      </c>
      <c r="H148" s="379">
        <f t="shared" si="56"/>
        <v>0</v>
      </c>
      <c r="I148" s="398">
        <f t="shared" si="57"/>
        <v>0</v>
      </c>
      <c r="J148" s="54">
        <f t="shared" si="60"/>
        <v>0</v>
      </c>
      <c r="K148" s="54"/>
      <c r="L148" s="129"/>
      <c r="M148" s="54">
        <f t="shared" si="61"/>
        <v>0</v>
      </c>
      <c r="N148" s="129"/>
      <c r="O148" s="54">
        <f t="shared" si="62"/>
        <v>0</v>
      </c>
      <c r="P148" s="54">
        <f t="shared" si="63"/>
        <v>0</v>
      </c>
      <c r="Q148" s="1"/>
    </row>
    <row r="149" spans="2:17" ht="12.5">
      <c r="B149" s="7" t="str">
        <f t="shared" si="40"/>
        <v/>
      </c>
      <c r="C149" s="50">
        <f>IF(D93="","-",+C148+1)</f>
        <v>2057</v>
      </c>
      <c r="D149" s="12">
        <f>IF(F148+SUM(E$99:E148)=D$92,F148,D$92-SUM(E$99:E148))</f>
        <v>0</v>
      </c>
      <c r="E149" s="377">
        <f>IF(+J96&lt;F148,J96,D149)</f>
        <v>0</v>
      </c>
      <c r="F149" s="55">
        <f t="shared" si="58"/>
        <v>0</v>
      </c>
      <c r="G149" s="55">
        <f t="shared" si="59"/>
        <v>0</v>
      </c>
      <c r="H149" s="379">
        <f t="shared" si="56"/>
        <v>0</v>
      </c>
      <c r="I149" s="398">
        <f t="shared" si="57"/>
        <v>0</v>
      </c>
      <c r="J149" s="54">
        <f t="shared" si="60"/>
        <v>0</v>
      </c>
      <c r="K149" s="54"/>
      <c r="L149" s="129"/>
      <c r="M149" s="54">
        <f t="shared" si="61"/>
        <v>0</v>
      </c>
      <c r="N149" s="129"/>
      <c r="O149" s="54">
        <f t="shared" si="62"/>
        <v>0</v>
      </c>
      <c r="P149" s="54">
        <f t="shared" si="63"/>
        <v>0</v>
      </c>
      <c r="Q149" s="1"/>
    </row>
    <row r="150" spans="2:17" ht="12.5">
      <c r="B150" s="7" t="str">
        <f t="shared" si="40"/>
        <v/>
      </c>
      <c r="C150" s="50">
        <f>IF(D93="","-",+C149+1)</f>
        <v>2058</v>
      </c>
      <c r="D150" s="12">
        <f>IF(F149+SUM(E$99:E149)=D$92,F149,D$92-SUM(E$99:E149))</f>
        <v>0</v>
      </c>
      <c r="E150" s="377">
        <f>IF(+J96&lt;F149,J96,D150)</f>
        <v>0</v>
      </c>
      <c r="F150" s="55">
        <f t="shared" si="58"/>
        <v>0</v>
      </c>
      <c r="G150" s="55">
        <f t="shared" si="59"/>
        <v>0</v>
      </c>
      <c r="H150" s="379">
        <f t="shared" si="56"/>
        <v>0</v>
      </c>
      <c r="I150" s="398">
        <f t="shared" si="57"/>
        <v>0</v>
      </c>
      <c r="J150" s="54">
        <f t="shared" si="60"/>
        <v>0</v>
      </c>
      <c r="K150" s="54"/>
      <c r="L150" s="129"/>
      <c r="M150" s="54">
        <f t="shared" si="61"/>
        <v>0</v>
      </c>
      <c r="N150" s="129"/>
      <c r="O150" s="54">
        <f t="shared" si="62"/>
        <v>0</v>
      </c>
      <c r="P150" s="54">
        <f t="shared" si="63"/>
        <v>0</v>
      </c>
      <c r="Q150" s="1"/>
    </row>
    <row r="151" spans="2:17" ht="12.5">
      <c r="B151" s="7" t="str">
        <f t="shared" si="40"/>
        <v/>
      </c>
      <c r="C151" s="50">
        <f>IF(D93="","-",+C150+1)</f>
        <v>2059</v>
      </c>
      <c r="D151" s="12">
        <f>IF(F150+SUM(E$99:E150)=D$92,F150,D$92-SUM(E$99:E150))</f>
        <v>0</v>
      </c>
      <c r="E151" s="377">
        <f>IF(+J96&lt;F150,J96,D151)</f>
        <v>0</v>
      </c>
      <c r="F151" s="55">
        <f t="shared" si="58"/>
        <v>0</v>
      </c>
      <c r="G151" s="55">
        <f t="shared" si="59"/>
        <v>0</v>
      </c>
      <c r="H151" s="379">
        <f t="shared" si="56"/>
        <v>0</v>
      </c>
      <c r="I151" s="398">
        <f t="shared" si="57"/>
        <v>0</v>
      </c>
      <c r="J151" s="54">
        <f t="shared" si="60"/>
        <v>0</v>
      </c>
      <c r="K151" s="54"/>
      <c r="L151" s="129"/>
      <c r="M151" s="54">
        <f t="shared" si="61"/>
        <v>0</v>
      </c>
      <c r="N151" s="129"/>
      <c r="O151" s="54">
        <f t="shared" si="62"/>
        <v>0</v>
      </c>
      <c r="P151" s="54">
        <f t="shared" si="63"/>
        <v>0</v>
      </c>
      <c r="Q151" s="1"/>
    </row>
    <row r="152" spans="2:17" ht="12.5">
      <c r="B152" s="7" t="str">
        <f t="shared" si="40"/>
        <v/>
      </c>
      <c r="C152" s="50">
        <f>IF(D93="","-",+C151+1)</f>
        <v>2060</v>
      </c>
      <c r="D152" s="12">
        <f>IF(F151+SUM(E$99:E151)=D$92,F151,D$92-SUM(E$99:E151))</f>
        <v>0</v>
      </c>
      <c r="E152" s="377">
        <f>IF(+J96&lt;F151,J96,D152)</f>
        <v>0</v>
      </c>
      <c r="F152" s="55">
        <f t="shared" si="58"/>
        <v>0</v>
      </c>
      <c r="G152" s="55">
        <f t="shared" si="59"/>
        <v>0</v>
      </c>
      <c r="H152" s="379">
        <f t="shared" si="56"/>
        <v>0</v>
      </c>
      <c r="I152" s="398">
        <f t="shared" si="57"/>
        <v>0</v>
      </c>
      <c r="J152" s="54">
        <f t="shared" si="60"/>
        <v>0</v>
      </c>
      <c r="K152" s="54"/>
      <c r="L152" s="129"/>
      <c r="M152" s="54">
        <f t="shared" si="61"/>
        <v>0</v>
      </c>
      <c r="N152" s="129"/>
      <c r="O152" s="54">
        <f t="shared" si="62"/>
        <v>0</v>
      </c>
      <c r="P152" s="54">
        <f t="shared" si="63"/>
        <v>0</v>
      </c>
      <c r="Q152" s="1"/>
    </row>
    <row r="153" spans="2:17" ht="12.5">
      <c r="B153" s="7" t="str">
        <f t="shared" si="40"/>
        <v/>
      </c>
      <c r="C153" s="50">
        <f>IF(D93="","-",+C152+1)</f>
        <v>2061</v>
      </c>
      <c r="D153" s="12">
        <f>IF(F152+SUM(E$99:E152)=D$92,F152,D$92-SUM(E$99:E152))</f>
        <v>0</v>
      </c>
      <c r="E153" s="377">
        <f>IF(+J96&lt;F152,J96,D153)</f>
        <v>0</v>
      </c>
      <c r="F153" s="55">
        <f t="shared" si="58"/>
        <v>0</v>
      </c>
      <c r="G153" s="55">
        <f t="shared" si="59"/>
        <v>0</v>
      </c>
      <c r="H153" s="379">
        <f t="shared" si="56"/>
        <v>0</v>
      </c>
      <c r="I153" s="398">
        <f t="shared" si="57"/>
        <v>0</v>
      </c>
      <c r="J153" s="54">
        <f t="shared" si="60"/>
        <v>0</v>
      </c>
      <c r="K153" s="54"/>
      <c r="L153" s="129"/>
      <c r="M153" s="54">
        <f t="shared" si="61"/>
        <v>0</v>
      </c>
      <c r="N153" s="129"/>
      <c r="O153" s="54">
        <f t="shared" si="62"/>
        <v>0</v>
      </c>
      <c r="P153" s="54">
        <f t="shared" si="63"/>
        <v>0</v>
      </c>
      <c r="Q153" s="1"/>
    </row>
    <row r="154" spans="2:17" ht="13" thickBot="1">
      <c r="B154" s="7" t="str">
        <f t="shared" si="40"/>
        <v/>
      </c>
      <c r="C154" s="59">
        <f>IF(D93="","-",+C153+1)</f>
        <v>2062</v>
      </c>
      <c r="D154" s="84">
        <f>IF(F153+SUM(E$99:E153)=D$92,F153,D$92-SUM(E$99:E153))</f>
        <v>0</v>
      </c>
      <c r="E154" s="380">
        <f>IF(+J96&lt;F153,J96,D154)</f>
        <v>0</v>
      </c>
      <c r="F154" s="60">
        <f t="shared" si="58"/>
        <v>0</v>
      </c>
      <c r="G154" s="60">
        <f t="shared" si="59"/>
        <v>0</v>
      </c>
      <c r="H154" s="381">
        <f t="shared" si="56"/>
        <v>0</v>
      </c>
      <c r="I154" s="399">
        <f t="shared" si="57"/>
        <v>0</v>
      </c>
      <c r="J154" s="64">
        <f t="shared" si="60"/>
        <v>0</v>
      </c>
      <c r="K154" s="54"/>
      <c r="L154" s="130"/>
      <c r="M154" s="64">
        <f t="shared" si="61"/>
        <v>0</v>
      </c>
      <c r="N154" s="130"/>
      <c r="O154" s="64">
        <f t="shared" si="62"/>
        <v>0</v>
      </c>
      <c r="P154" s="64">
        <f t="shared" si="63"/>
        <v>0</v>
      </c>
      <c r="Q154" s="1"/>
    </row>
    <row r="155" spans="2:17" ht="12.5">
      <c r="C155" s="12" t="s">
        <v>78</v>
      </c>
      <c r="D155" s="292"/>
      <c r="E155" s="292">
        <f>SUM(E99:E154)</f>
        <v>372149.00000000012</v>
      </c>
      <c r="F155" s="292"/>
      <c r="G155" s="292"/>
      <c r="H155" s="292">
        <f>SUM(H99:H154)</f>
        <v>1398059.1904418436</v>
      </c>
      <c r="I155" s="292">
        <f>SUM(I99:I154)</f>
        <v>1398059.1904418436</v>
      </c>
      <c r="J155" s="292">
        <f>SUM(J99:J154)</f>
        <v>0</v>
      </c>
      <c r="K155" s="292"/>
      <c r="L155" s="292"/>
      <c r="M155" s="292"/>
      <c r="N155" s="292"/>
      <c r="O155" s="292"/>
      <c r="P155" s="1"/>
      <c r="Q155" s="1"/>
    </row>
    <row r="156" spans="2:17" ht="12.5"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  <c r="Q157" s="1"/>
    </row>
    <row r="158" spans="2:17" ht="12.5"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27" priority="1" stopIfTrue="1" operator="equal">
      <formula>$I$10</formula>
    </cfRule>
  </conditionalFormatting>
  <conditionalFormatting sqref="C99:C154">
    <cfRule type="cellIs" dxfId="12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65"/>
  <dimension ref="A1:Q162"/>
  <sheetViews>
    <sheetView topLeftCell="A5" zoomScaleNormal="100" zoomScaleSheetLayoutView="75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18" max="18" width="9.179687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16 of 77</v>
      </c>
      <c r="Q1" s="13"/>
    </row>
    <row r="2" spans="1:17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 t="str">
        <f>RIGHT(N3,3)</f>
        <v/>
      </c>
      <c r="P3" s="96">
        <v>1</v>
      </c>
    </row>
    <row r="4" spans="1:17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7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36949.009808274132</v>
      </c>
      <c r="P5" s="1"/>
    </row>
    <row r="6" spans="1:17" ht="15.5">
      <c r="C6" s="6"/>
      <c r="D6" s="104" t="s">
        <v>272</v>
      </c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36949.009808274132</v>
      </c>
      <c r="O6" s="1"/>
      <c r="P6" s="1"/>
    </row>
    <row r="7" spans="1:17" ht="13.5" thickBot="1">
      <c r="C7" s="25" t="s">
        <v>48</v>
      </c>
      <c r="D7" s="127" t="s">
        <v>237</v>
      </c>
      <c r="E7" s="1"/>
      <c r="F7" s="1"/>
      <c r="G7" s="1"/>
      <c r="H7" s="421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7" ht="13.5" thickBot="1">
      <c r="C8" s="29"/>
      <c r="D8" s="104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162</v>
      </c>
      <c r="E9" s="456" t="s">
        <v>484</v>
      </c>
      <c r="F9" s="31"/>
      <c r="G9" s="461" t="s">
        <v>532</v>
      </c>
      <c r="H9" s="31"/>
      <c r="I9" s="32"/>
      <c r="J9" s="33"/>
      <c r="P9" s="1"/>
    </row>
    <row r="10" spans="1:17" ht="13">
      <c r="C10" s="34" t="s">
        <v>51</v>
      </c>
      <c r="D10" s="362">
        <v>389326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7" ht="12.5">
      <c r="C11" s="34" t="s">
        <v>54</v>
      </c>
      <c r="D11" s="37">
        <v>2008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2">
        <v>12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9495.7560975609758</v>
      </c>
      <c r="J14" s="292"/>
      <c r="K14" s="292"/>
      <c r="L14" s="292"/>
      <c r="M14" s="292"/>
      <c r="N14" s="292"/>
      <c r="O14" s="1"/>
      <c r="P14" s="1"/>
    </row>
    <row r="15" spans="1:17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131" t="s">
        <v>260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2008</v>
      </c>
      <c r="D17" s="133">
        <v>310667</v>
      </c>
      <c r="E17" s="373">
        <v>0</v>
      </c>
      <c r="F17" s="133">
        <v>310667</v>
      </c>
      <c r="G17" s="373">
        <v>44663</v>
      </c>
      <c r="H17" s="374">
        <v>44663</v>
      </c>
      <c r="I17" s="422">
        <f t="shared" ref="I17:I48" si="0">H17-G17</f>
        <v>0</v>
      </c>
      <c r="J17" s="52"/>
      <c r="K17" s="112">
        <v>0</v>
      </c>
      <c r="L17" s="53">
        <f t="shared" ref="L17:L48" si="1">IF(K17&lt;&gt;0,+G17-K17,0)</f>
        <v>0</v>
      </c>
      <c r="M17" s="112">
        <v>0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2009</v>
      </c>
      <c r="D18" s="137">
        <v>310667</v>
      </c>
      <c r="E18" s="375">
        <v>8175</v>
      </c>
      <c r="F18" s="137">
        <v>302492</v>
      </c>
      <c r="G18" s="375">
        <v>51663</v>
      </c>
      <c r="H18" s="374">
        <v>51663</v>
      </c>
      <c r="I18" s="422">
        <f t="shared" si="0"/>
        <v>0</v>
      </c>
      <c r="J18" s="52"/>
      <c r="K18" s="113">
        <v>0</v>
      </c>
      <c r="L18" s="54">
        <f t="shared" si="1"/>
        <v>0</v>
      </c>
      <c r="M18" s="113">
        <v>0</v>
      </c>
      <c r="N18" s="54">
        <f t="shared" si="2"/>
        <v>0</v>
      </c>
      <c r="O18" s="54">
        <f t="shared" si="3"/>
        <v>0</v>
      </c>
      <c r="P18" s="1"/>
    </row>
    <row r="19" spans="2:16" ht="12.5">
      <c r="B19" s="7" t="str">
        <f>IF(D19=F18,"","IU")</f>
        <v/>
      </c>
      <c r="C19" s="50">
        <f>IF(D11="","-",+C18+1)</f>
        <v>2010</v>
      </c>
      <c r="D19" s="137">
        <v>302492</v>
      </c>
      <c r="E19" s="375">
        <v>8175.4473684210525</v>
      </c>
      <c r="F19" s="137">
        <v>294316.55263157893</v>
      </c>
      <c r="G19" s="375">
        <v>50487.866330718665</v>
      </c>
      <c r="H19" s="374">
        <v>50487.866330718665</v>
      </c>
      <c r="I19" s="422">
        <v>0</v>
      </c>
      <c r="J19" s="52"/>
      <c r="K19" s="113">
        <f t="shared" ref="K19:K24" si="4">G19</f>
        <v>50487.866330718665</v>
      </c>
      <c r="L19" s="54">
        <f t="shared" si="1"/>
        <v>0</v>
      </c>
      <c r="M19" s="113">
        <f t="shared" ref="M19:M24" si="5">H19</f>
        <v>50487.866330718665</v>
      </c>
      <c r="N19" s="54">
        <f t="shared" si="2"/>
        <v>0</v>
      </c>
      <c r="O19" s="54">
        <f t="shared" si="3"/>
        <v>0</v>
      </c>
      <c r="P19" s="1"/>
    </row>
    <row r="20" spans="2:16" ht="12.5">
      <c r="B20" s="7" t="str">
        <f t="shared" ref="B20:B72" si="6">IF(D20=F19,"","IU")</f>
        <v>IU</v>
      </c>
      <c r="C20" s="50">
        <f>IF(D11="","-",+C19+1)</f>
        <v>2011</v>
      </c>
      <c r="D20" s="137">
        <v>372975.55263157893</v>
      </c>
      <c r="E20" s="375">
        <v>9495.7560975609758</v>
      </c>
      <c r="F20" s="137">
        <v>363479.79653401795</v>
      </c>
      <c r="G20" s="375">
        <v>66268.459500863828</v>
      </c>
      <c r="H20" s="374">
        <v>66268.459500863828</v>
      </c>
      <c r="I20" s="141">
        <v>0</v>
      </c>
      <c r="J20" s="52"/>
      <c r="K20" s="113">
        <f t="shared" si="4"/>
        <v>66268.459500863828</v>
      </c>
      <c r="L20" s="54">
        <f t="shared" si="1"/>
        <v>0</v>
      </c>
      <c r="M20" s="113">
        <f t="shared" si="5"/>
        <v>66268.459500863828</v>
      </c>
      <c r="N20" s="54">
        <f t="shared" si="2"/>
        <v>0</v>
      </c>
      <c r="O20" s="54">
        <f t="shared" si="3"/>
        <v>0</v>
      </c>
      <c r="P20" s="1"/>
    </row>
    <row r="21" spans="2:16" ht="12.5">
      <c r="B21" s="7" t="str">
        <f t="shared" si="6"/>
        <v/>
      </c>
      <c r="C21" s="50">
        <f>IF(D12="","-",+C20+1)</f>
        <v>2012</v>
      </c>
      <c r="D21" s="137">
        <v>363479.79653401795</v>
      </c>
      <c r="E21" s="376">
        <v>9269.6666666666661</v>
      </c>
      <c r="F21" s="137">
        <v>354210.12986735126</v>
      </c>
      <c r="G21" s="375">
        <v>61947.846793824669</v>
      </c>
      <c r="H21" s="374">
        <v>61947.846793824669</v>
      </c>
      <c r="I21" s="141">
        <v>0</v>
      </c>
      <c r="J21" s="52"/>
      <c r="K21" s="113">
        <f t="shared" si="4"/>
        <v>61947.846793824669</v>
      </c>
      <c r="L21" s="54">
        <f t="shared" si="1"/>
        <v>0</v>
      </c>
      <c r="M21" s="113">
        <f t="shared" si="5"/>
        <v>61947.846793824669</v>
      </c>
      <c r="N21" s="54">
        <f t="shared" si="2"/>
        <v>0</v>
      </c>
      <c r="O21" s="54">
        <f t="shared" si="3"/>
        <v>0</v>
      </c>
      <c r="P21" s="1"/>
    </row>
    <row r="22" spans="2:16" ht="12.5">
      <c r="B22" s="7" t="str">
        <f t="shared" si="6"/>
        <v/>
      </c>
      <c r="C22" s="50">
        <f>IF(D11="","-",+C21+1)</f>
        <v>2013</v>
      </c>
      <c r="D22" s="151">
        <v>354210.12986735126</v>
      </c>
      <c r="E22" s="419">
        <v>9269.6666666666661</v>
      </c>
      <c r="F22" s="151">
        <v>344940.46320068458</v>
      </c>
      <c r="G22" s="419">
        <v>57556.875600006118</v>
      </c>
      <c r="H22" s="420">
        <v>57556.875600006118</v>
      </c>
      <c r="I22" s="153">
        <v>0</v>
      </c>
      <c r="J22" s="52"/>
      <c r="K22" s="113">
        <f t="shared" si="4"/>
        <v>57556.875600006118</v>
      </c>
      <c r="L22" s="54">
        <f t="shared" ref="L22:L27" si="7">IF(K22&lt;&gt;0,+G22-K22,0)</f>
        <v>0</v>
      </c>
      <c r="M22" s="113">
        <f t="shared" si="5"/>
        <v>57556.875600006118</v>
      </c>
      <c r="N22" s="54">
        <f t="shared" ref="N22:N27" si="8">IF(M22&lt;&gt;0,+H22-M22,0)</f>
        <v>0</v>
      </c>
      <c r="O22" s="54">
        <f t="shared" ref="O22:O27" si="9">+N22-L22</f>
        <v>0</v>
      </c>
      <c r="P22" s="1"/>
    </row>
    <row r="23" spans="2:16" ht="12.5">
      <c r="B23" s="7" t="str">
        <f t="shared" si="6"/>
        <v/>
      </c>
      <c r="C23" s="50">
        <f>IF(D11="","-",+C22+1)</f>
        <v>2014</v>
      </c>
      <c r="D23" s="151">
        <v>344940.46320068458</v>
      </c>
      <c r="E23" s="419">
        <v>9269.6666666666661</v>
      </c>
      <c r="F23" s="151">
        <v>335670.79653401789</v>
      </c>
      <c r="G23" s="419">
        <v>54555.18443175155</v>
      </c>
      <c r="H23" s="420">
        <v>54555.18443175155</v>
      </c>
      <c r="I23" s="153">
        <v>0</v>
      </c>
      <c r="J23" s="52"/>
      <c r="K23" s="113">
        <f t="shared" si="4"/>
        <v>54555.18443175155</v>
      </c>
      <c r="L23" s="54">
        <f t="shared" si="7"/>
        <v>0</v>
      </c>
      <c r="M23" s="113">
        <f t="shared" si="5"/>
        <v>54555.18443175155</v>
      </c>
      <c r="N23" s="54">
        <f t="shared" si="8"/>
        <v>0</v>
      </c>
      <c r="O23" s="54">
        <f t="shared" si="9"/>
        <v>0</v>
      </c>
      <c r="P23" s="1"/>
    </row>
    <row r="24" spans="2:16" ht="12.5">
      <c r="B24" s="7" t="str">
        <f t="shared" si="6"/>
        <v/>
      </c>
      <c r="C24" s="50">
        <f>IF(D11="","-",+C23+1)</f>
        <v>2015</v>
      </c>
      <c r="D24" s="151">
        <v>335670.79653401789</v>
      </c>
      <c r="E24" s="419">
        <v>9269.6666666666661</v>
      </c>
      <c r="F24" s="151">
        <v>326401.12986735121</v>
      </c>
      <c r="G24" s="419">
        <v>52258.262513897615</v>
      </c>
      <c r="H24" s="420">
        <v>52258.262513897615</v>
      </c>
      <c r="I24" s="52">
        <v>0</v>
      </c>
      <c r="J24" s="52"/>
      <c r="K24" s="113">
        <f t="shared" si="4"/>
        <v>52258.262513897615</v>
      </c>
      <c r="L24" s="54">
        <f t="shared" si="7"/>
        <v>0</v>
      </c>
      <c r="M24" s="113">
        <f t="shared" si="5"/>
        <v>52258.262513897615</v>
      </c>
      <c r="N24" s="54">
        <f t="shared" si="8"/>
        <v>0</v>
      </c>
      <c r="O24" s="54">
        <f t="shared" si="9"/>
        <v>0</v>
      </c>
      <c r="P24" s="1"/>
    </row>
    <row r="25" spans="2:16" ht="12.5">
      <c r="B25" s="7" t="str">
        <f t="shared" si="6"/>
        <v/>
      </c>
      <c r="C25" s="50">
        <f>IF(D11="","-",+C24+1)</f>
        <v>2016</v>
      </c>
      <c r="D25" s="151">
        <v>326401.12986735121</v>
      </c>
      <c r="E25" s="419">
        <v>9269.6666666666661</v>
      </c>
      <c r="F25" s="151">
        <v>317131.46320068452</v>
      </c>
      <c r="G25" s="419">
        <v>50522.11947752475</v>
      </c>
      <c r="H25" s="420">
        <v>50522.11947752475</v>
      </c>
      <c r="I25" s="52">
        <f t="shared" si="0"/>
        <v>0</v>
      </c>
      <c r="J25" s="52"/>
      <c r="K25" s="113">
        <f t="shared" ref="K25:K30" si="10">G25</f>
        <v>50522.11947752475</v>
      </c>
      <c r="L25" s="54">
        <f t="shared" si="7"/>
        <v>0</v>
      </c>
      <c r="M25" s="113">
        <f t="shared" ref="M25:M30" si="11">H25</f>
        <v>50522.11947752475</v>
      </c>
      <c r="N25" s="54">
        <f t="shared" si="8"/>
        <v>0</v>
      </c>
      <c r="O25" s="54">
        <f t="shared" si="9"/>
        <v>0</v>
      </c>
      <c r="P25" s="1"/>
    </row>
    <row r="26" spans="2:16" ht="12.5">
      <c r="B26" s="7" t="str">
        <f t="shared" si="6"/>
        <v/>
      </c>
      <c r="C26" s="50">
        <f>IF(D11="","-",+C25+1)</f>
        <v>2017</v>
      </c>
      <c r="D26" s="151">
        <v>317131.46320068452</v>
      </c>
      <c r="E26" s="419">
        <v>9054.0930232558148</v>
      </c>
      <c r="F26" s="151">
        <v>308077.3701774287</v>
      </c>
      <c r="G26" s="419">
        <v>47783.446226544533</v>
      </c>
      <c r="H26" s="420">
        <v>47783.446226544533</v>
      </c>
      <c r="I26" s="52">
        <f t="shared" si="0"/>
        <v>0</v>
      </c>
      <c r="J26" s="52"/>
      <c r="K26" s="113">
        <f t="shared" si="10"/>
        <v>47783.446226544533</v>
      </c>
      <c r="L26" s="54">
        <f t="shared" si="7"/>
        <v>0</v>
      </c>
      <c r="M26" s="113">
        <f t="shared" si="11"/>
        <v>47783.446226544533</v>
      </c>
      <c r="N26" s="54">
        <f t="shared" si="8"/>
        <v>0</v>
      </c>
      <c r="O26" s="54">
        <f t="shared" si="9"/>
        <v>0</v>
      </c>
      <c r="P26" s="1"/>
    </row>
    <row r="27" spans="2:16" ht="12.5">
      <c r="B27" s="7" t="str">
        <f t="shared" si="6"/>
        <v/>
      </c>
      <c r="C27" s="50">
        <f>IF(D11="","-",+C26+1)</f>
        <v>2018</v>
      </c>
      <c r="D27" s="151">
        <v>308077.3701774287</v>
      </c>
      <c r="E27" s="419">
        <v>9495.7560975609758</v>
      </c>
      <c r="F27" s="151">
        <v>298581.61407986772</v>
      </c>
      <c r="G27" s="419">
        <v>48047.144578018066</v>
      </c>
      <c r="H27" s="420">
        <v>48047.144578018066</v>
      </c>
      <c r="I27" s="52">
        <f t="shared" si="0"/>
        <v>0</v>
      </c>
      <c r="J27" s="52"/>
      <c r="K27" s="113">
        <f t="shared" si="10"/>
        <v>48047.144578018066</v>
      </c>
      <c r="L27" s="54">
        <f t="shared" si="7"/>
        <v>0</v>
      </c>
      <c r="M27" s="113">
        <f t="shared" si="11"/>
        <v>48047.144578018066</v>
      </c>
      <c r="N27" s="54">
        <f t="shared" si="8"/>
        <v>0</v>
      </c>
      <c r="O27" s="54">
        <f t="shared" si="9"/>
        <v>0</v>
      </c>
      <c r="P27" s="1"/>
    </row>
    <row r="28" spans="2:16" ht="12.5">
      <c r="B28" s="7" t="str">
        <f t="shared" si="6"/>
        <v/>
      </c>
      <c r="C28" s="50">
        <f>IF(D11="","-",+C27+1)</f>
        <v>2019</v>
      </c>
      <c r="D28" s="151">
        <v>298581.61407986772</v>
      </c>
      <c r="E28" s="419">
        <v>9495.7560975609758</v>
      </c>
      <c r="F28" s="151">
        <v>289085.85798230674</v>
      </c>
      <c r="G28" s="419">
        <v>46840.290013156024</v>
      </c>
      <c r="H28" s="420">
        <v>46840.290013156024</v>
      </c>
      <c r="I28" s="52">
        <f t="shared" si="0"/>
        <v>0</v>
      </c>
      <c r="J28" s="52"/>
      <c r="K28" s="113">
        <f t="shared" si="10"/>
        <v>46840.290013156024</v>
      </c>
      <c r="L28" s="54">
        <f t="shared" ref="L28" si="12">IF(K28&lt;&gt;0,+G28-K28,0)</f>
        <v>0</v>
      </c>
      <c r="M28" s="113">
        <f t="shared" si="11"/>
        <v>46840.290013156024</v>
      </c>
      <c r="N28" s="54">
        <f t="shared" si="2"/>
        <v>0</v>
      </c>
      <c r="O28" s="54">
        <f t="shared" si="3"/>
        <v>0</v>
      </c>
      <c r="P28" s="1"/>
    </row>
    <row r="29" spans="2:16" ht="12.5">
      <c r="B29" s="7" t="str">
        <f t="shared" si="6"/>
        <v/>
      </c>
      <c r="C29" s="50">
        <f>IF(D11="","-",+C28+1)</f>
        <v>2020</v>
      </c>
      <c r="D29" s="151">
        <v>289085.85798230674</v>
      </c>
      <c r="E29" s="419">
        <v>9495.7560975609758</v>
      </c>
      <c r="F29" s="151">
        <v>279590.10188474576</v>
      </c>
      <c r="G29" s="419">
        <v>38593.612729387853</v>
      </c>
      <c r="H29" s="420">
        <v>38593.612729387853</v>
      </c>
      <c r="I29" s="52">
        <f t="shared" si="0"/>
        <v>0</v>
      </c>
      <c r="J29" s="52"/>
      <c r="K29" s="113">
        <f t="shared" si="10"/>
        <v>38593.612729387853</v>
      </c>
      <c r="L29" s="54">
        <f t="shared" ref="L29" si="13">IF(K29&lt;&gt;0,+G29-K29,0)</f>
        <v>0</v>
      </c>
      <c r="M29" s="113">
        <f t="shared" si="11"/>
        <v>38593.612729387853</v>
      </c>
      <c r="N29" s="54">
        <f t="shared" si="2"/>
        <v>0</v>
      </c>
      <c r="O29" s="54">
        <f t="shared" si="3"/>
        <v>0</v>
      </c>
      <c r="P29" s="1"/>
    </row>
    <row r="30" spans="2:16" ht="12.5">
      <c r="B30" s="7" t="str">
        <f t="shared" si="6"/>
        <v>IU</v>
      </c>
      <c r="C30" s="50">
        <f>IF(D11="","-",+C29+1)</f>
        <v>2021</v>
      </c>
      <c r="D30" s="151">
        <v>280031.76495905104</v>
      </c>
      <c r="E30" s="419">
        <v>9269.6666666666661</v>
      </c>
      <c r="F30" s="151">
        <v>270762.09829238435</v>
      </c>
      <c r="G30" s="419">
        <v>38462.993109784969</v>
      </c>
      <c r="H30" s="420">
        <v>38462.993109784969</v>
      </c>
      <c r="I30" s="52">
        <f t="shared" si="0"/>
        <v>0</v>
      </c>
      <c r="J30" s="52"/>
      <c r="K30" s="113">
        <f t="shared" si="10"/>
        <v>38462.993109784969</v>
      </c>
      <c r="L30" s="54">
        <f t="shared" ref="L30" si="14">IF(K30&lt;&gt;0,+G30-K30,0)</f>
        <v>0</v>
      </c>
      <c r="M30" s="113">
        <f t="shared" si="11"/>
        <v>38462.993109784969</v>
      </c>
      <c r="N30" s="54">
        <f t="shared" si="2"/>
        <v>0</v>
      </c>
      <c r="O30" s="54">
        <f t="shared" si="3"/>
        <v>0</v>
      </c>
      <c r="P30" s="1"/>
    </row>
    <row r="31" spans="2:16" ht="12.5">
      <c r="B31" s="7" t="str">
        <f t="shared" si="6"/>
        <v>IU</v>
      </c>
      <c r="C31" s="50">
        <f>IF(D11="","-",+C30+1)</f>
        <v>2022</v>
      </c>
      <c r="D31" s="151">
        <v>270320.43521807925</v>
      </c>
      <c r="E31" s="419">
        <v>9269.6666666666661</v>
      </c>
      <c r="F31" s="151">
        <v>261050.76855141259</v>
      </c>
      <c r="G31" s="419">
        <v>39144.444225431915</v>
      </c>
      <c r="H31" s="420">
        <v>39144.444225431915</v>
      </c>
      <c r="I31" s="52">
        <f t="shared" si="0"/>
        <v>0</v>
      </c>
      <c r="J31" s="52"/>
      <c r="K31" s="113">
        <f t="shared" ref="K31" si="15">G31</f>
        <v>39144.444225431915</v>
      </c>
      <c r="L31" s="54">
        <f t="shared" ref="L31" si="16">IF(K31&lt;&gt;0,+G31-K31,0)</f>
        <v>0</v>
      </c>
      <c r="M31" s="113">
        <f t="shared" ref="M31" si="17">H31</f>
        <v>39144.444225431915</v>
      </c>
      <c r="N31" s="54">
        <f t="shared" si="2"/>
        <v>0</v>
      </c>
      <c r="O31" s="54">
        <f t="shared" si="3"/>
        <v>0</v>
      </c>
      <c r="P31" s="1"/>
    </row>
    <row r="32" spans="2:16" ht="12.5">
      <c r="B32" s="7" t="str">
        <f t="shared" si="6"/>
        <v/>
      </c>
      <c r="C32" s="50">
        <f>IF(D11="","-",+C31+1)</f>
        <v>2023</v>
      </c>
      <c r="D32" s="151">
        <v>261050.76855141259</v>
      </c>
      <c r="E32" s="419">
        <v>9269.6666666666661</v>
      </c>
      <c r="F32" s="151">
        <v>251781.10188474593</v>
      </c>
      <c r="G32" s="419">
        <v>41661.868149558737</v>
      </c>
      <c r="H32" s="420">
        <v>41661.868149558737</v>
      </c>
      <c r="I32" s="52">
        <f t="shared" si="0"/>
        <v>0</v>
      </c>
      <c r="J32" s="52"/>
      <c r="K32" s="113">
        <f t="shared" ref="K32" si="18">G32</f>
        <v>41661.868149558737</v>
      </c>
      <c r="L32" s="54">
        <f t="shared" ref="L32" si="19">IF(K32&lt;&gt;0,+G32-K32,0)</f>
        <v>0</v>
      </c>
      <c r="M32" s="113">
        <f t="shared" ref="M32" si="20">H32</f>
        <v>41661.868149558737</v>
      </c>
      <c r="N32" s="54">
        <f t="shared" ref="N32" si="21">IF(M32&lt;&gt;0,+H32-M32,0)</f>
        <v>0</v>
      </c>
      <c r="O32" s="54">
        <f t="shared" ref="O32" si="22">+N32-L32</f>
        <v>0</v>
      </c>
      <c r="P32" s="1"/>
    </row>
    <row r="33" spans="2:16" ht="12.5">
      <c r="B33" s="7" t="str">
        <f t="shared" si="6"/>
        <v/>
      </c>
      <c r="C33" s="460">
        <f>IF(D11="","-",+C32+1)</f>
        <v>2024</v>
      </c>
      <c r="D33" s="151">
        <v>251781.10188474593</v>
      </c>
      <c r="E33" s="419">
        <v>8848.318181818182</v>
      </c>
      <c r="F33" s="151">
        <v>242932.78370292776</v>
      </c>
      <c r="G33" s="419">
        <v>38414.184048676834</v>
      </c>
      <c r="H33" s="420">
        <v>38414.184048676834</v>
      </c>
      <c r="I33" s="52">
        <f t="shared" si="0"/>
        <v>0</v>
      </c>
      <c r="J33" s="52"/>
      <c r="K33" s="113">
        <f t="shared" ref="K33" si="23">G33</f>
        <v>38414.184048676834</v>
      </c>
      <c r="L33" s="54">
        <f t="shared" ref="L33" si="24">IF(K33&lt;&gt;0,+G33-K33,0)</f>
        <v>0</v>
      </c>
      <c r="M33" s="113">
        <f t="shared" ref="M33" si="25">H33</f>
        <v>38414.184048676834</v>
      </c>
      <c r="N33" s="54">
        <f t="shared" ref="N33" si="26">IF(M33&lt;&gt;0,+H33-M33,0)</f>
        <v>0</v>
      </c>
      <c r="O33" s="54">
        <f t="shared" ref="O33" si="27">+N33-L33</f>
        <v>0</v>
      </c>
      <c r="P33" s="1"/>
    </row>
    <row r="34" spans="2:16" ht="13">
      <c r="B34" s="7" t="str">
        <f t="shared" si="6"/>
        <v/>
      </c>
      <c r="C34" s="459">
        <f>IF(D11="","-",+C33+1)</f>
        <v>2025</v>
      </c>
      <c r="D34" s="151">
        <v>242932.78370292776</v>
      </c>
      <c r="E34" s="419">
        <v>9054.0930232558148</v>
      </c>
      <c r="F34" s="151">
        <v>233878.69067967194</v>
      </c>
      <c r="G34" s="419">
        <v>37597.501654739717</v>
      </c>
      <c r="H34" s="420">
        <v>37597.501654739717</v>
      </c>
      <c r="I34" s="52">
        <f t="shared" si="0"/>
        <v>0</v>
      </c>
      <c r="J34" s="52"/>
      <c r="K34" s="113">
        <f t="shared" ref="K34" si="28">G34</f>
        <v>37597.501654739717</v>
      </c>
      <c r="L34" s="54">
        <f t="shared" ref="L34" si="29">IF(K34&lt;&gt;0,+G34-K34,0)</f>
        <v>0</v>
      </c>
      <c r="M34" s="113">
        <f t="shared" ref="M34" si="30">H34</f>
        <v>37597.501654739717</v>
      </c>
      <c r="N34" s="54">
        <f t="shared" ref="N34" si="31">IF(M34&lt;&gt;0,+H34-M34,0)</f>
        <v>0</v>
      </c>
      <c r="O34" s="54">
        <f t="shared" ref="O34" si="32">+N34-L34</f>
        <v>0</v>
      </c>
      <c r="P34" s="1"/>
    </row>
    <row r="35" spans="2:16" ht="12.5">
      <c r="B35" s="7" t="str">
        <f t="shared" si="6"/>
        <v/>
      </c>
      <c r="C35" s="50">
        <f>IF(D11="","-",+C34+1)</f>
        <v>2026</v>
      </c>
      <c r="D35" s="55">
        <f>IF(F34+SUM(E$17:E34)=D$10,F34,D$10-SUM(E$17:E34))</f>
        <v>233878.69067967194</v>
      </c>
      <c r="E35" s="377">
        <f>IF(+I14&lt;F34,I14,D35)</f>
        <v>9495.7560975609758</v>
      </c>
      <c r="F35" s="55">
        <f t="shared" ref="F35:F48" si="33">+D35-E35</f>
        <v>224382.93458211096</v>
      </c>
      <c r="G35" s="378">
        <f t="shared" ref="G35:G72" si="34">+I$12*((D35+F35)/2)+E35</f>
        <v>36949.009808274132</v>
      </c>
      <c r="H35" s="363">
        <f t="shared" ref="H35:H72" si="35">+I$13*((D35+F35)/2)+E35</f>
        <v>36949.009808274132</v>
      </c>
      <c r="I35" s="52">
        <f t="shared" si="0"/>
        <v>0</v>
      </c>
      <c r="J35" s="52"/>
      <c r="K35" s="129"/>
      <c r="L35" s="54">
        <f t="shared" si="1"/>
        <v>0</v>
      </c>
      <c r="M35" s="129"/>
      <c r="N35" s="54">
        <f t="shared" si="2"/>
        <v>0</v>
      </c>
      <c r="O35" s="54">
        <f t="shared" si="3"/>
        <v>0</v>
      </c>
      <c r="P35" s="1"/>
    </row>
    <row r="36" spans="2:16" ht="12.5">
      <c r="B36" s="7" t="str">
        <f t="shared" si="6"/>
        <v/>
      </c>
      <c r="C36" s="50">
        <f>IF(D11="","-",+C35+1)</f>
        <v>2027</v>
      </c>
      <c r="D36" s="55">
        <f>IF(F35+SUM(E$17:E35)=D$10,F35,D$10-SUM(E$17:E35))</f>
        <v>224382.93458211096</v>
      </c>
      <c r="E36" s="377">
        <f>IF(+I14&lt;F35,I14,D36)</f>
        <v>9495.7560975609758</v>
      </c>
      <c r="F36" s="55">
        <f t="shared" si="33"/>
        <v>214887.17848454998</v>
      </c>
      <c r="G36" s="378">
        <f t="shared" si="34"/>
        <v>35811.278054398936</v>
      </c>
      <c r="H36" s="363">
        <f t="shared" si="35"/>
        <v>35811.278054398936</v>
      </c>
      <c r="I36" s="52">
        <f t="shared" si="0"/>
        <v>0</v>
      </c>
      <c r="J36" s="52"/>
      <c r="K36" s="129"/>
      <c r="L36" s="54">
        <f t="shared" si="1"/>
        <v>0</v>
      </c>
      <c r="M36" s="129"/>
      <c r="N36" s="54">
        <f t="shared" si="2"/>
        <v>0</v>
      </c>
      <c r="O36" s="54">
        <f t="shared" si="3"/>
        <v>0</v>
      </c>
      <c r="P36" s="1"/>
    </row>
    <row r="37" spans="2:16" ht="12.5">
      <c r="B37" s="7" t="str">
        <f t="shared" si="6"/>
        <v/>
      </c>
      <c r="C37" s="50">
        <f>IF(D11="","-",+C36+1)</f>
        <v>2028</v>
      </c>
      <c r="D37" s="55">
        <f>IF(F36+SUM(E$17:E36)=D$10,F36,D$10-SUM(E$17:E36))</f>
        <v>214887.17848454998</v>
      </c>
      <c r="E37" s="377">
        <f>IF(+I14&lt;F36,I14,D37)</f>
        <v>9495.7560975609758</v>
      </c>
      <c r="F37" s="55">
        <f t="shared" si="33"/>
        <v>205391.422386989</v>
      </c>
      <c r="G37" s="378">
        <f t="shared" si="34"/>
        <v>34673.54630052374</v>
      </c>
      <c r="H37" s="363">
        <f t="shared" si="35"/>
        <v>34673.54630052374</v>
      </c>
      <c r="I37" s="52">
        <f t="shared" si="0"/>
        <v>0</v>
      </c>
      <c r="J37" s="52"/>
      <c r="K37" s="129"/>
      <c r="L37" s="54">
        <f t="shared" si="1"/>
        <v>0</v>
      </c>
      <c r="M37" s="129"/>
      <c r="N37" s="54">
        <f t="shared" si="2"/>
        <v>0</v>
      </c>
      <c r="O37" s="54">
        <f t="shared" si="3"/>
        <v>0</v>
      </c>
      <c r="P37" s="1"/>
    </row>
    <row r="38" spans="2:16" ht="12.5">
      <c r="B38" s="7" t="str">
        <f t="shared" si="6"/>
        <v/>
      </c>
      <c r="C38" s="50">
        <f>IF(D11="","-",+C37+1)</f>
        <v>2029</v>
      </c>
      <c r="D38" s="55">
        <f>IF(F37+SUM(E$17:E37)=D$10,F37,D$10-SUM(E$17:E37))</f>
        <v>205391.422386989</v>
      </c>
      <c r="E38" s="377">
        <f>IF(+I14&lt;F37,I14,D38)</f>
        <v>9495.7560975609758</v>
      </c>
      <c r="F38" s="55">
        <f t="shared" si="33"/>
        <v>195895.66628942802</v>
      </c>
      <c r="G38" s="378">
        <f t="shared" si="34"/>
        <v>33535.814546648544</v>
      </c>
      <c r="H38" s="363">
        <f t="shared" si="35"/>
        <v>33535.814546648544</v>
      </c>
      <c r="I38" s="52">
        <f t="shared" si="0"/>
        <v>0</v>
      </c>
      <c r="J38" s="52"/>
      <c r="K38" s="129"/>
      <c r="L38" s="54">
        <f t="shared" si="1"/>
        <v>0</v>
      </c>
      <c r="M38" s="129"/>
      <c r="N38" s="54">
        <f t="shared" si="2"/>
        <v>0</v>
      </c>
      <c r="O38" s="54">
        <f t="shared" si="3"/>
        <v>0</v>
      </c>
      <c r="P38" s="1"/>
    </row>
    <row r="39" spans="2:16" ht="12.5">
      <c r="B39" s="7" t="str">
        <f t="shared" si="6"/>
        <v/>
      </c>
      <c r="C39" s="50">
        <f>IF(D11="","-",+C38+1)</f>
        <v>2030</v>
      </c>
      <c r="D39" s="55">
        <f>IF(F38+SUM(E$17:E38)=D$10,F38,D$10-SUM(E$17:E38))</f>
        <v>195895.66628942802</v>
      </c>
      <c r="E39" s="377">
        <f>IF(+I14&lt;F38,I14,D39)</f>
        <v>9495.7560975609758</v>
      </c>
      <c r="F39" s="55">
        <f t="shared" si="33"/>
        <v>186399.91019186703</v>
      </c>
      <c r="G39" s="378">
        <f t="shared" si="34"/>
        <v>32398.082792773348</v>
      </c>
      <c r="H39" s="363">
        <f t="shared" si="35"/>
        <v>32398.082792773348</v>
      </c>
      <c r="I39" s="52">
        <f t="shared" si="0"/>
        <v>0</v>
      </c>
      <c r="J39" s="52"/>
      <c r="K39" s="129"/>
      <c r="L39" s="54">
        <f t="shared" si="1"/>
        <v>0</v>
      </c>
      <c r="M39" s="129"/>
      <c r="N39" s="54">
        <f t="shared" si="2"/>
        <v>0</v>
      </c>
      <c r="O39" s="54">
        <f t="shared" si="3"/>
        <v>0</v>
      </c>
      <c r="P39" s="1"/>
    </row>
    <row r="40" spans="2:16" ht="12.5">
      <c r="B40" s="7" t="str">
        <f t="shared" si="6"/>
        <v/>
      </c>
      <c r="C40" s="50">
        <f>IF(D11="","-",+C39+1)</f>
        <v>2031</v>
      </c>
      <c r="D40" s="55">
        <f>IF(F39+SUM(E$17:E39)=D$10,F39,D$10-SUM(E$17:E39))</f>
        <v>186399.91019186703</v>
      </c>
      <c r="E40" s="377">
        <f>IF(+I14&lt;F39,I14,D40)</f>
        <v>9495.7560975609758</v>
      </c>
      <c r="F40" s="55">
        <f t="shared" si="33"/>
        <v>176904.15409430605</v>
      </c>
      <c r="G40" s="378">
        <f t="shared" si="34"/>
        <v>31260.351038898152</v>
      </c>
      <c r="H40" s="363">
        <f t="shared" si="35"/>
        <v>31260.351038898152</v>
      </c>
      <c r="I40" s="52">
        <f t="shared" si="0"/>
        <v>0</v>
      </c>
      <c r="J40" s="52"/>
      <c r="K40" s="129"/>
      <c r="L40" s="54">
        <f t="shared" si="1"/>
        <v>0</v>
      </c>
      <c r="M40" s="129"/>
      <c r="N40" s="54">
        <f t="shared" si="2"/>
        <v>0</v>
      </c>
      <c r="O40" s="54">
        <f t="shared" si="3"/>
        <v>0</v>
      </c>
      <c r="P40" s="1"/>
    </row>
    <row r="41" spans="2:16" ht="12.5">
      <c r="B41" s="7" t="str">
        <f t="shared" si="6"/>
        <v/>
      </c>
      <c r="C41" s="50">
        <f>IF(D11="","-",+C40+1)</f>
        <v>2032</v>
      </c>
      <c r="D41" s="55">
        <f>IF(F40+SUM(E$17:E40)=D$10,F40,D$10-SUM(E$17:E40))</f>
        <v>176904.15409430605</v>
      </c>
      <c r="E41" s="377">
        <f>IF(+I14&lt;F40,I14,D41)</f>
        <v>9495.7560975609758</v>
      </c>
      <c r="F41" s="55">
        <f t="shared" si="33"/>
        <v>167408.39799674507</v>
      </c>
      <c r="G41" s="378">
        <f t="shared" si="34"/>
        <v>30122.619285022956</v>
      </c>
      <c r="H41" s="363">
        <f t="shared" si="35"/>
        <v>30122.619285022956</v>
      </c>
      <c r="I41" s="52">
        <f t="shared" si="0"/>
        <v>0</v>
      </c>
      <c r="J41" s="52"/>
      <c r="K41" s="129"/>
      <c r="L41" s="54">
        <f t="shared" si="1"/>
        <v>0</v>
      </c>
      <c r="M41" s="129"/>
      <c r="N41" s="54">
        <f t="shared" si="2"/>
        <v>0</v>
      </c>
      <c r="O41" s="54">
        <f t="shared" si="3"/>
        <v>0</v>
      </c>
      <c r="P41" s="1"/>
    </row>
    <row r="42" spans="2:16" ht="12.5">
      <c r="B42" s="7" t="str">
        <f t="shared" si="6"/>
        <v/>
      </c>
      <c r="C42" s="50">
        <f>IF(D11="","-",+C41+1)</f>
        <v>2033</v>
      </c>
      <c r="D42" s="55">
        <f>IF(F41+SUM(E$17:E41)=D$10,F41,D$10-SUM(E$17:E41))</f>
        <v>167408.39799674507</v>
      </c>
      <c r="E42" s="377">
        <f>IF(+I14&lt;F41,I14,D42)</f>
        <v>9495.7560975609758</v>
      </c>
      <c r="F42" s="55">
        <f t="shared" si="33"/>
        <v>157912.64189918409</v>
      </c>
      <c r="G42" s="378">
        <f t="shared" si="34"/>
        <v>28984.88753114776</v>
      </c>
      <c r="H42" s="363">
        <f t="shared" si="35"/>
        <v>28984.88753114776</v>
      </c>
      <c r="I42" s="52">
        <f t="shared" si="0"/>
        <v>0</v>
      </c>
      <c r="J42" s="52"/>
      <c r="K42" s="129"/>
      <c r="L42" s="54">
        <f t="shared" si="1"/>
        <v>0</v>
      </c>
      <c r="M42" s="129"/>
      <c r="N42" s="54">
        <f t="shared" si="2"/>
        <v>0</v>
      </c>
      <c r="O42" s="54">
        <f t="shared" si="3"/>
        <v>0</v>
      </c>
      <c r="P42" s="1"/>
    </row>
    <row r="43" spans="2:16" ht="12.5">
      <c r="B43" s="7" t="str">
        <f t="shared" si="6"/>
        <v/>
      </c>
      <c r="C43" s="50">
        <f>IF(D11="","-",+C42+1)</f>
        <v>2034</v>
      </c>
      <c r="D43" s="55">
        <f>IF(F42+SUM(E$17:E42)=D$10,F42,D$10-SUM(E$17:E42))</f>
        <v>157912.64189918409</v>
      </c>
      <c r="E43" s="377">
        <f>IF(+I14&lt;F42,I14,D43)</f>
        <v>9495.7560975609758</v>
      </c>
      <c r="F43" s="55">
        <f t="shared" si="33"/>
        <v>148416.88580162311</v>
      </c>
      <c r="G43" s="378">
        <f t="shared" si="34"/>
        <v>27847.155777272565</v>
      </c>
      <c r="H43" s="363">
        <f t="shared" si="35"/>
        <v>27847.155777272565</v>
      </c>
      <c r="I43" s="52">
        <f t="shared" si="0"/>
        <v>0</v>
      </c>
      <c r="J43" s="52"/>
      <c r="K43" s="129"/>
      <c r="L43" s="54">
        <f t="shared" si="1"/>
        <v>0</v>
      </c>
      <c r="M43" s="129"/>
      <c r="N43" s="54">
        <f t="shared" si="2"/>
        <v>0</v>
      </c>
      <c r="O43" s="54">
        <f t="shared" si="3"/>
        <v>0</v>
      </c>
      <c r="P43" s="1"/>
    </row>
    <row r="44" spans="2:16" ht="12.5">
      <c r="B44" s="7" t="str">
        <f t="shared" si="6"/>
        <v/>
      </c>
      <c r="C44" s="50">
        <f>IF(D11="","-",+C43+1)</f>
        <v>2035</v>
      </c>
      <c r="D44" s="55">
        <f>IF(F43+SUM(E$17:E43)=D$10,F43,D$10-SUM(E$17:E43))</f>
        <v>148416.88580162311</v>
      </c>
      <c r="E44" s="377">
        <f>IF(+I14&lt;F43,I14,D44)</f>
        <v>9495.7560975609758</v>
      </c>
      <c r="F44" s="55">
        <f t="shared" si="33"/>
        <v>138921.12970406213</v>
      </c>
      <c r="G44" s="378">
        <f t="shared" si="34"/>
        <v>26709.424023397369</v>
      </c>
      <c r="H44" s="363">
        <f t="shared" si="35"/>
        <v>26709.424023397369</v>
      </c>
      <c r="I44" s="52">
        <f t="shared" si="0"/>
        <v>0</v>
      </c>
      <c r="J44" s="52"/>
      <c r="K44" s="129"/>
      <c r="L44" s="54">
        <f t="shared" si="1"/>
        <v>0</v>
      </c>
      <c r="M44" s="129"/>
      <c r="N44" s="54">
        <f t="shared" si="2"/>
        <v>0</v>
      </c>
      <c r="O44" s="54">
        <f t="shared" si="3"/>
        <v>0</v>
      </c>
      <c r="P44" s="1"/>
    </row>
    <row r="45" spans="2:16" ht="12.5">
      <c r="B45" s="7" t="str">
        <f t="shared" si="6"/>
        <v/>
      </c>
      <c r="C45" s="50">
        <f>IF(D11="","-",+C44+1)</f>
        <v>2036</v>
      </c>
      <c r="D45" s="55">
        <f>IF(F44+SUM(E$17:E44)=D$10,F44,D$10-SUM(E$17:E44))</f>
        <v>138921.12970406213</v>
      </c>
      <c r="E45" s="377">
        <f>IF(+I14&lt;F44,I14,D45)</f>
        <v>9495.7560975609758</v>
      </c>
      <c r="F45" s="55">
        <f t="shared" si="33"/>
        <v>129425.37360650115</v>
      </c>
      <c r="G45" s="378">
        <f t="shared" si="34"/>
        <v>25571.692269522169</v>
      </c>
      <c r="H45" s="363">
        <f t="shared" si="35"/>
        <v>25571.692269522169</v>
      </c>
      <c r="I45" s="52">
        <f t="shared" si="0"/>
        <v>0</v>
      </c>
      <c r="J45" s="52"/>
      <c r="K45" s="129"/>
      <c r="L45" s="54">
        <f t="shared" si="1"/>
        <v>0</v>
      </c>
      <c r="M45" s="129"/>
      <c r="N45" s="54">
        <f t="shared" si="2"/>
        <v>0</v>
      </c>
      <c r="O45" s="54">
        <f t="shared" si="3"/>
        <v>0</v>
      </c>
      <c r="P45" s="1"/>
    </row>
    <row r="46" spans="2:16" ht="12.5">
      <c r="B46" s="7" t="str">
        <f t="shared" si="6"/>
        <v/>
      </c>
      <c r="C46" s="50">
        <f>IF(D11="","-",+C45+1)</f>
        <v>2037</v>
      </c>
      <c r="D46" s="55">
        <f>IF(F45+SUM(E$17:E45)=D$10,F45,D$10-SUM(E$17:E45))</f>
        <v>129425.37360650115</v>
      </c>
      <c r="E46" s="377">
        <f>IF(+I14&lt;F45,I14,D46)</f>
        <v>9495.7560975609758</v>
      </c>
      <c r="F46" s="55">
        <f t="shared" si="33"/>
        <v>119929.61750894017</v>
      </c>
      <c r="G46" s="378">
        <f t="shared" si="34"/>
        <v>24433.960515646973</v>
      </c>
      <c r="H46" s="363">
        <f t="shared" si="35"/>
        <v>24433.960515646973</v>
      </c>
      <c r="I46" s="52">
        <f t="shared" si="0"/>
        <v>0</v>
      </c>
      <c r="J46" s="52"/>
      <c r="K46" s="129"/>
      <c r="L46" s="54">
        <f t="shared" si="1"/>
        <v>0</v>
      </c>
      <c r="M46" s="129"/>
      <c r="N46" s="54">
        <f t="shared" si="2"/>
        <v>0</v>
      </c>
      <c r="O46" s="54">
        <f t="shared" si="3"/>
        <v>0</v>
      </c>
      <c r="P46" s="1"/>
    </row>
    <row r="47" spans="2:16" ht="12.5">
      <c r="B47" s="7" t="str">
        <f t="shared" si="6"/>
        <v/>
      </c>
      <c r="C47" s="50">
        <f>IF(D11="","-",+C46+1)</f>
        <v>2038</v>
      </c>
      <c r="D47" s="55">
        <f>IF(F46+SUM(E$17:E46)=D$10,F46,D$10-SUM(E$17:E46))</f>
        <v>119929.61750894017</v>
      </c>
      <c r="E47" s="377">
        <f>IF(+I14&lt;F46,I14,D47)</f>
        <v>9495.7560975609758</v>
      </c>
      <c r="F47" s="55">
        <f t="shared" si="33"/>
        <v>110433.86141137918</v>
      </c>
      <c r="G47" s="378">
        <f t="shared" si="34"/>
        <v>23296.228761771777</v>
      </c>
      <c r="H47" s="363">
        <f t="shared" si="35"/>
        <v>23296.228761771777</v>
      </c>
      <c r="I47" s="52">
        <f t="shared" si="0"/>
        <v>0</v>
      </c>
      <c r="J47" s="52"/>
      <c r="K47" s="129"/>
      <c r="L47" s="54">
        <f t="shared" si="1"/>
        <v>0</v>
      </c>
      <c r="M47" s="129"/>
      <c r="N47" s="54">
        <f t="shared" si="2"/>
        <v>0</v>
      </c>
      <c r="O47" s="54">
        <f t="shared" si="3"/>
        <v>0</v>
      </c>
      <c r="P47" s="1"/>
    </row>
    <row r="48" spans="2:16" ht="12.5">
      <c r="B48" s="7" t="str">
        <f t="shared" si="6"/>
        <v/>
      </c>
      <c r="C48" s="50">
        <f>IF(D11="","-",+C47+1)</f>
        <v>2039</v>
      </c>
      <c r="D48" s="55">
        <f>IF(F47+SUM(E$17:E47)=D$10,F47,D$10-SUM(E$17:E47))</f>
        <v>110433.86141137918</v>
      </c>
      <c r="E48" s="377">
        <f>IF(+I14&lt;F47,I14,D48)</f>
        <v>9495.7560975609758</v>
      </c>
      <c r="F48" s="55">
        <f t="shared" si="33"/>
        <v>100938.1053138182</v>
      </c>
      <c r="G48" s="378">
        <f t="shared" si="34"/>
        <v>22158.497007896582</v>
      </c>
      <c r="H48" s="363">
        <f t="shared" si="35"/>
        <v>22158.497007896582</v>
      </c>
      <c r="I48" s="52">
        <f t="shared" si="0"/>
        <v>0</v>
      </c>
      <c r="J48" s="52"/>
      <c r="K48" s="129"/>
      <c r="L48" s="54">
        <f t="shared" si="1"/>
        <v>0</v>
      </c>
      <c r="M48" s="129"/>
      <c r="N48" s="54">
        <f t="shared" si="2"/>
        <v>0</v>
      </c>
      <c r="O48" s="54">
        <f t="shared" si="3"/>
        <v>0</v>
      </c>
      <c r="P48" s="1"/>
    </row>
    <row r="49" spans="2:17" ht="12.5">
      <c r="B49" s="7" t="str">
        <f t="shared" si="6"/>
        <v/>
      </c>
      <c r="C49" s="50">
        <f>IF(D11="","-",+C48+1)</f>
        <v>2040</v>
      </c>
      <c r="D49" s="55">
        <f>IF(F48+SUM(E$17:E48)=D$10,F48,D$10-SUM(E$17:E48))</f>
        <v>100938.1053138182</v>
      </c>
      <c r="E49" s="377">
        <f>IF(+I14&lt;F48,I14,D49)</f>
        <v>9495.7560975609758</v>
      </c>
      <c r="F49" s="55">
        <f t="shared" ref="F49:F72" si="36">+D49-E49</f>
        <v>91442.349216257222</v>
      </c>
      <c r="G49" s="378">
        <f t="shared" si="34"/>
        <v>21020.765254021386</v>
      </c>
      <c r="H49" s="363">
        <f t="shared" si="35"/>
        <v>21020.765254021386</v>
      </c>
      <c r="I49" s="52">
        <f t="shared" ref="I49:I72" si="37">H49-G49</f>
        <v>0</v>
      </c>
      <c r="J49" s="52"/>
      <c r="K49" s="129"/>
      <c r="L49" s="54">
        <f t="shared" ref="L49:L72" si="38">IF(K49&lt;&gt;0,+G49-K49,0)</f>
        <v>0</v>
      </c>
      <c r="M49" s="129"/>
      <c r="N49" s="54">
        <f t="shared" ref="N49:N72" si="39">IF(M49&lt;&gt;0,+H49-M49,0)</f>
        <v>0</v>
      </c>
      <c r="O49" s="54">
        <f t="shared" ref="O49:O72" si="40">+N49-L49</f>
        <v>0</v>
      </c>
      <c r="P49" s="1"/>
    </row>
    <row r="50" spans="2:17" ht="12.5">
      <c r="B50" s="7" t="str">
        <f t="shared" si="6"/>
        <v/>
      </c>
      <c r="C50" s="50">
        <f>IF(D11="","-",+C49+1)</f>
        <v>2041</v>
      </c>
      <c r="D50" s="55">
        <f>IF(F49+SUM(E$17:E49)=D$10,F49,D$10-SUM(E$17:E49))</f>
        <v>91442.349216257222</v>
      </c>
      <c r="E50" s="377">
        <f>IF(+I14&lt;F49,I14,D50)</f>
        <v>9495.7560975609758</v>
      </c>
      <c r="F50" s="55">
        <f t="shared" si="36"/>
        <v>81946.593118696241</v>
      </c>
      <c r="G50" s="378">
        <f t="shared" si="34"/>
        <v>19883.033500146186</v>
      </c>
      <c r="H50" s="363">
        <f t="shared" si="35"/>
        <v>19883.033500146186</v>
      </c>
      <c r="I50" s="52">
        <f t="shared" si="37"/>
        <v>0</v>
      </c>
      <c r="J50" s="52"/>
      <c r="K50" s="129"/>
      <c r="L50" s="54">
        <f t="shared" si="38"/>
        <v>0</v>
      </c>
      <c r="M50" s="129"/>
      <c r="N50" s="54">
        <f t="shared" si="39"/>
        <v>0</v>
      </c>
      <c r="O50" s="54">
        <f t="shared" si="40"/>
        <v>0</v>
      </c>
      <c r="P50" s="1"/>
    </row>
    <row r="51" spans="2:17" ht="12.5">
      <c r="B51" s="7" t="str">
        <f t="shared" si="6"/>
        <v/>
      </c>
      <c r="C51" s="50">
        <f>IF(D11="","-",+C50+1)</f>
        <v>2042</v>
      </c>
      <c r="D51" s="55">
        <f>IF(F50+SUM(E$17:E50)=D$10,F50,D$10-SUM(E$17:E50))</f>
        <v>81946.593118696241</v>
      </c>
      <c r="E51" s="377">
        <f>IF(+I14&lt;F50,I14,D51)</f>
        <v>9495.7560975609758</v>
      </c>
      <c r="F51" s="55">
        <f t="shared" si="36"/>
        <v>72450.837021135259</v>
      </c>
      <c r="G51" s="378">
        <f t="shared" si="34"/>
        <v>18745.30174627099</v>
      </c>
      <c r="H51" s="363">
        <f t="shared" si="35"/>
        <v>18745.30174627099</v>
      </c>
      <c r="I51" s="52">
        <f t="shared" si="37"/>
        <v>0</v>
      </c>
      <c r="J51" s="52"/>
      <c r="K51" s="129"/>
      <c r="L51" s="54">
        <f t="shared" si="38"/>
        <v>0</v>
      </c>
      <c r="M51" s="129"/>
      <c r="N51" s="54">
        <f t="shared" si="39"/>
        <v>0</v>
      </c>
      <c r="O51" s="54">
        <f t="shared" si="40"/>
        <v>0</v>
      </c>
      <c r="P51" s="1"/>
    </row>
    <row r="52" spans="2:17" ht="12.5">
      <c r="B52" s="7" t="str">
        <f t="shared" si="6"/>
        <v/>
      </c>
      <c r="C52" s="50">
        <f>IF(D11="","-",+C51+1)</f>
        <v>2043</v>
      </c>
      <c r="D52" s="55">
        <f>IF(F51+SUM(E$17:E51)=D$10,F51,D$10-SUM(E$17:E51))</f>
        <v>72450.837021135259</v>
      </c>
      <c r="E52" s="377">
        <f>IF(+I14&lt;F51,I14,D52)</f>
        <v>9495.7560975609758</v>
      </c>
      <c r="F52" s="55">
        <f t="shared" si="36"/>
        <v>62955.080923574285</v>
      </c>
      <c r="G52" s="378">
        <f t="shared" si="34"/>
        <v>17607.569992395795</v>
      </c>
      <c r="H52" s="363">
        <f t="shared" si="35"/>
        <v>17607.569992395795</v>
      </c>
      <c r="I52" s="52">
        <f t="shared" si="37"/>
        <v>0</v>
      </c>
      <c r="J52" s="52"/>
      <c r="K52" s="129"/>
      <c r="L52" s="54">
        <f t="shared" si="38"/>
        <v>0</v>
      </c>
      <c r="M52" s="129"/>
      <c r="N52" s="54">
        <f t="shared" si="39"/>
        <v>0</v>
      </c>
      <c r="O52" s="54">
        <f t="shared" si="40"/>
        <v>0</v>
      </c>
      <c r="P52" s="1"/>
    </row>
    <row r="53" spans="2:17" ht="12.5">
      <c r="B53" s="7" t="str">
        <f t="shared" si="6"/>
        <v/>
      </c>
      <c r="C53" s="50">
        <f>IF(D11="","-",+C52+1)</f>
        <v>2044</v>
      </c>
      <c r="D53" s="55">
        <f>IF(F52+SUM(E$17:E52)=D$10,F52,D$10-SUM(E$17:E52))</f>
        <v>62955.080923574285</v>
      </c>
      <c r="E53" s="377">
        <f>IF(+I14&lt;F52,I14,D53)</f>
        <v>9495.7560975609758</v>
      </c>
      <c r="F53" s="55">
        <f t="shared" si="36"/>
        <v>53459.324826013311</v>
      </c>
      <c r="G53" s="378">
        <f t="shared" si="34"/>
        <v>16469.838238520602</v>
      </c>
      <c r="H53" s="363">
        <f t="shared" si="35"/>
        <v>16469.838238520602</v>
      </c>
      <c r="I53" s="52">
        <f t="shared" si="37"/>
        <v>0</v>
      </c>
      <c r="J53" s="52"/>
      <c r="K53" s="129"/>
      <c r="L53" s="54">
        <f t="shared" si="38"/>
        <v>0</v>
      </c>
      <c r="M53" s="129"/>
      <c r="N53" s="54">
        <f t="shared" si="39"/>
        <v>0</v>
      </c>
      <c r="O53" s="54">
        <f t="shared" si="40"/>
        <v>0</v>
      </c>
      <c r="P53" s="1"/>
    </row>
    <row r="54" spans="2:17" ht="12.5">
      <c r="B54" s="7" t="str">
        <f t="shared" si="6"/>
        <v/>
      </c>
      <c r="C54" s="50">
        <f>IF(D11="","-",+C53+1)</f>
        <v>2045</v>
      </c>
      <c r="D54" s="55">
        <f>IF(F53+SUM(E$17:E53)=D$10,F53,D$10-SUM(E$17:E53))</f>
        <v>53459.324826013311</v>
      </c>
      <c r="E54" s="377">
        <f>IF(+I14&lt;F53,I14,D54)</f>
        <v>9495.7560975609758</v>
      </c>
      <c r="F54" s="55">
        <f t="shared" si="36"/>
        <v>43963.568728452337</v>
      </c>
      <c r="G54" s="378">
        <f t="shared" si="34"/>
        <v>15332.106484645406</v>
      </c>
      <c r="H54" s="363">
        <f t="shared" si="35"/>
        <v>15332.106484645406</v>
      </c>
      <c r="I54" s="52">
        <f t="shared" si="37"/>
        <v>0</v>
      </c>
      <c r="J54" s="52"/>
      <c r="K54" s="129"/>
      <c r="L54" s="54">
        <f t="shared" si="38"/>
        <v>0</v>
      </c>
      <c r="M54" s="129"/>
      <c r="N54" s="54">
        <f t="shared" si="39"/>
        <v>0</v>
      </c>
      <c r="O54" s="54">
        <f t="shared" si="40"/>
        <v>0</v>
      </c>
      <c r="P54" s="1"/>
    </row>
    <row r="55" spans="2:17" ht="12.5">
      <c r="B55" s="7" t="str">
        <f t="shared" si="6"/>
        <v/>
      </c>
      <c r="C55" s="50">
        <f>IF(D11="","-",+C54+1)</f>
        <v>2046</v>
      </c>
      <c r="D55" s="55">
        <f>IF(F54+SUM(E$17:E54)=D$10,F54,D$10-SUM(E$17:E54))</f>
        <v>43963.568728452337</v>
      </c>
      <c r="E55" s="377">
        <f>IF(+I14&lt;F54,I14,D55)</f>
        <v>9495.7560975609758</v>
      </c>
      <c r="F55" s="55">
        <f t="shared" si="36"/>
        <v>34467.812630891363</v>
      </c>
      <c r="G55" s="378">
        <f t="shared" si="34"/>
        <v>14194.374730770211</v>
      </c>
      <c r="H55" s="363">
        <f t="shared" si="35"/>
        <v>14194.374730770211</v>
      </c>
      <c r="I55" s="52">
        <f t="shared" si="37"/>
        <v>0</v>
      </c>
      <c r="J55" s="52"/>
      <c r="K55" s="129"/>
      <c r="L55" s="54">
        <f t="shared" si="38"/>
        <v>0</v>
      </c>
      <c r="M55" s="129"/>
      <c r="N55" s="54">
        <f t="shared" si="39"/>
        <v>0</v>
      </c>
      <c r="O55" s="54">
        <f t="shared" si="40"/>
        <v>0</v>
      </c>
      <c r="P55" s="1"/>
    </row>
    <row r="56" spans="2:17" ht="12.5">
      <c r="B56" s="7" t="str">
        <f t="shared" si="6"/>
        <v/>
      </c>
      <c r="C56" s="50">
        <f>IF(D11="","-",+C55+1)</f>
        <v>2047</v>
      </c>
      <c r="D56" s="55">
        <f>IF(F55+SUM(E$17:E55)=D$10,F55,D$10-SUM(E$17:E55))</f>
        <v>34467.812630891363</v>
      </c>
      <c r="E56" s="377">
        <f>IF(+I14&lt;F55,I14,D56)</f>
        <v>9495.7560975609758</v>
      </c>
      <c r="F56" s="55">
        <f t="shared" si="36"/>
        <v>24972.056533330389</v>
      </c>
      <c r="G56" s="378">
        <f t="shared" si="34"/>
        <v>13056.642976895015</v>
      </c>
      <c r="H56" s="363">
        <f t="shared" si="35"/>
        <v>13056.642976895015</v>
      </c>
      <c r="I56" s="52">
        <f t="shared" si="37"/>
        <v>0</v>
      </c>
      <c r="J56" s="52"/>
      <c r="K56" s="129"/>
      <c r="L56" s="54">
        <f t="shared" si="38"/>
        <v>0</v>
      </c>
      <c r="M56" s="129"/>
      <c r="N56" s="54">
        <f t="shared" si="39"/>
        <v>0</v>
      </c>
      <c r="O56" s="54">
        <f t="shared" si="40"/>
        <v>0</v>
      </c>
      <c r="P56" s="1"/>
    </row>
    <row r="57" spans="2:17" ht="12.5">
      <c r="B57" s="7" t="str">
        <f t="shared" si="6"/>
        <v/>
      </c>
      <c r="C57" s="50">
        <f>IF(D11="","-",+C56+1)</f>
        <v>2048</v>
      </c>
      <c r="D57" s="55">
        <f>IF(F56+SUM(E$17:E56)=D$10,F56,D$10-SUM(E$17:E56))</f>
        <v>24972.056533330389</v>
      </c>
      <c r="E57" s="377">
        <f>IF(+I14&lt;F56,I14,D57)</f>
        <v>9495.7560975609758</v>
      </c>
      <c r="F57" s="55">
        <f t="shared" si="36"/>
        <v>15476.300435769414</v>
      </c>
      <c r="G57" s="378">
        <f t="shared" si="34"/>
        <v>11918.911223019821</v>
      </c>
      <c r="H57" s="363">
        <f t="shared" si="35"/>
        <v>11918.911223019821</v>
      </c>
      <c r="I57" s="52">
        <f t="shared" si="37"/>
        <v>0</v>
      </c>
      <c r="J57" s="52"/>
      <c r="K57" s="129"/>
      <c r="L57" s="54">
        <f t="shared" si="38"/>
        <v>0</v>
      </c>
      <c r="M57" s="129"/>
      <c r="N57" s="54">
        <f t="shared" si="39"/>
        <v>0</v>
      </c>
      <c r="O57" s="54">
        <f t="shared" si="40"/>
        <v>0</v>
      </c>
      <c r="P57" s="1"/>
    </row>
    <row r="58" spans="2:17" ht="12.5">
      <c r="B58" s="7" t="str">
        <f t="shared" si="6"/>
        <v/>
      </c>
      <c r="C58" s="50">
        <f>IF(D11="","-",+C57+1)</f>
        <v>2049</v>
      </c>
      <c r="D58" s="55">
        <f>IF(F57+SUM(E$17:E57)=D$10,F57,D$10-SUM(E$17:E57))</f>
        <v>15476.300435769414</v>
      </c>
      <c r="E58" s="377">
        <f>IF(+I14&lt;F57,I14,D58)</f>
        <v>9495.7560975609758</v>
      </c>
      <c r="F58" s="55">
        <f t="shared" si="36"/>
        <v>5980.5443382084377</v>
      </c>
      <c r="G58" s="378">
        <f t="shared" si="34"/>
        <v>10781.179469144625</v>
      </c>
      <c r="H58" s="363">
        <f t="shared" si="35"/>
        <v>10781.179469144625</v>
      </c>
      <c r="I58" s="52">
        <f t="shared" si="37"/>
        <v>0</v>
      </c>
      <c r="J58" s="52"/>
      <c r="K58" s="129"/>
      <c r="L58" s="54">
        <f t="shared" si="38"/>
        <v>0</v>
      </c>
      <c r="M58" s="129"/>
      <c r="N58" s="54">
        <f t="shared" si="39"/>
        <v>0</v>
      </c>
      <c r="O58" s="54">
        <f t="shared" si="40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6"/>
        <v/>
      </c>
      <c r="C59" s="50">
        <f>IF(D11="","-",+C58+1)</f>
        <v>2050</v>
      </c>
      <c r="D59" s="55">
        <f>IF(F58+SUM(E$17:E58)=D$10,F58,D$10-SUM(E$17:E58))</f>
        <v>5980.5443382084377</v>
      </c>
      <c r="E59" s="377">
        <f>IF(+I14&lt;F58,I14,D59)</f>
        <v>5980.5443382084377</v>
      </c>
      <c r="F59" s="55">
        <f t="shared" si="36"/>
        <v>0</v>
      </c>
      <c r="G59" s="378">
        <f t="shared" si="34"/>
        <v>6338.8230855314632</v>
      </c>
      <c r="H59" s="363">
        <f t="shared" si="35"/>
        <v>6338.8230855314632</v>
      </c>
      <c r="I59" s="52">
        <f t="shared" si="37"/>
        <v>0</v>
      </c>
      <c r="J59" s="52"/>
      <c r="K59" s="129"/>
      <c r="L59" s="54">
        <f t="shared" si="38"/>
        <v>0</v>
      </c>
      <c r="M59" s="129"/>
      <c r="N59" s="54">
        <f t="shared" si="39"/>
        <v>0</v>
      </c>
      <c r="O59" s="54">
        <f t="shared" si="40"/>
        <v>0</v>
      </c>
      <c r="P59" s="1"/>
    </row>
    <row r="60" spans="2:17" ht="12.5">
      <c r="B60" s="7" t="str">
        <f t="shared" si="6"/>
        <v/>
      </c>
      <c r="C60" s="50">
        <f>IF(D11="","-",+C59+1)</f>
        <v>2051</v>
      </c>
      <c r="D60" s="55">
        <f>IF(F59+SUM(E$17:E59)=D$10,F59,D$10-SUM(E$17:E59))</f>
        <v>0</v>
      </c>
      <c r="E60" s="377">
        <f>IF(+I14&lt;F59,I14,D60)</f>
        <v>0</v>
      </c>
      <c r="F60" s="55">
        <f t="shared" si="36"/>
        <v>0</v>
      </c>
      <c r="G60" s="378">
        <f t="shared" si="34"/>
        <v>0</v>
      </c>
      <c r="H60" s="363">
        <f t="shared" si="35"/>
        <v>0</v>
      </c>
      <c r="I60" s="52">
        <f t="shared" si="37"/>
        <v>0</v>
      </c>
      <c r="J60" s="52"/>
      <c r="K60" s="129"/>
      <c r="L60" s="54">
        <f t="shared" si="38"/>
        <v>0</v>
      </c>
      <c r="M60" s="129"/>
      <c r="N60" s="54">
        <f t="shared" si="39"/>
        <v>0</v>
      </c>
      <c r="O60" s="54">
        <f t="shared" si="40"/>
        <v>0</v>
      </c>
      <c r="P60" s="1"/>
    </row>
    <row r="61" spans="2:17" ht="12.5">
      <c r="B61" s="7" t="str">
        <f t="shared" si="6"/>
        <v/>
      </c>
      <c r="C61" s="50">
        <f>IF(D11="","-",+C60+1)</f>
        <v>2052</v>
      </c>
      <c r="D61" s="55">
        <f>IF(F60+SUM(E$17:E60)=D$10,F60,D$10-SUM(E$17:E60))</f>
        <v>0</v>
      </c>
      <c r="E61" s="377">
        <f>IF(+I14&lt;F60,I14,D61)</f>
        <v>0</v>
      </c>
      <c r="F61" s="55">
        <f t="shared" si="36"/>
        <v>0</v>
      </c>
      <c r="G61" s="379">
        <f t="shared" si="34"/>
        <v>0</v>
      </c>
      <c r="H61" s="363">
        <f t="shared" si="35"/>
        <v>0</v>
      </c>
      <c r="I61" s="52">
        <f t="shared" si="37"/>
        <v>0</v>
      </c>
      <c r="J61" s="52"/>
      <c r="K61" s="129"/>
      <c r="L61" s="54">
        <f t="shared" si="38"/>
        <v>0</v>
      </c>
      <c r="M61" s="129"/>
      <c r="N61" s="54">
        <f t="shared" si="39"/>
        <v>0</v>
      </c>
      <c r="O61" s="54">
        <f t="shared" si="40"/>
        <v>0</v>
      </c>
      <c r="P61" s="1"/>
    </row>
    <row r="62" spans="2:17" ht="12.5">
      <c r="B62" s="7" t="str">
        <f t="shared" si="6"/>
        <v/>
      </c>
      <c r="C62" s="50">
        <f>IF(D11="","-",+C61+1)</f>
        <v>2053</v>
      </c>
      <c r="D62" s="55">
        <f>IF(F61+SUM(E$17:E61)=D$10,F61,D$10-SUM(E$17:E61))</f>
        <v>0</v>
      </c>
      <c r="E62" s="377">
        <f>IF(+I14&lt;F61,I14,D62)</f>
        <v>0</v>
      </c>
      <c r="F62" s="55">
        <f t="shared" si="36"/>
        <v>0</v>
      </c>
      <c r="G62" s="379">
        <f t="shared" si="34"/>
        <v>0</v>
      </c>
      <c r="H62" s="363">
        <f t="shared" si="35"/>
        <v>0</v>
      </c>
      <c r="I62" s="52">
        <f t="shared" si="37"/>
        <v>0</v>
      </c>
      <c r="J62" s="52"/>
      <c r="K62" s="129"/>
      <c r="L62" s="54">
        <f t="shared" si="38"/>
        <v>0</v>
      </c>
      <c r="M62" s="129"/>
      <c r="N62" s="54">
        <f t="shared" si="39"/>
        <v>0</v>
      </c>
      <c r="O62" s="54">
        <f t="shared" si="40"/>
        <v>0</v>
      </c>
      <c r="P62" s="1"/>
    </row>
    <row r="63" spans="2:17" ht="12.5">
      <c r="B63" s="7" t="str">
        <f t="shared" si="6"/>
        <v/>
      </c>
      <c r="C63" s="50">
        <f>IF(D11="","-",+C62+1)</f>
        <v>2054</v>
      </c>
      <c r="D63" s="55">
        <f>IF(F62+SUM(E$17:E62)=D$10,F62,D$10-SUM(E$17:E62))</f>
        <v>0</v>
      </c>
      <c r="E63" s="377">
        <f>IF(+I14&lt;F62,I14,D63)</f>
        <v>0</v>
      </c>
      <c r="F63" s="55">
        <f t="shared" si="36"/>
        <v>0</v>
      </c>
      <c r="G63" s="379">
        <f t="shared" si="34"/>
        <v>0</v>
      </c>
      <c r="H63" s="363">
        <f t="shared" si="35"/>
        <v>0</v>
      </c>
      <c r="I63" s="52">
        <f t="shared" si="37"/>
        <v>0</v>
      </c>
      <c r="J63" s="52"/>
      <c r="K63" s="129"/>
      <c r="L63" s="54">
        <f t="shared" si="38"/>
        <v>0</v>
      </c>
      <c r="M63" s="129"/>
      <c r="N63" s="54">
        <f t="shared" si="39"/>
        <v>0</v>
      </c>
      <c r="O63" s="54">
        <f t="shared" si="40"/>
        <v>0</v>
      </c>
      <c r="P63" s="1"/>
    </row>
    <row r="64" spans="2:17" ht="12.5">
      <c r="B64" s="7" t="str">
        <f t="shared" si="6"/>
        <v/>
      </c>
      <c r="C64" s="50">
        <f>IF(D11="","-",+C63+1)</f>
        <v>2055</v>
      </c>
      <c r="D64" s="55">
        <f>IF(F63+SUM(E$17:E63)=D$10,F63,D$10-SUM(E$17:E63))</f>
        <v>0</v>
      </c>
      <c r="E64" s="377">
        <f>IF(+I14&lt;F63,I14,D64)</f>
        <v>0</v>
      </c>
      <c r="F64" s="55">
        <f t="shared" si="36"/>
        <v>0</v>
      </c>
      <c r="G64" s="379">
        <f t="shared" si="34"/>
        <v>0</v>
      </c>
      <c r="H64" s="363">
        <f t="shared" si="35"/>
        <v>0</v>
      </c>
      <c r="I64" s="52">
        <f t="shared" si="37"/>
        <v>0</v>
      </c>
      <c r="J64" s="52"/>
      <c r="K64" s="129"/>
      <c r="L64" s="54">
        <f t="shared" si="38"/>
        <v>0</v>
      </c>
      <c r="M64" s="129"/>
      <c r="N64" s="54">
        <f t="shared" si="39"/>
        <v>0</v>
      </c>
      <c r="O64" s="54">
        <f t="shared" si="40"/>
        <v>0</v>
      </c>
      <c r="P64" s="1"/>
    </row>
    <row r="65" spans="1:16" ht="12.5">
      <c r="B65" s="7" t="str">
        <f t="shared" si="6"/>
        <v/>
      </c>
      <c r="C65" s="50">
        <f>IF(D11="","-",+C64+1)</f>
        <v>2056</v>
      </c>
      <c r="D65" s="55">
        <f>IF(F64+SUM(E$17:E64)=D$10,F64,D$10-SUM(E$17:E64))</f>
        <v>0</v>
      </c>
      <c r="E65" s="377">
        <f>IF(+I14&lt;F64,I14,D65)</f>
        <v>0</v>
      </c>
      <c r="F65" s="55">
        <f t="shared" si="36"/>
        <v>0</v>
      </c>
      <c r="G65" s="379">
        <f t="shared" si="34"/>
        <v>0</v>
      </c>
      <c r="H65" s="363">
        <f t="shared" si="35"/>
        <v>0</v>
      </c>
      <c r="I65" s="52">
        <f t="shared" si="37"/>
        <v>0</v>
      </c>
      <c r="J65" s="52"/>
      <c r="K65" s="129"/>
      <c r="L65" s="54">
        <f t="shared" si="38"/>
        <v>0</v>
      </c>
      <c r="M65" s="129"/>
      <c r="N65" s="54">
        <f t="shared" si="39"/>
        <v>0</v>
      </c>
      <c r="O65" s="54">
        <f t="shared" si="40"/>
        <v>0</v>
      </c>
      <c r="P65" s="1"/>
    </row>
    <row r="66" spans="1:16" ht="12.5">
      <c r="B66" s="7" t="str">
        <f t="shared" si="6"/>
        <v/>
      </c>
      <c r="C66" s="50">
        <f>IF(D11="","-",+C65+1)</f>
        <v>2057</v>
      </c>
      <c r="D66" s="55">
        <f>IF(F65+SUM(E$17:E65)=D$10,F65,D$10-SUM(E$17:E65))</f>
        <v>0</v>
      </c>
      <c r="E66" s="377">
        <f>IF(+I14&lt;F65,I14,D66)</f>
        <v>0</v>
      </c>
      <c r="F66" s="55">
        <f t="shared" si="36"/>
        <v>0</v>
      </c>
      <c r="G66" s="379">
        <f t="shared" si="34"/>
        <v>0</v>
      </c>
      <c r="H66" s="363">
        <f t="shared" si="35"/>
        <v>0</v>
      </c>
      <c r="I66" s="52">
        <f t="shared" si="37"/>
        <v>0</v>
      </c>
      <c r="J66" s="52"/>
      <c r="K66" s="129"/>
      <c r="L66" s="54">
        <f t="shared" si="38"/>
        <v>0</v>
      </c>
      <c r="M66" s="129"/>
      <c r="N66" s="54">
        <f t="shared" si="39"/>
        <v>0</v>
      </c>
      <c r="O66" s="54">
        <f t="shared" si="40"/>
        <v>0</v>
      </c>
      <c r="P66" s="1"/>
    </row>
    <row r="67" spans="1:16" ht="12.5">
      <c r="B67" s="7" t="str">
        <f t="shared" si="6"/>
        <v/>
      </c>
      <c r="C67" s="50">
        <f>IF(D11="","-",+C66+1)</f>
        <v>2058</v>
      </c>
      <c r="D67" s="55">
        <f>IF(F66+SUM(E$17:E66)=D$10,F66,D$10-SUM(E$17:E66))</f>
        <v>0</v>
      </c>
      <c r="E67" s="377">
        <f>IF(+I14&lt;F66,I14,D67)</f>
        <v>0</v>
      </c>
      <c r="F67" s="55">
        <f t="shared" si="36"/>
        <v>0</v>
      </c>
      <c r="G67" s="379">
        <f t="shared" si="34"/>
        <v>0</v>
      </c>
      <c r="H67" s="363">
        <f t="shared" si="35"/>
        <v>0</v>
      </c>
      <c r="I67" s="52">
        <f t="shared" si="37"/>
        <v>0</v>
      </c>
      <c r="J67" s="52"/>
      <c r="K67" s="129"/>
      <c r="L67" s="54">
        <f t="shared" si="38"/>
        <v>0</v>
      </c>
      <c r="M67" s="129"/>
      <c r="N67" s="54">
        <f t="shared" si="39"/>
        <v>0</v>
      </c>
      <c r="O67" s="54">
        <f t="shared" si="40"/>
        <v>0</v>
      </c>
      <c r="P67" s="1"/>
    </row>
    <row r="68" spans="1:16" ht="12.5">
      <c r="B68" s="7" t="str">
        <f t="shared" si="6"/>
        <v/>
      </c>
      <c r="C68" s="50">
        <f>IF(D11="","-",+C67+1)</f>
        <v>2059</v>
      </c>
      <c r="D68" s="55">
        <f>IF(F67+SUM(E$17:E67)=D$10,F67,D$10-SUM(E$17:E67))</f>
        <v>0</v>
      </c>
      <c r="E68" s="377">
        <f>IF(+I14&lt;F67,I14,D68)</f>
        <v>0</v>
      </c>
      <c r="F68" s="55">
        <f t="shared" si="36"/>
        <v>0</v>
      </c>
      <c r="G68" s="379">
        <f t="shared" si="34"/>
        <v>0</v>
      </c>
      <c r="H68" s="363">
        <f t="shared" si="35"/>
        <v>0</v>
      </c>
      <c r="I68" s="52">
        <f t="shared" si="37"/>
        <v>0</v>
      </c>
      <c r="J68" s="52"/>
      <c r="K68" s="129"/>
      <c r="L68" s="54">
        <f t="shared" si="38"/>
        <v>0</v>
      </c>
      <c r="M68" s="129"/>
      <c r="N68" s="54">
        <f t="shared" si="39"/>
        <v>0</v>
      </c>
      <c r="O68" s="54">
        <f t="shared" si="40"/>
        <v>0</v>
      </c>
      <c r="P68" s="1"/>
    </row>
    <row r="69" spans="1:16" ht="12.5">
      <c r="B69" s="7" t="str">
        <f t="shared" si="6"/>
        <v/>
      </c>
      <c r="C69" s="50">
        <f>IF(D11="","-",+C68+1)</f>
        <v>2060</v>
      </c>
      <c r="D69" s="55">
        <f>IF(F68+SUM(E$17:E68)=D$10,F68,D$10-SUM(E$17:E68))</f>
        <v>0</v>
      </c>
      <c r="E69" s="377">
        <f>IF(+I14&lt;F68,I14,D69)</f>
        <v>0</v>
      </c>
      <c r="F69" s="55">
        <f t="shared" si="36"/>
        <v>0</v>
      </c>
      <c r="G69" s="379">
        <f t="shared" si="34"/>
        <v>0</v>
      </c>
      <c r="H69" s="363">
        <f t="shared" si="35"/>
        <v>0</v>
      </c>
      <c r="I69" s="52">
        <f t="shared" si="37"/>
        <v>0</v>
      </c>
      <c r="J69" s="52"/>
      <c r="K69" s="129"/>
      <c r="L69" s="54">
        <f t="shared" si="38"/>
        <v>0</v>
      </c>
      <c r="M69" s="129"/>
      <c r="N69" s="54">
        <f t="shared" si="39"/>
        <v>0</v>
      </c>
      <c r="O69" s="54">
        <f t="shared" si="40"/>
        <v>0</v>
      </c>
      <c r="P69" s="1"/>
    </row>
    <row r="70" spans="1:16" ht="12.5">
      <c r="B70" s="7" t="str">
        <f t="shared" si="6"/>
        <v/>
      </c>
      <c r="C70" s="50">
        <f>IF(D11="","-",+C69+1)</f>
        <v>2061</v>
      </c>
      <c r="D70" s="55">
        <f>IF(F69+SUM(E$17:E69)=D$10,F69,D$10-SUM(E$17:E69))</f>
        <v>0</v>
      </c>
      <c r="E70" s="377">
        <f>IF(+I14&lt;F69,I14,D70)</f>
        <v>0</v>
      </c>
      <c r="F70" s="55">
        <f t="shared" si="36"/>
        <v>0</v>
      </c>
      <c r="G70" s="379">
        <f t="shared" si="34"/>
        <v>0</v>
      </c>
      <c r="H70" s="363">
        <f t="shared" si="35"/>
        <v>0</v>
      </c>
      <c r="I70" s="52">
        <f t="shared" si="37"/>
        <v>0</v>
      </c>
      <c r="J70" s="52"/>
      <c r="K70" s="129"/>
      <c r="L70" s="54">
        <f t="shared" si="38"/>
        <v>0</v>
      </c>
      <c r="M70" s="129"/>
      <c r="N70" s="54">
        <f t="shared" si="39"/>
        <v>0</v>
      </c>
      <c r="O70" s="54">
        <f t="shared" si="40"/>
        <v>0</v>
      </c>
      <c r="P70" s="1"/>
    </row>
    <row r="71" spans="1:16" ht="12.5">
      <c r="B71" s="7" t="str">
        <f t="shared" si="6"/>
        <v/>
      </c>
      <c r="C71" s="50">
        <f>IF(D11="","-",+C70+1)</f>
        <v>2062</v>
      </c>
      <c r="D71" s="55">
        <f>IF(F70+SUM(E$17:E70)=D$10,F70,D$10-SUM(E$17:E70))</f>
        <v>0</v>
      </c>
      <c r="E71" s="377">
        <f>IF(+I14&lt;F70,I14,D71)</f>
        <v>0</v>
      </c>
      <c r="F71" s="55">
        <f t="shared" si="36"/>
        <v>0</v>
      </c>
      <c r="G71" s="379">
        <f t="shared" si="34"/>
        <v>0</v>
      </c>
      <c r="H71" s="363">
        <f t="shared" si="35"/>
        <v>0</v>
      </c>
      <c r="I71" s="52">
        <f t="shared" si="37"/>
        <v>0</v>
      </c>
      <c r="J71" s="52"/>
      <c r="K71" s="129"/>
      <c r="L71" s="54">
        <f t="shared" si="38"/>
        <v>0</v>
      </c>
      <c r="M71" s="129"/>
      <c r="N71" s="54">
        <f t="shared" si="39"/>
        <v>0</v>
      </c>
      <c r="O71" s="54">
        <f t="shared" si="40"/>
        <v>0</v>
      </c>
      <c r="P71" s="1"/>
    </row>
    <row r="72" spans="1:16" ht="13" thickBot="1">
      <c r="B72" s="7" t="str">
        <f t="shared" si="6"/>
        <v/>
      </c>
      <c r="C72" s="59">
        <f>IF(D11="","-",+C71+1)</f>
        <v>2063</v>
      </c>
      <c r="D72" s="60">
        <f>IF(F71+SUM(E$17:E71)=D$10,F71,D$10-SUM(E$17:E71))</f>
        <v>0</v>
      </c>
      <c r="E72" s="380">
        <f>IF(+I14&lt;F71,I14,D72)</f>
        <v>0</v>
      </c>
      <c r="F72" s="60">
        <f t="shared" si="36"/>
        <v>0</v>
      </c>
      <c r="G72" s="381">
        <f t="shared" si="34"/>
        <v>0</v>
      </c>
      <c r="H72" s="361">
        <f t="shared" si="35"/>
        <v>0</v>
      </c>
      <c r="I72" s="63">
        <f t="shared" si="37"/>
        <v>0</v>
      </c>
      <c r="J72" s="52"/>
      <c r="K72" s="130"/>
      <c r="L72" s="64">
        <f t="shared" si="38"/>
        <v>0</v>
      </c>
      <c r="M72" s="130"/>
      <c r="N72" s="64">
        <f t="shared" si="39"/>
        <v>0</v>
      </c>
      <c r="O72" s="64">
        <f t="shared" si="40"/>
        <v>0</v>
      </c>
      <c r="P72" s="1"/>
    </row>
    <row r="73" spans="1:16" ht="12.5">
      <c r="C73" s="12" t="s">
        <v>78</v>
      </c>
      <c r="D73" s="292"/>
      <c r="E73" s="292">
        <f>SUM(E17:E72)</f>
        <v>389326.00000000012</v>
      </c>
      <c r="F73" s="292"/>
      <c r="G73" s="292">
        <f>SUM(G17:G72)</f>
        <v>1445569.1937984424</v>
      </c>
      <c r="H73" s="292">
        <f>SUM(H17:H72)</f>
        <v>1445569.1937984424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1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1:16" ht="17.5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16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  <c r="Q85" s="1"/>
    </row>
    <row r="86" spans="1:17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38414.184048676834</v>
      </c>
      <c r="N87" s="386">
        <f>IF(J92&lt;D11,0,VLOOKUP(J92,C17:O72,11))</f>
        <v>38414.184048676834</v>
      </c>
      <c r="O87" s="69">
        <f>+N87-M87</f>
        <v>0</v>
      </c>
      <c r="P87" s="1"/>
      <c r="Q87" s="1"/>
    </row>
    <row r="88" spans="1:17" ht="15.5">
      <c r="C88" s="6"/>
      <c r="D88" s="104" t="s">
        <v>271</v>
      </c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40574.837780930859</v>
      </c>
      <c r="N88" s="389">
        <f>IF(J92&lt;D11,0,VLOOKUP(J92,C99:P154,7))</f>
        <v>40574.837780930859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Daingerfield - Jenkins REC 69 kV CB Repl**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2160.6537322540244</v>
      </c>
      <c r="N89" s="391">
        <f>+N88-N87</f>
        <v>2160.6537322540244</v>
      </c>
      <c r="O89" s="392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  <c r="Q90" s="1"/>
    </row>
    <row r="91" spans="1:17" ht="13.5" thickBot="1">
      <c r="C91" s="75" t="s">
        <v>85</v>
      </c>
      <c r="D91" s="91" t="str">
        <f>+D9</f>
        <v>TP2008017</v>
      </c>
      <c r="E91" s="76"/>
      <c r="F91" s="76"/>
      <c r="G91" s="76"/>
      <c r="H91" s="76"/>
      <c r="I91" s="76"/>
      <c r="J91" s="95"/>
      <c r="Q91" s="1"/>
    </row>
    <row r="92" spans="1:17" ht="13">
      <c r="C92" s="34" t="s">
        <v>51</v>
      </c>
      <c r="D92" s="362">
        <f>IF(D11=I10,0,D10)</f>
        <v>389326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  <c r="Q92" s="1"/>
    </row>
    <row r="93" spans="1:17" ht="12.5">
      <c r="C93" s="34" t="s">
        <v>54</v>
      </c>
      <c r="D93" s="88">
        <f>IF(D11=I10,"",D11)</f>
        <v>2008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3">
        <f>IF(D11=I10,"",D12)</f>
        <v>12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8848.318181818182</v>
      </c>
      <c r="K96" s="292"/>
      <c r="L96" s="292"/>
      <c r="M96" s="292"/>
      <c r="N96" s="292"/>
      <c r="O96" s="292"/>
      <c r="P96" s="1"/>
      <c r="Q96" s="1"/>
    </row>
    <row r="97" spans="1:17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  <c r="Q98" s="1"/>
    </row>
    <row r="99" spans="1:17" ht="12.5">
      <c r="C99" s="50">
        <f>IF(D93= "","-",D93)</f>
        <v>2008</v>
      </c>
      <c r="D99" s="133">
        <v>0</v>
      </c>
      <c r="E99" s="375">
        <v>0</v>
      </c>
      <c r="F99" s="137">
        <v>0</v>
      </c>
      <c r="G99" s="140">
        <v>0</v>
      </c>
      <c r="H99" s="396">
        <v>0</v>
      </c>
      <c r="I99" s="397">
        <v>0</v>
      </c>
      <c r="J99" s="154">
        <f t="shared" ref="J99:J130" si="41">+I99-H99</f>
        <v>0</v>
      </c>
      <c r="K99" s="54"/>
      <c r="L99" s="112">
        <v>0</v>
      </c>
      <c r="M99" s="53">
        <f t="shared" ref="M99:M130" si="42">IF(L99&lt;&gt;0,+H99-L99,0)</f>
        <v>0</v>
      </c>
      <c r="N99" s="112">
        <v>0</v>
      </c>
      <c r="O99" s="53">
        <f t="shared" ref="O99:O130" si="43">IF(N99&lt;&gt;0,+I99-N99,0)</f>
        <v>0</v>
      </c>
      <c r="P99" s="53">
        <f t="shared" ref="P99:P130" si="44">+O99-M99</f>
        <v>0</v>
      </c>
      <c r="Q99" s="1"/>
    </row>
    <row r="100" spans="1:17" ht="12.5">
      <c r="B100" s="7" t="str">
        <f>IF(D100=F99,"","IU")</f>
        <v/>
      </c>
      <c r="C100" s="50">
        <f>IF(D93="","-",+C99+1)</f>
        <v>2009</v>
      </c>
      <c r="D100" s="133">
        <v>0</v>
      </c>
      <c r="E100" s="375">
        <v>0</v>
      </c>
      <c r="F100" s="137">
        <v>0</v>
      </c>
      <c r="G100" s="137">
        <v>0</v>
      </c>
      <c r="H100" s="375">
        <v>0</v>
      </c>
      <c r="I100" s="374">
        <v>0</v>
      </c>
      <c r="J100" s="154">
        <f t="shared" si="41"/>
        <v>0</v>
      </c>
      <c r="K100" s="54"/>
      <c r="L100" s="113">
        <f t="shared" ref="L100:L105" si="45">H100</f>
        <v>0</v>
      </c>
      <c r="M100" s="54">
        <f t="shared" si="42"/>
        <v>0</v>
      </c>
      <c r="N100" s="113">
        <f t="shared" ref="N100:N105" si="46">I100</f>
        <v>0</v>
      </c>
      <c r="O100" s="54">
        <f t="shared" si="43"/>
        <v>0</v>
      </c>
      <c r="P100" s="54">
        <f t="shared" si="44"/>
        <v>0</v>
      </c>
      <c r="Q100" s="1"/>
    </row>
    <row r="101" spans="1:17" ht="12.5">
      <c r="B101" s="7" t="str">
        <f t="shared" ref="B101:B154" si="47">IF(D101=F100,"","IU")</f>
        <v>IU</v>
      </c>
      <c r="C101" s="50">
        <f>IF(D93="","-",+C100+1)</f>
        <v>2010</v>
      </c>
      <c r="D101" s="133">
        <v>389326</v>
      </c>
      <c r="E101" s="375">
        <v>10245</v>
      </c>
      <c r="F101" s="137">
        <v>379081</v>
      </c>
      <c r="G101" s="137">
        <v>384203.5</v>
      </c>
      <c r="H101" s="375">
        <v>73671.650548973092</v>
      </c>
      <c r="I101" s="374">
        <v>73671.650548973092</v>
      </c>
      <c r="J101" s="154">
        <f t="shared" si="41"/>
        <v>0</v>
      </c>
      <c r="K101" s="54"/>
      <c r="L101" s="113">
        <f t="shared" si="45"/>
        <v>73671.650548973092</v>
      </c>
      <c r="M101" s="54">
        <f t="shared" si="42"/>
        <v>0</v>
      </c>
      <c r="N101" s="113">
        <f t="shared" si="46"/>
        <v>73671.650548973092</v>
      </c>
      <c r="O101" s="54">
        <f t="shared" si="43"/>
        <v>0</v>
      </c>
      <c r="P101" s="54">
        <f t="shared" si="44"/>
        <v>0</v>
      </c>
      <c r="Q101" s="1"/>
    </row>
    <row r="102" spans="1:17" ht="12.5">
      <c r="B102" s="7" t="str">
        <f t="shared" si="47"/>
        <v/>
      </c>
      <c r="C102" s="50">
        <f>IF(D93="","-",+C101+1)</f>
        <v>2011</v>
      </c>
      <c r="D102" s="133">
        <v>379081</v>
      </c>
      <c r="E102" s="376">
        <v>9269.6666666666661</v>
      </c>
      <c r="F102" s="137">
        <v>369811.33333333331</v>
      </c>
      <c r="G102" s="137">
        <v>374446.16666666663</v>
      </c>
      <c r="H102" s="375">
        <v>65578.844240085236</v>
      </c>
      <c r="I102" s="374">
        <v>65578.844240085236</v>
      </c>
      <c r="J102" s="154">
        <f t="shared" si="41"/>
        <v>0</v>
      </c>
      <c r="K102" s="54"/>
      <c r="L102" s="113">
        <f t="shared" si="45"/>
        <v>65578.844240085236</v>
      </c>
      <c r="M102" s="54">
        <f t="shared" si="42"/>
        <v>0</v>
      </c>
      <c r="N102" s="113">
        <f t="shared" si="46"/>
        <v>65578.844240085236</v>
      </c>
      <c r="O102" s="54">
        <f t="shared" si="43"/>
        <v>0</v>
      </c>
      <c r="P102" s="54">
        <f t="shared" si="44"/>
        <v>0</v>
      </c>
      <c r="Q102" s="1"/>
    </row>
    <row r="103" spans="1:17" ht="12.5">
      <c r="B103" s="7" t="str">
        <f t="shared" si="47"/>
        <v/>
      </c>
      <c r="C103" s="50">
        <f>IF(D93="","-",+C102+1)</f>
        <v>2012</v>
      </c>
      <c r="D103" s="133">
        <v>369811.33333333331</v>
      </c>
      <c r="E103" s="375">
        <v>9269.6666666666661</v>
      </c>
      <c r="F103" s="137">
        <v>360541.66666666663</v>
      </c>
      <c r="G103" s="137">
        <v>365176.5</v>
      </c>
      <c r="H103" s="375">
        <v>63006.82444122398</v>
      </c>
      <c r="I103" s="374">
        <v>63006.82444122398</v>
      </c>
      <c r="J103" s="154">
        <f t="shared" si="41"/>
        <v>0</v>
      </c>
      <c r="K103" s="54"/>
      <c r="L103" s="113">
        <f t="shared" si="45"/>
        <v>63006.82444122398</v>
      </c>
      <c r="M103" s="54">
        <f t="shared" si="42"/>
        <v>0</v>
      </c>
      <c r="N103" s="113">
        <f t="shared" si="46"/>
        <v>63006.82444122398</v>
      </c>
      <c r="O103" s="54">
        <f t="shared" si="43"/>
        <v>0</v>
      </c>
      <c r="P103" s="54">
        <f t="shared" si="44"/>
        <v>0</v>
      </c>
      <c r="Q103" s="1"/>
    </row>
    <row r="104" spans="1:17" ht="12.5">
      <c r="B104" s="7" t="str">
        <f t="shared" si="47"/>
        <v/>
      </c>
      <c r="C104" s="50">
        <f>IF(D93="","-",+C103+1)</f>
        <v>2013</v>
      </c>
      <c r="D104" s="133">
        <v>360541.66666666663</v>
      </c>
      <c r="E104" s="375">
        <v>9269.6666666666661</v>
      </c>
      <c r="F104" s="137">
        <v>351271.99999999994</v>
      </c>
      <c r="G104" s="137">
        <v>355906.83333333326</v>
      </c>
      <c r="H104" s="375">
        <v>57420.908011898166</v>
      </c>
      <c r="I104" s="374">
        <v>57420.908011898166</v>
      </c>
      <c r="J104" s="154">
        <v>0</v>
      </c>
      <c r="K104" s="54"/>
      <c r="L104" s="113">
        <f t="shared" si="45"/>
        <v>57420.908011898166</v>
      </c>
      <c r="M104" s="54">
        <f t="shared" ref="M104:M109" si="48">IF(L104&lt;&gt;0,+H104-L104,0)</f>
        <v>0</v>
      </c>
      <c r="N104" s="113">
        <f t="shared" si="46"/>
        <v>57420.908011898166</v>
      </c>
      <c r="O104" s="54">
        <f t="shared" ref="O104:O109" si="49">IF(N104&lt;&gt;0,+I104-N104,0)</f>
        <v>0</v>
      </c>
      <c r="P104" s="54">
        <f t="shared" ref="P104:P109" si="50">+O104-M104</f>
        <v>0</v>
      </c>
      <c r="Q104" s="1"/>
    </row>
    <row r="105" spans="1:17" ht="12.5">
      <c r="B105" s="7" t="str">
        <f t="shared" si="47"/>
        <v/>
      </c>
      <c r="C105" s="50">
        <f>IF(D93="","-",+C104+1)</f>
        <v>2014</v>
      </c>
      <c r="D105" s="133">
        <v>351271.99999999994</v>
      </c>
      <c r="E105" s="375">
        <v>9269.6666666666661</v>
      </c>
      <c r="F105" s="137">
        <v>342002.33333333326</v>
      </c>
      <c r="G105" s="137">
        <v>346637.16666666663</v>
      </c>
      <c r="H105" s="375">
        <v>56385.789642955569</v>
      </c>
      <c r="I105" s="374">
        <v>56385.789642955569</v>
      </c>
      <c r="J105" s="54">
        <v>0</v>
      </c>
      <c r="K105" s="54"/>
      <c r="L105" s="113">
        <f t="shared" si="45"/>
        <v>56385.789642955569</v>
      </c>
      <c r="M105" s="54">
        <f t="shared" si="48"/>
        <v>0</v>
      </c>
      <c r="N105" s="113">
        <f t="shared" si="46"/>
        <v>56385.789642955569</v>
      </c>
      <c r="O105" s="54">
        <f t="shared" si="49"/>
        <v>0</v>
      </c>
      <c r="P105" s="54">
        <f t="shared" si="50"/>
        <v>0</v>
      </c>
      <c r="Q105" s="1"/>
    </row>
    <row r="106" spans="1:17" ht="12.5">
      <c r="B106" s="7" t="str">
        <f t="shared" si="47"/>
        <v/>
      </c>
      <c r="C106" s="50">
        <f>IF(D93="","-",+C105+1)</f>
        <v>2015</v>
      </c>
      <c r="D106" s="133">
        <v>342002.33333333326</v>
      </c>
      <c r="E106" s="375">
        <v>9269.6666666666661</v>
      </c>
      <c r="F106" s="137">
        <v>332732.66666666657</v>
      </c>
      <c r="G106" s="137">
        <v>337367.49999999988</v>
      </c>
      <c r="H106" s="375">
        <v>53724.203573157785</v>
      </c>
      <c r="I106" s="374">
        <v>53724.203573157785</v>
      </c>
      <c r="J106" s="54">
        <f t="shared" si="41"/>
        <v>0</v>
      </c>
      <c r="K106" s="54"/>
      <c r="L106" s="113">
        <f t="shared" ref="L106:L111" si="51">H106</f>
        <v>53724.203573157785</v>
      </c>
      <c r="M106" s="54">
        <f t="shared" si="48"/>
        <v>0</v>
      </c>
      <c r="N106" s="113">
        <f t="shared" ref="N106:N111" si="52">I106</f>
        <v>53724.203573157785</v>
      </c>
      <c r="O106" s="54">
        <f t="shared" si="49"/>
        <v>0</v>
      </c>
      <c r="P106" s="54">
        <f t="shared" si="50"/>
        <v>0</v>
      </c>
      <c r="Q106" s="1"/>
    </row>
    <row r="107" spans="1:17" ht="12.5">
      <c r="B107" s="7" t="str">
        <f t="shared" si="47"/>
        <v/>
      </c>
      <c r="C107" s="50">
        <f>IF(D93="","-",+C106+1)</f>
        <v>2016</v>
      </c>
      <c r="D107" s="133">
        <v>332732.66666666657</v>
      </c>
      <c r="E107" s="375">
        <v>9054.0930232558148</v>
      </c>
      <c r="F107" s="137">
        <v>323678.57364341075</v>
      </c>
      <c r="G107" s="137">
        <v>328205.62015503866</v>
      </c>
      <c r="H107" s="375">
        <v>50719.792658112536</v>
      </c>
      <c r="I107" s="374">
        <v>50719.792658112536</v>
      </c>
      <c r="J107" s="54">
        <f t="shared" si="41"/>
        <v>0</v>
      </c>
      <c r="K107" s="54"/>
      <c r="L107" s="113">
        <f t="shared" si="51"/>
        <v>50719.792658112536</v>
      </c>
      <c r="M107" s="54">
        <f t="shared" si="48"/>
        <v>0</v>
      </c>
      <c r="N107" s="113">
        <f t="shared" si="52"/>
        <v>50719.792658112536</v>
      </c>
      <c r="O107" s="54">
        <f t="shared" si="49"/>
        <v>0</v>
      </c>
      <c r="P107" s="54">
        <f t="shared" si="50"/>
        <v>0</v>
      </c>
      <c r="Q107" s="1"/>
    </row>
    <row r="108" spans="1:17" ht="12.5">
      <c r="B108" s="7" t="str">
        <f t="shared" si="47"/>
        <v/>
      </c>
      <c r="C108" s="50">
        <f>IF(D93="","-",+C107+1)</f>
        <v>2017</v>
      </c>
      <c r="D108" s="133">
        <v>323678.57364341075</v>
      </c>
      <c r="E108" s="375">
        <v>9269.6666666666661</v>
      </c>
      <c r="F108" s="137">
        <v>314408.90697674407</v>
      </c>
      <c r="G108" s="137">
        <v>319043.74031007744</v>
      </c>
      <c r="H108" s="375">
        <v>48024.374867081598</v>
      </c>
      <c r="I108" s="374">
        <v>48024.374867081598</v>
      </c>
      <c r="J108" s="54">
        <f t="shared" si="41"/>
        <v>0</v>
      </c>
      <c r="K108" s="54"/>
      <c r="L108" s="113">
        <f t="shared" si="51"/>
        <v>48024.374867081598</v>
      </c>
      <c r="M108" s="54">
        <f t="shared" si="48"/>
        <v>0</v>
      </c>
      <c r="N108" s="113">
        <f t="shared" si="52"/>
        <v>48024.374867081598</v>
      </c>
      <c r="O108" s="54">
        <f t="shared" si="49"/>
        <v>0</v>
      </c>
      <c r="P108" s="54">
        <f t="shared" si="50"/>
        <v>0</v>
      </c>
      <c r="Q108" s="1"/>
    </row>
    <row r="109" spans="1:17" ht="12.5">
      <c r="B109" s="7" t="str">
        <f t="shared" si="47"/>
        <v/>
      </c>
      <c r="C109" s="50">
        <f>IF(D93="","-",+C108+1)</f>
        <v>2018</v>
      </c>
      <c r="D109" s="133">
        <v>314408.90697674407</v>
      </c>
      <c r="E109" s="375">
        <v>9269.6666666666661</v>
      </c>
      <c r="F109" s="137">
        <v>305139.24031007738</v>
      </c>
      <c r="G109" s="137">
        <v>309774.07364341069</v>
      </c>
      <c r="H109" s="375">
        <v>41983.22941148797</v>
      </c>
      <c r="I109" s="374">
        <v>41983.22941148797</v>
      </c>
      <c r="J109" s="54">
        <f t="shared" si="41"/>
        <v>0</v>
      </c>
      <c r="K109" s="54"/>
      <c r="L109" s="113">
        <f t="shared" si="51"/>
        <v>41983.22941148797</v>
      </c>
      <c r="M109" s="54">
        <f t="shared" si="48"/>
        <v>0</v>
      </c>
      <c r="N109" s="113">
        <f t="shared" si="52"/>
        <v>41983.22941148797</v>
      </c>
      <c r="O109" s="54">
        <f t="shared" si="49"/>
        <v>0</v>
      </c>
      <c r="P109" s="54">
        <f t="shared" si="50"/>
        <v>0</v>
      </c>
      <c r="Q109" s="1"/>
    </row>
    <row r="110" spans="1:17" ht="12.5">
      <c r="B110" s="7" t="str">
        <f t="shared" si="47"/>
        <v/>
      </c>
      <c r="C110" s="50">
        <f>IF(D93="","-",+C109+1)</f>
        <v>2019</v>
      </c>
      <c r="D110" s="133">
        <v>305139.24031007738</v>
      </c>
      <c r="E110" s="375">
        <v>9054.0930232558148</v>
      </c>
      <c r="F110" s="137">
        <v>296085.14728682156</v>
      </c>
      <c r="G110" s="137">
        <v>300612.19379844947</v>
      </c>
      <c r="H110" s="375">
        <v>41231.786544650007</v>
      </c>
      <c r="I110" s="374">
        <v>41231.786544650007</v>
      </c>
      <c r="J110" s="54">
        <f t="shared" si="41"/>
        <v>0</v>
      </c>
      <c r="K110" s="54"/>
      <c r="L110" s="113">
        <f t="shared" si="51"/>
        <v>41231.786544650007</v>
      </c>
      <c r="M110" s="54">
        <f t="shared" ref="M110:M111" si="53">IF(L110&lt;&gt;0,+H110-L110,0)</f>
        <v>0</v>
      </c>
      <c r="N110" s="113">
        <f t="shared" si="52"/>
        <v>41231.786544650007</v>
      </c>
      <c r="O110" s="54">
        <f t="shared" si="43"/>
        <v>0</v>
      </c>
      <c r="P110" s="54">
        <f t="shared" si="44"/>
        <v>0</v>
      </c>
      <c r="Q110" s="1"/>
    </row>
    <row r="111" spans="1:17" ht="12.5">
      <c r="B111" s="7" t="str">
        <f t="shared" si="47"/>
        <v/>
      </c>
      <c r="C111" s="50">
        <f>IF(D93="","-",+C110+1)</f>
        <v>2020</v>
      </c>
      <c r="D111" s="133">
        <v>296085.14728682156</v>
      </c>
      <c r="E111" s="375">
        <v>9269.6666666666661</v>
      </c>
      <c r="F111" s="137">
        <v>286815.48062015488</v>
      </c>
      <c r="G111" s="137">
        <v>291450.31395348825</v>
      </c>
      <c r="H111" s="375">
        <v>40622.093922186577</v>
      </c>
      <c r="I111" s="374">
        <v>40622.093922186577</v>
      </c>
      <c r="J111" s="54">
        <f t="shared" si="41"/>
        <v>0</v>
      </c>
      <c r="K111" s="54"/>
      <c r="L111" s="113">
        <f t="shared" si="51"/>
        <v>40622.093922186577</v>
      </c>
      <c r="M111" s="54">
        <f t="shared" si="53"/>
        <v>0</v>
      </c>
      <c r="N111" s="113">
        <f t="shared" si="52"/>
        <v>40622.093922186577</v>
      </c>
      <c r="O111" s="54">
        <f t="shared" si="43"/>
        <v>0</v>
      </c>
      <c r="P111" s="54">
        <f t="shared" si="44"/>
        <v>0</v>
      </c>
      <c r="Q111" s="1"/>
    </row>
    <row r="112" spans="1:17" ht="12.5">
      <c r="B112" s="7" t="str">
        <f t="shared" si="47"/>
        <v/>
      </c>
      <c r="C112" s="50">
        <f>IF(D93="","-",+C111+1)</f>
        <v>2021</v>
      </c>
      <c r="D112" s="133">
        <v>286815.48062015488</v>
      </c>
      <c r="E112" s="375">
        <v>9495.7560975609758</v>
      </c>
      <c r="F112" s="137">
        <v>277319.7245225939</v>
      </c>
      <c r="G112" s="137">
        <v>282067.60257137439</v>
      </c>
      <c r="H112" s="375">
        <v>41514.441787998621</v>
      </c>
      <c r="I112" s="374">
        <v>41514.441787998621</v>
      </c>
      <c r="J112" s="54">
        <f t="shared" si="41"/>
        <v>0</v>
      </c>
      <c r="K112" s="54"/>
      <c r="L112" s="113">
        <f t="shared" ref="L112" si="54">H112</f>
        <v>41514.441787998621</v>
      </c>
      <c r="M112" s="54">
        <f t="shared" ref="M112" si="55">IF(L112&lt;&gt;0,+H112-L112,0)</f>
        <v>0</v>
      </c>
      <c r="N112" s="113">
        <f t="shared" ref="N112" si="56">I112</f>
        <v>41514.441787998621</v>
      </c>
      <c r="O112" s="54">
        <f t="shared" ref="O112" si="57">IF(N112&lt;&gt;0,+I112-N112,0)</f>
        <v>0</v>
      </c>
      <c r="P112" s="54">
        <f t="shared" ref="P112" si="58">+O112-M112</f>
        <v>0</v>
      </c>
      <c r="Q112" s="1"/>
    </row>
    <row r="113" spans="2:17" ht="13">
      <c r="B113" s="7" t="str">
        <f t="shared" si="47"/>
        <v/>
      </c>
      <c r="C113" s="459">
        <f>IF(D93="","-",+C112+1)</f>
        <v>2022</v>
      </c>
      <c r="D113" s="12">
        <v>277319.7245225939</v>
      </c>
      <c r="E113" s="377">
        <v>9269.6666666666661</v>
      </c>
      <c r="F113" s="55">
        <v>268050.05785592721</v>
      </c>
      <c r="G113" s="55">
        <v>272684.89118926052</v>
      </c>
      <c r="H113" s="379">
        <v>41298.645816011769</v>
      </c>
      <c r="I113" s="398">
        <v>41298.645816011769</v>
      </c>
      <c r="J113" s="54">
        <f t="shared" si="41"/>
        <v>0</v>
      </c>
      <c r="K113" s="54"/>
      <c r="L113" s="129"/>
      <c r="M113" s="54">
        <f t="shared" si="42"/>
        <v>0</v>
      </c>
      <c r="N113" s="129"/>
      <c r="O113" s="54">
        <f t="shared" si="43"/>
        <v>0</v>
      </c>
      <c r="P113" s="54">
        <f t="shared" si="44"/>
        <v>0</v>
      </c>
      <c r="Q113" s="1"/>
    </row>
    <row r="114" spans="2:17" ht="12.5">
      <c r="B114" s="7" t="str">
        <f t="shared" si="47"/>
        <v/>
      </c>
      <c r="C114" s="50">
        <f>IF(D93="","-",+C113+1)</f>
        <v>2023</v>
      </c>
      <c r="D114" s="12">
        <f>IF(F113+SUM(E$99:E113)=D$92,F113,D$92-SUM(E$99:E113))</f>
        <v>268050.05785592721</v>
      </c>
      <c r="E114" s="377">
        <f>IF(+J96&lt;F113,J96,D114)</f>
        <v>8848.318181818182</v>
      </c>
      <c r="F114" s="55">
        <f t="shared" ref="F114:F130" si="59">+D114-E114</f>
        <v>259201.73967410903</v>
      </c>
      <c r="G114" s="55">
        <f t="shared" ref="G114:G130" si="60">+(F114+D114)/2</f>
        <v>263625.89876501809</v>
      </c>
      <c r="H114" s="379">
        <f t="shared" ref="H114:H154" si="61">+J$94*G114+E114</f>
        <v>41676.686458400989</v>
      </c>
      <c r="I114" s="398">
        <f t="shared" ref="I114:I154" si="62">+J$95*G114+E114</f>
        <v>41676.686458400989</v>
      </c>
      <c r="J114" s="54">
        <f t="shared" si="41"/>
        <v>0</v>
      </c>
      <c r="K114" s="54"/>
      <c r="L114" s="129"/>
      <c r="M114" s="54">
        <f t="shared" si="42"/>
        <v>0</v>
      </c>
      <c r="N114" s="129"/>
      <c r="O114" s="54">
        <f t="shared" si="43"/>
        <v>0</v>
      </c>
      <c r="P114" s="54">
        <f t="shared" si="44"/>
        <v>0</v>
      </c>
      <c r="Q114" s="1"/>
    </row>
    <row r="115" spans="2:17" ht="12.5">
      <c r="B115" s="7" t="str">
        <f t="shared" si="47"/>
        <v/>
      </c>
      <c r="C115" s="50">
        <f>IF(D93="","-",+C114+1)</f>
        <v>2024</v>
      </c>
      <c r="D115" s="12">
        <f>IF(F114+SUM(E$99:E114)=D$92,F114,D$92-SUM(E$99:E114))</f>
        <v>259201.73967410903</v>
      </c>
      <c r="E115" s="377">
        <f>IF(+J96&lt;F114,J96,D115)</f>
        <v>8848.318181818182</v>
      </c>
      <c r="F115" s="55">
        <f t="shared" si="59"/>
        <v>250353.42149229086</v>
      </c>
      <c r="G115" s="55">
        <f t="shared" si="60"/>
        <v>254777.58058319995</v>
      </c>
      <c r="H115" s="379">
        <f t="shared" si="61"/>
        <v>40574.837780930859</v>
      </c>
      <c r="I115" s="398">
        <f t="shared" si="62"/>
        <v>40574.837780930859</v>
      </c>
      <c r="J115" s="54">
        <f t="shared" si="41"/>
        <v>0</v>
      </c>
      <c r="K115" s="54"/>
      <c r="L115" s="129"/>
      <c r="M115" s="54">
        <f t="shared" si="42"/>
        <v>0</v>
      </c>
      <c r="N115" s="129"/>
      <c r="O115" s="54">
        <f t="shared" si="43"/>
        <v>0</v>
      </c>
      <c r="P115" s="54">
        <f t="shared" si="44"/>
        <v>0</v>
      </c>
      <c r="Q115" s="1"/>
    </row>
    <row r="116" spans="2:17" ht="12.5">
      <c r="B116" s="7" t="str">
        <f t="shared" si="47"/>
        <v/>
      </c>
      <c r="C116" s="50">
        <f>IF(D93="","-",+C115+1)</f>
        <v>2025</v>
      </c>
      <c r="D116" s="12">
        <f>IF(F115+SUM(E$99:E115)=D$92,F115,D$92-SUM(E$99:E115))</f>
        <v>250353.42149229086</v>
      </c>
      <c r="E116" s="377">
        <f>IF(+J96&lt;F115,J96,D116)</f>
        <v>8848.318181818182</v>
      </c>
      <c r="F116" s="55">
        <f t="shared" si="59"/>
        <v>241505.10331047268</v>
      </c>
      <c r="G116" s="55">
        <f t="shared" si="60"/>
        <v>245929.26240138177</v>
      </c>
      <c r="H116" s="379">
        <f t="shared" si="61"/>
        <v>39472.989103460721</v>
      </c>
      <c r="I116" s="398">
        <f t="shared" si="62"/>
        <v>39472.989103460721</v>
      </c>
      <c r="J116" s="54">
        <f t="shared" si="41"/>
        <v>0</v>
      </c>
      <c r="K116" s="54"/>
      <c r="L116" s="129"/>
      <c r="M116" s="54">
        <f t="shared" si="42"/>
        <v>0</v>
      </c>
      <c r="N116" s="129"/>
      <c r="O116" s="54">
        <f t="shared" si="43"/>
        <v>0</v>
      </c>
      <c r="P116" s="54">
        <f t="shared" si="44"/>
        <v>0</v>
      </c>
      <c r="Q116" s="1"/>
    </row>
    <row r="117" spans="2:17" ht="12.5">
      <c r="B117" s="7" t="str">
        <f t="shared" si="47"/>
        <v/>
      </c>
      <c r="C117" s="50">
        <f>IF(D93="","-",+C116+1)</f>
        <v>2026</v>
      </c>
      <c r="D117" s="12">
        <f>IF(F116+SUM(E$99:E116)=D$92,F116,D$92-SUM(E$99:E116))</f>
        <v>241505.10331047268</v>
      </c>
      <c r="E117" s="377">
        <f>IF(+J96&lt;F116,J96,D117)</f>
        <v>8848.318181818182</v>
      </c>
      <c r="F117" s="55">
        <f t="shared" si="59"/>
        <v>232656.7851286545</v>
      </c>
      <c r="G117" s="55">
        <f t="shared" si="60"/>
        <v>237080.94421956359</v>
      </c>
      <c r="H117" s="379">
        <f t="shared" si="61"/>
        <v>38371.14042599059</v>
      </c>
      <c r="I117" s="398">
        <f t="shared" si="62"/>
        <v>38371.14042599059</v>
      </c>
      <c r="J117" s="54">
        <f t="shared" si="41"/>
        <v>0</v>
      </c>
      <c r="K117" s="54"/>
      <c r="L117" s="129"/>
      <c r="M117" s="54">
        <f t="shared" si="42"/>
        <v>0</v>
      </c>
      <c r="N117" s="129"/>
      <c r="O117" s="54">
        <f t="shared" si="43"/>
        <v>0</v>
      </c>
      <c r="P117" s="54">
        <f t="shared" si="44"/>
        <v>0</v>
      </c>
      <c r="Q117" s="1"/>
    </row>
    <row r="118" spans="2:17" ht="12.5">
      <c r="B118" s="7" t="str">
        <f t="shared" si="47"/>
        <v/>
      </c>
      <c r="C118" s="50">
        <f>IF(D93="","-",+C117+1)</f>
        <v>2027</v>
      </c>
      <c r="D118" s="12">
        <f>IF(F117+SUM(E$99:E117)=D$92,F117,D$92-SUM(E$99:E117))</f>
        <v>232656.7851286545</v>
      </c>
      <c r="E118" s="377">
        <f>IF(+J96&lt;F117,J96,D118)</f>
        <v>8848.318181818182</v>
      </c>
      <c r="F118" s="55">
        <f t="shared" si="59"/>
        <v>223808.46694683633</v>
      </c>
      <c r="G118" s="55">
        <f t="shared" si="60"/>
        <v>228232.62603774542</v>
      </c>
      <c r="H118" s="379">
        <f t="shared" si="61"/>
        <v>37269.291748520453</v>
      </c>
      <c r="I118" s="398">
        <f t="shared" si="62"/>
        <v>37269.291748520453</v>
      </c>
      <c r="J118" s="54">
        <f t="shared" si="41"/>
        <v>0</v>
      </c>
      <c r="K118" s="54"/>
      <c r="L118" s="129"/>
      <c r="M118" s="54">
        <f t="shared" si="42"/>
        <v>0</v>
      </c>
      <c r="N118" s="129"/>
      <c r="O118" s="54">
        <f t="shared" si="43"/>
        <v>0</v>
      </c>
      <c r="P118" s="54">
        <f t="shared" si="44"/>
        <v>0</v>
      </c>
      <c r="Q118" s="1"/>
    </row>
    <row r="119" spans="2:17" ht="12.5">
      <c r="B119" s="7" t="str">
        <f t="shared" si="47"/>
        <v/>
      </c>
      <c r="C119" s="50">
        <f>IF(D93="","-",+C118+1)</f>
        <v>2028</v>
      </c>
      <c r="D119" s="12">
        <f>IF(F118+SUM(E$99:E118)=D$92,F118,D$92-SUM(E$99:E118))</f>
        <v>223808.46694683633</v>
      </c>
      <c r="E119" s="377">
        <f>IF(+J96&lt;F118,J96,D119)</f>
        <v>8848.318181818182</v>
      </c>
      <c r="F119" s="55">
        <f t="shared" si="59"/>
        <v>214960.14876501815</v>
      </c>
      <c r="G119" s="55">
        <f t="shared" si="60"/>
        <v>219384.30785592724</v>
      </c>
      <c r="H119" s="379">
        <f t="shared" si="61"/>
        <v>36167.443071050322</v>
      </c>
      <c r="I119" s="398">
        <f t="shared" si="62"/>
        <v>36167.443071050322</v>
      </c>
      <c r="J119" s="54">
        <f t="shared" si="41"/>
        <v>0</v>
      </c>
      <c r="K119" s="54"/>
      <c r="L119" s="129"/>
      <c r="M119" s="54">
        <f t="shared" si="42"/>
        <v>0</v>
      </c>
      <c r="N119" s="129"/>
      <c r="O119" s="54">
        <f t="shared" si="43"/>
        <v>0</v>
      </c>
      <c r="P119" s="54">
        <f t="shared" si="44"/>
        <v>0</v>
      </c>
      <c r="Q119" s="1"/>
    </row>
    <row r="120" spans="2:17" ht="12.5">
      <c r="B120" s="7" t="str">
        <f t="shared" si="47"/>
        <v/>
      </c>
      <c r="C120" s="50">
        <f>IF(D93="","-",+C119+1)</f>
        <v>2029</v>
      </c>
      <c r="D120" s="12">
        <f>IF(F119+SUM(E$99:E119)=D$92,F119,D$92-SUM(E$99:E119))</f>
        <v>214960.14876501815</v>
      </c>
      <c r="E120" s="377">
        <f>IF(+J96&lt;F119,J96,D120)</f>
        <v>8848.318181818182</v>
      </c>
      <c r="F120" s="55">
        <f t="shared" si="59"/>
        <v>206111.83058319998</v>
      </c>
      <c r="G120" s="55">
        <f t="shared" si="60"/>
        <v>210535.98967410906</v>
      </c>
      <c r="H120" s="379">
        <f t="shared" si="61"/>
        <v>35065.594393580184</v>
      </c>
      <c r="I120" s="398">
        <f t="shared" si="62"/>
        <v>35065.594393580184</v>
      </c>
      <c r="J120" s="54">
        <f t="shared" si="41"/>
        <v>0</v>
      </c>
      <c r="K120" s="54"/>
      <c r="L120" s="129"/>
      <c r="M120" s="54">
        <f t="shared" si="42"/>
        <v>0</v>
      </c>
      <c r="N120" s="129"/>
      <c r="O120" s="54">
        <f t="shared" si="43"/>
        <v>0</v>
      </c>
      <c r="P120" s="54">
        <f t="shared" si="44"/>
        <v>0</v>
      </c>
      <c r="Q120" s="1"/>
    </row>
    <row r="121" spans="2:17" ht="12.5">
      <c r="B121" s="7" t="str">
        <f t="shared" si="47"/>
        <v/>
      </c>
      <c r="C121" s="50">
        <f>IF(D93="","-",+C120+1)</f>
        <v>2030</v>
      </c>
      <c r="D121" s="12">
        <f>IF(F120+SUM(E$99:E120)=D$92,F120,D$92-SUM(E$99:E120))</f>
        <v>206111.83058319998</v>
      </c>
      <c r="E121" s="377">
        <f>IF(+J96&lt;F120,J96,D121)</f>
        <v>8848.318181818182</v>
      </c>
      <c r="F121" s="55">
        <f t="shared" si="59"/>
        <v>197263.5124013818</v>
      </c>
      <c r="G121" s="55">
        <f t="shared" si="60"/>
        <v>201687.67149229089</v>
      </c>
      <c r="H121" s="379">
        <f t="shared" si="61"/>
        <v>33963.745716110054</v>
      </c>
      <c r="I121" s="398">
        <f t="shared" si="62"/>
        <v>33963.745716110054</v>
      </c>
      <c r="J121" s="54">
        <f t="shared" si="41"/>
        <v>0</v>
      </c>
      <c r="K121" s="54"/>
      <c r="L121" s="129"/>
      <c r="M121" s="54">
        <f t="shared" si="42"/>
        <v>0</v>
      </c>
      <c r="N121" s="129"/>
      <c r="O121" s="54">
        <f t="shared" si="43"/>
        <v>0</v>
      </c>
      <c r="P121" s="54">
        <f t="shared" si="44"/>
        <v>0</v>
      </c>
      <c r="Q121" s="1"/>
    </row>
    <row r="122" spans="2:17" ht="12.5">
      <c r="B122" s="7" t="str">
        <f t="shared" si="47"/>
        <v/>
      </c>
      <c r="C122" s="50">
        <f>IF(D93="","-",+C121+1)</f>
        <v>2031</v>
      </c>
      <c r="D122" s="12">
        <f>IF(F121+SUM(E$99:E121)=D$92,F121,D$92-SUM(E$99:E121))</f>
        <v>197263.5124013818</v>
      </c>
      <c r="E122" s="377">
        <f>IF(+J96&lt;F121,J96,D122)</f>
        <v>8848.318181818182</v>
      </c>
      <c r="F122" s="55">
        <f t="shared" si="59"/>
        <v>188415.19421956362</v>
      </c>
      <c r="G122" s="55">
        <f t="shared" si="60"/>
        <v>192839.35331047271</v>
      </c>
      <c r="H122" s="379">
        <f t="shared" si="61"/>
        <v>32861.897038639916</v>
      </c>
      <c r="I122" s="398">
        <f t="shared" si="62"/>
        <v>32861.897038639916</v>
      </c>
      <c r="J122" s="54">
        <f t="shared" si="41"/>
        <v>0</v>
      </c>
      <c r="K122" s="54"/>
      <c r="L122" s="129"/>
      <c r="M122" s="54">
        <f t="shared" si="42"/>
        <v>0</v>
      </c>
      <c r="N122" s="129"/>
      <c r="O122" s="54">
        <f t="shared" si="43"/>
        <v>0</v>
      </c>
      <c r="P122" s="54">
        <f t="shared" si="44"/>
        <v>0</v>
      </c>
      <c r="Q122" s="1"/>
    </row>
    <row r="123" spans="2:17" ht="12.5">
      <c r="B123" s="7" t="str">
        <f t="shared" si="47"/>
        <v/>
      </c>
      <c r="C123" s="50">
        <f>IF(D93="","-",+C122+1)</f>
        <v>2032</v>
      </c>
      <c r="D123" s="12">
        <f>IF(F122+SUM(E$99:E122)=D$92,F122,D$92-SUM(E$99:E122))</f>
        <v>188415.19421956362</v>
      </c>
      <c r="E123" s="377">
        <f>IF(+J96&lt;F122,J96,D123)</f>
        <v>8848.318181818182</v>
      </c>
      <c r="F123" s="55">
        <f t="shared" si="59"/>
        <v>179566.87603774545</v>
      </c>
      <c r="G123" s="55">
        <f t="shared" si="60"/>
        <v>183991.03512865453</v>
      </c>
      <c r="H123" s="379">
        <f t="shared" si="61"/>
        <v>31760.048361169785</v>
      </c>
      <c r="I123" s="398">
        <f t="shared" si="62"/>
        <v>31760.048361169785</v>
      </c>
      <c r="J123" s="54">
        <f t="shared" si="41"/>
        <v>0</v>
      </c>
      <c r="K123" s="54"/>
      <c r="L123" s="129"/>
      <c r="M123" s="54">
        <f t="shared" si="42"/>
        <v>0</v>
      </c>
      <c r="N123" s="129"/>
      <c r="O123" s="54">
        <f t="shared" si="43"/>
        <v>0</v>
      </c>
      <c r="P123" s="54">
        <f t="shared" si="44"/>
        <v>0</v>
      </c>
      <c r="Q123" s="1"/>
    </row>
    <row r="124" spans="2:17" ht="12.5">
      <c r="B124" s="7" t="str">
        <f t="shared" si="47"/>
        <v/>
      </c>
      <c r="C124" s="50">
        <f>IF(D93="","-",+C123+1)</f>
        <v>2033</v>
      </c>
      <c r="D124" s="12">
        <f>IF(F123+SUM(E$99:E123)=D$92,F123,D$92-SUM(E$99:E123))</f>
        <v>179566.87603774545</v>
      </c>
      <c r="E124" s="377">
        <f>IF(+J96&lt;F123,J96,D124)</f>
        <v>8848.318181818182</v>
      </c>
      <c r="F124" s="55">
        <f t="shared" si="59"/>
        <v>170718.55785592727</v>
      </c>
      <c r="G124" s="55">
        <f t="shared" si="60"/>
        <v>175142.71694683636</v>
      </c>
      <c r="H124" s="379">
        <f t="shared" si="61"/>
        <v>30658.199683699648</v>
      </c>
      <c r="I124" s="398">
        <f t="shared" si="62"/>
        <v>30658.199683699648</v>
      </c>
      <c r="J124" s="54">
        <f t="shared" si="41"/>
        <v>0</v>
      </c>
      <c r="K124" s="54"/>
      <c r="L124" s="129"/>
      <c r="M124" s="54">
        <f t="shared" si="42"/>
        <v>0</v>
      </c>
      <c r="N124" s="129"/>
      <c r="O124" s="54">
        <f t="shared" si="43"/>
        <v>0</v>
      </c>
      <c r="P124" s="54">
        <f t="shared" si="44"/>
        <v>0</v>
      </c>
      <c r="Q124" s="1"/>
    </row>
    <row r="125" spans="2:17" ht="12.5">
      <c r="B125" s="7" t="str">
        <f t="shared" si="47"/>
        <v/>
      </c>
      <c r="C125" s="50">
        <f>IF(D93="","-",+C124+1)</f>
        <v>2034</v>
      </c>
      <c r="D125" s="12">
        <f>IF(F124+SUM(E$99:E124)=D$92,F124,D$92-SUM(E$99:E124))</f>
        <v>170718.55785592727</v>
      </c>
      <c r="E125" s="377">
        <f>IF(+J96&lt;F124,J96,D125)</f>
        <v>8848.318181818182</v>
      </c>
      <c r="F125" s="55">
        <f t="shared" si="59"/>
        <v>161870.23967410909</v>
      </c>
      <c r="G125" s="55">
        <f t="shared" si="60"/>
        <v>166294.39876501818</v>
      </c>
      <c r="H125" s="379">
        <f t="shared" si="61"/>
        <v>29556.351006229517</v>
      </c>
      <c r="I125" s="398">
        <f t="shared" si="62"/>
        <v>29556.351006229517</v>
      </c>
      <c r="J125" s="54">
        <f t="shared" si="41"/>
        <v>0</v>
      </c>
      <c r="K125" s="54"/>
      <c r="L125" s="129"/>
      <c r="M125" s="54">
        <f t="shared" si="42"/>
        <v>0</v>
      </c>
      <c r="N125" s="129"/>
      <c r="O125" s="54">
        <f t="shared" si="43"/>
        <v>0</v>
      </c>
      <c r="P125" s="54">
        <f t="shared" si="44"/>
        <v>0</v>
      </c>
      <c r="Q125" s="1"/>
    </row>
    <row r="126" spans="2:17" ht="12.5">
      <c r="B126" s="7" t="str">
        <f t="shared" si="47"/>
        <v/>
      </c>
      <c r="C126" s="50">
        <f>IF(D93="","-",+C125+1)</f>
        <v>2035</v>
      </c>
      <c r="D126" s="12">
        <f>IF(F125+SUM(E$99:E125)=D$92,F125,D$92-SUM(E$99:E125))</f>
        <v>161870.23967410909</v>
      </c>
      <c r="E126" s="377">
        <f>IF(+J96&lt;F125,J96,D126)</f>
        <v>8848.318181818182</v>
      </c>
      <c r="F126" s="55">
        <f t="shared" si="59"/>
        <v>153021.92149229092</v>
      </c>
      <c r="G126" s="55">
        <f t="shared" si="60"/>
        <v>157446.0805832</v>
      </c>
      <c r="H126" s="379">
        <f t="shared" si="61"/>
        <v>28454.502328759379</v>
      </c>
      <c r="I126" s="398">
        <f t="shared" si="62"/>
        <v>28454.502328759379</v>
      </c>
      <c r="J126" s="54">
        <f t="shared" si="41"/>
        <v>0</v>
      </c>
      <c r="K126" s="54"/>
      <c r="L126" s="129"/>
      <c r="M126" s="54">
        <f t="shared" si="42"/>
        <v>0</v>
      </c>
      <c r="N126" s="129"/>
      <c r="O126" s="54">
        <f t="shared" si="43"/>
        <v>0</v>
      </c>
      <c r="P126" s="54">
        <f t="shared" si="44"/>
        <v>0</v>
      </c>
      <c r="Q126" s="1"/>
    </row>
    <row r="127" spans="2:17" ht="12.5">
      <c r="B127" s="7" t="str">
        <f t="shared" si="47"/>
        <v/>
      </c>
      <c r="C127" s="50">
        <f>IF(D93="","-",+C126+1)</f>
        <v>2036</v>
      </c>
      <c r="D127" s="12">
        <f>IF(F126+SUM(E$99:E126)=D$92,F126,D$92-SUM(E$99:E126))</f>
        <v>153021.92149229092</v>
      </c>
      <c r="E127" s="377">
        <f>IF(+J96&lt;F126,J96,D127)</f>
        <v>8848.318181818182</v>
      </c>
      <c r="F127" s="55">
        <f t="shared" si="59"/>
        <v>144173.60331047274</v>
      </c>
      <c r="G127" s="55">
        <f t="shared" si="60"/>
        <v>148597.76240138183</v>
      </c>
      <c r="H127" s="379">
        <f t="shared" si="61"/>
        <v>27352.653651289249</v>
      </c>
      <c r="I127" s="398">
        <f t="shared" si="62"/>
        <v>27352.653651289249</v>
      </c>
      <c r="J127" s="54">
        <f t="shared" si="41"/>
        <v>0</v>
      </c>
      <c r="K127" s="54"/>
      <c r="L127" s="129"/>
      <c r="M127" s="54">
        <f t="shared" si="42"/>
        <v>0</v>
      </c>
      <c r="N127" s="129"/>
      <c r="O127" s="54">
        <f t="shared" si="43"/>
        <v>0</v>
      </c>
      <c r="P127" s="54">
        <f t="shared" si="44"/>
        <v>0</v>
      </c>
      <c r="Q127" s="1"/>
    </row>
    <row r="128" spans="2:17" ht="12.5">
      <c r="B128" s="7" t="str">
        <f t="shared" si="47"/>
        <v/>
      </c>
      <c r="C128" s="50">
        <f>IF(D93="","-",+C127+1)</f>
        <v>2037</v>
      </c>
      <c r="D128" s="12">
        <f>IF(F127+SUM(E$99:E127)=D$92,F127,D$92-SUM(E$99:E127))</f>
        <v>144173.60331047274</v>
      </c>
      <c r="E128" s="377">
        <f>IF(+J96&lt;F127,J96,D128)</f>
        <v>8848.318181818182</v>
      </c>
      <c r="F128" s="55">
        <f t="shared" si="59"/>
        <v>135325.28512865456</v>
      </c>
      <c r="G128" s="55">
        <f t="shared" si="60"/>
        <v>139749.44421956365</v>
      </c>
      <c r="H128" s="379">
        <f t="shared" si="61"/>
        <v>26250.804973819111</v>
      </c>
      <c r="I128" s="398">
        <f t="shared" si="62"/>
        <v>26250.804973819111</v>
      </c>
      <c r="J128" s="54">
        <f t="shared" si="41"/>
        <v>0</v>
      </c>
      <c r="K128" s="54"/>
      <c r="L128" s="129"/>
      <c r="M128" s="54">
        <f t="shared" si="42"/>
        <v>0</v>
      </c>
      <c r="N128" s="129"/>
      <c r="O128" s="54">
        <f t="shared" si="43"/>
        <v>0</v>
      </c>
      <c r="P128" s="54">
        <f t="shared" si="44"/>
        <v>0</v>
      </c>
      <c r="Q128" s="1"/>
    </row>
    <row r="129" spans="2:17" ht="12.5">
      <c r="B129" s="7" t="str">
        <f t="shared" si="47"/>
        <v/>
      </c>
      <c r="C129" s="50">
        <f>IF(D93="","-",+C128+1)</f>
        <v>2038</v>
      </c>
      <c r="D129" s="12">
        <f>IF(F128+SUM(E$99:E128)=D$92,F128,D$92-SUM(E$99:E128))</f>
        <v>135325.28512865456</v>
      </c>
      <c r="E129" s="377">
        <f>IF(+J96&lt;F128,J96,D129)</f>
        <v>8848.318181818182</v>
      </c>
      <c r="F129" s="55">
        <f t="shared" si="59"/>
        <v>126476.96694683639</v>
      </c>
      <c r="G129" s="55">
        <f t="shared" si="60"/>
        <v>130901.12603774547</v>
      </c>
      <c r="H129" s="379">
        <f t="shared" si="61"/>
        <v>25148.956296348977</v>
      </c>
      <c r="I129" s="398">
        <f t="shared" si="62"/>
        <v>25148.956296348977</v>
      </c>
      <c r="J129" s="54">
        <f t="shared" si="41"/>
        <v>0</v>
      </c>
      <c r="K129" s="54"/>
      <c r="L129" s="129"/>
      <c r="M129" s="54">
        <f t="shared" si="42"/>
        <v>0</v>
      </c>
      <c r="N129" s="129"/>
      <c r="O129" s="54">
        <f t="shared" si="43"/>
        <v>0</v>
      </c>
      <c r="P129" s="54">
        <f t="shared" si="44"/>
        <v>0</v>
      </c>
      <c r="Q129" s="1"/>
    </row>
    <row r="130" spans="2:17" ht="12.5">
      <c r="B130" s="7" t="str">
        <f t="shared" si="47"/>
        <v/>
      </c>
      <c r="C130" s="50">
        <f>IF(D93="","-",+C129+1)</f>
        <v>2039</v>
      </c>
      <c r="D130" s="12">
        <f>IF(F129+SUM(E$99:E129)=D$92,F129,D$92-SUM(E$99:E129))</f>
        <v>126476.96694683639</v>
      </c>
      <c r="E130" s="377">
        <f>IF(+J96&lt;F129,J96,D130)</f>
        <v>8848.318181818182</v>
      </c>
      <c r="F130" s="55">
        <f t="shared" si="59"/>
        <v>117628.64876501821</v>
      </c>
      <c r="G130" s="55">
        <f t="shared" si="60"/>
        <v>122052.8078559273</v>
      </c>
      <c r="H130" s="379">
        <f t="shared" si="61"/>
        <v>24047.107618878843</v>
      </c>
      <c r="I130" s="398">
        <f t="shared" si="62"/>
        <v>24047.107618878843</v>
      </c>
      <c r="J130" s="54">
        <f t="shared" si="41"/>
        <v>0</v>
      </c>
      <c r="K130" s="54"/>
      <c r="L130" s="129"/>
      <c r="M130" s="54">
        <f t="shared" si="42"/>
        <v>0</v>
      </c>
      <c r="N130" s="129"/>
      <c r="O130" s="54">
        <f t="shared" si="43"/>
        <v>0</v>
      </c>
      <c r="P130" s="54">
        <f t="shared" si="44"/>
        <v>0</v>
      </c>
      <c r="Q130" s="1"/>
    </row>
    <row r="131" spans="2:17" ht="12.5">
      <c r="B131" s="7" t="str">
        <f t="shared" si="47"/>
        <v/>
      </c>
      <c r="C131" s="50">
        <f>IF(D93="","-",+C130+1)</f>
        <v>2040</v>
      </c>
      <c r="D131" s="12">
        <f>IF(F130+SUM(E$99:E130)=D$92,F130,D$92-SUM(E$99:E130))</f>
        <v>117628.64876501821</v>
      </c>
      <c r="E131" s="377">
        <f>IF(+J96&lt;F130,J96,D131)</f>
        <v>8848.318181818182</v>
      </c>
      <c r="F131" s="55">
        <f t="shared" ref="F131:F154" si="63">+D131-E131</f>
        <v>108780.33058320003</v>
      </c>
      <c r="G131" s="55">
        <f t="shared" ref="G131:G154" si="64">+(F131+D131)/2</f>
        <v>113204.48967410912</v>
      </c>
      <c r="H131" s="379">
        <f t="shared" si="61"/>
        <v>22945.258941408709</v>
      </c>
      <c r="I131" s="398">
        <f t="shared" si="62"/>
        <v>22945.258941408709</v>
      </c>
      <c r="J131" s="54">
        <f t="shared" ref="J131:J154" si="65">+I131-H131</f>
        <v>0</v>
      </c>
      <c r="K131" s="54"/>
      <c r="L131" s="129"/>
      <c r="M131" s="54">
        <f t="shared" ref="M131:M154" si="66">IF(L131&lt;&gt;0,+H131-L131,0)</f>
        <v>0</v>
      </c>
      <c r="N131" s="129"/>
      <c r="O131" s="54">
        <f t="shared" ref="O131:O154" si="67">IF(N131&lt;&gt;0,+I131-N131,0)</f>
        <v>0</v>
      </c>
      <c r="P131" s="54">
        <f t="shared" ref="P131:P154" si="68">+O131-M131</f>
        <v>0</v>
      </c>
      <c r="Q131" s="1"/>
    </row>
    <row r="132" spans="2:17" ht="12.5">
      <c r="B132" s="7" t="str">
        <f t="shared" si="47"/>
        <v/>
      </c>
      <c r="C132" s="50">
        <f>IF(D93="","-",+C131+1)</f>
        <v>2041</v>
      </c>
      <c r="D132" s="12">
        <f>IF(F131+SUM(E$99:E131)=D$92,F131,D$92-SUM(E$99:E131))</f>
        <v>108780.33058320003</v>
      </c>
      <c r="E132" s="377">
        <f>IF(+J96&lt;F131,J96,D132)</f>
        <v>8848.318181818182</v>
      </c>
      <c r="F132" s="55">
        <f t="shared" si="63"/>
        <v>99932.012401381857</v>
      </c>
      <c r="G132" s="55">
        <f t="shared" si="64"/>
        <v>104356.17149229095</v>
      </c>
      <c r="H132" s="379">
        <f t="shared" si="61"/>
        <v>21843.410263938575</v>
      </c>
      <c r="I132" s="398">
        <f t="shared" si="62"/>
        <v>21843.410263938575</v>
      </c>
      <c r="J132" s="54">
        <f t="shared" si="65"/>
        <v>0</v>
      </c>
      <c r="K132" s="54"/>
      <c r="L132" s="129"/>
      <c r="M132" s="54">
        <f t="shared" si="66"/>
        <v>0</v>
      </c>
      <c r="N132" s="129"/>
      <c r="O132" s="54">
        <f t="shared" si="67"/>
        <v>0</v>
      </c>
      <c r="P132" s="54">
        <f t="shared" si="68"/>
        <v>0</v>
      </c>
      <c r="Q132" s="1"/>
    </row>
    <row r="133" spans="2:17" ht="12.5">
      <c r="B133" s="7" t="str">
        <f t="shared" si="47"/>
        <v/>
      </c>
      <c r="C133" s="50">
        <f>IF(D93="","-",+C132+1)</f>
        <v>2042</v>
      </c>
      <c r="D133" s="12">
        <f>IF(F132+SUM(E$99:E132)=D$92,F132,D$92-SUM(E$99:E132))</f>
        <v>99932.012401381857</v>
      </c>
      <c r="E133" s="377">
        <f>IF(+J96&lt;F132,J96,D133)</f>
        <v>8848.318181818182</v>
      </c>
      <c r="F133" s="55">
        <f t="shared" si="63"/>
        <v>91083.69421956368</v>
      </c>
      <c r="G133" s="55">
        <f t="shared" si="64"/>
        <v>95507.853310472768</v>
      </c>
      <c r="H133" s="379">
        <f t="shared" si="61"/>
        <v>20741.561586468441</v>
      </c>
      <c r="I133" s="398">
        <f t="shared" si="62"/>
        <v>20741.561586468441</v>
      </c>
      <c r="J133" s="54">
        <f t="shared" si="65"/>
        <v>0</v>
      </c>
      <c r="K133" s="54"/>
      <c r="L133" s="129"/>
      <c r="M133" s="54">
        <f t="shared" si="66"/>
        <v>0</v>
      </c>
      <c r="N133" s="129"/>
      <c r="O133" s="54">
        <f t="shared" si="67"/>
        <v>0</v>
      </c>
      <c r="P133" s="54">
        <f t="shared" si="68"/>
        <v>0</v>
      </c>
      <c r="Q133" s="1"/>
    </row>
    <row r="134" spans="2:17" ht="12.5">
      <c r="B134" s="7" t="str">
        <f t="shared" si="47"/>
        <v/>
      </c>
      <c r="C134" s="50">
        <f>IF(D93="","-",+C133+1)</f>
        <v>2043</v>
      </c>
      <c r="D134" s="12">
        <f>IF(F133+SUM(E$99:E133)=D$92,F133,D$92-SUM(E$99:E133))</f>
        <v>91083.69421956368</v>
      </c>
      <c r="E134" s="377">
        <f>IF(+J96&lt;F133,J96,D134)</f>
        <v>8848.318181818182</v>
      </c>
      <c r="F134" s="55">
        <f t="shared" si="63"/>
        <v>82235.376037745504</v>
      </c>
      <c r="G134" s="55">
        <f t="shared" si="64"/>
        <v>86659.535128654592</v>
      </c>
      <c r="H134" s="379">
        <f t="shared" si="61"/>
        <v>19639.712908998306</v>
      </c>
      <c r="I134" s="398">
        <f t="shared" si="62"/>
        <v>19639.712908998306</v>
      </c>
      <c r="J134" s="54">
        <f t="shared" si="65"/>
        <v>0</v>
      </c>
      <c r="K134" s="54"/>
      <c r="L134" s="129"/>
      <c r="M134" s="54">
        <f t="shared" si="66"/>
        <v>0</v>
      </c>
      <c r="N134" s="129"/>
      <c r="O134" s="54">
        <f t="shared" si="67"/>
        <v>0</v>
      </c>
      <c r="P134" s="54">
        <f t="shared" si="68"/>
        <v>0</v>
      </c>
      <c r="Q134" s="1"/>
    </row>
    <row r="135" spans="2:17" ht="12.5">
      <c r="B135" s="7" t="str">
        <f t="shared" si="47"/>
        <v/>
      </c>
      <c r="C135" s="50">
        <f>IF(D93="","-",+C134+1)</f>
        <v>2044</v>
      </c>
      <c r="D135" s="12">
        <f>IF(F134+SUM(E$99:E134)=D$92,F134,D$92-SUM(E$99:E134))</f>
        <v>82235.376037745504</v>
      </c>
      <c r="E135" s="377">
        <f>IF(+J96&lt;F134,J96,D135)</f>
        <v>8848.318181818182</v>
      </c>
      <c r="F135" s="55">
        <f t="shared" si="63"/>
        <v>73387.057855927327</v>
      </c>
      <c r="G135" s="55">
        <f t="shared" si="64"/>
        <v>77811.216946836415</v>
      </c>
      <c r="H135" s="379">
        <f t="shared" si="61"/>
        <v>18537.864231528172</v>
      </c>
      <c r="I135" s="398">
        <f t="shared" si="62"/>
        <v>18537.864231528172</v>
      </c>
      <c r="J135" s="54">
        <f t="shared" si="65"/>
        <v>0</v>
      </c>
      <c r="K135" s="54"/>
      <c r="L135" s="129"/>
      <c r="M135" s="54">
        <f t="shared" si="66"/>
        <v>0</v>
      </c>
      <c r="N135" s="129"/>
      <c r="O135" s="54">
        <f t="shared" si="67"/>
        <v>0</v>
      </c>
      <c r="P135" s="54">
        <f t="shared" si="68"/>
        <v>0</v>
      </c>
      <c r="Q135" s="1"/>
    </row>
    <row r="136" spans="2:17" ht="12.5">
      <c r="B136" s="7" t="str">
        <f t="shared" si="47"/>
        <v/>
      </c>
      <c r="C136" s="50">
        <f>IF(D93="","-",+C135+1)</f>
        <v>2045</v>
      </c>
      <c r="D136" s="12">
        <f>IF(F135+SUM(E$99:E135)=D$92,F135,D$92-SUM(E$99:E135))</f>
        <v>73387.057855927327</v>
      </c>
      <c r="E136" s="377">
        <f>IF(+J96&lt;F135,J96,D136)</f>
        <v>8848.318181818182</v>
      </c>
      <c r="F136" s="55">
        <f t="shared" si="63"/>
        <v>64538.739674109143</v>
      </c>
      <c r="G136" s="55">
        <f t="shared" si="64"/>
        <v>68962.898765018239</v>
      </c>
      <c r="H136" s="379">
        <f t="shared" si="61"/>
        <v>17436.015554058038</v>
      </c>
      <c r="I136" s="398">
        <f t="shared" si="62"/>
        <v>17436.015554058038</v>
      </c>
      <c r="J136" s="54">
        <f t="shared" si="65"/>
        <v>0</v>
      </c>
      <c r="K136" s="54"/>
      <c r="L136" s="129"/>
      <c r="M136" s="54">
        <f t="shared" si="66"/>
        <v>0</v>
      </c>
      <c r="N136" s="129"/>
      <c r="O136" s="54">
        <f t="shared" si="67"/>
        <v>0</v>
      </c>
      <c r="P136" s="54">
        <f t="shared" si="68"/>
        <v>0</v>
      </c>
      <c r="Q136" s="1"/>
    </row>
    <row r="137" spans="2:17" ht="12.5">
      <c r="B137" s="7" t="str">
        <f t="shared" si="47"/>
        <v/>
      </c>
      <c r="C137" s="50">
        <f>IF(D93="","-",+C136+1)</f>
        <v>2046</v>
      </c>
      <c r="D137" s="12">
        <f>IF(F136+SUM(E$99:E136)=D$92,F136,D$92-SUM(E$99:E136))</f>
        <v>64538.739674109143</v>
      </c>
      <c r="E137" s="377">
        <f>IF(+J96&lt;F136,J96,D137)</f>
        <v>8848.318181818182</v>
      </c>
      <c r="F137" s="55">
        <f t="shared" si="63"/>
        <v>55690.42149229096</v>
      </c>
      <c r="G137" s="55">
        <f t="shared" si="64"/>
        <v>60114.580583200048</v>
      </c>
      <c r="H137" s="379">
        <f t="shared" si="61"/>
        <v>16334.166876587902</v>
      </c>
      <c r="I137" s="398">
        <f t="shared" si="62"/>
        <v>16334.166876587902</v>
      </c>
      <c r="J137" s="54">
        <f t="shared" si="65"/>
        <v>0</v>
      </c>
      <c r="K137" s="54"/>
      <c r="L137" s="129"/>
      <c r="M137" s="54">
        <f t="shared" si="66"/>
        <v>0</v>
      </c>
      <c r="N137" s="129"/>
      <c r="O137" s="54">
        <f t="shared" si="67"/>
        <v>0</v>
      </c>
      <c r="P137" s="54">
        <f t="shared" si="68"/>
        <v>0</v>
      </c>
      <c r="Q137" s="1"/>
    </row>
    <row r="138" spans="2:17" ht="12.5">
      <c r="B138" s="7" t="str">
        <f t="shared" si="47"/>
        <v/>
      </c>
      <c r="C138" s="50">
        <f>IF(D93="","-",+C137+1)</f>
        <v>2047</v>
      </c>
      <c r="D138" s="12">
        <f>IF(F137+SUM(E$99:E137)=D$92,F137,D$92-SUM(E$99:E137))</f>
        <v>55690.42149229096</v>
      </c>
      <c r="E138" s="377">
        <f>IF(+J96&lt;F137,J96,D138)</f>
        <v>8848.318181818182</v>
      </c>
      <c r="F138" s="55">
        <f t="shared" si="63"/>
        <v>46842.103310472776</v>
      </c>
      <c r="G138" s="55">
        <f t="shared" si="64"/>
        <v>51266.262401381871</v>
      </c>
      <c r="H138" s="379">
        <f t="shared" si="61"/>
        <v>15232.318199117768</v>
      </c>
      <c r="I138" s="398">
        <f t="shared" si="62"/>
        <v>15232.318199117768</v>
      </c>
      <c r="J138" s="54">
        <f t="shared" si="65"/>
        <v>0</v>
      </c>
      <c r="K138" s="54"/>
      <c r="L138" s="129"/>
      <c r="M138" s="54">
        <f t="shared" si="66"/>
        <v>0</v>
      </c>
      <c r="N138" s="129"/>
      <c r="O138" s="54">
        <f t="shared" si="67"/>
        <v>0</v>
      </c>
      <c r="P138" s="54">
        <f t="shared" si="68"/>
        <v>0</v>
      </c>
      <c r="Q138" s="1"/>
    </row>
    <row r="139" spans="2:17" ht="12.5">
      <c r="B139" s="7" t="str">
        <f t="shared" si="47"/>
        <v/>
      </c>
      <c r="C139" s="50">
        <f>IF(D93="","-",+C138+1)</f>
        <v>2048</v>
      </c>
      <c r="D139" s="12">
        <f>IF(F138+SUM(E$99:E138)=D$92,F138,D$92-SUM(E$99:E138))</f>
        <v>46842.103310472776</v>
      </c>
      <c r="E139" s="377">
        <f>IF(+J96&lt;F138,J96,D139)</f>
        <v>8848.318181818182</v>
      </c>
      <c r="F139" s="55">
        <f t="shared" si="63"/>
        <v>37993.785128654592</v>
      </c>
      <c r="G139" s="55">
        <f t="shared" si="64"/>
        <v>42417.94421956368</v>
      </c>
      <c r="H139" s="379">
        <f t="shared" si="61"/>
        <v>14130.469521647632</v>
      </c>
      <c r="I139" s="398">
        <f t="shared" si="62"/>
        <v>14130.469521647632</v>
      </c>
      <c r="J139" s="54">
        <f t="shared" si="65"/>
        <v>0</v>
      </c>
      <c r="K139" s="54"/>
      <c r="L139" s="129"/>
      <c r="M139" s="54">
        <f t="shared" si="66"/>
        <v>0</v>
      </c>
      <c r="N139" s="129"/>
      <c r="O139" s="54">
        <f t="shared" si="67"/>
        <v>0</v>
      </c>
      <c r="P139" s="54">
        <f t="shared" si="68"/>
        <v>0</v>
      </c>
      <c r="Q139" s="1"/>
    </row>
    <row r="140" spans="2:17" ht="12.5">
      <c r="B140" s="7" t="str">
        <f t="shared" si="47"/>
        <v/>
      </c>
      <c r="C140" s="50">
        <f>IF(D93="","-",+C139+1)</f>
        <v>2049</v>
      </c>
      <c r="D140" s="12">
        <f>IF(F139+SUM(E$99:E139)=D$92,F139,D$92-SUM(E$99:E139))</f>
        <v>37993.785128654592</v>
      </c>
      <c r="E140" s="377">
        <f>IF(+J96&lt;F139,J96,D140)</f>
        <v>8848.318181818182</v>
      </c>
      <c r="F140" s="55">
        <f t="shared" si="63"/>
        <v>29145.466946836408</v>
      </c>
      <c r="G140" s="55">
        <f t="shared" si="64"/>
        <v>33569.626037745504</v>
      </c>
      <c r="H140" s="379">
        <f t="shared" si="61"/>
        <v>13028.620844177498</v>
      </c>
      <c r="I140" s="398">
        <f t="shared" si="62"/>
        <v>13028.620844177498</v>
      </c>
      <c r="J140" s="54">
        <f t="shared" si="65"/>
        <v>0</v>
      </c>
      <c r="K140" s="54"/>
      <c r="L140" s="129"/>
      <c r="M140" s="54">
        <f t="shared" si="66"/>
        <v>0</v>
      </c>
      <c r="N140" s="129"/>
      <c r="O140" s="54">
        <f t="shared" si="67"/>
        <v>0</v>
      </c>
      <c r="P140" s="54">
        <f t="shared" si="68"/>
        <v>0</v>
      </c>
      <c r="Q140" s="1"/>
    </row>
    <row r="141" spans="2:17" ht="12.5">
      <c r="B141" s="7" t="str">
        <f t="shared" si="47"/>
        <v/>
      </c>
      <c r="C141" s="50">
        <f>IF(D93="","-",+C140+1)</f>
        <v>2050</v>
      </c>
      <c r="D141" s="12">
        <f>IF(F140+SUM(E$99:E140)=D$92,F140,D$92-SUM(E$99:E140))</f>
        <v>29145.466946836408</v>
      </c>
      <c r="E141" s="377">
        <f>IF(+J96&lt;F140,J96,D141)</f>
        <v>8848.318181818182</v>
      </c>
      <c r="F141" s="55">
        <f t="shared" si="63"/>
        <v>20297.148765018224</v>
      </c>
      <c r="G141" s="55">
        <f t="shared" si="64"/>
        <v>24721.307855927316</v>
      </c>
      <c r="H141" s="379">
        <f t="shared" si="61"/>
        <v>11926.772166707362</v>
      </c>
      <c r="I141" s="398">
        <f t="shared" si="62"/>
        <v>11926.772166707362</v>
      </c>
      <c r="J141" s="54">
        <f t="shared" si="65"/>
        <v>0</v>
      </c>
      <c r="K141" s="54"/>
      <c r="L141" s="129"/>
      <c r="M141" s="54">
        <f t="shared" si="66"/>
        <v>0</v>
      </c>
      <c r="N141" s="129"/>
      <c r="O141" s="54">
        <f t="shared" si="67"/>
        <v>0</v>
      </c>
      <c r="P141" s="54">
        <f t="shared" si="68"/>
        <v>0</v>
      </c>
      <c r="Q141" s="1"/>
    </row>
    <row r="142" spans="2:17" ht="12.5">
      <c r="B142" s="7" t="str">
        <f t="shared" si="47"/>
        <v/>
      </c>
      <c r="C142" s="50">
        <f>IF(D93="","-",+C141+1)</f>
        <v>2051</v>
      </c>
      <c r="D142" s="12">
        <f>IF(F141+SUM(E$99:E141)=D$92,F141,D$92-SUM(E$99:E141))</f>
        <v>20297.148765018224</v>
      </c>
      <c r="E142" s="377">
        <f>IF(+J96&lt;F141,J96,D142)</f>
        <v>8848.318181818182</v>
      </c>
      <c r="F142" s="55">
        <f t="shared" si="63"/>
        <v>11448.830583200042</v>
      </c>
      <c r="G142" s="55">
        <f t="shared" si="64"/>
        <v>15872.989674109132</v>
      </c>
      <c r="H142" s="379">
        <f t="shared" si="61"/>
        <v>10824.923489237228</v>
      </c>
      <c r="I142" s="398">
        <f t="shared" si="62"/>
        <v>10824.923489237228</v>
      </c>
      <c r="J142" s="54">
        <f t="shared" si="65"/>
        <v>0</v>
      </c>
      <c r="K142" s="54"/>
      <c r="L142" s="129"/>
      <c r="M142" s="54">
        <f t="shared" si="66"/>
        <v>0</v>
      </c>
      <c r="N142" s="129"/>
      <c r="O142" s="54">
        <f t="shared" si="67"/>
        <v>0</v>
      </c>
      <c r="P142" s="54">
        <f t="shared" si="68"/>
        <v>0</v>
      </c>
      <c r="Q142" s="1"/>
    </row>
    <row r="143" spans="2:17" ht="12.5">
      <c r="B143" s="7" t="str">
        <f t="shared" si="47"/>
        <v/>
      </c>
      <c r="C143" s="50">
        <f>IF(D93="","-",+C142+1)</f>
        <v>2052</v>
      </c>
      <c r="D143" s="12">
        <f>IF(F142+SUM(E$99:E142)=D$92,F142,D$92-SUM(E$99:E142))</f>
        <v>11448.830583200042</v>
      </c>
      <c r="E143" s="377">
        <f>IF(+J96&lt;F142,J96,D143)</f>
        <v>8848.318181818182</v>
      </c>
      <c r="F143" s="55">
        <f t="shared" si="63"/>
        <v>2600.5124013818604</v>
      </c>
      <c r="G143" s="55">
        <f t="shared" si="64"/>
        <v>7024.6714922909514</v>
      </c>
      <c r="H143" s="379">
        <f t="shared" si="61"/>
        <v>9723.0748117670919</v>
      </c>
      <c r="I143" s="398">
        <f t="shared" si="62"/>
        <v>9723.0748117670919</v>
      </c>
      <c r="J143" s="54">
        <f t="shared" si="65"/>
        <v>0</v>
      </c>
      <c r="K143" s="54"/>
      <c r="L143" s="129"/>
      <c r="M143" s="54">
        <f t="shared" si="66"/>
        <v>0</v>
      </c>
      <c r="N143" s="129"/>
      <c r="O143" s="54">
        <f t="shared" si="67"/>
        <v>0</v>
      </c>
      <c r="P143" s="54">
        <f t="shared" si="68"/>
        <v>0</v>
      </c>
      <c r="Q143" s="1"/>
    </row>
    <row r="144" spans="2:17" ht="12.5">
      <c r="B144" s="7" t="str">
        <f t="shared" si="47"/>
        <v/>
      </c>
      <c r="C144" s="50">
        <f>IF(D93="","-",+C143+1)</f>
        <v>2053</v>
      </c>
      <c r="D144" s="12">
        <f>IF(F143+SUM(E$99:E143)=D$92,F143,D$92-SUM(E$99:E143))</f>
        <v>2600.5124013818604</v>
      </c>
      <c r="E144" s="377">
        <f>IF(+J96&lt;F143,J96,D144)</f>
        <v>2600.5124013818604</v>
      </c>
      <c r="F144" s="55">
        <f t="shared" si="63"/>
        <v>0</v>
      </c>
      <c r="G144" s="55">
        <f t="shared" si="64"/>
        <v>1300.2562006909302</v>
      </c>
      <c r="H144" s="379">
        <f t="shared" si="61"/>
        <v>2762.4285469887818</v>
      </c>
      <c r="I144" s="398">
        <f t="shared" si="62"/>
        <v>2762.4285469887818</v>
      </c>
      <c r="J144" s="54">
        <f t="shared" si="65"/>
        <v>0</v>
      </c>
      <c r="K144" s="54"/>
      <c r="L144" s="129"/>
      <c r="M144" s="54">
        <f t="shared" si="66"/>
        <v>0</v>
      </c>
      <c r="N144" s="129"/>
      <c r="O144" s="54">
        <f t="shared" si="67"/>
        <v>0</v>
      </c>
      <c r="P144" s="54">
        <f t="shared" si="68"/>
        <v>0</v>
      </c>
      <c r="Q144" s="1"/>
    </row>
    <row r="145" spans="2:17" ht="12.5">
      <c r="B145" s="7" t="str">
        <f t="shared" si="47"/>
        <v/>
      </c>
      <c r="C145" s="50">
        <f>IF(D93="","-",+C144+1)</f>
        <v>2054</v>
      </c>
      <c r="D145" s="12">
        <f>IF(F144+SUM(E$99:E144)=D$92,F144,D$92-SUM(E$99:E144))</f>
        <v>0</v>
      </c>
      <c r="E145" s="377">
        <f>IF(+J96&lt;F144,J96,D145)</f>
        <v>0</v>
      </c>
      <c r="F145" s="55">
        <f t="shared" si="63"/>
        <v>0</v>
      </c>
      <c r="G145" s="55">
        <f t="shared" si="64"/>
        <v>0</v>
      </c>
      <c r="H145" s="379">
        <f t="shared" si="61"/>
        <v>0</v>
      </c>
      <c r="I145" s="398">
        <f t="shared" si="62"/>
        <v>0</v>
      </c>
      <c r="J145" s="54">
        <f t="shared" si="65"/>
        <v>0</v>
      </c>
      <c r="K145" s="54"/>
      <c r="L145" s="129"/>
      <c r="M145" s="54">
        <f t="shared" si="66"/>
        <v>0</v>
      </c>
      <c r="N145" s="129"/>
      <c r="O145" s="54">
        <f t="shared" si="67"/>
        <v>0</v>
      </c>
      <c r="P145" s="54">
        <f t="shared" si="68"/>
        <v>0</v>
      </c>
      <c r="Q145" s="1"/>
    </row>
    <row r="146" spans="2:17" ht="12.5">
      <c r="B146" s="7" t="str">
        <f t="shared" si="47"/>
        <v/>
      </c>
      <c r="C146" s="50">
        <f>IF(D93="","-",+C145+1)</f>
        <v>2055</v>
      </c>
      <c r="D146" s="12">
        <f>IF(F145+SUM(E$99:E145)=D$92,F145,D$92-SUM(E$99:E145))</f>
        <v>0</v>
      </c>
      <c r="E146" s="377">
        <f>IF(+J96&lt;F145,J96,D146)</f>
        <v>0</v>
      </c>
      <c r="F146" s="55">
        <f t="shared" si="63"/>
        <v>0</v>
      </c>
      <c r="G146" s="55">
        <f t="shared" si="64"/>
        <v>0</v>
      </c>
      <c r="H146" s="379">
        <f t="shared" si="61"/>
        <v>0</v>
      </c>
      <c r="I146" s="398">
        <f t="shared" si="62"/>
        <v>0</v>
      </c>
      <c r="J146" s="54">
        <f t="shared" si="65"/>
        <v>0</v>
      </c>
      <c r="K146" s="54"/>
      <c r="L146" s="129"/>
      <c r="M146" s="54">
        <f t="shared" si="66"/>
        <v>0</v>
      </c>
      <c r="N146" s="129"/>
      <c r="O146" s="54">
        <f t="shared" si="67"/>
        <v>0</v>
      </c>
      <c r="P146" s="54">
        <f t="shared" si="68"/>
        <v>0</v>
      </c>
      <c r="Q146" s="1"/>
    </row>
    <row r="147" spans="2:17" ht="12.5">
      <c r="B147" s="7" t="str">
        <f t="shared" si="47"/>
        <v/>
      </c>
      <c r="C147" s="50">
        <f>IF(D93="","-",+C146+1)</f>
        <v>2056</v>
      </c>
      <c r="D147" s="12">
        <f>IF(F146+SUM(E$99:E146)=D$92,F146,D$92-SUM(E$99:E146))</f>
        <v>0</v>
      </c>
      <c r="E147" s="377">
        <f>IF(+J96&lt;F146,J96,D147)</f>
        <v>0</v>
      </c>
      <c r="F147" s="55">
        <f t="shared" si="63"/>
        <v>0</v>
      </c>
      <c r="G147" s="55">
        <f t="shared" si="64"/>
        <v>0</v>
      </c>
      <c r="H147" s="379">
        <f t="shared" si="61"/>
        <v>0</v>
      </c>
      <c r="I147" s="398">
        <f t="shared" si="62"/>
        <v>0</v>
      </c>
      <c r="J147" s="54">
        <f t="shared" si="65"/>
        <v>0</v>
      </c>
      <c r="K147" s="54"/>
      <c r="L147" s="129"/>
      <c r="M147" s="54">
        <f t="shared" si="66"/>
        <v>0</v>
      </c>
      <c r="N147" s="129"/>
      <c r="O147" s="54">
        <f t="shared" si="67"/>
        <v>0</v>
      </c>
      <c r="P147" s="54">
        <f t="shared" si="68"/>
        <v>0</v>
      </c>
      <c r="Q147" s="1"/>
    </row>
    <row r="148" spans="2:17" ht="12.5">
      <c r="B148" s="7" t="str">
        <f t="shared" si="47"/>
        <v/>
      </c>
      <c r="C148" s="50">
        <f>IF(D93="","-",+C147+1)</f>
        <v>2057</v>
      </c>
      <c r="D148" s="12">
        <f>IF(F147+SUM(E$99:E147)=D$92,F147,D$92-SUM(E$99:E147))</f>
        <v>0</v>
      </c>
      <c r="E148" s="377">
        <f>IF(+J96&lt;F147,J96,D148)</f>
        <v>0</v>
      </c>
      <c r="F148" s="55">
        <f t="shared" si="63"/>
        <v>0</v>
      </c>
      <c r="G148" s="55">
        <f t="shared" si="64"/>
        <v>0</v>
      </c>
      <c r="H148" s="379">
        <f t="shared" si="61"/>
        <v>0</v>
      </c>
      <c r="I148" s="398">
        <f t="shared" si="62"/>
        <v>0</v>
      </c>
      <c r="J148" s="54">
        <f t="shared" si="65"/>
        <v>0</v>
      </c>
      <c r="K148" s="54"/>
      <c r="L148" s="129"/>
      <c r="M148" s="54">
        <f t="shared" si="66"/>
        <v>0</v>
      </c>
      <c r="N148" s="129"/>
      <c r="O148" s="54">
        <f t="shared" si="67"/>
        <v>0</v>
      </c>
      <c r="P148" s="54">
        <f t="shared" si="68"/>
        <v>0</v>
      </c>
      <c r="Q148" s="1"/>
    </row>
    <row r="149" spans="2:17" ht="12.5">
      <c r="B149" s="7" t="str">
        <f t="shared" si="47"/>
        <v/>
      </c>
      <c r="C149" s="50">
        <f>IF(D93="","-",+C148+1)</f>
        <v>2058</v>
      </c>
      <c r="D149" s="12">
        <f>IF(F148+SUM(E$99:E148)=D$92,F148,D$92-SUM(E$99:E148))</f>
        <v>0</v>
      </c>
      <c r="E149" s="377">
        <f>IF(+J96&lt;F148,J96,D149)</f>
        <v>0</v>
      </c>
      <c r="F149" s="55">
        <f t="shared" si="63"/>
        <v>0</v>
      </c>
      <c r="G149" s="55">
        <f t="shared" si="64"/>
        <v>0</v>
      </c>
      <c r="H149" s="379">
        <f t="shared" si="61"/>
        <v>0</v>
      </c>
      <c r="I149" s="398">
        <f t="shared" si="62"/>
        <v>0</v>
      </c>
      <c r="J149" s="54">
        <f t="shared" si="65"/>
        <v>0</v>
      </c>
      <c r="K149" s="54"/>
      <c r="L149" s="129"/>
      <c r="M149" s="54">
        <f t="shared" si="66"/>
        <v>0</v>
      </c>
      <c r="N149" s="129"/>
      <c r="O149" s="54">
        <f t="shared" si="67"/>
        <v>0</v>
      </c>
      <c r="P149" s="54">
        <f t="shared" si="68"/>
        <v>0</v>
      </c>
      <c r="Q149" s="1"/>
    </row>
    <row r="150" spans="2:17" ht="12.5">
      <c r="B150" s="7" t="str">
        <f t="shared" si="47"/>
        <v/>
      </c>
      <c r="C150" s="50">
        <f>IF(D93="","-",+C149+1)</f>
        <v>2059</v>
      </c>
      <c r="D150" s="12">
        <f>IF(F149+SUM(E$99:E149)=D$92,F149,D$92-SUM(E$99:E149))</f>
        <v>0</v>
      </c>
      <c r="E150" s="377">
        <f>IF(+J96&lt;F149,J96,D150)</f>
        <v>0</v>
      </c>
      <c r="F150" s="55">
        <f t="shared" si="63"/>
        <v>0</v>
      </c>
      <c r="G150" s="55">
        <f t="shared" si="64"/>
        <v>0</v>
      </c>
      <c r="H150" s="379">
        <f t="shared" si="61"/>
        <v>0</v>
      </c>
      <c r="I150" s="398">
        <f t="shared" si="62"/>
        <v>0</v>
      </c>
      <c r="J150" s="54">
        <f t="shared" si="65"/>
        <v>0</v>
      </c>
      <c r="K150" s="54"/>
      <c r="L150" s="129"/>
      <c r="M150" s="54">
        <f t="shared" si="66"/>
        <v>0</v>
      </c>
      <c r="N150" s="129"/>
      <c r="O150" s="54">
        <f t="shared" si="67"/>
        <v>0</v>
      </c>
      <c r="P150" s="54">
        <f t="shared" si="68"/>
        <v>0</v>
      </c>
      <c r="Q150" s="1"/>
    </row>
    <row r="151" spans="2:17" ht="12.5">
      <c r="B151" s="7" t="str">
        <f t="shared" si="47"/>
        <v/>
      </c>
      <c r="C151" s="50">
        <f>IF(D93="","-",+C150+1)</f>
        <v>2060</v>
      </c>
      <c r="D151" s="12">
        <f>IF(F150+SUM(E$99:E150)=D$92,F150,D$92-SUM(E$99:E150))</f>
        <v>0</v>
      </c>
      <c r="E151" s="377">
        <f>IF(+J96&lt;F150,J96,D151)</f>
        <v>0</v>
      </c>
      <c r="F151" s="55">
        <f t="shared" si="63"/>
        <v>0</v>
      </c>
      <c r="G151" s="55">
        <f t="shared" si="64"/>
        <v>0</v>
      </c>
      <c r="H151" s="379">
        <f t="shared" si="61"/>
        <v>0</v>
      </c>
      <c r="I151" s="398">
        <f t="shared" si="62"/>
        <v>0</v>
      </c>
      <c r="J151" s="54">
        <f t="shared" si="65"/>
        <v>0</v>
      </c>
      <c r="K151" s="54"/>
      <c r="L151" s="129"/>
      <c r="M151" s="54">
        <f t="shared" si="66"/>
        <v>0</v>
      </c>
      <c r="N151" s="129"/>
      <c r="O151" s="54">
        <f t="shared" si="67"/>
        <v>0</v>
      </c>
      <c r="P151" s="54">
        <f t="shared" si="68"/>
        <v>0</v>
      </c>
      <c r="Q151" s="1"/>
    </row>
    <row r="152" spans="2:17" ht="12.5">
      <c r="B152" s="7" t="str">
        <f t="shared" si="47"/>
        <v/>
      </c>
      <c r="C152" s="50">
        <f>IF(D93="","-",+C151+1)</f>
        <v>2061</v>
      </c>
      <c r="D152" s="12">
        <f>IF(F151+SUM(E$99:E151)=D$92,F151,D$92-SUM(E$99:E151))</f>
        <v>0</v>
      </c>
      <c r="E152" s="377">
        <f>IF(+J96&lt;F151,J96,D152)</f>
        <v>0</v>
      </c>
      <c r="F152" s="55">
        <f t="shared" si="63"/>
        <v>0</v>
      </c>
      <c r="G152" s="55">
        <f t="shared" si="64"/>
        <v>0</v>
      </c>
      <c r="H152" s="379">
        <f t="shared" si="61"/>
        <v>0</v>
      </c>
      <c r="I152" s="398">
        <f t="shared" si="62"/>
        <v>0</v>
      </c>
      <c r="J152" s="54">
        <f t="shared" si="65"/>
        <v>0</v>
      </c>
      <c r="K152" s="54"/>
      <c r="L152" s="129"/>
      <c r="M152" s="54">
        <f t="shared" si="66"/>
        <v>0</v>
      </c>
      <c r="N152" s="129"/>
      <c r="O152" s="54">
        <f t="shared" si="67"/>
        <v>0</v>
      </c>
      <c r="P152" s="54">
        <f t="shared" si="68"/>
        <v>0</v>
      </c>
      <c r="Q152" s="1"/>
    </row>
    <row r="153" spans="2:17" ht="12.5">
      <c r="B153" s="7" t="str">
        <f t="shared" si="47"/>
        <v/>
      </c>
      <c r="C153" s="50">
        <f>IF(D93="","-",+C152+1)</f>
        <v>2062</v>
      </c>
      <c r="D153" s="12">
        <f>IF(F152+SUM(E$99:E152)=D$92,F152,D$92-SUM(E$99:E152))</f>
        <v>0</v>
      </c>
      <c r="E153" s="377">
        <f>IF(+J96&lt;F152,J96,D153)</f>
        <v>0</v>
      </c>
      <c r="F153" s="55">
        <f t="shared" si="63"/>
        <v>0</v>
      </c>
      <c r="G153" s="55">
        <f t="shared" si="64"/>
        <v>0</v>
      </c>
      <c r="H153" s="379">
        <f t="shared" si="61"/>
        <v>0</v>
      </c>
      <c r="I153" s="398">
        <f t="shared" si="62"/>
        <v>0</v>
      </c>
      <c r="J153" s="54">
        <f t="shared" si="65"/>
        <v>0</v>
      </c>
      <c r="K153" s="54"/>
      <c r="L153" s="129"/>
      <c r="M153" s="54">
        <f t="shared" si="66"/>
        <v>0</v>
      </c>
      <c r="N153" s="129"/>
      <c r="O153" s="54">
        <f t="shared" si="67"/>
        <v>0</v>
      </c>
      <c r="P153" s="54">
        <f t="shared" si="68"/>
        <v>0</v>
      </c>
      <c r="Q153" s="1"/>
    </row>
    <row r="154" spans="2:17" ht="13" thickBot="1">
      <c r="B154" s="7" t="str">
        <f t="shared" si="47"/>
        <v/>
      </c>
      <c r="C154" s="59">
        <f>IF(D93="","-",+C153+1)</f>
        <v>2063</v>
      </c>
      <c r="D154" s="84">
        <f>IF(F153+SUM(E$99:E153)=D$92,F153,D$92-SUM(E$99:E153))</f>
        <v>0</v>
      </c>
      <c r="E154" s="380">
        <f>IF(+J96&lt;F153,J96,D154)</f>
        <v>0</v>
      </c>
      <c r="F154" s="60">
        <f t="shared" si="63"/>
        <v>0</v>
      </c>
      <c r="G154" s="60">
        <f t="shared" si="64"/>
        <v>0</v>
      </c>
      <c r="H154" s="381">
        <f t="shared" si="61"/>
        <v>0</v>
      </c>
      <c r="I154" s="399">
        <f t="shared" si="62"/>
        <v>0</v>
      </c>
      <c r="J154" s="64">
        <f t="shared" si="65"/>
        <v>0</v>
      </c>
      <c r="K154" s="54"/>
      <c r="L154" s="130"/>
      <c r="M154" s="64">
        <f t="shared" si="66"/>
        <v>0</v>
      </c>
      <c r="N154" s="130"/>
      <c r="O154" s="64">
        <f t="shared" si="67"/>
        <v>0</v>
      </c>
      <c r="P154" s="64">
        <f t="shared" si="68"/>
        <v>0</v>
      </c>
      <c r="Q154" s="1"/>
    </row>
    <row r="155" spans="2:17" ht="12.5">
      <c r="C155" s="12" t="s">
        <v>78</v>
      </c>
      <c r="D155" s="292"/>
      <c r="E155" s="292">
        <f>SUM(E99:E154)</f>
        <v>389325.99999999977</v>
      </c>
      <c r="F155" s="292"/>
      <c r="G155" s="292"/>
      <c r="H155" s="292">
        <f>SUM(H99:H154)</f>
        <v>1448941.4330653329</v>
      </c>
      <c r="I155" s="292">
        <f>SUM(I99:I154)</f>
        <v>1448941.4330653329</v>
      </c>
      <c r="J155" s="292">
        <f>SUM(J99:J154)</f>
        <v>0</v>
      </c>
      <c r="K155" s="292"/>
      <c r="L155" s="292"/>
      <c r="M155" s="292"/>
      <c r="N155" s="292"/>
      <c r="O155" s="292"/>
      <c r="P155" s="1"/>
      <c r="Q155" s="1"/>
    </row>
    <row r="156" spans="2:17" ht="12.5"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  <c r="Q157" s="1"/>
    </row>
    <row r="158" spans="2:17" ht="12.5"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25" priority="1" stopIfTrue="1" operator="equal">
      <formula>$I$10</formula>
    </cfRule>
  </conditionalFormatting>
  <conditionalFormatting sqref="C99:C154">
    <cfRule type="cellIs" dxfId="12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8"/>
  <dimension ref="A1:S137"/>
  <sheetViews>
    <sheetView topLeftCell="D100" zoomScale="70" zoomScaleNormal="70" zoomScaleSheetLayoutView="70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16.1796875" customWidth="1"/>
    <col min="10" max="10" width="2.179687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3.54296875" bestFit="1" customWidth="1"/>
    <col min="17" max="17" width="4.7265625" customWidth="1"/>
    <col min="18" max="18" width="15.453125" customWidth="1"/>
    <col min="19" max="19" width="81.81640625" bestFit="1" customWidth="1"/>
    <col min="23" max="23" width="9.1796875" customWidth="1"/>
  </cols>
  <sheetData>
    <row r="1" spans="1:18" ht="17.5">
      <c r="A1" s="488" t="s">
        <v>110</v>
      </c>
      <c r="B1" s="489"/>
      <c r="C1" s="489"/>
      <c r="D1" s="489"/>
      <c r="E1" s="489"/>
      <c r="F1" s="489"/>
      <c r="G1" s="489"/>
      <c r="H1" s="489"/>
      <c r="I1" s="489"/>
      <c r="J1" s="489"/>
    </row>
    <row r="2" spans="1:18" ht="17.5">
      <c r="A2" s="490" t="str">
        <f>L19&amp;" Cost of Service Formula Rate Projected on "&amp;L19-1&amp;" FF1 Balances"</f>
        <v>2026 Cost of Service Formula Rate Projected on 2025 FF1 Balances</v>
      </c>
      <c r="B2" s="490"/>
      <c r="C2" s="490"/>
      <c r="D2" s="490"/>
      <c r="E2" s="490"/>
      <c r="F2" s="490"/>
      <c r="G2" s="490"/>
      <c r="H2" s="490"/>
      <c r="I2" s="490"/>
      <c r="J2" s="490"/>
    </row>
    <row r="3" spans="1:18" ht="18">
      <c r="A3" s="491" t="s">
        <v>125</v>
      </c>
      <c r="B3" s="490"/>
      <c r="C3" s="490"/>
      <c r="D3" s="490"/>
      <c r="E3" s="490"/>
      <c r="F3" s="490"/>
      <c r="G3" s="490"/>
      <c r="H3" s="490"/>
      <c r="I3" s="490"/>
      <c r="J3" s="490"/>
      <c r="Q3" s="93" t="s">
        <v>111</v>
      </c>
    </row>
    <row r="4" spans="1:18" ht="17.5">
      <c r="A4" s="490" t="str">
        <f>"Based on a Carrying Charge Derived from ""Historic"" "&amp;L19-1&amp;" Data"</f>
        <v>Based on a Carrying Charge Derived from "Historic" 2025 Data</v>
      </c>
      <c r="B4" s="490"/>
      <c r="C4" s="490"/>
      <c r="D4" s="490"/>
      <c r="E4" s="490"/>
      <c r="F4" s="490"/>
      <c r="G4" s="490"/>
      <c r="H4" s="490"/>
      <c r="I4" s="490"/>
      <c r="J4" s="490"/>
    </row>
    <row r="5" spans="1:18" ht="18">
      <c r="A5" s="492" t="s">
        <v>135</v>
      </c>
      <c r="B5" s="493"/>
      <c r="C5" s="493"/>
      <c r="D5" s="493"/>
      <c r="E5" s="493"/>
      <c r="F5" s="493"/>
      <c r="G5" s="493"/>
      <c r="H5" s="493"/>
      <c r="I5" s="493"/>
      <c r="J5" s="493"/>
      <c r="R5" s="227"/>
    </row>
    <row r="6" spans="1:18" ht="12.5">
      <c r="A6" s="1"/>
      <c r="B6" s="1"/>
      <c r="C6" s="1"/>
      <c r="D6" s="2"/>
      <c r="E6" s="1"/>
      <c r="F6" s="1"/>
      <c r="G6" s="1"/>
      <c r="H6" s="228"/>
      <c r="I6" s="1"/>
      <c r="J6" s="1"/>
    </row>
    <row r="7" spans="1:18" ht="12.5">
      <c r="D7" s="7"/>
      <c r="H7" s="209"/>
    </row>
    <row r="8" spans="1:18" ht="17.5">
      <c r="B8" s="4" t="s">
        <v>0</v>
      </c>
      <c r="C8" s="486" t="str">
        <f>"Calculate Return and Income Taxes with "&amp;F13&amp;" basis point ROE increase for Projects Qualified for Incentive."</f>
        <v>Calculate Return and Income Taxes with 0 basis point ROE increase for Projects Qualified for Incentive.</v>
      </c>
      <c r="D8" s="487"/>
      <c r="E8" s="487"/>
      <c r="F8" s="487"/>
      <c r="G8" s="487"/>
      <c r="H8" s="487"/>
    </row>
    <row r="9" spans="1:18" ht="12.5">
      <c r="D9" s="7"/>
      <c r="H9" s="209"/>
    </row>
    <row r="10" spans="1:18" ht="15.5">
      <c r="C10" s="6" t="str">
        <f>"A.   Determine 'R' with hypothetical "&amp;F13&amp;" basis point increase in ROE for Identified Projects"</f>
        <v>A.   Determine 'R' with hypothetical 0 basis point increase in ROE for Identified Projects</v>
      </c>
      <c r="D10" s="7"/>
      <c r="H10" s="209"/>
      <c r="K10" s="229"/>
      <c r="L10" s="230"/>
    </row>
    <row r="11" spans="1:18" ht="12.5">
      <c r="D11" s="7"/>
      <c r="H11" s="209"/>
    </row>
    <row r="12" spans="1:18" ht="12.5">
      <c r="C12" s="231" t="str">
        <f>S105</f>
        <v xml:space="preserve">   ROE w/o incentives  (TCOS, ln 143)</v>
      </c>
      <c r="D12" s="7"/>
      <c r="E12" s="232"/>
      <c r="F12" s="233">
        <f>+R105</f>
        <v>0.105</v>
      </c>
      <c r="G12" s="234"/>
      <c r="H12" s="235"/>
      <c r="I12" s="236"/>
      <c r="J12" s="236"/>
      <c r="K12" s="236"/>
      <c r="L12" s="236"/>
      <c r="M12" s="236"/>
      <c r="N12" s="236"/>
      <c r="O12" s="232"/>
      <c r="P12" s="236"/>
      <c r="Q12" s="1"/>
    </row>
    <row r="13" spans="1:18" ht="12.5">
      <c r="C13" s="231" t="s">
        <v>1</v>
      </c>
      <c r="D13" s="7"/>
      <c r="E13" s="232"/>
      <c r="F13" s="237">
        <f>+R106</f>
        <v>0</v>
      </c>
      <c r="G13" t="s">
        <v>155</v>
      </c>
      <c r="K13" s="236"/>
      <c r="L13" s="236"/>
      <c r="M13" s="236"/>
      <c r="N13" s="236"/>
      <c r="O13" s="232"/>
      <c r="P13" s="236"/>
      <c r="Q13" s="1"/>
    </row>
    <row r="14" spans="1:18" ht="13.5" thickBot="1">
      <c r="C14" s="231" t="str">
        <f>"   ROE with additional "&amp;F13&amp;" basis point incentive"</f>
        <v xml:space="preserve">   ROE with additional 0 basis point incentive</v>
      </c>
      <c r="D14" s="232"/>
      <c r="E14" s="232"/>
      <c r="F14" s="238">
        <f>IF((F12+(F13/10000)&gt;0.1245),"ERROR",F12+(F13/10000))</f>
        <v>0.105</v>
      </c>
      <c r="G14" s="239" t="s">
        <v>2</v>
      </c>
      <c r="H14" s="236"/>
      <c r="I14" s="236"/>
      <c r="J14" s="236"/>
      <c r="K14" s="236"/>
      <c r="L14" s="236"/>
      <c r="M14" s="236"/>
      <c r="N14" s="236"/>
      <c r="O14" s="232"/>
      <c r="P14" s="236"/>
      <c r="Q14" s="1"/>
    </row>
    <row r="15" spans="1:18" ht="12.5">
      <c r="C15" s="231" t="s">
        <v>3</v>
      </c>
      <c r="D15" s="7"/>
      <c r="E15" s="232"/>
      <c r="F15" s="238"/>
      <c r="G15" s="232"/>
      <c r="H15" s="236"/>
      <c r="I15" s="236"/>
      <c r="J15" s="236"/>
      <c r="K15" s="480" t="s">
        <v>4</v>
      </c>
      <c r="L15" s="481"/>
      <c r="M15" s="481"/>
      <c r="N15" s="481"/>
      <c r="O15" s="482"/>
      <c r="P15" s="236"/>
      <c r="Q15" s="1"/>
    </row>
    <row r="16" spans="1:18" ht="12.5">
      <c r="C16" s="236"/>
      <c r="D16" s="240" t="s">
        <v>5</v>
      </c>
      <c r="E16" s="240" t="s">
        <v>6</v>
      </c>
      <c r="F16" s="241" t="s">
        <v>7</v>
      </c>
      <c r="G16" s="232"/>
      <c r="H16" s="236"/>
      <c r="I16" s="236"/>
      <c r="J16" s="236"/>
      <c r="K16" s="483"/>
      <c r="L16" s="484"/>
      <c r="M16" s="484"/>
      <c r="N16" s="484"/>
      <c r="O16" s="485"/>
      <c r="P16" s="236"/>
      <c r="Q16" s="1"/>
    </row>
    <row r="17" spans="3:17" ht="12.5">
      <c r="C17" s="242" t="s">
        <v>8</v>
      </c>
      <c r="D17" s="243">
        <f>+R107</f>
        <v>0.49032076503329153</v>
      </c>
      <c r="E17" s="244">
        <f>+R108</f>
        <v>4.626030318311547E-2</v>
      </c>
      <c r="F17" s="245">
        <f>E17*D17</f>
        <v>2.2682387247417189E-2</v>
      </c>
      <c r="G17" s="232"/>
      <c r="H17" s="236"/>
      <c r="I17" s="246"/>
      <c r="J17" s="246"/>
      <c r="K17" s="247"/>
      <c r="L17" s="248"/>
      <c r="M17" s="236" t="s">
        <v>9</v>
      </c>
      <c r="N17" s="236" t="s">
        <v>10</v>
      </c>
      <c r="O17" s="249" t="s">
        <v>11</v>
      </c>
      <c r="P17" s="236"/>
      <c r="Q17" s="1"/>
    </row>
    <row r="18" spans="3:17" ht="12.5">
      <c r="C18" s="242" t="s">
        <v>12</v>
      </c>
      <c r="D18" s="243">
        <f>+R109</f>
        <v>0</v>
      </c>
      <c r="E18" s="244">
        <f>+R110</f>
        <v>0</v>
      </c>
      <c r="F18" s="245">
        <f>E18*D18</f>
        <v>0</v>
      </c>
      <c r="G18" s="250"/>
      <c r="H18" s="250"/>
      <c r="I18" s="251"/>
      <c r="J18" s="251"/>
      <c r="K18" s="252"/>
      <c r="O18" s="253"/>
      <c r="P18" s="250"/>
      <c r="Q18" s="1"/>
    </row>
    <row r="19" spans="3:17" ht="13" thickBot="1">
      <c r="C19" s="242" t="s">
        <v>13</v>
      </c>
      <c r="D19" s="243">
        <f>+R111</f>
        <v>0.50967923496670842</v>
      </c>
      <c r="E19" s="244">
        <f>+F14</f>
        <v>0.105</v>
      </c>
      <c r="F19" s="254">
        <f>E19*D19</f>
        <v>5.351631967150438E-2</v>
      </c>
      <c r="G19" s="250"/>
      <c r="H19" s="250"/>
      <c r="I19" s="238"/>
      <c r="J19" s="251"/>
      <c r="K19" s="255" t="s">
        <v>14</v>
      </c>
      <c r="L19" s="256">
        <f>R104</f>
        <v>2026</v>
      </c>
      <c r="M19" s="257">
        <f>SUM('S.001:S.xyz - blank'!N5)</f>
        <v>80008813.700045198</v>
      </c>
      <c r="N19" s="257">
        <f>SUM('S.001:S.xyz - blank'!N6)</f>
        <v>80008813.700045198</v>
      </c>
      <c r="O19" s="258">
        <f>+N19-M19</f>
        <v>0</v>
      </c>
      <c r="P19" s="251"/>
      <c r="Q19" s="1"/>
    </row>
    <row r="20" spans="3:17" ht="12.5">
      <c r="C20" s="231"/>
      <c r="D20" s="232"/>
      <c r="E20" s="259" t="s">
        <v>15</v>
      </c>
      <c r="F20" s="245">
        <f>SUM(F17:F19)</f>
        <v>7.6198706918921569E-2</v>
      </c>
      <c r="G20" s="250"/>
      <c r="H20" s="250"/>
      <c r="I20" s="251"/>
      <c r="J20" s="251"/>
      <c r="M20" s="260" t="str">
        <f>IF(M19=SUM('S.001:S.xyz - blank'!N5),"","ERROR")</f>
        <v/>
      </c>
      <c r="N20" s="260" t="str">
        <f>IF(N19=SUM('S.001:S.xyz - blank'!N6),"","ERROR")</f>
        <v/>
      </c>
      <c r="O20" s="260" t="str">
        <f>IF(O19=SUM('S.001:S.xyz - blank'!N7),"","ERROR")</f>
        <v/>
      </c>
      <c r="P20" s="250"/>
      <c r="Q20" s="1"/>
    </row>
    <row r="21" spans="3:17" ht="13">
      <c r="D21" s="261"/>
      <c r="E21" s="261"/>
      <c r="F21" s="250"/>
      <c r="G21" s="250"/>
      <c r="H21" s="250"/>
      <c r="I21" s="250"/>
      <c r="J21" s="250"/>
      <c r="K21" s="25" t="s">
        <v>16</v>
      </c>
      <c r="P21" s="250"/>
      <c r="Q21" s="1"/>
    </row>
    <row r="22" spans="3:17" ht="15.5">
      <c r="C22" s="6" t="str">
        <f>"B.   Determine Return using 'R' with hypothetical "&amp;F13&amp;" basis point ROE increase for Identified Projects."</f>
        <v>B.   Determine Return using 'R' with hypothetical 0 basis point ROE increase for Identified Projects.</v>
      </c>
      <c r="D22" s="261"/>
      <c r="E22" s="261"/>
      <c r="F22" s="250"/>
      <c r="G22" s="250"/>
      <c r="H22" s="232"/>
      <c r="I22" s="250"/>
      <c r="J22" s="250"/>
      <c r="K22" t="s">
        <v>17</v>
      </c>
      <c r="P22" s="250"/>
      <c r="Q22" s="1"/>
    </row>
    <row r="23" spans="3:17" ht="12.5">
      <c r="C23" s="236"/>
      <c r="D23" s="261"/>
      <c r="E23" s="261"/>
      <c r="F23" s="250"/>
      <c r="G23" s="250"/>
      <c r="H23" s="250"/>
      <c r="I23" s="250"/>
      <c r="J23" s="250"/>
      <c r="K23" s="251"/>
      <c r="L23" s="248"/>
      <c r="M23" s="211"/>
      <c r="N23" s="251"/>
      <c r="O23" s="250"/>
      <c r="P23" s="250"/>
      <c r="Q23" s="1"/>
    </row>
    <row r="24" spans="3:17" ht="12.5">
      <c r="C24" s="231" t="str">
        <f>+S112</f>
        <v xml:space="preserve">   Rate Base  (TCOS, ln 63)</v>
      </c>
      <c r="D24" s="232"/>
      <c r="E24" s="262">
        <f>+R112</f>
        <v>2371233432.2691031</v>
      </c>
      <c r="F24" s="263"/>
      <c r="G24" s="250"/>
      <c r="H24" s="250"/>
      <c r="I24" s="250"/>
      <c r="J24" s="250"/>
      <c r="K24" s="250"/>
      <c r="L24" s="250"/>
      <c r="M24" s="250"/>
      <c r="N24" s="250"/>
      <c r="O24" s="250"/>
      <c r="P24" s="263"/>
      <c r="Q24" s="1"/>
    </row>
    <row r="25" spans="3:17" ht="12.5">
      <c r="C25" s="236" t="s">
        <v>18</v>
      </c>
      <c r="D25" s="234"/>
      <c r="E25" s="264">
        <f>F20</f>
        <v>7.6198706918921569E-2</v>
      </c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1"/>
    </row>
    <row r="26" spans="3:17" ht="12.5">
      <c r="C26" s="265" t="s">
        <v>19</v>
      </c>
      <c r="D26" s="265"/>
      <c r="E26" s="251">
        <f>E24*E25</f>
        <v>180684921.34182185</v>
      </c>
      <c r="F26" s="250"/>
      <c r="G26" s="250"/>
      <c r="H26" s="250"/>
      <c r="I26" s="251"/>
      <c r="J26" s="251"/>
      <c r="K26" s="251"/>
      <c r="L26" s="251"/>
      <c r="M26" s="251"/>
      <c r="N26" s="251"/>
      <c r="O26" s="250"/>
      <c r="P26" s="250"/>
      <c r="Q26" s="1"/>
    </row>
    <row r="27" spans="3:17" ht="12.5">
      <c r="C27" s="265"/>
      <c r="D27" s="236"/>
      <c r="E27" s="236"/>
      <c r="F27" s="250"/>
      <c r="G27" s="250"/>
      <c r="H27" s="250"/>
      <c r="I27" s="251"/>
      <c r="J27" s="251"/>
      <c r="K27" s="251"/>
      <c r="L27" s="251"/>
      <c r="M27" s="251"/>
      <c r="N27" s="251"/>
      <c r="O27" s="250"/>
      <c r="P27" s="250"/>
      <c r="Q27" s="1"/>
    </row>
    <row r="28" spans="3:17" ht="15.5">
      <c r="C28" s="6" t="str">
        <f>"C.   Determine Income Taxes using Return with hypothetical "&amp;F13&amp;" basis point ROE increase for Identified Projects."</f>
        <v>C.   Determine Income Taxes using Return with hypothetical 0 basis point ROE increase for Identified Projects.</v>
      </c>
      <c r="D28" s="266"/>
      <c r="E28" s="266"/>
      <c r="F28" s="267"/>
      <c r="G28" s="267"/>
      <c r="H28" s="267"/>
      <c r="I28" s="268"/>
      <c r="J28" s="268"/>
      <c r="K28" s="268"/>
      <c r="L28" s="268"/>
      <c r="M28" s="268"/>
      <c r="N28" s="268"/>
      <c r="O28" s="267"/>
      <c r="P28" s="267"/>
      <c r="Q28" s="1"/>
    </row>
    <row r="29" spans="3:17" ht="12.5">
      <c r="C29" s="231"/>
      <c r="D29" s="236"/>
      <c r="E29" s="236"/>
      <c r="F29" s="250"/>
      <c r="G29" s="250"/>
      <c r="H29" s="250"/>
      <c r="I29" s="251"/>
      <c r="J29" s="251"/>
      <c r="K29" s="251"/>
      <c r="L29" s="251"/>
      <c r="M29" s="251"/>
      <c r="N29" s="251"/>
      <c r="O29" s="250"/>
      <c r="P29" s="250"/>
      <c r="Q29" s="1"/>
    </row>
    <row r="30" spans="3:17" ht="12.5">
      <c r="C30" s="236" t="s">
        <v>20</v>
      </c>
      <c r="D30" s="259"/>
      <c r="E30" s="263">
        <f>E26</f>
        <v>180684921.34182185</v>
      </c>
      <c r="F30" s="250"/>
      <c r="G30" s="250"/>
      <c r="H30" s="250"/>
      <c r="I30" s="250"/>
      <c r="J30" s="250"/>
      <c r="K30" s="250"/>
      <c r="L30" s="250"/>
      <c r="M30" s="250"/>
      <c r="N30" s="250"/>
      <c r="O30" s="250"/>
      <c r="P30" s="250"/>
      <c r="Q30" s="1"/>
    </row>
    <row r="31" spans="3:17" ht="12.5">
      <c r="C31" s="231" t="str">
        <f>+S113</f>
        <v xml:space="preserve">   Tax Rate  (TCOS, ln 99)</v>
      </c>
      <c r="D31" s="259"/>
      <c r="E31" s="8">
        <f>+R113</f>
        <v>0.23701799999999995</v>
      </c>
      <c r="F31" s="250"/>
      <c r="G31" s="250"/>
      <c r="H31" s="250"/>
      <c r="I31" s="250"/>
      <c r="J31" s="250"/>
      <c r="K31" s="250"/>
      <c r="L31" s="250"/>
      <c r="M31" s="250"/>
      <c r="N31" s="250"/>
      <c r="O31" s="250"/>
      <c r="P31" s="250"/>
      <c r="Q31" s="1"/>
    </row>
    <row r="32" spans="3:17" ht="12.5">
      <c r="C32" s="236" t="s">
        <v>21</v>
      </c>
      <c r="D32" s="2"/>
      <c r="E32" s="238">
        <f>IF(F17&gt;0,($E31/(1-$E31))*(1-$F17/$F20),0)</f>
        <v>0.2181753465990478</v>
      </c>
      <c r="F32" s="1"/>
      <c r="G32" s="238"/>
      <c r="H32" s="228"/>
      <c r="I32" s="1"/>
      <c r="J32" s="1"/>
      <c r="K32" s="1"/>
      <c r="L32" s="1"/>
      <c r="M32" s="1"/>
      <c r="N32" s="1"/>
      <c r="O32" s="1"/>
      <c r="P32" s="1"/>
      <c r="Q32" s="1"/>
    </row>
    <row r="33" spans="2:19" ht="12.5">
      <c r="C33" s="265" t="s">
        <v>22</v>
      </c>
      <c r="D33" s="2"/>
      <c r="E33" s="269">
        <f>E30*E32</f>
        <v>39420995.338973671</v>
      </c>
      <c r="F33" s="269"/>
      <c r="G33" s="1"/>
      <c r="H33" s="228"/>
      <c r="I33" s="1"/>
      <c r="J33" s="1"/>
      <c r="K33" s="1"/>
      <c r="L33" s="1"/>
      <c r="M33" s="1"/>
      <c r="N33" s="1"/>
      <c r="O33" s="1"/>
      <c r="P33" s="1"/>
      <c r="Q33" s="1"/>
    </row>
    <row r="34" spans="2:19" ht="15.5">
      <c r="C34" s="231" t="str">
        <f>+S114</f>
        <v xml:space="preserve">   ITC Adjustment  (TCOS, ln 108)</v>
      </c>
      <c r="D34" s="270"/>
      <c r="E34" s="250">
        <f>+R114</f>
        <v>0</v>
      </c>
      <c r="F34" s="270"/>
      <c r="G34" s="270"/>
      <c r="H34" s="270"/>
      <c r="I34" s="270"/>
      <c r="J34" s="270"/>
      <c r="K34" s="270"/>
      <c r="L34" s="270"/>
      <c r="M34" s="270"/>
      <c r="N34" s="270"/>
      <c r="O34" s="270"/>
      <c r="P34" s="271"/>
      <c r="Q34" s="270"/>
    </row>
    <row r="35" spans="2:19" ht="15.5">
      <c r="C35" s="231" t="str">
        <f>+S115</f>
        <v xml:space="preserve">   Excess DFIT Adjustment  (TCOS, ln 109)</v>
      </c>
      <c r="D35" s="270"/>
      <c r="E35" s="250">
        <f>+R115</f>
        <v>-1138429.493385128</v>
      </c>
      <c r="F35" s="270"/>
      <c r="G35" s="270"/>
      <c r="H35" s="270"/>
      <c r="I35" s="270"/>
      <c r="J35" s="270"/>
      <c r="K35" s="270"/>
      <c r="L35" s="270"/>
      <c r="M35" s="270"/>
      <c r="N35" s="270"/>
      <c r="O35" s="270"/>
      <c r="P35" s="271"/>
      <c r="Q35" s="270"/>
    </row>
    <row r="36" spans="2:19" ht="15.5">
      <c r="C36" s="231" t="str">
        <f>+S116</f>
        <v xml:space="preserve">   Tax Effect of Permanent and Flow Through Differences  (TCOS, ln 110)</v>
      </c>
      <c r="D36" s="270"/>
      <c r="E36" s="250">
        <f>+R116</f>
        <v>410757.03540576703</v>
      </c>
      <c r="F36" s="270"/>
      <c r="G36" s="270"/>
      <c r="H36" s="270"/>
      <c r="I36" s="270"/>
      <c r="J36" s="270"/>
      <c r="K36" s="270"/>
      <c r="L36" s="270"/>
      <c r="M36" s="270"/>
      <c r="N36" s="270"/>
      <c r="O36" s="270"/>
      <c r="P36" s="271"/>
      <c r="Q36" s="270"/>
    </row>
    <row r="37" spans="2:19" ht="15.5">
      <c r="C37" s="265" t="s">
        <v>23</v>
      </c>
      <c r="D37" s="270"/>
      <c r="E37" s="250">
        <f>E33+E34+E35+E36</f>
        <v>38693322.880994312</v>
      </c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2"/>
      <c r="Q37" s="270"/>
    </row>
    <row r="38" spans="2:19" ht="12.75" customHeight="1">
      <c r="C38" s="273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2"/>
      <c r="Q38" s="270"/>
      <c r="R38" s="1"/>
      <c r="S38" s="1"/>
    </row>
    <row r="39" spans="2:19" ht="18">
      <c r="B39" s="4" t="s">
        <v>24</v>
      </c>
      <c r="C39" s="10" t="str">
        <f>"Calculate Net Plant Carrying Charge Rate (Fixed Charge Rate or FCR) with hypothetical "&amp;F13&amp;" basis point"</f>
        <v>Calculate Net Plant Carrying Charge Rate (Fixed Charge Rate or FCR) with hypothetical 0 basis point</v>
      </c>
      <c r="D39" s="270"/>
      <c r="E39" s="270"/>
      <c r="F39" s="270"/>
      <c r="G39" s="270"/>
      <c r="H39" s="270"/>
      <c r="I39" s="270"/>
      <c r="J39" s="270"/>
      <c r="K39" s="270"/>
      <c r="L39" s="270"/>
      <c r="M39" s="270"/>
      <c r="N39" s="270"/>
      <c r="O39" s="270"/>
      <c r="P39" s="272"/>
      <c r="Q39" s="270"/>
      <c r="R39" s="1"/>
      <c r="S39" s="1"/>
    </row>
    <row r="40" spans="2:19" ht="15.75" customHeight="1">
      <c r="B40" s="4"/>
      <c r="C40" s="10" t="str">
        <f>"ROE increase."</f>
        <v>ROE increase.</v>
      </c>
      <c r="D40" s="270"/>
      <c r="E40" s="270"/>
      <c r="F40" s="270"/>
      <c r="G40" s="270"/>
      <c r="H40" s="270"/>
      <c r="I40" s="270"/>
      <c r="J40" s="270"/>
      <c r="K40" s="270"/>
      <c r="L40" s="270"/>
      <c r="M40" s="270"/>
      <c r="N40" s="270"/>
      <c r="O40" s="270"/>
      <c r="P40" s="272"/>
      <c r="Q40" s="270"/>
      <c r="R40" s="1"/>
      <c r="S40" s="1"/>
    </row>
    <row r="41" spans="2:19" ht="12.75" customHeight="1">
      <c r="C41" s="273"/>
      <c r="D41" s="270"/>
      <c r="E41" s="270"/>
      <c r="F41" s="270"/>
      <c r="G41" s="270"/>
      <c r="H41" s="270"/>
      <c r="I41" s="270"/>
      <c r="J41" s="270"/>
      <c r="K41" s="270"/>
      <c r="L41" s="270"/>
      <c r="M41" s="270"/>
      <c r="N41" s="270"/>
      <c r="O41" s="270"/>
      <c r="P41" s="272"/>
      <c r="Q41" s="270"/>
      <c r="R41" s="1"/>
      <c r="S41" s="1"/>
    </row>
    <row r="42" spans="2:19" ht="15.5">
      <c r="C42" s="6" t="s">
        <v>25</v>
      </c>
      <c r="D42" s="270"/>
      <c r="E42" s="270"/>
      <c r="F42" s="273"/>
      <c r="G42" s="270"/>
      <c r="H42" s="270"/>
      <c r="I42" s="270"/>
      <c r="J42" s="270"/>
      <c r="K42" s="270"/>
      <c r="L42" s="270"/>
      <c r="M42" s="270"/>
      <c r="N42" s="270"/>
      <c r="O42" s="270"/>
      <c r="P42" s="272"/>
      <c r="Q42" s="270"/>
      <c r="R42" s="1"/>
      <c r="S42" s="1"/>
    </row>
    <row r="43" spans="2:19" ht="12.5">
      <c r="B43" s="1"/>
      <c r="C43" s="231"/>
      <c r="D43" s="232"/>
      <c r="E43" s="232"/>
      <c r="F43" s="232"/>
      <c r="G43" s="232"/>
      <c r="H43" s="232"/>
      <c r="I43" s="232"/>
      <c r="J43" s="232"/>
      <c r="K43" s="232"/>
      <c r="L43" s="232"/>
      <c r="M43" s="232"/>
      <c r="N43" s="232"/>
      <c r="O43" s="232"/>
      <c r="P43" s="250"/>
      <c r="Q43" s="232"/>
      <c r="R43" s="1"/>
      <c r="S43" s="1"/>
    </row>
    <row r="44" spans="2:19" ht="12.75" customHeight="1">
      <c r="B44" s="1"/>
      <c r="C44" s="231" t="str">
        <f>+S117</f>
        <v xml:space="preserve">   Net Revenue Requirement  (TCOS, ln 117)</v>
      </c>
      <c r="D44" s="232"/>
      <c r="E44" s="232"/>
      <c r="F44" s="250">
        <f>+R117</f>
        <v>389970033.54424649</v>
      </c>
      <c r="G44" s="232"/>
      <c r="H44" s="232"/>
      <c r="I44" s="232"/>
      <c r="J44" s="232"/>
      <c r="K44" s="232"/>
      <c r="L44" s="232"/>
      <c r="M44" s="232"/>
      <c r="N44" s="232"/>
      <c r="O44" s="232"/>
      <c r="P44" s="250"/>
      <c r="Q44" s="232"/>
      <c r="R44" s="1"/>
      <c r="S44" s="1"/>
    </row>
    <row r="45" spans="2:19" ht="12.5">
      <c r="B45" s="1"/>
      <c r="C45" s="231" t="str">
        <f>+S118</f>
        <v xml:space="preserve">   Return  (TCOS, ln 112)</v>
      </c>
      <c r="D45" s="232"/>
      <c r="E45" s="232"/>
      <c r="F45" s="251">
        <f>+R118</f>
        <v>180684921.34182185</v>
      </c>
      <c r="G45" s="231"/>
      <c r="H45" s="231"/>
      <c r="I45" s="231"/>
      <c r="J45" s="231"/>
      <c r="K45" s="231"/>
      <c r="L45" s="231"/>
      <c r="M45" s="231"/>
      <c r="N45" s="231"/>
      <c r="O45" s="231"/>
      <c r="P45" s="250"/>
      <c r="Q45" s="232"/>
      <c r="R45" s="1"/>
      <c r="S45" s="1"/>
    </row>
    <row r="46" spans="2:19" ht="12.5">
      <c r="B46" s="1"/>
      <c r="C46" s="231" t="str">
        <f>+S119</f>
        <v xml:space="preserve">   Income Taxes  (TCOS, ln 111)</v>
      </c>
      <c r="D46" s="232"/>
      <c r="E46" s="232"/>
      <c r="F46" s="250">
        <f>+R119</f>
        <v>38693322.880994312</v>
      </c>
      <c r="G46" s="232"/>
      <c r="H46" s="232"/>
      <c r="I46" s="274"/>
      <c r="J46" s="274"/>
      <c r="K46" s="274"/>
      <c r="L46" s="274"/>
      <c r="M46" s="274"/>
      <c r="N46" s="274"/>
      <c r="O46" s="232"/>
      <c r="P46" s="232"/>
      <c r="Q46" s="232"/>
      <c r="R46" s="1"/>
      <c r="S46" s="1"/>
    </row>
    <row r="47" spans="2:19" ht="12.5">
      <c r="B47" s="1"/>
      <c r="C47" s="231" t="str">
        <f>+S120</f>
        <v xml:space="preserve">  Gross Margin Taxes  (TCOS, ln 116)</v>
      </c>
      <c r="D47" s="232"/>
      <c r="E47" s="232"/>
      <c r="F47" s="275">
        <f>+R120</f>
        <v>173750.00120763149</v>
      </c>
      <c r="G47" s="232"/>
      <c r="H47" s="232"/>
      <c r="I47" s="274"/>
      <c r="J47" s="274"/>
      <c r="K47" s="274"/>
      <c r="L47" s="274"/>
      <c r="M47" s="274"/>
      <c r="N47" s="274"/>
      <c r="O47" s="232"/>
      <c r="P47" s="232"/>
      <c r="Q47" s="232"/>
      <c r="R47" s="1"/>
      <c r="S47" s="1"/>
    </row>
    <row r="48" spans="2:19" ht="12.5">
      <c r="B48" s="1"/>
      <c r="C48" s="1" t="s">
        <v>26</v>
      </c>
      <c r="D48" s="232"/>
      <c r="E48" s="232"/>
      <c r="F48" s="251">
        <f>F44-F45-F46-F47</f>
        <v>170418039.32022271</v>
      </c>
      <c r="G48" s="248"/>
      <c r="H48" s="232"/>
      <c r="I48" s="248"/>
      <c r="J48" s="248"/>
      <c r="K48" s="248"/>
      <c r="L48" s="248"/>
      <c r="M48" s="248"/>
      <c r="N48" s="248"/>
      <c r="O48" s="232"/>
      <c r="P48" s="248"/>
      <c r="Q48" s="232"/>
      <c r="R48" s="1"/>
      <c r="S48" s="1"/>
    </row>
    <row r="49" spans="2:19" ht="12.5">
      <c r="B49" s="1"/>
      <c r="C49" s="231"/>
      <c r="D49" s="232"/>
      <c r="E49" s="232"/>
      <c r="F49" s="250"/>
      <c r="G49" s="233"/>
      <c r="H49" s="245"/>
      <c r="I49" s="245"/>
      <c r="J49" s="245"/>
      <c r="K49" s="245"/>
      <c r="L49" s="245"/>
      <c r="M49" s="245"/>
      <c r="N49" s="245"/>
      <c r="O49" s="236"/>
      <c r="P49" s="245"/>
      <c r="Q49" s="276"/>
      <c r="R49" s="1"/>
      <c r="S49" s="1"/>
    </row>
    <row r="50" spans="2:19" ht="15.5">
      <c r="B50" s="1"/>
      <c r="C50" s="6" t="str">
        <f>"B.   Determine Net Revenue Requirement with hypothetical "&amp;F13&amp;" basis point increase in ROE."</f>
        <v>B.   Determine Net Revenue Requirement with hypothetical 0 basis point increase in ROE.</v>
      </c>
      <c r="D50" s="236"/>
      <c r="E50" s="236"/>
      <c r="F50" s="250"/>
      <c r="G50" s="233"/>
      <c r="H50" s="245"/>
      <c r="I50" s="245"/>
      <c r="J50" s="245"/>
      <c r="K50" s="245"/>
      <c r="L50" s="245"/>
      <c r="M50" s="245"/>
      <c r="N50" s="245"/>
      <c r="O50" s="236"/>
      <c r="P50" s="245"/>
      <c r="Q50" s="232"/>
    </row>
    <row r="51" spans="2:19" ht="12.5">
      <c r="B51" s="1"/>
      <c r="C51" s="231"/>
      <c r="D51" s="236"/>
      <c r="E51" s="236"/>
      <c r="F51" s="250"/>
      <c r="G51" s="233"/>
      <c r="H51" s="245"/>
      <c r="I51" s="245"/>
      <c r="J51" s="245"/>
      <c r="K51" s="245"/>
      <c r="L51" s="245"/>
      <c r="M51" s="245"/>
      <c r="N51" s="245"/>
      <c r="O51" s="236"/>
      <c r="P51" s="245"/>
      <c r="Q51" s="232"/>
    </row>
    <row r="52" spans="2:19" ht="13">
      <c r="B52" s="1"/>
      <c r="C52" s="231" t="str">
        <f>C48</f>
        <v xml:space="preserve">   Net Revenue Requirement, Less Return and Taxes</v>
      </c>
      <c r="D52" s="236"/>
      <c r="E52" s="236"/>
      <c r="F52" s="250">
        <f>F48</f>
        <v>170418039.32022271</v>
      </c>
      <c r="G52" s="232"/>
      <c r="H52" s="232"/>
      <c r="I52" s="232"/>
      <c r="J52" s="232"/>
      <c r="K52" s="232"/>
      <c r="L52" s="232"/>
      <c r="M52" s="232"/>
      <c r="N52" s="232"/>
      <c r="O52" s="277"/>
      <c r="P52" s="278"/>
      <c r="Q52" s="279"/>
    </row>
    <row r="53" spans="2:19" ht="13">
      <c r="B53" s="1"/>
      <c r="C53" s="236" t="s">
        <v>93</v>
      </c>
      <c r="D53" s="2"/>
      <c r="E53" s="1"/>
      <c r="F53" s="269">
        <f>E26</f>
        <v>180684921.34182185</v>
      </c>
      <c r="G53" s="1"/>
      <c r="H53" s="280"/>
      <c r="I53" s="1"/>
      <c r="J53" s="1"/>
      <c r="K53" s="1"/>
      <c r="L53" s="1"/>
      <c r="M53" s="1"/>
      <c r="N53" s="1"/>
      <c r="O53" s="1"/>
      <c r="P53" s="1"/>
      <c r="Q53" s="1"/>
    </row>
    <row r="54" spans="2:19" ht="12.75" customHeight="1">
      <c r="B54" s="1"/>
      <c r="C54" s="231" t="s">
        <v>27</v>
      </c>
      <c r="D54" s="232"/>
      <c r="E54" s="232"/>
      <c r="F54" s="281">
        <f>E37</f>
        <v>38693322.880994312</v>
      </c>
      <c r="G54" s="1"/>
      <c r="H54" s="228"/>
      <c r="I54" s="1"/>
      <c r="J54" s="1"/>
      <c r="K54" s="1"/>
      <c r="L54" s="1"/>
      <c r="M54" s="1"/>
      <c r="N54" s="1"/>
      <c r="O54" s="1"/>
      <c r="P54" s="1"/>
      <c r="Q54" s="1"/>
    </row>
    <row r="55" spans="2:19" ht="12.5">
      <c r="B55" s="1"/>
      <c r="C55" s="1" t="str">
        <f>"   Net Revenue Requirement, with "&amp;F13&amp;" Basis Point ROE increase"</f>
        <v xml:space="preserve">   Net Revenue Requirement, with 0 Basis Point ROE increase</v>
      </c>
      <c r="D55" s="2"/>
      <c r="E55" s="1"/>
      <c r="F55" s="269">
        <f>SUM(F52:F54)</f>
        <v>389796283.54303885</v>
      </c>
      <c r="G55" s="1"/>
      <c r="H55" s="228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2:19" ht="12.5">
      <c r="B56" s="1"/>
      <c r="C56" s="1" t="str">
        <f>"   Gross Margin Tax with "&amp;F13&amp;" Basis Point ROE Increase (II C. below)"</f>
        <v xml:space="preserve">   Gross Margin Tax with 0 Basis Point ROE Increase (II C. below)</v>
      </c>
      <c r="F56" s="282">
        <f>+F71</f>
        <v>238556.82658854866</v>
      </c>
      <c r="G56" s="1"/>
      <c r="H56" s="228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2:19" ht="12.5">
      <c r="B57" s="1"/>
      <c r="C57" s="1" t="s">
        <v>28</v>
      </c>
      <c r="D57" s="2"/>
      <c r="E57" s="1"/>
      <c r="F57" s="269">
        <f>+F55+F56</f>
        <v>390034840.36962742</v>
      </c>
      <c r="G57" s="1"/>
      <c r="H57" s="228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2:19" ht="12.5">
      <c r="B58" s="1"/>
      <c r="C58" s="231" t="str">
        <f>+S121</f>
        <v xml:space="preserve">   Less: Depreciation  (TCOS, ln 86)</v>
      </c>
      <c r="D58" s="2"/>
      <c r="E58" s="1"/>
      <c r="F58" s="283">
        <f>+R121</f>
        <v>80888474.368695229</v>
      </c>
      <c r="G58" s="1"/>
      <c r="H58" s="228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2:19" ht="12.5">
      <c r="B59" s="1"/>
      <c r="C59" s="1" t="str">
        <f>"   Net Rev. Req, w/"&amp;F13&amp;" Basis Point ROE increase, less Depreciation"</f>
        <v xml:space="preserve">   Net Rev. Req, w/0 Basis Point ROE increase, less Depreciation</v>
      </c>
      <c r="D59" s="2"/>
      <c r="E59" s="1"/>
      <c r="F59" s="269">
        <f>F57-F58</f>
        <v>309146366.00093222</v>
      </c>
      <c r="G59" s="1"/>
      <c r="H59" s="228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2:19" ht="12.5">
      <c r="B60" s="1"/>
      <c r="C60" s="1"/>
      <c r="D60" s="2"/>
      <c r="E60" s="1"/>
      <c r="F60" s="1"/>
      <c r="G60" s="1"/>
      <c r="H60" s="228"/>
      <c r="I60" s="1"/>
      <c r="J60" s="1"/>
      <c r="K60" s="1"/>
      <c r="L60" s="1"/>
      <c r="M60" s="1"/>
      <c r="N60" s="1"/>
      <c r="O60" s="1"/>
      <c r="P60" s="1"/>
      <c r="Q60" s="1" t="str">
        <f>IF(ROUND(Q59,0)=ROUND(SUM(Q18:Q58),0),"","Error -- check allocations above).")</f>
        <v/>
      </c>
      <c r="R60" s="1"/>
      <c r="S60" s="1"/>
    </row>
    <row r="61" spans="2:19" ht="15.5">
      <c r="B61" s="1"/>
      <c r="C61" s="6" t="str">
        <f>"C.   Determine Gross Margin Tax with hypothetical "&amp;F13&amp;" basis point increase in ROE."</f>
        <v>C.   Determine Gross Margin Tax with hypothetical 0 basis point increase in ROE.</v>
      </c>
      <c r="F61" s="269"/>
      <c r="G61" s="1"/>
      <c r="H61" s="284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2:19" ht="12.5">
      <c r="B62" s="1"/>
      <c r="C62" s="1" t="str">
        <f>"   Net Revenue Requirement before Gross Margin Taxes, with "&amp;F13&amp;" "</f>
        <v xml:space="preserve">   Net Revenue Requirement before Gross Margin Taxes, with 0 </v>
      </c>
      <c r="F62" s="269">
        <f>+F55</f>
        <v>389796283.54303885</v>
      </c>
      <c r="G62" s="1"/>
      <c r="H62" s="284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2:19" ht="12.5">
      <c r="B63" s="1"/>
      <c r="C63" s="1" t="s">
        <v>29</v>
      </c>
      <c r="F63" s="269"/>
      <c r="G63" s="1"/>
      <c r="H63" s="284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2:19" ht="12.5">
      <c r="B64" s="1"/>
      <c r="C64" s="1" t="str">
        <f>+S122</f>
        <v xml:space="preserve">       Apportionment Factor to Texas (Worksheet K, ln 12)</v>
      </c>
      <c r="D64" s="2"/>
      <c r="E64" s="1"/>
      <c r="F64" s="285">
        <f>+R122</f>
        <v>0.43687623629877959</v>
      </c>
      <c r="G64" s="1"/>
      <c r="H64" s="284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2:19" ht="12.5">
      <c r="B65" s="1"/>
      <c r="C65" s="1" t="s">
        <v>30</v>
      </c>
      <c r="D65" s="2"/>
      <c r="E65" s="1"/>
      <c r="F65" s="269">
        <f>+F62*F64</f>
        <v>170292733.27753472</v>
      </c>
      <c r="G65" s="1"/>
      <c r="H65" s="284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2:19" ht="12.5">
      <c r="B66" s="1"/>
      <c r="C66" s="1" t="s">
        <v>393</v>
      </c>
      <c r="D66" s="2"/>
      <c r="E66" s="1"/>
      <c r="F66" s="286">
        <v>0.14000000000000001</v>
      </c>
      <c r="G66" s="1"/>
      <c r="H66" s="284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2:19" ht="12.5">
      <c r="B67" s="1"/>
      <c r="C67" s="1" t="s">
        <v>31</v>
      </c>
      <c r="D67" s="2"/>
      <c r="E67" s="1"/>
      <c r="F67" s="269">
        <f>+F65*F66</f>
        <v>23840982.658854865</v>
      </c>
      <c r="G67" s="1"/>
      <c r="H67" s="284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2:19" ht="12.5">
      <c r="B68" s="1"/>
      <c r="C68" s="1" t="s">
        <v>32</v>
      </c>
      <c r="D68" s="2"/>
      <c r="E68" s="1"/>
      <c r="F68" s="286">
        <v>0.01</v>
      </c>
      <c r="G68" s="1"/>
      <c r="H68" s="284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2:19" ht="12.5">
      <c r="B69" s="1"/>
      <c r="C69" s="1" t="s">
        <v>33</v>
      </c>
      <c r="D69" s="2"/>
      <c r="E69" s="1"/>
      <c r="F69" s="269">
        <f>+F67*F68</f>
        <v>238409.82658854866</v>
      </c>
      <c r="G69" s="1"/>
      <c r="H69" s="284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2:19" ht="12.5">
      <c r="B70" s="1"/>
      <c r="C70" s="1" t="s">
        <v>34</v>
      </c>
      <c r="D70" s="2"/>
      <c r="E70" s="1"/>
      <c r="F70" s="287">
        <f>+ROUND((F69*F66*F64)/(1-F68)*F68,0)</f>
        <v>147</v>
      </c>
      <c r="G70" s="1"/>
      <c r="H70" s="284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2:19" ht="12.5">
      <c r="B71" s="1"/>
      <c r="C71" s="1" t="s">
        <v>35</v>
      </c>
      <c r="D71" s="2"/>
      <c r="E71" s="1"/>
      <c r="F71" s="269">
        <f>+F69+F70</f>
        <v>238556.82658854866</v>
      </c>
      <c r="G71" s="1"/>
      <c r="H71" s="284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2:19" ht="12.5">
      <c r="B72" s="1"/>
      <c r="C72" s="1"/>
      <c r="D72" s="2"/>
      <c r="E72" s="1"/>
      <c r="F72" s="1"/>
      <c r="G72" s="1"/>
      <c r="H72" s="228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2:19" ht="15.5">
      <c r="B73" s="1"/>
      <c r="C73" s="6" t="str">
        <f>"D.   Determine FCR with hypothetical "&amp;F13&amp;" basis point ROE increase."</f>
        <v>D.   Determine FCR with hypothetical 0 basis point ROE increase.</v>
      </c>
      <c r="D73" s="2"/>
      <c r="E73" s="1"/>
      <c r="F73" s="1"/>
      <c r="G73" s="1"/>
      <c r="H73" s="228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2:19" ht="12.5">
      <c r="B74" s="1"/>
      <c r="C74" s="1"/>
      <c r="D74" s="2"/>
      <c r="E74" s="1"/>
      <c r="F74" s="1"/>
      <c r="G74" s="1"/>
      <c r="H74" s="228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2:19" ht="12.5">
      <c r="B75" s="1"/>
      <c r="C75" s="231" t="str">
        <f>+S123</f>
        <v xml:space="preserve">   Net Transmission Plant  (TCOS, ln 37)</v>
      </c>
      <c r="D75" s="2"/>
      <c r="E75" s="1"/>
      <c r="F75" s="269">
        <f>+R123</f>
        <v>2579661761.3846154</v>
      </c>
      <c r="G75" s="229"/>
      <c r="H75" s="209"/>
      <c r="P75" s="1"/>
      <c r="Q75" s="1"/>
      <c r="R75" s="1"/>
      <c r="S75" s="1"/>
    </row>
    <row r="76" spans="2:19" ht="12.5">
      <c r="B76" s="1"/>
      <c r="C76" s="1" t="str">
        <f>"   Net Revenue Requirement, with "&amp;F13&amp;" Basis Point ROE increase"</f>
        <v xml:space="preserve">   Net Revenue Requirement, with 0 Basis Point ROE increase</v>
      </c>
      <c r="D76" s="2"/>
      <c r="E76" s="1"/>
      <c r="F76" s="282">
        <f>F55</f>
        <v>389796283.54303885</v>
      </c>
      <c r="H76" s="209"/>
      <c r="P76" s="1"/>
      <c r="Q76" s="1"/>
      <c r="R76" s="1"/>
      <c r="S76" s="1"/>
    </row>
    <row r="77" spans="2:19" ht="12.5">
      <c r="B77" s="1"/>
      <c r="C77" s="1" t="str">
        <f>"   FCR with "&amp;F13&amp;" Basis Point increase in ROE"</f>
        <v xml:space="preserve">   FCR with 0 Basis Point increase in ROE</v>
      </c>
      <c r="D77" s="2"/>
      <c r="E77" s="1"/>
      <c r="F77" s="8">
        <f>IF(F75=0,0,F76/F75)</f>
        <v>0.15110364055395326</v>
      </c>
      <c r="H77" s="209"/>
      <c r="P77" s="1"/>
      <c r="Q77" s="1"/>
      <c r="R77" s="1"/>
      <c r="S77" s="1"/>
    </row>
    <row r="78" spans="2:19" ht="12.5">
      <c r="B78" s="1"/>
      <c r="D78" s="2"/>
      <c r="E78" s="1"/>
      <c r="F78" s="1"/>
      <c r="H78" s="209"/>
      <c r="P78" s="1"/>
      <c r="Q78" s="1"/>
      <c r="R78" s="1"/>
      <c r="S78" s="1"/>
    </row>
    <row r="79" spans="2:19" ht="12.5">
      <c r="B79" s="1"/>
      <c r="C79" s="1" t="str">
        <f>"   Net Rev. Req, w / "&amp;F13&amp;" Basis Point ROE increase, less Dep."</f>
        <v xml:space="preserve">   Net Rev. Req, w / 0 Basis Point ROE increase, less Dep.</v>
      </c>
      <c r="D79" s="2"/>
      <c r="E79" s="1"/>
      <c r="F79" s="269">
        <f>F59</f>
        <v>309146366.00093222</v>
      </c>
      <c r="G79" s="229"/>
      <c r="H79" s="209"/>
      <c r="P79" s="1"/>
      <c r="Q79" s="1"/>
      <c r="R79" s="1"/>
      <c r="S79" s="1"/>
    </row>
    <row r="80" spans="2:19" ht="12.5">
      <c r="B80" s="1"/>
      <c r="C80" s="1" t="str">
        <f>"   FCR with "&amp;F13&amp;" Basis Point ROE increase, less Depreciation"</f>
        <v xml:space="preserve">   FCR with 0 Basis Point ROE increase, less Depreciation</v>
      </c>
      <c r="D80" s="2"/>
      <c r="E80" s="1"/>
      <c r="F80" s="8">
        <f>IF(F75=0,0,F79/F75)-0.000064</f>
        <v>0.11977588390594281</v>
      </c>
      <c r="G80" s="8"/>
      <c r="H80" s="209"/>
      <c r="P80" s="1"/>
      <c r="Q80" s="1"/>
      <c r="R80" s="1"/>
      <c r="S80" s="1"/>
    </row>
    <row r="81" spans="2:19" ht="12.5">
      <c r="B81" s="1"/>
      <c r="C81" s="231" t="str">
        <f>+S124</f>
        <v xml:space="preserve">   FCR less Depreciation  (TCOS, ln 10)</v>
      </c>
      <c r="D81" s="2"/>
      <c r="E81" s="1"/>
      <c r="F81" s="288">
        <f>+R124</f>
        <v>0.11981476168784776</v>
      </c>
      <c r="H81" s="209"/>
      <c r="P81" s="1"/>
      <c r="Q81" s="1"/>
      <c r="R81" s="1"/>
      <c r="S81" s="1"/>
    </row>
    <row r="82" spans="2:19" ht="12.5">
      <c r="B82" s="1"/>
      <c r="C82" s="484" t="str">
        <f>"   Incremental FCR with "&amp;F13&amp;" Basis Point ROE increase, less Depreciation"</f>
        <v xml:space="preserve">   Incremental FCR with 0 Basis Point ROE increase, less Depreciation</v>
      </c>
      <c r="D82" s="487"/>
      <c r="E82" s="487"/>
      <c r="F82" s="8">
        <f>F80-F81</f>
        <v>-3.887778190495017E-5</v>
      </c>
      <c r="H82" s="209"/>
      <c r="P82" s="1"/>
      <c r="Q82" s="1"/>
      <c r="R82" s="1"/>
      <c r="S82" s="1"/>
    </row>
    <row r="83" spans="2:19" ht="12.5">
      <c r="B83" s="1"/>
      <c r="C83" s="487"/>
      <c r="D83" s="487"/>
      <c r="E83" s="487"/>
      <c r="F83" s="8"/>
      <c r="G83" s="1"/>
      <c r="H83" s="228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2:19" ht="18">
      <c r="B84" s="4" t="s">
        <v>36</v>
      </c>
      <c r="C84" s="10" t="s">
        <v>37</v>
      </c>
      <c r="D84" s="2"/>
      <c r="E84" s="1"/>
      <c r="F84" s="8"/>
      <c r="G84" s="1"/>
      <c r="H84" s="228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2:19" ht="12.75" customHeight="1">
      <c r="B85" s="4"/>
      <c r="C85" s="10"/>
      <c r="D85" s="2"/>
      <c r="E85" s="1"/>
      <c r="F85" s="8"/>
      <c r="G85" s="1"/>
      <c r="H85" s="228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2:19" ht="12.75" customHeight="1">
      <c r="B86" s="4"/>
      <c r="C86" s="1" t="s">
        <v>38</v>
      </c>
      <c r="D86" s="2"/>
      <c r="F86" s="284">
        <f>+R125</f>
        <v>3319789603</v>
      </c>
      <c r="G86" s="1" t="s">
        <v>39</v>
      </c>
      <c r="H86" s="228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2:19" ht="12.75" customHeight="1">
      <c r="B87" s="4"/>
      <c r="C87" s="1" t="s">
        <v>40</v>
      </c>
      <c r="D87" s="2"/>
      <c r="F87" s="289">
        <f>R126</f>
        <v>3634525606</v>
      </c>
      <c r="G87" s="1" t="s">
        <v>39</v>
      </c>
      <c r="H87" s="228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2:19" ht="12.5">
      <c r="B88" s="1"/>
      <c r="C88" s="1"/>
      <c r="D88" s="2"/>
      <c r="F88" s="228">
        <f>+F87+F86</f>
        <v>6954315209</v>
      </c>
      <c r="G88" s="269"/>
      <c r="H88" s="228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2:19" ht="12.5">
      <c r="B89" s="1"/>
      <c r="C89" s="1" t="str">
        <f>S127</f>
        <v>Transmission Plant Average Balance for 2023 (WS A-1 Ln 14 Col (d))</v>
      </c>
      <c r="D89" s="2"/>
      <c r="F89" s="280">
        <f>+F88/2</f>
        <v>3477157604.5</v>
      </c>
      <c r="G89" s="290"/>
      <c r="H89" s="228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2:19" ht="12.5">
      <c r="B90" s="1"/>
      <c r="C90" s="231" t="str">
        <f>S128</f>
        <v>Annual Depreciation Expense  (TCOS, ln 86)</v>
      </c>
      <c r="D90" s="2"/>
      <c r="E90" s="1"/>
      <c r="F90" s="280">
        <f>R128</f>
        <v>84345681.580967635</v>
      </c>
      <c r="G90" s="1"/>
      <c r="H90" s="228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2:19" ht="12.5">
      <c r="B91" s="1"/>
      <c r="C91" s="1" t="s">
        <v>41</v>
      </c>
      <c r="D91" s="2"/>
      <c r="E91" s="1"/>
      <c r="F91" s="8">
        <f>IF(F89=0,0,F90/F89)</f>
        <v>2.4257077525565936E-2</v>
      </c>
      <c r="G91" s="1"/>
      <c r="H91" s="29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2:19" ht="12.5">
      <c r="B92" s="1"/>
      <c r="C92" s="1" t="s">
        <v>42</v>
      </c>
      <c r="D92" s="2"/>
      <c r="E92" s="1"/>
      <c r="F92" s="291">
        <f>IF(F91=0,0,1/F91)</f>
        <v>41.225081584788697</v>
      </c>
      <c r="H92" s="228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2:19" ht="12.5">
      <c r="B93" s="1"/>
      <c r="C93" s="1" t="s">
        <v>43</v>
      </c>
      <c r="D93" s="2"/>
      <c r="E93" s="1"/>
      <c r="F93" s="12">
        <f>ROUND(F92,0)</f>
        <v>41</v>
      </c>
      <c r="G93" s="1"/>
      <c r="H93" s="228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2:19" ht="12.5">
      <c r="C94" s="2"/>
      <c r="D94" s="12"/>
      <c r="E94" s="12"/>
      <c r="F94" s="12"/>
      <c r="G94" s="292"/>
      <c r="H94" s="292"/>
      <c r="I94" s="65"/>
      <c r="J94" s="65"/>
      <c r="K94" s="65"/>
      <c r="L94" s="65"/>
      <c r="M94" s="65"/>
      <c r="N94" s="65"/>
      <c r="O94" s="1"/>
      <c r="P94" s="1"/>
      <c r="Q94" s="1"/>
      <c r="R94" s="1"/>
      <c r="S94" s="1"/>
    </row>
    <row r="95" spans="2:19" ht="12.5">
      <c r="C95" s="2"/>
      <c r="D95" s="12"/>
      <c r="E95" s="12"/>
      <c r="F95" s="12"/>
      <c r="G95" s="292"/>
      <c r="H95" s="292"/>
      <c r="I95" s="65"/>
      <c r="J95" s="65"/>
      <c r="K95" s="65"/>
      <c r="L95" s="65"/>
      <c r="M95" s="65"/>
      <c r="N95" s="65"/>
      <c r="O95" s="1"/>
      <c r="P95" s="1"/>
      <c r="Q95" s="1"/>
      <c r="R95" s="1"/>
      <c r="S95" s="1"/>
    </row>
    <row r="96" spans="2:19" ht="12.5">
      <c r="P96" s="1"/>
      <c r="Q96" s="1"/>
      <c r="R96" s="1"/>
      <c r="S96" s="1"/>
    </row>
    <row r="97" spans="3:19" ht="13">
      <c r="P97" s="1"/>
      <c r="Q97" s="1"/>
      <c r="R97" s="293" t="s">
        <v>112</v>
      </c>
      <c r="S97" t="s">
        <v>113</v>
      </c>
    </row>
    <row r="98" spans="3:19" ht="12.5">
      <c r="P98" s="1"/>
      <c r="Q98" s="1"/>
    </row>
    <row r="99" spans="3:19" ht="13">
      <c r="C99" s="93" t="s">
        <v>109</v>
      </c>
      <c r="L99" s="93" t="s">
        <v>108</v>
      </c>
      <c r="P99" s="1"/>
      <c r="Q99" s="1"/>
    </row>
    <row r="100" spans="3:19" ht="12.5">
      <c r="P100" s="1"/>
      <c r="Q100" s="1"/>
      <c r="S100" s="222" t="s">
        <v>106</v>
      </c>
    </row>
    <row r="101" spans="3:19" ht="13">
      <c r="P101" s="1"/>
      <c r="Q101" s="1"/>
      <c r="R101" s="293" t="s">
        <v>103</v>
      </c>
      <c r="S101" s="198" t="s">
        <v>107</v>
      </c>
    </row>
    <row r="102" spans="3:19" ht="13.5" thickBot="1">
      <c r="P102" s="1"/>
      <c r="Q102" s="1"/>
      <c r="R102" s="294" t="s">
        <v>137</v>
      </c>
    </row>
    <row r="103" spans="3:19" ht="12.5">
      <c r="P103" s="1"/>
      <c r="Q103" s="1"/>
      <c r="R103" s="295" t="s">
        <v>394</v>
      </c>
      <c r="S103" s="296" t="s">
        <v>127</v>
      </c>
    </row>
    <row r="104" spans="3:19" ht="12.5">
      <c r="P104" s="1"/>
      <c r="Q104" s="1"/>
      <c r="R104" s="297">
        <v>2026</v>
      </c>
      <c r="S104" s="298" t="s">
        <v>509</v>
      </c>
    </row>
    <row r="105" spans="3:19" ht="12.5">
      <c r="P105" s="1"/>
      <c r="Q105" s="1"/>
      <c r="R105" s="299">
        <v>0.105</v>
      </c>
      <c r="S105" s="298" t="s">
        <v>510</v>
      </c>
    </row>
    <row r="106" spans="3:19" ht="12.5">
      <c r="P106" s="1"/>
      <c r="Q106" s="1"/>
      <c r="R106" s="300">
        <v>0</v>
      </c>
      <c r="S106" s="298" t="s">
        <v>1</v>
      </c>
    </row>
    <row r="107" spans="3:19" ht="12.5">
      <c r="P107" s="1"/>
      <c r="Q107" s="1"/>
      <c r="R107" s="299">
        <v>0.49032076503329153</v>
      </c>
      <c r="S107" s="301" t="s">
        <v>98</v>
      </c>
    </row>
    <row r="108" spans="3:19" ht="12.5">
      <c r="P108" s="1"/>
      <c r="Q108" s="1"/>
      <c r="R108" s="302">
        <v>4.626030318311547E-2</v>
      </c>
      <c r="S108" s="301" t="s">
        <v>99</v>
      </c>
    </row>
    <row r="109" spans="3:19" ht="12.5">
      <c r="P109" s="1"/>
      <c r="Q109" s="1"/>
      <c r="R109" s="299">
        <v>0</v>
      </c>
      <c r="S109" s="301" t="s">
        <v>100</v>
      </c>
    </row>
    <row r="110" spans="3:19" ht="12.5">
      <c r="P110" s="1"/>
      <c r="Q110" s="1"/>
      <c r="R110" s="302">
        <v>0</v>
      </c>
      <c r="S110" s="301" t="s">
        <v>101</v>
      </c>
    </row>
    <row r="111" spans="3:19" ht="12.5">
      <c r="P111" s="1"/>
      <c r="Q111" s="1"/>
      <c r="R111" s="299">
        <v>0.50967923496670842</v>
      </c>
      <c r="S111" s="303" t="s">
        <v>102</v>
      </c>
    </row>
    <row r="112" spans="3:19" ht="12.5">
      <c r="P112" s="1"/>
      <c r="Q112" s="1"/>
      <c r="R112" s="304">
        <v>2371233432.2691031</v>
      </c>
      <c r="S112" s="305" t="s">
        <v>449</v>
      </c>
    </row>
    <row r="113" spans="3:19" ht="12.5">
      <c r="P113" s="1"/>
      <c r="Q113" s="1"/>
      <c r="R113" s="306">
        <v>0.23701799999999995</v>
      </c>
      <c r="S113" s="307" t="s">
        <v>450</v>
      </c>
    </row>
    <row r="114" spans="3:19" ht="12.5">
      <c r="P114" s="1"/>
      <c r="Q114" s="1"/>
      <c r="R114" s="308">
        <v>0</v>
      </c>
      <c r="S114" s="307" t="s">
        <v>451</v>
      </c>
    </row>
    <row r="115" spans="3:19" ht="12.5">
      <c r="P115" s="1"/>
      <c r="Q115" s="1"/>
      <c r="R115" s="308">
        <v>-1138429.493385128</v>
      </c>
      <c r="S115" s="307" t="s">
        <v>436</v>
      </c>
    </row>
    <row r="116" spans="3:19" ht="12.5">
      <c r="P116" s="1"/>
      <c r="Q116" s="1"/>
      <c r="R116" s="308">
        <v>410757.03540576703</v>
      </c>
      <c r="S116" s="307" t="s">
        <v>511</v>
      </c>
    </row>
    <row r="117" spans="3:19" ht="12.5">
      <c r="C117" s="1"/>
      <c r="D117" s="2"/>
      <c r="E117" s="1"/>
      <c r="F117" s="1"/>
      <c r="G117" s="1"/>
      <c r="H117" s="228"/>
      <c r="I117" s="1"/>
      <c r="J117" s="1"/>
      <c r="K117" s="1"/>
      <c r="L117" s="1"/>
      <c r="M117" s="1"/>
      <c r="N117" s="1"/>
      <c r="P117" s="1"/>
      <c r="Q117" s="1"/>
      <c r="R117" s="308">
        <v>389970033.54424649</v>
      </c>
      <c r="S117" s="307" t="s">
        <v>452</v>
      </c>
    </row>
    <row r="118" spans="3:19" ht="12.5">
      <c r="C118" s="1"/>
      <c r="D118" s="2"/>
      <c r="E118" s="1"/>
      <c r="F118" s="1"/>
      <c r="G118" s="1"/>
      <c r="H118" s="228"/>
      <c r="I118" s="1"/>
      <c r="J118" s="1"/>
      <c r="K118" s="1"/>
      <c r="L118" s="1"/>
      <c r="M118" s="1"/>
      <c r="N118" s="1"/>
      <c r="P118" s="1"/>
      <c r="Q118" s="1"/>
      <c r="R118" s="308">
        <v>180684921.34182185</v>
      </c>
      <c r="S118" s="307" t="s">
        <v>453</v>
      </c>
    </row>
    <row r="119" spans="3:19" ht="12.5">
      <c r="C119" s="1"/>
      <c r="D119" s="2"/>
      <c r="E119" s="1"/>
      <c r="F119" s="1"/>
      <c r="G119" s="1"/>
      <c r="H119" s="228"/>
      <c r="I119" s="1"/>
      <c r="J119" s="1"/>
      <c r="K119" s="1"/>
      <c r="L119" s="1"/>
      <c r="M119" s="1"/>
      <c r="N119" s="1"/>
      <c r="P119" s="1"/>
      <c r="Q119" s="1"/>
      <c r="R119" s="308">
        <v>38693322.880994312</v>
      </c>
      <c r="S119" s="307" t="s">
        <v>454</v>
      </c>
    </row>
    <row r="120" spans="3:19" ht="12.5">
      <c r="C120" s="1"/>
      <c r="D120" s="2"/>
      <c r="E120" s="1"/>
      <c r="F120" s="1"/>
      <c r="G120" s="1"/>
      <c r="H120" s="228"/>
      <c r="I120" s="1"/>
      <c r="J120" s="1"/>
      <c r="K120" s="1"/>
      <c r="L120" s="1"/>
      <c r="M120" s="1"/>
      <c r="N120" s="1"/>
      <c r="P120" s="1"/>
      <c r="Q120" s="1"/>
      <c r="R120" s="308">
        <v>173750.00120763149</v>
      </c>
      <c r="S120" s="307" t="s">
        <v>455</v>
      </c>
    </row>
    <row r="121" spans="3:19" ht="12.5">
      <c r="C121" s="1"/>
      <c r="D121" s="2"/>
      <c r="E121" s="1"/>
      <c r="F121" s="1"/>
      <c r="G121" s="1"/>
      <c r="H121" s="228"/>
      <c r="I121" s="1"/>
      <c r="J121" s="1"/>
      <c r="K121" s="1"/>
      <c r="L121" s="1"/>
      <c r="M121" s="1"/>
      <c r="N121" s="1"/>
      <c r="P121" s="1"/>
      <c r="Q121" s="1"/>
      <c r="R121" s="308">
        <v>80888474.368695229</v>
      </c>
      <c r="S121" s="307" t="s">
        <v>456</v>
      </c>
    </row>
    <row r="122" spans="3:19" ht="12.5">
      <c r="C122" s="1"/>
      <c r="D122" s="2"/>
      <c r="E122" s="1"/>
      <c r="F122" s="1"/>
      <c r="G122" s="1"/>
      <c r="H122" s="228"/>
      <c r="I122" s="1"/>
      <c r="J122" s="1"/>
      <c r="K122" s="1"/>
      <c r="L122" s="1"/>
      <c r="M122" s="1"/>
      <c r="N122" s="1"/>
      <c r="P122" s="1"/>
      <c r="Q122" s="1"/>
      <c r="R122" s="306">
        <v>0.43687623629877959</v>
      </c>
      <c r="S122" s="307" t="s">
        <v>105</v>
      </c>
    </row>
    <row r="123" spans="3:19" ht="12.5">
      <c r="C123" s="1"/>
      <c r="D123" s="2"/>
      <c r="E123" s="1"/>
      <c r="F123" s="1"/>
      <c r="G123" s="1"/>
      <c r="H123" s="228"/>
      <c r="I123" s="1"/>
      <c r="J123" s="1"/>
      <c r="K123" s="1"/>
      <c r="L123" s="1"/>
      <c r="M123" s="1"/>
      <c r="N123" s="1"/>
      <c r="P123" s="1"/>
      <c r="Q123" s="1"/>
      <c r="R123" s="308">
        <v>2579661761.3846154</v>
      </c>
      <c r="S123" s="307" t="s">
        <v>438</v>
      </c>
    </row>
    <row r="124" spans="3:19" ht="12.5">
      <c r="C124" s="1"/>
      <c r="D124" s="2"/>
      <c r="E124" s="1"/>
      <c r="F124" s="1"/>
      <c r="G124" s="1"/>
      <c r="H124" s="228"/>
      <c r="I124" s="1"/>
      <c r="J124" s="1"/>
      <c r="K124" s="1"/>
      <c r="L124" s="1"/>
      <c r="M124" s="1"/>
      <c r="N124" s="1"/>
      <c r="P124" s="1"/>
      <c r="Q124" s="1"/>
      <c r="R124" s="457">
        <v>0.11981476168784776</v>
      </c>
      <c r="S124" s="309" t="s">
        <v>439</v>
      </c>
    </row>
    <row r="125" spans="3:19" ht="12.5">
      <c r="C125" s="1"/>
      <c r="D125" s="2"/>
      <c r="E125" s="1"/>
      <c r="F125" s="1"/>
      <c r="G125" s="1"/>
      <c r="H125" s="228"/>
      <c r="I125" s="1"/>
      <c r="J125" s="1"/>
      <c r="K125" s="1"/>
      <c r="L125" s="1"/>
      <c r="M125" s="1"/>
      <c r="N125" s="1"/>
      <c r="P125" s="1"/>
      <c r="Q125" s="1"/>
      <c r="R125" s="310">
        <v>3319789603</v>
      </c>
      <c r="S125" s="301" t="s">
        <v>38</v>
      </c>
    </row>
    <row r="126" spans="3:19" ht="12.5">
      <c r="C126" s="1"/>
      <c r="D126" s="2"/>
      <c r="E126" s="1"/>
      <c r="F126" s="1"/>
      <c r="G126" s="1"/>
      <c r="H126" s="228"/>
      <c r="I126" s="1"/>
      <c r="J126" s="1"/>
      <c r="K126" s="1"/>
      <c r="L126" s="1"/>
      <c r="M126" s="1"/>
      <c r="N126" s="1"/>
      <c r="P126" s="1"/>
      <c r="Q126" s="1"/>
      <c r="R126" s="310">
        <v>3634525606</v>
      </c>
      <c r="S126" s="303" t="s">
        <v>40</v>
      </c>
    </row>
    <row r="127" spans="3:19" ht="12.5">
      <c r="C127" s="1"/>
      <c r="D127" s="2"/>
      <c r="E127" s="1"/>
      <c r="F127" s="1"/>
      <c r="G127" s="1"/>
      <c r="H127" s="228"/>
      <c r="I127" s="1"/>
      <c r="J127" s="1"/>
      <c r="K127" s="1"/>
      <c r="L127" s="1"/>
      <c r="M127" s="1"/>
      <c r="N127" s="1"/>
      <c r="P127" s="1"/>
      <c r="Q127" s="1"/>
      <c r="R127" s="310">
        <v>3439428132</v>
      </c>
      <c r="S127" s="311" t="s">
        <v>514</v>
      </c>
    </row>
    <row r="128" spans="3:19" ht="13" thickBot="1">
      <c r="C128" s="1"/>
      <c r="D128" s="2"/>
      <c r="E128" s="1"/>
      <c r="F128" s="1"/>
      <c r="G128" s="1"/>
      <c r="H128" s="228"/>
      <c r="I128" s="1"/>
      <c r="J128" s="1"/>
      <c r="K128" s="1"/>
      <c r="L128" s="1"/>
      <c r="M128" s="1"/>
      <c r="N128" s="1"/>
      <c r="P128" s="1"/>
      <c r="Q128" s="1"/>
      <c r="R128" s="12">
        <v>84345681.580967635</v>
      </c>
      <c r="S128" s="312" t="s">
        <v>512</v>
      </c>
    </row>
    <row r="129" spans="3:19" ht="12.5">
      <c r="C129" s="1"/>
      <c r="D129" s="2"/>
      <c r="E129" s="1"/>
      <c r="F129" s="1"/>
      <c r="G129" s="1"/>
      <c r="H129" s="228"/>
      <c r="I129" s="1"/>
      <c r="J129" s="1"/>
      <c r="K129" s="1"/>
      <c r="L129" s="1"/>
      <c r="M129" s="1"/>
      <c r="N129" s="1"/>
      <c r="P129" s="1"/>
      <c r="Q129" s="1"/>
      <c r="R129" s="1"/>
      <c r="S129" s="1"/>
    </row>
    <row r="130" spans="3:19" ht="13">
      <c r="C130" s="1"/>
      <c r="D130" s="2"/>
      <c r="E130" s="1"/>
      <c r="F130" s="1"/>
      <c r="G130" s="1"/>
      <c r="H130" s="228"/>
      <c r="I130" s="1"/>
      <c r="J130" s="1"/>
      <c r="K130" s="1"/>
      <c r="L130" s="1"/>
      <c r="M130" s="1"/>
      <c r="N130" s="1"/>
      <c r="P130" s="1"/>
      <c r="Q130" s="1"/>
      <c r="R130" s="293" t="s">
        <v>104</v>
      </c>
      <c r="S130" s="1" t="s">
        <v>116</v>
      </c>
    </row>
    <row r="131" spans="3:19" ht="13.5" thickBot="1">
      <c r="C131" s="1"/>
      <c r="D131" s="2"/>
      <c r="E131" s="1"/>
      <c r="F131" s="1"/>
      <c r="G131" s="1"/>
      <c r="H131" s="280"/>
      <c r="I131" s="1"/>
      <c r="J131" s="1"/>
      <c r="K131" s="1"/>
      <c r="L131" s="1"/>
      <c r="M131" s="1"/>
      <c r="N131" s="1"/>
      <c r="P131" s="1"/>
      <c r="Q131" s="1"/>
      <c r="R131" s="294" t="s">
        <v>136</v>
      </c>
      <c r="S131" s="1"/>
    </row>
    <row r="132" spans="3:19" ht="12.5">
      <c r="C132" s="1"/>
      <c r="D132" s="2"/>
      <c r="E132" s="1"/>
      <c r="F132" s="1"/>
      <c r="G132" s="1"/>
      <c r="H132" s="280"/>
      <c r="I132" s="1"/>
      <c r="J132" s="1"/>
      <c r="K132" s="1"/>
      <c r="L132" s="1"/>
      <c r="M132" s="1"/>
      <c r="N132" s="1"/>
      <c r="P132" s="1"/>
      <c r="Q132" s="1"/>
      <c r="R132" s="313">
        <f>+M19</f>
        <v>80008813.700045198</v>
      </c>
      <c r="S132" s="1" t="str">
        <f>+K19&amp;" "&amp;M17</f>
        <v>PROJECTED YEAR Rev Require</v>
      </c>
    </row>
    <row r="133" spans="3:19" ht="12.5">
      <c r="C133" s="1"/>
      <c r="D133" s="2"/>
      <c r="E133" s="1"/>
      <c r="F133" s="1"/>
      <c r="G133" s="1"/>
      <c r="H133" s="280"/>
      <c r="I133" s="1"/>
      <c r="J133" s="1"/>
      <c r="K133" s="1"/>
      <c r="L133" s="1"/>
      <c r="M133" s="1"/>
      <c r="N133" s="1"/>
      <c r="O133" s="1"/>
      <c r="P133" s="1"/>
      <c r="Q133" s="1"/>
      <c r="R133" s="314">
        <f>+N19</f>
        <v>80008813.700045198</v>
      </c>
      <c r="S133" s="1" t="str">
        <f>K19&amp;" "&amp;N17</f>
        <v>PROJECTED YEAR  W Incentives</v>
      </c>
    </row>
    <row r="134" spans="3:19" ht="13" thickBot="1">
      <c r="C134" s="1"/>
      <c r="D134" s="2"/>
      <c r="E134" s="1"/>
      <c r="F134" s="1"/>
      <c r="G134" s="1"/>
      <c r="H134" s="280"/>
      <c r="I134" s="1"/>
      <c r="J134" s="1"/>
      <c r="K134" s="1"/>
      <c r="L134" s="1"/>
      <c r="M134" s="1"/>
      <c r="N134" s="1"/>
      <c r="O134" s="1"/>
      <c r="P134" s="1"/>
      <c r="Q134" s="1"/>
      <c r="R134" s="315">
        <f>+O19</f>
        <v>0</v>
      </c>
      <c r="S134" s="1" t="str">
        <f>K19&amp;" "&amp;O17</f>
        <v>PROJECTED YEAR Incentive Amounts</v>
      </c>
    </row>
    <row r="135" spans="3:19" ht="12.5">
      <c r="C135" s="1"/>
      <c r="D135" s="2"/>
      <c r="E135" s="1"/>
      <c r="F135" s="1"/>
      <c r="G135" s="1"/>
      <c r="H135" s="280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3:19" ht="12.75" customHeight="1">
      <c r="R136" s="1"/>
      <c r="S136" s="1"/>
    </row>
    <row r="137" spans="3:19" ht="12.75" customHeight="1">
      <c r="R137" s="293" t="s">
        <v>114</v>
      </c>
      <c r="S137" s="222" t="s">
        <v>115</v>
      </c>
    </row>
  </sheetData>
  <mergeCells count="8">
    <mergeCell ref="K15:O16"/>
    <mergeCell ref="C8:H8"/>
    <mergeCell ref="C82:E83"/>
    <mergeCell ref="A1:J1"/>
    <mergeCell ref="A2:J2"/>
    <mergeCell ref="A3:J3"/>
    <mergeCell ref="A5:J5"/>
    <mergeCell ref="A4:J4"/>
  </mergeCells>
  <phoneticPr fontId="0" type="noConversion"/>
  <printOptions horizontalCentered="1"/>
  <pageMargins left="0.25" right="0.25" top="0.75" bottom="0.25" header="0.25" footer="0.5"/>
  <pageSetup scale="41" fitToHeight="2" orientation="landscape" horizontalDpi="1200" verticalDpi="1200" r:id="rId1"/>
  <headerFooter alignWithMargins="0">
    <oddHeader xml:space="preserve">&amp;R&amp;16AEP - SPP Formula Rate
SWEPCO TCOS - WS F
Page: &amp;P of &amp;N
</oddHeader>
    <oddFooter>&amp;L&amp;A</oddFooter>
  </headerFooter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66"/>
  <dimension ref="A1:Q162"/>
  <sheetViews>
    <sheetView topLeftCell="A13" zoomScaleNormal="100" zoomScaleSheetLayoutView="75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17 of 77</v>
      </c>
      <c r="Q1" s="13"/>
    </row>
    <row r="2" spans="1:17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 t="str">
        <f>RIGHT(N3,3)</f>
        <v/>
      </c>
      <c r="P3" s="96">
        <v>1</v>
      </c>
    </row>
    <row r="4" spans="1:17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7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182396.2344746489</v>
      </c>
      <c r="P5" s="1"/>
    </row>
    <row r="6" spans="1:17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182396.2344746489</v>
      </c>
      <c r="O6" s="1"/>
      <c r="P6" s="1"/>
    </row>
    <row r="7" spans="1:17" ht="13.5" thickBot="1">
      <c r="C7" s="25" t="s">
        <v>48</v>
      </c>
      <c r="D7" s="127" t="s">
        <v>238</v>
      </c>
      <c r="E7" s="1"/>
      <c r="F7" s="1"/>
      <c r="G7" s="1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7" ht="13.5" thickBot="1">
      <c r="C8" s="29"/>
      <c r="D8" s="104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163</v>
      </c>
      <c r="E9" s="456" t="s">
        <v>485</v>
      </c>
      <c r="F9" s="31"/>
      <c r="G9" s="461" t="s">
        <v>533</v>
      </c>
      <c r="H9" s="31"/>
      <c r="I9" s="32"/>
      <c r="J9" s="33"/>
      <c r="P9" s="1"/>
    </row>
    <row r="10" spans="1:17" ht="13">
      <c r="C10" s="34" t="s">
        <v>51</v>
      </c>
      <c r="D10" s="362">
        <v>1949836.51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7" ht="12.5">
      <c r="C11" s="34" t="s">
        <v>54</v>
      </c>
      <c r="D11" s="37">
        <v>2008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2">
        <v>6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47556.988048780491</v>
      </c>
      <c r="J14" s="292"/>
      <c r="K14" s="292"/>
      <c r="L14" s="292"/>
      <c r="M14" s="292"/>
      <c r="N14" s="292"/>
      <c r="O14" s="1"/>
      <c r="P14" s="1"/>
    </row>
    <row r="15" spans="1:17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131" t="s">
        <v>260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2008</v>
      </c>
      <c r="D17" s="133">
        <v>1300389</v>
      </c>
      <c r="E17" s="373">
        <v>17573</v>
      </c>
      <c r="F17" s="133">
        <v>1282816</v>
      </c>
      <c r="G17" s="373">
        <v>132261</v>
      </c>
      <c r="H17" s="374">
        <v>132261</v>
      </c>
      <c r="I17" s="52">
        <f t="shared" ref="I17:I48" si="0">H17-G17</f>
        <v>0</v>
      </c>
      <c r="J17" s="52"/>
      <c r="K17" s="112">
        <v>0</v>
      </c>
      <c r="L17" s="53">
        <f t="shared" ref="L17:L48" si="1">IF(K17&lt;&gt;0,+G17-K17,0)</f>
        <v>0</v>
      </c>
      <c r="M17" s="112">
        <v>0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2009</v>
      </c>
      <c r="D18" s="137">
        <v>1282816</v>
      </c>
      <c r="E18" s="375">
        <v>35146</v>
      </c>
      <c r="F18" s="137">
        <v>1247671</v>
      </c>
      <c r="G18" s="375">
        <v>226367</v>
      </c>
      <c r="H18" s="374">
        <v>226367</v>
      </c>
      <c r="I18" s="52">
        <f t="shared" si="0"/>
        <v>0</v>
      </c>
      <c r="J18" s="52"/>
      <c r="K18" s="113">
        <v>226367</v>
      </c>
      <c r="L18" s="54">
        <f t="shared" si="1"/>
        <v>0</v>
      </c>
      <c r="M18" s="113">
        <v>226367</v>
      </c>
      <c r="N18" s="54">
        <f t="shared" si="2"/>
        <v>0</v>
      </c>
      <c r="O18" s="54">
        <f t="shared" si="3"/>
        <v>0</v>
      </c>
      <c r="P18" s="1"/>
    </row>
    <row r="19" spans="2:16" ht="12.5">
      <c r="B19" s="7" t="str">
        <f>IF(D19=F18,"","IU")</f>
        <v>IU</v>
      </c>
      <c r="C19" s="50">
        <f>IF(D11="","-",+C18+1)</f>
        <v>2010</v>
      </c>
      <c r="D19" s="137">
        <v>1897117.51</v>
      </c>
      <c r="E19" s="375">
        <v>51311.487105263157</v>
      </c>
      <c r="F19" s="137">
        <v>1845806.0228947368</v>
      </c>
      <c r="G19" s="375">
        <v>316673.78856446606</v>
      </c>
      <c r="H19" s="374">
        <v>316673.78856446606</v>
      </c>
      <c r="I19" s="141">
        <v>0</v>
      </c>
      <c r="J19" s="52"/>
      <c r="K19" s="113">
        <f t="shared" ref="K19:K24" si="4">G19</f>
        <v>316673.78856446606</v>
      </c>
      <c r="L19" s="54">
        <f t="shared" si="1"/>
        <v>0</v>
      </c>
      <c r="M19" s="113">
        <f t="shared" ref="M19:M24" si="5">H19</f>
        <v>316673.78856446606</v>
      </c>
      <c r="N19" s="54">
        <f t="shared" si="2"/>
        <v>0</v>
      </c>
      <c r="O19" s="54">
        <f t="shared" si="3"/>
        <v>0</v>
      </c>
      <c r="P19" s="1"/>
    </row>
    <row r="20" spans="2:16" ht="12.5">
      <c r="B20" s="7" t="str">
        <f t="shared" ref="B20:B72" si="6">IF(D20=F19,"","IU")</f>
        <v/>
      </c>
      <c r="C20" s="50">
        <f>IF(D11="","-",+C19+1)</f>
        <v>2011</v>
      </c>
      <c r="D20" s="137">
        <v>1845806.0228947368</v>
      </c>
      <c r="E20" s="375">
        <v>47556.988048780491</v>
      </c>
      <c r="F20" s="137">
        <v>1798249.0348459564</v>
      </c>
      <c r="G20" s="375">
        <v>328429.43288363499</v>
      </c>
      <c r="H20" s="374">
        <v>328429.43288363499</v>
      </c>
      <c r="I20" s="141">
        <v>0</v>
      </c>
      <c r="J20" s="52"/>
      <c r="K20" s="113">
        <f t="shared" si="4"/>
        <v>328429.43288363499</v>
      </c>
      <c r="L20" s="54">
        <f t="shared" si="1"/>
        <v>0</v>
      </c>
      <c r="M20" s="113">
        <f t="shared" si="5"/>
        <v>328429.43288363499</v>
      </c>
      <c r="N20" s="54">
        <f t="shared" si="2"/>
        <v>0</v>
      </c>
      <c r="O20" s="54">
        <f t="shared" si="3"/>
        <v>0</v>
      </c>
      <c r="P20" s="1"/>
    </row>
    <row r="21" spans="2:16" ht="12.5">
      <c r="B21" s="7" t="str">
        <f t="shared" si="6"/>
        <v/>
      </c>
      <c r="C21" s="50">
        <f>IF(D12="","-",+C20+1)</f>
        <v>2012</v>
      </c>
      <c r="D21" s="137">
        <v>1798249.0348459564</v>
      </c>
      <c r="E21" s="376">
        <v>46424.678809523808</v>
      </c>
      <c r="F21" s="137">
        <v>1751824.3560364326</v>
      </c>
      <c r="G21" s="375">
        <v>306956.24241271312</v>
      </c>
      <c r="H21" s="374">
        <v>306956.24241271312</v>
      </c>
      <c r="I21" s="141">
        <v>0</v>
      </c>
      <c r="J21" s="52"/>
      <c r="K21" s="113">
        <f t="shared" si="4"/>
        <v>306956.24241271312</v>
      </c>
      <c r="L21" s="54">
        <f t="shared" si="1"/>
        <v>0</v>
      </c>
      <c r="M21" s="113">
        <f t="shared" si="5"/>
        <v>306956.24241271312</v>
      </c>
      <c r="N21" s="54">
        <f t="shared" si="2"/>
        <v>0</v>
      </c>
      <c r="O21" s="54">
        <f t="shared" si="3"/>
        <v>0</v>
      </c>
      <c r="P21" s="1"/>
    </row>
    <row r="22" spans="2:16" ht="12.5">
      <c r="B22" s="7" t="str">
        <f t="shared" si="6"/>
        <v/>
      </c>
      <c r="C22" s="50">
        <f>IF(D11="","-",+C21+1)</f>
        <v>2013</v>
      </c>
      <c r="D22" s="151">
        <v>1751824.3560364326</v>
      </c>
      <c r="E22" s="419">
        <v>46424.678809523808</v>
      </c>
      <c r="F22" s="151">
        <v>1705399.6772269087</v>
      </c>
      <c r="G22" s="419">
        <v>285158.60339753365</v>
      </c>
      <c r="H22" s="420">
        <v>285158.60339753365</v>
      </c>
      <c r="I22" s="153">
        <v>0</v>
      </c>
      <c r="J22" s="52"/>
      <c r="K22" s="113">
        <f t="shared" si="4"/>
        <v>285158.60339753365</v>
      </c>
      <c r="L22" s="54">
        <f t="shared" ref="L22:L27" si="7">IF(K22&lt;&gt;0,+G22-K22,0)</f>
        <v>0</v>
      </c>
      <c r="M22" s="113">
        <f t="shared" si="5"/>
        <v>285158.60339753365</v>
      </c>
      <c r="N22" s="54">
        <f t="shared" ref="N22:N27" si="8">IF(M22&lt;&gt;0,+H22-M22,0)</f>
        <v>0</v>
      </c>
      <c r="O22" s="54">
        <f t="shared" ref="O22:O27" si="9">+N22-L22</f>
        <v>0</v>
      </c>
      <c r="P22" s="1"/>
    </row>
    <row r="23" spans="2:16" ht="12.5">
      <c r="B23" s="7" t="str">
        <f t="shared" si="6"/>
        <v/>
      </c>
      <c r="C23" s="50">
        <f>IF(D11="","-",+C22+1)</f>
        <v>2014</v>
      </c>
      <c r="D23" s="151">
        <v>1705399.6772269087</v>
      </c>
      <c r="E23" s="419">
        <v>46424.678809523808</v>
      </c>
      <c r="F23" s="151">
        <v>1658974.9984173849</v>
      </c>
      <c r="G23" s="419">
        <v>270237.83902004722</v>
      </c>
      <c r="H23" s="420">
        <v>270237.83902004722</v>
      </c>
      <c r="I23" s="153">
        <v>0</v>
      </c>
      <c r="J23" s="52"/>
      <c r="K23" s="113">
        <f t="shared" si="4"/>
        <v>270237.83902004722</v>
      </c>
      <c r="L23" s="54">
        <f t="shared" si="7"/>
        <v>0</v>
      </c>
      <c r="M23" s="113">
        <f t="shared" si="5"/>
        <v>270237.83902004722</v>
      </c>
      <c r="N23" s="54">
        <f t="shared" si="8"/>
        <v>0</v>
      </c>
      <c r="O23" s="54">
        <f t="shared" si="9"/>
        <v>0</v>
      </c>
      <c r="P23" s="1"/>
    </row>
    <row r="24" spans="2:16" ht="12.5">
      <c r="B24" s="7" t="str">
        <f t="shared" si="6"/>
        <v/>
      </c>
      <c r="C24" s="50">
        <f>IF(D11="","-",+C23+1)</f>
        <v>2015</v>
      </c>
      <c r="D24" s="151">
        <v>1658974.9984173849</v>
      </c>
      <c r="E24" s="419">
        <v>46424.678809523808</v>
      </c>
      <c r="F24" s="151">
        <v>1612550.3196078611</v>
      </c>
      <c r="G24" s="419">
        <v>258805.29771582928</v>
      </c>
      <c r="H24" s="420">
        <v>258805.29771582928</v>
      </c>
      <c r="I24" s="52">
        <v>0</v>
      </c>
      <c r="J24" s="52"/>
      <c r="K24" s="113">
        <f t="shared" si="4"/>
        <v>258805.29771582928</v>
      </c>
      <c r="L24" s="54">
        <f t="shared" si="7"/>
        <v>0</v>
      </c>
      <c r="M24" s="113">
        <f t="shared" si="5"/>
        <v>258805.29771582928</v>
      </c>
      <c r="N24" s="54">
        <f t="shared" si="8"/>
        <v>0</v>
      </c>
      <c r="O24" s="54">
        <f t="shared" si="9"/>
        <v>0</v>
      </c>
      <c r="P24" s="1"/>
    </row>
    <row r="25" spans="2:16" ht="12.5">
      <c r="B25" s="7" t="str">
        <f t="shared" si="6"/>
        <v/>
      </c>
      <c r="C25" s="50">
        <f>IF(D11="","-",+C24+1)</f>
        <v>2016</v>
      </c>
      <c r="D25" s="151">
        <v>1612550.3196078611</v>
      </c>
      <c r="E25" s="419">
        <v>46424.678809523808</v>
      </c>
      <c r="F25" s="151">
        <v>1566125.6407983373</v>
      </c>
      <c r="G25" s="419">
        <v>250146.26304105911</v>
      </c>
      <c r="H25" s="420">
        <v>250146.26304105911</v>
      </c>
      <c r="I25" s="52">
        <f t="shared" si="0"/>
        <v>0</v>
      </c>
      <c r="J25" s="52"/>
      <c r="K25" s="113">
        <f t="shared" ref="K25:K30" si="10">G25</f>
        <v>250146.26304105911</v>
      </c>
      <c r="L25" s="54">
        <f t="shared" si="7"/>
        <v>0</v>
      </c>
      <c r="M25" s="113">
        <f t="shared" ref="M25:M30" si="11">H25</f>
        <v>250146.26304105911</v>
      </c>
      <c r="N25" s="54">
        <f t="shared" si="8"/>
        <v>0</v>
      </c>
      <c r="O25" s="54">
        <f t="shared" si="9"/>
        <v>0</v>
      </c>
      <c r="P25" s="1"/>
    </row>
    <row r="26" spans="2:16" ht="12.5">
      <c r="B26" s="7" t="str">
        <f t="shared" si="6"/>
        <v/>
      </c>
      <c r="C26" s="50">
        <f>IF(D11="","-",+C25+1)</f>
        <v>2017</v>
      </c>
      <c r="D26" s="151">
        <v>1566125.6407983373</v>
      </c>
      <c r="E26" s="419">
        <v>45345.035116279068</v>
      </c>
      <c r="F26" s="151">
        <v>1520780.6056820583</v>
      </c>
      <c r="G26" s="419">
        <v>236567.35307267582</v>
      </c>
      <c r="H26" s="420">
        <v>236567.35307267582</v>
      </c>
      <c r="I26" s="52">
        <f t="shared" si="0"/>
        <v>0</v>
      </c>
      <c r="J26" s="52"/>
      <c r="K26" s="113">
        <f t="shared" si="10"/>
        <v>236567.35307267582</v>
      </c>
      <c r="L26" s="54">
        <f t="shared" si="7"/>
        <v>0</v>
      </c>
      <c r="M26" s="113">
        <f t="shared" si="11"/>
        <v>236567.35307267582</v>
      </c>
      <c r="N26" s="54">
        <f t="shared" si="8"/>
        <v>0</v>
      </c>
      <c r="O26" s="54">
        <f t="shared" si="9"/>
        <v>0</v>
      </c>
      <c r="P26" s="1"/>
    </row>
    <row r="27" spans="2:16" ht="12.5">
      <c r="B27" s="7" t="str">
        <f t="shared" si="6"/>
        <v/>
      </c>
      <c r="C27" s="50">
        <f>IF(D11="","-",+C26+1)</f>
        <v>2018</v>
      </c>
      <c r="D27" s="151">
        <v>1520780.6056820583</v>
      </c>
      <c r="E27" s="419">
        <v>47556.988048780491</v>
      </c>
      <c r="F27" s="151">
        <v>1473223.6176332778</v>
      </c>
      <c r="G27" s="419">
        <v>237817.12252361333</v>
      </c>
      <c r="H27" s="420">
        <v>237817.12252361333</v>
      </c>
      <c r="I27" s="52">
        <f t="shared" si="0"/>
        <v>0</v>
      </c>
      <c r="J27" s="52"/>
      <c r="K27" s="113">
        <f t="shared" si="10"/>
        <v>237817.12252361333</v>
      </c>
      <c r="L27" s="54">
        <f t="shared" si="7"/>
        <v>0</v>
      </c>
      <c r="M27" s="113">
        <f t="shared" si="11"/>
        <v>237817.12252361333</v>
      </c>
      <c r="N27" s="54">
        <f t="shared" si="8"/>
        <v>0</v>
      </c>
      <c r="O27" s="54">
        <f t="shared" si="9"/>
        <v>0</v>
      </c>
      <c r="P27" s="1"/>
    </row>
    <row r="28" spans="2:16" ht="12.5">
      <c r="B28" s="7" t="str">
        <f t="shared" si="6"/>
        <v/>
      </c>
      <c r="C28" s="50">
        <f>IF(D11="","-",+C27+1)</f>
        <v>2019</v>
      </c>
      <c r="D28" s="151">
        <v>1473223.6176332778</v>
      </c>
      <c r="E28" s="419">
        <v>47556.988048780491</v>
      </c>
      <c r="F28" s="151">
        <v>1425666.6295844973</v>
      </c>
      <c r="G28" s="419">
        <v>231772.90997981158</v>
      </c>
      <c r="H28" s="420">
        <v>231772.90997981158</v>
      </c>
      <c r="I28" s="52">
        <f t="shared" si="0"/>
        <v>0</v>
      </c>
      <c r="J28" s="52"/>
      <c r="K28" s="113">
        <f t="shared" si="10"/>
        <v>231772.90997981158</v>
      </c>
      <c r="L28" s="54">
        <f t="shared" ref="L28" si="12">IF(K28&lt;&gt;0,+G28-K28,0)</f>
        <v>0</v>
      </c>
      <c r="M28" s="113">
        <f t="shared" si="11"/>
        <v>231772.90997981158</v>
      </c>
      <c r="N28" s="54">
        <f t="shared" si="2"/>
        <v>0</v>
      </c>
      <c r="O28" s="54">
        <f t="shared" si="3"/>
        <v>0</v>
      </c>
      <c r="P28" s="1"/>
    </row>
    <row r="29" spans="2:16" ht="12.5">
      <c r="B29" s="7" t="str">
        <f t="shared" si="6"/>
        <v/>
      </c>
      <c r="C29" s="50">
        <f>IF(D11="","-",+C28+1)</f>
        <v>2020</v>
      </c>
      <c r="D29" s="151">
        <v>1425666.6295844973</v>
      </c>
      <c r="E29" s="419">
        <v>47556.988048780491</v>
      </c>
      <c r="F29" s="151">
        <v>1378109.6415357168</v>
      </c>
      <c r="G29" s="419">
        <v>191019.8486624895</v>
      </c>
      <c r="H29" s="420">
        <v>191019.8486624895</v>
      </c>
      <c r="I29" s="52">
        <f t="shared" si="0"/>
        <v>0</v>
      </c>
      <c r="J29" s="52"/>
      <c r="K29" s="113">
        <f t="shared" si="10"/>
        <v>191019.8486624895</v>
      </c>
      <c r="L29" s="54">
        <f t="shared" ref="L29" si="13">IF(K29&lt;&gt;0,+G29-K29,0)</f>
        <v>0</v>
      </c>
      <c r="M29" s="113">
        <f t="shared" si="11"/>
        <v>191019.8486624895</v>
      </c>
      <c r="N29" s="54">
        <f t="shared" si="2"/>
        <v>0</v>
      </c>
      <c r="O29" s="54">
        <f t="shared" si="3"/>
        <v>0</v>
      </c>
      <c r="P29" s="1"/>
    </row>
    <row r="30" spans="2:16" ht="12.5">
      <c r="B30" s="7" t="str">
        <f t="shared" si="6"/>
        <v>IU</v>
      </c>
      <c r="C30" s="50">
        <f>IF(D11="","-",+C29+1)</f>
        <v>2021</v>
      </c>
      <c r="D30" s="151">
        <v>1380321.5944682183</v>
      </c>
      <c r="E30" s="419">
        <v>46424.678809523808</v>
      </c>
      <c r="F30" s="151">
        <v>1333896.9156586945</v>
      </c>
      <c r="G30" s="419">
        <v>190284.42796565729</v>
      </c>
      <c r="H30" s="420">
        <v>190284.42796565729</v>
      </c>
      <c r="I30" s="52">
        <f t="shared" si="0"/>
        <v>0</v>
      </c>
      <c r="J30" s="52"/>
      <c r="K30" s="113">
        <f t="shared" si="10"/>
        <v>190284.42796565729</v>
      </c>
      <c r="L30" s="54">
        <f t="shared" ref="L30" si="14">IF(K30&lt;&gt;0,+G30-K30,0)</f>
        <v>0</v>
      </c>
      <c r="M30" s="113">
        <f t="shared" si="11"/>
        <v>190284.42796565729</v>
      </c>
      <c r="N30" s="54">
        <f t="shared" si="2"/>
        <v>0</v>
      </c>
      <c r="O30" s="54">
        <f t="shared" si="3"/>
        <v>0</v>
      </c>
      <c r="P30" s="1"/>
    </row>
    <row r="31" spans="2:16" ht="12.5">
      <c r="B31" s="7" t="str">
        <f t="shared" si="6"/>
        <v>IU</v>
      </c>
      <c r="C31" s="50">
        <f>IF(D11="","-",+C30+1)</f>
        <v>2022</v>
      </c>
      <c r="D31" s="151">
        <v>1331684.962726193</v>
      </c>
      <c r="E31" s="419">
        <v>46424.678809523808</v>
      </c>
      <c r="F31" s="151">
        <v>1285260.2839166692</v>
      </c>
      <c r="G31" s="419">
        <v>193554.70123512414</v>
      </c>
      <c r="H31" s="420">
        <v>193554.70123512414</v>
      </c>
      <c r="I31" s="52">
        <f t="shared" si="0"/>
        <v>0</v>
      </c>
      <c r="J31" s="52"/>
      <c r="K31" s="113">
        <f t="shared" ref="K31" si="15">G31</f>
        <v>193554.70123512414</v>
      </c>
      <c r="L31" s="54">
        <f t="shared" ref="L31" si="16">IF(K31&lt;&gt;0,+G31-K31,0)</f>
        <v>0</v>
      </c>
      <c r="M31" s="113">
        <f t="shared" ref="M31" si="17">H31</f>
        <v>193554.70123512414</v>
      </c>
      <c r="N31" s="54">
        <f t="shared" si="2"/>
        <v>0</v>
      </c>
      <c r="O31" s="54">
        <f t="shared" si="3"/>
        <v>0</v>
      </c>
      <c r="P31" s="1"/>
    </row>
    <row r="32" spans="2:16" ht="12.5">
      <c r="B32" s="7" t="str">
        <f t="shared" si="6"/>
        <v/>
      </c>
      <c r="C32" s="50">
        <f>IF(D11="","-",+C31+1)</f>
        <v>2023</v>
      </c>
      <c r="D32" s="151">
        <v>1285260.2839166692</v>
      </c>
      <c r="E32" s="419">
        <v>46424.678809523808</v>
      </c>
      <c r="F32" s="151">
        <v>1238835.6051071454</v>
      </c>
      <c r="G32" s="419">
        <v>205855.1419160036</v>
      </c>
      <c r="H32" s="420">
        <v>205855.1419160036</v>
      </c>
      <c r="I32" s="52">
        <f t="shared" si="0"/>
        <v>0</v>
      </c>
      <c r="J32" s="52"/>
      <c r="K32" s="113">
        <f t="shared" ref="K32" si="18">G32</f>
        <v>205855.1419160036</v>
      </c>
      <c r="L32" s="54">
        <f t="shared" ref="L32" si="19">IF(K32&lt;&gt;0,+G32-K32,0)</f>
        <v>0</v>
      </c>
      <c r="M32" s="113">
        <f t="shared" ref="M32" si="20">H32</f>
        <v>205855.1419160036</v>
      </c>
      <c r="N32" s="54">
        <f t="shared" ref="N32" si="21">IF(M32&lt;&gt;0,+H32-M32,0)</f>
        <v>0</v>
      </c>
      <c r="O32" s="54">
        <f t="shared" ref="O32" si="22">+N32-L32</f>
        <v>0</v>
      </c>
      <c r="P32" s="1"/>
    </row>
    <row r="33" spans="2:16" ht="12.5">
      <c r="B33" s="7" t="str">
        <f t="shared" si="6"/>
        <v/>
      </c>
      <c r="C33" s="460">
        <f>IF(D11="","-",+C32+1)</f>
        <v>2024</v>
      </c>
      <c r="D33" s="151">
        <v>1238835.6051071454</v>
      </c>
      <c r="E33" s="419">
        <v>44314.466136363633</v>
      </c>
      <c r="F33" s="151">
        <v>1194521.1389707818</v>
      </c>
      <c r="G33" s="419">
        <v>189740.54209168235</v>
      </c>
      <c r="H33" s="420">
        <v>189740.54209168235</v>
      </c>
      <c r="I33" s="52">
        <f t="shared" si="0"/>
        <v>0</v>
      </c>
      <c r="J33" s="52"/>
      <c r="K33" s="113">
        <f t="shared" ref="K33" si="23">G33</f>
        <v>189740.54209168235</v>
      </c>
      <c r="L33" s="54">
        <f t="shared" ref="L33" si="24">IF(K33&lt;&gt;0,+G33-K33,0)</f>
        <v>0</v>
      </c>
      <c r="M33" s="113">
        <f t="shared" ref="M33" si="25">H33</f>
        <v>189740.54209168235</v>
      </c>
      <c r="N33" s="54">
        <f t="shared" ref="N33" si="26">IF(M33&lt;&gt;0,+H33-M33,0)</f>
        <v>0</v>
      </c>
      <c r="O33" s="54">
        <f t="shared" ref="O33" si="27">+N33-L33</f>
        <v>0</v>
      </c>
      <c r="P33" s="1"/>
    </row>
    <row r="34" spans="2:16" ht="13">
      <c r="B34" s="7" t="str">
        <f t="shared" si="6"/>
        <v/>
      </c>
      <c r="C34" s="459">
        <f>IF(D11="","-",+C33+1)</f>
        <v>2025</v>
      </c>
      <c r="D34" s="151">
        <v>1194521.1389707818</v>
      </c>
      <c r="E34" s="419">
        <v>45345.035116279068</v>
      </c>
      <c r="F34" s="151">
        <v>1149176.1038545028</v>
      </c>
      <c r="G34" s="419">
        <v>185645.99619752425</v>
      </c>
      <c r="H34" s="420">
        <v>185645.99619752425</v>
      </c>
      <c r="I34" s="52">
        <f t="shared" si="0"/>
        <v>0</v>
      </c>
      <c r="J34" s="52"/>
      <c r="K34" s="113">
        <f t="shared" ref="K34" si="28">G34</f>
        <v>185645.99619752425</v>
      </c>
      <c r="L34" s="54">
        <f t="shared" ref="L34" si="29">IF(K34&lt;&gt;0,+G34-K34,0)</f>
        <v>0</v>
      </c>
      <c r="M34" s="113">
        <f t="shared" ref="M34" si="30">H34</f>
        <v>185645.99619752425</v>
      </c>
      <c r="N34" s="54">
        <f t="shared" ref="N34" si="31">IF(M34&lt;&gt;0,+H34-M34,0)</f>
        <v>0</v>
      </c>
      <c r="O34" s="54">
        <f t="shared" ref="O34" si="32">+N34-L34</f>
        <v>0</v>
      </c>
      <c r="P34" s="1"/>
    </row>
    <row r="35" spans="2:16" ht="12.5">
      <c r="B35" s="7" t="str">
        <f t="shared" si="6"/>
        <v/>
      </c>
      <c r="C35" s="50">
        <f>IF(D11="","-",+C34+1)</f>
        <v>2026</v>
      </c>
      <c r="D35" s="55">
        <f>IF(F34+SUM(E$17:E34)=D$10,F34,D$10-SUM(E$17:E34))</f>
        <v>1149176.1038545028</v>
      </c>
      <c r="E35" s="377">
        <f>IF(+I14&lt;F34,I14,D35)</f>
        <v>47556.988048780491</v>
      </c>
      <c r="F35" s="55">
        <f t="shared" ref="F35:F48" si="33">+D35-E35</f>
        <v>1101619.1158057223</v>
      </c>
      <c r="G35" s="378">
        <f t="shared" ref="G35:G72" si="34">+I$12*((D35+F35)/2)+E35</f>
        <v>182396.2344746489</v>
      </c>
      <c r="H35" s="363">
        <f t="shared" ref="H35:H72" si="35">+I$13*((D35+F35)/2)+E35</f>
        <v>182396.2344746489</v>
      </c>
      <c r="I35" s="52">
        <f t="shared" si="0"/>
        <v>0</v>
      </c>
      <c r="J35" s="52"/>
      <c r="K35" s="129"/>
      <c r="L35" s="54">
        <f t="shared" si="1"/>
        <v>0</v>
      </c>
      <c r="M35" s="129"/>
      <c r="N35" s="54">
        <f t="shared" si="2"/>
        <v>0</v>
      </c>
      <c r="O35" s="54">
        <f t="shared" si="3"/>
        <v>0</v>
      </c>
      <c r="P35" s="1"/>
    </row>
    <row r="36" spans="2:16" ht="12.5">
      <c r="B36" s="7" t="str">
        <f t="shared" si="6"/>
        <v/>
      </c>
      <c r="C36" s="50">
        <f>IF(D11="","-",+C35+1)</f>
        <v>2027</v>
      </c>
      <c r="D36" s="55">
        <f>IF(F35+SUM(E$17:E35)=D$10,F35,D$10-SUM(E$17:E35))</f>
        <v>1101619.1158057223</v>
      </c>
      <c r="E36" s="377">
        <f>IF(+I14&lt;F35,I14,D36)</f>
        <v>47556.988048780491</v>
      </c>
      <c r="F36" s="55">
        <f t="shared" si="33"/>
        <v>1054062.1277569418</v>
      </c>
      <c r="G36" s="378">
        <f t="shared" si="34"/>
        <v>176698.20528499241</v>
      </c>
      <c r="H36" s="363">
        <f t="shared" si="35"/>
        <v>176698.20528499241</v>
      </c>
      <c r="I36" s="52">
        <f t="shared" si="0"/>
        <v>0</v>
      </c>
      <c r="J36" s="52"/>
      <c r="K36" s="129"/>
      <c r="L36" s="54">
        <f t="shared" si="1"/>
        <v>0</v>
      </c>
      <c r="M36" s="129"/>
      <c r="N36" s="54">
        <f t="shared" si="2"/>
        <v>0</v>
      </c>
      <c r="O36" s="54">
        <f t="shared" si="3"/>
        <v>0</v>
      </c>
      <c r="P36" s="1"/>
    </row>
    <row r="37" spans="2:16" ht="12.5">
      <c r="B37" s="7" t="str">
        <f t="shared" si="6"/>
        <v/>
      </c>
      <c r="C37" s="50">
        <f>IF(D11="","-",+C36+1)</f>
        <v>2028</v>
      </c>
      <c r="D37" s="55">
        <f>IF(F36+SUM(E$17:E36)=D$10,F36,D$10-SUM(E$17:E36))</f>
        <v>1054062.1277569418</v>
      </c>
      <c r="E37" s="377">
        <f>IF(+I14&lt;F36,I14,D37)</f>
        <v>47556.988048780491</v>
      </c>
      <c r="F37" s="55">
        <f t="shared" si="33"/>
        <v>1006505.1397081614</v>
      </c>
      <c r="G37" s="378">
        <f t="shared" si="34"/>
        <v>171000.17609533598</v>
      </c>
      <c r="H37" s="363">
        <f t="shared" si="35"/>
        <v>171000.17609533598</v>
      </c>
      <c r="I37" s="52">
        <f t="shared" si="0"/>
        <v>0</v>
      </c>
      <c r="J37" s="52"/>
      <c r="K37" s="129"/>
      <c r="L37" s="54">
        <f t="shared" si="1"/>
        <v>0</v>
      </c>
      <c r="M37" s="129"/>
      <c r="N37" s="54">
        <f t="shared" si="2"/>
        <v>0</v>
      </c>
      <c r="O37" s="54">
        <f t="shared" si="3"/>
        <v>0</v>
      </c>
      <c r="P37" s="1"/>
    </row>
    <row r="38" spans="2:16" ht="12.5">
      <c r="B38" s="7" t="str">
        <f t="shared" si="6"/>
        <v/>
      </c>
      <c r="C38" s="50">
        <f>IF(D11="","-",+C37+1)</f>
        <v>2029</v>
      </c>
      <c r="D38" s="55">
        <f>IF(F37+SUM(E$17:E37)=D$10,F37,D$10-SUM(E$17:E37))</f>
        <v>1006505.1397081614</v>
      </c>
      <c r="E38" s="377">
        <f>IF(+I14&lt;F37,I14,D38)</f>
        <v>47556.988048780491</v>
      </c>
      <c r="F38" s="55">
        <f t="shared" si="33"/>
        <v>958948.15165938088</v>
      </c>
      <c r="G38" s="378">
        <f t="shared" si="34"/>
        <v>165302.14690567955</v>
      </c>
      <c r="H38" s="363">
        <f t="shared" si="35"/>
        <v>165302.14690567955</v>
      </c>
      <c r="I38" s="52">
        <f t="shared" si="0"/>
        <v>0</v>
      </c>
      <c r="J38" s="52"/>
      <c r="K38" s="129"/>
      <c r="L38" s="54">
        <f t="shared" si="1"/>
        <v>0</v>
      </c>
      <c r="M38" s="129"/>
      <c r="N38" s="54">
        <f t="shared" si="2"/>
        <v>0</v>
      </c>
      <c r="O38" s="54">
        <f t="shared" si="3"/>
        <v>0</v>
      </c>
      <c r="P38" s="1"/>
    </row>
    <row r="39" spans="2:16" ht="12.5">
      <c r="B39" s="7" t="str">
        <f t="shared" si="6"/>
        <v/>
      </c>
      <c r="C39" s="50">
        <f>IF(D11="","-",+C38+1)</f>
        <v>2030</v>
      </c>
      <c r="D39" s="55">
        <f>IF(F38+SUM(E$17:E38)=D$10,F38,D$10-SUM(E$17:E38))</f>
        <v>958948.15165938088</v>
      </c>
      <c r="E39" s="377">
        <f>IF(+I14&lt;F38,I14,D39)</f>
        <v>47556.988048780491</v>
      </c>
      <c r="F39" s="55">
        <f t="shared" si="33"/>
        <v>911391.1636106004</v>
      </c>
      <c r="G39" s="378">
        <f t="shared" si="34"/>
        <v>159604.11771602306</v>
      </c>
      <c r="H39" s="363">
        <f t="shared" si="35"/>
        <v>159604.11771602306</v>
      </c>
      <c r="I39" s="52">
        <f t="shared" si="0"/>
        <v>0</v>
      </c>
      <c r="J39" s="52"/>
      <c r="K39" s="129"/>
      <c r="L39" s="54">
        <f t="shared" si="1"/>
        <v>0</v>
      </c>
      <c r="M39" s="129"/>
      <c r="N39" s="54">
        <f t="shared" si="2"/>
        <v>0</v>
      </c>
      <c r="O39" s="54">
        <f t="shared" si="3"/>
        <v>0</v>
      </c>
      <c r="P39" s="1"/>
    </row>
    <row r="40" spans="2:16" ht="12.5">
      <c r="B40" s="7" t="str">
        <f t="shared" si="6"/>
        <v/>
      </c>
      <c r="C40" s="50">
        <f>IF(D11="","-",+C39+1)</f>
        <v>2031</v>
      </c>
      <c r="D40" s="55">
        <f>IF(F39+SUM(E$17:E39)=D$10,F39,D$10-SUM(E$17:E39))</f>
        <v>911391.1636106004</v>
      </c>
      <c r="E40" s="377">
        <f>IF(+I14&lt;F39,I14,D40)</f>
        <v>47556.988048780491</v>
      </c>
      <c r="F40" s="55">
        <f t="shared" si="33"/>
        <v>863834.17556181992</v>
      </c>
      <c r="G40" s="378">
        <f t="shared" si="34"/>
        <v>153906.08852636663</v>
      </c>
      <c r="H40" s="363">
        <f t="shared" si="35"/>
        <v>153906.08852636663</v>
      </c>
      <c r="I40" s="52">
        <f t="shared" si="0"/>
        <v>0</v>
      </c>
      <c r="J40" s="52"/>
      <c r="K40" s="129"/>
      <c r="L40" s="54">
        <f t="shared" si="1"/>
        <v>0</v>
      </c>
      <c r="M40" s="129"/>
      <c r="N40" s="54">
        <f t="shared" si="2"/>
        <v>0</v>
      </c>
      <c r="O40" s="54">
        <f t="shared" si="3"/>
        <v>0</v>
      </c>
      <c r="P40" s="1"/>
    </row>
    <row r="41" spans="2:16" ht="12.5">
      <c r="B41" s="7" t="str">
        <f t="shared" si="6"/>
        <v/>
      </c>
      <c r="C41" s="50">
        <f>IF(D11="","-",+C40+1)</f>
        <v>2032</v>
      </c>
      <c r="D41" s="55">
        <f>IF(F40+SUM(E$17:E40)=D$10,F40,D$10-SUM(E$17:E40))</f>
        <v>863834.17556181992</v>
      </c>
      <c r="E41" s="377">
        <f>IF(+I14&lt;F40,I14,D41)</f>
        <v>47556.988048780491</v>
      </c>
      <c r="F41" s="55">
        <f t="shared" si="33"/>
        <v>816277.18751303945</v>
      </c>
      <c r="G41" s="378">
        <f t="shared" si="34"/>
        <v>148208.05933671014</v>
      </c>
      <c r="H41" s="363">
        <f t="shared" si="35"/>
        <v>148208.05933671014</v>
      </c>
      <c r="I41" s="52">
        <f t="shared" si="0"/>
        <v>0</v>
      </c>
      <c r="J41" s="52"/>
      <c r="K41" s="129"/>
      <c r="L41" s="54">
        <f t="shared" si="1"/>
        <v>0</v>
      </c>
      <c r="M41" s="129"/>
      <c r="N41" s="54">
        <f t="shared" si="2"/>
        <v>0</v>
      </c>
      <c r="O41" s="54">
        <f t="shared" si="3"/>
        <v>0</v>
      </c>
      <c r="P41" s="1"/>
    </row>
    <row r="42" spans="2:16" ht="12.5">
      <c r="B42" s="7" t="str">
        <f t="shared" si="6"/>
        <v/>
      </c>
      <c r="C42" s="50">
        <f>IF(D11="","-",+C41+1)</f>
        <v>2033</v>
      </c>
      <c r="D42" s="55">
        <f>IF(F41+SUM(E$17:E41)=D$10,F41,D$10-SUM(E$17:E41))</f>
        <v>816277.18751303945</v>
      </c>
      <c r="E42" s="377">
        <f>IF(+I14&lt;F41,I14,D42)</f>
        <v>47556.988048780491</v>
      </c>
      <c r="F42" s="55">
        <f t="shared" si="33"/>
        <v>768720.19946425897</v>
      </c>
      <c r="G42" s="378">
        <f t="shared" si="34"/>
        <v>142510.03014705371</v>
      </c>
      <c r="H42" s="363">
        <f t="shared" si="35"/>
        <v>142510.03014705371</v>
      </c>
      <c r="I42" s="52">
        <f t="shared" si="0"/>
        <v>0</v>
      </c>
      <c r="J42" s="52"/>
      <c r="K42" s="129"/>
      <c r="L42" s="54">
        <f t="shared" si="1"/>
        <v>0</v>
      </c>
      <c r="M42" s="129"/>
      <c r="N42" s="54">
        <f t="shared" si="2"/>
        <v>0</v>
      </c>
      <c r="O42" s="54">
        <f t="shared" si="3"/>
        <v>0</v>
      </c>
      <c r="P42" s="1"/>
    </row>
    <row r="43" spans="2:16" ht="12.5">
      <c r="B43" s="7" t="str">
        <f t="shared" si="6"/>
        <v/>
      </c>
      <c r="C43" s="50">
        <f>IF(D11="","-",+C42+1)</f>
        <v>2034</v>
      </c>
      <c r="D43" s="55">
        <f>IF(F42+SUM(E$17:E42)=D$10,F42,D$10-SUM(E$17:E42))</f>
        <v>768720.19946425897</v>
      </c>
      <c r="E43" s="377">
        <f>IF(+I14&lt;F42,I14,D43)</f>
        <v>47556.988048780491</v>
      </c>
      <c r="F43" s="55">
        <f t="shared" si="33"/>
        <v>721163.21141547849</v>
      </c>
      <c r="G43" s="378">
        <f t="shared" si="34"/>
        <v>136812.00095739725</v>
      </c>
      <c r="H43" s="363">
        <f t="shared" si="35"/>
        <v>136812.00095739725</v>
      </c>
      <c r="I43" s="52">
        <f t="shared" si="0"/>
        <v>0</v>
      </c>
      <c r="J43" s="52"/>
      <c r="K43" s="129"/>
      <c r="L43" s="54">
        <f t="shared" si="1"/>
        <v>0</v>
      </c>
      <c r="M43" s="129"/>
      <c r="N43" s="54">
        <f t="shared" si="2"/>
        <v>0</v>
      </c>
      <c r="O43" s="54">
        <f t="shared" si="3"/>
        <v>0</v>
      </c>
      <c r="P43" s="1"/>
    </row>
    <row r="44" spans="2:16" ht="12.5">
      <c r="B44" s="7" t="str">
        <f t="shared" si="6"/>
        <v/>
      </c>
      <c r="C44" s="50">
        <f>IF(D11="","-",+C43+1)</f>
        <v>2035</v>
      </c>
      <c r="D44" s="55">
        <f>IF(F43+SUM(E$17:E43)=D$10,F43,D$10-SUM(E$17:E43))</f>
        <v>721163.21141547849</v>
      </c>
      <c r="E44" s="377">
        <f>IF(+I14&lt;F43,I14,D44)</f>
        <v>47556.988048780491</v>
      </c>
      <c r="F44" s="55">
        <f t="shared" si="33"/>
        <v>673606.22336669802</v>
      </c>
      <c r="G44" s="378">
        <f t="shared" si="34"/>
        <v>131113.97176774079</v>
      </c>
      <c r="H44" s="363">
        <f t="shared" si="35"/>
        <v>131113.97176774079</v>
      </c>
      <c r="I44" s="52">
        <f t="shared" si="0"/>
        <v>0</v>
      </c>
      <c r="J44" s="52"/>
      <c r="K44" s="129"/>
      <c r="L44" s="54">
        <f t="shared" si="1"/>
        <v>0</v>
      </c>
      <c r="M44" s="129"/>
      <c r="N44" s="54">
        <f t="shared" si="2"/>
        <v>0</v>
      </c>
      <c r="O44" s="54">
        <f t="shared" si="3"/>
        <v>0</v>
      </c>
      <c r="P44" s="1"/>
    </row>
    <row r="45" spans="2:16" ht="12.5">
      <c r="B45" s="7" t="str">
        <f t="shared" si="6"/>
        <v/>
      </c>
      <c r="C45" s="50">
        <f>IF(D11="","-",+C44+1)</f>
        <v>2036</v>
      </c>
      <c r="D45" s="55">
        <f>IF(F44+SUM(E$17:E44)=D$10,F44,D$10-SUM(E$17:E44))</f>
        <v>673606.22336669802</v>
      </c>
      <c r="E45" s="377">
        <f>IF(+I14&lt;F44,I14,D45)</f>
        <v>47556.988048780491</v>
      </c>
      <c r="F45" s="55">
        <f t="shared" si="33"/>
        <v>626049.23531791754</v>
      </c>
      <c r="G45" s="378">
        <f t="shared" si="34"/>
        <v>125415.94257808433</v>
      </c>
      <c r="H45" s="363">
        <f t="shared" si="35"/>
        <v>125415.94257808433</v>
      </c>
      <c r="I45" s="52">
        <f t="shared" si="0"/>
        <v>0</v>
      </c>
      <c r="J45" s="52"/>
      <c r="K45" s="129"/>
      <c r="L45" s="54">
        <f t="shared" si="1"/>
        <v>0</v>
      </c>
      <c r="M45" s="129"/>
      <c r="N45" s="54">
        <f t="shared" si="2"/>
        <v>0</v>
      </c>
      <c r="O45" s="54">
        <f t="shared" si="3"/>
        <v>0</v>
      </c>
      <c r="P45" s="1"/>
    </row>
    <row r="46" spans="2:16" ht="12.5">
      <c r="B46" s="7" t="str">
        <f t="shared" si="6"/>
        <v/>
      </c>
      <c r="C46" s="50">
        <f>IF(D11="","-",+C45+1)</f>
        <v>2037</v>
      </c>
      <c r="D46" s="55">
        <f>IF(F45+SUM(E$17:E45)=D$10,F45,D$10-SUM(E$17:E45))</f>
        <v>626049.23531791754</v>
      </c>
      <c r="E46" s="377">
        <f>IF(+I14&lt;F45,I14,D46)</f>
        <v>47556.988048780491</v>
      </c>
      <c r="F46" s="55">
        <f t="shared" si="33"/>
        <v>578492.24726913706</v>
      </c>
      <c r="G46" s="378">
        <f t="shared" si="34"/>
        <v>119717.91338842787</v>
      </c>
      <c r="H46" s="363">
        <f t="shared" si="35"/>
        <v>119717.91338842787</v>
      </c>
      <c r="I46" s="52">
        <f t="shared" si="0"/>
        <v>0</v>
      </c>
      <c r="J46" s="52"/>
      <c r="K46" s="129"/>
      <c r="L46" s="54">
        <f t="shared" si="1"/>
        <v>0</v>
      </c>
      <c r="M46" s="129"/>
      <c r="N46" s="54">
        <f t="shared" si="2"/>
        <v>0</v>
      </c>
      <c r="O46" s="54">
        <f t="shared" si="3"/>
        <v>0</v>
      </c>
      <c r="P46" s="1"/>
    </row>
    <row r="47" spans="2:16" ht="12.5">
      <c r="B47" s="7" t="str">
        <f t="shared" si="6"/>
        <v/>
      </c>
      <c r="C47" s="50">
        <f>IF(D11="","-",+C46+1)</f>
        <v>2038</v>
      </c>
      <c r="D47" s="55">
        <f>IF(F46+SUM(E$17:E46)=D$10,F46,D$10-SUM(E$17:E46))</f>
        <v>578492.24726913706</v>
      </c>
      <c r="E47" s="377">
        <f>IF(+I14&lt;F46,I14,D47)</f>
        <v>47556.988048780491</v>
      </c>
      <c r="F47" s="55">
        <f t="shared" si="33"/>
        <v>530935.25922035659</v>
      </c>
      <c r="G47" s="378">
        <f t="shared" si="34"/>
        <v>114019.88419877141</v>
      </c>
      <c r="H47" s="363">
        <f t="shared" si="35"/>
        <v>114019.88419877141</v>
      </c>
      <c r="I47" s="52">
        <f t="shared" si="0"/>
        <v>0</v>
      </c>
      <c r="J47" s="52"/>
      <c r="K47" s="129"/>
      <c r="L47" s="54">
        <f t="shared" si="1"/>
        <v>0</v>
      </c>
      <c r="M47" s="129"/>
      <c r="N47" s="54">
        <f t="shared" si="2"/>
        <v>0</v>
      </c>
      <c r="O47" s="54">
        <f t="shared" si="3"/>
        <v>0</v>
      </c>
      <c r="P47" s="1"/>
    </row>
    <row r="48" spans="2:16" ht="12.5">
      <c r="B48" s="7" t="str">
        <f t="shared" si="6"/>
        <v/>
      </c>
      <c r="C48" s="50">
        <f>IF(D11="","-",+C47+1)</f>
        <v>2039</v>
      </c>
      <c r="D48" s="55">
        <f>IF(F47+SUM(E$17:E47)=D$10,F47,D$10-SUM(E$17:E47))</f>
        <v>530935.25922035659</v>
      </c>
      <c r="E48" s="377">
        <f>IF(+I14&lt;F47,I14,D48)</f>
        <v>47556.988048780491</v>
      </c>
      <c r="F48" s="55">
        <f t="shared" si="33"/>
        <v>483378.27117157611</v>
      </c>
      <c r="G48" s="378">
        <f t="shared" si="34"/>
        <v>108321.85500911495</v>
      </c>
      <c r="H48" s="363">
        <f t="shared" si="35"/>
        <v>108321.85500911495</v>
      </c>
      <c r="I48" s="52">
        <f t="shared" si="0"/>
        <v>0</v>
      </c>
      <c r="J48" s="52"/>
      <c r="K48" s="129"/>
      <c r="L48" s="54">
        <f t="shared" si="1"/>
        <v>0</v>
      </c>
      <c r="M48" s="129"/>
      <c r="N48" s="54">
        <f t="shared" si="2"/>
        <v>0</v>
      </c>
      <c r="O48" s="54">
        <f t="shared" si="3"/>
        <v>0</v>
      </c>
      <c r="P48" s="1"/>
    </row>
    <row r="49" spans="2:17" ht="12.5">
      <c r="B49" s="7" t="str">
        <f t="shared" si="6"/>
        <v/>
      </c>
      <c r="C49" s="50">
        <f>IF(D11="","-",+C48+1)</f>
        <v>2040</v>
      </c>
      <c r="D49" s="55">
        <f>IF(F48+SUM(E$17:E48)=D$10,F48,D$10-SUM(E$17:E48))</f>
        <v>483378.27117157611</v>
      </c>
      <c r="E49" s="377">
        <f>IF(+I14&lt;F48,I14,D49)</f>
        <v>47556.988048780491</v>
      </c>
      <c r="F49" s="55">
        <f t="shared" ref="F49:F72" si="36">+D49-E49</f>
        <v>435821.28312279563</v>
      </c>
      <c r="G49" s="378">
        <f t="shared" si="34"/>
        <v>102623.82581945851</v>
      </c>
      <c r="H49" s="363">
        <f t="shared" si="35"/>
        <v>102623.82581945851</v>
      </c>
      <c r="I49" s="52">
        <f t="shared" ref="I49:I72" si="37">H49-G49</f>
        <v>0</v>
      </c>
      <c r="J49" s="52"/>
      <c r="K49" s="129"/>
      <c r="L49" s="54">
        <f t="shared" ref="L49:L72" si="38">IF(K49&lt;&gt;0,+G49-K49,0)</f>
        <v>0</v>
      </c>
      <c r="M49" s="129"/>
      <c r="N49" s="54">
        <f t="shared" ref="N49:N72" si="39">IF(M49&lt;&gt;0,+H49-M49,0)</f>
        <v>0</v>
      </c>
      <c r="O49" s="54">
        <f t="shared" ref="O49:O72" si="40">+N49-L49</f>
        <v>0</v>
      </c>
      <c r="P49" s="1"/>
    </row>
    <row r="50" spans="2:17" ht="12.5">
      <c r="B50" s="7" t="str">
        <f t="shared" si="6"/>
        <v/>
      </c>
      <c r="C50" s="50">
        <f>IF(D11="","-",+C49+1)</f>
        <v>2041</v>
      </c>
      <c r="D50" s="55">
        <f>IF(F49+SUM(E$17:E49)=D$10,F49,D$10-SUM(E$17:E49))</f>
        <v>435821.28312279563</v>
      </c>
      <c r="E50" s="377">
        <f>IF(+I14&lt;F49,I14,D50)</f>
        <v>47556.988048780491</v>
      </c>
      <c r="F50" s="55">
        <f t="shared" si="36"/>
        <v>388264.29507401516</v>
      </c>
      <c r="G50" s="378">
        <f t="shared" si="34"/>
        <v>96925.796629802047</v>
      </c>
      <c r="H50" s="363">
        <f t="shared" si="35"/>
        <v>96925.796629802047</v>
      </c>
      <c r="I50" s="52">
        <f t="shared" si="37"/>
        <v>0</v>
      </c>
      <c r="J50" s="52"/>
      <c r="K50" s="129"/>
      <c r="L50" s="54">
        <f t="shared" si="38"/>
        <v>0</v>
      </c>
      <c r="M50" s="129"/>
      <c r="N50" s="54">
        <f t="shared" si="39"/>
        <v>0</v>
      </c>
      <c r="O50" s="54">
        <f t="shared" si="40"/>
        <v>0</v>
      </c>
      <c r="P50" s="1"/>
    </row>
    <row r="51" spans="2:17" ht="12.5">
      <c r="B51" s="7" t="str">
        <f t="shared" si="6"/>
        <v/>
      </c>
      <c r="C51" s="50">
        <f>IF(D11="","-",+C50+1)</f>
        <v>2042</v>
      </c>
      <c r="D51" s="55">
        <f>IF(F50+SUM(E$17:E50)=D$10,F50,D$10-SUM(E$17:E50))</f>
        <v>388264.29507401516</v>
      </c>
      <c r="E51" s="377">
        <f>IF(+I14&lt;F50,I14,D51)</f>
        <v>47556.988048780491</v>
      </c>
      <c r="F51" s="55">
        <f t="shared" si="36"/>
        <v>340707.30702523468</v>
      </c>
      <c r="G51" s="378">
        <f t="shared" si="34"/>
        <v>91227.767440145588</v>
      </c>
      <c r="H51" s="363">
        <f t="shared" si="35"/>
        <v>91227.767440145588</v>
      </c>
      <c r="I51" s="52">
        <f t="shared" si="37"/>
        <v>0</v>
      </c>
      <c r="J51" s="52"/>
      <c r="K51" s="129"/>
      <c r="L51" s="54">
        <f t="shared" si="38"/>
        <v>0</v>
      </c>
      <c r="M51" s="129"/>
      <c r="N51" s="54">
        <f t="shared" si="39"/>
        <v>0</v>
      </c>
      <c r="O51" s="54">
        <f t="shared" si="40"/>
        <v>0</v>
      </c>
      <c r="P51" s="1"/>
    </row>
    <row r="52" spans="2:17" ht="12.5">
      <c r="B52" s="7" t="str">
        <f t="shared" si="6"/>
        <v/>
      </c>
      <c r="C52" s="50">
        <f>IF(D11="","-",+C51+1)</f>
        <v>2043</v>
      </c>
      <c r="D52" s="55">
        <f>IF(F51+SUM(E$17:E51)=D$10,F51,D$10-SUM(E$17:E51))</f>
        <v>340707.30702523468</v>
      </c>
      <c r="E52" s="377">
        <f>IF(+I14&lt;F51,I14,D52)</f>
        <v>47556.988048780491</v>
      </c>
      <c r="F52" s="55">
        <f t="shared" si="36"/>
        <v>293150.3189764542</v>
      </c>
      <c r="G52" s="378">
        <f t="shared" si="34"/>
        <v>85529.738250489143</v>
      </c>
      <c r="H52" s="363">
        <f t="shared" si="35"/>
        <v>85529.738250489143</v>
      </c>
      <c r="I52" s="52">
        <f t="shared" si="37"/>
        <v>0</v>
      </c>
      <c r="J52" s="52"/>
      <c r="K52" s="129"/>
      <c r="L52" s="54">
        <f t="shared" si="38"/>
        <v>0</v>
      </c>
      <c r="M52" s="129"/>
      <c r="N52" s="54">
        <f t="shared" si="39"/>
        <v>0</v>
      </c>
      <c r="O52" s="54">
        <f t="shared" si="40"/>
        <v>0</v>
      </c>
      <c r="P52" s="1"/>
    </row>
    <row r="53" spans="2:17" ht="12.5">
      <c r="B53" s="7" t="str">
        <f t="shared" si="6"/>
        <v/>
      </c>
      <c r="C53" s="50">
        <f>IF(D11="","-",+C52+1)</f>
        <v>2044</v>
      </c>
      <c r="D53" s="55">
        <f>IF(F52+SUM(E$17:E52)=D$10,F52,D$10-SUM(E$17:E52))</f>
        <v>293150.3189764542</v>
      </c>
      <c r="E53" s="377">
        <f>IF(+I14&lt;F52,I14,D53)</f>
        <v>47556.988048780491</v>
      </c>
      <c r="F53" s="55">
        <f t="shared" si="36"/>
        <v>245593.33092767373</v>
      </c>
      <c r="G53" s="378">
        <f t="shared" si="34"/>
        <v>79831.709060832683</v>
      </c>
      <c r="H53" s="363">
        <f t="shared" si="35"/>
        <v>79831.709060832683</v>
      </c>
      <c r="I53" s="52">
        <f t="shared" si="37"/>
        <v>0</v>
      </c>
      <c r="J53" s="52"/>
      <c r="K53" s="129"/>
      <c r="L53" s="54">
        <f t="shared" si="38"/>
        <v>0</v>
      </c>
      <c r="M53" s="129"/>
      <c r="N53" s="54">
        <f t="shared" si="39"/>
        <v>0</v>
      </c>
      <c r="O53" s="54">
        <f t="shared" si="40"/>
        <v>0</v>
      </c>
      <c r="P53" s="1"/>
    </row>
    <row r="54" spans="2:17" ht="12.5">
      <c r="B54" s="7" t="str">
        <f t="shared" si="6"/>
        <v/>
      </c>
      <c r="C54" s="50">
        <f>IF(D11="","-",+C53+1)</f>
        <v>2045</v>
      </c>
      <c r="D54" s="55">
        <f>IF(F53+SUM(E$17:E53)=D$10,F53,D$10-SUM(E$17:E53))</f>
        <v>245593.33092767373</v>
      </c>
      <c r="E54" s="377">
        <f>IF(+I14&lt;F53,I14,D54)</f>
        <v>47556.988048780491</v>
      </c>
      <c r="F54" s="55">
        <f t="shared" si="36"/>
        <v>198036.34287889325</v>
      </c>
      <c r="G54" s="378">
        <f t="shared" si="34"/>
        <v>74133.679871176224</v>
      </c>
      <c r="H54" s="363">
        <f t="shared" si="35"/>
        <v>74133.679871176224</v>
      </c>
      <c r="I54" s="52">
        <f t="shared" si="37"/>
        <v>0</v>
      </c>
      <c r="J54" s="52"/>
      <c r="K54" s="129"/>
      <c r="L54" s="54">
        <f t="shared" si="38"/>
        <v>0</v>
      </c>
      <c r="M54" s="129"/>
      <c r="N54" s="54">
        <f t="shared" si="39"/>
        <v>0</v>
      </c>
      <c r="O54" s="54">
        <f t="shared" si="40"/>
        <v>0</v>
      </c>
      <c r="P54" s="1"/>
    </row>
    <row r="55" spans="2:17" ht="12.5">
      <c r="B55" s="7" t="str">
        <f t="shared" si="6"/>
        <v/>
      </c>
      <c r="C55" s="50">
        <f>IF(D11="","-",+C54+1)</f>
        <v>2046</v>
      </c>
      <c r="D55" s="55">
        <f>IF(F54+SUM(E$17:E54)=D$10,F54,D$10-SUM(E$17:E54))</f>
        <v>198036.34287889325</v>
      </c>
      <c r="E55" s="377">
        <f>IF(+I14&lt;F54,I14,D55)</f>
        <v>47556.988048780491</v>
      </c>
      <c r="F55" s="55">
        <f t="shared" si="36"/>
        <v>150479.35483011277</v>
      </c>
      <c r="G55" s="378">
        <f t="shared" si="34"/>
        <v>68435.650681519764</v>
      </c>
      <c r="H55" s="363">
        <f t="shared" si="35"/>
        <v>68435.650681519764</v>
      </c>
      <c r="I55" s="52">
        <f t="shared" si="37"/>
        <v>0</v>
      </c>
      <c r="J55" s="52"/>
      <c r="K55" s="129"/>
      <c r="L55" s="54">
        <f t="shared" si="38"/>
        <v>0</v>
      </c>
      <c r="M55" s="129"/>
      <c r="N55" s="54">
        <f t="shared" si="39"/>
        <v>0</v>
      </c>
      <c r="O55" s="54">
        <f t="shared" si="40"/>
        <v>0</v>
      </c>
      <c r="P55" s="1"/>
    </row>
    <row r="56" spans="2:17" ht="12.5">
      <c r="B56" s="7" t="str">
        <f t="shared" si="6"/>
        <v/>
      </c>
      <c r="C56" s="50">
        <f>IF(D11="","-",+C55+1)</f>
        <v>2047</v>
      </c>
      <c r="D56" s="55">
        <f>IF(F55+SUM(E$17:E55)=D$10,F55,D$10-SUM(E$17:E55))</f>
        <v>150479.35483011277</v>
      </c>
      <c r="E56" s="377">
        <f>IF(+I14&lt;F55,I14,D56)</f>
        <v>47556.988048780491</v>
      </c>
      <c r="F56" s="55">
        <f t="shared" si="36"/>
        <v>102922.36678133228</v>
      </c>
      <c r="G56" s="378">
        <f t="shared" si="34"/>
        <v>62737.621491863305</v>
      </c>
      <c r="H56" s="363">
        <f t="shared" si="35"/>
        <v>62737.621491863305</v>
      </c>
      <c r="I56" s="52">
        <f t="shared" si="37"/>
        <v>0</v>
      </c>
      <c r="J56" s="52"/>
      <c r="K56" s="129"/>
      <c r="L56" s="54">
        <f t="shared" si="38"/>
        <v>0</v>
      </c>
      <c r="M56" s="129"/>
      <c r="N56" s="54">
        <f t="shared" si="39"/>
        <v>0</v>
      </c>
      <c r="O56" s="54">
        <f t="shared" si="40"/>
        <v>0</v>
      </c>
      <c r="P56" s="1"/>
    </row>
    <row r="57" spans="2:17" ht="12.5">
      <c r="B57" s="7" t="str">
        <f t="shared" si="6"/>
        <v/>
      </c>
      <c r="C57" s="50">
        <f>IF(D11="","-",+C56+1)</f>
        <v>2048</v>
      </c>
      <c r="D57" s="55">
        <f>IF(F56+SUM(E$17:E56)=D$10,F56,D$10-SUM(E$17:E56))</f>
        <v>102922.36678133228</v>
      </c>
      <c r="E57" s="377">
        <f>IF(+I14&lt;F56,I14,D57)</f>
        <v>47556.988048780491</v>
      </c>
      <c r="F57" s="55">
        <f t="shared" si="36"/>
        <v>55365.378732551791</v>
      </c>
      <c r="G57" s="378">
        <f t="shared" si="34"/>
        <v>57039.592302206845</v>
      </c>
      <c r="H57" s="363">
        <f t="shared" si="35"/>
        <v>57039.592302206845</v>
      </c>
      <c r="I57" s="52">
        <f t="shared" si="37"/>
        <v>0</v>
      </c>
      <c r="J57" s="52"/>
      <c r="K57" s="129"/>
      <c r="L57" s="54">
        <f t="shared" si="38"/>
        <v>0</v>
      </c>
      <c r="M57" s="129"/>
      <c r="N57" s="54">
        <f t="shared" si="39"/>
        <v>0</v>
      </c>
      <c r="O57" s="54">
        <f t="shared" si="40"/>
        <v>0</v>
      </c>
      <c r="P57" s="1"/>
    </row>
    <row r="58" spans="2:17" ht="12.5">
      <c r="B58" s="7" t="str">
        <f t="shared" si="6"/>
        <v/>
      </c>
      <c r="C58" s="50">
        <f>IF(D11="","-",+C57+1)</f>
        <v>2049</v>
      </c>
      <c r="D58" s="55">
        <f>IF(F57+SUM(E$17:E57)=D$10,F57,D$10-SUM(E$17:E57))</f>
        <v>55365.378732551791</v>
      </c>
      <c r="E58" s="377">
        <f>IF(+I14&lt;F57,I14,D58)</f>
        <v>47556.988048780491</v>
      </c>
      <c r="F58" s="55">
        <f t="shared" si="36"/>
        <v>7808.3906837713002</v>
      </c>
      <c r="G58" s="378">
        <f t="shared" si="34"/>
        <v>51341.563112550386</v>
      </c>
      <c r="H58" s="363">
        <f t="shared" si="35"/>
        <v>51341.563112550386</v>
      </c>
      <c r="I58" s="52">
        <f t="shared" si="37"/>
        <v>0</v>
      </c>
      <c r="J58" s="52"/>
      <c r="K58" s="129"/>
      <c r="L58" s="54">
        <f t="shared" si="38"/>
        <v>0</v>
      </c>
      <c r="M58" s="129"/>
      <c r="N58" s="54">
        <f t="shared" si="39"/>
        <v>0</v>
      </c>
      <c r="O58" s="54">
        <f t="shared" si="40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6"/>
        <v/>
      </c>
      <c r="C59" s="50">
        <f>IF(D11="","-",+C58+1)</f>
        <v>2050</v>
      </c>
      <c r="D59" s="55">
        <f>IF(F58+SUM(E$17:E58)=D$10,F58,D$10-SUM(E$17:E58))</f>
        <v>7808.3906837713002</v>
      </c>
      <c r="E59" s="377">
        <f>IF(+I14&lt;F58,I14,D59)</f>
        <v>7808.3906837713002</v>
      </c>
      <c r="F59" s="55">
        <f t="shared" si="36"/>
        <v>0</v>
      </c>
      <c r="G59" s="378">
        <f t="shared" si="34"/>
        <v>8276.1709182421346</v>
      </c>
      <c r="H59" s="363">
        <f t="shared" si="35"/>
        <v>8276.1709182421346</v>
      </c>
      <c r="I59" s="52">
        <f t="shared" si="37"/>
        <v>0</v>
      </c>
      <c r="J59" s="52"/>
      <c r="K59" s="129"/>
      <c r="L59" s="54">
        <f t="shared" si="38"/>
        <v>0</v>
      </c>
      <c r="M59" s="129"/>
      <c r="N59" s="54">
        <f t="shared" si="39"/>
        <v>0</v>
      </c>
      <c r="O59" s="54">
        <f t="shared" si="40"/>
        <v>0</v>
      </c>
      <c r="P59" s="1"/>
    </row>
    <row r="60" spans="2:17" ht="12.5">
      <c r="B60" s="7" t="str">
        <f t="shared" si="6"/>
        <v/>
      </c>
      <c r="C60" s="50">
        <f>IF(D11="","-",+C59+1)</f>
        <v>2051</v>
      </c>
      <c r="D60" s="55">
        <f>IF(F59+SUM(E$17:E59)=D$10,F59,D$10-SUM(E$17:E59))</f>
        <v>0</v>
      </c>
      <c r="E60" s="377">
        <f>IF(+I14&lt;F59,I14,D60)</f>
        <v>0</v>
      </c>
      <c r="F60" s="55">
        <f t="shared" si="36"/>
        <v>0</v>
      </c>
      <c r="G60" s="378">
        <f t="shared" si="34"/>
        <v>0</v>
      </c>
      <c r="H60" s="363">
        <f t="shared" si="35"/>
        <v>0</v>
      </c>
      <c r="I60" s="52">
        <f t="shared" si="37"/>
        <v>0</v>
      </c>
      <c r="J60" s="52"/>
      <c r="K60" s="129"/>
      <c r="L60" s="54">
        <f t="shared" si="38"/>
        <v>0</v>
      </c>
      <c r="M60" s="129"/>
      <c r="N60" s="54">
        <f t="shared" si="39"/>
        <v>0</v>
      </c>
      <c r="O60" s="54">
        <f t="shared" si="40"/>
        <v>0</v>
      </c>
      <c r="P60" s="1"/>
    </row>
    <row r="61" spans="2:17" ht="12.5">
      <c r="B61" s="7" t="str">
        <f t="shared" si="6"/>
        <v/>
      </c>
      <c r="C61" s="50">
        <f>IF(D11="","-",+C60+1)</f>
        <v>2052</v>
      </c>
      <c r="D61" s="55">
        <f>IF(F60+SUM(E$17:E60)=D$10,F60,D$10-SUM(E$17:E60))</f>
        <v>0</v>
      </c>
      <c r="E61" s="377">
        <f>IF(+I14&lt;F60,I14,D61)</f>
        <v>0</v>
      </c>
      <c r="F61" s="55">
        <f t="shared" si="36"/>
        <v>0</v>
      </c>
      <c r="G61" s="379">
        <f t="shared" si="34"/>
        <v>0</v>
      </c>
      <c r="H61" s="363">
        <f t="shared" si="35"/>
        <v>0</v>
      </c>
      <c r="I61" s="52">
        <f t="shared" si="37"/>
        <v>0</v>
      </c>
      <c r="J61" s="52"/>
      <c r="K61" s="129"/>
      <c r="L61" s="54">
        <f t="shared" si="38"/>
        <v>0</v>
      </c>
      <c r="M61" s="129"/>
      <c r="N61" s="54">
        <f t="shared" si="39"/>
        <v>0</v>
      </c>
      <c r="O61" s="54">
        <f t="shared" si="40"/>
        <v>0</v>
      </c>
      <c r="P61" s="1"/>
    </row>
    <row r="62" spans="2:17" ht="12.5">
      <c r="B62" s="7" t="str">
        <f t="shared" si="6"/>
        <v/>
      </c>
      <c r="C62" s="50">
        <f>IF(D11="","-",+C61+1)</f>
        <v>2053</v>
      </c>
      <c r="D62" s="55">
        <f>IF(F61+SUM(E$17:E61)=D$10,F61,D$10-SUM(E$17:E61))</f>
        <v>0</v>
      </c>
      <c r="E62" s="377">
        <f>IF(+I14&lt;F61,I14,D62)</f>
        <v>0</v>
      </c>
      <c r="F62" s="55">
        <f t="shared" si="36"/>
        <v>0</v>
      </c>
      <c r="G62" s="379">
        <f t="shared" si="34"/>
        <v>0</v>
      </c>
      <c r="H62" s="363">
        <f t="shared" si="35"/>
        <v>0</v>
      </c>
      <c r="I62" s="52">
        <f t="shared" si="37"/>
        <v>0</v>
      </c>
      <c r="J62" s="52"/>
      <c r="K62" s="129"/>
      <c r="L62" s="54">
        <f t="shared" si="38"/>
        <v>0</v>
      </c>
      <c r="M62" s="129"/>
      <c r="N62" s="54">
        <f t="shared" si="39"/>
        <v>0</v>
      </c>
      <c r="O62" s="54">
        <f t="shared" si="40"/>
        <v>0</v>
      </c>
      <c r="P62" s="1"/>
    </row>
    <row r="63" spans="2:17" ht="12.5">
      <c r="B63" s="7" t="str">
        <f t="shared" si="6"/>
        <v/>
      </c>
      <c r="C63" s="50">
        <f>IF(D11="","-",+C62+1)</f>
        <v>2054</v>
      </c>
      <c r="D63" s="55">
        <f>IF(F62+SUM(E$17:E62)=D$10,F62,D$10-SUM(E$17:E62))</f>
        <v>0</v>
      </c>
      <c r="E63" s="377">
        <f>IF(+I14&lt;F62,I14,D63)</f>
        <v>0</v>
      </c>
      <c r="F63" s="55">
        <f t="shared" si="36"/>
        <v>0</v>
      </c>
      <c r="G63" s="379">
        <f t="shared" si="34"/>
        <v>0</v>
      </c>
      <c r="H63" s="363">
        <f t="shared" si="35"/>
        <v>0</v>
      </c>
      <c r="I63" s="52">
        <f t="shared" si="37"/>
        <v>0</v>
      </c>
      <c r="J63" s="52"/>
      <c r="K63" s="129"/>
      <c r="L63" s="54">
        <f t="shared" si="38"/>
        <v>0</v>
      </c>
      <c r="M63" s="129"/>
      <c r="N63" s="54">
        <f t="shared" si="39"/>
        <v>0</v>
      </c>
      <c r="O63" s="54">
        <f t="shared" si="40"/>
        <v>0</v>
      </c>
      <c r="P63" s="1"/>
    </row>
    <row r="64" spans="2:17" ht="12.5">
      <c r="B64" s="7" t="str">
        <f t="shared" si="6"/>
        <v/>
      </c>
      <c r="C64" s="50">
        <f>IF(D11="","-",+C63+1)</f>
        <v>2055</v>
      </c>
      <c r="D64" s="55">
        <f>IF(F63+SUM(E$17:E63)=D$10,F63,D$10-SUM(E$17:E63))</f>
        <v>0</v>
      </c>
      <c r="E64" s="377">
        <f>IF(+I14&lt;F63,I14,D64)</f>
        <v>0</v>
      </c>
      <c r="F64" s="55">
        <f t="shared" si="36"/>
        <v>0</v>
      </c>
      <c r="G64" s="379">
        <f t="shared" si="34"/>
        <v>0</v>
      </c>
      <c r="H64" s="363">
        <f t="shared" si="35"/>
        <v>0</v>
      </c>
      <c r="I64" s="52">
        <f t="shared" si="37"/>
        <v>0</v>
      </c>
      <c r="J64" s="52"/>
      <c r="K64" s="129"/>
      <c r="L64" s="54">
        <f t="shared" si="38"/>
        <v>0</v>
      </c>
      <c r="M64" s="129"/>
      <c r="N64" s="54">
        <f t="shared" si="39"/>
        <v>0</v>
      </c>
      <c r="O64" s="54">
        <f t="shared" si="40"/>
        <v>0</v>
      </c>
      <c r="P64" s="1"/>
    </row>
    <row r="65" spans="1:16" ht="12.5">
      <c r="B65" s="7" t="str">
        <f t="shared" si="6"/>
        <v/>
      </c>
      <c r="C65" s="50">
        <f>IF(D11="","-",+C64+1)</f>
        <v>2056</v>
      </c>
      <c r="D65" s="55">
        <f>IF(F64+SUM(E$17:E64)=D$10,F64,D$10-SUM(E$17:E64))</f>
        <v>0</v>
      </c>
      <c r="E65" s="377">
        <f>IF(+I14&lt;F64,I14,D65)</f>
        <v>0</v>
      </c>
      <c r="F65" s="55">
        <f t="shared" si="36"/>
        <v>0</v>
      </c>
      <c r="G65" s="379">
        <f t="shared" si="34"/>
        <v>0</v>
      </c>
      <c r="H65" s="363">
        <f t="shared" si="35"/>
        <v>0</v>
      </c>
      <c r="I65" s="52">
        <f t="shared" si="37"/>
        <v>0</v>
      </c>
      <c r="J65" s="52"/>
      <c r="K65" s="129"/>
      <c r="L65" s="54">
        <f t="shared" si="38"/>
        <v>0</v>
      </c>
      <c r="M65" s="129"/>
      <c r="N65" s="54">
        <f t="shared" si="39"/>
        <v>0</v>
      </c>
      <c r="O65" s="54">
        <f t="shared" si="40"/>
        <v>0</v>
      </c>
      <c r="P65" s="1"/>
    </row>
    <row r="66" spans="1:16" ht="12.5">
      <c r="B66" s="7" t="str">
        <f t="shared" si="6"/>
        <v/>
      </c>
      <c r="C66" s="50">
        <f>IF(D11="","-",+C65+1)</f>
        <v>2057</v>
      </c>
      <c r="D66" s="55">
        <f>IF(F65+SUM(E$17:E65)=D$10,F65,D$10-SUM(E$17:E65))</f>
        <v>0</v>
      </c>
      <c r="E66" s="377">
        <f>IF(+I14&lt;F65,I14,D66)</f>
        <v>0</v>
      </c>
      <c r="F66" s="55">
        <f t="shared" si="36"/>
        <v>0</v>
      </c>
      <c r="G66" s="379">
        <f t="shared" si="34"/>
        <v>0</v>
      </c>
      <c r="H66" s="363">
        <f t="shared" si="35"/>
        <v>0</v>
      </c>
      <c r="I66" s="52">
        <f t="shared" si="37"/>
        <v>0</v>
      </c>
      <c r="J66" s="52"/>
      <c r="K66" s="129"/>
      <c r="L66" s="54">
        <f t="shared" si="38"/>
        <v>0</v>
      </c>
      <c r="M66" s="129"/>
      <c r="N66" s="54">
        <f t="shared" si="39"/>
        <v>0</v>
      </c>
      <c r="O66" s="54">
        <f t="shared" si="40"/>
        <v>0</v>
      </c>
      <c r="P66" s="1"/>
    </row>
    <row r="67" spans="1:16" ht="12.5">
      <c r="B67" s="7" t="str">
        <f t="shared" si="6"/>
        <v/>
      </c>
      <c r="C67" s="50">
        <f>IF(D11="","-",+C66+1)</f>
        <v>2058</v>
      </c>
      <c r="D67" s="55">
        <f>IF(F66+SUM(E$17:E66)=D$10,F66,D$10-SUM(E$17:E66))</f>
        <v>0</v>
      </c>
      <c r="E67" s="377">
        <f>IF(+I14&lt;F66,I14,D67)</f>
        <v>0</v>
      </c>
      <c r="F67" s="55">
        <f t="shared" si="36"/>
        <v>0</v>
      </c>
      <c r="G67" s="379">
        <f t="shared" si="34"/>
        <v>0</v>
      </c>
      <c r="H67" s="363">
        <f t="shared" si="35"/>
        <v>0</v>
      </c>
      <c r="I67" s="52">
        <f t="shared" si="37"/>
        <v>0</v>
      </c>
      <c r="J67" s="52"/>
      <c r="K67" s="129"/>
      <c r="L67" s="54">
        <f t="shared" si="38"/>
        <v>0</v>
      </c>
      <c r="M67" s="129"/>
      <c r="N67" s="54">
        <f t="shared" si="39"/>
        <v>0</v>
      </c>
      <c r="O67" s="54">
        <f t="shared" si="40"/>
        <v>0</v>
      </c>
      <c r="P67" s="1"/>
    </row>
    <row r="68" spans="1:16" ht="12.5">
      <c r="B68" s="7" t="str">
        <f t="shared" si="6"/>
        <v/>
      </c>
      <c r="C68" s="50">
        <f>IF(D11="","-",+C67+1)</f>
        <v>2059</v>
      </c>
      <c r="D68" s="55">
        <f>IF(F67+SUM(E$17:E67)=D$10,F67,D$10-SUM(E$17:E67))</f>
        <v>0</v>
      </c>
      <c r="E68" s="377">
        <f>IF(+I14&lt;F67,I14,D68)</f>
        <v>0</v>
      </c>
      <c r="F68" s="55">
        <f t="shared" si="36"/>
        <v>0</v>
      </c>
      <c r="G68" s="379">
        <f t="shared" si="34"/>
        <v>0</v>
      </c>
      <c r="H68" s="363">
        <f t="shared" si="35"/>
        <v>0</v>
      </c>
      <c r="I68" s="52">
        <f t="shared" si="37"/>
        <v>0</v>
      </c>
      <c r="J68" s="52"/>
      <c r="K68" s="129"/>
      <c r="L68" s="54">
        <f t="shared" si="38"/>
        <v>0</v>
      </c>
      <c r="M68" s="129"/>
      <c r="N68" s="54">
        <f t="shared" si="39"/>
        <v>0</v>
      </c>
      <c r="O68" s="54">
        <f t="shared" si="40"/>
        <v>0</v>
      </c>
      <c r="P68" s="1"/>
    </row>
    <row r="69" spans="1:16" ht="12.5">
      <c r="B69" s="7" t="str">
        <f t="shared" si="6"/>
        <v/>
      </c>
      <c r="C69" s="50">
        <f>IF(D11="","-",+C68+1)</f>
        <v>2060</v>
      </c>
      <c r="D69" s="55">
        <f>IF(F68+SUM(E$17:E68)=D$10,F68,D$10-SUM(E$17:E68))</f>
        <v>0</v>
      </c>
      <c r="E69" s="377">
        <f>IF(+I14&lt;F68,I14,D69)</f>
        <v>0</v>
      </c>
      <c r="F69" s="55">
        <f t="shared" si="36"/>
        <v>0</v>
      </c>
      <c r="G69" s="379">
        <f t="shared" si="34"/>
        <v>0</v>
      </c>
      <c r="H69" s="363">
        <f t="shared" si="35"/>
        <v>0</v>
      </c>
      <c r="I69" s="52">
        <f t="shared" si="37"/>
        <v>0</v>
      </c>
      <c r="J69" s="52"/>
      <c r="K69" s="129"/>
      <c r="L69" s="54">
        <f t="shared" si="38"/>
        <v>0</v>
      </c>
      <c r="M69" s="129"/>
      <c r="N69" s="54">
        <f t="shared" si="39"/>
        <v>0</v>
      </c>
      <c r="O69" s="54">
        <f t="shared" si="40"/>
        <v>0</v>
      </c>
      <c r="P69" s="1"/>
    </row>
    <row r="70" spans="1:16" ht="12.5">
      <c r="B70" s="7" t="str">
        <f t="shared" si="6"/>
        <v/>
      </c>
      <c r="C70" s="50">
        <f>IF(D11="","-",+C69+1)</f>
        <v>2061</v>
      </c>
      <c r="D70" s="55">
        <f>IF(F69+SUM(E$17:E69)=D$10,F69,D$10-SUM(E$17:E69))</f>
        <v>0</v>
      </c>
      <c r="E70" s="377">
        <f>IF(+I14&lt;F69,I14,D70)</f>
        <v>0</v>
      </c>
      <c r="F70" s="55">
        <f t="shared" si="36"/>
        <v>0</v>
      </c>
      <c r="G70" s="379">
        <f t="shared" si="34"/>
        <v>0</v>
      </c>
      <c r="H70" s="363">
        <f t="shared" si="35"/>
        <v>0</v>
      </c>
      <c r="I70" s="52">
        <f t="shared" si="37"/>
        <v>0</v>
      </c>
      <c r="J70" s="52"/>
      <c r="K70" s="129"/>
      <c r="L70" s="54">
        <f t="shared" si="38"/>
        <v>0</v>
      </c>
      <c r="M70" s="129"/>
      <c r="N70" s="54">
        <f t="shared" si="39"/>
        <v>0</v>
      </c>
      <c r="O70" s="54">
        <f t="shared" si="40"/>
        <v>0</v>
      </c>
      <c r="P70" s="1"/>
    </row>
    <row r="71" spans="1:16" ht="12.5">
      <c r="B71" s="7" t="str">
        <f t="shared" si="6"/>
        <v/>
      </c>
      <c r="C71" s="50">
        <f>IF(D11="","-",+C70+1)</f>
        <v>2062</v>
      </c>
      <c r="D71" s="55">
        <f>IF(F70+SUM(E$17:E70)=D$10,F70,D$10-SUM(E$17:E70))</f>
        <v>0</v>
      </c>
      <c r="E71" s="377">
        <f>IF(+I14&lt;F70,I14,D71)</f>
        <v>0</v>
      </c>
      <c r="F71" s="55">
        <f t="shared" si="36"/>
        <v>0</v>
      </c>
      <c r="G71" s="379">
        <f t="shared" si="34"/>
        <v>0</v>
      </c>
      <c r="H71" s="363">
        <f t="shared" si="35"/>
        <v>0</v>
      </c>
      <c r="I71" s="52">
        <f t="shared" si="37"/>
        <v>0</v>
      </c>
      <c r="J71" s="52"/>
      <c r="K71" s="129"/>
      <c r="L71" s="54">
        <f t="shared" si="38"/>
        <v>0</v>
      </c>
      <c r="M71" s="129"/>
      <c r="N71" s="54">
        <f t="shared" si="39"/>
        <v>0</v>
      </c>
      <c r="O71" s="54">
        <f t="shared" si="40"/>
        <v>0</v>
      </c>
      <c r="P71" s="1"/>
    </row>
    <row r="72" spans="1:16" ht="13" thickBot="1">
      <c r="B72" s="7" t="str">
        <f t="shared" si="6"/>
        <v/>
      </c>
      <c r="C72" s="59">
        <f>IF(D11="","-",+C71+1)</f>
        <v>2063</v>
      </c>
      <c r="D72" s="60">
        <f>IF(F71+SUM(E$17:E71)=D$10,F71,D$10-SUM(E$17:E71))</f>
        <v>0</v>
      </c>
      <c r="E72" s="380">
        <f>IF(+I14&lt;F71,I14,D72)</f>
        <v>0</v>
      </c>
      <c r="F72" s="60">
        <f t="shared" si="36"/>
        <v>0</v>
      </c>
      <c r="G72" s="381">
        <f t="shared" si="34"/>
        <v>0</v>
      </c>
      <c r="H72" s="361">
        <f t="shared" si="35"/>
        <v>0</v>
      </c>
      <c r="I72" s="63">
        <f t="shared" si="37"/>
        <v>0</v>
      </c>
      <c r="J72" s="52"/>
      <c r="K72" s="130"/>
      <c r="L72" s="64">
        <f t="shared" si="38"/>
        <v>0</v>
      </c>
      <c r="M72" s="130"/>
      <c r="N72" s="64">
        <f t="shared" si="39"/>
        <v>0</v>
      </c>
      <c r="O72" s="64">
        <f t="shared" si="40"/>
        <v>0</v>
      </c>
      <c r="P72" s="1"/>
    </row>
    <row r="73" spans="1:16" ht="12.5">
      <c r="C73" s="12" t="s">
        <v>78</v>
      </c>
      <c r="D73" s="292"/>
      <c r="E73" s="292">
        <f>SUM(E17:E72)</f>
        <v>1949836.5100000002</v>
      </c>
      <c r="F73" s="292"/>
      <c r="G73" s="292">
        <f>SUM(G17:G72)</f>
        <v>7050423.2526444998</v>
      </c>
      <c r="H73" s="292">
        <f>SUM(H17:H72)</f>
        <v>7050423.2526444998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1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1:16" ht="17.5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17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  <c r="Q85" s="1"/>
    </row>
    <row r="86" spans="1:17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189740.54209168235</v>
      </c>
      <c r="N87" s="386">
        <f>IF(J92&lt;D11,0,VLOOKUP(J92,C17:O72,11))</f>
        <v>189740.54209168235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195097.70384174422</v>
      </c>
      <c r="N88" s="389">
        <f>IF(J92&lt;D11,0,VLOOKUP(J92,C99:P154,7))</f>
        <v>195097.70384174422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Linwood-McWillie 138 kV Rebuild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5357.161750061874</v>
      </c>
      <c r="N89" s="391">
        <f>+N88-N87</f>
        <v>5357.161750061874</v>
      </c>
      <c r="O89" s="392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  <c r="Q90" s="1"/>
    </row>
    <row r="91" spans="1:17" ht="13.5" thickBot="1">
      <c r="C91" s="75" t="s">
        <v>85</v>
      </c>
      <c r="D91" s="91" t="str">
        <f>+D9</f>
        <v>TP2007019</v>
      </c>
      <c r="E91" s="76"/>
      <c r="F91" s="76"/>
      <c r="G91" s="76"/>
      <c r="H91" s="76"/>
      <c r="I91" s="76"/>
      <c r="J91" s="95"/>
      <c r="Q91" s="1"/>
    </row>
    <row r="92" spans="1:17" ht="13">
      <c r="C92" s="34" t="s">
        <v>51</v>
      </c>
      <c r="D92" s="362">
        <v>1949836.51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  <c r="Q92" s="1"/>
    </row>
    <row r="93" spans="1:17" ht="12.5">
      <c r="C93" s="34" t="s">
        <v>54</v>
      </c>
      <c r="D93" s="88">
        <f>IF(D11=I10,"",D11)</f>
        <v>2008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3">
        <f>IF(D11=I10,"",D12)</f>
        <v>6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44314.466136363633</v>
      </c>
      <c r="K96" s="292"/>
      <c r="L96" s="292"/>
      <c r="M96" s="292"/>
      <c r="N96" s="292"/>
      <c r="O96" s="292"/>
      <c r="P96" s="1"/>
      <c r="Q96" s="1"/>
    </row>
    <row r="97" spans="1:17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  <c r="Q98" s="1"/>
    </row>
    <row r="99" spans="1:17" ht="12.5">
      <c r="C99" s="50">
        <f>IF(D93= "","-",D93)</f>
        <v>2008</v>
      </c>
      <c r="D99" s="133">
        <v>0</v>
      </c>
      <c r="E99" s="375">
        <v>17573</v>
      </c>
      <c r="F99" s="137">
        <v>1282816</v>
      </c>
      <c r="G99" s="140">
        <v>641408</v>
      </c>
      <c r="H99" s="396">
        <v>119814</v>
      </c>
      <c r="I99" s="397">
        <v>119814</v>
      </c>
      <c r="J99" s="154">
        <f t="shared" ref="J99:J130" si="41">+I99-H99</f>
        <v>0</v>
      </c>
      <c r="K99" s="54"/>
      <c r="L99" s="112">
        <v>119814</v>
      </c>
      <c r="M99" s="53">
        <f t="shared" ref="M99:M130" si="42">IF(L99&lt;&gt;0,+H99-L99,0)</f>
        <v>0</v>
      </c>
      <c r="N99" s="112">
        <v>119814</v>
      </c>
      <c r="O99" s="53">
        <f t="shared" ref="O99:O130" si="43">IF(N99&lt;&gt;0,+I99-N99,0)</f>
        <v>0</v>
      </c>
      <c r="P99" s="53">
        <f t="shared" ref="P99:P130" si="44">+O99-M99</f>
        <v>0</v>
      </c>
      <c r="Q99" s="1"/>
    </row>
    <row r="100" spans="1:17" ht="12.5">
      <c r="B100" s="7" t="str">
        <f>IF(D100=F99,"","IU")</f>
        <v>IU</v>
      </c>
      <c r="C100" s="50">
        <f>IF(D93="","-",+C99+1)</f>
        <v>2009</v>
      </c>
      <c r="D100" s="133">
        <v>1932263.51</v>
      </c>
      <c r="E100" s="375">
        <v>51311.487105263157</v>
      </c>
      <c r="F100" s="137">
        <v>1880952.0228947368</v>
      </c>
      <c r="G100" s="137">
        <v>1906607.7664473685</v>
      </c>
      <c r="H100" s="375">
        <v>327269.44030165928</v>
      </c>
      <c r="I100" s="374">
        <v>327269.44030165928</v>
      </c>
      <c r="J100" s="154">
        <f t="shared" si="41"/>
        <v>0</v>
      </c>
      <c r="K100" s="54"/>
      <c r="L100" s="113">
        <f t="shared" ref="L100:L105" si="45">H100</f>
        <v>327269.44030165928</v>
      </c>
      <c r="M100" s="54">
        <f t="shared" si="42"/>
        <v>0</v>
      </c>
      <c r="N100" s="113">
        <f t="shared" ref="N100:N105" si="46">I100</f>
        <v>327269.44030165928</v>
      </c>
      <c r="O100" s="54">
        <f t="shared" si="43"/>
        <v>0</v>
      </c>
      <c r="P100" s="54">
        <f t="shared" si="44"/>
        <v>0</v>
      </c>
      <c r="Q100" s="1"/>
    </row>
    <row r="101" spans="1:17" ht="12.5">
      <c r="B101" s="7" t="str">
        <f t="shared" ref="B101:B154" si="47">IF(D101=F100,"","IU")</f>
        <v/>
      </c>
      <c r="C101" s="50">
        <f>IF(D93="","-",+C100+1)</f>
        <v>2010</v>
      </c>
      <c r="D101" s="133">
        <v>1880952.0228947368</v>
      </c>
      <c r="E101" s="375">
        <v>47556.988048780491</v>
      </c>
      <c r="F101" s="137">
        <v>1833395.0348459564</v>
      </c>
      <c r="G101" s="137">
        <v>1857173.5288703465</v>
      </c>
      <c r="H101" s="375">
        <v>354150.48973333737</v>
      </c>
      <c r="I101" s="374">
        <v>354150.48973333737</v>
      </c>
      <c r="J101" s="154">
        <f t="shared" si="41"/>
        <v>0</v>
      </c>
      <c r="K101" s="54"/>
      <c r="L101" s="113">
        <f t="shared" si="45"/>
        <v>354150.48973333737</v>
      </c>
      <c r="M101" s="54">
        <f t="shared" si="42"/>
        <v>0</v>
      </c>
      <c r="N101" s="113">
        <f t="shared" si="46"/>
        <v>354150.48973333737</v>
      </c>
      <c r="O101" s="54">
        <f t="shared" si="43"/>
        <v>0</v>
      </c>
      <c r="P101" s="54">
        <f t="shared" si="44"/>
        <v>0</v>
      </c>
      <c r="Q101" s="1"/>
    </row>
    <row r="102" spans="1:17" ht="12.5">
      <c r="B102" s="7" t="str">
        <f t="shared" si="47"/>
        <v/>
      </c>
      <c r="C102" s="50">
        <f>IF(D93="","-",+C101+1)</f>
        <v>2011</v>
      </c>
      <c r="D102" s="133">
        <v>1833395.0348459564</v>
      </c>
      <c r="E102" s="376">
        <v>46424.678809523808</v>
      </c>
      <c r="F102" s="137">
        <v>1786970.3560364326</v>
      </c>
      <c r="G102" s="137">
        <v>1810182.6954411943</v>
      </c>
      <c r="H102" s="375">
        <v>318639.77382654941</v>
      </c>
      <c r="I102" s="374">
        <v>318639.77382654941</v>
      </c>
      <c r="J102" s="154">
        <f t="shared" si="41"/>
        <v>0</v>
      </c>
      <c r="K102" s="54"/>
      <c r="L102" s="113">
        <f t="shared" si="45"/>
        <v>318639.77382654941</v>
      </c>
      <c r="M102" s="54">
        <f t="shared" si="42"/>
        <v>0</v>
      </c>
      <c r="N102" s="113">
        <f t="shared" si="46"/>
        <v>318639.77382654941</v>
      </c>
      <c r="O102" s="54">
        <f t="shared" si="43"/>
        <v>0</v>
      </c>
      <c r="P102" s="54">
        <f t="shared" si="44"/>
        <v>0</v>
      </c>
      <c r="Q102" s="1"/>
    </row>
    <row r="103" spans="1:17" ht="12.5">
      <c r="B103" s="7" t="str">
        <f t="shared" si="47"/>
        <v/>
      </c>
      <c r="C103" s="50">
        <f>IF(D93="","-",+C102+1)</f>
        <v>2012</v>
      </c>
      <c r="D103" s="133">
        <v>1786970.3560364326</v>
      </c>
      <c r="E103" s="375">
        <v>46424.678809523808</v>
      </c>
      <c r="F103" s="137">
        <v>1740545.6772269087</v>
      </c>
      <c r="G103" s="137">
        <v>1763758.0166316708</v>
      </c>
      <c r="H103" s="375">
        <v>305968.60569385614</v>
      </c>
      <c r="I103" s="374">
        <v>305968.60569385614</v>
      </c>
      <c r="J103" s="154">
        <f t="shared" si="41"/>
        <v>0</v>
      </c>
      <c r="K103" s="54"/>
      <c r="L103" s="113">
        <f t="shared" si="45"/>
        <v>305968.60569385614</v>
      </c>
      <c r="M103" s="54">
        <f t="shared" si="42"/>
        <v>0</v>
      </c>
      <c r="N103" s="113">
        <f t="shared" si="46"/>
        <v>305968.60569385614</v>
      </c>
      <c r="O103" s="54">
        <f t="shared" si="43"/>
        <v>0</v>
      </c>
      <c r="P103" s="54">
        <f t="shared" si="44"/>
        <v>0</v>
      </c>
      <c r="Q103" s="1"/>
    </row>
    <row r="104" spans="1:17" ht="12.5">
      <c r="B104" s="7" t="str">
        <f t="shared" si="47"/>
        <v/>
      </c>
      <c r="C104" s="50">
        <f>IF(D93="","-",+C103+1)</f>
        <v>2013</v>
      </c>
      <c r="D104" s="133">
        <v>1740545.6772269087</v>
      </c>
      <c r="E104" s="375">
        <v>46424.678809523808</v>
      </c>
      <c r="F104" s="137">
        <v>1694120.9984173849</v>
      </c>
      <c r="G104" s="137">
        <v>1717333.3378221467</v>
      </c>
      <c r="H104" s="375">
        <v>278765.62951624766</v>
      </c>
      <c r="I104" s="374">
        <v>278765.62951624766</v>
      </c>
      <c r="J104" s="154">
        <v>0</v>
      </c>
      <c r="K104" s="54"/>
      <c r="L104" s="113">
        <f t="shared" si="45"/>
        <v>278765.62951624766</v>
      </c>
      <c r="M104" s="54">
        <f t="shared" ref="M104:M109" si="48">IF(L104&lt;&gt;0,+H104-L104,0)</f>
        <v>0</v>
      </c>
      <c r="N104" s="113">
        <f t="shared" si="46"/>
        <v>278765.62951624766</v>
      </c>
      <c r="O104" s="54">
        <f t="shared" ref="O104:O109" si="49">IF(N104&lt;&gt;0,+I104-N104,0)</f>
        <v>0</v>
      </c>
      <c r="P104" s="54">
        <f t="shared" ref="P104:P109" si="50">+O104-M104</f>
        <v>0</v>
      </c>
      <c r="Q104" s="1"/>
    </row>
    <row r="105" spans="1:17" ht="12.5">
      <c r="B105" s="7" t="str">
        <f t="shared" si="47"/>
        <v/>
      </c>
      <c r="C105" s="50">
        <f>IF(D93="","-",+C104+1)</f>
        <v>2014</v>
      </c>
      <c r="D105" s="133">
        <v>1694120.9984173849</v>
      </c>
      <c r="E105" s="375">
        <v>46424.678809523808</v>
      </c>
      <c r="F105" s="137">
        <v>1647696.3196078611</v>
      </c>
      <c r="G105" s="137">
        <v>1670908.6590126231</v>
      </c>
      <c r="H105" s="375">
        <v>273540.36469294201</v>
      </c>
      <c r="I105" s="374">
        <v>273540.36469294201</v>
      </c>
      <c r="J105" s="54">
        <v>0</v>
      </c>
      <c r="K105" s="54"/>
      <c r="L105" s="113">
        <f t="shared" si="45"/>
        <v>273540.36469294201</v>
      </c>
      <c r="M105" s="54">
        <f t="shared" si="48"/>
        <v>0</v>
      </c>
      <c r="N105" s="113">
        <f t="shared" si="46"/>
        <v>273540.36469294201</v>
      </c>
      <c r="O105" s="54">
        <f t="shared" si="49"/>
        <v>0</v>
      </c>
      <c r="P105" s="54">
        <f t="shared" si="50"/>
        <v>0</v>
      </c>
      <c r="Q105" s="1"/>
    </row>
    <row r="106" spans="1:17" ht="12.5">
      <c r="B106" s="7" t="str">
        <f t="shared" si="47"/>
        <v/>
      </c>
      <c r="C106" s="50">
        <f>IF(D93="","-",+C105+1)</f>
        <v>2015</v>
      </c>
      <c r="D106" s="133">
        <v>1647696.3196078611</v>
      </c>
      <c r="E106" s="375">
        <v>46424.678809523808</v>
      </c>
      <c r="F106" s="137">
        <v>1601271.6407983373</v>
      </c>
      <c r="G106" s="137">
        <v>1624483.9802030991</v>
      </c>
      <c r="H106" s="375">
        <v>260481.11000678584</v>
      </c>
      <c r="I106" s="374">
        <v>260481.11000678584</v>
      </c>
      <c r="J106" s="54">
        <f t="shared" si="41"/>
        <v>0</v>
      </c>
      <c r="K106" s="54"/>
      <c r="L106" s="113">
        <f t="shared" ref="L106:L111" si="51">H106</f>
        <v>260481.11000678584</v>
      </c>
      <c r="M106" s="54">
        <f t="shared" si="48"/>
        <v>0</v>
      </c>
      <c r="N106" s="113">
        <f t="shared" ref="N106:N111" si="52">I106</f>
        <v>260481.11000678584</v>
      </c>
      <c r="O106" s="54">
        <f t="shared" si="49"/>
        <v>0</v>
      </c>
      <c r="P106" s="54">
        <f t="shared" si="50"/>
        <v>0</v>
      </c>
      <c r="Q106" s="1"/>
    </row>
    <row r="107" spans="1:17" ht="12.5">
      <c r="B107" s="7" t="str">
        <f t="shared" si="47"/>
        <v/>
      </c>
      <c r="C107" s="50">
        <f>IF(D93="","-",+C106+1)</f>
        <v>2016</v>
      </c>
      <c r="D107" s="133">
        <v>1601271.6407983373</v>
      </c>
      <c r="E107" s="375">
        <v>45345.035116279068</v>
      </c>
      <c r="F107" s="137">
        <v>1555926.6056820583</v>
      </c>
      <c r="G107" s="137">
        <v>1578599.1232401978</v>
      </c>
      <c r="H107" s="375">
        <v>245748.17532364058</v>
      </c>
      <c r="I107" s="374">
        <v>245748.17532364058</v>
      </c>
      <c r="J107" s="54">
        <f t="shared" si="41"/>
        <v>0</v>
      </c>
      <c r="K107" s="54"/>
      <c r="L107" s="113">
        <f t="shared" si="51"/>
        <v>245748.17532364058</v>
      </c>
      <c r="M107" s="54">
        <f t="shared" si="48"/>
        <v>0</v>
      </c>
      <c r="N107" s="113">
        <f t="shared" si="52"/>
        <v>245748.17532364058</v>
      </c>
      <c r="O107" s="54">
        <f t="shared" si="49"/>
        <v>0</v>
      </c>
      <c r="P107" s="54">
        <f t="shared" si="50"/>
        <v>0</v>
      </c>
      <c r="Q107" s="1"/>
    </row>
    <row r="108" spans="1:17" ht="12.5">
      <c r="B108" s="7" t="str">
        <f t="shared" si="47"/>
        <v/>
      </c>
      <c r="C108" s="50">
        <f>IF(D93="","-",+C107+1)</f>
        <v>2017</v>
      </c>
      <c r="D108" s="133">
        <v>1555926.6056820583</v>
      </c>
      <c r="E108" s="375">
        <v>46424.678809523808</v>
      </c>
      <c r="F108" s="137">
        <v>1509501.9268725344</v>
      </c>
      <c r="G108" s="137">
        <v>1532714.2662772965</v>
      </c>
      <c r="H108" s="375">
        <v>232605.71494726205</v>
      </c>
      <c r="I108" s="374">
        <v>232605.71494726205</v>
      </c>
      <c r="J108" s="54">
        <f t="shared" si="41"/>
        <v>0</v>
      </c>
      <c r="K108" s="54"/>
      <c r="L108" s="113">
        <f t="shared" si="51"/>
        <v>232605.71494726205</v>
      </c>
      <c r="M108" s="54">
        <f t="shared" si="48"/>
        <v>0</v>
      </c>
      <c r="N108" s="113">
        <f t="shared" si="52"/>
        <v>232605.71494726205</v>
      </c>
      <c r="O108" s="54">
        <f t="shared" si="49"/>
        <v>0</v>
      </c>
      <c r="P108" s="54">
        <f t="shared" si="50"/>
        <v>0</v>
      </c>
      <c r="Q108" s="1"/>
    </row>
    <row r="109" spans="1:17" ht="12.5">
      <c r="B109" s="7" t="str">
        <f t="shared" si="47"/>
        <v/>
      </c>
      <c r="C109" s="50">
        <f>IF(D93="","-",+C108+1)</f>
        <v>2018</v>
      </c>
      <c r="D109" s="133">
        <v>1509501.9268725344</v>
      </c>
      <c r="E109" s="375">
        <v>46424.678809523808</v>
      </c>
      <c r="F109" s="137">
        <v>1463077.2480630106</v>
      </c>
      <c r="G109" s="137">
        <v>1486289.5874677724</v>
      </c>
      <c r="H109" s="375">
        <v>203383.67510232344</v>
      </c>
      <c r="I109" s="374">
        <v>203383.67510232344</v>
      </c>
      <c r="J109" s="54">
        <f t="shared" si="41"/>
        <v>0</v>
      </c>
      <c r="K109" s="54"/>
      <c r="L109" s="113">
        <f t="shared" si="51"/>
        <v>203383.67510232344</v>
      </c>
      <c r="M109" s="54">
        <f t="shared" si="48"/>
        <v>0</v>
      </c>
      <c r="N109" s="113">
        <f t="shared" si="52"/>
        <v>203383.67510232344</v>
      </c>
      <c r="O109" s="54">
        <f t="shared" si="49"/>
        <v>0</v>
      </c>
      <c r="P109" s="54">
        <f t="shared" si="50"/>
        <v>0</v>
      </c>
      <c r="Q109" s="1"/>
    </row>
    <row r="110" spans="1:17" ht="12.5">
      <c r="B110" s="7" t="str">
        <f t="shared" si="47"/>
        <v/>
      </c>
      <c r="C110" s="50">
        <f>IF(D93="","-",+C109+1)</f>
        <v>2019</v>
      </c>
      <c r="D110" s="133">
        <v>1463077.2480630106</v>
      </c>
      <c r="E110" s="375">
        <v>45345.035116279068</v>
      </c>
      <c r="F110" s="137">
        <v>1417732.2129467316</v>
      </c>
      <c r="G110" s="137">
        <v>1440404.7305048711</v>
      </c>
      <c r="H110" s="375">
        <v>199526.74471129151</v>
      </c>
      <c r="I110" s="374">
        <v>199526.74471129151</v>
      </c>
      <c r="J110" s="54">
        <f t="shared" si="41"/>
        <v>0</v>
      </c>
      <c r="K110" s="54"/>
      <c r="L110" s="113">
        <f t="shared" si="51"/>
        <v>199526.74471129151</v>
      </c>
      <c r="M110" s="54">
        <f t="shared" ref="M110:M111" si="53">IF(L110&lt;&gt;0,+H110-L110,0)</f>
        <v>0</v>
      </c>
      <c r="N110" s="113">
        <f t="shared" si="52"/>
        <v>199526.74471129151</v>
      </c>
      <c r="O110" s="54">
        <f t="shared" si="43"/>
        <v>0</v>
      </c>
      <c r="P110" s="54">
        <f t="shared" si="44"/>
        <v>0</v>
      </c>
      <c r="Q110" s="1"/>
    </row>
    <row r="111" spans="1:17" ht="12.5">
      <c r="B111" s="7" t="str">
        <f t="shared" si="47"/>
        <v/>
      </c>
      <c r="C111" s="50">
        <f>IF(D93="","-",+C110+1)</f>
        <v>2020</v>
      </c>
      <c r="D111" s="133">
        <v>1417732.2129467316</v>
      </c>
      <c r="E111" s="375">
        <v>46424.678809523808</v>
      </c>
      <c r="F111" s="137">
        <v>1371307.5341372078</v>
      </c>
      <c r="G111" s="137">
        <v>1394519.8735419698</v>
      </c>
      <c r="H111" s="375">
        <v>196438.52610487738</v>
      </c>
      <c r="I111" s="374">
        <v>196438.52610487738</v>
      </c>
      <c r="J111" s="54">
        <f t="shared" si="41"/>
        <v>0</v>
      </c>
      <c r="K111" s="54"/>
      <c r="L111" s="113">
        <f t="shared" si="51"/>
        <v>196438.52610487738</v>
      </c>
      <c r="M111" s="54">
        <f t="shared" si="53"/>
        <v>0</v>
      </c>
      <c r="N111" s="113">
        <f t="shared" si="52"/>
        <v>196438.52610487738</v>
      </c>
      <c r="O111" s="54">
        <f t="shared" si="43"/>
        <v>0</v>
      </c>
      <c r="P111" s="54">
        <f t="shared" si="44"/>
        <v>0</v>
      </c>
      <c r="Q111" s="1"/>
    </row>
    <row r="112" spans="1:17" ht="12.5">
      <c r="B112" s="7" t="str">
        <f t="shared" si="47"/>
        <v/>
      </c>
      <c r="C112" s="50">
        <f>IF(D93="","-",+C111+1)</f>
        <v>2021</v>
      </c>
      <c r="D112" s="133">
        <v>1371307.5341372078</v>
      </c>
      <c r="E112" s="375">
        <v>47556.988048780491</v>
      </c>
      <c r="F112" s="137">
        <v>1323750.5460884273</v>
      </c>
      <c r="G112" s="137">
        <v>1347529.0401128177</v>
      </c>
      <c r="H112" s="375">
        <v>200520.70455071999</v>
      </c>
      <c r="I112" s="374">
        <v>200520.70455071999</v>
      </c>
      <c r="J112" s="54">
        <f t="shared" si="41"/>
        <v>0</v>
      </c>
      <c r="K112" s="54"/>
      <c r="L112" s="113">
        <f t="shared" ref="L112" si="54">H112</f>
        <v>200520.70455071999</v>
      </c>
      <c r="M112" s="54">
        <f t="shared" ref="M112" si="55">IF(L112&lt;&gt;0,+H112-L112,0)</f>
        <v>0</v>
      </c>
      <c r="N112" s="113">
        <f t="shared" ref="N112" si="56">I112</f>
        <v>200520.70455071999</v>
      </c>
      <c r="O112" s="54">
        <f t="shared" ref="O112" si="57">IF(N112&lt;&gt;0,+I112-N112,0)</f>
        <v>0</v>
      </c>
      <c r="P112" s="54">
        <f t="shared" ref="P112" si="58">+O112-M112</f>
        <v>0</v>
      </c>
      <c r="Q112" s="1"/>
    </row>
    <row r="113" spans="2:17" ht="13">
      <c r="B113" s="7" t="str">
        <f t="shared" si="47"/>
        <v/>
      </c>
      <c r="C113" s="459">
        <f>IF(D93="","-",+C112+1)</f>
        <v>2022</v>
      </c>
      <c r="D113" s="12">
        <v>1323750.5460884273</v>
      </c>
      <c r="E113" s="377">
        <v>46424.678809523808</v>
      </c>
      <c r="F113" s="55">
        <v>1277325.8672789035</v>
      </c>
      <c r="G113" s="55">
        <v>1300538.2066836655</v>
      </c>
      <c r="H113" s="379">
        <v>199183.09136083254</v>
      </c>
      <c r="I113" s="398">
        <v>199183.09136083254</v>
      </c>
      <c r="J113" s="54">
        <f t="shared" si="41"/>
        <v>0</v>
      </c>
      <c r="K113" s="54"/>
      <c r="L113" s="129"/>
      <c r="M113" s="54">
        <f t="shared" si="42"/>
        <v>0</v>
      </c>
      <c r="N113" s="129"/>
      <c r="O113" s="54">
        <f t="shared" si="43"/>
        <v>0</v>
      </c>
      <c r="P113" s="54">
        <f t="shared" si="44"/>
        <v>0</v>
      </c>
      <c r="Q113" s="1"/>
    </row>
    <row r="114" spans="2:17" ht="12.5">
      <c r="B114" s="7" t="str">
        <f t="shared" si="47"/>
        <v/>
      </c>
      <c r="C114" s="50">
        <f>IF(D93="","-",+C113+1)</f>
        <v>2023</v>
      </c>
      <c r="D114" s="12">
        <f>IF(F113+SUM(E$99:E113)=D$92,F113,D$92-SUM(E$99:E113))</f>
        <v>1277325.8672789035</v>
      </c>
      <c r="E114" s="377">
        <f>IF(+J96&lt;F113,J96,D114)</f>
        <v>44314.466136363633</v>
      </c>
      <c r="F114" s="55">
        <f t="shared" ref="F114:F130" si="59">+D114-E114</f>
        <v>1233011.4011425399</v>
      </c>
      <c r="G114" s="55">
        <f t="shared" ref="G114:G130" si="60">+(F114+D114)/2</f>
        <v>1255168.6342107216</v>
      </c>
      <c r="H114" s="379">
        <f t="shared" ref="H114:H154" si="61">+J$94*G114+E114</f>
        <v>200616.02211441667</v>
      </c>
      <c r="I114" s="398">
        <f t="shared" ref="I114:I154" si="62">+J$95*G114+E114</f>
        <v>200616.02211441667</v>
      </c>
      <c r="J114" s="54">
        <f t="shared" si="41"/>
        <v>0</v>
      </c>
      <c r="K114" s="54"/>
      <c r="L114" s="129"/>
      <c r="M114" s="54">
        <f t="shared" si="42"/>
        <v>0</v>
      </c>
      <c r="N114" s="129"/>
      <c r="O114" s="54">
        <f t="shared" si="43"/>
        <v>0</v>
      </c>
      <c r="P114" s="54">
        <f t="shared" si="44"/>
        <v>0</v>
      </c>
      <c r="Q114" s="1"/>
    </row>
    <row r="115" spans="2:17" ht="12.5">
      <c r="B115" s="7" t="str">
        <f t="shared" si="47"/>
        <v/>
      </c>
      <c r="C115" s="50">
        <f>IF(D93="","-",+C114+1)</f>
        <v>2024</v>
      </c>
      <c r="D115" s="12">
        <f>IF(F114+SUM(E$99:E114)=D$92,F114,D$92-SUM(E$99:E114))</f>
        <v>1233011.4011425399</v>
      </c>
      <c r="E115" s="377">
        <f>IF(+J96&lt;F114,J96,D115)</f>
        <v>44314.466136363633</v>
      </c>
      <c r="F115" s="55">
        <f t="shared" si="59"/>
        <v>1188696.9350061764</v>
      </c>
      <c r="G115" s="55">
        <f t="shared" si="60"/>
        <v>1210854.1680743583</v>
      </c>
      <c r="H115" s="379">
        <f t="shared" si="61"/>
        <v>195097.70384174422</v>
      </c>
      <c r="I115" s="398">
        <f t="shared" si="62"/>
        <v>195097.70384174422</v>
      </c>
      <c r="J115" s="54">
        <f t="shared" si="41"/>
        <v>0</v>
      </c>
      <c r="K115" s="54"/>
      <c r="L115" s="129"/>
      <c r="M115" s="54">
        <f t="shared" si="42"/>
        <v>0</v>
      </c>
      <c r="N115" s="129"/>
      <c r="O115" s="54">
        <f t="shared" si="43"/>
        <v>0</v>
      </c>
      <c r="P115" s="54">
        <f t="shared" si="44"/>
        <v>0</v>
      </c>
      <c r="Q115" s="1"/>
    </row>
    <row r="116" spans="2:17" ht="12.5">
      <c r="B116" s="7" t="str">
        <f t="shared" si="47"/>
        <v/>
      </c>
      <c r="C116" s="50">
        <f>IF(D93="","-",+C115+1)</f>
        <v>2025</v>
      </c>
      <c r="D116" s="12">
        <f>IF(F115+SUM(E$99:E115)=D$92,F115,D$92-SUM(E$99:E115))</f>
        <v>1188696.9350061764</v>
      </c>
      <c r="E116" s="377">
        <f>IF(+J96&lt;F115,J96,D116)</f>
        <v>44314.466136363633</v>
      </c>
      <c r="F116" s="55">
        <f t="shared" si="59"/>
        <v>1144382.4688698128</v>
      </c>
      <c r="G116" s="55">
        <f t="shared" si="60"/>
        <v>1166539.7019379945</v>
      </c>
      <c r="H116" s="379">
        <f t="shared" si="61"/>
        <v>189579.38556907175</v>
      </c>
      <c r="I116" s="398">
        <f t="shared" si="62"/>
        <v>189579.38556907175</v>
      </c>
      <c r="J116" s="54">
        <f t="shared" si="41"/>
        <v>0</v>
      </c>
      <c r="K116" s="54"/>
      <c r="L116" s="129"/>
      <c r="M116" s="54">
        <f t="shared" si="42"/>
        <v>0</v>
      </c>
      <c r="N116" s="129"/>
      <c r="O116" s="54">
        <f t="shared" si="43"/>
        <v>0</v>
      </c>
      <c r="P116" s="54">
        <f t="shared" si="44"/>
        <v>0</v>
      </c>
      <c r="Q116" s="1"/>
    </row>
    <row r="117" spans="2:17" ht="12.5">
      <c r="B117" s="7" t="str">
        <f t="shared" si="47"/>
        <v/>
      </c>
      <c r="C117" s="50">
        <f>IF(D93="","-",+C116+1)</f>
        <v>2026</v>
      </c>
      <c r="D117" s="12">
        <f>IF(F116+SUM(E$99:E116)=D$92,F116,D$92-SUM(E$99:E116))</f>
        <v>1144382.4688698128</v>
      </c>
      <c r="E117" s="377">
        <f>IF(+J96&lt;F116,J96,D117)</f>
        <v>44314.466136363633</v>
      </c>
      <c r="F117" s="55">
        <f t="shared" si="59"/>
        <v>1100068.0027334492</v>
      </c>
      <c r="G117" s="55">
        <f t="shared" si="60"/>
        <v>1122225.2358016311</v>
      </c>
      <c r="H117" s="379">
        <f t="shared" si="61"/>
        <v>184061.0672963993</v>
      </c>
      <c r="I117" s="398">
        <f t="shared" si="62"/>
        <v>184061.0672963993</v>
      </c>
      <c r="J117" s="54">
        <f t="shared" si="41"/>
        <v>0</v>
      </c>
      <c r="K117" s="54"/>
      <c r="L117" s="129"/>
      <c r="M117" s="54">
        <f t="shared" si="42"/>
        <v>0</v>
      </c>
      <c r="N117" s="129"/>
      <c r="O117" s="54">
        <f t="shared" si="43"/>
        <v>0</v>
      </c>
      <c r="P117" s="54">
        <f t="shared" si="44"/>
        <v>0</v>
      </c>
      <c r="Q117" s="1"/>
    </row>
    <row r="118" spans="2:17" ht="12.5">
      <c r="B118" s="7" t="str">
        <f t="shared" si="47"/>
        <v/>
      </c>
      <c r="C118" s="50">
        <f>IF(D93="","-",+C117+1)</f>
        <v>2027</v>
      </c>
      <c r="D118" s="12">
        <f>IF(F117+SUM(E$99:E117)=D$92,F117,D$92-SUM(E$99:E117))</f>
        <v>1100068.0027334492</v>
      </c>
      <c r="E118" s="377">
        <f>IF(+J96&lt;F117,J96,D118)</f>
        <v>44314.466136363633</v>
      </c>
      <c r="F118" s="55">
        <f t="shared" si="59"/>
        <v>1055753.5365970857</v>
      </c>
      <c r="G118" s="55">
        <f t="shared" si="60"/>
        <v>1077910.7696652673</v>
      </c>
      <c r="H118" s="379">
        <f t="shared" si="61"/>
        <v>178542.74902372682</v>
      </c>
      <c r="I118" s="398">
        <f t="shared" si="62"/>
        <v>178542.74902372682</v>
      </c>
      <c r="J118" s="54">
        <f t="shared" si="41"/>
        <v>0</v>
      </c>
      <c r="K118" s="54"/>
      <c r="L118" s="129"/>
      <c r="M118" s="54">
        <f t="shared" si="42"/>
        <v>0</v>
      </c>
      <c r="N118" s="129"/>
      <c r="O118" s="54">
        <f t="shared" si="43"/>
        <v>0</v>
      </c>
      <c r="P118" s="54">
        <f t="shared" si="44"/>
        <v>0</v>
      </c>
      <c r="Q118" s="1"/>
    </row>
    <row r="119" spans="2:17" ht="12.5">
      <c r="B119" s="7" t="str">
        <f t="shared" si="47"/>
        <v/>
      </c>
      <c r="C119" s="50">
        <f>IF(D93="","-",+C118+1)</f>
        <v>2028</v>
      </c>
      <c r="D119" s="12">
        <f>IF(F118+SUM(E$99:E118)=D$92,F118,D$92-SUM(E$99:E118))</f>
        <v>1055753.5365970857</v>
      </c>
      <c r="E119" s="377">
        <f>IF(+J96&lt;F118,J96,D119)</f>
        <v>44314.466136363633</v>
      </c>
      <c r="F119" s="55">
        <f t="shared" si="59"/>
        <v>1011439.070460722</v>
      </c>
      <c r="G119" s="55">
        <f t="shared" si="60"/>
        <v>1033596.3035289038</v>
      </c>
      <c r="H119" s="379">
        <f t="shared" si="61"/>
        <v>173024.43075105434</v>
      </c>
      <c r="I119" s="398">
        <f t="shared" si="62"/>
        <v>173024.43075105434</v>
      </c>
      <c r="J119" s="54">
        <f t="shared" si="41"/>
        <v>0</v>
      </c>
      <c r="K119" s="54"/>
      <c r="L119" s="129"/>
      <c r="M119" s="54">
        <f t="shared" si="42"/>
        <v>0</v>
      </c>
      <c r="N119" s="129"/>
      <c r="O119" s="54">
        <f t="shared" si="43"/>
        <v>0</v>
      </c>
      <c r="P119" s="54">
        <f t="shared" si="44"/>
        <v>0</v>
      </c>
      <c r="Q119" s="1"/>
    </row>
    <row r="120" spans="2:17" ht="12.5">
      <c r="B120" s="7" t="str">
        <f t="shared" si="47"/>
        <v/>
      </c>
      <c r="C120" s="50">
        <f>IF(D93="","-",+C119+1)</f>
        <v>2029</v>
      </c>
      <c r="D120" s="12">
        <f>IF(F119+SUM(E$99:E119)=D$92,F119,D$92-SUM(E$99:E119))</f>
        <v>1011439.070460722</v>
      </c>
      <c r="E120" s="377">
        <f>IF(+J96&lt;F119,J96,D120)</f>
        <v>44314.466136363633</v>
      </c>
      <c r="F120" s="55">
        <f t="shared" si="59"/>
        <v>967124.60432435828</v>
      </c>
      <c r="G120" s="55">
        <f t="shared" si="60"/>
        <v>989281.83739254018</v>
      </c>
      <c r="H120" s="379">
        <f t="shared" si="61"/>
        <v>167506.1124783819</v>
      </c>
      <c r="I120" s="398">
        <f t="shared" si="62"/>
        <v>167506.1124783819</v>
      </c>
      <c r="J120" s="54">
        <f t="shared" si="41"/>
        <v>0</v>
      </c>
      <c r="K120" s="54"/>
      <c r="L120" s="129"/>
      <c r="M120" s="54">
        <f t="shared" si="42"/>
        <v>0</v>
      </c>
      <c r="N120" s="129"/>
      <c r="O120" s="54">
        <f t="shared" si="43"/>
        <v>0</v>
      </c>
      <c r="P120" s="54">
        <f t="shared" si="44"/>
        <v>0</v>
      </c>
      <c r="Q120" s="1"/>
    </row>
    <row r="121" spans="2:17" ht="12.5">
      <c r="B121" s="7" t="str">
        <f t="shared" si="47"/>
        <v/>
      </c>
      <c r="C121" s="50">
        <f>IF(D93="","-",+C120+1)</f>
        <v>2030</v>
      </c>
      <c r="D121" s="12">
        <f>IF(F120+SUM(E$99:E120)=D$92,F120,D$92-SUM(E$99:E120))</f>
        <v>967124.60432435828</v>
      </c>
      <c r="E121" s="377">
        <f>IF(+J96&lt;F120,J96,D121)</f>
        <v>44314.466136363633</v>
      </c>
      <c r="F121" s="55">
        <f t="shared" si="59"/>
        <v>922810.1381879946</v>
      </c>
      <c r="G121" s="55">
        <f t="shared" si="60"/>
        <v>944967.37125617638</v>
      </c>
      <c r="H121" s="379">
        <f t="shared" si="61"/>
        <v>161987.79420570939</v>
      </c>
      <c r="I121" s="398">
        <f t="shared" si="62"/>
        <v>161987.79420570939</v>
      </c>
      <c r="J121" s="54">
        <f t="shared" si="41"/>
        <v>0</v>
      </c>
      <c r="K121" s="54"/>
      <c r="L121" s="129"/>
      <c r="M121" s="54">
        <f t="shared" si="42"/>
        <v>0</v>
      </c>
      <c r="N121" s="129"/>
      <c r="O121" s="54">
        <f t="shared" si="43"/>
        <v>0</v>
      </c>
      <c r="P121" s="54">
        <f t="shared" si="44"/>
        <v>0</v>
      </c>
      <c r="Q121" s="1"/>
    </row>
    <row r="122" spans="2:17" ht="12.5">
      <c r="B122" s="7" t="str">
        <f t="shared" si="47"/>
        <v/>
      </c>
      <c r="C122" s="50">
        <f>IF(D93="","-",+C121+1)</f>
        <v>2031</v>
      </c>
      <c r="D122" s="12">
        <f>IF(F121+SUM(E$99:E121)=D$92,F121,D$92-SUM(E$99:E121))</f>
        <v>922810.1381879946</v>
      </c>
      <c r="E122" s="377">
        <f>IF(+J96&lt;F121,J96,D122)</f>
        <v>44314.466136363633</v>
      </c>
      <c r="F122" s="55">
        <f t="shared" si="59"/>
        <v>878495.67205163091</v>
      </c>
      <c r="G122" s="55">
        <f t="shared" si="60"/>
        <v>900652.90511981281</v>
      </c>
      <c r="H122" s="379">
        <f t="shared" si="61"/>
        <v>156469.47593303691</v>
      </c>
      <c r="I122" s="398">
        <f t="shared" si="62"/>
        <v>156469.47593303691</v>
      </c>
      <c r="J122" s="54">
        <f t="shared" si="41"/>
        <v>0</v>
      </c>
      <c r="K122" s="54"/>
      <c r="L122" s="129"/>
      <c r="M122" s="54">
        <f t="shared" si="42"/>
        <v>0</v>
      </c>
      <c r="N122" s="129"/>
      <c r="O122" s="54">
        <f t="shared" si="43"/>
        <v>0</v>
      </c>
      <c r="P122" s="54">
        <f t="shared" si="44"/>
        <v>0</v>
      </c>
      <c r="Q122" s="1"/>
    </row>
    <row r="123" spans="2:17" ht="12.5">
      <c r="B123" s="7" t="str">
        <f t="shared" si="47"/>
        <v/>
      </c>
      <c r="C123" s="50">
        <f>IF(D93="","-",+C122+1)</f>
        <v>2032</v>
      </c>
      <c r="D123" s="12">
        <f>IF(F122+SUM(E$99:E122)=D$92,F122,D$92-SUM(E$99:E122))</f>
        <v>878495.67205163091</v>
      </c>
      <c r="E123" s="377">
        <f>IF(+J96&lt;F122,J96,D123)</f>
        <v>44314.466136363633</v>
      </c>
      <c r="F123" s="55">
        <f t="shared" si="59"/>
        <v>834181.20591526723</v>
      </c>
      <c r="G123" s="55">
        <f t="shared" si="60"/>
        <v>856338.43898344901</v>
      </c>
      <c r="H123" s="379">
        <f t="shared" si="61"/>
        <v>150951.15766036444</v>
      </c>
      <c r="I123" s="398">
        <f t="shared" si="62"/>
        <v>150951.15766036444</v>
      </c>
      <c r="J123" s="54">
        <f t="shared" si="41"/>
        <v>0</v>
      </c>
      <c r="K123" s="54"/>
      <c r="L123" s="129"/>
      <c r="M123" s="54">
        <f t="shared" si="42"/>
        <v>0</v>
      </c>
      <c r="N123" s="129"/>
      <c r="O123" s="54">
        <f t="shared" si="43"/>
        <v>0</v>
      </c>
      <c r="P123" s="54">
        <f t="shared" si="44"/>
        <v>0</v>
      </c>
      <c r="Q123" s="1"/>
    </row>
    <row r="124" spans="2:17" ht="12.5">
      <c r="B124" s="7" t="str">
        <f t="shared" si="47"/>
        <v/>
      </c>
      <c r="C124" s="50">
        <f>IF(D93="","-",+C123+1)</f>
        <v>2033</v>
      </c>
      <c r="D124" s="12">
        <f>IF(F123+SUM(E$99:E123)=D$92,F123,D$92-SUM(E$99:E123))</f>
        <v>834181.20591526723</v>
      </c>
      <c r="E124" s="377">
        <f>IF(+J96&lt;F123,J96,D124)</f>
        <v>44314.466136363633</v>
      </c>
      <c r="F124" s="55">
        <f t="shared" si="59"/>
        <v>789866.73977890355</v>
      </c>
      <c r="G124" s="55">
        <f t="shared" si="60"/>
        <v>812023.97284708545</v>
      </c>
      <c r="H124" s="379">
        <f t="shared" si="61"/>
        <v>145432.83938769196</v>
      </c>
      <c r="I124" s="398">
        <f t="shared" si="62"/>
        <v>145432.83938769196</v>
      </c>
      <c r="J124" s="54">
        <f t="shared" si="41"/>
        <v>0</v>
      </c>
      <c r="K124" s="54"/>
      <c r="L124" s="129"/>
      <c r="M124" s="54">
        <f t="shared" si="42"/>
        <v>0</v>
      </c>
      <c r="N124" s="129"/>
      <c r="O124" s="54">
        <f t="shared" si="43"/>
        <v>0</v>
      </c>
      <c r="P124" s="54">
        <f t="shared" si="44"/>
        <v>0</v>
      </c>
      <c r="Q124" s="1"/>
    </row>
    <row r="125" spans="2:17" ht="12.5">
      <c r="B125" s="7" t="str">
        <f t="shared" si="47"/>
        <v/>
      </c>
      <c r="C125" s="50">
        <f>IF(D93="","-",+C124+1)</f>
        <v>2034</v>
      </c>
      <c r="D125" s="12">
        <f>IF(F124+SUM(E$99:E124)=D$92,F124,D$92-SUM(E$99:E124))</f>
        <v>789866.73977890355</v>
      </c>
      <c r="E125" s="377">
        <f>IF(+J96&lt;F124,J96,D125)</f>
        <v>44314.466136363633</v>
      </c>
      <c r="F125" s="55">
        <f t="shared" si="59"/>
        <v>745552.27364253986</v>
      </c>
      <c r="G125" s="55">
        <f t="shared" si="60"/>
        <v>767709.50671072165</v>
      </c>
      <c r="H125" s="379">
        <f t="shared" si="61"/>
        <v>139914.52111501948</v>
      </c>
      <c r="I125" s="398">
        <f t="shared" si="62"/>
        <v>139914.52111501948</v>
      </c>
      <c r="J125" s="54">
        <f t="shared" si="41"/>
        <v>0</v>
      </c>
      <c r="K125" s="54"/>
      <c r="L125" s="129"/>
      <c r="M125" s="54">
        <f t="shared" si="42"/>
        <v>0</v>
      </c>
      <c r="N125" s="129"/>
      <c r="O125" s="54">
        <f t="shared" si="43"/>
        <v>0</v>
      </c>
      <c r="P125" s="54">
        <f t="shared" si="44"/>
        <v>0</v>
      </c>
      <c r="Q125" s="1"/>
    </row>
    <row r="126" spans="2:17" ht="12.5">
      <c r="B126" s="7" t="str">
        <f t="shared" si="47"/>
        <v/>
      </c>
      <c r="C126" s="50">
        <f>IF(D93="","-",+C125+1)</f>
        <v>2035</v>
      </c>
      <c r="D126" s="12">
        <f>IF(F125+SUM(E$99:E125)=D$92,F125,D$92-SUM(E$99:E125))</f>
        <v>745552.27364253986</v>
      </c>
      <c r="E126" s="377">
        <f>IF(+J96&lt;F125,J96,D126)</f>
        <v>44314.466136363633</v>
      </c>
      <c r="F126" s="55">
        <f t="shared" si="59"/>
        <v>701237.80750617618</v>
      </c>
      <c r="G126" s="55">
        <f t="shared" si="60"/>
        <v>723395.04057435808</v>
      </c>
      <c r="H126" s="379">
        <f t="shared" si="61"/>
        <v>134396.202842347</v>
      </c>
      <c r="I126" s="398">
        <f t="shared" si="62"/>
        <v>134396.202842347</v>
      </c>
      <c r="J126" s="54">
        <f t="shared" si="41"/>
        <v>0</v>
      </c>
      <c r="K126" s="54"/>
      <c r="L126" s="129"/>
      <c r="M126" s="54">
        <f t="shared" si="42"/>
        <v>0</v>
      </c>
      <c r="N126" s="129"/>
      <c r="O126" s="54">
        <f t="shared" si="43"/>
        <v>0</v>
      </c>
      <c r="P126" s="54">
        <f t="shared" si="44"/>
        <v>0</v>
      </c>
      <c r="Q126" s="1"/>
    </row>
    <row r="127" spans="2:17" ht="12.5">
      <c r="B127" s="7" t="str">
        <f t="shared" si="47"/>
        <v/>
      </c>
      <c r="C127" s="50">
        <f>IF(D93="","-",+C126+1)</f>
        <v>2036</v>
      </c>
      <c r="D127" s="12">
        <f>IF(F126+SUM(E$99:E126)=D$92,F126,D$92-SUM(E$99:E126))</f>
        <v>701237.80750617618</v>
      </c>
      <c r="E127" s="377">
        <f>IF(+J96&lt;F126,J96,D127)</f>
        <v>44314.466136363633</v>
      </c>
      <c r="F127" s="55">
        <f t="shared" si="59"/>
        <v>656923.34136981249</v>
      </c>
      <c r="G127" s="55">
        <f t="shared" si="60"/>
        <v>679080.57443799428</v>
      </c>
      <c r="H127" s="379">
        <f t="shared" si="61"/>
        <v>128877.88456967453</v>
      </c>
      <c r="I127" s="398">
        <f t="shared" si="62"/>
        <v>128877.88456967453</v>
      </c>
      <c r="J127" s="54">
        <f t="shared" si="41"/>
        <v>0</v>
      </c>
      <c r="K127" s="54"/>
      <c r="L127" s="129"/>
      <c r="M127" s="54">
        <f t="shared" si="42"/>
        <v>0</v>
      </c>
      <c r="N127" s="129"/>
      <c r="O127" s="54">
        <f t="shared" si="43"/>
        <v>0</v>
      </c>
      <c r="P127" s="54">
        <f t="shared" si="44"/>
        <v>0</v>
      </c>
      <c r="Q127" s="1"/>
    </row>
    <row r="128" spans="2:17" ht="12.5">
      <c r="B128" s="7" t="str">
        <f t="shared" si="47"/>
        <v/>
      </c>
      <c r="C128" s="50">
        <f>IF(D93="","-",+C127+1)</f>
        <v>2037</v>
      </c>
      <c r="D128" s="12">
        <f>IF(F127+SUM(E$99:E127)=D$92,F127,D$92-SUM(E$99:E127))</f>
        <v>656923.34136981249</v>
      </c>
      <c r="E128" s="377">
        <f>IF(+J96&lt;F127,J96,D128)</f>
        <v>44314.466136363633</v>
      </c>
      <c r="F128" s="55">
        <f t="shared" si="59"/>
        <v>612608.87523344881</v>
      </c>
      <c r="G128" s="55">
        <f t="shared" si="60"/>
        <v>634766.10830163071</v>
      </c>
      <c r="H128" s="379">
        <f t="shared" si="61"/>
        <v>123359.56629700205</v>
      </c>
      <c r="I128" s="398">
        <f t="shared" si="62"/>
        <v>123359.56629700205</v>
      </c>
      <c r="J128" s="54">
        <f t="shared" si="41"/>
        <v>0</v>
      </c>
      <c r="K128" s="54"/>
      <c r="L128" s="129"/>
      <c r="M128" s="54">
        <f t="shared" si="42"/>
        <v>0</v>
      </c>
      <c r="N128" s="129"/>
      <c r="O128" s="54">
        <f t="shared" si="43"/>
        <v>0</v>
      </c>
      <c r="P128" s="54">
        <f t="shared" si="44"/>
        <v>0</v>
      </c>
      <c r="Q128" s="1"/>
    </row>
    <row r="129" spans="2:17" ht="12.5">
      <c r="B129" s="7" t="str">
        <f t="shared" si="47"/>
        <v/>
      </c>
      <c r="C129" s="50">
        <f>IF(D93="","-",+C128+1)</f>
        <v>2038</v>
      </c>
      <c r="D129" s="12">
        <f>IF(F128+SUM(E$99:E128)=D$92,F128,D$92-SUM(E$99:E128))</f>
        <v>612608.87523344881</v>
      </c>
      <c r="E129" s="377">
        <f>IF(+J96&lt;F128,J96,D129)</f>
        <v>44314.466136363633</v>
      </c>
      <c r="F129" s="55">
        <f t="shared" si="59"/>
        <v>568294.40909708512</v>
      </c>
      <c r="G129" s="55">
        <f t="shared" si="60"/>
        <v>590451.64216526691</v>
      </c>
      <c r="H129" s="379">
        <f t="shared" si="61"/>
        <v>117841.24802432954</v>
      </c>
      <c r="I129" s="398">
        <f t="shared" si="62"/>
        <v>117841.24802432954</v>
      </c>
      <c r="J129" s="54">
        <f t="shared" si="41"/>
        <v>0</v>
      </c>
      <c r="K129" s="54"/>
      <c r="L129" s="129"/>
      <c r="M129" s="54">
        <f t="shared" si="42"/>
        <v>0</v>
      </c>
      <c r="N129" s="129"/>
      <c r="O129" s="54">
        <f t="shared" si="43"/>
        <v>0</v>
      </c>
      <c r="P129" s="54">
        <f t="shared" si="44"/>
        <v>0</v>
      </c>
      <c r="Q129" s="1"/>
    </row>
    <row r="130" spans="2:17" ht="12.5">
      <c r="B130" s="7" t="str">
        <f t="shared" si="47"/>
        <v/>
      </c>
      <c r="C130" s="50">
        <f>IF(D93="","-",+C129+1)</f>
        <v>2039</v>
      </c>
      <c r="D130" s="12">
        <f>IF(F129+SUM(E$99:E129)=D$92,F129,D$92-SUM(E$99:E129))</f>
        <v>568294.40909708512</v>
      </c>
      <c r="E130" s="377">
        <f>IF(+J96&lt;F129,J96,D130)</f>
        <v>44314.466136363633</v>
      </c>
      <c r="F130" s="55">
        <f t="shared" si="59"/>
        <v>523979.9429607215</v>
      </c>
      <c r="G130" s="55">
        <f t="shared" si="60"/>
        <v>546137.17602890334</v>
      </c>
      <c r="H130" s="379">
        <f t="shared" si="61"/>
        <v>112322.9297516571</v>
      </c>
      <c r="I130" s="398">
        <f t="shared" si="62"/>
        <v>112322.9297516571</v>
      </c>
      <c r="J130" s="54">
        <f t="shared" si="41"/>
        <v>0</v>
      </c>
      <c r="K130" s="54"/>
      <c r="L130" s="129"/>
      <c r="M130" s="54">
        <f t="shared" si="42"/>
        <v>0</v>
      </c>
      <c r="N130" s="129"/>
      <c r="O130" s="54">
        <f t="shared" si="43"/>
        <v>0</v>
      </c>
      <c r="P130" s="54">
        <f t="shared" si="44"/>
        <v>0</v>
      </c>
      <c r="Q130" s="1"/>
    </row>
    <row r="131" spans="2:17" ht="12.5">
      <c r="B131" s="7" t="str">
        <f t="shared" si="47"/>
        <v/>
      </c>
      <c r="C131" s="50">
        <f>IF(D93="","-",+C130+1)</f>
        <v>2040</v>
      </c>
      <c r="D131" s="12">
        <f>IF(F130+SUM(E$99:E130)=D$92,F130,D$92-SUM(E$99:E130))</f>
        <v>523979.9429607215</v>
      </c>
      <c r="E131" s="377">
        <f>IF(+J96&lt;F130,J96,D131)</f>
        <v>44314.466136363633</v>
      </c>
      <c r="F131" s="55">
        <f t="shared" ref="F131:F154" si="63">+D131-E131</f>
        <v>479665.47682435787</v>
      </c>
      <c r="G131" s="55">
        <f t="shared" ref="G131:G154" si="64">+(F131+D131)/2</f>
        <v>501822.70989253966</v>
      </c>
      <c r="H131" s="379">
        <f t="shared" si="61"/>
        <v>106804.61147898462</v>
      </c>
      <c r="I131" s="398">
        <f t="shared" si="62"/>
        <v>106804.61147898462</v>
      </c>
      <c r="J131" s="54">
        <f t="shared" ref="J131:J154" si="65">+I131-H131</f>
        <v>0</v>
      </c>
      <c r="K131" s="54"/>
      <c r="L131" s="129"/>
      <c r="M131" s="54">
        <f t="shared" ref="M131:M154" si="66">IF(L131&lt;&gt;0,+H131-L131,0)</f>
        <v>0</v>
      </c>
      <c r="N131" s="129"/>
      <c r="O131" s="54">
        <f t="shared" ref="O131:O154" si="67">IF(N131&lt;&gt;0,+I131-N131,0)</f>
        <v>0</v>
      </c>
      <c r="P131" s="54">
        <f t="shared" ref="P131:P154" si="68">+O131-M131</f>
        <v>0</v>
      </c>
      <c r="Q131" s="1"/>
    </row>
    <row r="132" spans="2:17" ht="12.5">
      <c r="B132" s="7" t="str">
        <f t="shared" si="47"/>
        <v/>
      </c>
      <c r="C132" s="50">
        <f>IF(D93="","-",+C131+1)</f>
        <v>2041</v>
      </c>
      <c r="D132" s="12">
        <f>IF(F131+SUM(E$99:E131)=D$92,F131,D$92-SUM(E$99:E131))</f>
        <v>479665.47682435787</v>
      </c>
      <c r="E132" s="377">
        <f>IF(+J96&lt;F131,J96,D132)</f>
        <v>44314.466136363633</v>
      </c>
      <c r="F132" s="55">
        <f t="shared" si="63"/>
        <v>435351.01068799425</v>
      </c>
      <c r="G132" s="55">
        <f t="shared" si="64"/>
        <v>457508.24375617609</v>
      </c>
      <c r="H132" s="379">
        <f t="shared" si="61"/>
        <v>101286.29320631214</v>
      </c>
      <c r="I132" s="398">
        <f t="shared" si="62"/>
        <v>101286.29320631214</v>
      </c>
      <c r="J132" s="54">
        <f t="shared" si="65"/>
        <v>0</v>
      </c>
      <c r="K132" s="54"/>
      <c r="L132" s="129"/>
      <c r="M132" s="54">
        <f t="shared" si="66"/>
        <v>0</v>
      </c>
      <c r="N132" s="129"/>
      <c r="O132" s="54">
        <f t="shared" si="67"/>
        <v>0</v>
      </c>
      <c r="P132" s="54">
        <f t="shared" si="68"/>
        <v>0</v>
      </c>
      <c r="Q132" s="1"/>
    </row>
    <row r="133" spans="2:17" ht="12.5">
      <c r="B133" s="7" t="str">
        <f t="shared" si="47"/>
        <v/>
      </c>
      <c r="C133" s="50">
        <f>IF(D93="","-",+C132+1)</f>
        <v>2042</v>
      </c>
      <c r="D133" s="12">
        <f>IF(F132+SUM(E$99:E132)=D$92,F132,D$92-SUM(E$99:E132))</f>
        <v>435351.01068799425</v>
      </c>
      <c r="E133" s="377">
        <f>IF(+J96&lt;F132,J96,D133)</f>
        <v>44314.466136363633</v>
      </c>
      <c r="F133" s="55">
        <f t="shared" si="63"/>
        <v>391036.54455163062</v>
      </c>
      <c r="G133" s="55">
        <f t="shared" si="64"/>
        <v>413193.7776198124</v>
      </c>
      <c r="H133" s="379">
        <f t="shared" si="61"/>
        <v>95767.974933639664</v>
      </c>
      <c r="I133" s="398">
        <f t="shared" si="62"/>
        <v>95767.974933639664</v>
      </c>
      <c r="J133" s="54">
        <f t="shared" si="65"/>
        <v>0</v>
      </c>
      <c r="K133" s="54"/>
      <c r="L133" s="129"/>
      <c r="M133" s="54">
        <f t="shared" si="66"/>
        <v>0</v>
      </c>
      <c r="N133" s="129"/>
      <c r="O133" s="54">
        <f t="shared" si="67"/>
        <v>0</v>
      </c>
      <c r="P133" s="54">
        <f t="shared" si="68"/>
        <v>0</v>
      </c>
      <c r="Q133" s="1"/>
    </row>
    <row r="134" spans="2:17" ht="12.5">
      <c r="B134" s="7" t="str">
        <f t="shared" si="47"/>
        <v/>
      </c>
      <c r="C134" s="50">
        <f>IF(D93="","-",+C133+1)</f>
        <v>2043</v>
      </c>
      <c r="D134" s="12">
        <f>IF(F133+SUM(E$99:E133)=D$92,F133,D$92-SUM(E$99:E133))</f>
        <v>391036.54455163062</v>
      </c>
      <c r="E134" s="377">
        <f>IF(+J96&lt;F133,J96,D134)</f>
        <v>44314.466136363633</v>
      </c>
      <c r="F134" s="55">
        <f t="shared" si="63"/>
        <v>346722.07841526699</v>
      </c>
      <c r="G134" s="55">
        <f t="shared" si="64"/>
        <v>368879.31148344884</v>
      </c>
      <c r="H134" s="379">
        <f t="shared" si="61"/>
        <v>90249.656660967201</v>
      </c>
      <c r="I134" s="398">
        <f t="shared" si="62"/>
        <v>90249.656660967201</v>
      </c>
      <c r="J134" s="54">
        <f t="shared" si="65"/>
        <v>0</v>
      </c>
      <c r="K134" s="54"/>
      <c r="L134" s="129"/>
      <c r="M134" s="54">
        <f t="shared" si="66"/>
        <v>0</v>
      </c>
      <c r="N134" s="129"/>
      <c r="O134" s="54">
        <f t="shared" si="67"/>
        <v>0</v>
      </c>
      <c r="P134" s="54">
        <f t="shared" si="68"/>
        <v>0</v>
      </c>
      <c r="Q134" s="1"/>
    </row>
    <row r="135" spans="2:17" ht="12.5">
      <c r="B135" s="7" t="str">
        <f t="shared" si="47"/>
        <v/>
      </c>
      <c r="C135" s="50">
        <f>IF(D93="","-",+C134+1)</f>
        <v>2044</v>
      </c>
      <c r="D135" s="12">
        <f>IF(F134+SUM(E$99:E134)=D$92,F134,D$92-SUM(E$99:E134))</f>
        <v>346722.07841526699</v>
      </c>
      <c r="E135" s="377">
        <f>IF(+J96&lt;F134,J96,D135)</f>
        <v>44314.466136363633</v>
      </c>
      <c r="F135" s="55">
        <f t="shared" si="63"/>
        <v>302407.61227890337</v>
      </c>
      <c r="G135" s="55">
        <f t="shared" si="64"/>
        <v>324564.84534708515</v>
      </c>
      <c r="H135" s="379">
        <f t="shared" si="61"/>
        <v>84731.338388294724</v>
      </c>
      <c r="I135" s="398">
        <f t="shared" si="62"/>
        <v>84731.338388294724</v>
      </c>
      <c r="J135" s="54">
        <f t="shared" si="65"/>
        <v>0</v>
      </c>
      <c r="K135" s="54"/>
      <c r="L135" s="129"/>
      <c r="M135" s="54">
        <f t="shared" si="66"/>
        <v>0</v>
      </c>
      <c r="N135" s="129"/>
      <c r="O135" s="54">
        <f t="shared" si="67"/>
        <v>0</v>
      </c>
      <c r="P135" s="54">
        <f t="shared" si="68"/>
        <v>0</v>
      </c>
      <c r="Q135" s="1"/>
    </row>
    <row r="136" spans="2:17" ht="12.5">
      <c r="B136" s="7" t="str">
        <f t="shared" si="47"/>
        <v/>
      </c>
      <c r="C136" s="50">
        <f>IF(D93="","-",+C135+1)</f>
        <v>2045</v>
      </c>
      <c r="D136" s="12">
        <f>IF(F135+SUM(E$99:E135)=D$92,F135,D$92-SUM(E$99:E135))</f>
        <v>302407.61227890337</v>
      </c>
      <c r="E136" s="377">
        <f>IF(+J96&lt;F135,J96,D136)</f>
        <v>44314.466136363633</v>
      </c>
      <c r="F136" s="55">
        <f t="shared" si="63"/>
        <v>258093.14614253974</v>
      </c>
      <c r="G136" s="55">
        <f t="shared" si="64"/>
        <v>280250.37921072158</v>
      </c>
      <c r="H136" s="379">
        <f t="shared" si="61"/>
        <v>79213.020115622261</v>
      </c>
      <c r="I136" s="398">
        <f t="shared" si="62"/>
        <v>79213.020115622261</v>
      </c>
      <c r="J136" s="54">
        <f t="shared" si="65"/>
        <v>0</v>
      </c>
      <c r="K136" s="54"/>
      <c r="L136" s="129"/>
      <c r="M136" s="54">
        <f t="shared" si="66"/>
        <v>0</v>
      </c>
      <c r="N136" s="129"/>
      <c r="O136" s="54">
        <f t="shared" si="67"/>
        <v>0</v>
      </c>
      <c r="P136" s="54">
        <f t="shared" si="68"/>
        <v>0</v>
      </c>
      <c r="Q136" s="1"/>
    </row>
    <row r="137" spans="2:17" ht="12.5">
      <c r="B137" s="7" t="str">
        <f t="shared" si="47"/>
        <v/>
      </c>
      <c r="C137" s="50">
        <f>IF(D93="","-",+C136+1)</f>
        <v>2046</v>
      </c>
      <c r="D137" s="12">
        <f>IF(F136+SUM(E$99:E136)=D$92,F136,D$92-SUM(E$99:E136))</f>
        <v>258093.14614253974</v>
      </c>
      <c r="E137" s="377">
        <f>IF(+J96&lt;F136,J96,D137)</f>
        <v>44314.466136363633</v>
      </c>
      <c r="F137" s="55">
        <f t="shared" si="63"/>
        <v>213778.68000617612</v>
      </c>
      <c r="G137" s="55">
        <f t="shared" si="64"/>
        <v>235935.91307435793</v>
      </c>
      <c r="H137" s="379">
        <f t="shared" si="61"/>
        <v>73694.701842949784</v>
      </c>
      <c r="I137" s="398">
        <f t="shared" si="62"/>
        <v>73694.701842949784</v>
      </c>
      <c r="J137" s="54">
        <f t="shared" si="65"/>
        <v>0</v>
      </c>
      <c r="K137" s="54"/>
      <c r="L137" s="129"/>
      <c r="M137" s="54">
        <f t="shared" si="66"/>
        <v>0</v>
      </c>
      <c r="N137" s="129"/>
      <c r="O137" s="54">
        <f t="shared" si="67"/>
        <v>0</v>
      </c>
      <c r="P137" s="54">
        <f t="shared" si="68"/>
        <v>0</v>
      </c>
      <c r="Q137" s="1"/>
    </row>
    <row r="138" spans="2:17" ht="12.5">
      <c r="B138" s="7" t="str">
        <f t="shared" si="47"/>
        <v/>
      </c>
      <c r="C138" s="50">
        <f>IF(D93="","-",+C137+1)</f>
        <v>2047</v>
      </c>
      <c r="D138" s="12">
        <f>IF(F137+SUM(E$99:E137)=D$92,F137,D$92-SUM(E$99:E137))</f>
        <v>213778.68000617612</v>
      </c>
      <c r="E138" s="377">
        <f>IF(+J96&lt;F137,J96,D138)</f>
        <v>44314.466136363633</v>
      </c>
      <c r="F138" s="55">
        <f t="shared" si="63"/>
        <v>169464.21386981249</v>
      </c>
      <c r="G138" s="55">
        <f t="shared" si="64"/>
        <v>191621.4469379943</v>
      </c>
      <c r="H138" s="379">
        <f t="shared" si="61"/>
        <v>68176.383570277307</v>
      </c>
      <c r="I138" s="398">
        <f t="shared" si="62"/>
        <v>68176.383570277307</v>
      </c>
      <c r="J138" s="54">
        <f t="shared" si="65"/>
        <v>0</v>
      </c>
      <c r="K138" s="54"/>
      <c r="L138" s="129"/>
      <c r="M138" s="54">
        <f t="shared" si="66"/>
        <v>0</v>
      </c>
      <c r="N138" s="129"/>
      <c r="O138" s="54">
        <f t="shared" si="67"/>
        <v>0</v>
      </c>
      <c r="P138" s="54">
        <f t="shared" si="68"/>
        <v>0</v>
      </c>
      <c r="Q138" s="1"/>
    </row>
    <row r="139" spans="2:17" ht="12.5">
      <c r="B139" s="7" t="str">
        <f t="shared" si="47"/>
        <v/>
      </c>
      <c r="C139" s="50">
        <f>IF(D93="","-",+C138+1)</f>
        <v>2048</v>
      </c>
      <c r="D139" s="12">
        <f>IF(F138+SUM(E$99:E138)=D$92,F138,D$92-SUM(E$99:E138))</f>
        <v>169464.21386981249</v>
      </c>
      <c r="E139" s="377">
        <f>IF(+J96&lt;F138,J96,D139)</f>
        <v>44314.466136363633</v>
      </c>
      <c r="F139" s="55">
        <f t="shared" si="63"/>
        <v>125149.74773344886</v>
      </c>
      <c r="G139" s="55">
        <f t="shared" si="64"/>
        <v>147306.98080163068</v>
      </c>
      <c r="H139" s="379">
        <f t="shared" si="61"/>
        <v>62658.065297604844</v>
      </c>
      <c r="I139" s="398">
        <f t="shared" si="62"/>
        <v>62658.065297604844</v>
      </c>
      <c r="J139" s="54">
        <f t="shared" si="65"/>
        <v>0</v>
      </c>
      <c r="K139" s="54"/>
      <c r="L139" s="129"/>
      <c r="M139" s="54">
        <f t="shared" si="66"/>
        <v>0</v>
      </c>
      <c r="N139" s="129"/>
      <c r="O139" s="54">
        <f t="shared" si="67"/>
        <v>0</v>
      </c>
      <c r="P139" s="54">
        <f t="shared" si="68"/>
        <v>0</v>
      </c>
      <c r="Q139" s="1"/>
    </row>
    <row r="140" spans="2:17" ht="12.5">
      <c r="B140" s="7" t="str">
        <f t="shared" si="47"/>
        <v/>
      </c>
      <c r="C140" s="50">
        <f>IF(D93="","-",+C139+1)</f>
        <v>2049</v>
      </c>
      <c r="D140" s="12">
        <f>IF(F139+SUM(E$99:E139)=D$92,F139,D$92-SUM(E$99:E139))</f>
        <v>125149.74773344886</v>
      </c>
      <c r="E140" s="377">
        <f>IF(+J96&lt;F139,J96,D140)</f>
        <v>44314.466136363633</v>
      </c>
      <c r="F140" s="55">
        <f t="shared" si="63"/>
        <v>80835.281597085239</v>
      </c>
      <c r="G140" s="55">
        <f t="shared" si="64"/>
        <v>102992.51466526705</v>
      </c>
      <c r="H140" s="379">
        <f t="shared" si="61"/>
        <v>57139.747024932367</v>
      </c>
      <c r="I140" s="398">
        <f t="shared" si="62"/>
        <v>57139.747024932367</v>
      </c>
      <c r="J140" s="54">
        <f t="shared" si="65"/>
        <v>0</v>
      </c>
      <c r="K140" s="54"/>
      <c r="L140" s="129"/>
      <c r="M140" s="54">
        <f t="shared" si="66"/>
        <v>0</v>
      </c>
      <c r="N140" s="129"/>
      <c r="O140" s="54">
        <f t="shared" si="67"/>
        <v>0</v>
      </c>
      <c r="P140" s="54">
        <f t="shared" si="68"/>
        <v>0</v>
      </c>
      <c r="Q140" s="1"/>
    </row>
    <row r="141" spans="2:17" ht="12.5">
      <c r="B141" s="7" t="str">
        <f t="shared" si="47"/>
        <v/>
      </c>
      <c r="C141" s="50">
        <f>IF(D93="","-",+C140+1)</f>
        <v>2050</v>
      </c>
      <c r="D141" s="12">
        <f>IF(F140+SUM(E$99:E140)=D$92,F140,D$92-SUM(E$99:E140))</f>
        <v>80835.281597085239</v>
      </c>
      <c r="E141" s="377">
        <f>IF(+J96&lt;F140,J96,D141)</f>
        <v>44314.466136363633</v>
      </c>
      <c r="F141" s="55">
        <f t="shared" si="63"/>
        <v>36520.815460721606</v>
      </c>
      <c r="G141" s="55">
        <f t="shared" si="64"/>
        <v>58678.048528903426</v>
      </c>
      <c r="H141" s="379">
        <f t="shared" si="61"/>
        <v>51621.428752259897</v>
      </c>
      <c r="I141" s="398">
        <f t="shared" si="62"/>
        <v>51621.428752259897</v>
      </c>
      <c r="J141" s="54">
        <f t="shared" si="65"/>
        <v>0</v>
      </c>
      <c r="K141" s="54"/>
      <c r="L141" s="129"/>
      <c r="M141" s="54">
        <f t="shared" si="66"/>
        <v>0</v>
      </c>
      <c r="N141" s="129"/>
      <c r="O141" s="54">
        <f t="shared" si="67"/>
        <v>0</v>
      </c>
      <c r="P141" s="54">
        <f t="shared" si="68"/>
        <v>0</v>
      </c>
      <c r="Q141" s="1"/>
    </row>
    <row r="142" spans="2:17" ht="12.5">
      <c r="B142" s="7" t="str">
        <f t="shared" si="47"/>
        <v/>
      </c>
      <c r="C142" s="50">
        <f>IF(D93="","-",+C141+1)</f>
        <v>2051</v>
      </c>
      <c r="D142" s="12">
        <f>IF(F141+SUM(E$99:E141)=D$92,F141,D$92-SUM(E$99:E141))</f>
        <v>36520.815460721606</v>
      </c>
      <c r="E142" s="377">
        <f>IF(+J96&lt;F141,J96,D142)</f>
        <v>36520.815460721606</v>
      </c>
      <c r="F142" s="55">
        <f t="shared" si="63"/>
        <v>0</v>
      </c>
      <c r="G142" s="55">
        <f t="shared" si="64"/>
        <v>18260.407730360803</v>
      </c>
      <c r="H142" s="379">
        <f t="shared" si="61"/>
        <v>38794.717200501618</v>
      </c>
      <c r="I142" s="398">
        <f t="shared" si="62"/>
        <v>38794.717200501618</v>
      </c>
      <c r="J142" s="54">
        <f t="shared" si="65"/>
        <v>0</v>
      </c>
      <c r="K142" s="54"/>
      <c r="L142" s="129"/>
      <c r="M142" s="54">
        <f t="shared" si="66"/>
        <v>0</v>
      </c>
      <c r="N142" s="129"/>
      <c r="O142" s="54">
        <f t="shared" si="67"/>
        <v>0</v>
      </c>
      <c r="P142" s="54">
        <f t="shared" si="68"/>
        <v>0</v>
      </c>
      <c r="Q142" s="1"/>
    </row>
    <row r="143" spans="2:17" ht="12.5">
      <c r="B143" s="7" t="str">
        <f t="shared" si="47"/>
        <v/>
      </c>
      <c r="C143" s="50">
        <f>IF(D93="","-",+C142+1)</f>
        <v>2052</v>
      </c>
      <c r="D143" s="12">
        <f>IF(F142+SUM(E$99:E142)=D$92,F142,D$92-SUM(E$99:E142))</f>
        <v>0</v>
      </c>
      <c r="E143" s="377">
        <f>IF(+J96&lt;F142,J96,D143)</f>
        <v>0</v>
      </c>
      <c r="F143" s="55">
        <f t="shared" si="63"/>
        <v>0</v>
      </c>
      <c r="G143" s="55">
        <f t="shared" si="64"/>
        <v>0</v>
      </c>
      <c r="H143" s="379">
        <f t="shared" si="61"/>
        <v>0</v>
      </c>
      <c r="I143" s="398">
        <f t="shared" si="62"/>
        <v>0</v>
      </c>
      <c r="J143" s="54">
        <f t="shared" si="65"/>
        <v>0</v>
      </c>
      <c r="K143" s="54"/>
      <c r="L143" s="129"/>
      <c r="M143" s="54">
        <f t="shared" si="66"/>
        <v>0</v>
      </c>
      <c r="N143" s="129"/>
      <c r="O143" s="54">
        <f t="shared" si="67"/>
        <v>0</v>
      </c>
      <c r="P143" s="54">
        <f t="shared" si="68"/>
        <v>0</v>
      </c>
      <c r="Q143" s="1"/>
    </row>
    <row r="144" spans="2:17" ht="12.5">
      <c r="B144" s="7" t="str">
        <f t="shared" si="47"/>
        <v/>
      </c>
      <c r="C144" s="50">
        <f>IF(D93="","-",+C143+1)</f>
        <v>2053</v>
      </c>
      <c r="D144" s="12">
        <f>IF(F143+SUM(E$99:E143)=D$92,F143,D$92-SUM(E$99:E143))</f>
        <v>0</v>
      </c>
      <c r="E144" s="377">
        <f>IF(+J96&lt;F143,J96,D144)</f>
        <v>0</v>
      </c>
      <c r="F144" s="55">
        <f t="shared" si="63"/>
        <v>0</v>
      </c>
      <c r="G144" s="55">
        <f t="shared" si="64"/>
        <v>0</v>
      </c>
      <c r="H144" s="379">
        <f t="shared" si="61"/>
        <v>0</v>
      </c>
      <c r="I144" s="398">
        <f t="shared" si="62"/>
        <v>0</v>
      </c>
      <c r="J144" s="54">
        <f t="shared" si="65"/>
        <v>0</v>
      </c>
      <c r="K144" s="54"/>
      <c r="L144" s="129"/>
      <c r="M144" s="54">
        <f t="shared" si="66"/>
        <v>0</v>
      </c>
      <c r="N144" s="129"/>
      <c r="O144" s="54">
        <f t="shared" si="67"/>
        <v>0</v>
      </c>
      <c r="P144" s="54">
        <f t="shared" si="68"/>
        <v>0</v>
      </c>
      <c r="Q144" s="1"/>
    </row>
    <row r="145" spans="2:17" ht="12.5">
      <c r="B145" s="7" t="str">
        <f t="shared" si="47"/>
        <v/>
      </c>
      <c r="C145" s="50">
        <f>IF(D93="","-",+C144+1)</f>
        <v>2054</v>
      </c>
      <c r="D145" s="12">
        <f>IF(F144+SUM(E$99:E144)=D$92,F144,D$92-SUM(E$99:E144))</f>
        <v>0</v>
      </c>
      <c r="E145" s="377">
        <f>IF(+J96&lt;F144,J96,D145)</f>
        <v>0</v>
      </c>
      <c r="F145" s="55">
        <f t="shared" si="63"/>
        <v>0</v>
      </c>
      <c r="G145" s="55">
        <f t="shared" si="64"/>
        <v>0</v>
      </c>
      <c r="H145" s="379">
        <f t="shared" si="61"/>
        <v>0</v>
      </c>
      <c r="I145" s="398">
        <f t="shared" si="62"/>
        <v>0</v>
      </c>
      <c r="J145" s="54">
        <f t="shared" si="65"/>
        <v>0</v>
      </c>
      <c r="K145" s="54"/>
      <c r="L145" s="129"/>
      <c r="M145" s="54">
        <f t="shared" si="66"/>
        <v>0</v>
      </c>
      <c r="N145" s="129"/>
      <c r="O145" s="54">
        <f t="shared" si="67"/>
        <v>0</v>
      </c>
      <c r="P145" s="54">
        <f t="shared" si="68"/>
        <v>0</v>
      </c>
      <c r="Q145" s="1"/>
    </row>
    <row r="146" spans="2:17" ht="12.5">
      <c r="B146" s="7" t="str">
        <f t="shared" si="47"/>
        <v/>
      </c>
      <c r="C146" s="50">
        <f>IF(D93="","-",+C145+1)</f>
        <v>2055</v>
      </c>
      <c r="D146" s="12">
        <f>IF(F145+SUM(E$99:E145)=D$92,F145,D$92-SUM(E$99:E145))</f>
        <v>0</v>
      </c>
      <c r="E146" s="377">
        <f>IF(+J96&lt;F145,J96,D146)</f>
        <v>0</v>
      </c>
      <c r="F146" s="55">
        <f t="shared" si="63"/>
        <v>0</v>
      </c>
      <c r="G146" s="55">
        <f t="shared" si="64"/>
        <v>0</v>
      </c>
      <c r="H146" s="379">
        <f t="shared" si="61"/>
        <v>0</v>
      </c>
      <c r="I146" s="398">
        <f t="shared" si="62"/>
        <v>0</v>
      </c>
      <c r="J146" s="54">
        <f t="shared" si="65"/>
        <v>0</v>
      </c>
      <c r="K146" s="54"/>
      <c r="L146" s="129"/>
      <c r="M146" s="54">
        <f t="shared" si="66"/>
        <v>0</v>
      </c>
      <c r="N146" s="129"/>
      <c r="O146" s="54">
        <f t="shared" si="67"/>
        <v>0</v>
      </c>
      <c r="P146" s="54">
        <f t="shared" si="68"/>
        <v>0</v>
      </c>
      <c r="Q146" s="1"/>
    </row>
    <row r="147" spans="2:17" ht="12.5">
      <c r="B147" s="7" t="str">
        <f t="shared" si="47"/>
        <v/>
      </c>
      <c r="C147" s="50">
        <f>IF(D93="","-",+C146+1)</f>
        <v>2056</v>
      </c>
      <c r="D147" s="12">
        <f>IF(F146+SUM(E$99:E146)=D$92,F146,D$92-SUM(E$99:E146))</f>
        <v>0</v>
      </c>
      <c r="E147" s="377">
        <f>IF(+J96&lt;F146,J96,D147)</f>
        <v>0</v>
      </c>
      <c r="F147" s="55">
        <f t="shared" si="63"/>
        <v>0</v>
      </c>
      <c r="G147" s="55">
        <f t="shared" si="64"/>
        <v>0</v>
      </c>
      <c r="H147" s="379">
        <f t="shared" si="61"/>
        <v>0</v>
      </c>
      <c r="I147" s="398">
        <f t="shared" si="62"/>
        <v>0</v>
      </c>
      <c r="J147" s="54">
        <f t="shared" si="65"/>
        <v>0</v>
      </c>
      <c r="K147" s="54"/>
      <c r="L147" s="129"/>
      <c r="M147" s="54">
        <f t="shared" si="66"/>
        <v>0</v>
      </c>
      <c r="N147" s="129"/>
      <c r="O147" s="54">
        <f t="shared" si="67"/>
        <v>0</v>
      </c>
      <c r="P147" s="54">
        <f t="shared" si="68"/>
        <v>0</v>
      </c>
      <c r="Q147" s="1"/>
    </row>
    <row r="148" spans="2:17" ht="12.5">
      <c r="B148" s="7" t="str">
        <f t="shared" si="47"/>
        <v/>
      </c>
      <c r="C148" s="50">
        <f>IF(D93="","-",+C147+1)</f>
        <v>2057</v>
      </c>
      <c r="D148" s="12">
        <f>IF(F147+SUM(E$99:E147)=D$92,F147,D$92-SUM(E$99:E147))</f>
        <v>0</v>
      </c>
      <c r="E148" s="377">
        <f>IF(+J96&lt;F147,J96,D148)</f>
        <v>0</v>
      </c>
      <c r="F148" s="55">
        <f t="shared" si="63"/>
        <v>0</v>
      </c>
      <c r="G148" s="55">
        <f t="shared" si="64"/>
        <v>0</v>
      </c>
      <c r="H148" s="379">
        <f t="shared" si="61"/>
        <v>0</v>
      </c>
      <c r="I148" s="398">
        <f t="shared" si="62"/>
        <v>0</v>
      </c>
      <c r="J148" s="54">
        <f t="shared" si="65"/>
        <v>0</v>
      </c>
      <c r="K148" s="54"/>
      <c r="L148" s="129"/>
      <c r="M148" s="54">
        <f t="shared" si="66"/>
        <v>0</v>
      </c>
      <c r="N148" s="129"/>
      <c r="O148" s="54">
        <f t="shared" si="67"/>
        <v>0</v>
      </c>
      <c r="P148" s="54">
        <f t="shared" si="68"/>
        <v>0</v>
      </c>
      <c r="Q148" s="1"/>
    </row>
    <row r="149" spans="2:17" ht="12.5">
      <c r="B149" s="7" t="str">
        <f t="shared" si="47"/>
        <v/>
      </c>
      <c r="C149" s="50">
        <f>IF(D93="","-",+C148+1)</f>
        <v>2058</v>
      </c>
      <c r="D149" s="12">
        <f>IF(F148+SUM(E$99:E148)=D$92,F148,D$92-SUM(E$99:E148))</f>
        <v>0</v>
      </c>
      <c r="E149" s="377">
        <f>IF(+J96&lt;F148,J96,D149)</f>
        <v>0</v>
      </c>
      <c r="F149" s="55">
        <f t="shared" si="63"/>
        <v>0</v>
      </c>
      <c r="G149" s="55">
        <f t="shared" si="64"/>
        <v>0</v>
      </c>
      <c r="H149" s="379">
        <f t="shared" si="61"/>
        <v>0</v>
      </c>
      <c r="I149" s="398">
        <f t="shared" si="62"/>
        <v>0</v>
      </c>
      <c r="J149" s="54">
        <f t="shared" si="65"/>
        <v>0</v>
      </c>
      <c r="K149" s="54"/>
      <c r="L149" s="129"/>
      <c r="M149" s="54">
        <f t="shared" si="66"/>
        <v>0</v>
      </c>
      <c r="N149" s="129"/>
      <c r="O149" s="54">
        <f t="shared" si="67"/>
        <v>0</v>
      </c>
      <c r="P149" s="54">
        <f t="shared" si="68"/>
        <v>0</v>
      </c>
      <c r="Q149" s="1"/>
    </row>
    <row r="150" spans="2:17" ht="12.5">
      <c r="B150" s="7" t="str">
        <f t="shared" si="47"/>
        <v/>
      </c>
      <c r="C150" s="50">
        <f>IF(D93="","-",+C149+1)</f>
        <v>2059</v>
      </c>
      <c r="D150" s="12">
        <f>IF(F149+SUM(E$99:E149)=D$92,F149,D$92-SUM(E$99:E149))</f>
        <v>0</v>
      </c>
      <c r="E150" s="377">
        <f>IF(+J96&lt;F149,J96,D150)</f>
        <v>0</v>
      </c>
      <c r="F150" s="55">
        <f t="shared" si="63"/>
        <v>0</v>
      </c>
      <c r="G150" s="55">
        <f t="shared" si="64"/>
        <v>0</v>
      </c>
      <c r="H150" s="379">
        <f t="shared" si="61"/>
        <v>0</v>
      </c>
      <c r="I150" s="398">
        <f t="shared" si="62"/>
        <v>0</v>
      </c>
      <c r="J150" s="54">
        <f t="shared" si="65"/>
        <v>0</v>
      </c>
      <c r="K150" s="54"/>
      <c r="L150" s="129"/>
      <c r="M150" s="54">
        <f t="shared" si="66"/>
        <v>0</v>
      </c>
      <c r="N150" s="129"/>
      <c r="O150" s="54">
        <f t="shared" si="67"/>
        <v>0</v>
      </c>
      <c r="P150" s="54">
        <f t="shared" si="68"/>
        <v>0</v>
      </c>
      <c r="Q150" s="1"/>
    </row>
    <row r="151" spans="2:17" ht="12.5">
      <c r="B151" s="7" t="str">
        <f t="shared" si="47"/>
        <v/>
      </c>
      <c r="C151" s="50">
        <f>IF(D93="","-",+C150+1)</f>
        <v>2060</v>
      </c>
      <c r="D151" s="12">
        <f>IF(F150+SUM(E$99:E150)=D$92,F150,D$92-SUM(E$99:E150))</f>
        <v>0</v>
      </c>
      <c r="E151" s="377">
        <f>IF(+J96&lt;F150,J96,D151)</f>
        <v>0</v>
      </c>
      <c r="F151" s="55">
        <f t="shared" si="63"/>
        <v>0</v>
      </c>
      <c r="G151" s="55">
        <f t="shared" si="64"/>
        <v>0</v>
      </c>
      <c r="H151" s="379">
        <f t="shared" si="61"/>
        <v>0</v>
      </c>
      <c r="I151" s="398">
        <f t="shared" si="62"/>
        <v>0</v>
      </c>
      <c r="J151" s="54">
        <f t="shared" si="65"/>
        <v>0</v>
      </c>
      <c r="K151" s="54"/>
      <c r="L151" s="129"/>
      <c r="M151" s="54">
        <f t="shared" si="66"/>
        <v>0</v>
      </c>
      <c r="N151" s="129"/>
      <c r="O151" s="54">
        <f t="shared" si="67"/>
        <v>0</v>
      </c>
      <c r="P151" s="54">
        <f t="shared" si="68"/>
        <v>0</v>
      </c>
      <c r="Q151" s="1"/>
    </row>
    <row r="152" spans="2:17" ht="12.5">
      <c r="B152" s="7" t="str">
        <f t="shared" si="47"/>
        <v/>
      </c>
      <c r="C152" s="50">
        <f>IF(D93="","-",+C151+1)</f>
        <v>2061</v>
      </c>
      <c r="D152" s="12">
        <f>IF(F151+SUM(E$99:E151)=D$92,F151,D$92-SUM(E$99:E151))</f>
        <v>0</v>
      </c>
      <c r="E152" s="377">
        <f>IF(+J96&lt;F151,J96,D152)</f>
        <v>0</v>
      </c>
      <c r="F152" s="55">
        <f t="shared" si="63"/>
        <v>0</v>
      </c>
      <c r="G152" s="55">
        <f t="shared" si="64"/>
        <v>0</v>
      </c>
      <c r="H152" s="379">
        <f t="shared" si="61"/>
        <v>0</v>
      </c>
      <c r="I152" s="398">
        <f t="shared" si="62"/>
        <v>0</v>
      </c>
      <c r="J152" s="54">
        <f t="shared" si="65"/>
        <v>0</v>
      </c>
      <c r="K152" s="54"/>
      <c r="L152" s="129"/>
      <c r="M152" s="54">
        <f t="shared" si="66"/>
        <v>0</v>
      </c>
      <c r="N152" s="129"/>
      <c r="O152" s="54">
        <f t="shared" si="67"/>
        <v>0</v>
      </c>
      <c r="P152" s="54">
        <f t="shared" si="68"/>
        <v>0</v>
      </c>
      <c r="Q152" s="1"/>
    </row>
    <row r="153" spans="2:17" ht="12.5">
      <c r="B153" s="7" t="str">
        <f t="shared" si="47"/>
        <v/>
      </c>
      <c r="C153" s="50">
        <f>IF(D93="","-",+C152+1)</f>
        <v>2062</v>
      </c>
      <c r="D153" s="12">
        <f>IF(F152+SUM(E$99:E152)=D$92,F152,D$92-SUM(E$99:E152))</f>
        <v>0</v>
      </c>
      <c r="E153" s="377">
        <f>IF(+J96&lt;F152,J96,D153)</f>
        <v>0</v>
      </c>
      <c r="F153" s="55">
        <f t="shared" si="63"/>
        <v>0</v>
      </c>
      <c r="G153" s="55">
        <f t="shared" si="64"/>
        <v>0</v>
      </c>
      <c r="H153" s="379">
        <f t="shared" si="61"/>
        <v>0</v>
      </c>
      <c r="I153" s="398">
        <f t="shared" si="62"/>
        <v>0</v>
      </c>
      <c r="J153" s="54">
        <f t="shared" si="65"/>
        <v>0</v>
      </c>
      <c r="K153" s="54"/>
      <c r="L153" s="129"/>
      <c r="M153" s="54">
        <f t="shared" si="66"/>
        <v>0</v>
      </c>
      <c r="N153" s="129"/>
      <c r="O153" s="54">
        <f t="shared" si="67"/>
        <v>0</v>
      </c>
      <c r="P153" s="54">
        <f t="shared" si="68"/>
        <v>0</v>
      </c>
      <c r="Q153" s="1"/>
    </row>
    <row r="154" spans="2:17" ht="13" thickBot="1">
      <c r="B154" s="7" t="str">
        <f t="shared" si="47"/>
        <v/>
      </c>
      <c r="C154" s="59">
        <f>IF(D93="","-",+C153+1)</f>
        <v>2063</v>
      </c>
      <c r="D154" s="84">
        <f>IF(F153+SUM(E$99:E153)=D$92,F153,D$92-SUM(E$99:E153))</f>
        <v>0</v>
      </c>
      <c r="E154" s="380">
        <f>IF(+J96&lt;F153,J96,D154)</f>
        <v>0</v>
      </c>
      <c r="F154" s="60">
        <f t="shared" si="63"/>
        <v>0</v>
      </c>
      <c r="G154" s="60">
        <f t="shared" si="64"/>
        <v>0</v>
      </c>
      <c r="H154" s="381">
        <f t="shared" si="61"/>
        <v>0</v>
      </c>
      <c r="I154" s="399">
        <f t="shared" si="62"/>
        <v>0</v>
      </c>
      <c r="J154" s="64">
        <f t="shared" si="65"/>
        <v>0</v>
      </c>
      <c r="K154" s="54"/>
      <c r="L154" s="130"/>
      <c r="M154" s="64">
        <f t="shared" si="66"/>
        <v>0</v>
      </c>
      <c r="N154" s="130"/>
      <c r="O154" s="64">
        <f t="shared" si="67"/>
        <v>0</v>
      </c>
      <c r="P154" s="64">
        <f t="shared" si="68"/>
        <v>0</v>
      </c>
      <c r="Q154" s="1"/>
    </row>
    <row r="155" spans="2:17" ht="12.5">
      <c r="C155" s="12" t="s">
        <v>78</v>
      </c>
      <c r="D155" s="292"/>
      <c r="E155" s="292">
        <f>SUM(E99:E154)</f>
        <v>1949836.5099999991</v>
      </c>
      <c r="F155" s="292"/>
      <c r="G155" s="292"/>
      <c r="H155" s="292">
        <f>SUM(H99:H154)</f>
        <v>7286155.0752062993</v>
      </c>
      <c r="I155" s="292">
        <f>SUM(I99:I154)</f>
        <v>7286155.0752062993</v>
      </c>
      <c r="J155" s="292">
        <f>SUM(J99:J154)</f>
        <v>0</v>
      </c>
      <c r="K155" s="292"/>
      <c r="L155" s="292"/>
      <c r="M155" s="292"/>
      <c r="N155" s="292"/>
      <c r="O155" s="292"/>
      <c r="P155" s="1"/>
      <c r="Q155" s="1"/>
    </row>
    <row r="156" spans="2:17" ht="12.5"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  <c r="Q157" s="1"/>
    </row>
    <row r="158" spans="2:17" ht="12.5"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23" priority="1" stopIfTrue="1" operator="equal">
      <formula>$I$10</formula>
    </cfRule>
  </conditionalFormatting>
  <conditionalFormatting sqref="C99:C154">
    <cfRule type="cellIs" dxfId="12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67">
    <tabColor indexed="8"/>
  </sheetPr>
  <dimension ref="A1:Q162"/>
  <sheetViews>
    <sheetView zoomScaleNormal="100" zoomScaleSheetLayoutView="72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18 of 77</v>
      </c>
      <c r="Q1" s="13"/>
    </row>
    <row r="2" spans="1:17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 t="str">
        <f>RIGHT(N3,3)</f>
        <v/>
      </c>
      <c r="P3" s="96">
        <v>1</v>
      </c>
    </row>
    <row r="4" spans="1:17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7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0</v>
      </c>
      <c r="P5" s="1"/>
    </row>
    <row r="6" spans="1:17" ht="15.5">
      <c r="C6" s="6"/>
      <c r="D6" s="132" t="s">
        <v>270</v>
      </c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0</v>
      </c>
      <c r="O6" s="1"/>
      <c r="P6" s="1"/>
    </row>
    <row r="7" spans="1:17" ht="13.5" thickBot="1">
      <c r="C7" s="25" t="s">
        <v>48</v>
      </c>
      <c r="D7" s="127" t="s">
        <v>265</v>
      </c>
      <c r="E7" s="1"/>
      <c r="F7" s="1"/>
      <c r="G7" s="1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7" ht="13.5" thickBot="1">
      <c r="C8" s="29"/>
      <c r="D8" s="104" t="str">
        <f>IF(D10&lt;100000,"DOES NOT MEET SPP $100,000 MINIMUM INVESTMENT FOR REGIONAL BPU SHARING.","")</f>
        <v>DOES NOT MEET SPP $100,000 MINIMUM INVESTMENT FOR REGIONAL BPU SHARING.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145</v>
      </c>
      <c r="E9" s="31"/>
      <c r="F9" s="31"/>
      <c r="G9" s="31"/>
      <c r="H9" s="31"/>
      <c r="I9" s="32"/>
      <c r="J9" s="33"/>
      <c r="P9" s="1"/>
    </row>
    <row r="10" spans="1:17" ht="13">
      <c r="C10" s="34" t="s">
        <v>51</v>
      </c>
      <c r="D10" s="362">
        <v>0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7" ht="12.5">
      <c r="C11" s="34" t="s">
        <v>54</v>
      </c>
      <c r="D11" s="37">
        <v>2008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2">
        <v>10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0</v>
      </c>
      <c r="J14" s="292"/>
      <c r="K14" s="292"/>
      <c r="L14" s="292"/>
      <c r="M14" s="292"/>
      <c r="N14" s="292"/>
      <c r="O14" s="1"/>
      <c r="P14" s="1"/>
    </row>
    <row r="15" spans="1:17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131" t="s">
        <v>260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2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3" thickBot="1">
      <c r="C17" s="50">
        <f>IF(D11= "","-",D11)</f>
        <v>2008</v>
      </c>
      <c r="D17" s="12">
        <v>0</v>
      </c>
      <c r="E17" s="413">
        <v>0</v>
      </c>
      <c r="F17" s="12">
        <v>0</v>
      </c>
      <c r="G17" s="413">
        <v>0</v>
      </c>
      <c r="H17" s="363">
        <v>0</v>
      </c>
      <c r="I17" s="52">
        <f t="shared" ref="I17:I48" si="0">H17-G17</f>
        <v>0</v>
      </c>
      <c r="J17" s="52"/>
      <c r="K17" s="112">
        <v>0</v>
      </c>
      <c r="L17" s="53">
        <f t="shared" ref="L17:L48" si="1">IF(K17&lt;&gt;0,+G17-K17,0)</f>
        <v>0</v>
      </c>
      <c r="M17" s="112">
        <v>0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 ht="13" thickBot="1">
      <c r="B18" s="7" t="str">
        <f>IF(D18=F17,"","IU")</f>
        <v/>
      </c>
      <c r="C18" s="50">
        <f>IF(D11="","-",+C17+1)</f>
        <v>2009</v>
      </c>
      <c r="D18" s="55">
        <v>0</v>
      </c>
      <c r="E18" s="377">
        <v>0</v>
      </c>
      <c r="F18" s="55">
        <v>0</v>
      </c>
      <c r="G18" s="378">
        <v>0</v>
      </c>
      <c r="H18" s="363">
        <v>0</v>
      </c>
      <c r="I18" s="52">
        <f t="shared" si="0"/>
        <v>0</v>
      </c>
      <c r="J18" s="52"/>
      <c r="K18" s="112">
        <v>0</v>
      </c>
      <c r="L18" s="53">
        <f t="shared" ref="L18:L32" si="4">IF(K18&lt;&gt;0,+G18-K18,0)</f>
        <v>0</v>
      </c>
      <c r="M18" s="112">
        <v>0</v>
      </c>
      <c r="N18" s="53">
        <f t="shared" ref="N18:N32" si="5">IF(M18&lt;&gt;0,+H18-M18,0)</f>
        <v>0</v>
      </c>
      <c r="O18" s="54">
        <f t="shared" si="3"/>
        <v>0</v>
      </c>
      <c r="P18" s="1"/>
    </row>
    <row r="19" spans="2:16" ht="13" thickBot="1">
      <c r="B19" s="7" t="str">
        <f>IF(D19=F18,"","IU")</f>
        <v/>
      </c>
      <c r="C19" s="50">
        <f>IF(D11="","-",+C18+1)</f>
        <v>2010</v>
      </c>
      <c r="D19" s="55">
        <v>0</v>
      </c>
      <c r="E19" s="377">
        <v>0</v>
      </c>
      <c r="F19" s="55">
        <v>0</v>
      </c>
      <c r="G19" s="378">
        <v>0</v>
      </c>
      <c r="H19" s="363">
        <v>0</v>
      </c>
      <c r="I19" s="52">
        <f t="shared" si="0"/>
        <v>0</v>
      </c>
      <c r="J19" s="52"/>
      <c r="K19" s="112">
        <v>0</v>
      </c>
      <c r="L19" s="53">
        <f t="shared" si="4"/>
        <v>0</v>
      </c>
      <c r="M19" s="112">
        <v>0</v>
      </c>
      <c r="N19" s="53">
        <f t="shared" si="5"/>
        <v>0</v>
      </c>
      <c r="O19" s="54">
        <f t="shared" si="3"/>
        <v>0</v>
      </c>
      <c r="P19" s="1"/>
    </row>
    <row r="20" spans="2:16" ht="13" thickBot="1">
      <c r="B20" s="7" t="str">
        <f t="shared" ref="B20:B72" si="6">IF(D20=F19,"","IU")</f>
        <v/>
      </c>
      <c r="C20" s="50">
        <f>IF(D11="","-",+C19+1)</f>
        <v>2011</v>
      </c>
      <c r="D20" s="55">
        <v>0</v>
      </c>
      <c r="E20" s="377">
        <v>0</v>
      </c>
      <c r="F20" s="55">
        <v>0</v>
      </c>
      <c r="G20" s="378">
        <v>0</v>
      </c>
      <c r="H20" s="363">
        <v>0</v>
      </c>
      <c r="I20" s="52">
        <f t="shared" si="0"/>
        <v>0</v>
      </c>
      <c r="J20" s="52"/>
      <c r="K20" s="112">
        <v>0</v>
      </c>
      <c r="L20" s="53">
        <f t="shared" si="4"/>
        <v>0</v>
      </c>
      <c r="M20" s="112">
        <v>0</v>
      </c>
      <c r="N20" s="53">
        <f t="shared" si="5"/>
        <v>0</v>
      </c>
      <c r="O20" s="54">
        <f t="shared" si="3"/>
        <v>0</v>
      </c>
      <c r="P20" s="1"/>
    </row>
    <row r="21" spans="2:16" ht="13" thickBot="1">
      <c r="B21" s="7" t="str">
        <f t="shared" si="6"/>
        <v/>
      </c>
      <c r="C21" s="50">
        <f>IF(D12="","-",+C20+1)</f>
        <v>2012</v>
      </c>
      <c r="D21" s="55">
        <v>0</v>
      </c>
      <c r="E21" s="377">
        <v>0</v>
      </c>
      <c r="F21" s="55">
        <v>0</v>
      </c>
      <c r="G21" s="378">
        <v>0</v>
      </c>
      <c r="H21" s="363">
        <v>0</v>
      </c>
      <c r="I21" s="52">
        <f t="shared" si="0"/>
        <v>0</v>
      </c>
      <c r="J21" s="52"/>
      <c r="K21" s="112">
        <v>0</v>
      </c>
      <c r="L21" s="53">
        <f t="shared" si="4"/>
        <v>0</v>
      </c>
      <c r="M21" s="112">
        <v>0</v>
      </c>
      <c r="N21" s="53">
        <f t="shared" si="5"/>
        <v>0</v>
      </c>
      <c r="O21" s="54">
        <f t="shared" si="3"/>
        <v>0</v>
      </c>
      <c r="P21" s="1"/>
    </row>
    <row r="22" spans="2:16" ht="13" thickBot="1">
      <c r="B22" s="7" t="str">
        <f t="shared" si="6"/>
        <v/>
      </c>
      <c r="C22" s="50">
        <f>IF(D11="","-",+C21+1)</f>
        <v>2013</v>
      </c>
      <c r="D22" s="55">
        <v>0</v>
      </c>
      <c r="E22" s="377">
        <v>0</v>
      </c>
      <c r="F22" s="55">
        <v>0</v>
      </c>
      <c r="G22" s="378">
        <v>0</v>
      </c>
      <c r="H22" s="363">
        <v>0</v>
      </c>
      <c r="I22" s="52">
        <f t="shared" si="0"/>
        <v>0</v>
      </c>
      <c r="J22" s="52"/>
      <c r="K22" s="112">
        <v>0</v>
      </c>
      <c r="L22" s="53">
        <f t="shared" si="4"/>
        <v>0</v>
      </c>
      <c r="M22" s="112">
        <v>0</v>
      </c>
      <c r="N22" s="53">
        <f t="shared" si="5"/>
        <v>0</v>
      </c>
      <c r="O22" s="54">
        <f t="shared" si="3"/>
        <v>0</v>
      </c>
      <c r="P22" s="1"/>
    </row>
    <row r="23" spans="2:16" ht="13" thickBot="1">
      <c r="B23" s="7" t="str">
        <f t="shared" si="6"/>
        <v/>
      </c>
      <c r="C23" s="50">
        <f>IF(D11="","-",+C22+1)</f>
        <v>2014</v>
      </c>
      <c r="D23" s="55">
        <v>0</v>
      </c>
      <c r="E23" s="377">
        <v>0</v>
      </c>
      <c r="F23" s="55">
        <v>0</v>
      </c>
      <c r="G23" s="378">
        <v>0</v>
      </c>
      <c r="H23" s="363">
        <v>0</v>
      </c>
      <c r="I23" s="52">
        <f t="shared" si="0"/>
        <v>0</v>
      </c>
      <c r="J23" s="52"/>
      <c r="K23" s="112">
        <v>0</v>
      </c>
      <c r="L23" s="53">
        <f t="shared" si="4"/>
        <v>0</v>
      </c>
      <c r="M23" s="112">
        <v>0</v>
      </c>
      <c r="N23" s="53">
        <f t="shared" si="5"/>
        <v>0</v>
      </c>
      <c r="O23" s="54">
        <f t="shared" si="3"/>
        <v>0</v>
      </c>
      <c r="P23" s="1"/>
    </row>
    <row r="24" spans="2:16" ht="13" thickBot="1">
      <c r="B24" s="7" t="str">
        <f t="shared" si="6"/>
        <v/>
      </c>
      <c r="C24" s="50">
        <f>IF(D11="","-",+C23+1)</f>
        <v>2015</v>
      </c>
      <c r="D24" s="55">
        <v>0</v>
      </c>
      <c r="E24" s="377">
        <v>0</v>
      </c>
      <c r="F24" s="55">
        <v>0</v>
      </c>
      <c r="G24" s="378">
        <v>0</v>
      </c>
      <c r="H24" s="363">
        <v>0</v>
      </c>
      <c r="I24" s="52">
        <f t="shared" si="0"/>
        <v>0</v>
      </c>
      <c r="J24" s="52"/>
      <c r="K24" s="112">
        <v>0</v>
      </c>
      <c r="L24" s="53">
        <f t="shared" si="4"/>
        <v>0</v>
      </c>
      <c r="M24" s="112">
        <v>0</v>
      </c>
      <c r="N24" s="53">
        <f t="shared" si="5"/>
        <v>0</v>
      </c>
      <c r="O24" s="54">
        <f t="shared" si="3"/>
        <v>0</v>
      </c>
      <c r="P24" s="1"/>
    </row>
    <row r="25" spans="2:16" ht="13" thickBot="1">
      <c r="B25" s="7" t="str">
        <f t="shared" si="6"/>
        <v/>
      </c>
      <c r="C25" s="50">
        <f>IF(D11="","-",+C24+1)</f>
        <v>2016</v>
      </c>
      <c r="D25" s="55">
        <v>0</v>
      </c>
      <c r="E25" s="377">
        <v>0</v>
      </c>
      <c r="F25" s="55">
        <v>0</v>
      </c>
      <c r="G25" s="378">
        <v>0</v>
      </c>
      <c r="H25" s="363">
        <v>0</v>
      </c>
      <c r="I25" s="52">
        <f t="shared" si="0"/>
        <v>0</v>
      </c>
      <c r="J25" s="52"/>
      <c r="K25" s="112">
        <v>0</v>
      </c>
      <c r="L25" s="53">
        <f t="shared" si="4"/>
        <v>0</v>
      </c>
      <c r="M25" s="112">
        <v>0</v>
      </c>
      <c r="N25" s="53">
        <f t="shared" si="5"/>
        <v>0</v>
      </c>
      <c r="O25" s="54">
        <f t="shared" si="3"/>
        <v>0</v>
      </c>
      <c r="P25" s="1"/>
    </row>
    <row r="26" spans="2:16" ht="13" thickBot="1">
      <c r="B26" s="7" t="str">
        <f t="shared" si="6"/>
        <v/>
      </c>
      <c r="C26" s="50">
        <f>IF(D11="","-",+C25+1)</f>
        <v>2017</v>
      </c>
      <c r="D26" s="55">
        <v>0</v>
      </c>
      <c r="E26" s="377">
        <v>0</v>
      </c>
      <c r="F26" s="55">
        <v>0</v>
      </c>
      <c r="G26" s="378">
        <v>0</v>
      </c>
      <c r="H26" s="363">
        <v>0</v>
      </c>
      <c r="I26" s="52">
        <f t="shared" si="0"/>
        <v>0</v>
      </c>
      <c r="J26" s="52"/>
      <c r="K26" s="112">
        <v>0</v>
      </c>
      <c r="L26" s="53">
        <f t="shared" si="4"/>
        <v>0</v>
      </c>
      <c r="M26" s="112">
        <v>0</v>
      </c>
      <c r="N26" s="53">
        <f t="shared" si="5"/>
        <v>0</v>
      </c>
      <c r="O26" s="54">
        <f t="shared" si="3"/>
        <v>0</v>
      </c>
      <c r="P26" s="1"/>
    </row>
    <row r="27" spans="2:16" ht="13" thickBot="1">
      <c r="B27" s="7" t="str">
        <f t="shared" si="6"/>
        <v/>
      </c>
      <c r="C27" s="50">
        <f>IF(D11="","-",+C26+1)</f>
        <v>2018</v>
      </c>
      <c r="D27" s="55">
        <v>0</v>
      </c>
      <c r="E27" s="377">
        <v>0</v>
      </c>
      <c r="F27" s="55">
        <v>0</v>
      </c>
      <c r="G27" s="378">
        <v>0</v>
      </c>
      <c r="H27" s="363">
        <v>0</v>
      </c>
      <c r="I27" s="52">
        <f t="shared" si="0"/>
        <v>0</v>
      </c>
      <c r="J27" s="52"/>
      <c r="K27" s="112">
        <v>0</v>
      </c>
      <c r="L27" s="53">
        <f t="shared" si="4"/>
        <v>0</v>
      </c>
      <c r="M27" s="112">
        <v>0</v>
      </c>
      <c r="N27" s="53">
        <f t="shared" si="5"/>
        <v>0</v>
      </c>
      <c r="O27" s="54">
        <f t="shared" si="3"/>
        <v>0</v>
      </c>
      <c r="P27" s="1"/>
    </row>
    <row r="28" spans="2:16" ht="13" thickBot="1">
      <c r="B28" s="7" t="str">
        <f t="shared" si="6"/>
        <v/>
      </c>
      <c r="C28" s="50">
        <f>IF(D11="","-",+C27+1)</f>
        <v>2019</v>
      </c>
      <c r="D28" s="55">
        <v>0</v>
      </c>
      <c r="E28" s="377">
        <v>0</v>
      </c>
      <c r="F28" s="55">
        <v>0</v>
      </c>
      <c r="G28" s="378">
        <v>0</v>
      </c>
      <c r="H28" s="363">
        <v>0</v>
      </c>
      <c r="I28" s="52">
        <f t="shared" si="0"/>
        <v>0</v>
      </c>
      <c r="J28" s="52"/>
      <c r="K28" s="112">
        <v>0</v>
      </c>
      <c r="L28" s="53">
        <f t="shared" si="4"/>
        <v>0</v>
      </c>
      <c r="M28" s="112">
        <v>0</v>
      </c>
      <c r="N28" s="53">
        <f t="shared" si="5"/>
        <v>0</v>
      </c>
      <c r="O28" s="54">
        <f t="shared" si="3"/>
        <v>0</v>
      </c>
      <c r="P28" s="1"/>
    </row>
    <row r="29" spans="2:16" ht="13" thickBot="1">
      <c r="B29" s="7" t="str">
        <f t="shared" si="6"/>
        <v/>
      </c>
      <c r="C29" s="50">
        <f>IF(D11="","-",+C28+1)</f>
        <v>2020</v>
      </c>
      <c r="D29" s="55">
        <v>0</v>
      </c>
      <c r="E29" s="377">
        <v>0</v>
      </c>
      <c r="F29" s="55">
        <v>0</v>
      </c>
      <c r="G29" s="378">
        <v>0</v>
      </c>
      <c r="H29" s="363">
        <v>0</v>
      </c>
      <c r="I29" s="52">
        <f t="shared" si="0"/>
        <v>0</v>
      </c>
      <c r="J29" s="52"/>
      <c r="K29" s="112">
        <v>0</v>
      </c>
      <c r="L29" s="53">
        <f t="shared" si="4"/>
        <v>0</v>
      </c>
      <c r="M29" s="112">
        <v>0</v>
      </c>
      <c r="N29" s="53">
        <f t="shared" si="5"/>
        <v>0</v>
      </c>
      <c r="O29" s="54">
        <f t="shared" si="3"/>
        <v>0</v>
      </c>
      <c r="P29" s="1"/>
    </row>
    <row r="30" spans="2:16" ht="13" thickBot="1">
      <c r="B30" s="7" t="str">
        <f t="shared" si="6"/>
        <v/>
      </c>
      <c r="C30" s="50">
        <f>IF(D11="","-",+C29+1)</f>
        <v>2021</v>
      </c>
      <c r="D30" s="55">
        <v>0</v>
      </c>
      <c r="E30" s="377">
        <v>0</v>
      </c>
      <c r="F30" s="55">
        <v>0</v>
      </c>
      <c r="G30" s="378">
        <v>0</v>
      </c>
      <c r="H30" s="363">
        <v>0</v>
      </c>
      <c r="I30" s="52">
        <f t="shared" si="0"/>
        <v>0</v>
      </c>
      <c r="J30" s="52"/>
      <c r="K30" s="112">
        <v>0</v>
      </c>
      <c r="L30" s="53">
        <f t="shared" si="4"/>
        <v>0</v>
      </c>
      <c r="M30" s="112">
        <v>0</v>
      </c>
      <c r="N30" s="53">
        <f t="shared" si="5"/>
        <v>0</v>
      </c>
      <c r="O30" s="54">
        <f t="shared" si="3"/>
        <v>0</v>
      </c>
      <c r="P30" s="1"/>
    </row>
    <row r="31" spans="2:16" ht="13" thickBot="1">
      <c r="B31" s="7" t="str">
        <f t="shared" si="6"/>
        <v/>
      </c>
      <c r="C31" s="50">
        <f>IF(D11="","-",+C30+1)</f>
        <v>2022</v>
      </c>
      <c r="D31" s="55">
        <v>0</v>
      </c>
      <c r="E31" s="377">
        <v>0</v>
      </c>
      <c r="F31" s="55">
        <v>0</v>
      </c>
      <c r="G31" s="378">
        <v>0</v>
      </c>
      <c r="H31" s="363">
        <v>0</v>
      </c>
      <c r="I31" s="52">
        <f t="shared" si="0"/>
        <v>0</v>
      </c>
      <c r="J31" s="52"/>
      <c r="K31" s="112">
        <v>0</v>
      </c>
      <c r="L31" s="53">
        <f t="shared" si="4"/>
        <v>0</v>
      </c>
      <c r="M31" s="112">
        <v>0</v>
      </c>
      <c r="N31" s="53">
        <f t="shared" si="5"/>
        <v>0</v>
      </c>
      <c r="O31" s="54">
        <f t="shared" si="3"/>
        <v>0</v>
      </c>
      <c r="P31" s="1"/>
    </row>
    <row r="32" spans="2:16" ht="13">
      <c r="B32" s="7" t="str">
        <f t="shared" si="6"/>
        <v/>
      </c>
      <c r="C32" s="459">
        <f>IF(D11="","-",+C31+1)</f>
        <v>2023</v>
      </c>
      <c r="D32" s="55">
        <v>0</v>
      </c>
      <c r="E32" s="377">
        <v>0</v>
      </c>
      <c r="F32" s="55">
        <v>0</v>
      </c>
      <c r="G32" s="378">
        <v>0</v>
      </c>
      <c r="H32" s="363">
        <v>0</v>
      </c>
      <c r="I32" s="52">
        <f t="shared" si="0"/>
        <v>0</v>
      </c>
      <c r="J32" s="52"/>
      <c r="K32" s="112">
        <v>0</v>
      </c>
      <c r="L32" s="53">
        <f t="shared" si="4"/>
        <v>0</v>
      </c>
      <c r="M32" s="112">
        <v>0</v>
      </c>
      <c r="N32" s="53">
        <f t="shared" si="5"/>
        <v>0</v>
      </c>
      <c r="O32" s="54">
        <f t="shared" si="3"/>
        <v>0</v>
      </c>
      <c r="P32" s="1"/>
    </row>
    <row r="33" spans="2:16" ht="12.5">
      <c r="B33" s="7" t="str">
        <f t="shared" si="6"/>
        <v/>
      </c>
      <c r="C33" s="50">
        <f>IF(D11="","-",+C32+1)</f>
        <v>2024</v>
      </c>
      <c r="D33" s="55">
        <f>IF(F32+SUM(E$17:E32)=D$10,F32,D$10-SUM(E$17:E32))</f>
        <v>0</v>
      </c>
      <c r="E33" s="377">
        <f>IF(+I14&lt;F32,I14,D33)</f>
        <v>0</v>
      </c>
      <c r="F33" s="55">
        <f t="shared" ref="F33:F48" si="7">+D33-E33</f>
        <v>0</v>
      </c>
      <c r="G33" s="378">
        <f t="shared" ref="G33:G48" si="8">+I$12*((D33+F33)/2)+E33</f>
        <v>0</v>
      </c>
      <c r="H33" s="363">
        <f t="shared" ref="H33:H48" si="9">+I$13*((D33+F33)/2)+E33</f>
        <v>0</v>
      </c>
      <c r="I33" s="52">
        <f t="shared" si="0"/>
        <v>0</v>
      </c>
      <c r="J33" s="52"/>
      <c r="K33" s="129"/>
      <c r="L33" s="54">
        <f t="shared" si="1"/>
        <v>0</v>
      </c>
      <c r="M33" s="129"/>
      <c r="N33" s="54">
        <f t="shared" si="2"/>
        <v>0</v>
      </c>
      <c r="O33" s="54">
        <f t="shared" si="3"/>
        <v>0</v>
      </c>
      <c r="P33" s="1"/>
    </row>
    <row r="34" spans="2:16" ht="12.5">
      <c r="B34" s="7" t="str">
        <f t="shared" si="6"/>
        <v/>
      </c>
      <c r="C34" s="50">
        <f>IF(D11="","-",+C33+1)</f>
        <v>2025</v>
      </c>
      <c r="D34" s="55">
        <f>IF(F33+SUM(E$17:E33)=D$10,F33,D$10-SUM(E$17:E33))</f>
        <v>0</v>
      </c>
      <c r="E34" s="377">
        <f>IF(+I14&lt;F33,I14,D34)</f>
        <v>0</v>
      </c>
      <c r="F34" s="55">
        <f t="shared" si="7"/>
        <v>0</v>
      </c>
      <c r="G34" s="378">
        <f t="shared" si="8"/>
        <v>0</v>
      </c>
      <c r="H34" s="363">
        <f t="shared" si="9"/>
        <v>0</v>
      </c>
      <c r="I34" s="52">
        <f t="shared" si="0"/>
        <v>0</v>
      </c>
      <c r="J34" s="52"/>
      <c r="K34" s="129"/>
      <c r="L34" s="54">
        <f t="shared" si="1"/>
        <v>0</v>
      </c>
      <c r="M34" s="129"/>
      <c r="N34" s="54">
        <f t="shared" si="2"/>
        <v>0</v>
      </c>
      <c r="O34" s="54">
        <f t="shared" si="3"/>
        <v>0</v>
      </c>
      <c r="P34" s="1"/>
    </row>
    <row r="35" spans="2:16" ht="12.5">
      <c r="B35" s="7" t="str">
        <f t="shared" si="6"/>
        <v/>
      </c>
      <c r="C35" s="50">
        <f>IF(D11="","-",+C34+1)</f>
        <v>2026</v>
      </c>
      <c r="D35" s="55">
        <f>IF(F34+SUM(E$17:E34)=D$10,F34,D$10-SUM(E$17:E34))</f>
        <v>0</v>
      </c>
      <c r="E35" s="377">
        <f>IF(+I14&lt;F34,I14,D35)</f>
        <v>0</v>
      </c>
      <c r="F35" s="55">
        <f t="shared" si="7"/>
        <v>0</v>
      </c>
      <c r="G35" s="378">
        <f t="shared" si="8"/>
        <v>0</v>
      </c>
      <c r="H35" s="363">
        <f t="shared" si="9"/>
        <v>0</v>
      </c>
      <c r="I35" s="52">
        <f t="shared" si="0"/>
        <v>0</v>
      </c>
      <c r="J35" s="52"/>
      <c r="K35" s="129"/>
      <c r="L35" s="54">
        <f t="shared" si="1"/>
        <v>0</v>
      </c>
      <c r="M35" s="129"/>
      <c r="N35" s="54">
        <f t="shared" si="2"/>
        <v>0</v>
      </c>
      <c r="O35" s="54">
        <f t="shared" si="3"/>
        <v>0</v>
      </c>
      <c r="P35" s="1"/>
    </row>
    <row r="36" spans="2:16" ht="12.5">
      <c r="B36" s="7" t="str">
        <f t="shared" si="6"/>
        <v/>
      </c>
      <c r="C36" s="50">
        <f>IF(D11="","-",+C35+1)</f>
        <v>2027</v>
      </c>
      <c r="D36" s="55">
        <f>IF(F35+SUM(E$17:E35)=D$10,F35,D$10-SUM(E$17:E35))</f>
        <v>0</v>
      </c>
      <c r="E36" s="377">
        <f>IF(+I14&lt;F35,I14,D36)</f>
        <v>0</v>
      </c>
      <c r="F36" s="55">
        <f t="shared" si="7"/>
        <v>0</v>
      </c>
      <c r="G36" s="378">
        <f t="shared" si="8"/>
        <v>0</v>
      </c>
      <c r="H36" s="363">
        <f t="shared" si="9"/>
        <v>0</v>
      </c>
      <c r="I36" s="52">
        <f t="shared" si="0"/>
        <v>0</v>
      </c>
      <c r="J36" s="52"/>
      <c r="K36" s="129"/>
      <c r="L36" s="54">
        <f t="shared" si="1"/>
        <v>0</v>
      </c>
      <c r="M36" s="129"/>
      <c r="N36" s="54">
        <f t="shared" si="2"/>
        <v>0</v>
      </c>
      <c r="O36" s="54">
        <f t="shared" si="3"/>
        <v>0</v>
      </c>
      <c r="P36" s="1"/>
    </row>
    <row r="37" spans="2:16" ht="12.5">
      <c r="B37" s="7" t="str">
        <f t="shared" si="6"/>
        <v/>
      </c>
      <c r="C37" s="50">
        <f>IF(D11="","-",+C36+1)</f>
        <v>2028</v>
      </c>
      <c r="D37" s="55">
        <f>IF(F36+SUM(E$17:E36)=D$10,F36,D$10-SUM(E$17:E36))</f>
        <v>0</v>
      </c>
      <c r="E37" s="377">
        <f>IF(+I14&lt;F36,I14,D37)</f>
        <v>0</v>
      </c>
      <c r="F37" s="55">
        <f t="shared" si="7"/>
        <v>0</v>
      </c>
      <c r="G37" s="378">
        <f t="shared" si="8"/>
        <v>0</v>
      </c>
      <c r="H37" s="363">
        <f t="shared" si="9"/>
        <v>0</v>
      </c>
      <c r="I37" s="52">
        <f t="shared" si="0"/>
        <v>0</v>
      </c>
      <c r="J37" s="52"/>
      <c r="K37" s="129"/>
      <c r="L37" s="54">
        <f t="shared" si="1"/>
        <v>0</v>
      </c>
      <c r="M37" s="129"/>
      <c r="N37" s="54">
        <f t="shared" si="2"/>
        <v>0</v>
      </c>
      <c r="O37" s="54">
        <f t="shared" si="3"/>
        <v>0</v>
      </c>
      <c r="P37" s="1"/>
    </row>
    <row r="38" spans="2:16" ht="12.5">
      <c r="B38" s="7" t="str">
        <f t="shared" si="6"/>
        <v/>
      </c>
      <c r="C38" s="50">
        <f>IF(D11="","-",+C37+1)</f>
        <v>2029</v>
      </c>
      <c r="D38" s="55">
        <f>IF(F37+SUM(E$17:E37)=D$10,F37,D$10-SUM(E$17:E37))</f>
        <v>0</v>
      </c>
      <c r="E38" s="377">
        <f>IF(+I14&lt;F37,I14,D38)</f>
        <v>0</v>
      </c>
      <c r="F38" s="55">
        <f t="shared" si="7"/>
        <v>0</v>
      </c>
      <c r="G38" s="378">
        <f t="shared" si="8"/>
        <v>0</v>
      </c>
      <c r="H38" s="363">
        <f t="shared" si="9"/>
        <v>0</v>
      </c>
      <c r="I38" s="52">
        <f t="shared" si="0"/>
        <v>0</v>
      </c>
      <c r="J38" s="52"/>
      <c r="K38" s="129"/>
      <c r="L38" s="54">
        <f t="shared" si="1"/>
        <v>0</v>
      </c>
      <c r="M38" s="129"/>
      <c r="N38" s="54">
        <f t="shared" si="2"/>
        <v>0</v>
      </c>
      <c r="O38" s="54">
        <f t="shared" si="3"/>
        <v>0</v>
      </c>
      <c r="P38" s="1"/>
    </row>
    <row r="39" spans="2:16" ht="12.5">
      <c r="B39" s="7" t="str">
        <f t="shared" si="6"/>
        <v/>
      </c>
      <c r="C39" s="50">
        <f>IF(D11="","-",+C38+1)</f>
        <v>2030</v>
      </c>
      <c r="D39" s="55">
        <f>IF(F38+SUM(E$17:E38)=D$10,F38,D$10-SUM(E$17:E38))</f>
        <v>0</v>
      </c>
      <c r="E39" s="377">
        <f>IF(+I14&lt;F38,I14,D39)</f>
        <v>0</v>
      </c>
      <c r="F39" s="55">
        <f t="shared" si="7"/>
        <v>0</v>
      </c>
      <c r="G39" s="378">
        <f t="shared" si="8"/>
        <v>0</v>
      </c>
      <c r="H39" s="363">
        <f t="shared" si="9"/>
        <v>0</v>
      </c>
      <c r="I39" s="52">
        <f t="shared" si="0"/>
        <v>0</v>
      </c>
      <c r="J39" s="52"/>
      <c r="K39" s="129"/>
      <c r="L39" s="54">
        <f t="shared" si="1"/>
        <v>0</v>
      </c>
      <c r="M39" s="129"/>
      <c r="N39" s="54">
        <f t="shared" si="2"/>
        <v>0</v>
      </c>
      <c r="O39" s="54">
        <f t="shared" si="3"/>
        <v>0</v>
      </c>
      <c r="P39" s="1"/>
    </row>
    <row r="40" spans="2:16" ht="12.5">
      <c r="B40" s="7" t="str">
        <f t="shared" si="6"/>
        <v/>
      </c>
      <c r="C40" s="50">
        <f>IF(D11="","-",+C39+1)</f>
        <v>2031</v>
      </c>
      <c r="D40" s="55">
        <f>IF(F39+SUM(E$17:E39)=D$10,F39,D$10-SUM(E$17:E39))</f>
        <v>0</v>
      </c>
      <c r="E40" s="377">
        <f>IF(+I14&lt;F39,I14,D40)</f>
        <v>0</v>
      </c>
      <c r="F40" s="55">
        <f t="shared" si="7"/>
        <v>0</v>
      </c>
      <c r="G40" s="378">
        <f t="shared" si="8"/>
        <v>0</v>
      </c>
      <c r="H40" s="363">
        <f t="shared" si="9"/>
        <v>0</v>
      </c>
      <c r="I40" s="52">
        <f t="shared" si="0"/>
        <v>0</v>
      </c>
      <c r="J40" s="52"/>
      <c r="K40" s="129"/>
      <c r="L40" s="54">
        <f t="shared" si="1"/>
        <v>0</v>
      </c>
      <c r="M40" s="129"/>
      <c r="N40" s="54">
        <f t="shared" si="2"/>
        <v>0</v>
      </c>
      <c r="O40" s="54">
        <f t="shared" si="3"/>
        <v>0</v>
      </c>
      <c r="P40" s="1"/>
    </row>
    <row r="41" spans="2:16" ht="12.5">
      <c r="B41" s="7" t="str">
        <f t="shared" si="6"/>
        <v/>
      </c>
      <c r="C41" s="50">
        <f>IF(D11="","-",+C40+1)</f>
        <v>2032</v>
      </c>
      <c r="D41" s="55">
        <f>IF(F40+SUM(E$17:E40)=D$10,F40,D$10-SUM(E$17:E40))</f>
        <v>0</v>
      </c>
      <c r="E41" s="377">
        <f>IF(+I14&lt;F40,I14,D41)</f>
        <v>0</v>
      </c>
      <c r="F41" s="55">
        <f t="shared" si="7"/>
        <v>0</v>
      </c>
      <c r="G41" s="378">
        <f t="shared" si="8"/>
        <v>0</v>
      </c>
      <c r="H41" s="363">
        <f t="shared" si="9"/>
        <v>0</v>
      </c>
      <c r="I41" s="52">
        <f t="shared" si="0"/>
        <v>0</v>
      </c>
      <c r="J41" s="52"/>
      <c r="K41" s="129"/>
      <c r="L41" s="54">
        <f t="shared" si="1"/>
        <v>0</v>
      </c>
      <c r="M41" s="129"/>
      <c r="N41" s="54">
        <f t="shared" si="2"/>
        <v>0</v>
      </c>
      <c r="O41" s="54">
        <f t="shared" si="3"/>
        <v>0</v>
      </c>
      <c r="P41" s="1"/>
    </row>
    <row r="42" spans="2:16" ht="12.5">
      <c r="B42" s="7" t="str">
        <f t="shared" si="6"/>
        <v/>
      </c>
      <c r="C42" s="50">
        <f>IF(D11="","-",+C41+1)</f>
        <v>2033</v>
      </c>
      <c r="D42" s="55">
        <f>IF(F41+SUM(E$17:E41)=D$10,F41,D$10-SUM(E$17:E41))</f>
        <v>0</v>
      </c>
      <c r="E42" s="377">
        <f>IF(+I14&lt;F41,I14,D42)</f>
        <v>0</v>
      </c>
      <c r="F42" s="55">
        <f t="shared" si="7"/>
        <v>0</v>
      </c>
      <c r="G42" s="378">
        <f t="shared" si="8"/>
        <v>0</v>
      </c>
      <c r="H42" s="363">
        <f t="shared" si="9"/>
        <v>0</v>
      </c>
      <c r="I42" s="52">
        <f t="shared" si="0"/>
        <v>0</v>
      </c>
      <c r="J42" s="52"/>
      <c r="K42" s="129"/>
      <c r="L42" s="54">
        <f t="shared" si="1"/>
        <v>0</v>
      </c>
      <c r="M42" s="129"/>
      <c r="N42" s="54">
        <f t="shared" si="2"/>
        <v>0</v>
      </c>
      <c r="O42" s="54">
        <f t="shared" si="3"/>
        <v>0</v>
      </c>
      <c r="P42" s="1"/>
    </row>
    <row r="43" spans="2:16" ht="12.5">
      <c r="B43" s="7" t="str">
        <f t="shared" si="6"/>
        <v/>
      </c>
      <c r="C43" s="50">
        <f>IF(D11="","-",+C42+1)</f>
        <v>2034</v>
      </c>
      <c r="D43" s="55">
        <f>IF(F42+SUM(E$17:E42)=D$10,F42,D$10-SUM(E$17:E42))</f>
        <v>0</v>
      </c>
      <c r="E43" s="377">
        <f>IF(+I14&lt;F42,I14,D43)</f>
        <v>0</v>
      </c>
      <c r="F43" s="55">
        <f t="shared" si="7"/>
        <v>0</v>
      </c>
      <c r="G43" s="378">
        <f t="shared" si="8"/>
        <v>0</v>
      </c>
      <c r="H43" s="363">
        <f t="shared" si="9"/>
        <v>0</v>
      </c>
      <c r="I43" s="52">
        <f t="shared" si="0"/>
        <v>0</v>
      </c>
      <c r="J43" s="52"/>
      <c r="K43" s="129"/>
      <c r="L43" s="54">
        <f t="shared" si="1"/>
        <v>0</v>
      </c>
      <c r="M43" s="129"/>
      <c r="N43" s="54">
        <f t="shared" si="2"/>
        <v>0</v>
      </c>
      <c r="O43" s="54">
        <f t="shared" si="3"/>
        <v>0</v>
      </c>
      <c r="P43" s="1"/>
    </row>
    <row r="44" spans="2:16" ht="12.5">
      <c r="B44" s="7" t="str">
        <f t="shared" si="6"/>
        <v/>
      </c>
      <c r="C44" s="50">
        <f>IF(D11="","-",+C43+1)</f>
        <v>2035</v>
      </c>
      <c r="D44" s="55">
        <f>IF(F43+SUM(E$17:E43)=D$10,F43,D$10-SUM(E$17:E43))</f>
        <v>0</v>
      </c>
      <c r="E44" s="377">
        <f>IF(+I14&lt;F43,I14,D44)</f>
        <v>0</v>
      </c>
      <c r="F44" s="55">
        <f t="shared" si="7"/>
        <v>0</v>
      </c>
      <c r="G44" s="378">
        <f t="shared" si="8"/>
        <v>0</v>
      </c>
      <c r="H44" s="363">
        <f t="shared" si="9"/>
        <v>0</v>
      </c>
      <c r="I44" s="52">
        <f t="shared" si="0"/>
        <v>0</v>
      </c>
      <c r="J44" s="52"/>
      <c r="K44" s="129"/>
      <c r="L44" s="54">
        <f t="shared" si="1"/>
        <v>0</v>
      </c>
      <c r="M44" s="129"/>
      <c r="N44" s="54">
        <f t="shared" si="2"/>
        <v>0</v>
      </c>
      <c r="O44" s="54">
        <f t="shared" si="3"/>
        <v>0</v>
      </c>
      <c r="P44" s="1"/>
    </row>
    <row r="45" spans="2:16" ht="12.5">
      <c r="B45" s="7" t="str">
        <f t="shared" si="6"/>
        <v/>
      </c>
      <c r="C45" s="50">
        <f>IF(D11="","-",+C44+1)</f>
        <v>2036</v>
      </c>
      <c r="D45" s="55">
        <f>IF(F44+SUM(E$17:E44)=D$10,F44,D$10-SUM(E$17:E44))</f>
        <v>0</v>
      </c>
      <c r="E45" s="377">
        <f>IF(+I14&lt;F44,I14,D45)</f>
        <v>0</v>
      </c>
      <c r="F45" s="55">
        <f t="shared" si="7"/>
        <v>0</v>
      </c>
      <c r="G45" s="378">
        <f t="shared" si="8"/>
        <v>0</v>
      </c>
      <c r="H45" s="363">
        <f t="shared" si="9"/>
        <v>0</v>
      </c>
      <c r="I45" s="52">
        <f t="shared" si="0"/>
        <v>0</v>
      </c>
      <c r="J45" s="52"/>
      <c r="K45" s="129"/>
      <c r="L45" s="54">
        <f t="shared" si="1"/>
        <v>0</v>
      </c>
      <c r="M45" s="129"/>
      <c r="N45" s="54">
        <f t="shared" si="2"/>
        <v>0</v>
      </c>
      <c r="O45" s="54">
        <f t="shared" si="3"/>
        <v>0</v>
      </c>
      <c r="P45" s="1"/>
    </row>
    <row r="46" spans="2:16" ht="12.5">
      <c r="B46" s="7" t="str">
        <f t="shared" si="6"/>
        <v/>
      </c>
      <c r="C46" s="50">
        <f>IF(D11="","-",+C45+1)</f>
        <v>2037</v>
      </c>
      <c r="D46" s="55">
        <f>IF(F45+SUM(E$17:E45)=D$10,F45,D$10-SUM(E$17:E45))</f>
        <v>0</v>
      </c>
      <c r="E46" s="377">
        <f>IF(+I14&lt;F45,I14,D46)</f>
        <v>0</v>
      </c>
      <c r="F46" s="55">
        <f t="shared" si="7"/>
        <v>0</v>
      </c>
      <c r="G46" s="378">
        <f t="shared" si="8"/>
        <v>0</v>
      </c>
      <c r="H46" s="363">
        <f t="shared" si="9"/>
        <v>0</v>
      </c>
      <c r="I46" s="52">
        <f t="shared" si="0"/>
        <v>0</v>
      </c>
      <c r="J46" s="52"/>
      <c r="K46" s="129"/>
      <c r="L46" s="54">
        <f t="shared" si="1"/>
        <v>0</v>
      </c>
      <c r="M46" s="129"/>
      <c r="N46" s="54">
        <f t="shared" si="2"/>
        <v>0</v>
      </c>
      <c r="O46" s="54">
        <f t="shared" si="3"/>
        <v>0</v>
      </c>
      <c r="P46" s="1"/>
    </row>
    <row r="47" spans="2:16" ht="12.5">
      <c r="B47" s="7" t="str">
        <f t="shared" si="6"/>
        <v/>
      </c>
      <c r="C47" s="50">
        <f>IF(D11="","-",+C46+1)</f>
        <v>2038</v>
      </c>
      <c r="D47" s="55">
        <f>IF(F46+SUM(E$17:E46)=D$10,F46,D$10-SUM(E$17:E46))</f>
        <v>0</v>
      </c>
      <c r="E47" s="377">
        <f>IF(+I14&lt;F46,I14,D47)</f>
        <v>0</v>
      </c>
      <c r="F47" s="55">
        <f t="shared" si="7"/>
        <v>0</v>
      </c>
      <c r="G47" s="378">
        <f t="shared" si="8"/>
        <v>0</v>
      </c>
      <c r="H47" s="363">
        <f t="shared" si="9"/>
        <v>0</v>
      </c>
      <c r="I47" s="52">
        <f t="shared" si="0"/>
        <v>0</v>
      </c>
      <c r="J47" s="52"/>
      <c r="K47" s="129"/>
      <c r="L47" s="54">
        <f t="shared" si="1"/>
        <v>0</v>
      </c>
      <c r="M47" s="129"/>
      <c r="N47" s="54">
        <f t="shared" si="2"/>
        <v>0</v>
      </c>
      <c r="O47" s="54">
        <f t="shared" si="3"/>
        <v>0</v>
      </c>
      <c r="P47" s="1"/>
    </row>
    <row r="48" spans="2:16" ht="12.5">
      <c r="B48" s="7" t="str">
        <f t="shared" si="6"/>
        <v/>
      </c>
      <c r="C48" s="50">
        <f>IF(D11="","-",+C47+1)</f>
        <v>2039</v>
      </c>
      <c r="D48" s="55">
        <f>IF(F47+SUM(E$17:E47)=D$10,F47,D$10-SUM(E$17:E47))</f>
        <v>0</v>
      </c>
      <c r="E48" s="377">
        <f>IF(+I14&lt;F47,I14,D48)</f>
        <v>0</v>
      </c>
      <c r="F48" s="55">
        <f t="shared" si="7"/>
        <v>0</v>
      </c>
      <c r="G48" s="378">
        <f t="shared" si="8"/>
        <v>0</v>
      </c>
      <c r="H48" s="363">
        <f t="shared" si="9"/>
        <v>0</v>
      </c>
      <c r="I48" s="52">
        <f t="shared" si="0"/>
        <v>0</v>
      </c>
      <c r="J48" s="52"/>
      <c r="K48" s="129"/>
      <c r="L48" s="54">
        <f t="shared" si="1"/>
        <v>0</v>
      </c>
      <c r="M48" s="129"/>
      <c r="N48" s="54">
        <f t="shared" si="2"/>
        <v>0</v>
      </c>
      <c r="O48" s="54">
        <f t="shared" si="3"/>
        <v>0</v>
      </c>
      <c r="P48" s="1"/>
    </row>
    <row r="49" spans="2:17" ht="12.5">
      <c r="B49" s="7" t="str">
        <f t="shared" si="6"/>
        <v/>
      </c>
      <c r="C49" s="50">
        <f>IF(D11="","-",+C48+1)</f>
        <v>2040</v>
      </c>
      <c r="D49" s="55">
        <f>IF(F48+SUM(E$17:E48)=D$10,F48,D$10-SUM(E$17:E48))</f>
        <v>0</v>
      </c>
      <c r="E49" s="377">
        <f>IF(+I14&lt;F48,I14,D49)</f>
        <v>0</v>
      </c>
      <c r="F49" s="55">
        <f t="shared" ref="F49:F72" si="10">+D49-E49</f>
        <v>0</v>
      </c>
      <c r="G49" s="378">
        <f t="shared" ref="G49:G72" si="11">+I$12*((D49+F49)/2)+E49</f>
        <v>0</v>
      </c>
      <c r="H49" s="363">
        <f t="shared" ref="H49:H72" si="12">+I$13*((D49+F49)/2)+E49</f>
        <v>0</v>
      </c>
      <c r="I49" s="52">
        <f t="shared" ref="I49:I72" si="13">H49-G49</f>
        <v>0</v>
      </c>
      <c r="J49" s="52"/>
      <c r="K49" s="129"/>
      <c r="L49" s="54">
        <f t="shared" ref="L49:L72" si="14">IF(K49&lt;&gt;0,+G49-K49,0)</f>
        <v>0</v>
      </c>
      <c r="M49" s="129"/>
      <c r="N49" s="54">
        <f t="shared" ref="N49:N72" si="15">IF(M49&lt;&gt;0,+H49-M49,0)</f>
        <v>0</v>
      </c>
      <c r="O49" s="54">
        <f t="shared" ref="O49:O72" si="16">+N49-L49</f>
        <v>0</v>
      </c>
      <c r="P49" s="1"/>
    </row>
    <row r="50" spans="2:17" ht="12.5">
      <c r="B50" s="7" t="str">
        <f t="shared" si="6"/>
        <v/>
      </c>
      <c r="C50" s="50">
        <f>IF(D11="","-",+C49+1)</f>
        <v>2041</v>
      </c>
      <c r="D50" s="55">
        <f>IF(F49+SUM(E$17:E49)=D$10,F49,D$10-SUM(E$17:E49))</f>
        <v>0</v>
      </c>
      <c r="E50" s="377">
        <f>IF(+I14&lt;F49,I14,D50)</f>
        <v>0</v>
      </c>
      <c r="F50" s="55">
        <f t="shared" si="10"/>
        <v>0</v>
      </c>
      <c r="G50" s="378">
        <f t="shared" si="11"/>
        <v>0</v>
      </c>
      <c r="H50" s="363">
        <f t="shared" si="12"/>
        <v>0</v>
      </c>
      <c r="I50" s="52">
        <f t="shared" si="13"/>
        <v>0</v>
      </c>
      <c r="J50" s="52"/>
      <c r="K50" s="129"/>
      <c r="L50" s="54">
        <f t="shared" si="14"/>
        <v>0</v>
      </c>
      <c r="M50" s="129"/>
      <c r="N50" s="54">
        <f t="shared" si="15"/>
        <v>0</v>
      </c>
      <c r="O50" s="54">
        <f t="shared" si="16"/>
        <v>0</v>
      </c>
      <c r="P50" s="1"/>
    </row>
    <row r="51" spans="2:17" ht="12.5">
      <c r="B51" s="7" t="str">
        <f t="shared" si="6"/>
        <v/>
      </c>
      <c r="C51" s="50">
        <f>IF(D11="","-",+C50+1)</f>
        <v>2042</v>
      </c>
      <c r="D51" s="55">
        <f>IF(F50+SUM(E$17:E50)=D$10,F50,D$10-SUM(E$17:E50))</f>
        <v>0</v>
      </c>
      <c r="E51" s="377">
        <f>IF(+I14&lt;F50,I14,D51)</f>
        <v>0</v>
      </c>
      <c r="F51" s="55">
        <f t="shared" si="10"/>
        <v>0</v>
      </c>
      <c r="G51" s="378">
        <f t="shared" si="11"/>
        <v>0</v>
      </c>
      <c r="H51" s="363">
        <f t="shared" si="12"/>
        <v>0</v>
      </c>
      <c r="I51" s="52">
        <f t="shared" si="13"/>
        <v>0</v>
      </c>
      <c r="J51" s="52"/>
      <c r="K51" s="129"/>
      <c r="L51" s="54">
        <f t="shared" si="14"/>
        <v>0</v>
      </c>
      <c r="M51" s="129"/>
      <c r="N51" s="54">
        <f t="shared" si="15"/>
        <v>0</v>
      </c>
      <c r="O51" s="54">
        <f t="shared" si="16"/>
        <v>0</v>
      </c>
      <c r="P51" s="1"/>
    </row>
    <row r="52" spans="2:17" ht="12.5">
      <c r="B52" s="7" t="str">
        <f t="shared" si="6"/>
        <v/>
      </c>
      <c r="C52" s="50">
        <f>IF(D11="","-",+C51+1)</f>
        <v>2043</v>
      </c>
      <c r="D52" s="55">
        <f>IF(F51+SUM(E$17:E51)=D$10,F51,D$10-SUM(E$17:E51))</f>
        <v>0</v>
      </c>
      <c r="E52" s="377">
        <f>IF(+I14&lt;F51,I14,D52)</f>
        <v>0</v>
      </c>
      <c r="F52" s="55">
        <f t="shared" si="10"/>
        <v>0</v>
      </c>
      <c r="G52" s="378">
        <f t="shared" si="11"/>
        <v>0</v>
      </c>
      <c r="H52" s="363">
        <f t="shared" si="12"/>
        <v>0</v>
      </c>
      <c r="I52" s="52">
        <f t="shared" si="13"/>
        <v>0</v>
      </c>
      <c r="J52" s="52"/>
      <c r="K52" s="129"/>
      <c r="L52" s="54">
        <f t="shared" si="14"/>
        <v>0</v>
      </c>
      <c r="M52" s="129"/>
      <c r="N52" s="54">
        <f t="shared" si="15"/>
        <v>0</v>
      </c>
      <c r="O52" s="54">
        <f t="shared" si="16"/>
        <v>0</v>
      </c>
      <c r="P52" s="1"/>
    </row>
    <row r="53" spans="2:17" ht="12.5">
      <c r="B53" s="7" t="str">
        <f t="shared" si="6"/>
        <v/>
      </c>
      <c r="C53" s="50">
        <f>IF(D11="","-",+C52+1)</f>
        <v>2044</v>
      </c>
      <c r="D53" s="55">
        <f>IF(F52+SUM(E$17:E52)=D$10,F52,D$10-SUM(E$17:E52))</f>
        <v>0</v>
      </c>
      <c r="E53" s="377">
        <f>IF(+I14&lt;F52,I14,D53)</f>
        <v>0</v>
      </c>
      <c r="F53" s="55">
        <f t="shared" si="10"/>
        <v>0</v>
      </c>
      <c r="G53" s="378">
        <f t="shared" si="11"/>
        <v>0</v>
      </c>
      <c r="H53" s="363">
        <f t="shared" si="12"/>
        <v>0</v>
      </c>
      <c r="I53" s="52">
        <f t="shared" si="13"/>
        <v>0</v>
      </c>
      <c r="J53" s="52"/>
      <c r="K53" s="129"/>
      <c r="L53" s="54">
        <f t="shared" si="14"/>
        <v>0</v>
      </c>
      <c r="M53" s="129"/>
      <c r="N53" s="54">
        <f t="shared" si="15"/>
        <v>0</v>
      </c>
      <c r="O53" s="54">
        <f t="shared" si="16"/>
        <v>0</v>
      </c>
      <c r="P53" s="1"/>
    </row>
    <row r="54" spans="2:17" ht="12.5">
      <c r="B54" s="7" t="str">
        <f t="shared" si="6"/>
        <v/>
      </c>
      <c r="C54" s="50">
        <f>IF(D11="","-",+C53+1)</f>
        <v>2045</v>
      </c>
      <c r="D54" s="55">
        <f>IF(F53+SUM(E$17:E53)=D$10,F53,D$10-SUM(E$17:E53))</f>
        <v>0</v>
      </c>
      <c r="E54" s="377">
        <f>IF(+I14&lt;F53,I14,D54)</f>
        <v>0</v>
      </c>
      <c r="F54" s="55">
        <f t="shared" si="10"/>
        <v>0</v>
      </c>
      <c r="G54" s="378">
        <f t="shared" si="11"/>
        <v>0</v>
      </c>
      <c r="H54" s="363">
        <f t="shared" si="12"/>
        <v>0</v>
      </c>
      <c r="I54" s="52">
        <f t="shared" si="13"/>
        <v>0</v>
      </c>
      <c r="J54" s="52"/>
      <c r="K54" s="129"/>
      <c r="L54" s="54">
        <f t="shared" si="14"/>
        <v>0</v>
      </c>
      <c r="M54" s="129"/>
      <c r="N54" s="54">
        <f t="shared" si="15"/>
        <v>0</v>
      </c>
      <c r="O54" s="54">
        <f t="shared" si="16"/>
        <v>0</v>
      </c>
      <c r="P54" s="1"/>
    </row>
    <row r="55" spans="2:17" ht="12.5">
      <c r="B55" s="7" t="str">
        <f t="shared" si="6"/>
        <v/>
      </c>
      <c r="C55" s="50">
        <f>IF(D11="","-",+C54+1)</f>
        <v>2046</v>
      </c>
      <c r="D55" s="55">
        <f>IF(F54+SUM(E$17:E54)=D$10,F54,D$10-SUM(E$17:E54))</f>
        <v>0</v>
      </c>
      <c r="E55" s="377">
        <f>IF(+I14&lt;F54,I14,D55)</f>
        <v>0</v>
      </c>
      <c r="F55" s="55">
        <f t="shared" si="10"/>
        <v>0</v>
      </c>
      <c r="G55" s="378">
        <f t="shared" si="11"/>
        <v>0</v>
      </c>
      <c r="H55" s="363">
        <f t="shared" si="12"/>
        <v>0</v>
      </c>
      <c r="I55" s="52">
        <f t="shared" si="13"/>
        <v>0</v>
      </c>
      <c r="J55" s="52"/>
      <c r="K55" s="129"/>
      <c r="L55" s="54">
        <f t="shared" si="14"/>
        <v>0</v>
      </c>
      <c r="M55" s="129"/>
      <c r="N55" s="54">
        <f t="shared" si="15"/>
        <v>0</v>
      </c>
      <c r="O55" s="54">
        <f t="shared" si="16"/>
        <v>0</v>
      </c>
      <c r="P55" s="1"/>
    </row>
    <row r="56" spans="2:17" ht="12.5">
      <c r="B56" s="7" t="str">
        <f t="shared" si="6"/>
        <v/>
      </c>
      <c r="C56" s="50">
        <f>IF(D11="","-",+C55+1)</f>
        <v>2047</v>
      </c>
      <c r="D56" s="55">
        <f>IF(F55+SUM(E$17:E55)=D$10,F55,D$10-SUM(E$17:E55))</f>
        <v>0</v>
      </c>
      <c r="E56" s="377">
        <f>IF(+I14&lt;F55,I14,D56)</f>
        <v>0</v>
      </c>
      <c r="F56" s="55">
        <f t="shared" si="10"/>
        <v>0</v>
      </c>
      <c r="G56" s="378">
        <f t="shared" si="11"/>
        <v>0</v>
      </c>
      <c r="H56" s="363">
        <f t="shared" si="12"/>
        <v>0</v>
      </c>
      <c r="I56" s="52">
        <f t="shared" si="13"/>
        <v>0</v>
      </c>
      <c r="J56" s="52"/>
      <c r="K56" s="129"/>
      <c r="L56" s="54">
        <f t="shared" si="14"/>
        <v>0</v>
      </c>
      <c r="M56" s="129"/>
      <c r="N56" s="54">
        <f t="shared" si="15"/>
        <v>0</v>
      </c>
      <c r="O56" s="54">
        <f t="shared" si="16"/>
        <v>0</v>
      </c>
      <c r="P56" s="1"/>
    </row>
    <row r="57" spans="2:17" ht="12.5">
      <c r="B57" s="7" t="str">
        <f t="shared" si="6"/>
        <v/>
      </c>
      <c r="C57" s="50">
        <f>IF(D11="","-",+C56+1)</f>
        <v>2048</v>
      </c>
      <c r="D57" s="55">
        <f>IF(F56+SUM(E$17:E56)=D$10,F56,D$10-SUM(E$17:E56))</f>
        <v>0</v>
      </c>
      <c r="E57" s="377">
        <f>IF(+I14&lt;F56,I14,D57)</f>
        <v>0</v>
      </c>
      <c r="F57" s="55">
        <f t="shared" si="10"/>
        <v>0</v>
      </c>
      <c r="G57" s="378">
        <f t="shared" si="11"/>
        <v>0</v>
      </c>
      <c r="H57" s="363">
        <f t="shared" si="12"/>
        <v>0</v>
      </c>
      <c r="I57" s="52">
        <f t="shared" si="13"/>
        <v>0</v>
      </c>
      <c r="J57" s="52"/>
      <c r="K57" s="129"/>
      <c r="L57" s="54">
        <f t="shared" si="14"/>
        <v>0</v>
      </c>
      <c r="M57" s="129"/>
      <c r="N57" s="54">
        <f t="shared" si="15"/>
        <v>0</v>
      </c>
      <c r="O57" s="54">
        <f t="shared" si="16"/>
        <v>0</v>
      </c>
      <c r="P57" s="1"/>
    </row>
    <row r="58" spans="2:17" ht="12.5">
      <c r="B58" s="7" t="str">
        <f t="shared" si="6"/>
        <v/>
      </c>
      <c r="C58" s="50">
        <f>IF(D11="","-",+C57+1)</f>
        <v>2049</v>
      </c>
      <c r="D58" s="55">
        <f>IF(F57+SUM(E$17:E57)=D$10,F57,D$10-SUM(E$17:E57))</f>
        <v>0</v>
      </c>
      <c r="E58" s="377">
        <f>IF(+I14&lt;F57,I14,D58)</f>
        <v>0</v>
      </c>
      <c r="F58" s="55">
        <f t="shared" si="10"/>
        <v>0</v>
      </c>
      <c r="G58" s="378">
        <f t="shared" si="11"/>
        <v>0</v>
      </c>
      <c r="H58" s="363">
        <f t="shared" si="12"/>
        <v>0</v>
      </c>
      <c r="I58" s="52">
        <f t="shared" si="13"/>
        <v>0</v>
      </c>
      <c r="J58" s="52"/>
      <c r="K58" s="129"/>
      <c r="L58" s="54">
        <f t="shared" si="14"/>
        <v>0</v>
      </c>
      <c r="M58" s="129"/>
      <c r="N58" s="54">
        <f t="shared" si="15"/>
        <v>0</v>
      </c>
      <c r="O58" s="54">
        <f t="shared" si="16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6"/>
        <v/>
      </c>
      <c r="C59" s="50">
        <f>IF(D11="","-",+C58+1)</f>
        <v>2050</v>
      </c>
      <c r="D59" s="55">
        <f>IF(F58+SUM(E$17:E58)=D$10,F58,D$10-SUM(E$17:E58))</f>
        <v>0</v>
      </c>
      <c r="E59" s="377">
        <f>IF(+I14&lt;F58,I14,D59)</f>
        <v>0</v>
      </c>
      <c r="F59" s="55">
        <f t="shared" si="10"/>
        <v>0</v>
      </c>
      <c r="G59" s="378">
        <f t="shared" si="11"/>
        <v>0</v>
      </c>
      <c r="H59" s="363">
        <f t="shared" si="12"/>
        <v>0</v>
      </c>
      <c r="I59" s="52">
        <f t="shared" si="13"/>
        <v>0</v>
      </c>
      <c r="J59" s="52"/>
      <c r="K59" s="129"/>
      <c r="L59" s="54">
        <f t="shared" si="14"/>
        <v>0</v>
      </c>
      <c r="M59" s="129"/>
      <c r="N59" s="54">
        <f t="shared" si="15"/>
        <v>0</v>
      </c>
      <c r="O59" s="54">
        <f t="shared" si="16"/>
        <v>0</v>
      </c>
      <c r="P59" s="1"/>
    </row>
    <row r="60" spans="2:17" ht="12.5">
      <c r="B60" s="7" t="str">
        <f t="shared" si="6"/>
        <v/>
      </c>
      <c r="C60" s="50">
        <f>IF(D11="","-",+C59+1)</f>
        <v>2051</v>
      </c>
      <c r="D60" s="55">
        <f>IF(F59+SUM(E$17:E59)=D$10,F59,D$10-SUM(E$17:E59))</f>
        <v>0</v>
      </c>
      <c r="E60" s="377">
        <f>IF(+I14&lt;F59,I14,D60)</f>
        <v>0</v>
      </c>
      <c r="F60" s="55">
        <f t="shared" si="10"/>
        <v>0</v>
      </c>
      <c r="G60" s="378">
        <f t="shared" si="11"/>
        <v>0</v>
      </c>
      <c r="H60" s="363">
        <f t="shared" si="12"/>
        <v>0</v>
      </c>
      <c r="I60" s="52">
        <f t="shared" si="13"/>
        <v>0</v>
      </c>
      <c r="J60" s="52"/>
      <c r="K60" s="129"/>
      <c r="L60" s="54">
        <f t="shared" si="14"/>
        <v>0</v>
      </c>
      <c r="M60" s="129"/>
      <c r="N60" s="54">
        <f t="shared" si="15"/>
        <v>0</v>
      </c>
      <c r="O60" s="54">
        <f t="shared" si="16"/>
        <v>0</v>
      </c>
      <c r="P60" s="1"/>
    </row>
    <row r="61" spans="2:17" ht="12.5">
      <c r="B61" s="7" t="str">
        <f t="shared" si="6"/>
        <v/>
      </c>
      <c r="C61" s="50">
        <f>IF(D11="","-",+C60+1)</f>
        <v>2052</v>
      </c>
      <c r="D61" s="55">
        <f>IF(F60+SUM(E$17:E60)=D$10,F60,D$10-SUM(E$17:E60))</f>
        <v>0</v>
      </c>
      <c r="E61" s="377">
        <f>IF(+I14&lt;F60,I14,D61)</f>
        <v>0</v>
      </c>
      <c r="F61" s="55">
        <f t="shared" si="10"/>
        <v>0</v>
      </c>
      <c r="G61" s="379">
        <f t="shared" si="11"/>
        <v>0</v>
      </c>
      <c r="H61" s="363">
        <f t="shared" si="12"/>
        <v>0</v>
      </c>
      <c r="I61" s="52">
        <f t="shared" si="13"/>
        <v>0</v>
      </c>
      <c r="J61" s="52"/>
      <c r="K61" s="129"/>
      <c r="L61" s="54">
        <f t="shared" si="14"/>
        <v>0</v>
      </c>
      <c r="M61" s="129"/>
      <c r="N61" s="54">
        <f t="shared" si="15"/>
        <v>0</v>
      </c>
      <c r="O61" s="54">
        <f t="shared" si="16"/>
        <v>0</v>
      </c>
      <c r="P61" s="1"/>
    </row>
    <row r="62" spans="2:17" ht="12.5">
      <c r="B62" s="7" t="str">
        <f t="shared" si="6"/>
        <v/>
      </c>
      <c r="C62" s="50">
        <f>IF(D11="","-",+C61+1)</f>
        <v>2053</v>
      </c>
      <c r="D62" s="55">
        <f>IF(F61+SUM(E$17:E61)=D$10,F61,D$10-SUM(E$17:E61))</f>
        <v>0</v>
      </c>
      <c r="E62" s="377">
        <f>IF(+I14&lt;F61,I14,D62)</f>
        <v>0</v>
      </c>
      <c r="F62" s="55">
        <f t="shared" si="10"/>
        <v>0</v>
      </c>
      <c r="G62" s="379">
        <f t="shared" si="11"/>
        <v>0</v>
      </c>
      <c r="H62" s="363">
        <f t="shared" si="12"/>
        <v>0</v>
      </c>
      <c r="I62" s="52">
        <f t="shared" si="13"/>
        <v>0</v>
      </c>
      <c r="J62" s="52"/>
      <c r="K62" s="129"/>
      <c r="L62" s="54">
        <f t="shared" si="14"/>
        <v>0</v>
      </c>
      <c r="M62" s="129"/>
      <c r="N62" s="54">
        <f t="shared" si="15"/>
        <v>0</v>
      </c>
      <c r="O62" s="54">
        <f t="shared" si="16"/>
        <v>0</v>
      </c>
      <c r="P62" s="1"/>
    </row>
    <row r="63" spans="2:17" ht="12.5">
      <c r="B63" s="7" t="str">
        <f t="shared" si="6"/>
        <v/>
      </c>
      <c r="C63" s="50">
        <f>IF(D11="","-",+C62+1)</f>
        <v>2054</v>
      </c>
      <c r="D63" s="55">
        <f>IF(F62+SUM(E$17:E62)=D$10,F62,D$10-SUM(E$17:E62))</f>
        <v>0</v>
      </c>
      <c r="E63" s="377">
        <f>IF(+I14&lt;F62,I14,D63)</f>
        <v>0</v>
      </c>
      <c r="F63" s="55">
        <f t="shared" si="10"/>
        <v>0</v>
      </c>
      <c r="G63" s="379">
        <f t="shared" si="11"/>
        <v>0</v>
      </c>
      <c r="H63" s="363">
        <f t="shared" si="12"/>
        <v>0</v>
      </c>
      <c r="I63" s="52">
        <f t="shared" si="13"/>
        <v>0</v>
      </c>
      <c r="J63" s="52"/>
      <c r="K63" s="129"/>
      <c r="L63" s="54">
        <f t="shared" si="14"/>
        <v>0</v>
      </c>
      <c r="M63" s="129"/>
      <c r="N63" s="54">
        <f t="shared" si="15"/>
        <v>0</v>
      </c>
      <c r="O63" s="54">
        <f t="shared" si="16"/>
        <v>0</v>
      </c>
      <c r="P63" s="1"/>
    </row>
    <row r="64" spans="2:17" ht="12.5">
      <c r="B64" s="7" t="str">
        <f t="shared" si="6"/>
        <v/>
      </c>
      <c r="C64" s="50">
        <f>IF(D11="","-",+C63+1)</f>
        <v>2055</v>
      </c>
      <c r="D64" s="55">
        <f>IF(F63+SUM(E$17:E63)=D$10,F63,D$10-SUM(E$17:E63))</f>
        <v>0</v>
      </c>
      <c r="E64" s="377">
        <f>IF(+I14&lt;F63,I14,D64)</f>
        <v>0</v>
      </c>
      <c r="F64" s="55">
        <f t="shared" si="10"/>
        <v>0</v>
      </c>
      <c r="G64" s="379">
        <f t="shared" si="11"/>
        <v>0</v>
      </c>
      <c r="H64" s="363">
        <f t="shared" si="12"/>
        <v>0</v>
      </c>
      <c r="I64" s="52">
        <f t="shared" si="13"/>
        <v>0</v>
      </c>
      <c r="J64" s="52"/>
      <c r="K64" s="129"/>
      <c r="L64" s="54">
        <f t="shared" si="14"/>
        <v>0</v>
      </c>
      <c r="M64" s="129"/>
      <c r="N64" s="54">
        <f t="shared" si="15"/>
        <v>0</v>
      </c>
      <c r="O64" s="54">
        <f t="shared" si="16"/>
        <v>0</v>
      </c>
      <c r="P64" s="1"/>
    </row>
    <row r="65" spans="1:16" ht="12.5">
      <c r="B65" s="7" t="str">
        <f t="shared" si="6"/>
        <v/>
      </c>
      <c r="C65" s="50">
        <f>IF(D11="","-",+C64+1)</f>
        <v>2056</v>
      </c>
      <c r="D65" s="55">
        <f>IF(F64+SUM(E$17:E64)=D$10,F64,D$10-SUM(E$17:E64))</f>
        <v>0</v>
      </c>
      <c r="E65" s="377">
        <f>IF(+I14&lt;F64,I14,D65)</f>
        <v>0</v>
      </c>
      <c r="F65" s="55">
        <f t="shared" si="10"/>
        <v>0</v>
      </c>
      <c r="G65" s="379">
        <f t="shared" si="11"/>
        <v>0</v>
      </c>
      <c r="H65" s="363">
        <f t="shared" si="12"/>
        <v>0</v>
      </c>
      <c r="I65" s="52">
        <f t="shared" si="13"/>
        <v>0</v>
      </c>
      <c r="J65" s="52"/>
      <c r="K65" s="129"/>
      <c r="L65" s="54">
        <f t="shared" si="14"/>
        <v>0</v>
      </c>
      <c r="M65" s="129"/>
      <c r="N65" s="54">
        <f t="shared" si="15"/>
        <v>0</v>
      </c>
      <c r="O65" s="54">
        <f t="shared" si="16"/>
        <v>0</v>
      </c>
      <c r="P65" s="1"/>
    </row>
    <row r="66" spans="1:16" ht="12.5">
      <c r="B66" s="7" t="str">
        <f t="shared" si="6"/>
        <v/>
      </c>
      <c r="C66" s="50">
        <f>IF(D11="","-",+C65+1)</f>
        <v>2057</v>
      </c>
      <c r="D66" s="55">
        <f>IF(F65+SUM(E$17:E65)=D$10,F65,D$10-SUM(E$17:E65))</f>
        <v>0</v>
      </c>
      <c r="E66" s="377">
        <f>IF(+I14&lt;F65,I14,D66)</f>
        <v>0</v>
      </c>
      <c r="F66" s="55">
        <f t="shared" si="10"/>
        <v>0</v>
      </c>
      <c r="G66" s="379">
        <f t="shared" si="11"/>
        <v>0</v>
      </c>
      <c r="H66" s="363">
        <f t="shared" si="12"/>
        <v>0</v>
      </c>
      <c r="I66" s="52">
        <f t="shared" si="13"/>
        <v>0</v>
      </c>
      <c r="J66" s="52"/>
      <c r="K66" s="129"/>
      <c r="L66" s="54">
        <f t="shared" si="14"/>
        <v>0</v>
      </c>
      <c r="M66" s="129"/>
      <c r="N66" s="54">
        <f t="shared" si="15"/>
        <v>0</v>
      </c>
      <c r="O66" s="54">
        <f t="shared" si="16"/>
        <v>0</v>
      </c>
      <c r="P66" s="1"/>
    </row>
    <row r="67" spans="1:16" ht="12.5">
      <c r="B67" s="7" t="str">
        <f t="shared" si="6"/>
        <v/>
      </c>
      <c r="C67" s="50">
        <f>IF(D11="","-",+C66+1)</f>
        <v>2058</v>
      </c>
      <c r="D67" s="55">
        <f>IF(F66+SUM(E$17:E66)=D$10,F66,D$10-SUM(E$17:E66))</f>
        <v>0</v>
      </c>
      <c r="E67" s="377">
        <f>IF(+I14&lt;F66,I14,D67)</f>
        <v>0</v>
      </c>
      <c r="F67" s="55">
        <f t="shared" si="10"/>
        <v>0</v>
      </c>
      <c r="G67" s="379">
        <f t="shared" si="11"/>
        <v>0</v>
      </c>
      <c r="H67" s="363">
        <f t="shared" si="12"/>
        <v>0</v>
      </c>
      <c r="I67" s="52">
        <f t="shared" si="13"/>
        <v>0</v>
      </c>
      <c r="J67" s="52"/>
      <c r="K67" s="129"/>
      <c r="L67" s="54">
        <f t="shared" si="14"/>
        <v>0</v>
      </c>
      <c r="M67" s="129"/>
      <c r="N67" s="54">
        <f t="shared" si="15"/>
        <v>0</v>
      </c>
      <c r="O67" s="54">
        <f t="shared" si="16"/>
        <v>0</v>
      </c>
      <c r="P67" s="1"/>
    </row>
    <row r="68" spans="1:16" ht="12.5">
      <c r="B68" s="7" t="str">
        <f t="shared" si="6"/>
        <v/>
      </c>
      <c r="C68" s="50">
        <f>IF(D11="","-",+C67+1)</f>
        <v>2059</v>
      </c>
      <c r="D68" s="55">
        <f>IF(F67+SUM(E$17:E67)=D$10,F67,D$10-SUM(E$17:E67))</f>
        <v>0</v>
      </c>
      <c r="E68" s="377">
        <f>IF(+I14&lt;F67,I14,D68)</f>
        <v>0</v>
      </c>
      <c r="F68" s="55">
        <f t="shared" si="10"/>
        <v>0</v>
      </c>
      <c r="G68" s="379">
        <f t="shared" si="11"/>
        <v>0</v>
      </c>
      <c r="H68" s="363">
        <f t="shared" si="12"/>
        <v>0</v>
      </c>
      <c r="I68" s="52">
        <f t="shared" si="13"/>
        <v>0</v>
      </c>
      <c r="J68" s="52"/>
      <c r="K68" s="129"/>
      <c r="L68" s="54">
        <f t="shared" si="14"/>
        <v>0</v>
      </c>
      <c r="M68" s="129"/>
      <c r="N68" s="54">
        <f t="shared" si="15"/>
        <v>0</v>
      </c>
      <c r="O68" s="54">
        <f t="shared" si="16"/>
        <v>0</v>
      </c>
      <c r="P68" s="1"/>
    </row>
    <row r="69" spans="1:16" ht="12.5">
      <c r="B69" s="7" t="str">
        <f t="shared" si="6"/>
        <v/>
      </c>
      <c r="C69" s="50">
        <f>IF(D11="","-",+C68+1)</f>
        <v>2060</v>
      </c>
      <c r="D69" s="55">
        <f>IF(F68+SUM(E$17:E68)=D$10,F68,D$10-SUM(E$17:E68))</f>
        <v>0</v>
      </c>
      <c r="E69" s="377">
        <f>IF(+I14&lt;F68,I14,D69)</f>
        <v>0</v>
      </c>
      <c r="F69" s="55">
        <f t="shared" si="10"/>
        <v>0</v>
      </c>
      <c r="G69" s="379">
        <f t="shared" si="11"/>
        <v>0</v>
      </c>
      <c r="H69" s="363">
        <f t="shared" si="12"/>
        <v>0</v>
      </c>
      <c r="I69" s="52">
        <f t="shared" si="13"/>
        <v>0</v>
      </c>
      <c r="J69" s="52"/>
      <c r="K69" s="129"/>
      <c r="L69" s="54">
        <f t="shared" si="14"/>
        <v>0</v>
      </c>
      <c r="M69" s="129"/>
      <c r="N69" s="54">
        <f t="shared" si="15"/>
        <v>0</v>
      </c>
      <c r="O69" s="54">
        <f t="shared" si="16"/>
        <v>0</v>
      </c>
      <c r="P69" s="1"/>
    </row>
    <row r="70" spans="1:16" ht="12.5">
      <c r="B70" s="7" t="str">
        <f t="shared" si="6"/>
        <v/>
      </c>
      <c r="C70" s="50">
        <f>IF(D11="","-",+C69+1)</f>
        <v>2061</v>
      </c>
      <c r="D70" s="55">
        <f>IF(F69+SUM(E$17:E69)=D$10,F69,D$10-SUM(E$17:E69))</f>
        <v>0</v>
      </c>
      <c r="E70" s="377">
        <f>IF(+I14&lt;F69,I14,D70)</f>
        <v>0</v>
      </c>
      <c r="F70" s="55">
        <f t="shared" si="10"/>
        <v>0</v>
      </c>
      <c r="G70" s="379">
        <f t="shared" si="11"/>
        <v>0</v>
      </c>
      <c r="H70" s="363">
        <f t="shared" si="12"/>
        <v>0</v>
      </c>
      <c r="I70" s="52">
        <f t="shared" si="13"/>
        <v>0</v>
      </c>
      <c r="J70" s="52"/>
      <c r="K70" s="129"/>
      <c r="L70" s="54">
        <f t="shared" si="14"/>
        <v>0</v>
      </c>
      <c r="M70" s="129"/>
      <c r="N70" s="54">
        <f t="shared" si="15"/>
        <v>0</v>
      </c>
      <c r="O70" s="54">
        <f t="shared" si="16"/>
        <v>0</v>
      </c>
      <c r="P70" s="1"/>
    </row>
    <row r="71" spans="1:16" ht="12.5">
      <c r="B71" s="7" t="str">
        <f t="shared" si="6"/>
        <v/>
      </c>
      <c r="C71" s="50">
        <f>IF(D11="","-",+C70+1)</f>
        <v>2062</v>
      </c>
      <c r="D71" s="55">
        <f>IF(F70+SUM(E$17:E70)=D$10,F70,D$10-SUM(E$17:E70))</f>
        <v>0</v>
      </c>
      <c r="E71" s="377">
        <f>IF(+I14&lt;F70,I14,D71)</f>
        <v>0</v>
      </c>
      <c r="F71" s="55">
        <f t="shared" si="10"/>
        <v>0</v>
      </c>
      <c r="G71" s="379">
        <f t="shared" si="11"/>
        <v>0</v>
      </c>
      <c r="H71" s="363">
        <f t="shared" si="12"/>
        <v>0</v>
      </c>
      <c r="I71" s="52">
        <f t="shared" si="13"/>
        <v>0</v>
      </c>
      <c r="J71" s="52"/>
      <c r="K71" s="129"/>
      <c r="L71" s="54">
        <f t="shared" si="14"/>
        <v>0</v>
      </c>
      <c r="M71" s="129"/>
      <c r="N71" s="54">
        <f t="shared" si="15"/>
        <v>0</v>
      </c>
      <c r="O71" s="54">
        <f t="shared" si="16"/>
        <v>0</v>
      </c>
      <c r="P71" s="1"/>
    </row>
    <row r="72" spans="1:16" ht="13" thickBot="1">
      <c r="B72" s="7" t="str">
        <f t="shared" si="6"/>
        <v/>
      </c>
      <c r="C72" s="59">
        <f>IF(D11="","-",+C71+1)</f>
        <v>2063</v>
      </c>
      <c r="D72" s="60">
        <f>IF(F71+SUM(E$17:E71)=D$10,F71,D$10-SUM(E$17:E71))</f>
        <v>0</v>
      </c>
      <c r="E72" s="380">
        <f>IF(+I14&lt;F71,I14,D72)</f>
        <v>0</v>
      </c>
      <c r="F72" s="60">
        <f t="shared" si="10"/>
        <v>0</v>
      </c>
      <c r="G72" s="381">
        <f t="shared" si="11"/>
        <v>0</v>
      </c>
      <c r="H72" s="361">
        <f t="shared" si="12"/>
        <v>0</v>
      </c>
      <c r="I72" s="63">
        <f t="shared" si="13"/>
        <v>0</v>
      </c>
      <c r="J72" s="52"/>
      <c r="K72" s="130"/>
      <c r="L72" s="64">
        <f t="shared" si="14"/>
        <v>0</v>
      </c>
      <c r="M72" s="130"/>
      <c r="N72" s="64">
        <f t="shared" si="15"/>
        <v>0</v>
      </c>
      <c r="O72" s="64">
        <f t="shared" si="16"/>
        <v>0</v>
      </c>
      <c r="P72" s="1"/>
    </row>
    <row r="73" spans="1:16" ht="12.5">
      <c r="C73" s="12" t="s">
        <v>78</v>
      </c>
      <c r="D73" s="292"/>
      <c r="E73" s="292">
        <f>SUM(E17:E72)</f>
        <v>0</v>
      </c>
      <c r="F73" s="292"/>
      <c r="G73" s="292">
        <f>SUM(G17:G72)</f>
        <v>0</v>
      </c>
      <c r="H73" s="292">
        <f>SUM(H17:H72)</f>
        <v>0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1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1:16" ht="17.5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18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  <c r="Q85" s="1"/>
    </row>
    <row r="86" spans="1:17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0</v>
      </c>
      <c r="N87" s="386">
        <f>IF(J92&lt;D11,0,VLOOKUP(J92,C17:O72,11))</f>
        <v>0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0</v>
      </c>
      <c r="N88" s="389">
        <f>IF(J92&lt;D11,0,VLOOKUP(J92,C99:P154,7))</f>
        <v>0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Port Robson (SW 138 kV Loop -- 2008)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0</v>
      </c>
      <c r="N89" s="391">
        <f>+N88-N87</f>
        <v>0</v>
      </c>
      <c r="O89" s="392">
        <f>+O88-O87</f>
        <v>0</v>
      </c>
      <c r="P89" s="1"/>
      <c r="Q89" s="1"/>
    </row>
    <row r="90" spans="1:17" ht="13.5" thickBot="1">
      <c r="C90" s="29"/>
      <c r="D90" s="66" t="str">
        <f>D8</f>
        <v>DOES NOT MEET SPP $100,000 MINIMUM INVESTMENT FOR REGIONAL BPU SHARING.</v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  <c r="Q90" s="1"/>
    </row>
    <row r="91" spans="1:17" ht="13.5" thickBot="1">
      <c r="C91" s="75" t="s">
        <v>85</v>
      </c>
      <c r="D91" s="91" t="str">
        <f>+D9</f>
        <v>TP2007165</v>
      </c>
      <c r="E91" s="76"/>
      <c r="F91" s="76"/>
      <c r="G91" s="76"/>
      <c r="H91" s="76"/>
      <c r="I91" s="76"/>
      <c r="J91" s="95"/>
      <c r="Q91" s="1"/>
    </row>
    <row r="92" spans="1:17" ht="13">
      <c r="C92" s="34" t="s">
        <v>51</v>
      </c>
      <c r="D92" s="393">
        <f>IF(D11=I10,0,D10)</f>
        <v>0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  <c r="Q92" s="1"/>
    </row>
    <row r="93" spans="1:17" ht="12.5">
      <c r="C93" s="34" t="s">
        <v>54</v>
      </c>
      <c r="D93" s="88">
        <f>IF(D11=I10,"",D11)</f>
        <v>2008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3">
        <f>IF(D11=I10,"",D12)</f>
        <v>10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0</v>
      </c>
      <c r="K96" s="292"/>
      <c r="L96" s="292"/>
      <c r="M96" s="292"/>
      <c r="N96" s="292"/>
      <c r="O96" s="292"/>
      <c r="P96" s="1"/>
      <c r="Q96" s="1"/>
    </row>
    <row r="97" spans="1:17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4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  <c r="Q98" s="1"/>
    </row>
    <row r="99" spans="1:17" ht="12.5">
      <c r="C99" s="50">
        <f>IF(D93= "","-",D93)</f>
        <v>2008</v>
      </c>
      <c r="D99" s="12">
        <f>IF(D93=C99,0,D92)</f>
        <v>0</v>
      </c>
      <c r="E99" s="378">
        <f>IF(D11=I10,0,J96/12*(12-D94))</f>
        <v>0</v>
      </c>
      <c r="F99" s="55">
        <f>IF(D93=C99,+D92-E99,+D99-E99)</f>
        <v>0</v>
      </c>
      <c r="G99" s="83">
        <f t="shared" ref="G99:G130" si="17">+(F99+D99)/2</f>
        <v>0</v>
      </c>
      <c r="H99" s="415">
        <f t="shared" ref="H99:H112" si="18">+J$94*G99+E99</f>
        <v>0</v>
      </c>
      <c r="I99" s="416">
        <f t="shared" ref="I99:I112" si="19">+J$95*G99+E99</f>
        <v>0</v>
      </c>
      <c r="J99" s="54">
        <f t="shared" ref="J99:J130" si="20">+I99-H99</f>
        <v>0</v>
      </c>
      <c r="K99" s="54"/>
      <c r="L99" s="128"/>
      <c r="M99" s="53">
        <f t="shared" ref="M99:M130" si="21">IF(L99&lt;&gt;0,+H99-L99,0)</f>
        <v>0</v>
      </c>
      <c r="N99" s="128"/>
      <c r="O99" s="53">
        <f t="shared" ref="O99:O130" si="22">IF(N99&lt;&gt;0,+I99-N99,0)</f>
        <v>0</v>
      </c>
      <c r="P99" s="53">
        <f t="shared" ref="P99:P130" si="23">+O99-M99</f>
        <v>0</v>
      </c>
      <c r="Q99" s="1"/>
    </row>
    <row r="100" spans="1:17" ht="12.5">
      <c r="B100" s="7" t="str">
        <f>IF(D100=F99,"","IU")</f>
        <v/>
      </c>
      <c r="C100" s="50">
        <f>IF(D93="","-",+C99+1)</f>
        <v>2009</v>
      </c>
      <c r="D100" s="12">
        <f t="shared" ref="D100:D109" si="24">F99</f>
        <v>0</v>
      </c>
      <c r="E100" s="377">
        <f>IF(+J96&lt;F99,J96,D100)</f>
        <v>0</v>
      </c>
      <c r="F100" s="55">
        <f t="shared" ref="F100:F130" si="25">+D100-E100</f>
        <v>0</v>
      </c>
      <c r="G100" s="55">
        <f t="shared" si="17"/>
        <v>0</v>
      </c>
      <c r="H100" s="379">
        <f t="shared" si="18"/>
        <v>0</v>
      </c>
      <c r="I100" s="398">
        <f t="shared" si="19"/>
        <v>0</v>
      </c>
      <c r="J100" s="54">
        <f t="shared" si="20"/>
        <v>0</v>
      </c>
      <c r="K100" s="54"/>
      <c r="L100" s="129"/>
      <c r="M100" s="54">
        <f t="shared" si="21"/>
        <v>0</v>
      </c>
      <c r="N100" s="129"/>
      <c r="O100" s="54">
        <f t="shared" si="22"/>
        <v>0</v>
      </c>
      <c r="P100" s="54">
        <f t="shared" si="23"/>
        <v>0</v>
      </c>
      <c r="Q100" s="1"/>
    </row>
    <row r="101" spans="1:17" ht="12.5">
      <c r="B101" s="7" t="str">
        <f t="shared" ref="B101:B154" si="26">IF(D101=F100,"","IU")</f>
        <v/>
      </c>
      <c r="C101" s="50">
        <f>IF(D93="","-",+C100+1)</f>
        <v>2010</v>
      </c>
      <c r="D101" s="12">
        <f t="shared" si="24"/>
        <v>0</v>
      </c>
      <c r="E101" s="377">
        <f>IF(+J96&lt;F100,J96,D101)</f>
        <v>0</v>
      </c>
      <c r="F101" s="55">
        <f t="shared" si="25"/>
        <v>0</v>
      </c>
      <c r="G101" s="55">
        <f t="shared" si="17"/>
        <v>0</v>
      </c>
      <c r="H101" s="379">
        <f t="shared" si="18"/>
        <v>0</v>
      </c>
      <c r="I101" s="398">
        <f t="shared" si="19"/>
        <v>0</v>
      </c>
      <c r="J101" s="54">
        <f t="shared" si="20"/>
        <v>0</v>
      </c>
      <c r="K101" s="54"/>
      <c r="L101" s="129"/>
      <c r="M101" s="54">
        <f t="shared" si="21"/>
        <v>0</v>
      </c>
      <c r="N101" s="129"/>
      <c r="O101" s="54">
        <f t="shared" si="22"/>
        <v>0</v>
      </c>
      <c r="P101" s="54">
        <f t="shared" si="23"/>
        <v>0</v>
      </c>
      <c r="Q101" s="1"/>
    </row>
    <row r="102" spans="1:17" ht="12.5">
      <c r="B102" s="7" t="str">
        <f t="shared" si="26"/>
        <v/>
      </c>
      <c r="C102" s="50">
        <f>IF(D93="","-",+C101+1)</f>
        <v>2011</v>
      </c>
      <c r="D102" s="12">
        <f t="shared" si="24"/>
        <v>0</v>
      </c>
      <c r="E102" s="377">
        <f>IF(+J96&lt;F101,J96,D102)</f>
        <v>0</v>
      </c>
      <c r="F102" s="55">
        <f t="shared" si="25"/>
        <v>0</v>
      </c>
      <c r="G102" s="55">
        <f t="shared" si="17"/>
        <v>0</v>
      </c>
      <c r="H102" s="379">
        <f t="shared" si="18"/>
        <v>0</v>
      </c>
      <c r="I102" s="398">
        <f t="shared" si="19"/>
        <v>0</v>
      </c>
      <c r="J102" s="54">
        <f t="shared" si="20"/>
        <v>0</v>
      </c>
      <c r="K102" s="54"/>
      <c r="L102" s="129"/>
      <c r="M102" s="54">
        <f t="shared" si="21"/>
        <v>0</v>
      </c>
      <c r="N102" s="129"/>
      <c r="O102" s="54">
        <f t="shared" si="22"/>
        <v>0</v>
      </c>
      <c r="P102" s="54">
        <f t="shared" si="23"/>
        <v>0</v>
      </c>
      <c r="Q102" s="1"/>
    </row>
    <row r="103" spans="1:17" ht="12.5">
      <c r="B103" s="7" t="str">
        <f t="shared" si="26"/>
        <v/>
      </c>
      <c r="C103" s="50">
        <f>IF(D93="","-",+C102+1)</f>
        <v>2012</v>
      </c>
      <c r="D103" s="12">
        <f t="shared" si="24"/>
        <v>0</v>
      </c>
      <c r="E103" s="377">
        <f>IF(+J96&lt;F102,J96,D103)</f>
        <v>0</v>
      </c>
      <c r="F103" s="55">
        <f t="shared" si="25"/>
        <v>0</v>
      </c>
      <c r="G103" s="55">
        <f t="shared" si="17"/>
        <v>0</v>
      </c>
      <c r="H103" s="379">
        <f t="shared" si="18"/>
        <v>0</v>
      </c>
      <c r="I103" s="398">
        <f t="shared" si="19"/>
        <v>0</v>
      </c>
      <c r="J103" s="54">
        <f t="shared" si="20"/>
        <v>0</v>
      </c>
      <c r="K103" s="54"/>
      <c r="L103" s="129"/>
      <c r="M103" s="54">
        <f t="shared" si="21"/>
        <v>0</v>
      </c>
      <c r="N103" s="129"/>
      <c r="O103" s="54">
        <f t="shared" si="22"/>
        <v>0</v>
      </c>
      <c r="P103" s="54">
        <f t="shared" si="23"/>
        <v>0</v>
      </c>
      <c r="Q103" s="1"/>
    </row>
    <row r="104" spans="1:17" ht="12.5">
      <c r="B104" s="7" t="str">
        <f t="shared" si="26"/>
        <v/>
      </c>
      <c r="C104" s="50">
        <f>IF(D93="","-",+C103+1)</f>
        <v>2013</v>
      </c>
      <c r="D104" s="12">
        <f t="shared" si="24"/>
        <v>0</v>
      </c>
      <c r="E104" s="377">
        <f>IF(+J96&lt;F103,J96,D104)</f>
        <v>0</v>
      </c>
      <c r="F104" s="55">
        <f t="shared" si="25"/>
        <v>0</v>
      </c>
      <c r="G104" s="55">
        <f t="shared" si="17"/>
        <v>0</v>
      </c>
      <c r="H104" s="379">
        <f t="shared" si="18"/>
        <v>0</v>
      </c>
      <c r="I104" s="398">
        <f t="shared" si="19"/>
        <v>0</v>
      </c>
      <c r="J104" s="54">
        <f t="shared" si="20"/>
        <v>0</v>
      </c>
      <c r="K104" s="54"/>
      <c r="L104" s="129"/>
      <c r="M104" s="54">
        <f t="shared" si="21"/>
        <v>0</v>
      </c>
      <c r="N104" s="129"/>
      <c r="O104" s="54">
        <f t="shared" si="22"/>
        <v>0</v>
      </c>
      <c r="P104" s="54">
        <f t="shared" si="23"/>
        <v>0</v>
      </c>
      <c r="Q104" s="1"/>
    </row>
    <row r="105" spans="1:17" ht="12.5">
      <c r="B105" s="7" t="str">
        <f t="shared" si="26"/>
        <v/>
      </c>
      <c r="C105" s="50">
        <f>IF(D93="","-",+C104+1)</f>
        <v>2014</v>
      </c>
      <c r="D105" s="12">
        <f t="shared" si="24"/>
        <v>0</v>
      </c>
      <c r="E105" s="377">
        <f>IF(+J96&lt;F104,J96,D105)</f>
        <v>0</v>
      </c>
      <c r="F105" s="55">
        <f t="shared" si="25"/>
        <v>0</v>
      </c>
      <c r="G105" s="55">
        <f t="shared" si="17"/>
        <v>0</v>
      </c>
      <c r="H105" s="379">
        <f t="shared" si="18"/>
        <v>0</v>
      </c>
      <c r="I105" s="398">
        <f t="shared" si="19"/>
        <v>0</v>
      </c>
      <c r="J105" s="54">
        <f t="shared" si="20"/>
        <v>0</v>
      </c>
      <c r="K105" s="54"/>
      <c r="L105" s="129"/>
      <c r="M105" s="54">
        <f t="shared" si="21"/>
        <v>0</v>
      </c>
      <c r="N105" s="129"/>
      <c r="O105" s="54">
        <f t="shared" si="22"/>
        <v>0</v>
      </c>
      <c r="P105" s="54">
        <f t="shared" si="23"/>
        <v>0</v>
      </c>
      <c r="Q105" s="1"/>
    </row>
    <row r="106" spans="1:17" ht="12.5">
      <c r="B106" s="7" t="str">
        <f t="shared" si="26"/>
        <v/>
      </c>
      <c r="C106" s="50">
        <f>IF(D93="","-",+C105+1)</f>
        <v>2015</v>
      </c>
      <c r="D106" s="12">
        <f t="shared" si="24"/>
        <v>0</v>
      </c>
      <c r="E106" s="377">
        <f>IF(+J96&lt;F105,J96,D106)</f>
        <v>0</v>
      </c>
      <c r="F106" s="55">
        <f t="shared" si="25"/>
        <v>0</v>
      </c>
      <c r="G106" s="55">
        <f t="shared" si="17"/>
        <v>0</v>
      </c>
      <c r="H106" s="379">
        <f t="shared" si="18"/>
        <v>0</v>
      </c>
      <c r="I106" s="398">
        <f t="shared" si="19"/>
        <v>0</v>
      </c>
      <c r="J106" s="54">
        <f t="shared" si="20"/>
        <v>0</v>
      </c>
      <c r="K106" s="54"/>
      <c r="L106" s="129"/>
      <c r="M106" s="54">
        <f t="shared" si="21"/>
        <v>0</v>
      </c>
      <c r="N106" s="129"/>
      <c r="O106" s="54">
        <f t="shared" si="22"/>
        <v>0</v>
      </c>
      <c r="P106" s="54">
        <f t="shared" si="23"/>
        <v>0</v>
      </c>
      <c r="Q106" s="1"/>
    </row>
    <row r="107" spans="1:17" ht="12.5">
      <c r="B107" s="7" t="str">
        <f t="shared" si="26"/>
        <v/>
      </c>
      <c r="C107" s="50">
        <f>IF(D93="","-",+C106+1)</f>
        <v>2016</v>
      </c>
      <c r="D107" s="12">
        <f t="shared" si="24"/>
        <v>0</v>
      </c>
      <c r="E107" s="377">
        <f>IF(+J96&lt;F106,J96,D107)</f>
        <v>0</v>
      </c>
      <c r="F107" s="55">
        <f t="shared" si="25"/>
        <v>0</v>
      </c>
      <c r="G107" s="55">
        <f t="shared" si="17"/>
        <v>0</v>
      </c>
      <c r="H107" s="379">
        <f t="shared" si="18"/>
        <v>0</v>
      </c>
      <c r="I107" s="398">
        <f t="shared" si="19"/>
        <v>0</v>
      </c>
      <c r="J107" s="54">
        <f t="shared" si="20"/>
        <v>0</v>
      </c>
      <c r="K107" s="54"/>
      <c r="L107" s="129"/>
      <c r="M107" s="54">
        <f t="shared" si="21"/>
        <v>0</v>
      </c>
      <c r="N107" s="129"/>
      <c r="O107" s="54">
        <f t="shared" si="22"/>
        <v>0</v>
      </c>
      <c r="P107" s="54">
        <f t="shared" si="23"/>
        <v>0</v>
      </c>
      <c r="Q107" s="1"/>
    </row>
    <row r="108" spans="1:17" ht="12.5">
      <c r="B108" s="7" t="str">
        <f t="shared" si="26"/>
        <v/>
      </c>
      <c r="C108" s="50">
        <f>IF(D93="","-",+C107+1)</f>
        <v>2017</v>
      </c>
      <c r="D108" s="12">
        <f t="shared" si="24"/>
        <v>0</v>
      </c>
      <c r="E108" s="377">
        <f>IF(+J96&lt;F107,J96,D108)</f>
        <v>0</v>
      </c>
      <c r="F108" s="55">
        <f t="shared" si="25"/>
        <v>0</v>
      </c>
      <c r="G108" s="55">
        <f t="shared" si="17"/>
        <v>0</v>
      </c>
      <c r="H108" s="379">
        <f t="shared" si="18"/>
        <v>0</v>
      </c>
      <c r="I108" s="398">
        <f t="shared" si="19"/>
        <v>0</v>
      </c>
      <c r="J108" s="54">
        <f t="shared" si="20"/>
        <v>0</v>
      </c>
      <c r="K108" s="54"/>
      <c r="L108" s="129"/>
      <c r="M108" s="54">
        <f t="shared" si="21"/>
        <v>0</v>
      </c>
      <c r="N108" s="129"/>
      <c r="O108" s="54">
        <f t="shared" si="22"/>
        <v>0</v>
      </c>
      <c r="P108" s="54">
        <f t="shared" si="23"/>
        <v>0</v>
      </c>
      <c r="Q108" s="1"/>
    </row>
    <row r="109" spans="1:17" ht="12.5">
      <c r="B109" s="7" t="str">
        <f t="shared" si="26"/>
        <v/>
      </c>
      <c r="C109" s="50">
        <f>IF(D93="","-",+C108+1)</f>
        <v>2018</v>
      </c>
      <c r="D109" s="12">
        <f t="shared" si="24"/>
        <v>0</v>
      </c>
      <c r="E109" s="377">
        <f>IF(+J96&lt;F108,J96,D109)</f>
        <v>0</v>
      </c>
      <c r="F109" s="55">
        <f t="shared" si="25"/>
        <v>0</v>
      </c>
      <c r="G109" s="55">
        <f t="shared" si="17"/>
        <v>0</v>
      </c>
      <c r="H109" s="379">
        <f t="shared" si="18"/>
        <v>0</v>
      </c>
      <c r="I109" s="398">
        <f t="shared" si="19"/>
        <v>0</v>
      </c>
      <c r="J109" s="54">
        <f t="shared" si="20"/>
        <v>0</v>
      </c>
      <c r="K109" s="54"/>
      <c r="L109" s="129"/>
      <c r="M109" s="54">
        <f t="shared" si="21"/>
        <v>0</v>
      </c>
      <c r="N109" s="129"/>
      <c r="O109" s="54">
        <f t="shared" si="22"/>
        <v>0</v>
      </c>
      <c r="P109" s="54">
        <f t="shared" si="23"/>
        <v>0</v>
      </c>
      <c r="Q109" s="1"/>
    </row>
    <row r="110" spans="1:17" ht="12.5">
      <c r="B110" s="7" t="str">
        <f t="shared" si="26"/>
        <v/>
      </c>
      <c r="C110" s="50">
        <f>IF(D93="","-",+C109+1)</f>
        <v>2019</v>
      </c>
      <c r="D110" s="12">
        <f>IF(F109+SUM(E$99:E109)=D$92,F109,D$92-SUM(E$99:E109))</f>
        <v>0</v>
      </c>
      <c r="E110" s="377">
        <f>IF(+J96&lt;F109,J96,D110)</f>
        <v>0</v>
      </c>
      <c r="F110" s="55">
        <f t="shared" si="25"/>
        <v>0</v>
      </c>
      <c r="G110" s="55">
        <f t="shared" si="17"/>
        <v>0</v>
      </c>
      <c r="H110" s="379">
        <f t="shared" si="18"/>
        <v>0</v>
      </c>
      <c r="I110" s="398">
        <f t="shared" si="19"/>
        <v>0</v>
      </c>
      <c r="J110" s="54">
        <f t="shared" si="20"/>
        <v>0</v>
      </c>
      <c r="K110" s="54"/>
      <c r="L110" s="129"/>
      <c r="M110" s="54">
        <f t="shared" si="21"/>
        <v>0</v>
      </c>
      <c r="N110" s="129"/>
      <c r="O110" s="54">
        <f t="shared" si="22"/>
        <v>0</v>
      </c>
      <c r="P110" s="54">
        <f t="shared" si="23"/>
        <v>0</v>
      </c>
      <c r="Q110" s="1"/>
    </row>
    <row r="111" spans="1:17" ht="12.5">
      <c r="B111" s="7" t="str">
        <f t="shared" si="26"/>
        <v/>
      </c>
      <c r="C111" s="50">
        <f>IF(D93="","-",+C110+1)</f>
        <v>2020</v>
      </c>
      <c r="D111" s="12">
        <f>IF(F110+SUM(E$99:E110)=D$92,F110,D$92-SUM(E$99:E110))</f>
        <v>0</v>
      </c>
      <c r="E111" s="377">
        <f>IF(+J96&lt;F110,J96,D111)</f>
        <v>0</v>
      </c>
      <c r="F111" s="55">
        <f t="shared" si="25"/>
        <v>0</v>
      </c>
      <c r="G111" s="55">
        <f t="shared" si="17"/>
        <v>0</v>
      </c>
      <c r="H111" s="379">
        <f t="shared" si="18"/>
        <v>0</v>
      </c>
      <c r="I111" s="398">
        <f t="shared" si="19"/>
        <v>0</v>
      </c>
      <c r="J111" s="54">
        <f t="shared" si="20"/>
        <v>0</v>
      </c>
      <c r="K111" s="54"/>
      <c r="L111" s="129"/>
      <c r="M111" s="54">
        <f t="shared" si="21"/>
        <v>0</v>
      </c>
      <c r="N111" s="129"/>
      <c r="O111" s="54">
        <f t="shared" si="22"/>
        <v>0</v>
      </c>
      <c r="P111" s="54">
        <f t="shared" si="23"/>
        <v>0</v>
      </c>
      <c r="Q111" s="1"/>
    </row>
    <row r="112" spans="1:17" ht="13">
      <c r="B112" s="7" t="str">
        <f t="shared" si="26"/>
        <v/>
      </c>
      <c r="C112" s="459">
        <f>IF(D93="","-",+C111+1)</f>
        <v>2021</v>
      </c>
      <c r="D112" s="12">
        <f>IF(F111+SUM(E$99:E111)=D$92,F111,D$92-SUM(E$99:E111))</f>
        <v>0</v>
      </c>
      <c r="E112" s="377">
        <f>IF(+J96&lt;F111,J96,D112)</f>
        <v>0</v>
      </c>
      <c r="F112" s="55">
        <f t="shared" si="25"/>
        <v>0</v>
      </c>
      <c r="G112" s="55">
        <f t="shared" si="17"/>
        <v>0</v>
      </c>
      <c r="H112" s="379">
        <f t="shared" si="18"/>
        <v>0</v>
      </c>
      <c r="I112" s="398">
        <f t="shared" si="19"/>
        <v>0</v>
      </c>
      <c r="J112" s="54">
        <f t="shared" si="20"/>
        <v>0</v>
      </c>
      <c r="K112" s="54"/>
      <c r="L112" s="129"/>
      <c r="M112" s="54">
        <f t="shared" si="21"/>
        <v>0</v>
      </c>
      <c r="N112" s="129"/>
      <c r="O112" s="54">
        <f t="shared" si="22"/>
        <v>0</v>
      </c>
      <c r="P112" s="54">
        <f t="shared" si="23"/>
        <v>0</v>
      </c>
      <c r="Q112" s="1"/>
    </row>
    <row r="113" spans="2:17" ht="12.5">
      <c r="B113" s="7" t="str">
        <f t="shared" si="26"/>
        <v/>
      </c>
      <c r="C113" s="50">
        <f>IF(D93="","-",+C112+1)</f>
        <v>2022</v>
      </c>
      <c r="D113" s="12">
        <f>IF(F112+SUM(E$99:E112)=D$92,F112,D$92-SUM(E$99:E112))</f>
        <v>0</v>
      </c>
      <c r="E113" s="377">
        <f>IF(+J96&lt;F112,J96,D113)</f>
        <v>0</v>
      </c>
      <c r="F113" s="55">
        <f t="shared" si="25"/>
        <v>0</v>
      </c>
      <c r="G113" s="55">
        <f t="shared" si="17"/>
        <v>0</v>
      </c>
      <c r="H113" s="379">
        <f t="shared" ref="H113:H154" si="27">+J$94*G113+E113</f>
        <v>0</v>
      </c>
      <c r="I113" s="398">
        <f t="shared" ref="I113:I154" si="28">+J$95*G113+E113</f>
        <v>0</v>
      </c>
      <c r="J113" s="54">
        <f t="shared" si="20"/>
        <v>0</v>
      </c>
      <c r="K113" s="54"/>
      <c r="L113" s="129"/>
      <c r="M113" s="54">
        <f t="shared" si="21"/>
        <v>0</v>
      </c>
      <c r="N113" s="129"/>
      <c r="O113" s="54">
        <f t="shared" si="22"/>
        <v>0</v>
      </c>
      <c r="P113" s="54">
        <f t="shared" si="23"/>
        <v>0</v>
      </c>
      <c r="Q113" s="1"/>
    </row>
    <row r="114" spans="2:17" ht="12.5">
      <c r="B114" s="7" t="str">
        <f t="shared" si="26"/>
        <v/>
      </c>
      <c r="C114" s="50">
        <f>IF(D93="","-",+C113+1)</f>
        <v>2023</v>
      </c>
      <c r="D114" s="12">
        <f>IF(F113+SUM(E$99:E113)=D$92,F113,D$92-SUM(E$99:E113))</f>
        <v>0</v>
      </c>
      <c r="E114" s="377">
        <f>IF(+J96&lt;F113,J96,D114)</f>
        <v>0</v>
      </c>
      <c r="F114" s="55">
        <f t="shared" si="25"/>
        <v>0</v>
      </c>
      <c r="G114" s="55">
        <f t="shared" si="17"/>
        <v>0</v>
      </c>
      <c r="H114" s="379">
        <f t="shared" si="27"/>
        <v>0</v>
      </c>
      <c r="I114" s="398">
        <f t="shared" si="28"/>
        <v>0</v>
      </c>
      <c r="J114" s="54">
        <f t="shared" si="20"/>
        <v>0</v>
      </c>
      <c r="K114" s="54"/>
      <c r="L114" s="129"/>
      <c r="M114" s="54">
        <f t="shared" si="21"/>
        <v>0</v>
      </c>
      <c r="N114" s="129"/>
      <c r="O114" s="54">
        <f t="shared" si="22"/>
        <v>0</v>
      </c>
      <c r="P114" s="54">
        <f t="shared" si="23"/>
        <v>0</v>
      </c>
      <c r="Q114" s="1"/>
    </row>
    <row r="115" spans="2:17" ht="12.5">
      <c r="B115" s="7" t="str">
        <f t="shared" si="26"/>
        <v/>
      </c>
      <c r="C115" s="50">
        <f>IF(D93="","-",+C114+1)</f>
        <v>2024</v>
      </c>
      <c r="D115" s="12">
        <f>IF(F114+SUM(E$99:E114)=D$92,F114,D$92-SUM(E$99:E114))</f>
        <v>0</v>
      </c>
      <c r="E115" s="377">
        <f>IF(+J96&lt;F114,J96,D115)</f>
        <v>0</v>
      </c>
      <c r="F115" s="55">
        <f t="shared" si="25"/>
        <v>0</v>
      </c>
      <c r="G115" s="55">
        <f t="shared" si="17"/>
        <v>0</v>
      </c>
      <c r="H115" s="379">
        <f t="shared" si="27"/>
        <v>0</v>
      </c>
      <c r="I115" s="398">
        <f t="shared" si="28"/>
        <v>0</v>
      </c>
      <c r="J115" s="54">
        <f t="shared" si="20"/>
        <v>0</v>
      </c>
      <c r="K115" s="54"/>
      <c r="L115" s="129"/>
      <c r="M115" s="54">
        <f t="shared" si="21"/>
        <v>0</v>
      </c>
      <c r="N115" s="129"/>
      <c r="O115" s="54">
        <f t="shared" si="22"/>
        <v>0</v>
      </c>
      <c r="P115" s="54">
        <f t="shared" si="23"/>
        <v>0</v>
      </c>
      <c r="Q115" s="1"/>
    </row>
    <row r="116" spans="2:17" ht="12.5">
      <c r="B116" s="7" t="str">
        <f t="shared" si="26"/>
        <v/>
      </c>
      <c r="C116" s="50">
        <f>IF(D93="","-",+C115+1)</f>
        <v>2025</v>
      </c>
      <c r="D116" s="12">
        <f>IF(F115+SUM(E$99:E115)=D$92,F115,D$92-SUM(E$99:E115))</f>
        <v>0</v>
      </c>
      <c r="E116" s="377">
        <f>IF(+J96&lt;F115,J96,D116)</f>
        <v>0</v>
      </c>
      <c r="F116" s="55">
        <f t="shared" si="25"/>
        <v>0</v>
      </c>
      <c r="G116" s="55">
        <f t="shared" si="17"/>
        <v>0</v>
      </c>
      <c r="H116" s="379">
        <f t="shared" si="27"/>
        <v>0</v>
      </c>
      <c r="I116" s="398">
        <f t="shared" si="28"/>
        <v>0</v>
      </c>
      <c r="J116" s="54">
        <f t="shared" si="20"/>
        <v>0</v>
      </c>
      <c r="K116" s="54"/>
      <c r="L116" s="129"/>
      <c r="M116" s="54">
        <f t="shared" si="21"/>
        <v>0</v>
      </c>
      <c r="N116" s="129"/>
      <c r="O116" s="54">
        <f t="shared" si="22"/>
        <v>0</v>
      </c>
      <c r="P116" s="54">
        <f t="shared" si="23"/>
        <v>0</v>
      </c>
      <c r="Q116" s="1"/>
    </row>
    <row r="117" spans="2:17" ht="12.5">
      <c r="B117" s="7" t="str">
        <f t="shared" si="26"/>
        <v/>
      </c>
      <c r="C117" s="50">
        <f>IF(D93="","-",+C116+1)</f>
        <v>2026</v>
      </c>
      <c r="D117" s="12">
        <f>IF(F116+SUM(E$99:E116)=D$92,F116,D$92-SUM(E$99:E116))</f>
        <v>0</v>
      </c>
      <c r="E117" s="377">
        <f>IF(+J96&lt;F116,J96,D117)</f>
        <v>0</v>
      </c>
      <c r="F117" s="55">
        <f t="shared" si="25"/>
        <v>0</v>
      </c>
      <c r="G117" s="55">
        <f t="shared" si="17"/>
        <v>0</v>
      </c>
      <c r="H117" s="379">
        <f t="shared" si="27"/>
        <v>0</v>
      </c>
      <c r="I117" s="398">
        <f t="shared" si="28"/>
        <v>0</v>
      </c>
      <c r="J117" s="54">
        <f t="shared" si="20"/>
        <v>0</v>
      </c>
      <c r="K117" s="54"/>
      <c r="L117" s="129"/>
      <c r="M117" s="54">
        <f t="shared" si="21"/>
        <v>0</v>
      </c>
      <c r="N117" s="129"/>
      <c r="O117" s="54">
        <f t="shared" si="22"/>
        <v>0</v>
      </c>
      <c r="P117" s="54">
        <f t="shared" si="23"/>
        <v>0</v>
      </c>
      <c r="Q117" s="1"/>
    </row>
    <row r="118" spans="2:17" ht="12.5">
      <c r="B118" s="7" t="str">
        <f t="shared" si="26"/>
        <v/>
      </c>
      <c r="C118" s="50">
        <f>IF(D93="","-",+C117+1)</f>
        <v>2027</v>
      </c>
      <c r="D118" s="12">
        <f>IF(F117+SUM(E$99:E117)=D$92,F117,D$92-SUM(E$99:E117))</f>
        <v>0</v>
      </c>
      <c r="E118" s="377">
        <f>IF(+J96&lt;F117,J96,D118)</f>
        <v>0</v>
      </c>
      <c r="F118" s="55">
        <f t="shared" si="25"/>
        <v>0</v>
      </c>
      <c r="G118" s="55">
        <f t="shared" si="17"/>
        <v>0</v>
      </c>
      <c r="H118" s="379">
        <f t="shared" si="27"/>
        <v>0</v>
      </c>
      <c r="I118" s="398">
        <f t="shared" si="28"/>
        <v>0</v>
      </c>
      <c r="J118" s="54">
        <f t="shared" si="20"/>
        <v>0</v>
      </c>
      <c r="K118" s="54"/>
      <c r="L118" s="129"/>
      <c r="M118" s="54">
        <f t="shared" si="21"/>
        <v>0</v>
      </c>
      <c r="N118" s="129"/>
      <c r="O118" s="54">
        <f t="shared" si="22"/>
        <v>0</v>
      </c>
      <c r="P118" s="54">
        <f t="shared" si="23"/>
        <v>0</v>
      </c>
      <c r="Q118" s="1"/>
    </row>
    <row r="119" spans="2:17" ht="12.5">
      <c r="B119" s="7" t="str">
        <f t="shared" si="26"/>
        <v/>
      </c>
      <c r="C119" s="50">
        <f>IF(D93="","-",+C118+1)</f>
        <v>2028</v>
      </c>
      <c r="D119" s="12">
        <f>IF(F118+SUM(E$99:E118)=D$92,F118,D$92-SUM(E$99:E118))</f>
        <v>0</v>
      </c>
      <c r="E119" s="377">
        <f>IF(+J96&lt;F118,J96,D119)</f>
        <v>0</v>
      </c>
      <c r="F119" s="55">
        <f t="shared" si="25"/>
        <v>0</v>
      </c>
      <c r="G119" s="55">
        <f t="shared" si="17"/>
        <v>0</v>
      </c>
      <c r="H119" s="379">
        <f t="shared" si="27"/>
        <v>0</v>
      </c>
      <c r="I119" s="398">
        <f t="shared" si="28"/>
        <v>0</v>
      </c>
      <c r="J119" s="54">
        <f t="shared" si="20"/>
        <v>0</v>
      </c>
      <c r="K119" s="54"/>
      <c r="L119" s="129"/>
      <c r="M119" s="54">
        <f t="shared" si="21"/>
        <v>0</v>
      </c>
      <c r="N119" s="129"/>
      <c r="O119" s="54">
        <f t="shared" si="22"/>
        <v>0</v>
      </c>
      <c r="P119" s="54">
        <f t="shared" si="23"/>
        <v>0</v>
      </c>
      <c r="Q119" s="1"/>
    </row>
    <row r="120" spans="2:17" ht="12.5">
      <c r="B120" s="7" t="str">
        <f t="shared" si="26"/>
        <v/>
      </c>
      <c r="C120" s="50">
        <f>IF(D93="","-",+C119+1)</f>
        <v>2029</v>
      </c>
      <c r="D120" s="12">
        <f>IF(F119+SUM(E$99:E119)=D$92,F119,D$92-SUM(E$99:E119))</f>
        <v>0</v>
      </c>
      <c r="E120" s="377">
        <f>IF(+J96&lt;F119,J96,D120)</f>
        <v>0</v>
      </c>
      <c r="F120" s="55">
        <f t="shared" si="25"/>
        <v>0</v>
      </c>
      <c r="G120" s="55">
        <f t="shared" si="17"/>
        <v>0</v>
      </c>
      <c r="H120" s="379">
        <f t="shared" si="27"/>
        <v>0</v>
      </c>
      <c r="I120" s="398">
        <f t="shared" si="28"/>
        <v>0</v>
      </c>
      <c r="J120" s="54">
        <f t="shared" si="20"/>
        <v>0</v>
      </c>
      <c r="K120" s="54"/>
      <c r="L120" s="129"/>
      <c r="M120" s="54">
        <f t="shared" si="21"/>
        <v>0</v>
      </c>
      <c r="N120" s="129"/>
      <c r="O120" s="54">
        <f t="shared" si="22"/>
        <v>0</v>
      </c>
      <c r="P120" s="54">
        <f t="shared" si="23"/>
        <v>0</v>
      </c>
      <c r="Q120" s="1"/>
    </row>
    <row r="121" spans="2:17" ht="12.5">
      <c r="B121" s="7" t="str">
        <f t="shared" si="26"/>
        <v/>
      </c>
      <c r="C121" s="50">
        <f>IF(D93="","-",+C120+1)</f>
        <v>2030</v>
      </c>
      <c r="D121" s="12">
        <f>IF(F120+SUM(E$99:E120)=D$92,F120,D$92-SUM(E$99:E120))</f>
        <v>0</v>
      </c>
      <c r="E121" s="377">
        <f>IF(+J96&lt;F120,J96,D121)</f>
        <v>0</v>
      </c>
      <c r="F121" s="55">
        <f t="shared" si="25"/>
        <v>0</v>
      </c>
      <c r="G121" s="55">
        <f t="shared" si="17"/>
        <v>0</v>
      </c>
      <c r="H121" s="379">
        <f t="shared" si="27"/>
        <v>0</v>
      </c>
      <c r="I121" s="398">
        <f t="shared" si="28"/>
        <v>0</v>
      </c>
      <c r="J121" s="54">
        <f t="shared" si="20"/>
        <v>0</v>
      </c>
      <c r="K121" s="54"/>
      <c r="L121" s="129"/>
      <c r="M121" s="54">
        <f t="shared" si="21"/>
        <v>0</v>
      </c>
      <c r="N121" s="129"/>
      <c r="O121" s="54">
        <f t="shared" si="22"/>
        <v>0</v>
      </c>
      <c r="P121" s="54">
        <f t="shared" si="23"/>
        <v>0</v>
      </c>
      <c r="Q121" s="1"/>
    </row>
    <row r="122" spans="2:17" ht="12.5">
      <c r="B122" s="7" t="str">
        <f t="shared" si="26"/>
        <v/>
      </c>
      <c r="C122" s="50">
        <f>IF(D93="","-",+C121+1)</f>
        <v>2031</v>
      </c>
      <c r="D122" s="12">
        <f>IF(F121+SUM(E$99:E121)=D$92,F121,D$92-SUM(E$99:E121))</f>
        <v>0</v>
      </c>
      <c r="E122" s="377">
        <f>IF(+J96&lt;F121,J96,D122)</f>
        <v>0</v>
      </c>
      <c r="F122" s="55">
        <f t="shared" si="25"/>
        <v>0</v>
      </c>
      <c r="G122" s="55">
        <f t="shared" si="17"/>
        <v>0</v>
      </c>
      <c r="H122" s="379">
        <f t="shared" si="27"/>
        <v>0</v>
      </c>
      <c r="I122" s="398">
        <f t="shared" si="28"/>
        <v>0</v>
      </c>
      <c r="J122" s="54">
        <f t="shared" si="20"/>
        <v>0</v>
      </c>
      <c r="K122" s="54"/>
      <c r="L122" s="129"/>
      <c r="M122" s="54">
        <f t="shared" si="21"/>
        <v>0</v>
      </c>
      <c r="N122" s="129"/>
      <c r="O122" s="54">
        <f t="shared" si="22"/>
        <v>0</v>
      </c>
      <c r="P122" s="54">
        <f t="shared" si="23"/>
        <v>0</v>
      </c>
      <c r="Q122" s="1"/>
    </row>
    <row r="123" spans="2:17" ht="12.5">
      <c r="B123" s="7" t="str">
        <f t="shared" si="26"/>
        <v/>
      </c>
      <c r="C123" s="50">
        <f>IF(D93="","-",+C122+1)</f>
        <v>2032</v>
      </c>
      <c r="D123" s="12">
        <f>IF(F122+SUM(E$99:E122)=D$92,F122,D$92-SUM(E$99:E122))</f>
        <v>0</v>
      </c>
      <c r="E123" s="377">
        <f>IF(+J96&lt;F122,J96,D123)</f>
        <v>0</v>
      </c>
      <c r="F123" s="55">
        <f t="shared" si="25"/>
        <v>0</v>
      </c>
      <c r="G123" s="55">
        <f t="shared" si="17"/>
        <v>0</v>
      </c>
      <c r="H123" s="379">
        <f t="shared" si="27"/>
        <v>0</v>
      </c>
      <c r="I123" s="398">
        <f t="shared" si="28"/>
        <v>0</v>
      </c>
      <c r="J123" s="54">
        <f t="shared" si="20"/>
        <v>0</v>
      </c>
      <c r="K123" s="54"/>
      <c r="L123" s="129"/>
      <c r="M123" s="54">
        <f t="shared" si="21"/>
        <v>0</v>
      </c>
      <c r="N123" s="129"/>
      <c r="O123" s="54">
        <f t="shared" si="22"/>
        <v>0</v>
      </c>
      <c r="P123" s="54">
        <f t="shared" si="23"/>
        <v>0</v>
      </c>
      <c r="Q123" s="1"/>
    </row>
    <row r="124" spans="2:17" ht="12.5">
      <c r="B124" s="7" t="str">
        <f t="shared" si="26"/>
        <v/>
      </c>
      <c r="C124" s="50">
        <f>IF(D93="","-",+C123+1)</f>
        <v>2033</v>
      </c>
      <c r="D124" s="12">
        <f>IF(F123+SUM(E$99:E123)=D$92,F123,D$92-SUM(E$99:E123))</f>
        <v>0</v>
      </c>
      <c r="E124" s="377">
        <f>IF(+J96&lt;F123,J96,D124)</f>
        <v>0</v>
      </c>
      <c r="F124" s="55">
        <f t="shared" si="25"/>
        <v>0</v>
      </c>
      <c r="G124" s="55">
        <f t="shared" si="17"/>
        <v>0</v>
      </c>
      <c r="H124" s="379">
        <f t="shared" si="27"/>
        <v>0</v>
      </c>
      <c r="I124" s="398">
        <f t="shared" si="28"/>
        <v>0</v>
      </c>
      <c r="J124" s="54">
        <f t="shared" si="20"/>
        <v>0</v>
      </c>
      <c r="K124" s="54"/>
      <c r="L124" s="129"/>
      <c r="M124" s="54">
        <f t="shared" si="21"/>
        <v>0</v>
      </c>
      <c r="N124" s="129"/>
      <c r="O124" s="54">
        <f t="shared" si="22"/>
        <v>0</v>
      </c>
      <c r="P124" s="54">
        <f t="shared" si="23"/>
        <v>0</v>
      </c>
      <c r="Q124" s="1"/>
    </row>
    <row r="125" spans="2:17" ht="12.5">
      <c r="B125" s="7" t="str">
        <f t="shared" si="26"/>
        <v/>
      </c>
      <c r="C125" s="50">
        <f>IF(D93="","-",+C124+1)</f>
        <v>2034</v>
      </c>
      <c r="D125" s="12">
        <f>IF(F124+SUM(E$99:E124)=D$92,F124,D$92-SUM(E$99:E124))</f>
        <v>0</v>
      </c>
      <c r="E125" s="377">
        <f>IF(+J96&lt;F124,J96,D125)</f>
        <v>0</v>
      </c>
      <c r="F125" s="55">
        <f t="shared" si="25"/>
        <v>0</v>
      </c>
      <c r="G125" s="55">
        <f t="shared" si="17"/>
        <v>0</v>
      </c>
      <c r="H125" s="379">
        <f t="shared" si="27"/>
        <v>0</v>
      </c>
      <c r="I125" s="398">
        <f t="shared" si="28"/>
        <v>0</v>
      </c>
      <c r="J125" s="54">
        <f t="shared" si="20"/>
        <v>0</v>
      </c>
      <c r="K125" s="54"/>
      <c r="L125" s="129"/>
      <c r="M125" s="54">
        <f t="shared" si="21"/>
        <v>0</v>
      </c>
      <c r="N125" s="129"/>
      <c r="O125" s="54">
        <f t="shared" si="22"/>
        <v>0</v>
      </c>
      <c r="P125" s="54">
        <f t="shared" si="23"/>
        <v>0</v>
      </c>
      <c r="Q125" s="1"/>
    </row>
    <row r="126" spans="2:17" ht="12.5">
      <c r="B126" s="7" t="str">
        <f t="shared" si="26"/>
        <v/>
      </c>
      <c r="C126" s="50">
        <f>IF(D93="","-",+C125+1)</f>
        <v>2035</v>
      </c>
      <c r="D126" s="12">
        <f>IF(F125+SUM(E$99:E125)=D$92,F125,D$92-SUM(E$99:E125))</f>
        <v>0</v>
      </c>
      <c r="E126" s="377">
        <f>IF(+J96&lt;F125,J96,D126)</f>
        <v>0</v>
      </c>
      <c r="F126" s="55">
        <f t="shared" si="25"/>
        <v>0</v>
      </c>
      <c r="G126" s="55">
        <f t="shared" si="17"/>
        <v>0</v>
      </c>
      <c r="H126" s="379">
        <f t="shared" si="27"/>
        <v>0</v>
      </c>
      <c r="I126" s="398">
        <f t="shared" si="28"/>
        <v>0</v>
      </c>
      <c r="J126" s="54">
        <f t="shared" si="20"/>
        <v>0</v>
      </c>
      <c r="K126" s="54"/>
      <c r="L126" s="129"/>
      <c r="M126" s="54">
        <f t="shared" si="21"/>
        <v>0</v>
      </c>
      <c r="N126" s="129"/>
      <c r="O126" s="54">
        <f t="shared" si="22"/>
        <v>0</v>
      </c>
      <c r="P126" s="54">
        <f t="shared" si="23"/>
        <v>0</v>
      </c>
      <c r="Q126" s="1"/>
    </row>
    <row r="127" spans="2:17" ht="12.5">
      <c r="B127" s="7" t="str">
        <f t="shared" si="26"/>
        <v/>
      </c>
      <c r="C127" s="50">
        <f>IF(D93="","-",+C126+1)</f>
        <v>2036</v>
      </c>
      <c r="D127" s="12">
        <f>IF(F126+SUM(E$99:E126)=D$92,F126,D$92-SUM(E$99:E126))</f>
        <v>0</v>
      </c>
      <c r="E127" s="377">
        <f>IF(+J96&lt;F126,J96,D127)</f>
        <v>0</v>
      </c>
      <c r="F127" s="55">
        <f t="shared" si="25"/>
        <v>0</v>
      </c>
      <c r="G127" s="55">
        <f t="shared" si="17"/>
        <v>0</v>
      </c>
      <c r="H127" s="379">
        <f t="shared" si="27"/>
        <v>0</v>
      </c>
      <c r="I127" s="398">
        <f t="shared" si="28"/>
        <v>0</v>
      </c>
      <c r="J127" s="54">
        <f t="shared" si="20"/>
        <v>0</v>
      </c>
      <c r="K127" s="54"/>
      <c r="L127" s="129"/>
      <c r="M127" s="54">
        <f t="shared" si="21"/>
        <v>0</v>
      </c>
      <c r="N127" s="129"/>
      <c r="O127" s="54">
        <f t="shared" si="22"/>
        <v>0</v>
      </c>
      <c r="P127" s="54">
        <f t="shared" si="23"/>
        <v>0</v>
      </c>
      <c r="Q127" s="1"/>
    </row>
    <row r="128" spans="2:17" ht="12.5">
      <c r="B128" s="7" t="str">
        <f t="shared" si="26"/>
        <v/>
      </c>
      <c r="C128" s="50">
        <f>IF(D93="","-",+C127+1)</f>
        <v>2037</v>
      </c>
      <c r="D128" s="12">
        <f>IF(F127+SUM(E$99:E127)=D$92,F127,D$92-SUM(E$99:E127))</f>
        <v>0</v>
      </c>
      <c r="E128" s="377">
        <f>IF(+J96&lt;F127,J96,D128)</f>
        <v>0</v>
      </c>
      <c r="F128" s="55">
        <f t="shared" si="25"/>
        <v>0</v>
      </c>
      <c r="G128" s="55">
        <f t="shared" si="17"/>
        <v>0</v>
      </c>
      <c r="H128" s="379">
        <f t="shared" si="27"/>
        <v>0</v>
      </c>
      <c r="I128" s="398">
        <f t="shared" si="28"/>
        <v>0</v>
      </c>
      <c r="J128" s="54">
        <f t="shared" si="20"/>
        <v>0</v>
      </c>
      <c r="K128" s="54"/>
      <c r="L128" s="129"/>
      <c r="M128" s="54">
        <f t="shared" si="21"/>
        <v>0</v>
      </c>
      <c r="N128" s="129"/>
      <c r="O128" s="54">
        <f t="shared" si="22"/>
        <v>0</v>
      </c>
      <c r="P128" s="54">
        <f t="shared" si="23"/>
        <v>0</v>
      </c>
      <c r="Q128" s="1"/>
    </row>
    <row r="129" spans="2:17" ht="12.5">
      <c r="B129" s="7" t="str">
        <f t="shared" si="26"/>
        <v/>
      </c>
      <c r="C129" s="50">
        <f>IF(D93="","-",+C128+1)</f>
        <v>2038</v>
      </c>
      <c r="D129" s="12">
        <f>IF(F128+SUM(E$99:E128)=D$92,F128,D$92-SUM(E$99:E128))</f>
        <v>0</v>
      </c>
      <c r="E129" s="377">
        <f>IF(+J96&lt;F128,J96,D129)</f>
        <v>0</v>
      </c>
      <c r="F129" s="55">
        <f t="shared" si="25"/>
        <v>0</v>
      </c>
      <c r="G129" s="55">
        <f t="shared" si="17"/>
        <v>0</v>
      </c>
      <c r="H129" s="379">
        <f t="shared" si="27"/>
        <v>0</v>
      </c>
      <c r="I129" s="398">
        <f t="shared" si="28"/>
        <v>0</v>
      </c>
      <c r="J129" s="54">
        <f t="shared" si="20"/>
        <v>0</v>
      </c>
      <c r="K129" s="54"/>
      <c r="L129" s="129"/>
      <c r="M129" s="54">
        <f t="shared" si="21"/>
        <v>0</v>
      </c>
      <c r="N129" s="129"/>
      <c r="O129" s="54">
        <f t="shared" si="22"/>
        <v>0</v>
      </c>
      <c r="P129" s="54">
        <f t="shared" si="23"/>
        <v>0</v>
      </c>
      <c r="Q129" s="1"/>
    </row>
    <row r="130" spans="2:17" ht="12.5">
      <c r="B130" s="7" t="str">
        <f t="shared" si="26"/>
        <v/>
      </c>
      <c r="C130" s="50">
        <f>IF(D93="","-",+C129+1)</f>
        <v>2039</v>
      </c>
      <c r="D130" s="12">
        <f>IF(F129+SUM(E$99:E129)=D$92,F129,D$92-SUM(E$99:E129))</f>
        <v>0</v>
      </c>
      <c r="E130" s="377">
        <f>IF(+J96&lt;F129,J96,D130)</f>
        <v>0</v>
      </c>
      <c r="F130" s="55">
        <f t="shared" si="25"/>
        <v>0</v>
      </c>
      <c r="G130" s="55">
        <f t="shared" si="17"/>
        <v>0</v>
      </c>
      <c r="H130" s="379">
        <f t="shared" si="27"/>
        <v>0</v>
      </c>
      <c r="I130" s="398">
        <f t="shared" si="28"/>
        <v>0</v>
      </c>
      <c r="J130" s="54">
        <f t="shared" si="20"/>
        <v>0</v>
      </c>
      <c r="K130" s="54"/>
      <c r="L130" s="129"/>
      <c r="M130" s="54">
        <f t="shared" si="21"/>
        <v>0</v>
      </c>
      <c r="N130" s="129"/>
      <c r="O130" s="54">
        <f t="shared" si="22"/>
        <v>0</v>
      </c>
      <c r="P130" s="54">
        <f t="shared" si="23"/>
        <v>0</v>
      </c>
      <c r="Q130" s="1"/>
    </row>
    <row r="131" spans="2:17" ht="12.5">
      <c r="B131" s="7" t="str">
        <f t="shared" si="26"/>
        <v/>
      </c>
      <c r="C131" s="50">
        <f>IF(D93="","-",+C130+1)</f>
        <v>2040</v>
      </c>
      <c r="D131" s="12">
        <f>IF(F130+SUM(E$99:E130)=D$92,F130,D$92-SUM(E$99:E130))</f>
        <v>0</v>
      </c>
      <c r="E131" s="377">
        <f>IF(+J96&lt;F130,J96,D131)</f>
        <v>0</v>
      </c>
      <c r="F131" s="55">
        <f t="shared" ref="F131:F154" si="29">+D131-E131</f>
        <v>0</v>
      </c>
      <c r="G131" s="55">
        <f t="shared" ref="G131:G154" si="30">+(F131+D131)/2</f>
        <v>0</v>
      </c>
      <c r="H131" s="379">
        <f t="shared" si="27"/>
        <v>0</v>
      </c>
      <c r="I131" s="398">
        <f t="shared" si="28"/>
        <v>0</v>
      </c>
      <c r="J131" s="54">
        <f t="shared" ref="J131:J154" si="31">+I131-H131</f>
        <v>0</v>
      </c>
      <c r="K131" s="54"/>
      <c r="L131" s="129"/>
      <c r="M131" s="54">
        <f t="shared" ref="M131:M154" si="32">IF(L131&lt;&gt;0,+H131-L131,0)</f>
        <v>0</v>
      </c>
      <c r="N131" s="129"/>
      <c r="O131" s="54">
        <f t="shared" ref="O131:O154" si="33">IF(N131&lt;&gt;0,+I131-N131,0)</f>
        <v>0</v>
      </c>
      <c r="P131" s="54">
        <f t="shared" ref="P131:P154" si="34">+O131-M131</f>
        <v>0</v>
      </c>
      <c r="Q131" s="1"/>
    </row>
    <row r="132" spans="2:17" ht="12.5">
      <c r="B132" s="7" t="str">
        <f t="shared" si="26"/>
        <v/>
      </c>
      <c r="C132" s="50">
        <f>IF(D93="","-",+C131+1)</f>
        <v>2041</v>
      </c>
      <c r="D132" s="12">
        <f>IF(F131+SUM(E$99:E131)=D$92,F131,D$92-SUM(E$99:E131))</f>
        <v>0</v>
      </c>
      <c r="E132" s="377">
        <f>IF(+J96&lt;F131,J96,D132)</f>
        <v>0</v>
      </c>
      <c r="F132" s="55">
        <f t="shared" si="29"/>
        <v>0</v>
      </c>
      <c r="G132" s="55">
        <f t="shared" si="30"/>
        <v>0</v>
      </c>
      <c r="H132" s="379">
        <f t="shared" si="27"/>
        <v>0</v>
      </c>
      <c r="I132" s="398">
        <f t="shared" si="28"/>
        <v>0</v>
      </c>
      <c r="J132" s="54">
        <f t="shared" si="31"/>
        <v>0</v>
      </c>
      <c r="K132" s="54"/>
      <c r="L132" s="129"/>
      <c r="M132" s="54">
        <f t="shared" si="32"/>
        <v>0</v>
      </c>
      <c r="N132" s="129"/>
      <c r="O132" s="54">
        <f t="shared" si="33"/>
        <v>0</v>
      </c>
      <c r="P132" s="54">
        <f t="shared" si="34"/>
        <v>0</v>
      </c>
      <c r="Q132" s="1"/>
    </row>
    <row r="133" spans="2:17" ht="12.5">
      <c r="B133" s="7" t="str">
        <f t="shared" si="26"/>
        <v/>
      </c>
      <c r="C133" s="50">
        <f>IF(D93="","-",+C132+1)</f>
        <v>2042</v>
      </c>
      <c r="D133" s="12">
        <f>IF(F132+SUM(E$99:E132)=D$92,F132,D$92-SUM(E$99:E132))</f>
        <v>0</v>
      </c>
      <c r="E133" s="377">
        <f>IF(+J96&lt;F132,J96,D133)</f>
        <v>0</v>
      </c>
      <c r="F133" s="55">
        <f t="shared" si="29"/>
        <v>0</v>
      </c>
      <c r="G133" s="55">
        <f t="shared" si="30"/>
        <v>0</v>
      </c>
      <c r="H133" s="379">
        <f t="shared" si="27"/>
        <v>0</v>
      </c>
      <c r="I133" s="398">
        <f t="shared" si="28"/>
        <v>0</v>
      </c>
      <c r="J133" s="54">
        <f t="shared" si="31"/>
        <v>0</v>
      </c>
      <c r="K133" s="54"/>
      <c r="L133" s="129"/>
      <c r="M133" s="54">
        <f t="shared" si="32"/>
        <v>0</v>
      </c>
      <c r="N133" s="129"/>
      <c r="O133" s="54">
        <f t="shared" si="33"/>
        <v>0</v>
      </c>
      <c r="P133" s="54">
        <f t="shared" si="34"/>
        <v>0</v>
      </c>
      <c r="Q133" s="1"/>
    </row>
    <row r="134" spans="2:17" ht="12.5">
      <c r="B134" s="7" t="str">
        <f t="shared" si="26"/>
        <v/>
      </c>
      <c r="C134" s="50">
        <f>IF(D93="","-",+C133+1)</f>
        <v>2043</v>
      </c>
      <c r="D134" s="12">
        <f>IF(F133+SUM(E$99:E133)=D$92,F133,D$92-SUM(E$99:E133))</f>
        <v>0</v>
      </c>
      <c r="E134" s="377">
        <f>IF(+J96&lt;F133,J96,D134)</f>
        <v>0</v>
      </c>
      <c r="F134" s="55">
        <f t="shared" si="29"/>
        <v>0</v>
      </c>
      <c r="G134" s="55">
        <f t="shared" si="30"/>
        <v>0</v>
      </c>
      <c r="H134" s="379">
        <f t="shared" si="27"/>
        <v>0</v>
      </c>
      <c r="I134" s="398">
        <f t="shared" si="28"/>
        <v>0</v>
      </c>
      <c r="J134" s="54">
        <f t="shared" si="31"/>
        <v>0</v>
      </c>
      <c r="K134" s="54"/>
      <c r="L134" s="129"/>
      <c r="M134" s="54">
        <f t="shared" si="32"/>
        <v>0</v>
      </c>
      <c r="N134" s="129"/>
      <c r="O134" s="54">
        <f t="shared" si="33"/>
        <v>0</v>
      </c>
      <c r="P134" s="54">
        <f t="shared" si="34"/>
        <v>0</v>
      </c>
      <c r="Q134" s="1"/>
    </row>
    <row r="135" spans="2:17" ht="12.5">
      <c r="B135" s="7" t="str">
        <f t="shared" si="26"/>
        <v/>
      </c>
      <c r="C135" s="50">
        <f>IF(D93="","-",+C134+1)</f>
        <v>2044</v>
      </c>
      <c r="D135" s="12">
        <f>IF(F134+SUM(E$99:E134)=D$92,F134,D$92-SUM(E$99:E134))</f>
        <v>0</v>
      </c>
      <c r="E135" s="377">
        <f>IF(+J96&lt;F134,J96,D135)</f>
        <v>0</v>
      </c>
      <c r="F135" s="55">
        <f t="shared" si="29"/>
        <v>0</v>
      </c>
      <c r="G135" s="55">
        <f t="shared" si="30"/>
        <v>0</v>
      </c>
      <c r="H135" s="379">
        <f t="shared" si="27"/>
        <v>0</v>
      </c>
      <c r="I135" s="398">
        <f t="shared" si="28"/>
        <v>0</v>
      </c>
      <c r="J135" s="54">
        <f t="shared" si="31"/>
        <v>0</v>
      </c>
      <c r="K135" s="54"/>
      <c r="L135" s="129"/>
      <c r="M135" s="54">
        <f t="shared" si="32"/>
        <v>0</v>
      </c>
      <c r="N135" s="129"/>
      <c r="O135" s="54">
        <f t="shared" si="33"/>
        <v>0</v>
      </c>
      <c r="P135" s="54">
        <f t="shared" si="34"/>
        <v>0</v>
      </c>
      <c r="Q135" s="1"/>
    </row>
    <row r="136" spans="2:17" ht="12.5">
      <c r="B136" s="7" t="str">
        <f t="shared" si="26"/>
        <v/>
      </c>
      <c r="C136" s="50">
        <f>IF(D93="","-",+C135+1)</f>
        <v>2045</v>
      </c>
      <c r="D136" s="12">
        <f>IF(F135+SUM(E$99:E135)=D$92,F135,D$92-SUM(E$99:E135))</f>
        <v>0</v>
      </c>
      <c r="E136" s="377">
        <f>IF(+J96&lt;F135,J96,D136)</f>
        <v>0</v>
      </c>
      <c r="F136" s="55">
        <f t="shared" si="29"/>
        <v>0</v>
      </c>
      <c r="G136" s="55">
        <f t="shared" si="30"/>
        <v>0</v>
      </c>
      <c r="H136" s="379">
        <f t="shared" si="27"/>
        <v>0</v>
      </c>
      <c r="I136" s="398">
        <f t="shared" si="28"/>
        <v>0</v>
      </c>
      <c r="J136" s="54">
        <f t="shared" si="31"/>
        <v>0</v>
      </c>
      <c r="K136" s="54"/>
      <c r="L136" s="129"/>
      <c r="M136" s="54">
        <f t="shared" si="32"/>
        <v>0</v>
      </c>
      <c r="N136" s="129"/>
      <c r="O136" s="54">
        <f t="shared" si="33"/>
        <v>0</v>
      </c>
      <c r="P136" s="54">
        <f t="shared" si="34"/>
        <v>0</v>
      </c>
      <c r="Q136" s="1"/>
    </row>
    <row r="137" spans="2:17" ht="12.5">
      <c r="B137" s="7" t="str">
        <f t="shared" si="26"/>
        <v/>
      </c>
      <c r="C137" s="50">
        <f>IF(D93="","-",+C136+1)</f>
        <v>2046</v>
      </c>
      <c r="D137" s="12">
        <f>IF(F136+SUM(E$99:E136)=D$92,F136,D$92-SUM(E$99:E136))</f>
        <v>0</v>
      </c>
      <c r="E137" s="377">
        <f>IF(+J96&lt;F136,J96,D137)</f>
        <v>0</v>
      </c>
      <c r="F137" s="55">
        <f t="shared" si="29"/>
        <v>0</v>
      </c>
      <c r="G137" s="55">
        <f t="shared" si="30"/>
        <v>0</v>
      </c>
      <c r="H137" s="379">
        <f t="shared" si="27"/>
        <v>0</v>
      </c>
      <c r="I137" s="398">
        <f t="shared" si="28"/>
        <v>0</v>
      </c>
      <c r="J137" s="54">
        <f t="shared" si="31"/>
        <v>0</v>
      </c>
      <c r="K137" s="54"/>
      <c r="L137" s="129"/>
      <c r="M137" s="54">
        <f t="shared" si="32"/>
        <v>0</v>
      </c>
      <c r="N137" s="129"/>
      <c r="O137" s="54">
        <f t="shared" si="33"/>
        <v>0</v>
      </c>
      <c r="P137" s="54">
        <f t="shared" si="34"/>
        <v>0</v>
      </c>
      <c r="Q137" s="1"/>
    </row>
    <row r="138" spans="2:17" ht="12.5">
      <c r="B138" s="7" t="str">
        <f t="shared" si="26"/>
        <v/>
      </c>
      <c r="C138" s="50">
        <f>IF(D93="","-",+C137+1)</f>
        <v>2047</v>
      </c>
      <c r="D138" s="12">
        <f>IF(F137+SUM(E$99:E137)=D$92,F137,D$92-SUM(E$99:E137))</f>
        <v>0</v>
      </c>
      <c r="E138" s="377">
        <f>IF(+J96&lt;F137,J96,D138)</f>
        <v>0</v>
      </c>
      <c r="F138" s="55">
        <f t="shared" si="29"/>
        <v>0</v>
      </c>
      <c r="G138" s="55">
        <f t="shared" si="30"/>
        <v>0</v>
      </c>
      <c r="H138" s="379">
        <f t="shared" si="27"/>
        <v>0</v>
      </c>
      <c r="I138" s="398">
        <f t="shared" si="28"/>
        <v>0</v>
      </c>
      <c r="J138" s="54">
        <f t="shared" si="31"/>
        <v>0</v>
      </c>
      <c r="K138" s="54"/>
      <c r="L138" s="129"/>
      <c r="M138" s="54">
        <f t="shared" si="32"/>
        <v>0</v>
      </c>
      <c r="N138" s="129"/>
      <c r="O138" s="54">
        <f t="shared" si="33"/>
        <v>0</v>
      </c>
      <c r="P138" s="54">
        <f t="shared" si="34"/>
        <v>0</v>
      </c>
      <c r="Q138" s="1"/>
    </row>
    <row r="139" spans="2:17" ht="12.5">
      <c r="B139" s="7" t="str">
        <f t="shared" si="26"/>
        <v/>
      </c>
      <c r="C139" s="50">
        <f>IF(D93="","-",+C138+1)</f>
        <v>2048</v>
      </c>
      <c r="D139" s="12">
        <f>IF(F138+SUM(E$99:E138)=D$92,F138,D$92-SUM(E$99:E138))</f>
        <v>0</v>
      </c>
      <c r="E139" s="377">
        <f>IF(+J96&lt;F138,J96,D139)</f>
        <v>0</v>
      </c>
      <c r="F139" s="55">
        <f t="shared" si="29"/>
        <v>0</v>
      </c>
      <c r="G139" s="55">
        <f t="shared" si="30"/>
        <v>0</v>
      </c>
      <c r="H139" s="379">
        <f t="shared" si="27"/>
        <v>0</v>
      </c>
      <c r="I139" s="398">
        <f t="shared" si="28"/>
        <v>0</v>
      </c>
      <c r="J139" s="54">
        <f t="shared" si="31"/>
        <v>0</v>
      </c>
      <c r="K139" s="54"/>
      <c r="L139" s="129"/>
      <c r="M139" s="54">
        <f t="shared" si="32"/>
        <v>0</v>
      </c>
      <c r="N139" s="129"/>
      <c r="O139" s="54">
        <f t="shared" si="33"/>
        <v>0</v>
      </c>
      <c r="P139" s="54">
        <f t="shared" si="34"/>
        <v>0</v>
      </c>
      <c r="Q139" s="1"/>
    </row>
    <row r="140" spans="2:17" ht="12.5">
      <c r="B140" s="7" t="str">
        <f t="shared" si="26"/>
        <v/>
      </c>
      <c r="C140" s="50">
        <f>IF(D93="","-",+C139+1)</f>
        <v>2049</v>
      </c>
      <c r="D140" s="12">
        <f>IF(F139+SUM(E$99:E139)=D$92,F139,D$92-SUM(E$99:E139))</f>
        <v>0</v>
      </c>
      <c r="E140" s="377">
        <f>IF(+J96&lt;F139,J96,D140)</f>
        <v>0</v>
      </c>
      <c r="F140" s="55">
        <f t="shared" si="29"/>
        <v>0</v>
      </c>
      <c r="G140" s="55">
        <f t="shared" si="30"/>
        <v>0</v>
      </c>
      <c r="H140" s="379">
        <f t="shared" si="27"/>
        <v>0</v>
      </c>
      <c r="I140" s="398">
        <f t="shared" si="28"/>
        <v>0</v>
      </c>
      <c r="J140" s="54">
        <f t="shared" si="31"/>
        <v>0</v>
      </c>
      <c r="K140" s="54"/>
      <c r="L140" s="129"/>
      <c r="M140" s="54">
        <f t="shared" si="32"/>
        <v>0</v>
      </c>
      <c r="N140" s="129"/>
      <c r="O140" s="54">
        <f t="shared" si="33"/>
        <v>0</v>
      </c>
      <c r="P140" s="54">
        <f t="shared" si="34"/>
        <v>0</v>
      </c>
      <c r="Q140" s="1"/>
    </row>
    <row r="141" spans="2:17" ht="12.5">
      <c r="B141" s="7" t="str">
        <f t="shared" si="26"/>
        <v/>
      </c>
      <c r="C141" s="50">
        <f>IF(D93="","-",+C140+1)</f>
        <v>2050</v>
      </c>
      <c r="D141" s="12">
        <f>IF(F140+SUM(E$99:E140)=D$92,F140,D$92-SUM(E$99:E140))</f>
        <v>0</v>
      </c>
      <c r="E141" s="377">
        <f>IF(+J96&lt;F140,J96,D141)</f>
        <v>0</v>
      </c>
      <c r="F141" s="55">
        <f t="shared" si="29"/>
        <v>0</v>
      </c>
      <c r="G141" s="55">
        <f t="shared" si="30"/>
        <v>0</v>
      </c>
      <c r="H141" s="379">
        <f t="shared" si="27"/>
        <v>0</v>
      </c>
      <c r="I141" s="398">
        <f t="shared" si="28"/>
        <v>0</v>
      </c>
      <c r="J141" s="54">
        <f t="shared" si="31"/>
        <v>0</v>
      </c>
      <c r="K141" s="54"/>
      <c r="L141" s="129"/>
      <c r="M141" s="54">
        <f t="shared" si="32"/>
        <v>0</v>
      </c>
      <c r="N141" s="129"/>
      <c r="O141" s="54">
        <f t="shared" si="33"/>
        <v>0</v>
      </c>
      <c r="P141" s="54">
        <f t="shared" si="34"/>
        <v>0</v>
      </c>
      <c r="Q141" s="1"/>
    </row>
    <row r="142" spans="2:17" ht="12.5">
      <c r="B142" s="7" t="str">
        <f t="shared" si="26"/>
        <v/>
      </c>
      <c r="C142" s="50">
        <f>IF(D93="","-",+C141+1)</f>
        <v>2051</v>
      </c>
      <c r="D142" s="12">
        <f>IF(F141+SUM(E$99:E141)=D$92,F141,D$92-SUM(E$99:E141))</f>
        <v>0</v>
      </c>
      <c r="E142" s="377">
        <f>IF(+J96&lt;F141,J96,D142)</f>
        <v>0</v>
      </c>
      <c r="F142" s="55">
        <f t="shared" si="29"/>
        <v>0</v>
      </c>
      <c r="G142" s="55">
        <f t="shared" si="30"/>
        <v>0</v>
      </c>
      <c r="H142" s="379">
        <f t="shared" si="27"/>
        <v>0</v>
      </c>
      <c r="I142" s="398">
        <f t="shared" si="28"/>
        <v>0</v>
      </c>
      <c r="J142" s="54">
        <f t="shared" si="31"/>
        <v>0</v>
      </c>
      <c r="K142" s="54"/>
      <c r="L142" s="129"/>
      <c r="M142" s="54">
        <f t="shared" si="32"/>
        <v>0</v>
      </c>
      <c r="N142" s="129"/>
      <c r="O142" s="54">
        <f t="shared" si="33"/>
        <v>0</v>
      </c>
      <c r="P142" s="54">
        <f t="shared" si="34"/>
        <v>0</v>
      </c>
      <c r="Q142" s="1"/>
    </row>
    <row r="143" spans="2:17" ht="12.5">
      <c r="B143" s="7" t="str">
        <f t="shared" si="26"/>
        <v/>
      </c>
      <c r="C143" s="50">
        <f>IF(D93="","-",+C142+1)</f>
        <v>2052</v>
      </c>
      <c r="D143" s="12">
        <f>IF(F142+SUM(E$99:E142)=D$92,F142,D$92-SUM(E$99:E142))</f>
        <v>0</v>
      </c>
      <c r="E143" s="377">
        <f>IF(+J96&lt;F142,J96,D143)</f>
        <v>0</v>
      </c>
      <c r="F143" s="55">
        <f t="shared" si="29"/>
        <v>0</v>
      </c>
      <c r="G143" s="55">
        <f t="shared" si="30"/>
        <v>0</v>
      </c>
      <c r="H143" s="379">
        <f t="shared" si="27"/>
        <v>0</v>
      </c>
      <c r="I143" s="398">
        <f t="shared" si="28"/>
        <v>0</v>
      </c>
      <c r="J143" s="54">
        <f t="shared" si="31"/>
        <v>0</v>
      </c>
      <c r="K143" s="54"/>
      <c r="L143" s="129"/>
      <c r="M143" s="54">
        <f t="shared" si="32"/>
        <v>0</v>
      </c>
      <c r="N143" s="129"/>
      <c r="O143" s="54">
        <f t="shared" si="33"/>
        <v>0</v>
      </c>
      <c r="P143" s="54">
        <f t="shared" si="34"/>
        <v>0</v>
      </c>
      <c r="Q143" s="1"/>
    </row>
    <row r="144" spans="2:17" ht="12.5">
      <c r="B144" s="7" t="str">
        <f t="shared" si="26"/>
        <v/>
      </c>
      <c r="C144" s="50">
        <f>IF(D93="","-",+C143+1)</f>
        <v>2053</v>
      </c>
      <c r="D144" s="12">
        <f>IF(F143+SUM(E$99:E143)=D$92,F143,D$92-SUM(E$99:E143))</f>
        <v>0</v>
      </c>
      <c r="E144" s="377">
        <f>IF(+J96&lt;F143,J96,D144)</f>
        <v>0</v>
      </c>
      <c r="F144" s="55">
        <f t="shared" si="29"/>
        <v>0</v>
      </c>
      <c r="G144" s="55">
        <f t="shared" si="30"/>
        <v>0</v>
      </c>
      <c r="H144" s="379">
        <f t="shared" si="27"/>
        <v>0</v>
      </c>
      <c r="I144" s="398">
        <f t="shared" si="28"/>
        <v>0</v>
      </c>
      <c r="J144" s="54">
        <f t="shared" si="31"/>
        <v>0</v>
      </c>
      <c r="K144" s="54"/>
      <c r="L144" s="129"/>
      <c r="M144" s="54">
        <f t="shared" si="32"/>
        <v>0</v>
      </c>
      <c r="N144" s="129"/>
      <c r="O144" s="54">
        <f t="shared" si="33"/>
        <v>0</v>
      </c>
      <c r="P144" s="54">
        <f t="shared" si="34"/>
        <v>0</v>
      </c>
      <c r="Q144" s="1"/>
    </row>
    <row r="145" spans="2:17" ht="12.5">
      <c r="B145" s="7" t="str">
        <f t="shared" si="26"/>
        <v/>
      </c>
      <c r="C145" s="50">
        <f>IF(D93="","-",+C144+1)</f>
        <v>2054</v>
      </c>
      <c r="D145" s="12">
        <f>IF(F144+SUM(E$99:E144)=D$92,F144,D$92-SUM(E$99:E144))</f>
        <v>0</v>
      </c>
      <c r="E145" s="377">
        <f>IF(+J96&lt;F144,J96,D145)</f>
        <v>0</v>
      </c>
      <c r="F145" s="55">
        <f t="shared" si="29"/>
        <v>0</v>
      </c>
      <c r="G145" s="55">
        <f t="shared" si="30"/>
        <v>0</v>
      </c>
      <c r="H145" s="379">
        <f t="shared" si="27"/>
        <v>0</v>
      </c>
      <c r="I145" s="398">
        <f t="shared" si="28"/>
        <v>0</v>
      </c>
      <c r="J145" s="54">
        <f t="shared" si="31"/>
        <v>0</v>
      </c>
      <c r="K145" s="54"/>
      <c r="L145" s="129"/>
      <c r="M145" s="54">
        <f t="shared" si="32"/>
        <v>0</v>
      </c>
      <c r="N145" s="129"/>
      <c r="O145" s="54">
        <f t="shared" si="33"/>
        <v>0</v>
      </c>
      <c r="P145" s="54">
        <f t="shared" si="34"/>
        <v>0</v>
      </c>
      <c r="Q145" s="1"/>
    </row>
    <row r="146" spans="2:17" ht="12.5">
      <c r="B146" s="7" t="str">
        <f t="shared" si="26"/>
        <v/>
      </c>
      <c r="C146" s="50">
        <f>IF(D93="","-",+C145+1)</f>
        <v>2055</v>
      </c>
      <c r="D146" s="12">
        <f>IF(F145+SUM(E$99:E145)=D$92,F145,D$92-SUM(E$99:E145))</f>
        <v>0</v>
      </c>
      <c r="E146" s="377">
        <f>IF(+J96&lt;F145,J96,D146)</f>
        <v>0</v>
      </c>
      <c r="F146" s="55">
        <f t="shared" si="29"/>
        <v>0</v>
      </c>
      <c r="G146" s="55">
        <f t="shared" si="30"/>
        <v>0</v>
      </c>
      <c r="H146" s="379">
        <f t="shared" si="27"/>
        <v>0</v>
      </c>
      <c r="I146" s="398">
        <f t="shared" si="28"/>
        <v>0</v>
      </c>
      <c r="J146" s="54">
        <f t="shared" si="31"/>
        <v>0</v>
      </c>
      <c r="K146" s="54"/>
      <c r="L146" s="129"/>
      <c r="M146" s="54">
        <f t="shared" si="32"/>
        <v>0</v>
      </c>
      <c r="N146" s="129"/>
      <c r="O146" s="54">
        <f t="shared" si="33"/>
        <v>0</v>
      </c>
      <c r="P146" s="54">
        <f t="shared" si="34"/>
        <v>0</v>
      </c>
      <c r="Q146" s="1"/>
    </row>
    <row r="147" spans="2:17" ht="12.5">
      <c r="B147" s="7" t="str">
        <f t="shared" si="26"/>
        <v/>
      </c>
      <c r="C147" s="50">
        <f>IF(D93="","-",+C146+1)</f>
        <v>2056</v>
      </c>
      <c r="D147" s="12">
        <f>IF(F146+SUM(E$99:E146)=D$92,F146,D$92-SUM(E$99:E146))</f>
        <v>0</v>
      </c>
      <c r="E147" s="377">
        <f>IF(+J96&lt;F146,J96,D147)</f>
        <v>0</v>
      </c>
      <c r="F147" s="55">
        <f t="shared" si="29"/>
        <v>0</v>
      </c>
      <c r="G147" s="55">
        <f t="shared" si="30"/>
        <v>0</v>
      </c>
      <c r="H147" s="379">
        <f t="shared" si="27"/>
        <v>0</v>
      </c>
      <c r="I147" s="398">
        <f t="shared" si="28"/>
        <v>0</v>
      </c>
      <c r="J147" s="54">
        <f t="shared" si="31"/>
        <v>0</v>
      </c>
      <c r="K147" s="54"/>
      <c r="L147" s="129"/>
      <c r="M147" s="54">
        <f t="shared" si="32"/>
        <v>0</v>
      </c>
      <c r="N147" s="129"/>
      <c r="O147" s="54">
        <f t="shared" si="33"/>
        <v>0</v>
      </c>
      <c r="P147" s="54">
        <f t="shared" si="34"/>
        <v>0</v>
      </c>
      <c r="Q147" s="1"/>
    </row>
    <row r="148" spans="2:17" ht="12.5">
      <c r="B148" s="7" t="str">
        <f t="shared" si="26"/>
        <v/>
      </c>
      <c r="C148" s="50">
        <f>IF(D93="","-",+C147+1)</f>
        <v>2057</v>
      </c>
      <c r="D148" s="12">
        <f>IF(F147+SUM(E$99:E147)=D$92,F147,D$92-SUM(E$99:E147))</f>
        <v>0</v>
      </c>
      <c r="E148" s="377">
        <f>IF(+J96&lt;F147,J96,D148)</f>
        <v>0</v>
      </c>
      <c r="F148" s="55">
        <f t="shared" si="29"/>
        <v>0</v>
      </c>
      <c r="G148" s="55">
        <f t="shared" si="30"/>
        <v>0</v>
      </c>
      <c r="H148" s="379">
        <f t="shared" si="27"/>
        <v>0</v>
      </c>
      <c r="I148" s="398">
        <f t="shared" si="28"/>
        <v>0</v>
      </c>
      <c r="J148" s="54">
        <f t="shared" si="31"/>
        <v>0</v>
      </c>
      <c r="K148" s="54"/>
      <c r="L148" s="129"/>
      <c r="M148" s="54">
        <f t="shared" si="32"/>
        <v>0</v>
      </c>
      <c r="N148" s="129"/>
      <c r="O148" s="54">
        <f t="shared" si="33"/>
        <v>0</v>
      </c>
      <c r="P148" s="54">
        <f t="shared" si="34"/>
        <v>0</v>
      </c>
      <c r="Q148" s="1"/>
    </row>
    <row r="149" spans="2:17" ht="12.5">
      <c r="B149" s="7" t="str">
        <f t="shared" si="26"/>
        <v/>
      </c>
      <c r="C149" s="50">
        <f>IF(D93="","-",+C148+1)</f>
        <v>2058</v>
      </c>
      <c r="D149" s="12">
        <f>IF(F148+SUM(E$99:E148)=D$92,F148,D$92-SUM(E$99:E148))</f>
        <v>0</v>
      </c>
      <c r="E149" s="377">
        <f>IF(+J96&lt;F148,J96,D149)</f>
        <v>0</v>
      </c>
      <c r="F149" s="55">
        <f t="shared" si="29"/>
        <v>0</v>
      </c>
      <c r="G149" s="55">
        <f t="shared" si="30"/>
        <v>0</v>
      </c>
      <c r="H149" s="379">
        <f t="shared" si="27"/>
        <v>0</v>
      </c>
      <c r="I149" s="398">
        <f t="shared" si="28"/>
        <v>0</v>
      </c>
      <c r="J149" s="54">
        <f t="shared" si="31"/>
        <v>0</v>
      </c>
      <c r="K149" s="54"/>
      <c r="L149" s="129"/>
      <c r="M149" s="54">
        <f t="shared" si="32"/>
        <v>0</v>
      </c>
      <c r="N149" s="129"/>
      <c r="O149" s="54">
        <f t="shared" si="33"/>
        <v>0</v>
      </c>
      <c r="P149" s="54">
        <f t="shared" si="34"/>
        <v>0</v>
      </c>
      <c r="Q149" s="1"/>
    </row>
    <row r="150" spans="2:17" ht="12.5">
      <c r="B150" s="7" t="str">
        <f t="shared" si="26"/>
        <v/>
      </c>
      <c r="C150" s="50">
        <f>IF(D93="","-",+C149+1)</f>
        <v>2059</v>
      </c>
      <c r="D150" s="12">
        <f>IF(F149+SUM(E$99:E149)=D$92,F149,D$92-SUM(E$99:E149))</f>
        <v>0</v>
      </c>
      <c r="E150" s="377">
        <f>IF(+J96&lt;F149,J96,D150)</f>
        <v>0</v>
      </c>
      <c r="F150" s="55">
        <f t="shared" si="29"/>
        <v>0</v>
      </c>
      <c r="G150" s="55">
        <f t="shared" si="30"/>
        <v>0</v>
      </c>
      <c r="H150" s="379">
        <f t="shared" si="27"/>
        <v>0</v>
      </c>
      <c r="I150" s="398">
        <f t="shared" si="28"/>
        <v>0</v>
      </c>
      <c r="J150" s="54">
        <f t="shared" si="31"/>
        <v>0</v>
      </c>
      <c r="K150" s="54"/>
      <c r="L150" s="129"/>
      <c r="M150" s="54">
        <f t="shared" si="32"/>
        <v>0</v>
      </c>
      <c r="N150" s="129"/>
      <c r="O150" s="54">
        <f t="shared" si="33"/>
        <v>0</v>
      </c>
      <c r="P150" s="54">
        <f t="shared" si="34"/>
        <v>0</v>
      </c>
      <c r="Q150" s="1"/>
    </row>
    <row r="151" spans="2:17" ht="12.5">
      <c r="B151" s="7" t="str">
        <f t="shared" si="26"/>
        <v/>
      </c>
      <c r="C151" s="50">
        <f>IF(D93="","-",+C150+1)</f>
        <v>2060</v>
      </c>
      <c r="D151" s="12">
        <f>IF(F150+SUM(E$99:E150)=D$92,F150,D$92-SUM(E$99:E150))</f>
        <v>0</v>
      </c>
      <c r="E151" s="377">
        <f>IF(+J96&lt;F150,J96,D151)</f>
        <v>0</v>
      </c>
      <c r="F151" s="55">
        <f t="shared" si="29"/>
        <v>0</v>
      </c>
      <c r="G151" s="55">
        <f t="shared" si="30"/>
        <v>0</v>
      </c>
      <c r="H151" s="379">
        <f t="shared" si="27"/>
        <v>0</v>
      </c>
      <c r="I151" s="398">
        <f t="shared" si="28"/>
        <v>0</v>
      </c>
      <c r="J151" s="54">
        <f t="shared" si="31"/>
        <v>0</v>
      </c>
      <c r="K151" s="54"/>
      <c r="L151" s="129"/>
      <c r="M151" s="54">
        <f t="shared" si="32"/>
        <v>0</v>
      </c>
      <c r="N151" s="129"/>
      <c r="O151" s="54">
        <f t="shared" si="33"/>
        <v>0</v>
      </c>
      <c r="P151" s="54">
        <f t="shared" si="34"/>
        <v>0</v>
      </c>
      <c r="Q151" s="1"/>
    </row>
    <row r="152" spans="2:17" ht="12.5">
      <c r="B152" s="7" t="str">
        <f t="shared" si="26"/>
        <v/>
      </c>
      <c r="C152" s="50">
        <f>IF(D93="","-",+C151+1)</f>
        <v>2061</v>
      </c>
      <c r="D152" s="12">
        <f>IF(F151+SUM(E$99:E151)=D$92,F151,D$92-SUM(E$99:E151))</f>
        <v>0</v>
      </c>
      <c r="E152" s="377">
        <f>IF(+J96&lt;F151,J96,D152)</f>
        <v>0</v>
      </c>
      <c r="F152" s="55">
        <f t="shared" si="29"/>
        <v>0</v>
      </c>
      <c r="G152" s="55">
        <f t="shared" si="30"/>
        <v>0</v>
      </c>
      <c r="H152" s="379">
        <f t="shared" si="27"/>
        <v>0</v>
      </c>
      <c r="I152" s="398">
        <f t="shared" si="28"/>
        <v>0</v>
      </c>
      <c r="J152" s="54">
        <f t="shared" si="31"/>
        <v>0</v>
      </c>
      <c r="K152" s="54"/>
      <c r="L152" s="129"/>
      <c r="M152" s="54">
        <f t="shared" si="32"/>
        <v>0</v>
      </c>
      <c r="N152" s="129"/>
      <c r="O152" s="54">
        <f t="shared" si="33"/>
        <v>0</v>
      </c>
      <c r="P152" s="54">
        <f t="shared" si="34"/>
        <v>0</v>
      </c>
      <c r="Q152" s="1"/>
    </row>
    <row r="153" spans="2:17" ht="12.5">
      <c r="B153" s="7" t="str">
        <f t="shared" si="26"/>
        <v/>
      </c>
      <c r="C153" s="50">
        <f>IF(D93="","-",+C152+1)</f>
        <v>2062</v>
      </c>
      <c r="D153" s="12">
        <f>IF(F152+SUM(E$99:E152)=D$92,F152,D$92-SUM(E$99:E152))</f>
        <v>0</v>
      </c>
      <c r="E153" s="377">
        <f>IF(+J96&lt;F152,J96,D153)</f>
        <v>0</v>
      </c>
      <c r="F153" s="55">
        <f t="shared" si="29"/>
        <v>0</v>
      </c>
      <c r="G153" s="55">
        <f t="shared" si="30"/>
        <v>0</v>
      </c>
      <c r="H153" s="379">
        <f t="shared" si="27"/>
        <v>0</v>
      </c>
      <c r="I153" s="398">
        <f t="shared" si="28"/>
        <v>0</v>
      </c>
      <c r="J153" s="54">
        <f t="shared" si="31"/>
        <v>0</v>
      </c>
      <c r="K153" s="54"/>
      <c r="L153" s="129"/>
      <c r="M153" s="54">
        <f t="shared" si="32"/>
        <v>0</v>
      </c>
      <c r="N153" s="129"/>
      <c r="O153" s="54">
        <f t="shared" si="33"/>
        <v>0</v>
      </c>
      <c r="P153" s="54">
        <f t="shared" si="34"/>
        <v>0</v>
      </c>
      <c r="Q153" s="1"/>
    </row>
    <row r="154" spans="2:17" ht="13" thickBot="1">
      <c r="B154" s="7" t="str">
        <f t="shared" si="26"/>
        <v/>
      </c>
      <c r="C154" s="59">
        <f>IF(D93="","-",+C153+1)</f>
        <v>2063</v>
      </c>
      <c r="D154" s="84">
        <f>IF(F153+SUM(E$99:E153)=D$92,F153,D$92-SUM(E$99:E153))</f>
        <v>0</v>
      </c>
      <c r="E154" s="380">
        <f>IF(+J96&lt;F153,J96,D154)</f>
        <v>0</v>
      </c>
      <c r="F154" s="60">
        <f t="shared" si="29"/>
        <v>0</v>
      </c>
      <c r="G154" s="60">
        <f t="shared" si="30"/>
        <v>0</v>
      </c>
      <c r="H154" s="381">
        <f t="shared" si="27"/>
        <v>0</v>
      </c>
      <c r="I154" s="399">
        <f t="shared" si="28"/>
        <v>0</v>
      </c>
      <c r="J154" s="64">
        <f t="shared" si="31"/>
        <v>0</v>
      </c>
      <c r="K154" s="54"/>
      <c r="L154" s="130"/>
      <c r="M154" s="64">
        <f t="shared" si="32"/>
        <v>0</v>
      </c>
      <c r="N154" s="130"/>
      <c r="O154" s="64">
        <f t="shared" si="33"/>
        <v>0</v>
      </c>
      <c r="P154" s="64">
        <f t="shared" si="34"/>
        <v>0</v>
      </c>
      <c r="Q154" s="1"/>
    </row>
    <row r="155" spans="2:17" ht="12.5">
      <c r="C155" s="12" t="s">
        <v>78</v>
      </c>
      <c r="D155" s="292"/>
      <c r="E155" s="292">
        <f>SUM(E99:E154)</f>
        <v>0</v>
      </c>
      <c r="F155" s="292"/>
      <c r="G155" s="292"/>
      <c r="H155" s="292">
        <f>SUM(H99:H154)</f>
        <v>0</v>
      </c>
      <c r="I155" s="292">
        <f>SUM(I99:I154)</f>
        <v>0</v>
      </c>
      <c r="J155" s="292">
        <f>SUM(J99:J154)</f>
        <v>0</v>
      </c>
      <c r="K155" s="292"/>
      <c r="L155" s="292"/>
      <c r="M155" s="292"/>
      <c r="N155" s="292"/>
      <c r="O155" s="292"/>
      <c r="P155" s="1"/>
      <c r="Q155" s="1"/>
    </row>
    <row r="156" spans="2:17" ht="12.5"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  <c r="Q157" s="1"/>
    </row>
    <row r="158" spans="2:17" ht="12.5"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21" priority="1" stopIfTrue="1" operator="equal">
      <formula>$I$10</formula>
    </cfRule>
  </conditionalFormatting>
  <conditionalFormatting sqref="C99:C154">
    <cfRule type="cellIs" dxfId="12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68"/>
  <dimension ref="A1:Q162"/>
  <sheetViews>
    <sheetView topLeftCell="A8" zoomScaleNormal="100" zoomScaleSheetLayoutView="75" workbookViewId="0">
      <selection activeCell="C111" sqref="C111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18" max="18" width="9.179687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3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19 of 77</v>
      </c>
      <c r="Q1" s="13"/>
    </row>
    <row r="2" spans="1:17" ht="17.5">
      <c r="B2" s="1"/>
      <c r="C2" s="1"/>
      <c r="D2" s="2"/>
      <c r="E2" s="1"/>
      <c r="F2" s="1"/>
      <c r="G2" s="1"/>
      <c r="H2" s="3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3"/>
      <c r="I3" s="3"/>
      <c r="J3" s="15"/>
      <c r="K3" s="3"/>
      <c r="L3" s="3"/>
      <c r="M3" s="3"/>
      <c r="N3" s="3"/>
      <c r="O3" s="1" t="str">
        <f>RIGHT(N3,3)</f>
        <v/>
      </c>
      <c r="P3" s="96">
        <v>1</v>
      </c>
    </row>
    <row r="4" spans="1:17" ht="16" thickBot="1">
      <c r="C4" s="9"/>
      <c r="D4" s="2"/>
      <c r="E4" s="1"/>
      <c r="F4" s="1"/>
      <c r="G4" s="1"/>
      <c r="H4" s="3"/>
      <c r="I4" s="3"/>
      <c r="J4" s="15"/>
      <c r="K4" s="3"/>
      <c r="L4" s="3"/>
      <c r="M4" s="3"/>
      <c r="N4" s="3"/>
      <c r="O4" s="1"/>
      <c r="P4" s="1"/>
    </row>
    <row r="5" spans="1:17" ht="15.5">
      <c r="C5" s="16" t="s">
        <v>46</v>
      </c>
      <c r="D5" s="2"/>
      <c r="E5" s="1"/>
      <c r="F5" s="1"/>
      <c r="G5" s="17"/>
      <c r="H5" s="1" t="s">
        <v>47</v>
      </c>
      <c r="I5" s="1"/>
      <c r="J5" s="1"/>
      <c r="K5" s="123" t="s">
        <v>157</v>
      </c>
      <c r="L5" s="18"/>
      <c r="M5" s="19"/>
      <c r="N5" s="20">
        <f>VLOOKUP(I10,C17:I72,5)</f>
        <v>419190.52047465846</v>
      </c>
      <c r="P5" s="1"/>
    </row>
    <row r="6" spans="1:17" ht="15.5">
      <c r="C6" s="6"/>
      <c r="D6" s="2"/>
      <c r="E6" s="1"/>
      <c r="F6" s="1"/>
      <c r="G6" s="1"/>
      <c r="H6" s="21"/>
      <c r="I6" s="21"/>
      <c r="J6" s="22"/>
      <c r="K6" s="124" t="s">
        <v>158</v>
      </c>
      <c r="L6" s="23"/>
      <c r="M6" s="1"/>
      <c r="N6" s="24">
        <f>VLOOKUP(I10,C17:I72,6)</f>
        <v>419190.52047465846</v>
      </c>
      <c r="O6" s="1"/>
      <c r="P6" s="1"/>
    </row>
    <row r="7" spans="1:17" ht="13.5" thickBot="1">
      <c r="C7" s="25" t="s">
        <v>48</v>
      </c>
      <c r="D7" s="127" t="s">
        <v>240</v>
      </c>
      <c r="E7" s="1"/>
      <c r="F7" s="1"/>
      <c r="G7" s="1"/>
      <c r="H7" s="3"/>
      <c r="I7" s="3"/>
      <c r="J7" s="15"/>
      <c r="K7" s="26" t="s">
        <v>49</v>
      </c>
      <c r="L7" s="27"/>
      <c r="M7" s="27"/>
      <c r="N7" s="28">
        <f>+N6-N5</f>
        <v>0</v>
      </c>
      <c r="O7" s="1"/>
      <c r="P7" s="1"/>
    </row>
    <row r="8" spans="1:17" ht="13.5" thickBot="1">
      <c r="C8" s="29"/>
      <c r="D8" s="85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154</v>
      </c>
      <c r="E9" s="456" t="s">
        <v>476</v>
      </c>
      <c r="F9" s="31"/>
      <c r="G9" s="461" t="s">
        <v>534</v>
      </c>
      <c r="H9" s="31"/>
      <c r="I9" s="32"/>
      <c r="J9" s="33"/>
      <c r="P9" s="1"/>
    </row>
    <row r="10" spans="1:17" ht="13">
      <c r="C10" s="34" t="s">
        <v>51</v>
      </c>
      <c r="D10" s="35">
        <v>4480168</v>
      </c>
      <c r="E10" s="1" t="s">
        <v>52</v>
      </c>
      <c r="G10" s="2"/>
      <c r="H10" s="2"/>
      <c r="I10" s="36">
        <f>+'SWE.WS.F.BPU.ATRR.Projected'!L19</f>
        <v>2026</v>
      </c>
      <c r="J10" s="33"/>
      <c r="K10" s="15" t="s">
        <v>53</v>
      </c>
      <c r="O10" s="1"/>
      <c r="P10" s="1"/>
    </row>
    <row r="11" spans="1:17" ht="12.5">
      <c r="C11" s="34" t="s">
        <v>54</v>
      </c>
      <c r="D11" s="37">
        <v>2008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5">
        <v>5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15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41">
        <f>IF(D10=0,0,D10/D13)</f>
        <v>109272.39024390244</v>
      </c>
      <c r="J14" s="15"/>
      <c r="K14" s="15"/>
      <c r="L14" s="15"/>
      <c r="M14" s="15"/>
      <c r="N14" s="15"/>
      <c r="O14" s="1"/>
      <c r="P14" s="1"/>
    </row>
    <row r="15" spans="1:17" ht="39">
      <c r="C15" s="42" t="s">
        <v>51</v>
      </c>
      <c r="D15" s="43" t="s">
        <v>65</v>
      </c>
      <c r="E15" s="43" t="s">
        <v>66</v>
      </c>
      <c r="F15" s="43" t="s">
        <v>67</v>
      </c>
      <c r="G15" s="157" t="s">
        <v>388</v>
      </c>
      <c r="H15" s="158" t="s">
        <v>389</v>
      </c>
      <c r="I15" s="131" t="s">
        <v>260</v>
      </c>
      <c r="J15" s="44"/>
      <c r="K15" s="126" t="s">
        <v>227</v>
      </c>
      <c r="L15" s="45" t="s">
        <v>69</v>
      </c>
      <c r="M15" s="126" t="s">
        <v>227</v>
      </c>
      <c r="N15" s="45" t="s">
        <v>69</v>
      </c>
      <c r="O15" s="45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156" t="s">
        <v>74</v>
      </c>
      <c r="H16" s="47" t="s">
        <v>75</v>
      </c>
      <c r="I16" s="46" t="s">
        <v>94</v>
      </c>
      <c r="J16" s="44" t="s">
        <v>76</v>
      </c>
      <c r="K16" s="48" t="s">
        <v>77</v>
      </c>
      <c r="L16" s="48" t="s">
        <v>77</v>
      </c>
      <c r="M16" s="48" t="s">
        <v>95</v>
      </c>
      <c r="N16" s="49" t="s">
        <v>95</v>
      </c>
      <c r="O16" s="48" t="s">
        <v>95</v>
      </c>
      <c r="P16" s="1"/>
    </row>
    <row r="17" spans="2:16" ht="12.5">
      <c r="C17" s="50">
        <f>IF(D11= "","-",D11)</f>
        <v>2008</v>
      </c>
      <c r="D17" s="133">
        <v>2811966</v>
      </c>
      <c r="E17" s="134">
        <v>44333</v>
      </c>
      <c r="F17" s="133">
        <v>2767633</v>
      </c>
      <c r="G17" s="134">
        <v>327116</v>
      </c>
      <c r="H17" s="135">
        <v>327116</v>
      </c>
      <c r="I17" s="153">
        <f t="shared" ref="I17:I48" si="0">H17-G17</f>
        <v>0</v>
      </c>
      <c r="J17" s="52"/>
      <c r="K17" s="112">
        <v>0</v>
      </c>
      <c r="L17" s="53">
        <f t="shared" ref="L17:L48" si="1">IF(K17&lt;&gt;0,+G17-K17,0)</f>
        <v>0</v>
      </c>
      <c r="M17" s="112">
        <v>0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2009</v>
      </c>
      <c r="D18" s="137">
        <v>2767633</v>
      </c>
      <c r="E18" s="136">
        <v>75999</v>
      </c>
      <c r="F18" s="137">
        <v>2691634</v>
      </c>
      <c r="G18" s="136">
        <v>488525</v>
      </c>
      <c r="H18" s="135">
        <v>488525</v>
      </c>
      <c r="I18" s="153">
        <f t="shared" si="0"/>
        <v>0</v>
      </c>
      <c r="J18" s="52"/>
      <c r="K18" s="113">
        <v>488525</v>
      </c>
      <c r="L18" s="54">
        <f t="shared" si="1"/>
        <v>0</v>
      </c>
      <c r="M18" s="113">
        <v>488525</v>
      </c>
      <c r="N18" s="54">
        <f t="shared" si="2"/>
        <v>0</v>
      </c>
      <c r="O18" s="54">
        <f t="shared" si="3"/>
        <v>0</v>
      </c>
      <c r="P18" s="1"/>
    </row>
    <row r="19" spans="2:16" ht="12.5">
      <c r="B19" s="7" t="str">
        <f>IF(D19=F18,"","IU")</f>
        <v>IU</v>
      </c>
      <c r="C19" s="50">
        <f>IF(D11="","-",+C18+1)</f>
        <v>2010</v>
      </c>
      <c r="D19" s="137">
        <v>4359835.62</v>
      </c>
      <c r="E19" s="136">
        <v>117899.14789473685</v>
      </c>
      <c r="F19" s="137">
        <v>4241936.4721052628</v>
      </c>
      <c r="G19" s="136">
        <v>727741.14153838763</v>
      </c>
      <c r="H19" s="135">
        <v>727741.14153838763</v>
      </c>
      <c r="I19" s="153">
        <v>0</v>
      </c>
      <c r="J19" s="52"/>
      <c r="K19" s="113">
        <f t="shared" ref="K19:K24" si="4">G19</f>
        <v>727741.14153838763</v>
      </c>
      <c r="L19" s="54">
        <f t="shared" si="1"/>
        <v>0</v>
      </c>
      <c r="M19" s="113">
        <f t="shared" ref="M19:M24" si="5">H19</f>
        <v>727741.14153838763</v>
      </c>
      <c r="N19" s="54">
        <f t="shared" si="2"/>
        <v>0</v>
      </c>
      <c r="O19" s="54">
        <f t="shared" si="3"/>
        <v>0</v>
      </c>
      <c r="P19" s="1"/>
    </row>
    <row r="20" spans="2:16" ht="12.5">
      <c r="B20" s="7" t="str">
        <f t="shared" ref="B20:B72" si="6">IF(D20=F19,"","IU")</f>
        <v/>
      </c>
      <c r="C20" s="50">
        <f>IF(D11="","-",+C19+1)</f>
        <v>2011</v>
      </c>
      <c r="D20" s="137">
        <v>4241936.4721052628</v>
      </c>
      <c r="E20" s="136">
        <v>109272.38097560976</v>
      </c>
      <c r="F20" s="137">
        <v>4132664.0911296532</v>
      </c>
      <c r="G20" s="136">
        <v>754762.21273088234</v>
      </c>
      <c r="H20" s="135">
        <v>754762.21273088234</v>
      </c>
      <c r="I20" s="153">
        <v>0</v>
      </c>
      <c r="J20" s="52"/>
      <c r="K20" s="113">
        <f t="shared" si="4"/>
        <v>754762.21273088234</v>
      </c>
      <c r="L20" s="54">
        <f t="shared" si="1"/>
        <v>0</v>
      </c>
      <c r="M20" s="113">
        <f t="shared" si="5"/>
        <v>754762.21273088234</v>
      </c>
      <c r="N20" s="54">
        <f t="shared" si="2"/>
        <v>0</v>
      </c>
      <c r="O20" s="54">
        <f t="shared" si="3"/>
        <v>0</v>
      </c>
      <c r="P20" s="1"/>
    </row>
    <row r="21" spans="2:16" ht="12.5">
      <c r="B21" s="7" t="str">
        <f t="shared" si="6"/>
        <v/>
      </c>
      <c r="C21" s="50">
        <f>IF(D12="","-",+C20+1)</f>
        <v>2012</v>
      </c>
      <c r="D21" s="137">
        <v>4132664.0911296532</v>
      </c>
      <c r="E21" s="144">
        <v>106670.65761904762</v>
      </c>
      <c r="F21" s="137">
        <v>4025993.4335106057</v>
      </c>
      <c r="G21" s="136">
        <v>705416.96496110456</v>
      </c>
      <c r="H21" s="135">
        <v>705416.96496110456</v>
      </c>
      <c r="I21" s="153">
        <v>0</v>
      </c>
      <c r="J21" s="52"/>
      <c r="K21" s="113">
        <f t="shared" si="4"/>
        <v>705416.96496110456</v>
      </c>
      <c r="L21" s="54">
        <f t="shared" si="1"/>
        <v>0</v>
      </c>
      <c r="M21" s="113">
        <f t="shared" si="5"/>
        <v>705416.96496110456</v>
      </c>
      <c r="N21" s="54">
        <f t="shared" si="2"/>
        <v>0</v>
      </c>
      <c r="O21" s="54">
        <f t="shared" si="3"/>
        <v>0</v>
      </c>
      <c r="P21" s="1"/>
    </row>
    <row r="22" spans="2:16" ht="12.5">
      <c r="B22" s="7" t="str">
        <f t="shared" si="6"/>
        <v/>
      </c>
      <c r="C22" s="50">
        <f>IF(D11="","-",+C21+1)</f>
        <v>2013</v>
      </c>
      <c r="D22" s="151">
        <v>4025993.4335106057</v>
      </c>
      <c r="E22" s="152">
        <v>106670.65761904762</v>
      </c>
      <c r="F22" s="151">
        <v>3919322.7758915583</v>
      </c>
      <c r="G22" s="152">
        <v>655325.21672934014</v>
      </c>
      <c r="H22" s="150">
        <v>655325.21672934014</v>
      </c>
      <c r="I22" s="153">
        <v>0</v>
      </c>
      <c r="J22" s="52"/>
      <c r="K22" s="113">
        <f t="shared" si="4"/>
        <v>655325.21672934014</v>
      </c>
      <c r="L22" s="54">
        <f t="shared" ref="L22:L27" si="7">IF(K22&lt;&gt;0,+G22-K22,0)</f>
        <v>0</v>
      </c>
      <c r="M22" s="113">
        <f t="shared" si="5"/>
        <v>655325.21672934014</v>
      </c>
      <c r="N22" s="54">
        <f t="shared" ref="N22:N27" si="8">IF(M22&lt;&gt;0,+H22-M22,0)</f>
        <v>0</v>
      </c>
      <c r="O22" s="54">
        <f t="shared" ref="O22:O27" si="9">+N22-L22</f>
        <v>0</v>
      </c>
      <c r="P22" s="1"/>
    </row>
    <row r="23" spans="2:16" ht="12.5">
      <c r="B23" s="7" t="str">
        <f t="shared" si="6"/>
        <v/>
      </c>
      <c r="C23" s="50">
        <f>IF(D11="","-",+C22+1)</f>
        <v>2014</v>
      </c>
      <c r="D23" s="151">
        <v>3919322.7758915583</v>
      </c>
      <c r="E23" s="152">
        <v>106670.65761904762</v>
      </c>
      <c r="F23" s="151">
        <v>3812652.1182725108</v>
      </c>
      <c r="G23" s="152">
        <v>621037.49267561059</v>
      </c>
      <c r="H23" s="150">
        <v>621037.49267561059</v>
      </c>
      <c r="I23" s="153">
        <v>0</v>
      </c>
      <c r="J23" s="52"/>
      <c r="K23" s="113">
        <f t="shared" si="4"/>
        <v>621037.49267561059</v>
      </c>
      <c r="L23" s="54">
        <f t="shared" si="7"/>
        <v>0</v>
      </c>
      <c r="M23" s="113">
        <f t="shared" si="5"/>
        <v>621037.49267561059</v>
      </c>
      <c r="N23" s="54">
        <f t="shared" si="8"/>
        <v>0</v>
      </c>
      <c r="O23" s="54">
        <f t="shared" si="9"/>
        <v>0</v>
      </c>
      <c r="P23" s="1"/>
    </row>
    <row r="24" spans="2:16" ht="12.5">
      <c r="B24" s="7" t="str">
        <f t="shared" si="6"/>
        <v/>
      </c>
      <c r="C24" s="50">
        <f>IF(D11="","-",+C23+1)</f>
        <v>2015</v>
      </c>
      <c r="D24" s="151">
        <v>3812652.1182725108</v>
      </c>
      <c r="E24" s="152">
        <v>106670.65761904762</v>
      </c>
      <c r="F24" s="151">
        <v>3705981.4606534634</v>
      </c>
      <c r="G24" s="152">
        <v>594766.20831186429</v>
      </c>
      <c r="H24" s="150">
        <v>594766.20831186429</v>
      </c>
      <c r="I24" s="52">
        <v>0</v>
      </c>
      <c r="J24" s="52"/>
      <c r="K24" s="113">
        <f t="shared" si="4"/>
        <v>594766.20831186429</v>
      </c>
      <c r="L24" s="54">
        <f t="shared" si="7"/>
        <v>0</v>
      </c>
      <c r="M24" s="113">
        <f t="shared" si="5"/>
        <v>594766.20831186429</v>
      </c>
      <c r="N24" s="54">
        <f t="shared" si="8"/>
        <v>0</v>
      </c>
      <c r="O24" s="54">
        <f t="shared" si="9"/>
        <v>0</v>
      </c>
      <c r="P24" s="1"/>
    </row>
    <row r="25" spans="2:16" ht="12.5">
      <c r="B25" s="7" t="str">
        <f t="shared" si="6"/>
        <v/>
      </c>
      <c r="C25" s="50">
        <f>IF(D11="","-",+C24+1)</f>
        <v>2016</v>
      </c>
      <c r="D25" s="151">
        <v>3705981.4606534634</v>
      </c>
      <c r="E25" s="152">
        <v>106670.65761904762</v>
      </c>
      <c r="F25" s="151">
        <v>3599310.8030344159</v>
      </c>
      <c r="G25" s="152">
        <v>574868.91696308763</v>
      </c>
      <c r="H25" s="150">
        <v>574868.91696308763</v>
      </c>
      <c r="I25" s="52">
        <f t="shared" si="0"/>
        <v>0</v>
      </c>
      <c r="J25" s="52"/>
      <c r="K25" s="113">
        <f t="shared" ref="K25:K30" si="10">G25</f>
        <v>574868.91696308763</v>
      </c>
      <c r="L25" s="54">
        <f t="shared" si="7"/>
        <v>0</v>
      </c>
      <c r="M25" s="113">
        <f t="shared" ref="M25:M30" si="11">H25</f>
        <v>574868.91696308763</v>
      </c>
      <c r="N25" s="54">
        <f t="shared" si="8"/>
        <v>0</v>
      </c>
      <c r="O25" s="54">
        <f t="shared" si="9"/>
        <v>0</v>
      </c>
      <c r="P25" s="1"/>
    </row>
    <row r="26" spans="2:16" ht="12.5">
      <c r="B26" s="7" t="str">
        <f t="shared" si="6"/>
        <v/>
      </c>
      <c r="C26" s="50">
        <f>IF(D11="","-",+C25+1)</f>
        <v>2017</v>
      </c>
      <c r="D26" s="151">
        <v>3599310.8030344159</v>
      </c>
      <c r="E26" s="152">
        <v>104189.94465116279</v>
      </c>
      <c r="F26" s="151">
        <v>3495120.8583832532</v>
      </c>
      <c r="G26" s="152">
        <v>543663.50120193616</v>
      </c>
      <c r="H26" s="150">
        <v>543663.50120193616</v>
      </c>
      <c r="I26" s="52">
        <f t="shared" si="0"/>
        <v>0</v>
      </c>
      <c r="J26" s="52"/>
      <c r="K26" s="113">
        <f t="shared" si="10"/>
        <v>543663.50120193616</v>
      </c>
      <c r="L26" s="54">
        <f t="shared" si="7"/>
        <v>0</v>
      </c>
      <c r="M26" s="113">
        <f t="shared" si="11"/>
        <v>543663.50120193616</v>
      </c>
      <c r="N26" s="54">
        <f t="shared" si="8"/>
        <v>0</v>
      </c>
      <c r="O26" s="54">
        <f t="shared" si="9"/>
        <v>0</v>
      </c>
      <c r="P26" s="1"/>
    </row>
    <row r="27" spans="2:16" ht="12.5">
      <c r="B27" s="7" t="str">
        <f t="shared" si="6"/>
        <v/>
      </c>
      <c r="C27" s="50">
        <f>IF(D11="","-",+C26+1)</f>
        <v>2018</v>
      </c>
      <c r="D27" s="151">
        <v>3495120.8583832532</v>
      </c>
      <c r="E27" s="152">
        <v>109272.38097560976</v>
      </c>
      <c r="F27" s="151">
        <v>3385848.4774076436</v>
      </c>
      <c r="G27" s="152">
        <v>546537.67971827346</v>
      </c>
      <c r="H27" s="150">
        <v>546537.67971827346</v>
      </c>
      <c r="I27" s="52">
        <f t="shared" si="0"/>
        <v>0</v>
      </c>
      <c r="J27" s="52"/>
      <c r="K27" s="113">
        <f t="shared" si="10"/>
        <v>546537.67971827346</v>
      </c>
      <c r="L27" s="54">
        <f t="shared" si="7"/>
        <v>0</v>
      </c>
      <c r="M27" s="113">
        <f t="shared" si="11"/>
        <v>546537.67971827346</v>
      </c>
      <c r="N27" s="54">
        <f t="shared" si="8"/>
        <v>0</v>
      </c>
      <c r="O27" s="54">
        <f t="shared" si="9"/>
        <v>0</v>
      </c>
      <c r="P27" s="1"/>
    </row>
    <row r="28" spans="2:16" ht="12.5">
      <c r="B28" s="7" t="str">
        <f t="shared" si="6"/>
        <v/>
      </c>
      <c r="C28" s="50">
        <f>IF(D11="","-",+C27+1)</f>
        <v>2019</v>
      </c>
      <c r="D28" s="151">
        <v>3385848.4774076436</v>
      </c>
      <c r="E28" s="152">
        <v>109272.38097560976</v>
      </c>
      <c r="F28" s="151">
        <v>3276576.0964320339</v>
      </c>
      <c r="G28" s="152">
        <v>532649.80492043286</v>
      </c>
      <c r="H28" s="150">
        <v>532649.80492043286</v>
      </c>
      <c r="I28" s="52">
        <f t="shared" si="0"/>
        <v>0</v>
      </c>
      <c r="J28" s="52"/>
      <c r="K28" s="113">
        <f t="shared" si="10"/>
        <v>532649.80492043286</v>
      </c>
      <c r="L28" s="54">
        <f t="shared" ref="L28" si="12">IF(K28&lt;&gt;0,+G28-K28,0)</f>
        <v>0</v>
      </c>
      <c r="M28" s="113">
        <f t="shared" si="11"/>
        <v>532649.80492043286</v>
      </c>
      <c r="N28" s="54">
        <f t="shared" si="2"/>
        <v>0</v>
      </c>
      <c r="O28" s="54">
        <f t="shared" si="3"/>
        <v>0</v>
      </c>
      <c r="P28" s="1"/>
    </row>
    <row r="29" spans="2:16" ht="12.5">
      <c r="B29" s="7" t="str">
        <f t="shared" si="6"/>
        <v/>
      </c>
      <c r="C29" s="50">
        <f>IF(D11="","-",+C28+1)</f>
        <v>2020</v>
      </c>
      <c r="D29" s="151">
        <v>3276576.0964320339</v>
      </c>
      <c r="E29" s="152">
        <v>109272.38097560976</v>
      </c>
      <c r="F29" s="151">
        <v>3167303.7154564243</v>
      </c>
      <c r="G29" s="152">
        <v>438991.06815712724</v>
      </c>
      <c r="H29" s="150">
        <v>438991.06815712724</v>
      </c>
      <c r="I29" s="52">
        <f t="shared" si="0"/>
        <v>0</v>
      </c>
      <c r="J29" s="52"/>
      <c r="K29" s="113">
        <f t="shared" si="10"/>
        <v>438991.06815712724</v>
      </c>
      <c r="L29" s="54">
        <f t="shared" ref="L29" si="13">IF(K29&lt;&gt;0,+G29-K29,0)</f>
        <v>0</v>
      </c>
      <c r="M29" s="113">
        <f t="shared" si="11"/>
        <v>438991.06815712724</v>
      </c>
      <c r="N29" s="54">
        <f t="shared" si="2"/>
        <v>0</v>
      </c>
      <c r="O29" s="54">
        <f t="shared" si="3"/>
        <v>0</v>
      </c>
      <c r="P29" s="1"/>
    </row>
    <row r="30" spans="2:16" ht="12.5">
      <c r="B30" s="7" t="str">
        <f t="shared" si="6"/>
        <v>IU</v>
      </c>
      <c r="C30" s="50">
        <f>IF(D11="","-",+C29+1)</f>
        <v>2021</v>
      </c>
      <c r="D30" s="151">
        <v>3172386.1517808703</v>
      </c>
      <c r="E30" s="152">
        <v>106670.65761904762</v>
      </c>
      <c r="F30" s="151">
        <v>3065715.4941618228</v>
      </c>
      <c r="G30" s="152">
        <v>437304.22107294126</v>
      </c>
      <c r="H30" s="150">
        <v>437304.22107294126</v>
      </c>
      <c r="I30" s="52">
        <f t="shared" si="0"/>
        <v>0</v>
      </c>
      <c r="J30" s="52"/>
      <c r="K30" s="113">
        <f t="shared" si="10"/>
        <v>437304.22107294126</v>
      </c>
      <c r="L30" s="54">
        <f t="shared" ref="L30" si="14">IF(K30&lt;&gt;0,+G30-K30,0)</f>
        <v>0</v>
      </c>
      <c r="M30" s="113">
        <f t="shared" si="11"/>
        <v>437304.22107294126</v>
      </c>
      <c r="N30" s="54">
        <f t="shared" si="2"/>
        <v>0</v>
      </c>
      <c r="O30" s="54">
        <f t="shared" si="3"/>
        <v>0</v>
      </c>
      <c r="P30" s="1"/>
    </row>
    <row r="31" spans="2:16" ht="12.5">
      <c r="B31" s="7" t="str">
        <f t="shared" si="6"/>
        <v>IU</v>
      </c>
      <c r="C31" s="50">
        <f>IF(D11="","-",+C30+1)</f>
        <v>2022</v>
      </c>
      <c r="D31" s="151">
        <v>3060633.0578373754</v>
      </c>
      <c r="E31" s="152">
        <v>106670.65761904762</v>
      </c>
      <c r="F31" s="151">
        <v>2953962.400218328</v>
      </c>
      <c r="G31" s="152">
        <v>444823.534818093</v>
      </c>
      <c r="H31" s="150">
        <v>444823.534818093</v>
      </c>
      <c r="I31" s="52">
        <f t="shared" si="0"/>
        <v>0</v>
      </c>
      <c r="J31" s="52"/>
      <c r="K31" s="113">
        <f t="shared" ref="K31" si="15">G31</f>
        <v>444823.534818093</v>
      </c>
      <c r="L31" s="54">
        <f t="shared" ref="L31" si="16">IF(K31&lt;&gt;0,+G31-K31,0)</f>
        <v>0</v>
      </c>
      <c r="M31" s="113">
        <f t="shared" ref="M31" si="17">H31</f>
        <v>444823.534818093</v>
      </c>
      <c r="N31" s="54">
        <f t="shared" si="2"/>
        <v>0</v>
      </c>
      <c r="O31" s="54">
        <f t="shared" si="3"/>
        <v>0</v>
      </c>
      <c r="P31" s="1"/>
    </row>
    <row r="32" spans="2:16" ht="12.5">
      <c r="B32" s="7" t="str">
        <f t="shared" si="6"/>
        <v>IU</v>
      </c>
      <c r="C32" s="50">
        <f>IF(D11="","-",+C31+1)</f>
        <v>2023</v>
      </c>
      <c r="D32" s="151">
        <v>2953962.7802183279</v>
      </c>
      <c r="E32" s="152">
        <v>106670.66666666667</v>
      </c>
      <c r="F32" s="151">
        <v>2847292.1135516614</v>
      </c>
      <c r="G32" s="152">
        <v>473097.6151571942</v>
      </c>
      <c r="H32" s="150">
        <v>473097.6151571942</v>
      </c>
      <c r="I32" s="52">
        <f t="shared" si="0"/>
        <v>0</v>
      </c>
      <c r="J32" s="52"/>
      <c r="K32" s="113">
        <f t="shared" ref="K32" si="18">G32</f>
        <v>473097.6151571942</v>
      </c>
      <c r="L32" s="54">
        <f t="shared" ref="L32" si="19">IF(K32&lt;&gt;0,+G32-K32,0)</f>
        <v>0</v>
      </c>
      <c r="M32" s="113">
        <f t="shared" ref="M32" si="20">H32</f>
        <v>473097.6151571942</v>
      </c>
      <c r="N32" s="54">
        <f t="shared" ref="N32" si="21">IF(M32&lt;&gt;0,+H32-M32,0)</f>
        <v>0</v>
      </c>
      <c r="O32" s="54">
        <f t="shared" ref="O32" si="22">+N32-L32</f>
        <v>0</v>
      </c>
      <c r="P32" s="1"/>
    </row>
    <row r="33" spans="2:16" ht="12.5">
      <c r="B33" s="7" t="str">
        <f t="shared" si="6"/>
        <v/>
      </c>
      <c r="C33" s="460">
        <f>IF(D11="","-",+C32+1)</f>
        <v>2024</v>
      </c>
      <c r="D33" s="151">
        <v>2847292.1135516614</v>
      </c>
      <c r="E33" s="152">
        <v>101822</v>
      </c>
      <c r="F33" s="151">
        <v>2745470.1135516614</v>
      </c>
      <c r="G33" s="152">
        <v>436065.41351434769</v>
      </c>
      <c r="H33" s="150">
        <v>436065.41351434769</v>
      </c>
      <c r="I33" s="52">
        <f t="shared" si="0"/>
        <v>0</v>
      </c>
      <c r="J33" s="52"/>
      <c r="K33" s="113">
        <f t="shared" ref="K33" si="23">G33</f>
        <v>436065.41351434769</v>
      </c>
      <c r="L33" s="54">
        <f t="shared" ref="L33" si="24">IF(K33&lt;&gt;0,+G33-K33,0)</f>
        <v>0</v>
      </c>
      <c r="M33" s="113">
        <f t="shared" ref="M33" si="25">H33</f>
        <v>436065.41351434769</v>
      </c>
      <c r="N33" s="54">
        <f t="shared" ref="N33" si="26">IF(M33&lt;&gt;0,+H33-M33,0)</f>
        <v>0</v>
      </c>
      <c r="O33" s="54">
        <f t="shared" ref="O33" si="27">+N33-L33</f>
        <v>0</v>
      </c>
      <c r="P33" s="1"/>
    </row>
    <row r="34" spans="2:16" ht="13">
      <c r="B34" s="7" t="str">
        <f t="shared" si="6"/>
        <v/>
      </c>
      <c r="C34" s="459">
        <f>IF(D11="","-",+C33+1)</f>
        <v>2025</v>
      </c>
      <c r="D34" s="151">
        <v>2745470.1135516614</v>
      </c>
      <c r="E34" s="152">
        <v>104189.95348837209</v>
      </c>
      <c r="F34" s="151">
        <v>2641280.1600632891</v>
      </c>
      <c r="G34" s="152">
        <v>426657.474754803</v>
      </c>
      <c r="H34" s="150">
        <v>426657.474754803</v>
      </c>
      <c r="I34" s="52">
        <f t="shared" si="0"/>
        <v>0</v>
      </c>
      <c r="J34" s="52"/>
      <c r="K34" s="113">
        <f t="shared" ref="K34" si="28">G34</f>
        <v>426657.474754803</v>
      </c>
      <c r="L34" s="54">
        <f t="shared" ref="L34" si="29">IF(K34&lt;&gt;0,+G34-K34,0)</f>
        <v>0</v>
      </c>
      <c r="M34" s="113">
        <f t="shared" ref="M34" si="30">H34</f>
        <v>426657.474754803</v>
      </c>
      <c r="N34" s="54">
        <f t="shared" ref="N34" si="31">IF(M34&lt;&gt;0,+H34-M34,0)</f>
        <v>0</v>
      </c>
      <c r="O34" s="54">
        <f t="shared" ref="O34" si="32">+N34-L34</f>
        <v>0</v>
      </c>
      <c r="P34" s="1"/>
    </row>
    <row r="35" spans="2:16" ht="12.5">
      <c r="B35" s="7" t="str">
        <f t="shared" si="6"/>
        <v/>
      </c>
      <c r="C35" s="50">
        <f>IF(D11="","-",+C34+1)</f>
        <v>2026</v>
      </c>
      <c r="D35" s="55">
        <f>IF(F34+SUM(E$17:E34)=D$10,F34,D$10-SUM(E$17:E34))</f>
        <v>2641280.1600632891</v>
      </c>
      <c r="E35" s="56">
        <f>IF(+I14&lt;F34,I14,D35)</f>
        <v>109272.39024390244</v>
      </c>
      <c r="F35" s="55">
        <f t="shared" ref="F35:F48" si="33">+D35-E35</f>
        <v>2532007.7698193868</v>
      </c>
      <c r="G35" s="57">
        <f t="shared" ref="G35:G72" si="34">+I$12*((D35+F35)/2)+E35</f>
        <v>419190.52047465846</v>
      </c>
      <c r="H35" s="41">
        <f t="shared" ref="H35:H72" si="35">+I$13*((D35+F35)/2)+E35</f>
        <v>419190.52047465846</v>
      </c>
      <c r="I35" s="52">
        <f t="shared" si="0"/>
        <v>0</v>
      </c>
      <c r="J35" s="52"/>
      <c r="K35" s="129"/>
      <c r="L35" s="54">
        <f t="shared" si="1"/>
        <v>0</v>
      </c>
      <c r="M35" s="129"/>
      <c r="N35" s="54">
        <f t="shared" si="2"/>
        <v>0</v>
      </c>
      <c r="O35" s="54">
        <f t="shared" si="3"/>
        <v>0</v>
      </c>
      <c r="P35" s="1"/>
    </row>
    <row r="36" spans="2:16" ht="12.5">
      <c r="B36" s="7" t="str">
        <f t="shared" si="6"/>
        <v/>
      </c>
      <c r="C36" s="50">
        <f>IF(D11="","-",+C35+1)</f>
        <v>2027</v>
      </c>
      <c r="D36" s="55">
        <f>IF(F35+SUM(E$17:E35)=D$10,F35,D$10-SUM(E$17:E35))</f>
        <v>2532007.7698193868</v>
      </c>
      <c r="E36" s="56">
        <f>IF(+I14&lt;F35,I14,D36)</f>
        <v>109272.39024390244</v>
      </c>
      <c r="F36" s="55">
        <f t="shared" si="33"/>
        <v>2422735.3795754844</v>
      </c>
      <c r="G36" s="57">
        <f t="shared" si="34"/>
        <v>406098.07507852383</v>
      </c>
      <c r="H36" s="41">
        <f t="shared" si="35"/>
        <v>406098.07507852383</v>
      </c>
      <c r="I36" s="52">
        <f t="shared" si="0"/>
        <v>0</v>
      </c>
      <c r="J36" s="52"/>
      <c r="K36" s="129"/>
      <c r="L36" s="54">
        <f t="shared" si="1"/>
        <v>0</v>
      </c>
      <c r="M36" s="129"/>
      <c r="N36" s="54">
        <f t="shared" si="2"/>
        <v>0</v>
      </c>
      <c r="O36" s="54">
        <f t="shared" si="3"/>
        <v>0</v>
      </c>
      <c r="P36" s="1"/>
    </row>
    <row r="37" spans="2:16" ht="12.5">
      <c r="B37" s="7" t="str">
        <f t="shared" si="6"/>
        <v/>
      </c>
      <c r="C37" s="50">
        <f>IF(D11="","-",+C36+1)</f>
        <v>2028</v>
      </c>
      <c r="D37" s="55">
        <f>IF(F36+SUM(E$17:E36)=D$10,F36,D$10-SUM(E$17:E36))</f>
        <v>2422735.3795754844</v>
      </c>
      <c r="E37" s="56">
        <f>IF(+I14&lt;F36,I14,D37)</f>
        <v>109272.39024390244</v>
      </c>
      <c r="F37" s="55">
        <f t="shared" si="33"/>
        <v>2313462.9893315821</v>
      </c>
      <c r="G37" s="57">
        <f t="shared" si="34"/>
        <v>393005.62968238915</v>
      </c>
      <c r="H37" s="41">
        <f t="shared" si="35"/>
        <v>393005.62968238915</v>
      </c>
      <c r="I37" s="52">
        <f t="shared" si="0"/>
        <v>0</v>
      </c>
      <c r="J37" s="52"/>
      <c r="K37" s="129"/>
      <c r="L37" s="54">
        <f t="shared" si="1"/>
        <v>0</v>
      </c>
      <c r="M37" s="129"/>
      <c r="N37" s="54">
        <f t="shared" si="2"/>
        <v>0</v>
      </c>
      <c r="O37" s="54">
        <f t="shared" si="3"/>
        <v>0</v>
      </c>
      <c r="P37" s="1"/>
    </row>
    <row r="38" spans="2:16" ht="12.5">
      <c r="B38" s="7" t="str">
        <f t="shared" si="6"/>
        <v/>
      </c>
      <c r="C38" s="50">
        <f>IF(D11="","-",+C37+1)</f>
        <v>2029</v>
      </c>
      <c r="D38" s="55">
        <f>IF(F37+SUM(E$17:E37)=D$10,F37,D$10-SUM(E$17:E37))</f>
        <v>2313462.9893315821</v>
      </c>
      <c r="E38" s="56">
        <f>IF(+I14&lt;F37,I14,D38)</f>
        <v>109272.39024390244</v>
      </c>
      <c r="F38" s="55">
        <f t="shared" si="33"/>
        <v>2204190.5990876798</v>
      </c>
      <c r="G38" s="57">
        <f t="shared" si="34"/>
        <v>379913.18428625452</v>
      </c>
      <c r="H38" s="41">
        <f t="shared" si="35"/>
        <v>379913.18428625452</v>
      </c>
      <c r="I38" s="52">
        <f t="shared" si="0"/>
        <v>0</v>
      </c>
      <c r="J38" s="52"/>
      <c r="K38" s="129"/>
      <c r="L38" s="54">
        <f t="shared" si="1"/>
        <v>0</v>
      </c>
      <c r="M38" s="129"/>
      <c r="N38" s="54">
        <f t="shared" si="2"/>
        <v>0</v>
      </c>
      <c r="O38" s="54">
        <f t="shared" si="3"/>
        <v>0</v>
      </c>
      <c r="P38" s="1"/>
    </row>
    <row r="39" spans="2:16" ht="12.5">
      <c r="B39" s="7" t="str">
        <f t="shared" si="6"/>
        <v/>
      </c>
      <c r="C39" s="50">
        <f>IF(D11="","-",+C38+1)</f>
        <v>2030</v>
      </c>
      <c r="D39" s="55">
        <f>IF(F38+SUM(E$17:E38)=D$10,F38,D$10-SUM(E$17:E38))</f>
        <v>2204190.5990876798</v>
      </c>
      <c r="E39" s="56">
        <f>IF(+I14&lt;F38,I14,D39)</f>
        <v>109272.39024390244</v>
      </c>
      <c r="F39" s="55">
        <f t="shared" si="33"/>
        <v>2094918.2088437774</v>
      </c>
      <c r="G39" s="57">
        <f t="shared" si="34"/>
        <v>366820.73889011983</v>
      </c>
      <c r="H39" s="41">
        <f t="shared" si="35"/>
        <v>366820.73889011983</v>
      </c>
      <c r="I39" s="52">
        <f t="shared" si="0"/>
        <v>0</v>
      </c>
      <c r="J39" s="52"/>
      <c r="K39" s="129"/>
      <c r="L39" s="54">
        <f t="shared" si="1"/>
        <v>0</v>
      </c>
      <c r="M39" s="129"/>
      <c r="N39" s="54">
        <f t="shared" si="2"/>
        <v>0</v>
      </c>
      <c r="O39" s="54">
        <f t="shared" si="3"/>
        <v>0</v>
      </c>
      <c r="P39" s="1"/>
    </row>
    <row r="40" spans="2:16" ht="12.5">
      <c r="B40" s="7" t="str">
        <f t="shared" si="6"/>
        <v/>
      </c>
      <c r="C40" s="50">
        <f>IF(D11="","-",+C39+1)</f>
        <v>2031</v>
      </c>
      <c r="D40" s="55">
        <f>IF(F39+SUM(E$17:E39)=D$10,F39,D$10-SUM(E$17:E39))</f>
        <v>2094918.2088437774</v>
      </c>
      <c r="E40" s="56">
        <f>IF(+I14&lt;F39,I14,D40)</f>
        <v>109272.39024390244</v>
      </c>
      <c r="F40" s="55">
        <f t="shared" si="33"/>
        <v>1985645.8185998751</v>
      </c>
      <c r="G40" s="57">
        <f t="shared" si="34"/>
        <v>353728.2934939852</v>
      </c>
      <c r="H40" s="41">
        <f t="shared" si="35"/>
        <v>353728.2934939852</v>
      </c>
      <c r="I40" s="52">
        <f t="shared" si="0"/>
        <v>0</v>
      </c>
      <c r="J40" s="52"/>
      <c r="K40" s="129"/>
      <c r="L40" s="54">
        <f t="shared" si="1"/>
        <v>0</v>
      </c>
      <c r="M40" s="129"/>
      <c r="N40" s="54">
        <f t="shared" si="2"/>
        <v>0</v>
      </c>
      <c r="O40" s="54">
        <f t="shared" si="3"/>
        <v>0</v>
      </c>
      <c r="P40" s="1"/>
    </row>
    <row r="41" spans="2:16" ht="12.5">
      <c r="B41" s="7" t="str">
        <f t="shared" si="6"/>
        <v/>
      </c>
      <c r="C41" s="50">
        <f>IF(D11="","-",+C40+1)</f>
        <v>2032</v>
      </c>
      <c r="D41" s="55">
        <f>IF(F40+SUM(E$17:E40)=D$10,F40,D$10-SUM(E$17:E40))</f>
        <v>1985645.8185998751</v>
      </c>
      <c r="E41" s="56">
        <f>IF(+I14&lt;F40,I14,D41)</f>
        <v>109272.39024390244</v>
      </c>
      <c r="F41" s="55">
        <f t="shared" si="33"/>
        <v>1876373.4283559727</v>
      </c>
      <c r="G41" s="57">
        <f t="shared" si="34"/>
        <v>340635.84809785051</v>
      </c>
      <c r="H41" s="41">
        <f t="shared" si="35"/>
        <v>340635.84809785051</v>
      </c>
      <c r="I41" s="52">
        <f t="shared" si="0"/>
        <v>0</v>
      </c>
      <c r="J41" s="52"/>
      <c r="K41" s="129"/>
      <c r="L41" s="54">
        <f t="shared" si="1"/>
        <v>0</v>
      </c>
      <c r="M41" s="129"/>
      <c r="N41" s="54">
        <f t="shared" si="2"/>
        <v>0</v>
      </c>
      <c r="O41" s="54">
        <f t="shared" si="3"/>
        <v>0</v>
      </c>
      <c r="P41" s="1"/>
    </row>
    <row r="42" spans="2:16" ht="12.5">
      <c r="B42" s="7" t="str">
        <f t="shared" si="6"/>
        <v/>
      </c>
      <c r="C42" s="50">
        <f>IF(D11="","-",+C41+1)</f>
        <v>2033</v>
      </c>
      <c r="D42" s="55">
        <f>IF(F41+SUM(E$17:E41)=D$10,F41,D$10-SUM(E$17:E41))</f>
        <v>1876373.4283559727</v>
      </c>
      <c r="E42" s="56">
        <f>IF(+I14&lt;F41,I14,D42)</f>
        <v>109272.39024390244</v>
      </c>
      <c r="F42" s="55">
        <f t="shared" si="33"/>
        <v>1767101.0381120704</v>
      </c>
      <c r="G42" s="57">
        <f t="shared" si="34"/>
        <v>327543.40270171588</v>
      </c>
      <c r="H42" s="41">
        <f t="shared" si="35"/>
        <v>327543.40270171588</v>
      </c>
      <c r="I42" s="52">
        <f t="shared" si="0"/>
        <v>0</v>
      </c>
      <c r="J42" s="52"/>
      <c r="K42" s="129"/>
      <c r="L42" s="54">
        <f t="shared" si="1"/>
        <v>0</v>
      </c>
      <c r="M42" s="129"/>
      <c r="N42" s="54">
        <f t="shared" si="2"/>
        <v>0</v>
      </c>
      <c r="O42" s="54">
        <f t="shared" si="3"/>
        <v>0</v>
      </c>
      <c r="P42" s="1"/>
    </row>
    <row r="43" spans="2:16" ht="12.5">
      <c r="B43" s="7" t="str">
        <f t="shared" si="6"/>
        <v/>
      </c>
      <c r="C43" s="50">
        <f>IF(D11="","-",+C42+1)</f>
        <v>2034</v>
      </c>
      <c r="D43" s="55">
        <f>IF(F42+SUM(E$17:E42)=D$10,F42,D$10-SUM(E$17:E42))</f>
        <v>1767101.0381120704</v>
      </c>
      <c r="E43" s="56">
        <f>IF(+I14&lt;F42,I14,D43)</f>
        <v>109272.39024390244</v>
      </c>
      <c r="F43" s="55">
        <f t="shared" si="33"/>
        <v>1657828.6478681681</v>
      </c>
      <c r="G43" s="57">
        <f t="shared" si="34"/>
        <v>314450.95730558119</v>
      </c>
      <c r="H43" s="41">
        <f t="shared" si="35"/>
        <v>314450.95730558119</v>
      </c>
      <c r="I43" s="52">
        <f t="shared" si="0"/>
        <v>0</v>
      </c>
      <c r="J43" s="52"/>
      <c r="K43" s="129"/>
      <c r="L43" s="54">
        <f t="shared" si="1"/>
        <v>0</v>
      </c>
      <c r="M43" s="129"/>
      <c r="N43" s="54">
        <f t="shared" si="2"/>
        <v>0</v>
      </c>
      <c r="O43" s="54">
        <f t="shared" si="3"/>
        <v>0</v>
      </c>
      <c r="P43" s="1"/>
    </row>
    <row r="44" spans="2:16" ht="12.5">
      <c r="B44" s="7" t="str">
        <f t="shared" si="6"/>
        <v/>
      </c>
      <c r="C44" s="50">
        <f>IF(D11="","-",+C43+1)</f>
        <v>2035</v>
      </c>
      <c r="D44" s="55">
        <f>IF(F43+SUM(E$17:E43)=D$10,F43,D$10-SUM(E$17:E43))</f>
        <v>1657828.6478681681</v>
      </c>
      <c r="E44" s="56">
        <f>IF(+I14&lt;F43,I14,D44)</f>
        <v>109272.39024390244</v>
      </c>
      <c r="F44" s="55">
        <f t="shared" si="33"/>
        <v>1548556.2576242657</v>
      </c>
      <c r="G44" s="57">
        <f t="shared" si="34"/>
        <v>301358.51190944656</v>
      </c>
      <c r="H44" s="41">
        <f t="shared" si="35"/>
        <v>301358.51190944656</v>
      </c>
      <c r="I44" s="52">
        <f t="shared" si="0"/>
        <v>0</v>
      </c>
      <c r="J44" s="52"/>
      <c r="K44" s="129"/>
      <c r="L44" s="54">
        <f t="shared" si="1"/>
        <v>0</v>
      </c>
      <c r="M44" s="129"/>
      <c r="N44" s="54">
        <f t="shared" si="2"/>
        <v>0</v>
      </c>
      <c r="O44" s="54">
        <f t="shared" si="3"/>
        <v>0</v>
      </c>
      <c r="P44" s="1"/>
    </row>
    <row r="45" spans="2:16" ht="12.5">
      <c r="B45" s="7" t="str">
        <f t="shared" si="6"/>
        <v/>
      </c>
      <c r="C45" s="50">
        <f>IF(D11="","-",+C44+1)</f>
        <v>2036</v>
      </c>
      <c r="D45" s="55">
        <f>IF(F44+SUM(E$17:E44)=D$10,F44,D$10-SUM(E$17:E44))</f>
        <v>1548556.2576242657</v>
      </c>
      <c r="E45" s="56">
        <f>IF(+I14&lt;F44,I14,D45)</f>
        <v>109272.39024390244</v>
      </c>
      <c r="F45" s="55">
        <f t="shared" si="33"/>
        <v>1439283.8673803634</v>
      </c>
      <c r="G45" s="57">
        <f t="shared" si="34"/>
        <v>288266.06651331187</v>
      </c>
      <c r="H45" s="41">
        <f t="shared" si="35"/>
        <v>288266.06651331187</v>
      </c>
      <c r="I45" s="52">
        <f t="shared" si="0"/>
        <v>0</v>
      </c>
      <c r="J45" s="52"/>
      <c r="K45" s="129"/>
      <c r="L45" s="54">
        <f t="shared" si="1"/>
        <v>0</v>
      </c>
      <c r="M45" s="129"/>
      <c r="N45" s="54">
        <f t="shared" si="2"/>
        <v>0</v>
      </c>
      <c r="O45" s="54">
        <f t="shared" si="3"/>
        <v>0</v>
      </c>
      <c r="P45" s="1"/>
    </row>
    <row r="46" spans="2:16" ht="12.5">
      <c r="B46" s="7" t="str">
        <f t="shared" si="6"/>
        <v/>
      </c>
      <c r="C46" s="50">
        <f>IF(D11="","-",+C45+1)</f>
        <v>2037</v>
      </c>
      <c r="D46" s="55">
        <f>IF(F45+SUM(E$17:E45)=D$10,F45,D$10-SUM(E$17:E45))</f>
        <v>1439283.8673803634</v>
      </c>
      <c r="E46" s="56">
        <f>IF(+I14&lt;F45,I14,D46)</f>
        <v>109272.39024390244</v>
      </c>
      <c r="F46" s="55">
        <f t="shared" si="33"/>
        <v>1330011.4771364611</v>
      </c>
      <c r="G46" s="57">
        <f t="shared" si="34"/>
        <v>275173.62111717724</v>
      </c>
      <c r="H46" s="41">
        <f t="shared" si="35"/>
        <v>275173.62111717724</v>
      </c>
      <c r="I46" s="52">
        <f t="shared" si="0"/>
        <v>0</v>
      </c>
      <c r="J46" s="52"/>
      <c r="K46" s="129"/>
      <c r="L46" s="54">
        <f t="shared" si="1"/>
        <v>0</v>
      </c>
      <c r="M46" s="129"/>
      <c r="N46" s="54">
        <f t="shared" si="2"/>
        <v>0</v>
      </c>
      <c r="O46" s="54">
        <f t="shared" si="3"/>
        <v>0</v>
      </c>
      <c r="P46" s="1"/>
    </row>
    <row r="47" spans="2:16" ht="12.5">
      <c r="B47" s="7" t="str">
        <f t="shared" si="6"/>
        <v/>
      </c>
      <c r="C47" s="50">
        <f>IF(D11="","-",+C46+1)</f>
        <v>2038</v>
      </c>
      <c r="D47" s="55">
        <f>IF(F46+SUM(E$17:E46)=D$10,F46,D$10-SUM(E$17:E46))</f>
        <v>1330011.4771364611</v>
      </c>
      <c r="E47" s="56">
        <f>IF(+I14&lt;F46,I14,D47)</f>
        <v>109272.39024390244</v>
      </c>
      <c r="F47" s="55">
        <f t="shared" si="33"/>
        <v>1220739.0868925587</v>
      </c>
      <c r="G47" s="57">
        <f t="shared" si="34"/>
        <v>262081.17572104256</v>
      </c>
      <c r="H47" s="41">
        <f t="shared" si="35"/>
        <v>262081.17572104256</v>
      </c>
      <c r="I47" s="52">
        <f t="shared" si="0"/>
        <v>0</v>
      </c>
      <c r="J47" s="52"/>
      <c r="K47" s="129"/>
      <c r="L47" s="54">
        <f t="shared" si="1"/>
        <v>0</v>
      </c>
      <c r="M47" s="129"/>
      <c r="N47" s="54">
        <f t="shared" si="2"/>
        <v>0</v>
      </c>
      <c r="O47" s="54">
        <f t="shared" si="3"/>
        <v>0</v>
      </c>
      <c r="P47" s="1"/>
    </row>
    <row r="48" spans="2:16" ht="12.5">
      <c r="B48" s="7" t="str">
        <f t="shared" si="6"/>
        <v/>
      </c>
      <c r="C48" s="50">
        <f>IF(D11="","-",+C47+1)</f>
        <v>2039</v>
      </c>
      <c r="D48" s="55">
        <f>IF(F47+SUM(E$17:E47)=D$10,F47,D$10-SUM(E$17:E47))</f>
        <v>1220739.0868925587</v>
      </c>
      <c r="E48" s="56">
        <f>IF(+I14&lt;F47,I14,D48)</f>
        <v>109272.39024390244</v>
      </c>
      <c r="F48" s="55">
        <f t="shared" si="33"/>
        <v>1111466.6966486564</v>
      </c>
      <c r="G48" s="57">
        <f t="shared" si="34"/>
        <v>248988.73032490793</v>
      </c>
      <c r="H48" s="41">
        <f t="shared" si="35"/>
        <v>248988.73032490793</v>
      </c>
      <c r="I48" s="52">
        <f t="shared" si="0"/>
        <v>0</v>
      </c>
      <c r="J48" s="52"/>
      <c r="K48" s="129"/>
      <c r="L48" s="54">
        <f t="shared" si="1"/>
        <v>0</v>
      </c>
      <c r="M48" s="129"/>
      <c r="N48" s="54">
        <f t="shared" si="2"/>
        <v>0</v>
      </c>
      <c r="O48" s="54">
        <f t="shared" si="3"/>
        <v>0</v>
      </c>
      <c r="P48" s="1"/>
    </row>
    <row r="49" spans="2:17" ht="12.5">
      <c r="B49" s="7" t="str">
        <f t="shared" si="6"/>
        <v/>
      </c>
      <c r="C49" s="50">
        <f>IF(D11="","-",+C48+1)</f>
        <v>2040</v>
      </c>
      <c r="D49" s="55">
        <f>IF(F48+SUM(E$17:E48)=D$10,F48,D$10-SUM(E$17:E48))</f>
        <v>1111466.6966486564</v>
      </c>
      <c r="E49" s="56">
        <f>IF(+I14&lt;F48,I14,D49)</f>
        <v>109272.39024390244</v>
      </c>
      <c r="F49" s="55">
        <f t="shared" ref="F49:F72" si="36">+D49-E49</f>
        <v>1002194.3064047539</v>
      </c>
      <c r="G49" s="57">
        <f t="shared" si="34"/>
        <v>235896.28492877324</v>
      </c>
      <c r="H49" s="41">
        <f t="shared" si="35"/>
        <v>235896.28492877324</v>
      </c>
      <c r="I49" s="52">
        <f t="shared" ref="I49:I72" si="37">H49-G49</f>
        <v>0</v>
      </c>
      <c r="J49" s="52"/>
      <c r="K49" s="129"/>
      <c r="L49" s="54">
        <f t="shared" ref="L49:L72" si="38">IF(K49&lt;&gt;0,+G49-K49,0)</f>
        <v>0</v>
      </c>
      <c r="M49" s="129"/>
      <c r="N49" s="54">
        <f t="shared" ref="N49:N72" si="39">IF(M49&lt;&gt;0,+H49-M49,0)</f>
        <v>0</v>
      </c>
      <c r="O49" s="54">
        <f t="shared" ref="O49:O72" si="40">+N49-L49</f>
        <v>0</v>
      </c>
      <c r="P49" s="1"/>
    </row>
    <row r="50" spans="2:17" ht="12.5">
      <c r="B50" s="7" t="str">
        <f t="shared" si="6"/>
        <v/>
      </c>
      <c r="C50" s="50">
        <f>IF(D11="","-",+C49+1)</f>
        <v>2041</v>
      </c>
      <c r="D50" s="55">
        <f>IF(F49+SUM(E$17:E49)=D$10,F49,D$10-SUM(E$17:E49))</f>
        <v>1002194.3064047539</v>
      </c>
      <c r="E50" s="56">
        <f>IF(+I14&lt;F49,I14,D50)</f>
        <v>109272.39024390244</v>
      </c>
      <c r="F50" s="55">
        <f t="shared" si="36"/>
        <v>892921.91616085148</v>
      </c>
      <c r="G50" s="57">
        <f t="shared" si="34"/>
        <v>222803.83953263855</v>
      </c>
      <c r="H50" s="41">
        <f t="shared" si="35"/>
        <v>222803.83953263855</v>
      </c>
      <c r="I50" s="52">
        <f t="shared" si="37"/>
        <v>0</v>
      </c>
      <c r="J50" s="52"/>
      <c r="K50" s="129"/>
      <c r="L50" s="54">
        <f t="shared" si="38"/>
        <v>0</v>
      </c>
      <c r="M50" s="129"/>
      <c r="N50" s="54">
        <f t="shared" si="39"/>
        <v>0</v>
      </c>
      <c r="O50" s="54">
        <f t="shared" si="40"/>
        <v>0</v>
      </c>
      <c r="P50" s="1"/>
    </row>
    <row r="51" spans="2:17" ht="12.5">
      <c r="B51" s="7" t="str">
        <f t="shared" si="6"/>
        <v/>
      </c>
      <c r="C51" s="50">
        <f>IF(D11="","-",+C50+1)</f>
        <v>2042</v>
      </c>
      <c r="D51" s="55">
        <f>IF(F50+SUM(E$17:E50)=D$10,F50,D$10-SUM(E$17:E50))</f>
        <v>892921.91616085148</v>
      </c>
      <c r="E51" s="56">
        <f>IF(+I14&lt;F50,I14,D51)</f>
        <v>109272.39024390244</v>
      </c>
      <c r="F51" s="55">
        <f t="shared" si="36"/>
        <v>783649.52591694903</v>
      </c>
      <c r="G51" s="57">
        <f t="shared" si="34"/>
        <v>209711.39413650392</v>
      </c>
      <c r="H51" s="41">
        <f t="shared" si="35"/>
        <v>209711.39413650392</v>
      </c>
      <c r="I51" s="52">
        <f t="shared" si="37"/>
        <v>0</v>
      </c>
      <c r="J51" s="52"/>
      <c r="K51" s="129"/>
      <c r="L51" s="54">
        <f t="shared" si="38"/>
        <v>0</v>
      </c>
      <c r="M51" s="129"/>
      <c r="N51" s="54">
        <f t="shared" si="39"/>
        <v>0</v>
      </c>
      <c r="O51" s="54">
        <f t="shared" si="40"/>
        <v>0</v>
      </c>
      <c r="P51" s="1"/>
    </row>
    <row r="52" spans="2:17" ht="12.5">
      <c r="B52" s="7" t="str">
        <f t="shared" si="6"/>
        <v/>
      </c>
      <c r="C52" s="50">
        <f>IF(D11="","-",+C51+1)</f>
        <v>2043</v>
      </c>
      <c r="D52" s="55">
        <f>IF(F51+SUM(E$17:E51)=D$10,F51,D$10-SUM(E$17:E51))</f>
        <v>783649.52591694903</v>
      </c>
      <c r="E52" s="56">
        <f>IF(+I14&lt;F51,I14,D52)</f>
        <v>109272.39024390244</v>
      </c>
      <c r="F52" s="55">
        <f t="shared" si="36"/>
        <v>674377.13567304658</v>
      </c>
      <c r="G52" s="57">
        <f t="shared" si="34"/>
        <v>196618.94874036923</v>
      </c>
      <c r="H52" s="41">
        <f t="shared" si="35"/>
        <v>196618.94874036923</v>
      </c>
      <c r="I52" s="52">
        <f t="shared" si="37"/>
        <v>0</v>
      </c>
      <c r="J52" s="52"/>
      <c r="K52" s="129"/>
      <c r="L52" s="54">
        <f t="shared" si="38"/>
        <v>0</v>
      </c>
      <c r="M52" s="129"/>
      <c r="N52" s="54">
        <f t="shared" si="39"/>
        <v>0</v>
      </c>
      <c r="O52" s="54">
        <f t="shared" si="40"/>
        <v>0</v>
      </c>
      <c r="P52" s="1"/>
    </row>
    <row r="53" spans="2:17" ht="12.5">
      <c r="B53" s="7" t="str">
        <f t="shared" si="6"/>
        <v/>
      </c>
      <c r="C53" s="50">
        <f>IF(D11="","-",+C52+1)</f>
        <v>2044</v>
      </c>
      <c r="D53" s="55">
        <f>IF(F52+SUM(E$17:E52)=D$10,F52,D$10-SUM(E$17:E52))</f>
        <v>674377.13567304658</v>
      </c>
      <c r="E53" s="56">
        <f>IF(+I14&lt;F52,I14,D53)</f>
        <v>109272.39024390244</v>
      </c>
      <c r="F53" s="55">
        <f t="shared" si="36"/>
        <v>565104.74542914412</v>
      </c>
      <c r="G53" s="57">
        <f t="shared" si="34"/>
        <v>183526.50334423454</v>
      </c>
      <c r="H53" s="41">
        <f t="shared" si="35"/>
        <v>183526.50334423454</v>
      </c>
      <c r="I53" s="52">
        <f t="shared" si="37"/>
        <v>0</v>
      </c>
      <c r="J53" s="52"/>
      <c r="K53" s="129"/>
      <c r="L53" s="54">
        <f t="shared" si="38"/>
        <v>0</v>
      </c>
      <c r="M53" s="129"/>
      <c r="N53" s="54">
        <f t="shared" si="39"/>
        <v>0</v>
      </c>
      <c r="O53" s="54">
        <f t="shared" si="40"/>
        <v>0</v>
      </c>
      <c r="P53" s="1"/>
    </row>
    <row r="54" spans="2:17" ht="12.5">
      <c r="B54" s="7" t="str">
        <f t="shared" si="6"/>
        <v/>
      </c>
      <c r="C54" s="50">
        <f>IF(D11="","-",+C53+1)</f>
        <v>2045</v>
      </c>
      <c r="D54" s="55">
        <f>IF(F53+SUM(E$17:E53)=D$10,F53,D$10-SUM(E$17:E53))</f>
        <v>565104.74542914412</v>
      </c>
      <c r="E54" s="56">
        <f>IF(+I14&lt;F53,I14,D54)</f>
        <v>109272.39024390244</v>
      </c>
      <c r="F54" s="55">
        <f t="shared" si="36"/>
        <v>455832.35518524167</v>
      </c>
      <c r="G54" s="57">
        <f t="shared" si="34"/>
        <v>170434.05794809989</v>
      </c>
      <c r="H54" s="41">
        <f t="shared" si="35"/>
        <v>170434.05794809989</v>
      </c>
      <c r="I54" s="52">
        <f t="shared" si="37"/>
        <v>0</v>
      </c>
      <c r="J54" s="52"/>
      <c r="K54" s="129"/>
      <c r="L54" s="54">
        <f t="shared" si="38"/>
        <v>0</v>
      </c>
      <c r="M54" s="129"/>
      <c r="N54" s="54">
        <f t="shared" si="39"/>
        <v>0</v>
      </c>
      <c r="O54" s="54">
        <f t="shared" si="40"/>
        <v>0</v>
      </c>
      <c r="P54" s="1"/>
    </row>
    <row r="55" spans="2:17" ht="12.5">
      <c r="B55" s="7" t="str">
        <f t="shared" si="6"/>
        <v/>
      </c>
      <c r="C55" s="50">
        <f>IF(D11="","-",+C54+1)</f>
        <v>2046</v>
      </c>
      <c r="D55" s="55">
        <f>IF(F54+SUM(E$17:E54)=D$10,F54,D$10-SUM(E$17:E54))</f>
        <v>455832.35518524167</v>
      </c>
      <c r="E55" s="56">
        <f>IF(+I14&lt;F54,I14,D55)</f>
        <v>109272.39024390244</v>
      </c>
      <c r="F55" s="55">
        <f t="shared" si="36"/>
        <v>346559.96494133922</v>
      </c>
      <c r="G55" s="57">
        <f t="shared" si="34"/>
        <v>157341.6125519652</v>
      </c>
      <c r="H55" s="41">
        <f t="shared" si="35"/>
        <v>157341.6125519652</v>
      </c>
      <c r="I55" s="52">
        <f t="shared" si="37"/>
        <v>0</v>
      </c>
      <c r="J55" s="52"/>
      <c r="K55" s="129"/>
      <c r="L55" s="54">
        <f t="shared" si="38"/>
        <v>0</v>
      </c>
      <c r="M55" s="129"/>
      <c r="N55" s="54">
        <f t="shared" si="39"/>
        <v>0</v>
      </c>
      <c r="O55" s="54">
        <f t="shared" si="40"/>
        <v>0</v>
      </c>
      <c r="P55" s="1"/>
    </row>
    <row r="56" spans="2:17" ht="12.5">
      <c r="B56" s="7" t="str">
        <f t="shared" si="6"/>
        <v/>
      </c>
      <c r="C56" s="50">
        <f>IF(D11="","-",+C55+1)</f>
        <v>2047</v>
      </c>
      <c r="D56" s="55">
        <f>IF(F55+SUM(E$17:E55)=D$10,F55,D$10-SUM(E$17:E55))</f>
        <v>346559.96494133922</v>
      </c>
      <c r="E56" s="56">
        <f>IF(+I14&lt;F55,I14,D56)</f>
        <v>109272.39024390244</v>
      </c>
      <c r="F56" s="55">
        <f t="shared" si="36"/>
        <v>237287.57469743676</v>
      </c>
      <c r="G56" s="57">
        <f t="shared" si="34"/>
        <v>144249.16715583054</v>
      </c>
      <c r="H56" s="41">
        <f t="shared" si="35"/>
        <v>144249.16715583054</v>
      </c>
      <c r="I56" s="52">
        <f t="shared" si="37"/>
        <v>0</v>
      </c>
      <c r="J56" s="52"/>
      <c r="K56" s="129"/>
      <c r="L56" s="54">
        <f t="shared" si="38"/>
        <v>0</v>
      </c>
      <c r="M56" s="129"/>
      <c r="N56" s="54">
        <f t="shared" si="39"/>
        <v>0</v>
      </c>
      <c r="O56" s="54">
        <f t="shared" si="40"/>
        <v>0</v>
      </c>
      <c r="P56" s="1"/>
    </row>
    <row r="57" spans="2:17" ht="12.5">
      <c r="B57" s="7" t="str">
        <f t="shared" si="6"/>
        <v/>
      </c>
      <c r="C57" s="50">
        <f>IF(D11="","-",+C56+1)</f>
        <v>2048</v>
      </c>
      <c r="D57" s="55">
        <f>IF(F56+SUM(E$17:E56)=D$10,F56,D$10-SUM(E$17:E56))</f>
        <v>237287.57469743676</v>
      </c>
      <c r="E57" s="56">
        <f>IF(+I14&lt;F56,I14,D57)</f>
        <v>109272.39024390244</v>
      </c>
      <c r="F57" s="55">
        <f t="shared" si="36"/>
        <v>128015.18445353433</v>
      </c>
      <c r="G57" s="57">
        <f t="shared" si="34"/>
        <v>131156.72175969585</v>
      </c>
      <c r="H57" s="41">
        <f t="shared" si="35"/>
        <v>131156.72175969585</v>
      </c>
      <c r="I57" s="52">
        <f t="shared" si="37"/>
        <v>0</v>
      </c>
      <c r="J57" s="52"/>
      <c r="K57" s="129"/>
      <c r="L57" s="54">
        <f t="shared" si="38"/>
        <v>0</v>
      </c>
      <c r="M57" s="129"/>
      <c r="N57" s="54">
        <f t="shared" si="39"/>
        <v>0</v>
      </c>
      <c r="O57" s="54">
        <f t="shared" si="40"/>
        <v>0</v>
      </c>
      <c r="P57" s="1"/>
    </row>
    <row r="58" spans="2:17" ht="12.5">
      <c r="B58" s="7" t="str">
        <f t="shared" si="6"/>
        <v/>
      </c>
      <c r="C58" s="50">
        <f>IF(D11="","-",+C57+1)</f>
        <v>2049</v>
      </c>
      <c r="D58" s="55">
        <f>IF(F57+SUM(E$17:E57)=D$10,F57,D$10-SUM(E$17:E57))</f>
        <v>128015.18445353433</v>
      </c>
      <c r="E58" s="56">
        <f>IF(+I14&lt;F57,I14,D58)</f>
        <v>109272.39024390244</v>
      </c>
      <c r="F58" s="55">
        <f t="shared" si="36"/>
        <v>18742.794209631887</v>
      </c>
      <c r="G58" s="57">
        <f t="shared" si="34"/>
        <v>118064.27636356119</v>
      </c>
      <c r="H58" s="41">
        <f t="shared" si="35"/>
        <v>118064.27636356119</v>
      </c>
      <c r="I58" s="52">
        <f t="shared" si="37"/>
        <v>0</v>
      </c>
      <c r="J58" s="52"/>
      <c r="K58" s="129"/>
      <c r="L58" s="54">
        <f t="shared" si="38"/>
        <v>0</v>
      </c>
      <c r="M58" s="129"/>
      <c r="N58" s="54">
        <f t="shared" si="39"/>
        <v>0</v>
      </c>
      <c r="O58" s="54">
        <f t="shared" si="40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6"/>
        <v/>
      </c>
      <c r="C59" s="50">
        <f>IF(D11="","-",+C58+1)</f>
        <v>2050</v>
      </c>
      <c r="D59" s="55">
        <f>IF(F58+SUM(E$17:E58)=D$10,F58,D$10-SUM(E$17:E58))</f>
        <v>18742.794209631887</v>
      </c>
      <c r="E59" s="56">
        <f>IF(+I14&lt;F58,I14,D59)</f>
        <v>18742.794209631887</v>
      </c>
      <c r="F59" s="55">
        <f t="shared" si="36"/>
        <v>0</v>
      </c>
      <c r="G59" s="57">
        <f t="shared" si="34"/>
        <v>19865.625920427596</v>
      </c>
      <c r="H59" s="41">
        <f t="shared" si="35"/>
        <v>19865.625920427596</v>
      </c>
      <c r="I59" s="52">
        <f t="shared" si="37"/>
        <v>0</v>
      </c>
      <c r="J59" s="52"/>
      <c r="K59" s="129"/>
      <c r="L59" s="54">
        <f t="shared" si="38"/>
        <v>0</v>
      </c>
      <c r="M59" s="129"/>
      <c r="N59" s="54">
        <f t="shared" si="39"/>
        <v>0</v>
      </c>
      <c r="O59" s="54">
        <f t="shared" si="40"/>
        <v>0</v>
      </c>
      <c r="P59" s="1"/>
    </row>
    <row r="60" spans="2:17" ht="12.5">
      <c r="B60" s="7" t="str">
        <f t="shared" si="6"/>
        <v/>
      </c>
      <c r="C60" s="50">
        <f>IF(D11="","-",+C59+1)</f>
        <v>2051</v>
      </c>
      <c r="D60" s="55">
        <f>IF(F59+SUM(E$17:E59)=D$10,F59,D$10-SUM(E$17:E59))</f>
        <v>0</v>
      </c>
      <c r="E60" s="56">
        <f>IF(+I14&lt;F59,I14,D60)</f>
        <v>0</v>
      </c>
      <c r="F60" s="55">
        <f t="shared" si="36"/>
        <v>0</v>
      </c>
      <c r="G60" s="57">
        <f t="shared" si="34"/>
        <v>0</v>
      </c>
      <c r="H60" s="41">
        <f t="shared" si="35"/>
        <v>0</v>
      </c>
      <c r="I60" s="52">
        <f t="shared" si="37"/>
        <v>0</v>
      </c>
      <c r="J60" s="52"/>
      <c r="K60" s="129"/>
      <c r="L60" s="54">
        <f t="shared" si="38"/>
        <v>0</v>
      </c>
      <c r="M60" s="129"/>
      <c r="N60" s="54">
        <f t="shared" si="39"/>
        <v>0</v>
      </c>
      <c r="O60" s="54">
        <f t="shared" si="40"/>
        <v>0</v>
      </c>
      <c r="P60" s="1"/>
    </row>
    <row r="61" spans="2:17" ht="12.5">
      <c r="B61" s="7" t="str">
        <f t="shared" si="6"/>
        <v/>
      </c>
      <c r="C61" s="50">
        <f>IF(D11="","-",+C60+1)</f>
        <v>2052</v>
      </c>
      <c r="D61" s="55">
        <f>IF(F60+SUM(E$17:E60)=D$10,F60,D$10-SUM(E$17:E60))</f>
        <v>0</v>
      </c>
      <c r="E61" s="56">
        <f>IF(+I14&lt;F60,I14,D61)</f>
        <v>0</v>
      </c>
      <c r="F61" s="55">
        <f t="shared" si="36"/>
        <v>0</v>
      </c>
      <c r="G61" s="58">
        <f t="shared" si="34"/>
        <v>0</v>
      </c>
      <c r="H61" s="41">
        <f t="shared" si="35"/>
        <v>0</v>
      </c>
      <c r="I61" s="52">
        <f t="shared" si="37"/>
        <v>0</v>
      </c>
      <c r="J61" s="52"/>
      <c r="K61" s="129"/>
      <c r="L61" s="54">
        <f t="shared" si="38"/>
        <v>0</v>
      </c>
      <c r="M61" s="129"/>
      <c r="N61" s="54">
        <f t="shared" si="39"/>
        <v>0</v>
      </c>
      <c r="O61" s="54">
        <f t="shared" si="40"/>
        <v>0</v>
      </c>
      <c r="P61" s="1"/>
    </row>
    <row r="62" spans="2:17" ht="12.5">
      <c r="B62" s="7" t="str">
        <f t="shared" si="6"/>
        <v/>
      </c>
      <c r="C62" s="50">
        <f>IF(D11="","-",+C61+1)</f>
        <v>2053</v>
      </c>
      <c r="D62" s="55">
        <f>IF(F61+SUM(E$17:E61)=D$10,F61,D$10-SUM(E$17:E61))</f>
        <v>0</v>
      </c>
      <c r="E62" s="56">
        <f>IF(+I14&lt;F61,I14,D62)</f>
        <v>0</v>
      </c>
      <c r="F62" s="55">
        <f t="shared" si="36"/>
        <v>0</v>
      </c>
      <c r="G62" s="58">
        <f t="shared" si="34"/>
        <v>0</v>
      </c>
      <c r="H62" s="41">
        <f t="shared" si="35"/>
        <v>0</v>
      </c>
      <c r="I62" s="52">
        <f t="shared" si="37"/>
        <v>0</v>
      </c>
      <c r="J62" s="52"/>
      <c r="K62" s="129"/>
      <c r="L62" s="54">
        <f t="shared" si="38"/>
        <v>0</v>
      </c>
      <c r="M62" s="129"/>
      <c r="N62" s="54">
        <f t="shared" si="39"/>
        <v>0</v>
      </c>
      <c r="O62" s="54">
        <f t="shared" si="40"/>
        <v>0</v>
      </c>
      <c r="P62" s="1"/>
    </row>
    <row r="63" spans="2:17" ht="12.5">
      <c r="B63" s="7" t="str">
        <f t="shared" si="6"/>
        <v/>
      </c>
      <c r="C63" s="50">
        <f>IF(D11="","-",+C62+1)</f>
        <v>2054</v>
      </c>
      <c r="D63" s="55">
        <f>IF(F62+SUM(E$17:E62)=D$10,F62,D$10-SUM(E$17:E62))</f>
        <v>0</v>
      </c>
      <c r="E63" s="56">
        <f>IF(+I14&lt;F62,I14,D63)</f>
        <v>0</v>
      </c>
      <c r="F63" s="55">
        <f t="shared" si="36"/>
        <v>0</v>
      </c>
      <c r="G63" s="58">
        <f t="shared" si="34"/>
        <v>0</v>
      </c>
      <c r="H63" s="41">
        <f t="shared" si="35"/>
        <v>0</v>
      </c>
      <c r="I63" s="52">
        <f t="shared" si="37"/>
        <v>0</v>
      </c>
      <c r="J63" s="52"/>
      <c r="K63" s="129"/>
      <c r="L63" s="54">
        <f t="shared" si="38"/>
        <v>0</v>
      </c>
      <c r="M63" s="129"/>
      <c r="N63" s="54">
        <f t="shared" si="39"/>
        <v>0</v>
      </c>
      <c r="O63" s="54">
        <f t="shared" si="40"/>
        <v>0</v>
      </c>
      <c r="P63" s="1"/>
    </row>
    <row r="64" spans="2:17" ht="12.5">
      <c r="B64" s="7" t="str">
        <f t="shared" si="6"/>
        <v/>
      </c>
      <c r="C64" s="50">
        <f>IF(D11="","-",+C63+1)</f>
        <v>2055</v>
      </c>
      <c r="D64" s="55">
        <f>IF(F63+SUM(E$17:E63)=D$10,F63,D$10-SUM(E$17:E63))</f>
        <v>0</v>
      </c>
      <c r="E64" s="56">
        <f>IF(+I14&lt;F63,I14,D64)</f>
        <v>0</v>
      </c>
      <c r="F64" s="55">
        <f t="shared" si="36"/>
        <v>0</v>
      </c>
      <c r="G64" s="58">
        <f t="shared" si="34"/>
        <v>0</v>
      </c>
      <c r="H64" s="41">
        <f t="shared" si="35"/>
        <v>0</v>
      </c>
      <c r="I64" s="52">
        <f t="shared" si="37"/>
        <v>0</v>
      </c>
      <c r="J64" s="52"/>
      <c r="K64" s="129"/>
      <c r="L64" s="54">
        <f t="shared" si="38"/>
        <v>0</v>
      </c>
      <c r="M64" s="129"/>
      <c r="N64" s="54">
        <f t="shared" si="39"/>
        <v>0</v>
      </c>
      <c r="O64" s="54">
        <f t="shared" si="40"/>
        <v>0</v>
      </c>
      <c r="P64" s="1"/>
    </row>
    <row r="65" spans="1:16" ht="12.5">
      <c r="B65" s="7" t="str">
        <f t="shared" si="6"/>
        <v/>
      </c>
      <c r="C65" s="50">
        <f>IF(D11="","-",+C64+1)</f>
        <v>2056</v>
      </c>
      <c r="D65" s="55">
        <f>IF(F64+SUM(E$17:E64)=D$10,F64,D$10-SUM(E$17:E64))</f>
        <v>0</v>
      </c>
      <c r="E65" s="56">
        <f>IF(+I14&lt;F64,I14,D65)</f>
        <v>0</v>
      </c>
      <c r="F65" s="55">
        <f t="shared" si="36"/>
        <v>0</v>
      </c>
      <c r="G65" s="58">
        <f t="shared" si="34"/>
        <v>0</v>
      </c>
      <c r="H65" s="41">
        <f t="shared" si="35"/>
        <v>0</v>
      </c>
      <c r="I65" s="52">
        <f t="shared" si="37"/>
        <v>0</v>
      </c>
      <c r="J65" s="52"/>
      <c r="K65" s="129"/>
      <c r="L65" s="54">
        <f t="shared" si="38"/>
        <v>0</v>
      </c>
      <c r="M65" s="129"/>
      <c r="N65" s="54">
        <f t="shared" si="39"/>
        <v>0</v>
      </c>
      <c r="O65" s="54">
        <f t="shared" si="40"/>
        <v>0</v>
      </c>
      <c r="P65" s="1"/>
    </row>
    <row r="66" spans="1:16" ht="12.5">
      <c r="B66" s="7" t="str">
        <f t="shared" si="6"/>
        <v/>
      </c>
      <c r="C66" s="50">
        <f>IF(D11="","-",+C65+1)</f>
        <v>2057</v>
      </c>
      <c r="D66" s="55">
        <f>IF(F65+SUM(E$17:E65)=D$10,F65,D$10-SUM(E$17:E65))</f>
        <v>0</v>
      </c>
      <c r="E66" s="56">
        <f>IF(+I14&lt;F65,I14,D66)</f>
        <v>0</v>
      </c>
      <c r="F66" s="55">
        <f t="shared" si="36"/>
        <v>0</v>
      </c>
      <c r="G66" s="58">
        <f t="shared" si="34"/>
        <v>0</v>
      </c>
      <c r="H66" s="41">
        <f t="shared" si="35"/>
        <v>0</v>
      </c>
      <c r="I66" s="52">
        <f t="shared" si="37"/>
        <v>0</v>
      </c>
      <c r="J66" s="52"/>
      <c r="K66" s="129"/>
      <c r="L66" s="54">
        <f t="shared" si="38"/>
        <v>0</v>
      </c>
      <c r="M66" s="129"/>
      <c r="N66" s="54">
        <f t="shared" si="39"/>
        <v>0</v>
      </c>
      <c r="O66" s="54">
        <f t="shared" si="40"/>
        <v>0</v>
      </c>
      <c r="P66" s="1"/>
    </row>
    <row r="67" spans="1:16" ht="12.5">
      <c r="B67" s="7" t="str">
        <f t="shared" si="6"/>
        <v/>
      </c>
      <c r="C67" s="50">
        <f>IF(D11="","-",+C66+1)</f>
        <v>2058</v>
      </c>
      <c r="D67" s="55">
        <f>IF(F66+SUM(E$17:E66)=D$10,F66,D$10-SUM(E$17:E66))</f>
        <v>0</v>
      </c>
      <c r="E67" s="56">
        <f>IF(+I14&lt;F66,I14,D67)</f>
        <v>0</v>
      </c>
      <c r="F67" s="55">
        <f t="shared" si="36"/>
        <v>0</v>
      </c>
      <c r="G67" s="58">
        <f t="shared" si="34"/>
        <v>0</v>
      </c>
      <c r="H67" s="41">
        <f t="shared" si="35"/>
        <v>0</v>
      </c>
      <c r="I67" s="52">
        <f t="shared" si="37"/>
        <v>0</v>
      </c>
      <c r="J67" s="52"/>
      <c r="K67" s="129"/>
      <c r="L67" s="54">
        <f t="shared" si="38"/>
        <v>0</v>
      </c>
      <c r="M67" s="129"/>
      <c r="N67" s="54">
        <f t="shared" si="39"/>
        <v>0</v>
      </c>
      <c r="O67" s="54">
        <f t="shared" si="40"/>
        <v>0</v>
      </c>
      <c r="P67" s="1"/>
    </row>
    <row r="68" spans="1:16" ht="12.5">
      <c r="B68" s="7" t="str">
        <f t="shared" si="6"/>
        <v/>
      </c>
      <c r="C68" s="50">
        <f>IF(D11="","-",+C67+1)</f>
        <v>2059</v>
      </c>
      <c r="D68" s="55">
        <f>IF(F67+SUM(E$17:E67)=D$10,F67,D$10-SUM(E$17:E67))</f>
        <v>0</v>
      </c>
      <c r="E68" s="56">
        <f>IF(+I14&lt;F67,I14,D68)</f>
        <v>0</v>
      </c>
      <c r="F68" s="55">
        <f t="shared" si="36"/>
        <v>0</v>
      </c>
      <c r="G68" s="58">
        <f t="shared" si="34"/>
        <v>0</v>
      </c>
      <c r="H68" s="41">
        <f t="shared" si="35"/>
        <v>0</v>
      </c>
      <c r="I68" s="52">
        <f t="shared" si="37"/>
        <v>0</v>
      </c>
      <c r="J68" s="52"/>
      <c r="K68" s="129"/>
      <c r="L68" s="54">
        <f t="shared" si="38"/>
        <v>0</v>
      </c>
      <c r="M68" s="129"/>
      <c r="N68" s="54">
        <f t="shared" si="39"/>
        <v>0</v>
      </c>
      <c r="O68" s="54">
        <f t="shared" si="40"/>
        <v>0</v>
      </c>
      <c r="P68" s="1"/>
    </row>
    <row r="69" spans="1:16" ht="12.5">
      <c r="B69" s="7" t="str">
        <f t="shared" si="6"/>
        <v/>
      </c>
      <c r="C69" s="50">
        <f>IF(D11="","-",+C68+1)</f>
        <v>2060</v>
      </c>
      <c r="D69" s="55">
        <f>IF(F68+SUM(E$17:E68)=D$10,F68,D$10-SUM(E$17:E68))</f>
        <v>0</v>
      </c>
      <c r="E69" s="56">
        <f>IF(+I14&lt;F68,I14,D69)</f>
        <v>0</v>
      </c>
      <c r="F69" s="55">
        <f t="shared" si="36"/>
        <v>0</v>
      </c>
      <c r="G69" s="58">
        <f t="shared" si="34"/>
        <v>0</v>
      </c>
      <c r="H69" s="41">
        <f t="shared" si="35"/>
        <v>0</v>
      </c>
      <c r="I69" s="52">
        <f t="shared" si="37"/>
        <v>0</v>
      </c>
      <c r="J69" s="52"/>
      <c r="K69" s="129"/>
      <c r="L69" s="54">
        <f t="shared" si="38"/>
        <v>0</v>
      </c>
      <c r="M69" s="129"/>
      <c r="N69" s="54">
        <f t="shared" si="39"/>
        <v>0</v>
      </c>
      <c r="O69" s="54">
        <f t="shared" si="40"/>
        <v>0</v>
      </c>
      <c r="P69" s="1"/>
    </row>
    <row r="70" spans="1:16" ht="12.5">
      <c r="B70" s="7" t="str">
        <f t="shared" si="6"/>
        <v/>
      </c>
      <c r="C70" s="50">
        <f>IF(D11="","-",+C69+1)</f>
        <v>2061</v>
      </c>
      <c r="D70" s="55">
        <f>IF(F69+SUM(E$17:E69)=D$10,F69,D$10-SUM(E$17:E69))</f>
        <v>0</v>
      </c>
      <c r="E70" s="56">
        <f>IF(+I14&lt;F69,I14,D70)</f>
        <v>0</v>
      </c>
      <c r="F70" s="55">
        <f t="shared" si="36"/>
        <v>0</v>
      </c>
      <c r="G70" s="58">
        <f t="shared" si="34"/>
        <v>0</v>
      </c>
      <c r="H70" s="41">
        <f t="shared" si="35"/>
        <v>0</v>
      </c>
      <c r="I70" s="52">
        <f t="shared" si="37"/>
        <v>0</v>
      </c>
      <c r="J70" s="52"/>
      <c r="K70" s="129"/>
      <c r="L70" s="54">
        <f t="shared" si="38"/>
        <v>0</v>
      </c>
      <c r="M70" s="129"/>
      <c r="N70" s="54">
        <f t="shared" si="39"/>
        <v>0</v>
      </c>
      <c r="O70" s="54">
        <f t="shared" si="40"/>
        <v>0</v>
      </c>
      <c r="P70" s="1"/>
    </row>
    <row r="71" spans="1:16" ht="12.5">
      <c r="B71" s="7" t="str">
        <f t="shared" si="6"/>
        <v/>
      </c>
      <c r="C71" s="50">
        <f>IF(D11="","-",+C70+1)</f>
        <v>2062</v>
      </c>
      <c r="D71" s="55">
        <f>IF(F70+SUM(E$17:E70)=D$10,F70,D$10-SUM(E$17:E70))</f>
        <v>0</v>
      </c>
      <c r="E71" s="56">
        <f>IF(+I14&lt;F70,I14,D71)</f>
        <v>0</v>
      </c>
      <c r="F71" s="55">
        <f t="shared" si="36"/>
        <v>0</v>
      </c>
      <c r="G71" s="58">
        <f t="shared" si="34"/>
        <v>0</v>
      </c>
      <c r="H71" s="41">
        <f t="shared" si="35"/>
        <v>0</v>
      </c>
      <c r="I71" s="52">
        <f t="shared" si="37"/>
        <v>0</v>
      </c>
      <c r="J71" s="52"/>
      <c r="K71" s="129"/>
      <c r="L71" s="54">
        <f t="shared" si="38"/>
        <v>0</v>
      </c>
      <c r="M71" s="129"/>
      <c r="N71" s="54">
        <f t="shared" si="39"/>
        <v>0</v>
      </c>
      <c r="O71" s="54">
        <f t="shared" si="40"/>
        <v>0</v>
      </c>
      <c r="P71" s="1"/>
    </row>
    <row r="72" spans="1:16" ht="13" thickBot="1">
      <c r="B72" s="7" t="str">
        <f t="shared" si="6"/>
        <v/>
      </c>
      <c r="C72" s="59">
        <f>IF(D11="","-",+C71+1)</f>
        <v>2063</v>
      </c>
      <c r="D72" s="60">
        <f>IF(F71+SUM(E$17:E71)=D$10,F71,D$10-SUM(E$17:E71))</f>
        <v>0</v>
      </c>
      <c r="E72" s="61">
        <f>IF(+I14&lt;F71,I14,D72)</f>
        <v>0</v>
      </c>
      <c r="F72" s="60">
        <f t="shared" si="36"/>
        <v>0</v>
      </c>
      <c r="G72" s="62">
        <f t="shared" si="34"/>
        <v>0</v>
      </c>
      <c r="H72" s="28">
        <f t="shared" si="35"/>
        <v>0</v>
      </c>
      <c r="I72" s="63">
        <f t="shared" si="37"/>
        <v>0</v>
      </c>
      <c r="J72" s="52"/>
      <c r="K72" s="130"/>
      <c r="L72" s="64">
        <f t="shared" si="38"/>
        <v>0</v>
      </c>
      <c r="M72" s="130"/>
      <c r="N72" s="64">
        <f t="shared" si="39"/>
        <v>0</v>
      </c>
      <c r="O72" s="64">
        <f t="shared" si="40"/>
        <v>0</v>
      </c>
      <c r="P72" s="1"/>
    </row>
    <row r="73" spans="1:16" ht="12.5">
      <c r="C73" s="12" t="s">
        <v>78</v>
      </c>
      <c r="D73" s="15"/>
      <c r="E73" s="15">
        <f>SUM(E17:E72)</f>
        <v>4480168</v>
      </c>
      <c r="F73" s="15"/>
      <c r="G73" s="15">
        <f>SUM(G17:G72)</f>
        <v>16196272.655204482</v>
      </c>
      <c r="H73" s="15">
        <f>SUM(H17:H72)</f>
        <v>16196272.655204482</v>
      </c>
      <c r="I73" s="15">
        <f>SUM(I17:I72)</f>
        <v>0</v>
      </c>
      <c r="J73" s="15"/>
      <c r="K73" s="15"/>
      <c r="L73" s="15"/>
      <c r="M73" s="15"/>
      <c r="N73" s="15"/>
      <c r="O73" s="1"/>
      <c r="P73" s="1"/>
    </row>
    <row r="74" spans="1:16" ht="12.5">
      <c r="D74" s="2"/>
      <c r="E74" s="1"/>
      <c r="F74" s="1"/>
      <c r="G74" s="1"/>
      <c r="H74" s="3"/>
      <c r="I74" s="3"/>
      <c r="J74" s="15"/>
      <c r="K74" s="3"/>
      <c r="L74" s="3"/>
      <c r="M74" s="3"/>
      <c r="N74" s="3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3"/>
      <c r="I75" s="3"/>
      <c r="J75" s="15"/>
      <c r="K75" s="3"/>
      <c r="L75" s="3"/>
      <c r="M75" s="3"/>
      <c r="N75" s="3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3"/>
      <c r="I76" s="3"/>
      <c r="J76" s="15"/>
      <c r="K76" s="3"/>
      <c r="L76" s="3"/>
      <c r="M76" s="3"/>
      <c r="N76" s="3"/>
      <c r="O76" s="1"/>
      <c r="P76" s="1"/>
    </row>
    <row r="77" spans="1:16" ht="17.5">
      <c r="C77" s="25" t="s">
        <v>80</v>
      </c>
      <c r="D77" s="12"/>
      <c r="E77" s="12"/>
      <c r="F77" s="12"/>
      <c r="G77" s="15"/>
      <c r="H77" s="15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15"/>
      <c r="H78" s="15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3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3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3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3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3"/>
      <c r="L83" s="14"/>
      <c r="M83" s="14"/>
      <c r="P83" s="14" t="str">
        <f ca="1">P1</f>
        <v>SWEPCO Project 19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3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3"/>
      <c r="J85" s="3"/>
      <c r="K85" s="15"/>
      <c r="L85" s="3"/>
      <c r="M85" s="3"/>
      <c r="N85" s="3"/>
      <c r="O85" s="15"/>
      <c r="P85" s="1"/>
      <c r="Q85" s="1"/>
    </row>
    <row r="86" spans="1:17" ht="16" thickBot="1">
      <c r="C86" s="9"/>
      <c r="D86" s="2"/>
      <c r="E86" s="1"/>
      <c r="F86" s="1"/>
      <c r="G86" s="1"/>
      <c r="H86" s="1"/>
      <c r="I86" s="3"/>
      <c r="J86" s="3"/>
      <c r="K86" s="15"/>
      <c r="L86" s="120">
        <f>+J92</f>
        <v>2024</v>
      </c>
      <c r="M86" s="121" t="s">
        <v>9</v>
      </c>
      <c r="N86" s="125" t="s">
        <v>159</v>
      </c>
      <c r="O86" s="122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17"/>
      <c r="I87" s="1" t="s">
        <v>47</v>
      </c>
      <c r="J87" s="1"/>
      <c r="K87" s="116"/>
      <c r="L87" s="114" t="s">
        <v>391</v>
      </c>
      <c r="M87" s="68">
        <f>IF(J92&lt;D11,0,VLOOKUP(J92,C17:O72,9))</f>
        <v>436065.41351434769</v>
      </c>
      <c r="N87" s="68">
        <f>IF(J92&lt;D11,0,VLOOKUP(J92,C17:O72,11))</f>
        <v>436065.41351434769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21"/>
      <c r="J88" s="21"/>
      <c r="K88" s="118"/>
      <c r="L88" s="119" t="s">
        <v>392</v>
      </c>
      <c r="M88" s="70">
        <f>IF(J92&lt;D11,0,VLOOKUP(J92,C99:P154,6))</f>
        <v>448390.12836008059</v>
      </c>
      <c r="N88" s="70">
        <f>IF(J92&lt;D11,0,VLOOKUP(J92,C99:P154,7))</f>
        <v>448390.12836008059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Wallace Lake-Prt Robson-Red Point 138 kV Loop</v>
      </c>
      <c r="E89" s="1"/>
      <c r="F89" s="1"/>
      <c r="G89" s="1"/>
      <c r="H89" s="1"/>
      <c r="I89" s="3"/>
      <c r="J89" s="3"/>
      <c r="K89" s="117"/>
      <c r="L89" s="115" t="s">
        <v>156</v>
      </c>
      <c r="M89" s="73">
        <f>+M88-M87</f>
        <v>12324.714845732902</v>
      </c>
      <c r="N89" s="73">
        <f>+N88-N87</f>
        <v>12324.714845732902</v>
      </c>
      <c r="O89" s="74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3"/>
      <c r="J90" s="3"/>
      <c r="K90" s="15"/>
      <c r="L90" s="3"/>
      <c r="M90" s="3"/>
      <c r="N90" s="3"/>
      <c r="O90" s="15"/>
      <c r="P90" s="1"/>
      <c r="Q90" s="1"/>
    </row>
    <row r="91" spans="1:17" ht="13.5" thickBot="1">
      <c r="C91" s="75" t="s">
        <v>85</v>
      </c>
      <c r="D91" s="91" t="str">
        <f>+D9</f>
        <v>TP2005142</v>
      </c>
      <c r="E91" s="76"/>
      <c r="F91" s="76"/>
      <c r="G91" s="76"/>
      <c r="H91" s="76"/>
      <c r="I91" s="76"/>
      <c r="J91" s="95"/>
      <c r="Q91" s="1"/>
    </row>
    <row r="92" spans="1:17" ht="13">
      <c r="C92" s="34" t="s">
        <v>51</v>
      </c>
      <c r="D92" s="35">
        <v>4480167.62</v>
      </c>
      <c r="E92" s="1" t="s">
        <v>86</v>
      </c>
      <c r="H92" s="2"/>
      <c r="I92" s="2"/>
      <c r="J92" s="36">
        <f>+'SWE.WS.G.BPU.ATRR.True-up'!M16</f>
        <v>2024</v>
      </c>
      <c r="K92" s="33"/>
      <c r="L92" s="15" t="s">
        <v>87</v>
      </c>
      <c r="P92" s="1"/>
      <c r="Q92" s="1"/>
    </row>
    <row r="93" spans="1:17" ht="12.5">
      <c r="C93" s="34" t="s">
        <v>54</v>
      </c>
      <c r="D93" s="88">
        <f>IF(D11=I10,"",D11)</f>
        <v>2008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87">
        <f>IF(D11=I10,"",D12)</f>
        <v>5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15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28">
        <f>IF(D92=0,0,D92/D95)</f>
        <v>101821.99136363636</v>
      </c>
      <c r="K96" s="15"/>
      <c r="L96" s="15"/>
      <c r="M96" s="15"/>
      <c r="N96" s="15"/>
      <c r="O96" s="15"/>
      <c r="P96" s="1"/>
      <c r="Q96" s="1"/>
    </row>
    <row r="97" spans="1:17" ht="39">
      <c r="A97" s="5"/>
      <c r="B97" s="5"/>
      <c r="C97" s="79" t="s">
        <v>51</v>
      </c>
      <c r="D97" s="80" t="s">
        <v>65</v>
      </c>
      <c r="E97" s="45" t="s">
        <v>66</v>
      </c>
      <c r="F97" s="45" t="s">
        <v>67</v>
      </c>
      <c r="G97" s="43" t="s">
        <v>89</v>
      </c>
      <c r="H97" s="157" t="s">
        <v>388</v>
      </c>
      <c r="I97" s="158" t="s">
        <v>389</v>
      </c>
      <c r="J97" s="79" t="s">
        <v>90</v>
      </c>
      <c r="K97" s="81"/>
      <c r="L97" s="126" t="s">
        <v>228</v>
      </c>
      <c r="M97" s="45" t="s">
        <v>91</v>
      </c>
      <c r="N97" s="126" t="s">
        <v>228</v>
      </c>
      <c r="O97" s="45" t="s">
        <v>91</v>
      </c>
      <c r="P97" s="45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155" t="s">
        <v>74</v>
      </c>
      <c r="I98" s="47" t="s">
        <v>75</v>
      </c>
      <c r="J98" s="46" t="s">
        <v>94</v>
      </c>
      <c r="K98" s="44"/>
      <c r="L98" s="48" t="s">
        <v>77</v>
      </c>
      <c r="M98" s="48" t="s">
        <v>77</v>
      </c>
      <c r="N98" s="48" t="s">
        <v>95</v>
      </c>
      <c r="O98" s="48" t="s">
        <v>95</v>
      </c>
      <c r="P98" s="48" t="s">
        <v>95</v>
      </c>
      <c r="Q98" s="1"/>
    </row>
    <row r="99" spans="1:17" ht="12.5">
      <c r="C99" s="50">
        <f>IF(D93= "","-",D93)</f>
        <v>2008</v>
      </c>
      <c r="D99" s="133">
        <v>0</v>
      </c>
      <c r="E99" s="136">
        <v>44333</v>
      </c>
      <c r="F99" s="137">
        <v>2767633</v>
      </c>
      <c r="G99" s="140">
        <v>1383817</v>
      </c>
      <c r="H99" s="138">
        <v>264915</v>
      </c>
      <c r="I99" s="139">
        <v>264915</v>
      </c>
      <c r="J99" s="154">
        <f t="shared" ref="J99:J130" si="41">+I99-H99</f>
        <v>0</v>
      </c>
      <c r="K99" s="54"/>
      <c r="L99" s="112">
        <v>264915</v>
      </c>
      <c r="M99" s="53">
        <f t="shared" ref="M99:M130" si="42">IF(L99&lt;&gt;0,+H99-L99,0)</f>
        <v>0</v>
      </c>
      <c r="N99" s="112">
        <v>264915</v>
      </c>
      <c r="O99" s="53">
        <f t="shared" ref="O99:O130" si="43">IF(N99&lt;&gt;0,+I99-N99,0)</f>
        <v>0</v>
      </c>
      <c r="P99" s="53">
        <f t="shared" ref="P99:P130" si="44">+O99-M99</f>
        <v>0</v>
      </c>
      <c r="Q99" s="1"/>
    </row>
    <row r="100" spans="1:17" ht="12.5">
      <c r="B100" s="7" t="str">
        <f>IF(D100=F99,"","IU")</f>
        <v>IU</v>
      </c>
      <c r="C100" s="50">
        <f>IF(D93="","-",+C99+1)</f>
        <v>2009</v>
      </c>
      <c r="D100" s="133">
        <v>4435834.62</v>
      </c>
      <c r="E100" s="136">
        <v>117899.14789473685</v>
      </c>
      <c r="F100" s="137">
        <v>4317935.4721052628</v>
      </c>
      <c r="G100" s="137">
        <v>4376885.046052631</v>
      </c>
      <c r="H100" s="136">
        <v>751399.2625697077</v>
      </c>
      <c r="I100" s="135">
        <v>751399.2625697077</v>
      </c>
      <c r="J100" s="154">
        <f t="shared" si="41"/>
        <v>0</v>
      </c>
      <c r="K100" s="54"/>
      <c r="L100" s="113">
        <f t="shared" ref="L100:L105" si="45">H100</f>
        <v>751399.2625697077</v>
      </c>
      <c r="M100" s="54">
        <f t="shared" si="42"/>
        <v>0</v>
      </c>
      <c r="N100" s="113">
        <f t="shared" ref="N100:N105" si="46">I100</f>
        <v>751399.2625697077</v>
      </c>
      <c r="O100" s="54">
        <f t="shared" si="43"/>
        <v>0</v>
      </c>
      <c r="P100" s="54">
        <f t="shared" si="44"/>
        <v>0</v>
      </c>
      <c r="Q100" s="1"/>
    </row>
    <row r="101" spans="1:17" ht="12.5">
      <c r="B101" s="7" t="str">
        <f t="shared" ref="B101:B154" si="47">IF(D101=F100,"","IU")</f>
        <v/>
      </c>
      <c r="C101" s="50">
        <f>IF(D93="","-",+C100+1)</f>
        <v>2010</v>
      </c>
      <c r="D101" s="133">
        <v>4317935.4721052628</v>
      </c>
      <c r="E101" s="136">
        <v>109272.38097560976</v>
      </c>
      <c r="F101" s="137">
        <v>4208663.0911296532</v>
      </c>
      <c r="G101" s="137">
        <v>4263299.281617458</v>
      </c>
      <c r="H101" s="136">
        <v>813083.75625157298</v>
      </c>
      <c r="I101" s="135">
        <v>813083.75625157298</v>
      </c>
      <c r="J101" s="154">
        <f t="shared" si="41"/>
        <v>0</v>
      </c>
      <c r="K101" s="54"/>
      <c r="L101" s="113">
        <f t="shared" si="45"/>
        <v>813083.75625157298</v>
      </c>
      <c r="M101" s="54">
        <f t="shared" si="42"/>
        <v>0</v>
      </c>
      <c r="N101" s="113">
        <f t="shared" si="46"/>
        <v>813083.75625157298</v>
      </c>
      <c r="O101" s="54">
        <f t="shared" si="43"/>
        <v>0</v>
      </c>
      <c r="P101" s="54">
        <f t="shared" si="44"/>
        <v>0</v>
      </c>
      <c r="Q101" s="1"/>
    </row>
    <row r="102" spans="1:17" ht="12.5">
      <c r="B102" s="7" t="str">
        <f t="shared" si="47"/>
        <v/>
      </c>
      <c r="C102" s="50">
        <f>IF(D93="","-",+C101+1)</f>
        <v>2011</v>
      </c>
      <c r="D102" s="133">
        <v>4208663.0911296532</v>
      </c>
      <c r="E102" s="144">
        <v>106670.65761904762</v>
      </c>
      <c r="F102" s="137">
        <v>4101992.4335106057</v>
      </c>
      <c r="G102" s="137">
        <v>4155327.7623201292</v>
      </c>
      <c r="H102" s="136">
        <v>731548.43625186454</v>
      </c>
      <c r="I102" s="135">
        <v>731548.43625186454</v>
      </c>
      <c r="J102" s="154">
        <f t="shared" si="41"/>
        <v>0</v>
      </c>
      <c r="K102" s="54"/>
      <c r="L102" s="113">
        <f t="shared" si="45"/>
        <v>731548.43625186454</v>
      </c>
      <c r="M102" s="54">
        <f t="shared" si="42"/>
        <v>0</v>
      </c>
      <c r="N102" s="113">
        <f t="shared" si="46"/>
        <v>731548.43625186454</v>
      </c>
      <c r="O102" s="54">
        <f t="shared" si="43"/>
        <v>0</v>
      </c>
      <c r="P102" s="54">
        <f t="shared" si="44"/>
        <v>0</v>
      </c>
      <c r="Q102" s="1"/>
    </row>
    <row r="103" spans="1:17" ht="12.5">
      <c r="B103" s="7" t="str">
        <f t="shared" si="47"/>
        <v/>
      </c>
      <c r="C103" s="50">
        <f>IF(D93="","-",+C102+1)</f>
        <v>2012</v>
      </c>
      <c r="D103" s="133">
        <v>4101992.4335106057</v>
      </c>
      <c r="E103" s="136">
        <v>106670.65761904762</v>
      </c>
      <c r="F103" s="137">
        <v>3995321.7758915583</v>
      </c>
      <c r="G103" s="137">
        <v>4048657.1047010822</v>
      </c>
      <c r="H103" s="136">
        <v>702446.4690702348</v>
      </c>
      <c r="I103" s="135">
        <v>702446.4690702348</v>
      </c>
      <c r="J103" s="154">
        <f t="shared" si="41"/>
        <v>0</v>
      </c>
      <c r="K103" s="54"/>
      <c r="L103" s="113">
        <f t="shared" si="45"/>
        <v>702446.4690702348</v>
      </c>
      <c r="M103" s="54">
        <f t="shared" si="42"/>
        <v>0</v>
      </c>
      <c r="N103" s="113">
        <f t="shared" si="46"/>
        <v>702446.4690702348</v>
      </c>
      <c r="O103" s="54">
        <f t="shared" si="43"/>
        <v>0</v>
      </c>
      <c r="P103" s="54">
        <f t="shared" si="44"/>
        <v>0</v>
      </c>
      <c r="Q103" s="1"/>
    </row>
    <row r="104" spans="1:17" ht="12.5">
      <c r="B104" s="7" t="str">
        <f t="shared" si="47"/>
        <v>IU</v>
      </c>
      <c r="C104" s="50">
        <f>IF(D93="","-",+C103+1)</f>
        <v>2013</v>
      </c>
      <c r="D104" s="133">
        <v>3995322.1558915582</v>
      </c>
      <c r="E104" s="136">
        <v>101822</v>
      </c>
      <c r="F104" s="137">
        <v>3893500.1558915582</v>
      </c>
      <c r="G104" s="137">
        <v>3944411.1558915582</v>
      </c>
      <c r="H104" s="136">
        <v>593005.0843117917</v>
      </c>
      <c r="I104" s="135">
        <v>593005.0843117917</v>
      </c>
      <c r="J104" s="154">
        <f t="shared" si="41"/>
        <v>0</v>
      </c>
      <c r="K104" s="54"/>
      <c r="L104" s="113">
        <f t="shared" si="45"/>
        <v>593005.0843117917</v>
      </c>
      <c r="M104" s="54">
        <f t="shared" ref="M104:M109" si="48">IF(L104&lt;&gt;0,+H104-L104,0)</f>
        <v>0</v>
      </c>
      <c r="N104" s="113">
        <f t="shared" si="46"/>
        <v>593005.0843117917</v>
      </c>
      <c r="O104" s="54">
        <f t="shared" ref="O104:O109" si="49">IF(N104&lt;&gt;0,+I104-N104,0)</f>
        <v>0</v>
      </c>
      <c r="P104" s="54">
        <f t="shared" ref="P104:P109" si="50">+O104-M104</f>
        <v>0</v>
      </c>
      <c r="Q104" s="1"/>
    </row>
    <row r="105" spans="1:17" ht="12.5">
      <c r="B105" s="7" t="str">
        <f t="shared" si="47"/>
        <v>IU</v>
      </c>
      <c r="C105" s="50">
        <f>IF(D93="","-",+C104+1)</f>
        <v>2014</v>
      </c>
      <c r="D105" s="133">
        <v>3888651.1182725108</v>
      </c>
      <c r="E105" s="136">
        <v>106670.65761904762</v>
      </c>
      <c r="F105" s="137">
        <v>3781980.4606534634</v>
      </c>
      <c r="G105" s="137">
        <v>3835315.7894629873</v>
      </c>
      <c r="H105" s="136">
        <v>627980.04901218251</v>
      </c>
      <c r="I105" s="135">
        <v>627980.04901218251</v>
      </c>
      <c r="J105" s="54">
        <v>0</v>
      </c>
      <c r="K105" s="54"/>
      <c r="L105" s="113">
        <f t="shared" si="45"/>
        <v>627980.04901218251</v>
      </c>
      <c r="M105" s="54">
        <f t="shared" si="48"/>
        <v>0</v>
      </c>
      <c r="N105" s="113">
        <f t="shared" si="46"/>
        <v>627980.04901218251</v>
      </c>
      <c r="O105" s="54">
        <f t="shared" si="49"/>
        <v>0</v>
      </c>
      <c r="P105" s="54">
        <f t="shared" si="50"/>
        <v>0</v>
      </c>
      <c r="Q105" s="1"/>
    </row>
    <row r="106" spans="1:17" ht="12.5">
      <c r="B106" s="7" t="str">
        <f t="shared" si="47"/>
        <v/>
      </c>
      <c r="C106" s="50">
        <f>IF(D93="","-",+C105+1)</f>
        <v>2015</v>
      </c>
      <c r="D106" s="133">
        <v>3781980.4606534634</v>
      </c>
      <c r="E106" s="136">
        <v>106670.65761904762</v>
      </c>
      <c r="F106" s="137">
        <v>3675309.8030344159</v>
      </c>
      <c r="G106" s="137">
        <v>3728645.1318439394</v>
      </c>
      <c r="H106" s="136">
        <v>597990.04263617261</v>
      </c>
      <c r="I106" s="135">
        <v>597990.04263617261</v>
      </c>
      <c r="J106" s="54">
        <f t="shared" si="41"/>
        <v>0</v>
      </c>
      <c r="K106" s="54"/>
      <c r="L106" s="113">
        <f t="shared" ref="L106:L111" si="51">H106</f>
        <v>597990.04263617261</v>
      </c>
      <c r="M106" s="54">
        <f t="shared" si="48"/>
        <v>0</v>
      </c>
      <c r="N106" s="113">
        <f t="shared" ref="N106:N111" si="52">I106</f>
        <v>597990.04263617261</v>
      </c>
      <c r="O106" s="54">
        <f t="shared" si="49"/>
        <v>0</v>
      </c>
      <c r="P106" s="54">
        <f t="shared" si="50"/>
        <v>0</v>
      </c>
      <c r="Q106" s="1"/>
    </row>
    <row r="107" spans="1:17" ht="12.5">
      <c r="B107" s="7" t="str">
        <f t="shared" si="47"/>
        <v>IU</v>
      </c>
      <c r="C107" s="50">
        <f>IF(D93="","-",+C106+1)</f>
        <v>2016</v>
      </c>
      <c r="D107" s="133">
        <v>3677790.5160023002</v>
      </c>
      <c r="E107" s="136">
        <v>104189.94465116279</v>
      </c>
      <c r="F107" s="137">
        <v>3573600.5713511375</v>
      </c>
      <c r="G107" s="137">
        <v>3625695.5436767191</v>
      </c>
      <c r="H107" s="136">
        <v>564471.95145808836</v>
      </c>
      <c r="I107" s="135">
        <v>564471.95145808836</v>
      </c>
      <c r="J107" s="54">
        <f t="shared" si="41"/>
        <v>0</v>
      </c>
      <c r="K107" s="54"/>
      <c r="L107" s="113">
        <f t="shared" si="51"/>
        <v>564471.95145808836</v>
      </c>
      <c r="M107" s="54">
        <f t="shared" si="48"/>
        <v>0</v>
      </c>
      <c r="N107" s="113">
        <f t="shared" si="52"/>
        <v>564471.95145808836</v>
      </c>
      <c r="O107" s="54">
        <f t="shared" si="49"/>
        <v>0</v>
      </c>
      <c r="P107" s="54">
        <f t="shared" si="50"/>
        <v>0</v>
      </c>
      <c r="Q107" s="1"/>
    </row>
    <row r="108" spans="1:17" ht="12.5">
      <c r="B108" s="7" t="str">
        <f t="shared" si="47"/>
        <v>IU</v>
      </c>
      <c r="C108" s="50">
        <f>IF(D93="","-",+C107+1)</f>
        <v>2017</v>
      </c>
      <c r="D108" s="133">
        <v>3571119.8583832523</v>
      </c>
      <c r="E108" s="136">
        <v>106670.65761904762</v>
      </c>
      <c r="F108" s="137">
        <v>3464449.2007642048</v>
      </c>
      <c r="G108" s="137">
        <v>3517784.5295737283</v>
      </c>
      <c r="H108" s="136">
        <v>533981.0722445295</v>
      </c>
      <c r="I108" s="135">
        <v>533981.0722445295</v>
      </c>
      <c r="J108" s="54">
        <f t="shared" si="41"/>
        <v>0</v>
      </c>
      <c r="K108" s="54"/>
      <c r="L108" s="113">
        <f t="shared" si="51"/>
        <v>533981.0722445295</v>
      </c>
      <c r="M108" s="54">
        <f t="shared" si="48"/>
        <v>0</v>
      </c>
      <c r="N108" s="113">
        <f t="shared" si="52"/>
        <v>533981.0722445295</v>
      </c>
      <c r="O108" s="54">
        <f t="shared" si="49"/>
        <v>0</v>
      </c>
      <c r="P108" s="54">
        <f t="shared" si="50"/>
        <v>0</v>
      </c>
      <c r="Q108" s="1"/>
    </row>
    <row r="109" spans="1:17" ht="12.5">
      <c r="B109" s="7" t="str">
        <f t="shared" si="47"/>
        <v/>
      </c>
      <c r="C109" s="50">
        <f>IF(D93="","-",+C108+1)</f>
        <v>2018</v>
      </c>
      <c r="D109" s="133">
        <v>3464449.2007642048</v>
      </c>
      <c r="E109" s="136">
        <v>106670.65761904762</v>
      </c>
      <c r="F109" s="137">
        <v>3357778.5431451574</v>
      </c>
      <c r="G109" s="137">
        <v>3411113.8719546814</v>
      </c>
      <c r="H109" s="136">
        <v>466899.92525095958</v>
      </c>
      <c r="I109" s="135">
        <v>466899.92525095958</v>
      </c>
      <c r="J109" s="54">
        <f t="shared" si="41"/>
        <v>0</v>
      </c>
      <c r="K109" s="54"/>
      <c r="L109" s="113">
        <f t="shared" si="51"/>
        <v>466899.92525095958</v>
      </c>
      <c r="M109" s="54">
        <f t="shared" si="48"/>
        <v>0</v>
      </c>
      <c r="N109" s="113">
        <f t="shared" si="52"/>
        <v>466899.92525095958</v>
      </c>
      <c r="O109" s="54">
        <f t="shared" si="49"/>
        <v>0</v>
      </c>
      <c r="P109" s="54">
        <f t="shared" si="50"/>
        <v>0</v>
      </c>
      <c r="Q109" s="1"/>
    </row>
    <row r="110" spans="1:17" ht="12.5">
      <c r="B110" s="7" t="str">
        <f t="shared" si="47"/>
        <v>IU</v>
      </c>
      <c r="C110" s="50">
        <f>IF(D93="","-",+C109+1)</f>
        <v>2019</v>
      </c>
      <c r="D110" s="133">
        <v>3360259.2561130421</v>
      </c>
      <c r="E110" s="136">
        <v>104189.94465116279</v>
      </c>
      <c r="F110" s="137">
        <v>3256069.3114618794</v>
      </c>
      <c r="G110" s="137">
        <v>3308164.283787461</v>
      </c>
      <c r="H110" s="136">
        <v>458297.65763870062</v>
      </c>
      <c r="I110" s="135">
        <v>458297.65763870062</v>
      </c>
      <c r="J110" s="54">
        <f t="shared" si="41"/>
        <v>0</v>
      </c>
      <c r="K110" s="54"/>
      <c r="L110" s="113">
        <f t="shared" si="51"/>
        <v>458297.65763870062</v>
      </c>
      <c r="M110" s="54">
        <f t="shared" ref="M110:M111" si="53">IF(L110&lt;&gt;0,+H110-L110,0)</f>
        <v>0</v>
      </c>
      <c r="N110" s="113">
        <f t="shared" si="52"/>
        <v>458297.65763870062</v>
      </c>
      <c r="O110" s="54">
        <f t="shared" si="43"/>
        <v>0</v>
      </c>
      <c r="P110" s="54">
        <f t="shared" si="44"/>
        <v>0</v>
      </c>
      <c r="Q110" s="1"/>
    </row>
    <row r="111" spans="1:17" ht="12.5">
      <c r="B111" s="7" t="str">
        <f t="shared" si="47"/>
        <v>IU</v>
      </c>
      <c r="C111" s="50">
        <f>IF(D93="","-",+C110+1)</f>
        <v>2020</v>
      </c>
      <c r="D111" s="133">
        <v>3253588.5984939942</v>
      </c>
      <c r="E111" s="136">
        <v>106670.65761904762</v>
      </c>
      <c r="F111" s="137">
        <v>3146917.9408749468</v>
      </c>
      <c r="G111" s="137">
        <v>3200253.2696844703</v>
      </c>
      <c r="H111" s="136">
        <v>450934.16681202245</v>
      </c>
      <c r="I111" s="135">
        <v>450934.16681202245</v>
      </c>
      <c r="J111" s="54">
        <f t="shared" si="41"/>
        <v>0</v>
      </c>
      <c r="K111" s="54"/>
      <c r="L111" s="113">
        <f t="shared" si="51"/>
        <v>450934.16681202245</v>
      </c>
      <c r="M111" s="54">
        <f t="shared" si="53"/>
        <v>0</v>
      </c>
      <c r="N111" s="113">
        <f t="shared" si="52"/>
        <v>450934.16681202245</v>
      </c>
      <c r="O111" s="54">
        <f t="shared" si="43"/>
        <v>0</v>
      </c>
      <c r="P111" s="54">
        <f t="shared" si="44"/>
        <v>0</v>
      </c>
      <c r="Q111" s="1"/>
    </row>
    <row r="112" spans="1:17" ht="12.5">
      <c r="B112" s="7" t="str">
        <f t="shared" si="47"/>
        <v>IU</v>
      </c>
      <c r="C112" s="50">
        <f>IF(D93="","-",+C111+1)</f>
        <v>2021</v>
      </c>
      <c r="D112" s="133">
        <v>3144316.2175183846</v>
      </c>
      <c r="E112" s="136">
        <v>109272.38097560976</v>
      </c>
      <c r="F112" s="137">
        <v>3035043.8365427749</v>
      </c>
      <c r="G112" s="137">
        <v>3089680.0270305797</v>
      </c>
      <c r="H112" s="136">
        <v>459995.01898038521</v>
      </c>
      <c r="I112" s="135">
        <v>459995.01898038521</v>
      </c>
      <c r="J112" s="54">
        <f t="shared" si="41"/>
        <v>0</v>
      </c>
      <c r="K112" s="54"/>
      <c r="L112" s="113">
        <f t="shared" ref="L112" si="54">H112</f>
        <v>459995.01898038521</v>
      </c>
      <c r="M112" s="54">
        <f t="shared" ref="M112" si="55">IF(L112&lt;&gt;0,+H112-L112,0)</f>
        <v>0</v>
      </c>
      <c r="N112" s="113">
        <f t="shared" ref="N112" si="56">I112</f>
        <v>459995.01898038521</v>
      </c>
      <c r="O112" s="54">
        <f t="shared" ref="O112" si="57">IF(N112&lt;&gt;0,+I112-N112,0)</f>
        <v>0</v>
      </c>
      <c r="P112" s="54">
        <f t="shared" ref="P112" si="58">+O112-M112</f>
        <v>0</v>
      </c>
      <c r="Q112" s="1"/>
    </row>
    <row r="113" spans="2:17" ht="13">
      <c r="B113" s="7" t="str">
        <f t="shared" si="47"/>
        <v>IU</v>
      </c>
      <c r="C113" s="459">
        <f>IF(D93="","-",+C112+1)</f>
        <v>2022</v>
      </c>
      <c r="D113" s="133">
        <v>3037645.5598993371</v>
      </c>
      <c r="E113" s="136">
        <v>106670.65761904762</v>
      </c>
      <c r="F113" s="137">
        <v>2930974.9022802897</v>
      </c>
      <c r="G113" s="137">
        <v>2984310.2310898136</v>
      </c>
      <c r="H113" s="136">
        <v>457201.30033225642</v>
      </c>
      <c r="I113" s="135">
        <v>457201.30033225642</v>
      </c>
      <c r="J113" s="54">
        <f t="shared" si="41"/>
        <v>0</v>
      </c>
      <c r="K113" s="54"/>
      <c r="L113" s="113">
        <f t="shared" ref="L113:L115" si="59">H113</f>
        <v>457201.30033225642</v>
      </c>
      <c r="M113" s="54">
        <f t="shared" ref="M113:M115" si="60">IF(L113&lt;&gt;0,+H113-L113,0)</f>
        <v>0</v>
      </c>
      <c r="N113" s="113">
        <f t="shared" ref="N113:N115" si="61">I113</f>
        <v>457201.30033225642</v>
      </c>
      <c r="O113" s="54">
        <f t="shared" ref="O113:O115" si="62">IF(N113&lt;&gt;0,+I113-N113,0)</f>
        <v>0</v>
      </c>
      <c r="P113" s="54">
        <f t="shared" ref="P113:P115" si="63">+O113-M113</f>
        <v>0</v>
      </c>
      <c r="Q113" s="1"/>
    </row>
    <row r="114" spans="2:17" ht="12.5">
      <c r="B114" s="7" t="str">
        <f t="shared" si="47"/>
        <v>IU</v>
      </c>
      <c r="C114" s="50">
        <f>IF(D93="","-",+C113+1)</f>
        <v>2023</v>
      </c>
      <c r="D114" s="133">
        <v>2935823.9398993365</v>
      </c>
      <c r="E114" s="136">
        <v>101822</v>
      </c>
      <c r="F114" s="137">
        <v>2834001.9398993365</v>
      </c>
      <c r="G114" s="137">
        <v>2884912.9398993365</v>
      </c>
      <c r="H114" s="136">
        <v>457719.4470063108</v>
      </c>
      <c r="I114" s="135">
        <v>457719.4470063108</v>
      </c>
      <c r="J114" s="54">
        <f t="shared" si="41"/>
        <v>0</v>
      </c>
      <c r="K114" s="54"/>
      <c r="L114" s="113">
        <f t="shared" si="59"/>
        <v>457719.4470063108</v>
      </c>
      <c r="M114" s="54">
        <f t="shared" si="60"/>
        <v>0</v>
      </c>
      <c r="N114" s="113">
        <f t="shared" si="61"/>
        <v>457719.4470063108</v>
      </c>
      <c r="O114" s="54">
        <f t="shared" si="62"/>
        <v>0</v>
      </c>
      <c r="P114" s="54">
        <f t="shared" si="63"/>
        <v>0</v>
      </c>
      <c r="Q114" s="1"/>
    </row>
    <row r="115" spans="2:17" ht="12.5">
      <c r="B115" s="7" t="str">
        <f t="shared" si="47"/>
        <v/>
      </c>
      <c r="C115" s="50">
        <f>IF(D93="","-",+C114+1)</f>
        <v>2024</v>
      </c>
      <c r="D115" s="133">
        <v>2834001.9398993365</v>
      </c>
      <c r="E115" s="136">
        <v>101822</v>
      </c>
      <c r="F115" s="137">
        <v>2732179.9398993365</v>
      </c>
      <c r="G115" s="137">
        <v>2783090.9398993365</v>
      </c>
      <c r="H115" s="136">
        <v>448390.12836008059</v>
      </c>
      <c r="I115" s="135">
        <v>448390.12836008059</v>
      </c>
      <c r="J115" s="54">
        <f t="shared" si="41"/>
        <v>0</v>
      </c>
      <c r="K115" s="54"/>
      <c r="L115" s="113">
        <f t="shared" si="59"/>
        <v>448390.12836008059</v>
      </c>
      <c r="M115" s="54">
        <f t="shared" si="60"/>
        <v>0</v>
      </c>
      <c r="N115" s="113">
        <f t="shared" si="61"/>
        <v>448390.12836008059</v>
      </c>
      <c r="O115" s="54">
        <f t="shared" si="62"/>
        <v>0</v>
      </c>
      <c r="P115" s="54">
        <f t="shared" si="63"/>
        <v>0</v>
      </c>
      <c r="Q115" s="1"/>
    </row>
    <row r="116" spans="2:17" ht="12.5">
      <c r="B116" s="7" t="str">
        <f t="shared" si="47"/>
        <v>IU</v>
      </c>
      <c r="C116" s="50">
        <f>IF(D93="","-",+C115+1)</f>
        <v>2025</v>
      </c>
      <c r="D116" s="12">
        <f>IF(F115+SUM(E$99:E115)=D$92,F115,D$92-SUM(E$99:E115))</f>
        <v>2732179.5598993367</v>
      </c>
      <c r="E116" s="56">
        <f>IF(+J96&lt;F115,J96,D116)</f>
        <v>101821.99136363636</v>
      </c>
      <c r="F116" s="55">
        <f t="shared" ref="F116:F130" si="64">+D116-E116</f>
        <v>2630357.5685357004</v>
      </c>
      <c r="G116" s="55">
        <f t="shared" ref="G116:G130" si="65">+(F116+D116)/2</f>
        <v>2681268.5642175185</v>
      </c>
      <c r="H116" s="58">
        <f t="shared" ref="H116:H154" si="66">+J$94*G116+E116</f>
        <v>435710.55195993383</v>
      </c>
      <c r="I116" s="108">
        <f t="shared" ref="I116:I154" si="67">+J$95*G116+E116</f>
        <v>435710.55195993383</v>
      </c>
      <c r="J116" s="54">
        <f t="shared" si="41"/>
        <v>0</v>
      </c>
      <c r="K116" s="54"/>
      <c r="L116" s="129"/>
      <c r="M116" s="54">
        <f t="shared" si="42"/>
        <v>0</v>
      </c>
      <c r="N116" s="129"/>
      <c r="O116" s="54">
        <f t="shared" si="43"/>
        <v>0</v>
      </c>
      <c r="P116" s="54">
        <f t="shared" si="44"/>
        <v>0</v>
      </c>
      <c r="Q116" s="1"/>
    </row>
    <row r="117" spans="2:17" ht="12.5">
      <c r="B117" s="7" t="str">
        <f t="shared" si="47"/>
        <v/>
      </c>
      <c r="C117" s="50">
        <f>IF(D93="","-",+C116+1)</f>
        <v>2026</v>
      </c>
      <c r="D117" s="12">
        <f>IF(F116+SUM(E$99:E116)=D$92,F116,D$92-SUM(E$99:E116))</f>
        <v>2630357.5685357004</v>
      </c>
      <c r="E117" s="56">
        <f>IF(+J96&lt;F116,J96,D117)</f>
        <v>101821.99136363636</v>
      </c>
      <c r="F117" s="55">
        <f t="shared" si="64"/>
        <v>2528535.5771720642</v>
      </c>
      <c r="G117" s="55">
        <f t="shared" si="65"/>
        <v>2579446.5728538823</v>
      </c>
      <c r="H117" s="58">
        <f t="shared" si="66"/>
        <v>423031.03205388715</v>
      </c>
      <c r="I117" s="108">
        <f t="shared" si="67"/>
        <v>423031.03205388715</v>
      </c>
      <c r="J117" s="54">
        <f t="shared" si="41"/>
        <v>0</v>
      </c>
      <c r="K117" s="54"/>
      <c r="L117" s="129"/>
      <c r="M117" s="54">
        <f t="shared" si="42"/>
        <v>0</v>
      </c>
      <c r="N117" s="129"/>
      <c r="O117" s="54">
        <f t="shared" si="43"/>
        <v>0</v>
      </c>
      <c r="P117" s="54">
        <f t="shared" si="44"/>
        <v>0</v>
      </c>
      <c r="Q117" s="1"/>
    </row>
    <row r="118" spans="2:17" ht="12.5">
      <c r="B118" s="7" t="str">
        <f t="shared" si="47"/>
        <v/>
      </c>
      <c r="C118" s="50">
        <f>IF(D93="","-",+C117+1)</f>
        <v>2027</v>
      </c>
      <c r="D118" s="12">
        <f>IF(F117+SUM(E$99:E117)=D$92,F117,D$92-SUM(E$99:E117))</f>
        <v>2528535.5771720642</v>
      </c>
      <c r="E118" s="56">
        <f>IF(+J96&lt;F117,J96,D118)</f>
        <v>101821.99136363636</v>
      </c>
      <c r="F118" s="55">
        <f t="shared" si="64"/>
        <v>2426713.585808428</v>
      </c>
      <c r="G118" s="55">
        <f t="shared" si="65"/>
        <v>2477624.5814902461</v>
      </c>
      <c r="H118" s="58">
        <f t="shared" si="66"/>
        <v>410351.51214784046</v>
      </c>
      <c r="I118" s="108">
        <f t="shared" si="67"/>
        <v>410351.51214784046</v>
      </c>
      <c r="J118" s="54">
        <f t="shared" si="41"/>
        <v>0</v>
      </c>
      <c r="K118" s="54"/>
      <c r="L118" s="129"/>
      <c r="M118" s="54">
        <f t="shared" si="42"/>
        <v>0</v>
      </c>
      <c r="N118" s="129"/>
      <c r="O118" s="54">
        <f t="shared" si="43"/>
        <v>0</v>
      </c>
      <c r="P118" s="54">
        <f t="shared" si="44"/>
        <v>0</v>
      </c>
      <c r="Q118" s="1"/>
    </row>
    <row r="119" spans="2:17" ht="12.5">
      <c r="B119" s="7" t="str">
        <f t="shared" si="47"/>
        <v/>
      </c>
      <c r="C119" s="50">
        <f>IF(D93="","-",+C118+1)</f>
        <v>2028</v>
      </c>
      <c r="D119" s="12">
        <f>IF(F118+SUM(E$99:E118)=D$92,F118,D$92-SUM(E$99:E118))</f>
        <v>2426713.585808428</v>
      </c>
      <c r="E119" s="56">
        <f>IF(+J96&lt;F118,J96,D119)</f>
        <v>101821.99136363636</v>
      </c>
      <c r="F119" s="55">
        <f t="shared" si="64"/>
        <v>2324891.5944447918</v>
      </c>
      <c r="G119" s="55">
        <f t="shared" si="65"/>
        <v>2375802.5901266099</v>
      </c>
      <c r="H119" s="58">
        <f t="shared" si="66"/>
        <v>397671.99224179389</v>
      </c>
      <c r="I119" s="108">
        <f t="shared" si="67"/>
        <v>397671.99224179389</v>
      </c>
      <c r="J119" s="54">
        <f t="shared" si="41"/>
        <v>0</v>
      </c>
      <c r="K119" s="54"/>
      <c r="L119" s="129"/>
      <c r="M119" s="54">
        <f t="shared" si="42"/>
        <v>0</v>
      </c>
      <c r="N119" s="129"/>
      <c r="O119" s="54">
        <f t="shared" si="43"/>
        <v>0</v>
      </c>
      <c r="P119" s="54">
        <f t="shared" si="44"/>
        <v>0</v>
      </c>
      <c r="Q119" s="1"/>
    </row>
    <row r="120" spans="2:17" ht="12.5">
      <c r="B120" s="7" t="str">
        <f t="shared" si="47"/>
        <v/>
      </c>
      <c r="C120" s="50">
        <f>IF(D93="","-",+C119+1)</f>
        <v>2029</v>
      </c>
      <c r="D120" s="12">
        <f>IF(F119+SUM(E$99:E119)=D$92,F119,D$92-SUM(E$99:E119))</f>
        <v>2324891.5944447918</v>
      </c>
      <c r="E120" s="56">
        <f>IF(+J96&lt;F119,J96,D120)</f>
        <v>101821.99136363636</v>
      </c>
      <c r="F120" s="55">
        <f t="shared" si="64"/>
        <v>2223069.6030811556</v>
      </c>
      <c r="G120" s="55">
        <f t="shared" si="65"/>
        <v>2273980.5987629737</v>
      </c>
      <c r="H120" s="58">
        <f t="shared" si="66"/>
        <v>384992.47233574721</v>
      </c>
      <c r="I120" s="108">
        <f t="shared" si="67"/>
        <v>384992.47233574721</v>
      </c>
      <c r="J120" s="54">
        <f t="shared" si="41"/>
        <v>0</v>
      </c>
      <c r="K120" s="54"/>
      <c r="L120" s="129"/>
      <c r="M120" s="54">
        <f t="shared" si="42"/>
        <v>0</v>
      </c>
      <c r="N120" s="129"/>
      <c r="O120" s="54">
        <f t="shared" si="43"/>
        <v>0</v>
      </c>
      <c r="P120" s="54">
        <f t="shared" si="44"/>
        <v>0</v>
      </c>
      <c r="Q120" s="1"/>
    </row>
    <row r="121" spans="2:17" ht="12.5">
      <c r="B121" s="7" t="str">
        <f t="shared" si="47"/>
        <v/>
      </c>
      <c r="C121" s="50">
        <f>IF(D93="","-",+C120+1)</f>
        <v>2030</v>
      </c>
      <c r="D121" s="12">
        <f>IF(F120+SUM(E$99:E120)=D$92,F120,D$92-SUM(E$99:E120))</f>
        <v>2223069.6030811556</v>
      </c>
      <c r="E121" s="56">
        <f>IF(+J96&lt;F120,J96,D121)</f>
        <v>101821.99136363636</v>
      </c>
      <c r="F121" s="55">
        <f t="shared" si="64"/>
        <v>2121247.6117175194</v>
      </c>
      <c r="G121" s="55">
        <f t="shared" si="65"/>
        <v>2172158.6073993375</v>
      </c>
      <c r="H121" s="58">
        <f t="shared" si="66"/>
        <v>372312.95242970053</v>
      </c>
      <c r="I121" s="108">
        <f t="shared" si="67"/>
        <v>372312.95242970053</v>
      </c>
      <c r="J121" s="54">
        <f t="shared" si="41"/>
        <v>0</v>
      </c>
      <c r="K121" s="54"/>
      <c r="L121" s="129"/>
      <c r="M121" s="54">
        <f t="shared" si="42"/>
        <v>0</v>
      </c>
      <c r="N121" s="129"/>
      <c r="O121" s="54">
        <f t="shared" si="43"/>
        <v>0</v>
      </c>
      <c r="P121" s="54">
        <f t="shared" si="44"/>
        <v>0</v>
      </c>
      <c r="Q121" s="1"/>
    </row>
    <row r="122" spans="2:17" ht="12.5">
      <c r="B122" s="7" t="str">
        <f t="shared" si="47"/>
        <v/>
      </c>
      <c r="C122" s="50">
        <f>IF(D93="","-",+C121+1)</f>
        <v>2031</v>
      </c>
      <c r="D122" s="12">
        <f>IF(F121+SUM(E$99:E121)=D$92,F121,D$92-SUM(E$99:E121))</f>
        <v>2121247.6117175194</v>
      </c>
      <c r="E122" s="56">
        <f>IF(+J96&lt;F121,J96,D122)</f>
        <v>101821.99136363636</v>
      </c>
      <c r="F122" s="55">
        <f t="shared" si="64"/>
        <v>2019425.6203538829</v>
      </c>
      <c r="G122" s="55">
        <f t="shared" si="65"/>
        <v>2070336.6160357012</v>
      </c>
      <c r="H122" s="58">
        <f t="shared" si="66"/>
        <v>359633.43252365396</v>
      </c>
      <c r="I122" s="108">
        <f t="shared" si="67"/>
        <v>359633.43252365396</v>
      </c>
      <c r="J122" s="54">
        <f t="shared" si="41"/>
        <v>0</v>
      </c>
      <c r="K122" s="54"/>
      <c r="L122" s="129"/>
      <c r="M122" s="54">
        <f t="shared" si="42"/>
        <v>0</v>
      </c>
      <c r="N122" s="129"/>
      <c r="O122" s="54">
        <f t="shared" si="43"/>
        <v>0</v>
      </c>
      <c r="P122" s="54">
        <f t="shared" si="44"/>
        <v>0</v>
      </c>
      <c r="Q122" s="1"/>
    </row>
    <row r="123" spans="2:17" ht="12.5">
      <c r="B123" s="7" t="str">
        <f t="shared" si="47"/>
        <v/>
      </c>
      <c r="C123" s="50">
        <f>IF(D93="","-",+C122+1)</f>
        <v>2032</v>
      </c>
      <c r="D123" s="12">
        <f>IF(F122+SUM(E$99:E122)=D$92,F122,D$92-SUM(E$99:E122))</f>
        <v>2019425.6203538829</v>
      </c>
      <c r="E123" s="56">
        <f>IF(+J96&lt;F122,J96,D123)</f>
        <v>101821.99136363636</v>
      </c>
      <c r="F123" s="55">
        <f t="shared" si="64"/>
        <v>1917603.6289902464</v>
      </c>
      <c r="G123" s="55">
        <f t="shared" si="65"/>
        <v>1968514.6246720646</v>
      </c>
      <c r="H123" s="58">
        <f t="shared" si="66"/>
        <v>346953.91261760728</v>
      </c>
      <c r="I123" s="108">
        <f t="shared" si="67"/>
        <v>346953.91261760728</v>
      </c>
      <c r="J123" s="54">
        <f t="shared" si="41"/>
        <v>0</v>
      </c>
      <c r="K123" s="54"/>
      <c r="L123" s="129"/>
      <c r="M123" s="54">
        <f t="shared" si="42"/>
        <v>0</v>
      </c>
      <c r="N123" s="129"/>
      <c r="O123" s="54">
        <f t="shared" si="43"/>
        <v>0</v>
      </c>
      <c r="P123" s="54">
        <f t="shared" si="44"/>
        <v>0</v>
      </c>
      <c r="Q123" s="1"/>
    </row>
    <row r="124" spans="2:17" ht="12.5">
      <c r="B124" s="7" t="str">
        <f t="shared" si="47"/>
        <v/>
      </c>
      <c r="C124" s="50">
        <f>IF(D93="","-",+C123+1)</f>
        <v>2033</v>
      </c>
      <c r="D124" s="12">
        <f>IF(F123+SUM(E$99:E123)=D$92,F123,D$92-SUM(E$99:E123))</f>
        <v>1917603.6289902464</v>
      </c>
      <c r="E124" s="56">
        <f>IF(+J96&lt;F123,J96,D124)</f>
        <v>101821.99136363636</v>
      </c>
      <c r="F124" s="55">
        <f t="shared" si="64"/>
        <v>1815781.63762661</v>
      </c>
      <c r="G124" s="55">
        <f t="shared" si="65"/>
        <v>1866692.6333084283</v>
      </c>
      <c r="H124" s="58">
        <f t="shared" si="66"/>
        <v>334274.39271156059</v>
      </c>
      <c r="I124" s="108">
        <f t="shared" si="67"/>
        <v>334274.39271156059</v>
      </c>
      <c r="J124" s="54">
        <f t="shared" si="41"/>
        <v>0</v>
      </c>
      <c r="K124" s="54"/>
      <c r="L124" s="129"/>
      <c r="M124" s="54">
        <f t="shared" si="42"/>
        <v>0</v>
      </c>
      <c r="N124" s="129"/>
      <c r="O124" s="54">
        <f t="shared" si="43"/>
        <v>0</v>
      </c>
      <c r="P124" s="54">
        <f t="shared" si="44"/>
        <v>0</v>
      </c>
      <c r="Q124" s="1"/>
    </row>
    <row r="125" spans="2:17" ht="12.5">
      <c r="B125" s="7" t="str">
        <f t="shared" si="47"/>
        <v/>
      </c>
      <c r="C125" s="50">
        <f>IF(D93="","-",+C124+1)</f>
        <v>2034</v>
      </c>
      <c r="D125" s="12">
        <f>IF(F124+SUM(E$99:E124)=D$92,F124,D$92-SUM(E$99:E124))</f>
        <v>1815781.63762661</v>
      </c>
      <c r="E125" s="56">
        <f>IF(+J96&lt;F124,J96,D125)</f>
        <v>101821.99136363636</v>
      </c>
      <c r="F125" s="55">
        <f t="shared" si="64"/>
        <v>1713959.6462629735</v>
      </c>
      <c r="G125" s="55">
        <f t="shared" si="65"/>
        <v>1764870.6419447917</v>
      </c>
      <c r="H125" s="58">
        <f t="shared" si="66"/>
        <v>321594.87280551391</v>
      </c>
      <c r="I125" s="108">
        <f t="shared" si="67"/>
        <v>321594.87280551391</v>
      </c>
      <c r="J125" s="54">
        <f t="shared" si="41"/>
        <v>0</v>
      </c>
      <c r="K125" s="54"/>
      <c r="L125" s="129"/>
      <c r="M125" s="54">
        <f t="shared" si="42"/>
        <v>0</v>
      </c>
      <c r="N125" s="129"/>
      <c r="O125" s="54">
        <f t="shared" si="43"/>
        <v>0</v>
      </c>
      <c r="P125" s="54">
        <f t="shared" si="44"/>
        <v>0</v>
      </c>
      <c r="Q125" s="1"/>
    </row>
    <row r="126" spans="2:17" ht="12.5">
      <c r="B126" s="7" t="str">
        <f t="shared" si="47"/>
        <v/>
      </c>
      <c r="C126" s="50">
        <f>IF(D93="","-",+C125+1)</f>
        <v>2035</v>
      </c>
      <c r="D126" s="12">
        <f>IF(F125+SUM(E$99:E125)=D$92,F125,D$92-SUM(E$99:E125))</f>
        <v>1713959.6462629735</v>
      </c>
      <c r="E126" s="56">
        <f>IF(+J96&lt;F125,J96,D126)</f>
        <v>101821.99136363636</v>
      </c>
      <c r="F126" s="55">
        <f t="shared" si="64"/>
        <v>1612137.6548993371</v>
      </c>
      <c r="G126" s="55">
        <f t="shared" si="65"/>
        <v>1663048.6505811554</v>
      </c>
      <c r="H126" s="58">
        <f t="shared" si="66"/>
        <v>308915.35289946722</v>
      </c>
      <c r="I126" s="108">
        <f t="shared" si="67"/>
        <v>308915.35289946722</v>
      </c>
      <c r="J126" s="54">
        <f t="shared" si="41"/>
        <v>0</v>
      </c>
      <c r="K126" s="54"/>
      <c r="L126" s="129"/>
      <c r="M126" s="54">
        <f t="shared" si="42"/>
        <v>0</v>
      </c>
      <c r="N126" s="129"/>
      <c r="O126" s="54">
        <f t="shared" si="43"/>
        <v>0</v>
      </c>
      <c r="P126" s="54">
        <f t="shared" si="44"/>
        <v>0</v>
      </c>
      <c r="Q126" s="1"/>
    </row>
    <row r="127" spans="2:17" ht="12.5">
      <c r="B127" s="7" t="str">
        <f t="shared" si="47"/>
        <v/>
      </c>
      <c r="C127" s="50">
        <f>IF(D93="","-",+C126+1)</f>
        <v>2036</v>
      </c>
      <c r="D127" s="12">
        <f>IF(F126+SUM(E$99:E126)=D$92,F126,D$92-SUM(E$99:E126))</f>
        <v>1612137.6548993371</v>
      </c>
      <c r="E127" s="56">
        <f>IF(+J96&lt;F126,J96,D127)</f>
        <v>101821.99136363636</v>
      </c>
      <c r="F127" s="55">
        <f t="shared" si="64"/>
        <v>1510315.6635357006</v>
      </c>
      <c r="G127" s="55">
        <f t="shared" si="65"/>
        <v>1561226.6592175188</v>
      </c>
      <c r="H127" s="58">
        <f t="shared" si="66"/>
        <v>296235.83299342054</v>
      </c>
      <c r="I127" s="108">
        <f t="shared" si="67"/>
        <v>296235.83299342054</v>
      </c>
      <c r="J127" s="54">
        <f t="shared" si="41"/>
        <v>0</v>
      </c>
      <c r="K127" s="54"/>
      <c r="L127" s="129"/>
      <c r="M127" s="54">
        <f t="shared" si="42"/>
        <v>0</v>
      </c>
      <c r="N127" s="129"/>
      <c r="O127" s="54">
        <f t="shared" si="43"/>
        <v>0</v>
      </c>
      <c r="P127" s="54">
        <f t="shared" si="44"/>
        <v>0</v>
      </c>
      <c r="Q127" s="1"/>
    </row>
    <row r="128" spans="2:17" ht="12.5">
      <c r="B128" s="7" t="str">
        <f t="shared" si="47"/>
        <v/>
      </c>
      <c r="C128" s="50">
        <f>IF(D93="","-",+C127+1)</f>
        <v>2037</v>
      </c>
      <c r="D128" s="12">
        <f>IF(F127+SUM(E$99:E127)=D$92,F127,D$92-SUM(E$99:E127))</f>
        <v>1510315.6635357006</v>
      </c>
      <c r="E128" s="56">
        <f>IF(+J96&lt;F127,J96,D128)</f>
        <v>101821.99136363636</v>
      </c>
      <c r="F128" s="55">
        <f t="shared" si="64"/>
        <v>1408493.6721720642</v>
      </c>
      <c r="G128" s="55">
        <f t="shared" si="65"/>
        <v>1459404.6678538825</v>
      </c>
      <c r="H128" s="58">
        <f t="shared" si="66"/>
        <v>283556.31308737391</v>
      </c>
      <c r="I128" s="108">
        <f t="shared" si="67"/>
        <v>283556.31308737391</v>
      </c>
      <c r="J128" s="54">
        <f t="shared" si="41"/>
        <v>0</v>
      </c>
      <c r="K128" s="54"/>
      <c r="L128" s="129"/>
      <c r="M128" s="54">
        <f t="shared" si="42"/>
        <v>0</v>
      </c>
      <c r="N128" s="129"/>
      <c r="O128" s="54">
        <f t="shared" si="43"/>
        <v>0</v>
      </c>
      <c r="P128" s="54">
        <f t="shared" si="44"/>
        <v>0</v>
      </c>
      <c r="Q128" s="1"/>
    </row>
    <row r="129" spans="2:17" ht="12.5">
      <c r="B129" s="7" t="str">
        <f t="shared" si="47"/>
        <v/>
      </c>
      <c r="C129" s="50">
        <f>IF(D93="","-",+C128+1)</f>
        <v>2038</v>
      </c>
      <c r="D129" s="12">
        <f>IF(F128+SUM(E$99:E128)=D$92,F128,D$92-SUM(E$99:E128))</f>
        <v>1408493.6721720642</v>
      </c>
      <c r="E129" s="56">
        <f>IF(+J96&lt;F128,J96,D129)</f>
        <v>101821.99136363636</v>
      </c>
      <c r="F129" s="55">
        <f t="shared" si="64"/>
        <v>1306671.6808084277</v>
      </c>
      <c r="G129" s="55">
        <f t="shared" si="65"/>
        <v>1357582.6764902459</v>
      </c>
      <c r="H129" s="58">
        <f t="shared" si="66"/>
        <v>270876.79318132717</v>
      </c>
      <c r="I129" s="108">
        <f t="shared" si="67"/>
        <v>270876.79318132717</v>
      </c>
      <c r="J129" s="54">
        <f t="shared" si="41"/>
        <v>0</v>
      </c>
      <c r="K129" s="54"/>
      <c r="L129" s="129"/>
      <c r="M129" s="54">
        <f t="shared" si="42"/>
        <v>0</v>
      </c>
      <c r="N129" s="129"/>
      <c r="O129" s="54">
        <f t="shared" si="43"/>
        <v>0</v>
      </c>
      <c r="P129" s="54">
        <f t="shared" si="44"/>
        <v>0</v>
      </c>
      <c r="Q129" s="1"/>
    </row>
    <row r="130" spans="2:17" ht="12.5">
      <c r="B130" s="7" t="str">
        <f t="shared" si="47"/>
        <v/>
      </c>
      <c r="C130" s="50">
        <f>IF(D93="","-",+C129+1)</f>
        <v>2039</v>
      </c>
      <c r="D130" s="12">
        <f>IF(F129+SUM(E$99:E129)=D$92,F129,D$92-SUM(E$99:E129))</f>
        <v>1306671.6808084277</v>
      </c>
      <c r="E130" s="56">
        <f>IF(+J96&lt;F129,J96,D130)</f>
        <v>101821.99136363636</v>
      </c>
      <c r="F130" s="55">
        <f t="shared" si="64"/>
        <v>1204849.6894447913</v>
      </c>
      <c r="G130" s="55">
        <f t="shared" si="65"/>
        <v>1255760.6851266096</v>
      </c>
      <c r="H130" s="58">
        <f t="shared" si="66"/>
        <v>258197.27327528058</v>
      </c>
      <c r="I130" s="108">
        <f t="shared" si="67"/>
        <v>258197.27327528058</v>
      </c>
      <c r="J130" s="54">
        <f t="shared" si="41"/>
        <v>0</v>
      </c>
      <c r="K130" s="54"/>
      <c r="L130" s="129"/>
      <c r="M130" s="54">
        <f t="shared" si="42"/>
        <v>0</v>
      </c>
      <c r="N130" s="129"/>
      <c r="O130" s="54">
        <f t="shared" si="43"/>
        <v>0</v>
      </c>
      <c r="P130" s="54">
        <f t="shared" si="44"/>
        <v>0</v>
      </c>
      <c r="Q130" s="1"/>
    </row>
    <row r="131" spans="2:17" ht="12.5">
      <c r="B131" s="7" t="str">
        <f t="shared" si="47"/>
        <v/>
      </c>
      <c r="C131" s="50">
        <f>IF(D93="","-",+C130+1)</f>
        <v>2040</v>
      </c>
      <c r="D131" s="12">
        <f>IF(F130+SUM(E$99:E130)=D$92,F130,D$92-SUM(E$99:E130))</f>
        <v>1204849.6894447913</v>
      </c>
      <c r="E131" s="56">
        <f>IF(+J96&lt;F130,J96,D131)</f>
        <v>101821.99136363636</v>
      </c>
      <c r="F131" s="55">
        <f t="shared" ref="F131:F154" si="68">+D131-E131</f>
        <v>1103027.6980811548</v>
      </c>
      <c r="G131" s="55">
        <f t="shared" ref="G131:G154" si="69">+(F131+D131)/2</f>
        <v>1153938.693762973</v>
      </c>
      <c r="H131" s="58">
        <f t="shared" si="66"/>
        <v>245517.75336923386</v>
      </c>
      <c r="I131" s="108">
        <f t="shared" si="67"/>
        <v>245517.75336923386</v>
      </c>
      <c r="J131" s="54">
        <f t="shared" ref="J131:J154" si="70">+I131-H131</f>
        <v>0</v>
      </c>
      <c r="K131" s="54"/>
      <c r="L131" s="129"/>
      <c r="M131" s="54">
        <f t="shared" ref="M131:M154" si="71">IF(L131&lt;&gt;0,+H131-L131,0)</f>
        <v>0</v>
      </c>
      <c r="N131" s="129"/>
      <c r="O131" s="54">
        <f t="shared" ref="O131:O154" si="72">IF(N131&lt;&gt;0,+I131-N131,0)</f>
        <v>0</v>
      </c>
      <c r="P131" s="54">
        <f t="shared" ref="P131:P154" si="73">+O131-M131</f>
        <v>0</v>
      </c>
      <c r="Q131" s="1"/>
    </row>
    <row r="132" spans="2:17" ht="12.5">
      <c r="B132" s="7" t="str">
        <f t="shared" si="47"/>
        <v/>
      </c>
      <c r="C132" s="50">
        <f>IF(D93="","-",+C131+1)</f>
        <v>2041</v>
      </c>
      <c r="D132" s="12">
        <f>IF(F131+SUM(E$99:E131)=D$92,F131,D$92-SUM(E$99:E131))</f>
        <v>1103027.6980811548</v>
      </c>
      <c r="E132" s="56">
        <f>IF(+J96&lt;F131,J96,D132)</f>
        <v>101821.99136363636</v>
      </c>
      <c r="F132" s="55">
        <f t="shared" si="68"/>
        <v>1001205.7067175185</v>
      </c>
      <c r="G132" s="55">
        <f t="shared" si="69"/>
        <v>1052116.7023993367</v>
      </c>
      <c r="H132" s="58">
        <f t="shared" si="66"/>
        <v>232838.23346318724</v>
      </c>
      <c r="I132" s="108">
        <f t="shared" si="67"/>
        <v>232838.23346318724</v>
      </c>
      <c r="J132" s="54">
        <f t="shared" si="70"/>
        <v>0</v>
      </c>
      <c r="K132" s="54"/>
      <c r="L132" s="129"/>
      <c r="M132" s="54">
        <f t="shared" si="71"/>
        <v>0</v>
      </c>
      <c r="N132" s="129"/>
      <c r="O132" s="54">
        <f t="shared" si="72"/>
        <v>0</v>
      </c>
      <c r="P132" s="54">
        <f t="shared" si="73"/>
        <v>0</v>
      </c>
      <c r="Q132" s="1"/>
    </row>
    <row r="133" spans="2:17" ht="12.5">
      <c r="B133" s="7" t="str">
        <f t="shared" si="47"/>
        <v/>
      </c>
      <c r="C133" s="50">
        <f>IF(D93="","-",+C132+1)</f>
        <v>2042</v>
      </c>
      <c r="D133" s="12">
        <f>IF(F132+SUM(E$99:E132)=D$92,F132,D$92-SUM(E$99:E132))</f>
        <v>1001205.7067175185</v>
      </c>
      <c r="E133" s="56">
        <f>IF(+J96&lt;F132,J96,D133)</f>
        <v>101821.99136363636</v>
      </c>
      <c r="F133" s="55">
        <f t="shared" si="68"/>
        <v>899383.71535388217</v>
      </c>
      <c r="G133" s="55">
        <f t="shared" si="69"/>
        <v>950294.71103570028</v>
      </c>
      <c r="H133" s="58">
        <f t="shared" si="66"/>
        <v>220158.71355714055</v>
      </c>
      <c r="I133" s="108">
        <f t="shared" si="67"/>
        <v>220158.71355714055</v>
      </c>
      <c r="J133" s="54">
        <f t="shared" si="70"/>
        <v>0</v>
      </c>
      <c r="K133" s="54"/>
      <c r="L133" s="129"/>
      <c r="M133" s="54">
        <f t="shared" si="71"/>
        <v>0</v>
      </c>
      <c r="N133" s="129"/>
      <c r="O133" s="54">
        <f t="shared" si="72"/>
        <v>0</v>
      </c>
      <c r="P133" s="54">
        <f t="shared" si="73"/>
        <v>0</v>
      </c>
      <c r="Q133" s="1"/>
    </row>
    <row r="134" spans="2:17" ht="12.5">
      <c r="B134" s="7" t="str">
        <f t="shared" si="47"/>
        <v/>
      </c>
      <c r="C134" s="50">
        <f>IF(D93="","-",+C133+1)</f>
        <v>2043</v>
      </c>
      <c r="D134" s="12">
        <f>IF(F133+SUM(E$99:E133)=D$92,F133,D$92-SUM(E$99:E133))</f>
        <v>899383.71535388217</v>
      </c>
      <c r="E134" s="56">
        <f>IF(+J96&lt;F133,J96,D134)</f>
        <v>101821.99136363636</v>
      </c>
      <c r="F134" s="55">
        <f t="shared" si="68"/>
        <v>797561.72399024584</v>
      </c>
      <c r="G134" s="55">
        <f t="shared" si="69"/>
        <v>848472.71967206406</v>
      </c>
      <c r="H134" s="58">
        <f t="shared" si="66"/>
        <v>207479.19365109393</v>
      </c>
      <c r="I134" s="108">
        <f t="shared" si="67"/>
        <v>207479.19365109393</v>
      </c>
      <c r="J134" s="54">
        <f t="shared" si="70"/>
        <v>0</v>
      </c>
      <c r="K134" s="54"/>
      <c r="L134" s="129"/>
      <c r="M134" s="54">
        <f t="shared" si="71"/>
        <v>0</v>
      </c>
      <c r="N134" s="129"/>
      <c r="O134" s="54">
        <f t="shared" si="72"/>
        <v>0</v>
      </c>
      <c r="P134" s="54">
        <f t="shared" si="73"/>
        <v>0</v>
      </c>
      <c r="Q134" s="1"/>
    </row>
    <row r="135" spans="2:17" ht="12.5">
      <c r="B135" s="7" t="str">
        <f t="shared" si="47"/>
        <v/>
      </c>
      <c r="C135" s="50">
        <f>IF(D93="","-",+C134+1)</f>
        <v>2044</v>
      </c>
      <c r="D135" s="12">
        <f>IF(F134+SUM(E$99:E134)=D$92,F134,D$92-SUM(E$99:E134))</f>
        <v>797561.72399024584</v>
      </c>
      <c r="E135" s="56">
        <f>IF(+J96&lt;F134,J96,D135)</f>
        <v>101821.99136363636</v>
      </c>
      <c r="F135" s="55">
        <f t="shared" si="68"/>
        <v>695739.7326266095</v>
      </c>
      <c r="G135" s="55">
        <f t="shared" si="69"/>
        <v>746650.72830842761</v>
      </c>
      <c r="H135" s="58">
        <f t="shared" si="66"/>
        <v>194799.67374504724</v>
      </c>
      <c r="I135" s="108">
        <f t="shared" si="67"/>
        <v>194799.67374504724</v>
      </c>
      <c r="J135" s="54">
        <f t="shared" si="70"/>
        <v>0</v>
      </c>
      <c r="K135" s="54"/>
      <c r="L135" s="129"/>
      <c r="M135" s="54">
        <f t="shared" si="71"/>
        <v>0</v>
      </c>
      <c r="N135" s="129"/>
      <c r="O135" s="54">
        <f t="shared" si="72"/>
        <v>0</v>
      </c>
      <c r="P135" s="54">
        <f t="shared" si="73"/>
        <v>0</v>
      </c>
      <c r="Q135" s="1"/>
    </row>
    <row r="136" spans="2:17" ht="12.5">
      <c r="B136" s="7" t="str">
        <f t="shared" si="47"/>
        <v/>
      </c>
      <c r="C136" s="50">
        <f>IF(D93="","-",+C135+1)</f>
        <v>2045</v>
      </c>
      <c r="D136" s="12">
        <f>IF(F135+SUM(E$99:E135)=D$92,F135,D$92-SUM(E$99:E135))</f>
        <v>695739.7326266095</v>
      </c>
      <c r="E136" s="56">
        <f>IF(+J96&lt;F135,J96,D136)</f>
        <v>101821.99136363636</v>
      </c>
      <c r="F136" s="55">
        <f t="shared" si="68"/>
        <v>593917.74126297317</v>
      </c>
      <c r="G136" s="55">
        <f t="shared" si="69"/>
        <v>644828.7369447914</v>
      </c>
      <c r="H136" s="58">
        <f t="shared" si="66"/>
        <v>182120.15383900062</v>
      </c>
      <c r="I136" s="108">
        <f t="shared" si="67"/>
        <v>182120.15383900062</v>
      </c>
      <c r="J136" s="54">
        <f t="shared" si="70"/>
        <v>0</v>
      </c>
      <c r="K136" s="54"/>
      <c r="L136" s="129"/>
      <c r="M136" s="54">
        <f t="shared" si="71"/>
        <v>0</v>
      </c>
      <c r="N136" s="129"/>
      <c r="O136" s="54">
        <f t="shared" si="72"/>
        <v>0</v>
      </c>
      <c r="P136" s="54">
        <f t="shared" si="73"/>
        <v>0</v>
      </c>
      <c r="Q136" s="1"/>
    </row>
    <row r="137" spans="2:17" ht="12.5">
      <c r="B137" s="7" t="str">
        <f t="shared" si="47"/>
        <v/>
      </c>
      <c r="C137" s="50">
        <f>IF(D93="","-",+C136+1)</f>
        <v>2046</v>
      </c>
      <c r="D137" s="12">
        <f>IF(F136+SUM(E$99:E136)=D$92,F136,D$92-SUM(E$99:E136))</f>
        <v>593917.74126297317</v>
      </c>
      <c r="E137" s="56">
        <f>IF(+J96&lt;F136,J96,D137)</f>
        <v>101821.99136363636</v>
      </c>
      <c r="F137" s="55">
        <f t="shared" si="68"/>
        <v>492095.74989933684</v>
      </c>
      <c r="G137" s="55">
        <f t="shared" si="69"/>
        <v>543006.74558115494</v>
      </c>
      <c r="H137" s="58">
        <f t="shared" si="66"/>
        <v>169440.63393295393</v>
      </c>
      <c r="I137" s="108">
        <f t="shared" si="67"/>
        <v>169440.63393295393</v>
      </c>
      <c r="J137" s="54">
        <f t="shared" si="70"/>
        <v>0</v>
      </c>
      <c r="K137" s="54"/>
      <c r="L137" s="129"/>
      <c r="M137" s="54">
        <f t="shared" si="71"/>
        <v>0</v>
      </c>
      <c r="N137" s="129"/>
      <c r="O137" s="54">
        <f t="shared" si="72"/>
        <v>0</v>
      </c>
      <c r="P137" s="54">
        <f t="shared" si="73"/>
        <v>0</v>
      </c>
      <c r="Q137" s="1"/>
    </row>
    <row r="138" spans="2:17" ht="12.5">
      <c r="B138" s="7" t="str">
        <f t="shared" si="47"/>
        <v/>
      </c>
      <c r="C138" s="50">
        <f>IF(D93="","-",+C137+1)</f>
        <v>2047</v>
      </c>
      <c r="D138" s="12">
        <f>IF(F137+SUM(E$99:E137)=D$92,F137,D$92-SUM(E$99:E137))</f>
        <v>492095.74989933684</v>
      </c>
      <c r="E138" s="56">
        <f>IF(+J96&lt;F137,J96,D138)</f>
        <v>101821.99136363636</v>
      </c>
      <c r="F138" s="55">
        <f t="shared" si="68"/>
        <v>390273.7585357005</v>
      </c>
      <c r="G138" s="55">
        <f t="shared" si="69"/>
        <v>441184.75421751867</v>
      </c>
      <c r="H138" s="58">
        <f t="shared" si="66"/>
        <v>156761.11402690728</v>
      </c>
      <c r="I138" s="108">
        <f t="shared" si="67"/>
        <v>156761.11402690728</v>
      </c>
      <c r="J138" s="54">
        <f t="shared" si="70"/>
        <v>0</v>
      </c>
      <c r="K138" s="54"/>
      <c r="L138" s="129"/>
      <c r="M138" s="54">
        <f t="shared" si="71"/>
        <v>0</v>
      </c>
      <c r="N138" s="129"/>
      <c r="O138" s="54">
        <f t="shared" si="72"/>
        <v>0</v>
      </c>
      <c r="P138" s="54">
        <f t="shared" si="73"/>
        <v>0</v>
      </c>
      <c r="Q138" s="1"/>
    </row>
    <row r="139" spans="2:17" ht="12.5">
      <c r="B139" s="7" t="str">
        <f t="shared" si="47"/>
        <v/>
      </c>
      <c r="C139" s="50">
        <f>IF(D93="","-",+C138+1)</f>
        <v>2048</v>
      </c>
      <c r="D139" s="12">
        <f>IF(F138+SUM(E$99:E138)=D$92,F138,D$92-SUM(E$99:E138))</f>
        <v>390273.7585357005</v>
      </c>
      <c r="E139" s="56">
        <f>IF(+J96&lt;F138,J96,D139)</f>
        <v>101821.99136363636</v>
      </c>
      <c r="F139" s="55">
        <f t="shared" si="68"/>
        <v>288451.76717206417</v>
      </c>
      <c r="G139" s="55">
        <f t="shared" si="69"/>
        <v>339362.76285388233</v>
      </c>
      <c r="H139" s="58">
        <f t="shared" si="66"/>
        <v>144081.59412086062</v>
      </c>
      <c r="I139" s="108">
        <f t="shared" si="67"/>
        <v>144081.59412086062</v>
      </c>
      <c r="J139" s="54">
        <f t="shared" si="70"/>
        <v>0</v>
      </c>
      <c r="K139" s="54"/>
      <c r="L139" s="129"/>
      <c r="M139" s="54">
        <f t="shared" si="71"/>
        <v>0</v>
      </c>
      <c r="N139" s="129"/>
      <c r="O139" s="54">
        <f t="shared" si="72"/>
        <v>0</v>
      </c>
      <c r="P139" s="54">
        <f t="shared" si="73"/>
        <v>0</v>
      </c>
      <c r="Q139" s="1"/>
    </row>
    <row r="140" spans="2:17" ht="12.5">
      <c r="B140" s="7" t="str">
        <f t="shared" si="47"/>
        <v/>
      </c>
      <c r="C140" s="50">
        <f>IF(D93="","-",+C139+1)</f>
        <v>2049</v>
      </c>
      <c r="D140" s="12">
        <f>IF(F139+SUM(E$99:E139)=D$92,F139,D$92-SUM(E$99:E139))</f>
        <v>288451.76717206417</v>
      </c>
      <c r="E140" s="56">
        <f>IF(+J96&lt;F139,J96,D140)</f>
        <v>101821.99136363636</v>
      </c>
      <c r="F140" s="55">
        <f t="shared" si="68"/>
        <v>186629.7758084278</v>
      </c>
      <c r="G140" s="55">
        <f t="shared" si="69"/>
        <v>237540.771490246</v>
      </c>
      <c r="H140" s="58">
        <f t="shared" si="66"/>
        <v>131402.07421481397</v>
      </c>
      <c r="I140" s="108">
        <f t="shared" si="67"/>
        <v>131402.07421481397</v>
      </c>
      <c r="J140" s="54">
        <f t="shared" si="70"/>
        <v>0</v>
      </c>
      <c r="K140" s="54"/>
      <c r="L140" s="129"/>
      <c r="M140" s="54">
        <f t="shared" si="71"/>
        <v>0</v>
      </c>
      <c r="N140" s="129"/>
      <c r="O140" s="54">
        <f t="shared" si="72"/>
        <v>0</v>
      </c>
      <c r="P140" s="54">
        <f t="shared" si="73"/>
        <v>0</v>
      </c>
      <c r="Q140" s="1"/>
    </row>
    <row r="141" spans="2:17" ht="12.5">
      <c r="B141" s="7" t="str">
        <f t="shared" si="47"/>
        <v/>
      </c>
      <c r="C141" s="50">
        <f>IF(D93="","-",+C140+1)</f>
        <v>2050</v>
      </c>
      <c r="D141" s="12">
        <f>IF(F140+SUM(E$99:E140)=D$92,F140,D$92-SUM(E$99:E140))</f>
        <v>186629.7758084278</v>
      </c>
      <c r="E141" s="56">
        <f>IF(+J96&lt;F140,J96,D141)</f>
        <v>101821.99136363636</v>
      </c>
      <c r="F141" s="55">
        <f t="shared" si="68"/>
        <v>84807.784444791439</v>
      </c>
      <c r="G141" s="55">
        <f t="shared" si="69"/>
        <v>135718.78012660961</v>
      </c>
      <c r="H141" s="58">
        <f t="shared" si="66"/>
        <v>118722.55430876731</v>
      </c>
      <c r="I141" s="108">
        <f t="shared" si="67"/>
        <v>118722.55430876731</v>
      </c>
      <c r="J141" s="54">
        <f t="shared" si="70"/>
        <v>0</v>
      </c>
      <c r="K141" s="54"/>
      <c r="L141" s="129"/>
      <c r="M141" s="54">
        <f t="shared" si="71"/>
        <v>0</v>
      </c>
      <c r="N141" s="129"/>
      <c r="O141" s="54">
        <f t="shared" si="72"/>
        <v>0</v>
      </c>
      <c r="P141" s="54">
        <f t="shared" si="73"/>
        <v>0</v>
      </c>
      <c r="Q141" s="1"/>
    </row>
    <row r="142" spans="2:17" ht="12.5">
      <c r="B142" s="7" t="str">
        <f t="shared" si="47"/>
        <v/>
      </c>
      <c r="C142" s="50">
        <f>IF(D93="","-",+C141+1)</f>
        <v>2051</v>
      </c>
      <c r="D142" s="12">
        <f>IF(F141+SUM(E$99:E141)=D$92,F141,D$92-SUM(E$99:E141))</f>
        <v>84807.784444791439</v>
      </c>
      <c r="E142" s="56">
        <f>IF(+J96&lt;F141,J96,D142)</f>
        <v>84807.784444791439</v>
      </c>
      <c r="F142" s="55">
        <f t="shared" si="68"/>
        <v>0</v>
      </c>
      <c r="G142" s="55">
        <f t="shared" si="69"/>
        <v>42403.89222239572</v>
      </c>
      <c r="H142" s="58">
        <f t="shared" si="66"/>
        <v>90088.185940845244</v>
      </c>
      <c r="I142" s="108">
        <f t="shared" si="67"/>
        <v>90088.185940845244</v>
      </c>
      <c r="J142" s="54">
        <f t="shared" si="70"/>
        <v>0</v>
      </c>
      <c r="K142" s="54"/>
      <c r="L142" s="129"/>
      <c r="M142" s="54">
        <f t="shared" si="71"/>
        <v>0</v>
      </c>
      <c r="N142" s="129"/>
      <c r="O142" s="54">
        <f t="shared" si="72"/>
        <v>0</v>
      </c>
      <c r="P142" s="54">
        <f t="shared" si="73"/>
        <v>0</v>
      </c>
      <c r="Q142" s="1"/>
    </row>
    <row r="143" spans="2:17" ht="12.5">
      <c r="B143" s="7" t="str">
        <f t="shared" si="47"/>
        <v/>
      </c>
      <c r="C143" s="50">
        <f>IF(D93="","-",+C142+1)</f>
        <v>2052</v>
      </c>
      <c r="D143" s="12">
        <f>IF(F142+SUM(E$99:E142)=D$92,F142,D$92-SUM(E$99:E142))</f>
        <v>0</v>
      </c>
      <c r="E143" s="56">
        <f>IF(+J96&lt;F142,J96,D143)</f>
        <v>0</v>
      </c>
      <c r="F143" s="55">
        <f t="shared" si="68"/>
        <v>0</v>
      </c>
      <c r="G143" s="55">
        <f t="shared" si="69"/>
        <v>0</v>
      </c>
      <c r="H143" s="58">
        <f t="shared" si="66"/>
        <v>0</v>
      </c>
      <c r="I143" s="108">
        <f t="shared" si="67"/>
        <v>0</v>
      </c>
      <c r="J143" s="54">
        <f t="shared" si="70"/>
        <v>0</v>
      </c>
      <c r="K143" s="54"/>
      <c r="L143" s="129"/>
      <c r="M143" s="54">
        <f t="shared" si="71"/>
        <v>0</v>
      </c>
      <c r="N143" s="129"/>
      <c r="O143" s="54">
        <f t="shared" si="72"/>
        <v>0</v>
      </c>
      <c r="P143" s="54">
        <f t="shared" si="73"/>
        <v>0</v>
      </c>
      <c r="Q143" s="1"/>
    </row>
    <row r="144" spans="2:17" ht="12.5">
      <c r="B144" s="7" t="str">
        <f t="shared" si="47"/>
        <v/>
      </c>
      <c r="C144" s="50">
        <f>IF(D93="","-",+C143+1)</f>
        <v>2053</v>
      </c>
      <c r="D144" s="12">
        <f>IF(F143+SUM(E$99:E143)=D$92,F143,D$92-SUM(E$99:E143))</f>
        <v>0</v>
      </c>
      <c r="E144" s="56">
        <f>IF(+J96&lt;F143,J96,D144)</f>
        <v>0</v>
      </c>
      <c r="F144" s="55">
        <f t="shared" si="68"/>
        <v>0</v>
      </c>
      <c r="G144" s="55">
        <f t="shared" si="69"/>
        <v>0</v>
      </c>
      <c r="H144" s="58">
        <f t="shared" si="66"/>
        <v>0</v>
      </c>
      <c r="I144" s="108">
        <f t="shared" si="67"/>
        <v>0</v>
      </c>
      <c r="J144" s="54">
        <f t="shared" si="70"/>
        <v>0</v>
      </c>
      <c r="K144" s="54"/>
      <c r="L144" s="129"/>
      <c r="M144" s="54">
        <f t="shared" si="71"/>
        <v>0</v>
      </c>
      <c r="N144" s="129"/>
      <c r="O144" s="54">
        <f t="shared" si="72"/>
        <v>0</v>
      </c>
      <c r="P144" s="54">
        <f t="shared" si="73"/>
        <v>0</v>
      </c>
      <c r="Q144" s="1"/>
    </row>
    <row r="145" spans="2:17" ht="12.5">
      <c r="B145" s="7" t="str">
        <f t="shared" si="47"/>
        <v/>
      </c>
      <c r="C145" s="50">
        <f>IF(D93="","-",+C144+1)</f>
        <v>2054</v>
      </c>
      <c r="D145" s="12">
        <f>IF(F144+SUM(E$99:E144)=D$92,F144,D$92-SUM(E$99:E144))</f>
        <v>0</v>
      </c>
      <c r="E145" s="56">
        <f>IF(+J96&lt;F144,J96,D145)</f>
        <v>0</v>
      </c>
      <c r="F145" s="55">
        <f t="shared" si="68"/>
        <v>0</v>
      </c>
      <c r="G145" s="55">
        <f t="shared" si="69"/>
        <v>0</v>
      </c>
      <c r="H145" s="58">
        <f t="shared" si="66"/>
        <v>0</v>
      </c>
      <c r="I145" s="108">
        <f t="shared" si="67"/>
        <v>0</v>
      </c>
      <c r="J145" s="54">
        <f t="shared" si="70"/>
        <v>0</v>
      </c>
      <c r="K145" s="54"/>
      <c r="L145" s="129"/>
      <c r="M145" s="54">
        <f t="shared" si="71"/>
        <v>0</v>
      </c>
      <c r="N145" s="129"/>
      <c r="O145" s="54">
        <f t="shared" si="72"/>
        <v>0</v>
      </c>
      <c r="P145" s="54">
        <f t="shared" si="73"/>
        <v>0</v>
      </c>
      <c r="Q145" s="1"/>
    </row>
    <row r="146" spans="2:17" ht="12.5">
      <c r="B146" s="7" t="str">
        <f t="shared" si="47"/>
        <v/>
      </c>
      <c r="C146" s="50">
        <f>IF(D93="","-",+C145+1)</f>
        <v>2055</v>
      </c>
      <c r="D146" s="12">
        <f>IF(F145+SUM(E$99:E145)=D$92,F145,D$92-SUM(E$99:E145))</f>
        <v>0</v>
      </c>
      <c r="E146" s="56">
        <f>IF(+J96&lt;F145,J96,D146)</f>
        <v>0</v>
      </c>
      <c r="F146" s="55">
        <f t="shared" si="68"/>
        <v>0</v>
      </c>
      <c r="G146" s="55">
        <f t="shared" si="69"/>
        <v>0</v>
      </c>
      <c r="H146" s="58">
        <f t="shared" si="66"/>
        <v>0</v>
      </c>
      <c r="I146" s="108">
        <f t="shared" si="67"/>
        <v>0</v>
      </c>
      <c r="J146" s="54">
        <f t="shared" si="70"/>
        <v>0</v>
      </c>
      <c r="K146" s="54"/>
      <c r="L146" s="129"/>
      <c r="M146" s="54">
        <f t="shared" si="71"/>
        <v>0</v>
      </c>
      <c r="N146" s="129"/>
      <c r="O146" s="54">
        <f t="shared" si="72"/>
        <v>0</v>
      </c>
      <c r="P146" s="54">
        <f t="shared" si="73"/>
        <v>0</v>
      </c>
      <c r="Q146" s="1"/>
    </row>
    <row r="147" spans="2:17" ht="12.5">
      <c r="B147" s="7" t="str">
        <f t="shared" si="47"/>
        <v/>
      </c>
      <c r="C147" s="50">
        <f>IF(D93="","-",+C146+1)</f>
        <v>2056</v>
      </c>
      <c r="D147" s="12">
        <f>IF(F146+SUM(E$99:E146)=D$92,F146,D$92-SUM(E$99:E146))</f>
        <v>0</v>
      </c>
      <c r="E147" s="56">
        <f>IF(+J96&lt;F146,J96,D147)</f>
        <v>0</v>
      </c>
      <c r="F147" s="55">
        <f t="shared" si="68"/>
        <v>0</v>
      </c>
      <c r="G147" s="55">
        <f t="shared" si="69"/>
        <v>0</v>
      </c>
      <c r="H147" s="58">
        <f t="shared" si="66"/>
        <v>0</v>
      </c>
      <c r="I147" s="108">
        <f t="shared" si="67"/>
        <v>0</v>
      </c>
      <c r="J147" s="54">
        <f t="shared" si="70"/>
        <v>0</v>
      </c>
      <c r="K147" s="54"/>
      <c r="L147" s="129"/>
      <c r="M147" s="54">
        <f t="shared" si="71"/>
        <v>0</v>
      </c>
      <c r="N147" s="129"/>
      <c r="O147" s="54">
        <f t="shared" si="72"/>
        <v>0</v>
      </c>
      <c r="P147" s="54">
        <f t="shared" si="73"/>
        <v>0</v>
      </c>
      <c r="Q147" s="1"/>
    </row>
    <row r="148" spans="2:17" ht="12.5">
      <c r="B148" s="7" t="str">
        <f t="shared" si="47"/>
        <v/>
      </c>
      <c r="C148" s="50">
        <f>IF(D93="","-",+C147+1)</f>
        <v>2057</v>
      </c>
      <c r="D148" s="12">
        <f>IF(F147+SUM(E$99:E147)=D$92,F147,D$92-SUM(E$99:E147))</f>
        <v>0</v>
      </c>
      <c r="E148" s="56">
        <f>IF(+J96&lt;F147,J96,D148)</f>
        <v>0</v>
      </c>
      <c r="F148" s="55">
        <f t="shared" si="68"/>
        <v>0</v>
      </c>
      <c r="G148" s="55">
        <f t="shared" si="69"/>
        <v>0</v>
      </c>
      <c r="H148" s="58">
        <f t="shared" si="66"/>
        <v>0</v>
      </c>
      <c r="I148" s="108">
        <f t="shared" si="67"/>
        <v>0</v>
      </c>
      <c r="J148" s="54">
        <f t="shared" si="70"/>
        <v>0</v>
      </c>
      <c r="K148" s="54"/>
      <c r="L148" s="129"/>
      <c r="M148" s="54">
        <f t="shared" si="71"/>
        <v>0</v>
      </c>
      <c r="N148" s="129"/>
      <c r="O148" s="54">
        <f t="shared" si="72"/>
        <v>0</v>
      </c>
      <c r="P148" s="54">
        <f t="shared" si="73"/>
        <v>0</v>
      </c>
      <c r="Q148" s="1"/>
    </row>
    <row r="149" spans="2:17" ht="12.5">
      <c r="B149" s="7" t="str">
        <f t="shared" si="47"/>
        <v/>
      </c>
      <c r="C149" s="50">
        <f>IF(D93="","-",+C148+1)</f>
        <v>2058</v>
      </c>
      <c r="D149" s="12">
        <f>IF(F148+SUM(E$99:E148)=D$92,F148,D$92-SUM(E$99:E148))</f>
        <v>0</v>
      </c>
      <c r="E149" s="56">
        <f>IF(+J96&lt;F148,J96,D149)</f>
        <v>0</v>
      </c>
      <c r="F149" s="55">
        <f t="shared" si="68"/>
        <v>0</v>
      </c>
      <c r="G149" s="55">
        <f t="shared" si="69"/>
        <v>0</v>
      </c>
      <c r="H149" s="58">
        <f t="shared" si="66"/>
        <v>0</v>
      </c>
      <c r="I149" s="108">
        <f t="shared" si="67"/>
        <v>0</v>
      </c>
      <c r="J149" s="54">
        <f t="shared" si="70"/>
        <v>0</v>
      </c>
      <c r="K149" s="54"/>
      <c r="L149" s="129"/>
      <c r="M149" s="54">
        <f t="shared" si="71"/>
        <v>0</v>
      </c>
      <c r="N149" s="129"/>
      <c r="O149" s="54">
        <f t="shared" si="72"/>
        <v>0</v>
      </c>
      <c r="P149" s="54">
        <f t="shared" si="73"/>
        <v>0</v>
      </c>
      <c r="Q149" s="1"/>
    </row>
    <row r="150" spans="2:17" ht="12.5">
      <c r="B150" s="7" t="str">
        <f t="shared" si="47"/>
        <v/>
      </c>
      <c r="C150" s="50">
        <f>IF(D93="","-",+C149+1)</f>
        <v>2059</v>
      </c>
      <c r="D150" s="12">
        <f>IF(F149+SUM(E$99:E149)=D$92,F149,D$92-SUM(E$99:E149))</f>
        <v>0</v>
      </c>
      <c r="E150" s="56">
        <f>IF(+J96&lt;F149,J96,D150)</f>
        <v>0</v>
      </c>
      <c r="F150" s="55">
        <f t="shared" si="68"/>
        <v>0</v>
      </c>
      <c r="G150" s="55">
        <f t="shared" si="69"/>
        <v>0</v>
      </c>
      <c r="H150" s="58">
        <f t="shared" si="66"/>
        <v>0</v>
      </c>
      <c r="I150" s="108">
        <f t="shared" si="67"/>
        <v>0</v>
      </c>
      <c r="J150" s="54">
        <f t="shared" si="70"/>
        <v>0</v>
      </c>
      <c r="K150" s="54"/>
      <c r="L150" s="129"/>
      <c r="M150" s="54">
        <f t="shared" si="71"/>
        <v>0</v>
      </c>
      <c r="N150" s="129"/>
      <c r="O150" s="54">
        <f t="shared" si="72"/>
        <v>0</v>
      </c>
      <c r="P150" s="54">
        <f t="shared" si="73"/>
        <v>0</v>
      </c>
      <c r="Q150" s="1"/>
    </row>
    <row r="151" spans="2:17" ht="12.5">
      <c r="B151" s="7" t="str">
        <f t="shared" si="47"/>
        <v/>
      </c>
      <c r="C151" s="50">
        <f>IF(D93="","-",+C150+1)</f>
        <v>2060</v>
      </c>
      <c r="D151" s="12">
        <f>IF(F150+SUM(E$99:E150)=D$92,F150,D$92-SUM(E$99:E150))</f>
        <v>0</v>
      </c>
      <c r="E151" s="56">
        <f>IF(+J96&lt;F150,J96,D151)</f>
        <v>0</v>
      </c>
      <c r="F151" s="55">
        <f t="shared" si="68"/>
        <v>0</v>
      </c>
      <c r="G151" s="55">
        <f t="shared" si="69"/>
        <v>0</v>
      </c>
      <c r="H151" s="58">
        <f t="shared" si="66"/>
        <v>0</v>
      </c>
      <c r="I151" s="108">
        <f t="shared" si="67"/>
        <v>0</v>
      </c>
      <c r="J151" s="54">
        <f t="shared" si="70"/>
        <v>0</v>
      </c>
      <c r="K151" s="54"/>
      <c r="L151" s="129"/>
      <c r="M151" s="54">
        <f t="shared" si="71"/>
        <v>0</v>
      </c>
      <c r="N151" s="129"/>
      <c r="O151" s="54">
        <f t="shared" si="72"/>
        <v>0</v>
      </c>
      <c r="P151" s="54">
        <f t="shared" si="73"/>
        <v>0</v>
      </c>
      <c r="Q151" s="1"/>
    </row>
    <row r="152" spans="2:17" ht="12.5">
      <c r="B152" s="7" t="str">
        <f t="shared" si="47"/>
        <v/>
      </c>
      <c r="C152" s="50">
        <f>IF(D93="","-",+C151+1)</f>
        <v>2061</v>
      </c>
      <c r="D152" s="12">
        <f>IF(F151+SUM(E$99:E151)=D$92,F151,D$92-SUM(E$99:E151))</f>
        <v>0</v>
      </c>
      <c r="E152" s="56">
        <f>IF(+J96&lt;F151,J96,D152)</f>
        <v>0</v>
      </c>
      <c r="F152" s="55">
        <f t="shared" si="68"/>
        <v>0</v>
      </c>
      <c r="G152" s="55">
        <f t="shared" si="69"/>
        <v>0</v>
      </c>
      <c r="H152" s="58">
        <f t="shared" si="66"/>
        <v>0</v>
      </c>
      <c r="I152" s="108">
        <f t="shared" si="67"/>
        <v>0</v>
      </c>
      <c r="J152" s="54">
        <f t="shared" si="70"/>
        <v>0</v>
      </c>
      <c r="K152" s="54"/>
      <c r="L152" s="129"/>
      <c r="M152" s="54">
        <f t="shared" si="71"/>
        <v>0</v>
      </c>
      <c r="N152" s="129"/>
      <c r="O152" s="54">
        <f t="shared" si="72"/>
        <v>0</v>
      </c>
      <c r="P152" s="54">
        <f t="shared" si="73"/>
        <v>0</v>
      </c>
      <c r="Q152" s="1"/>
    </row>
    <row r="153" spans="2:17" ht="12.5">
      <c r="B153" s="7" t="str">
        <f t="shared" si="47"/>
        <v/>
      </c>
      <c r="C153" s="50">
        <f>IF(D93="","-",+C152+1)</f>
        <v>2062</v>
      </c>
      <c r="D153" s="12">
        <f>IF(F152+SUM(E$99:E152)=D$92,F152,D$92-SUM(E$99:E152))</f>
        <v>0</v>
      </c>
      <c r="E153" s="56">
        <f>IF(+J96&lt;F152,J96,D153)</f>
        <v>0</v>
      </c>
      <c r="F153" s="55">
        <f t="shared" si="68"/>
        <v>0</v>
      </c>
      <c r="G153" s="55">
        <f t="shared" si="69"/>
        <v>0</v>
      </c>
      <c r="H153" s="58">
        <f t="shared" si="66"/>
        <v>0</v>
      </c>
      <c r="I153" s="108">
        <f t="shared" si="67"/>
        <v>0</v>
      </c>
      <c r="J153" s="54">
        <f t="shared" si="70"/>
        <v>0</v>
      </c>
      <c r="K153" s="54"/>
      <c r="L153" s="129"/>
      <c r="M153" s="54">
        <f t="shared" si="71"/>
        <v>0</v>
      </c>
      <c r="N153" s="129"/>
      <c r="O153" s="54">
        <f t="shared" si="72"/>
        <v>0</v>
      </c>
      <c r="P153" s="54">
        <f t="shared" si="73"/>
        <v>0</v>
      </c>
      <c r="Q153" s="1"/>
    </row>
    <row r="154" spans="2:17" ht="13" thickBot="1">
      <c r="B154" s="7" t="str">
        <f t="shared" si="47"/>
        <v/>
      </c>
      <c r="C154" s="59">
        <f>IF(D93="","-",+C153+1)</f>
        <v>2063</v>
      </c>
      <c r="D154" s="84">
        <f>IF(F153+SUM(E$99:E153)=D$92,F153,D$92-SUM(E$99:E153))</f>
        <v>0</v>
      </c>
      <c r="E154" s="61">
        <f>IF(+J96&lt;F153,J96,D154)</f>
        <v>0</v>
      </c>
      <c r="F154" s="60">
        <f t="shared" si="68"/>
        <v>0</v>
      </c>
      <c r="G154" s="60">
        <f t="shared" si="69"/>
        <v>0</v>
      </c>
      <c r="H154" s="62">
        <f t="shared" si="66"/>
        <v>0</v>
      </c>
      <c r="I154" s="109">
        <f t="shared" si="67"/>
        <v>0</v>
      </c>
      <c r="J154" s="64">
        <f t="shared" si="70"/>
        <v>0</v>
      </c>
      <c r="K154" s="54"/>
      <c r="L154" s="130"/>
      <c r="M154" s="64">
        <f t="shared" si="71"/>
        <v>0</v>
      </c>
      <c r="N154" s="130"/>
      <c r="O154" s="64">
        <f t="shared" si="72"/>
        <v>0</v>
      </c>
      <c r="P154" s="64">
        <f t="shared" si="73"/>
        <v>0</v>
      </c>
      <c r="Q154" s="1"/>
    </row>
    <row r="155" spans="2:17" ht="12.5">
      <c r="C155" s="12" t="s">
        <v>78</v>
      </c>
      <c r="D155" s="15"/>
      <c r="E155" s="15">
        <f>SUM(E99:E154)</f>
        <v>4480167.6199999973</v>
      </c>
      <c r="F155" s="15"/>
      <c r="G155" s="15"/>
      <c r="H155" s="15">
        <f>SUM(H99:H154)</f>
        <v>16677977.335620821</v>
      </c>
      <c r="I155" s="15">
        <f>SUM(I99:I154)</f>
        <v>16677977.335620821</v>
      </c>
      <c r="J155" s="15">
        <f>SUM(J99:J154)</f>
        <v>0</v>
      </c>
      <c r="K155" s="15"/>
      <c r="L155" s="15"/>
      <c r="M155" s="15"/>
      <c r="N155" s="15"/>
      <c r="O155" s="15"/>
      <c r="P155" s="1"/>
      <c r="Q155" s="1"/>
    </row>
    <row r="156" spans="2:17" ht="12.5">
      <c r="D156" s="2"/>
      <c r="E156" s="1"/>
      <c r="F156" s="1"/>
      <c r="G156" s="1"/>
      <c r="H156" s="1"/>
      <c r="I156" s="3"/>
      <c r="J156" s="3"/>
      <c r="K156" s="15"/>
      <c r="L156" s="3"/>
      <c r="M156" s="3"/>
      <c r="N156" s="3"/>
      <c r="O156" s="3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3"/>
      <c r="J157" s="3"/>
      <c r="K157" s="15"/>
      <c r="L157" s="3"/>
      <c r="M157" s="3"/>
      <c r="N157" s="3"/>
      <c r="O157" s="3"/>
      <c r="P157" s="1"/>
      <c r="Q157" s="1"/>
    </row>
    <row r="158" spans="2:17" ht="12.5">
      <c r="D158" s="2"/>
      <c r="E158" s="1"/>
      <c r="F158" s="1"/>
      <c r="G158" s="1"/>
      <c r="H158" s="1"/>
      <c r="I158" s="3"/>
      <c r="J158" s="3"/>
      <c r="K158" s="15"/>
      <c r="L158" s="3"/>
      <c r="M158" s="3"/>
      <c r="N158" s="3"/>
      <c r="O158" s="3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15"/>
      <c r="I159" s="15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15"/>
      <c r="I160" s="15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15"/>
      <c r="I161" s="15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15"/>
      <c r="I162" s="15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19" priority="1" stopIfTrue="1" operator="equal">
      <formula>$I$10</formula>
    </cfRule>
  </conditionalFormatting>
  <conditionalFormatting sqref="C99:C154">
    <cfRule type="cellIs" dxfId="11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69">
    <tabColor indexed="8"/>
  </sheetPr>
  <dimension ref="A1:Q162"/>
  <sheetViews>
    <sheetView topLeftCell="A3" zoomScaleNormal="100" zoomScaleSheetLayoutView="75" workbookViewId="0">
      <selection activeCell="C111" sqref="C111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3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20 of 77</v>
      </c>
      <c r="Q1" s="13"/>
    </row>
    <row r="2" spans="1:17" ht="17.5">
      <c r="B2" s="1"/>
      <c r="C2" s="1"/>
      <c r="D2" s="2"/>
      <c r="E2" s="1"/>
      <c r="F2" s="1"/>
      <c r="G2" s="1"/>
      <c r="H2" s="3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3"/>
      <c r="I3" s="3"/>
      <c r="J3" s="15"/>
      <c r="K3" s="3"/>
      <c r="L3" s="3"/>
      <c r="M3" s="3"/>
      <c r="N3" s="3"/>
      <c r="O3" s="1" t="str">
        <f>RIGHT(N3,3)</f>
        <v/>
      </c>
      <c r="P3" s="96">
        <v>1</v>
      </c>
    </row>
    <row r="4" spans="1:17" ht="16" thickBot="1">
      <c r="C4" s="9"/>
      <c r="D4" s="2"/>
      <c r="E4" s="1"/>
      <c r="F4" s="1"/>
      <c r="G4" s="1"/>
      <c r="H4" s="3"/>
      <c r="I4" s="3"/>
      <c r="J4" s="15"/>
      <c r="K4" s="3"/>
      <c r="L4" s="3"/>
      <c r="M4" s="3"/>
      <c r="N4" s="3"/>
      <c r="O4" s="1"/>
      <c r="P4" s="1"/>
    </row>
    <row r="5" spans="1:17" ht="15.5">
      <c r="C5" s="16" t="s">
        <v>46</v>
      </c>
      <c r="D5" s="2"/>
      <c r="E5" s="1"/>
      <c r="F5" s="1"/>
      <c r="G5" s="17"/>
      <c r="H5" s="1" t="s">
        <v>47</v>
      </c>
      <c r="I5" s="1"/>
      <c r="J5" s="1"/>
      <c r="K5" s="123" t="s">
        <v>157</v>
      </c>
      <c r="L5" s="18"/>
      <c r="M5" s="19"/>
      <c r="N5" s="20">
        <f>VLOOKUP(I10,C17:I72,5)</f>
        <v>0</v>
      </c>
      <c r="P5" s="1"/>
    </row>
    <row r="6" spans="1:17" ht="15.5">
      <c r="C6" s="6"/>
      <c r="D6" s="132" t="s">
        <v>276</v>
      </c>
      <c r="E6" s="85"/>
      <c r="F6" s="85"/>
      <c r="G6" s="1"/>
      <c r="H6" s="21"/>
      <c r="I6" s="21"/>
      <c r="J6" s="22"/>
      <c r="K6" s="124" t="s">
        <v>158</v>
      </c>
      <c r="L6" s="23"/>
      <c r="M6" s="1"/>
      <c r="N6" s="24">
        <f>VLOOKUP(I10,C17:I72,6)</f>
        <v>0</v>
      </c>
      <c r="O6" s="1"/>
      <c r="P6" s="1"/>
    </row>
    <row r="7" spans="1:17" ht="13.5" thickBot="1">
      <c r="C7" s="25" t="s">
        <v>48</v>
      </c>
      <c r="D7" s="127" t="s">
        <v>241</v>
      </c>
      <c r="E7" s="1"/>
      <c r="F7" s="1"/>
      <c r="G7" s="29"/>
      <c r="H7" s="3"/>
      <c r="I7" s="3"/>
      <c r="J7" s="15"/>
      <c r="K7" s="26" t="s">
        <v>49</v>
      </c>
      <c r="L7" s="27"/>
      <c r="M7" s="27"/>
      <c r="N7" s="28">
        <f>+N6-N5</f>
        <v>0</v>
      </c>
      <c r="O7" s="1"/>
      <c r="P7" s="1"/>
    </row>
    <row r="8" spans="1:17" ht="13.5" thickBot="1">
      <c r="C8" s="29"/>
      <c r="D8" s="142" t="s">
        <v>275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142</v>
      </c>
      <c r="E9" s="31"/>
      <c r="F9" s="31"/>
      <c r="G9" s="31"/>
      <c r="H9" s="31"/>
      <c r="I9" s="32"/>
      <c r="J9" s="33"/>
      <c r="P9" s="1"/>
    </row>
    <row r="10" spans="1:17" ht="13">
      <c r="C10" s="34" t="s">
        <v>51</v>
      </c>
      <c r="D10" s="35">
        <v>0</v>
      </c>
      <c r="E10" s="1" t="s">
        <v>52</v>
      </c>
      <c r="G10" s="2"/>
      <c r="H10" s="2"/>
      <c r="I10" s="36">
        <f>+'SWE.WS.F.BPU.ATRR.Projected'!L19</f>
        <v>2026</v>
      </c>
      <c r="J10" s="33"/>
      <c r="K10" s="15" t="s">
        <v>53</v>
      </c>
      <c r="O10" s="1"/>
      <c r="P10" s="1"/>
    </row>
    <row r="11" spans="1:17" ht="12.5">
      <c r="C11" s="34" t="s">
        <v>54</v>
      </c>
      <c r="D11" s="37">
        <v>2008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5">
        <v>11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15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41">
        <f>IF(D10=0,0,D10/D13)</f>
        <v>0</v>
      </c>
      <c r="J14" s="15"/>
      <c r="K14" s="15"/>
      <c r="L14" s="15"/>
      <c r="M14" s="15"/>
      <c r="N14" s="15"/>
      <c r="O14" s="1"/>
      <c r="P14" s="1"/>
    </row>
    <row r="15" spans="1:17" ht="39">
      <c r="C15" s="42" t="s">
        <v>51</v>
      </c>
      <c r="D15" s="43" t="s">
        <v>65</v>
      </c>
      <c r="E15" s="43" t="s">
        <v>66</v>
      </c>
      <c r="F15" s="43" t="s">
        <v>67</v>
      </c>
      <c r="G15" s="157" t="s">
        <v>388</v>
      </c>
      <c r="H15" s="158" t="s">
        <v>389</v>
      </c>
      <c r="I15" s="131" t="s">
        <v>260</v>
      </c>
      <c r="J15" s="44"/>
      <c r="K15" s="126" t="s">
        <v>227</v>
      </c>
      <c r="L15" s="45" t="s">
        <v>69</v>
      </c>
      <c r="M15" s="126" t="s">
        <v>227</v>
      </c>
      <c r="N15" s="45" t="s">
        <v>69</v>
      </c>
      <c r="O15" s="45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156" t="s">
        <v>74</v>
      </c>
      <c r="H16" s="47" t="s">
        <v>75</v>
      </c>
      <c r="I16" s="46" t="s">
        <v>94</v>
      </c>
      <c r="J16" s="44" t="s">
        <v>76</v>
      </c>
      <c r="K16" s="48" t="s">
        <v>77</v>
      </c>
      <c r="L16" s="48" t="s">
        <v>77</v>
      </c>
      <c r="M16" s="48" t="s">
        <v>95</v>
      </c>
      <c r="N16" s="49" t="s">
        <v>95</v>
      </c>
      <c r="O16" s="48" t="s">
        <v>95</v>
      </c>
      <c r="P16" s="1"/>
    </row>
    <row r="17" spans="2:16" ht="12.5">
      <c r="C17" s="50">
        <f>IF(D11= "","-",D11)</f>
        <v>2008</v>
      </c>
      <c r="D17" s="140">
        <v>1165466</v>
      </c>
      <c r="E17" s="140">
        <v>2625</v>
      </c>
      <c r="F17" s="140">
        <v>1162841</v>
      </c>
      <c r="G17" s="140">
        <v>32328</v>
      </c>
      <c r="H17" s="140">
        <v>32328</v>
      </c>
      <c r="I17" s="52">
        <f t="shared" ref="I17:I48" si="0">H17-G17</f>
        <v>0</v>
      </c>
      <c r="J17" s="52"/>
      <c r="K17" s="112">
        <v>0</v>
      </c>
      <c r="L17" s="53">
        <f t="shared" ref="L17:L48" si="1">IF(K17&lt;&gt;0,+G17-K17,0)</f>
        <v>0</v>
      </c>
      <c r="M17" s="112">
        <v>0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2009</v>
      </c>
      <c r="D18" s="137">
        <v>1162841</v>
      </c>
      <c r="E18" s="137">
        <v>31499</v>
      </c>
      <c r="F18" s="137">
        <v>1131342</v>
      </c>
      <c r="G18" s="137">
        <v>204891</v>
      </c>
      <c r="H18" s="137">
        <v>204891</v>
      </c>
      <c r="I18" s="52">
        <f t="shared" si="0"/>
        <v>0</v>
      </c>
      <c r="J18" s="52"/>
      <c r="K18" s="113">
        <v>204891</v>
      </c>
      <c r="L18" s="54">
        <f t="shared" si="1"/>
        <v>0</v>
      </c>
      <c r="M18" s="113">
        <v>204891</v>
      </c>
      <c r="N18" s="54">
        <f t="shared" si="2"/>
        <v>0</v>
      </c>
      <c r="O18" s="54">
        <f t="shared" si="3"/>
        <v>0</v>
      </c>
      <c r="P18" s="1"/>
    </row>
    <row r="19" spans="2:16" ht="12.5">
      <c r="B19" s="7" t="str">
        <f>IF(D19=F18,"","IU")</f>
        <v/>
      </c>
      <c r="C19" s="50">
        <f>IF(D11="","-",+C18+1)</f>
        <v>2010</v>
      </c>
      <c r="D19" s="137">
        <v>1131342</v>
      </c>
      <c r="E19" s="136">
        <v>30670.157894736843</v>
      </c>
      <c r="F19" s="137">
        <v>1100671.8421052631</v>
      </c>
      <c r="G19" s="136">
        <v>188908.24442689336</v>
      </c>
      <c r="H19" s="135">
        <v>188908.24442689336</v>
      </c>
      <c r="I19" s="141">
        <v>0</v>
      </c>
      <c r="J19" s="52"/>
      <c r="K19" s="113">
        <f>G19</f>
        <v>188908.24442689336</v>
      </c>
      <c r="L19" s="54">
        <f t="shared" si="1"/>
        <v>0</v>
      </c>
      <c r="M19" s="113">
        <f>H19</f>
        <v>188908.24442689336</v>
      </c>
      <c r="N19" s="54">
        <f t="shared" si="2"/>
        <v>0</v>
      </c>
      <c r="O19" s="54">
        <f t="shared" si="3"/>
        <v>0</v>
      </c>
      <c r="P19" s="1"/>
    </row>
    <row r="20" spans="2:16" ht="12.5">
      <c r="B20" s="7" t="str">
        <f t="shared" ref="B20:B72" si="4">IF(D20=F19,"","IU")</f>
        <v>IU</v>
      </c>
      <c r="C20" s="50">
        <f>IF(D11="","-",+C19+1)</f>
        <v>2011</v>
      </c>
      <c r="D20" s="137">
        <v>0</v>
      </c>
      <c r="E20" s="136">
        <v>0</v>
      </c>
      <c r="F20" s="137">
        <v>0</v>
      </c>
      <c r="G20" s="136">
        <v>0</v>
      </c>
      <c r="H20" s="135">
        <v>0</v>
      </c>
      <c r="I20" s="141">
        <v>0</v>
      </c>
      <c r="J20" s="52"/>
      <c r="K20" s="113">
        <f>G20</f>
        <v>0</v>
      </c>
      <c r="L20" s="54">
        <f t="shared" si="1"/>
        <v>0</v>
      </c>
      <c r="M20" s="113">
        <f>H20</f>
        <v>0</v>
      </c>
      <c r="N20" s="54">
        <f t="shared" si="2"/>
        <v>0</v>
      </c>
      <c r="O20" s="54">
        <f t="shared" si="3"/>
        <v>0</v>
      </c>
      <c r="P20" s="1"/>
    </row>
    <row r="21" spans="2:16" ht="12.5">
      <c r="B21" s="7" t="str">
        <f t="shared" si="4"/>
        <v/>
      </c>
      <c r="C21" s="50">
        <f>IF(D12="","-",+C20+1)</f>
        <v>2012</v>
      </c>
      <c r="D21" s="147">
        <v>0</v>
      </c>
      <c r="E21" s="146">
        <f>IF(+I14&lt;F20,I14,D21)</f>
        <v>0</v>
      </c>
      <c r="F21" s="147">
        <f t="shared" ref="F21:F48" si="5">+D21-E21</f>
        <v>0</v>
      </c>
      <c r="G21" s="148">
        <f>+I12*F21+E21</f>
        <v>0</v>
      </c>
      <c r="H21" s="149">
        <f>+I13*F21+E21</f>
        <v>0</v>
      </c>
      <c r="I21" s="52">
        <f t="shared" si="0"/>
        <v>0</v>
      </c>
      <c r="J21" s="52"/>
      <c r="K21" s="113"/>
      <c r="L21" s="54">
        <f t="shared" si="1"/>
        <v>0</v>
      </c>
      <c r="M21" s="113"/>
      <c r="N21" s="54">
        <f t="shared" si="2"/>
        <v>0</v>
      </c>
      <c r="O21" s="54">
        <f t="shared" si="3"/>
        <v>0</v>
      </c>
      <c r="P21" s="1"/>
    </row>
    <row r="22" spans="2:16" ht="12.5">
      <c r="B22" s="7" t="str">
        <f t="shared" si="4"/>
        <v/>
      </c>
      <c r="C22" s="50">
        <f>IF(D11="","-",+C21+1)</f>
        <v>2013</v>
      </c>
      <c r="D22" s="55">
        <v>0</v>
      </c>
      <c r="E22" s="56">
        <f>IF(+I14&lt;F21,I14,D22)</f>
        <v>0</v>
      </c>
      <c r="F22" s="55">
        <f t="shared" si="5"/>
        <v>0</v>
      </c>
      <c r="G22" s="57">
        <f t="shared" ref="G22:G53" si="6">+I$12*((D22+F22)/2)+E22</f>
        <v>0</v>
      </c>
      <c r="H22" s="41">
        <f t="shared" ref="H22:H53" si="7">+I$13*((D22+F22)/2)+E22</f>
        <v>0</v>
      </c>
      <c r="I22" s="52">
        <f t="shared" si="0"/>
        <v>0</v>
      </c>
      <c r="J22" s="52"/>
      <c r="K22" s="129"/>
      <c r="L22" s="54">
        <f t="shared" si="1"/>
        <v>0</v>
      </c>
      <c r="M22" s="129"/>
      <c r="N22" s="54">
        <f t="shared" si="2"/>
        <v>0</v>
      </c>
      <c r="O22" s="54">
        <f t="shared" si="3"/>
        <v>0</v>
      </c>
      <c r="P22" s="1"/>
    </row>
    <row r="23" spans="2:16" ht="12.5">
      <c r="B23" s="7" t="str">
        <f t="shared" si="4"/>
        <v/>
      </c>
      <c r="C23" s="50">
        <f>IF(D11="","-",+C22+1)</f>
        <v>2014</v>
      </c>
      <c r="D23" s="55">
        <v>0</v>
      </c>
      <c r="E23" s="56">
        <f>IF(+I14&lt;F22,I14,D23)</f>
        <v>0</v>
      </c>
      <c r="F23" s="55">
        <f t="shared" si="5"/>
        <v>0</v>
      </c>
      <c r="G23" s="57">
        <f t="shared" si="6"/>
        <v>0</v>
      </c>
      <c r="H23" s="41">
        <f t="shared" si="7"/>
        <v>0</v>
      </c>
      <c r="I23" s="52">
        <f t="shared" si="0"/>
        <v>0</v>
      </c>
      <c r="J23" s="52"/>
      <c r="K23" s="129"/>
      <c r="L23" s="54">
        <f t="shared" si="1"/>
        <v>0</v>
      </c>
      <c r="M23" s="129"/>
      <c r="N23" s="54">
        <f t="shared" si="2"/>
        <v>0</v>
      </c>
      <c r="O23" s="54">
        <f t="shared" si="3"/>
        <v>0</v>
      </c>
      <c r="P23" s="1"/>
    </row>
    <row r="24" spans="2:16" ht="12.5">
      <c r="B24" s="7" t="str">
        <f t="shared" si="4"/>
        <v/>
      </c>
      <c r="C24" s="50">
        <f>IF(D11="","-",+C23+1)</f>
        <v>2015</v>
      </c>
      <c r="D24" s="55">
        <v>0</v>
      </c>
      <c r="E24" s="56">
        <f>IF(+I14&lt;F23,I14,D24)</f>
        <v>0</v>
      </c>
      <c r="F24" s="55">
        <f t="shared" si="5"/>
        <v>0</v>
      </c>
      <c r="G24" s="57">
        <f t="shared" si="6"/>
        <v>0</v>
      </c>
      <c r="H24" s="41">
        <f t="shared" si="7"/>
        <v>0</v>
      </c>
      <c r="I24" s="52">
        <f t="shared" si="0"/>
        <v>0</v>
      </c>
      <c r="J24" s="52"/>
      <c r="K24" s="129"/>
      <c r="L24" s="54">
        <f t="shared" si="1"/>
        <v>0</v>
      </c>
      <c r="M24" s="129"/>
      <c r="N24" s="54">
        <f t="shared" si="2"/>
        <v>0</v>
      </c>
      <c r="O24" s="54">
        <f t="shared" si="3"/>
        <v>0</v>
      </c>
      <c r="P24" s="1"/>
    </row>
    <row r="25" spans="2:16" ht="12.5">
      <c r="B25" s="7" t="str">
        <f t="shared" si="4"/>
        <v/>
      </c>
      <c r="C25" s="50">
        <f>IF(D11="","-",+C24+1)</f>
        <v>2016</v>
      </c>
      <c r="D25" s="55">
        <v>0</v>
      </c>
      <c r="E25" s="56">
        <f>IF(+I14&lt;F24,I14,D25)</f>
        <v>0</v>
      </c>
      <c r="F25" s="55">
        <f t="shared" si="5"/>
        <v>0</v>
      </c>
      <c r="G25" s="57">
        <f t="shared" si="6"/>
        <v>0</v>
      </c>
      <c r="H25" s="41">
        <f t="shared" si="7"/>
        <v>0</v>
      </c>
      <c r="I25" s="52">
        <f t="shared" si="0"/>
        <v>0</v>
      </c>
      <c r="J25" s="52"/>
      <c r="K25" s="129"/>
      <c r="L25" s="54">
        <f t="shared" si="1"/>
        <v>0</v>
      </c>
      <c r="M25" s="129"/>
      <c r="N25" s="54">
        <f t="shared" si="2"/>
        <v>0</v>
      </c>
      <c r="O25" s="54">
        <f t="shared" si="3"/>
        <v>0</v>
      </c>
      <c r="P25" s="1"/>
    </row>
    <row r="26" spans="2:16" ht="12.5">
      <c r="B26" s="7" t="str">
        <f t="shared" si="4"/>
        <v/>
      </c>
      <c r="C26" s="50">
        <f>IF(D11="","-",+C25+1)</f>
        <v>2017</v>
      </c>
      <c r="D26" s="55">
        <v>0</v>
      </c>
      <c r="E26" s="56">
        <f>IF(+I14&lt;F25,I14,D26)</f>
        <v>0</v>
      </c>
      <c r="F26" s="55">
        <f t="shared" si="5"/>
        <v>0</v>
      </c>
      <c r="G26" s="57">
        <f t="shared" si="6"/>
        <v>0</v>
      </c>
      <c r="H26" s="41">
        <f t="shared" si="7"/>
        <v>0</v>
      </c>
      <c r="I26" s="52">
        <f t="shared" si="0"/>
        <v>0</v>
      </c>
      <c r="J26" s="52"/>
      <c r="K26" s="129"/>
      <c r="L26" s="54">
        <f t="shared" si="1"/>
        <v>0</v>
      </c>
      <c r="M26" s="129"/>
      <c r="N26" s="54">
        <f t="shared" si="2"/>
        <v>0</v>
      </c>
      <c r="O26" s="54">
        <f t="shared" si="3"/>
        <v>0</v>
      </c>
      <c r="P26" s="1"/>
    </row>
    <row r="27" spans="2:16" ht="12.5">
      <c r="B27" s="7" t="str">
        <f t="shared" si="4"/>
        <v/>
      </c>
      <c r="C27" s="50">
        <f>IF(D11="","-",+C26+1)</f>
        <v>2018</v>
      </c>
      <c r="D27" s="55">
        <v>0</v>
      </c>
      <c r="E27" s="56">
        <f>IF(+I14&lt;F26,I14,D27)</f>
        <v>0</v>
      </c>
      <c r="F27" s="55">
        <f t="shared" si="5"/>
        <v>0</v>
      </c>
      <c r="G27" s="57">
        <f t="shared" si="6"/>
        <v>0</v>
      </c>
      <c r="H27" s="41">
        <f t="shared" si="7"/>
        <v>0</v>
      </c>
      <c r="I27" s="52">
        <f t="shared" si="0"/>
        <v>0</v>
      </c>
      <c r="J27" s="52"/>
      <c r="K27" s="129"/>
      <c r="L27" s="54">
        <f t="shared" si="1"/>
        <v>0</v>
      </c>
      <c r="M27" s="129"/>
      <c r="N27" s="54">
        <f t="shared" si="2"/>
        <v>0</v>
      </c>
      <c r="O27" s="54">
        <f t="shared" si="3"/>
        <v>0</v>
      </c>
      <c r="P27" s="1"/>
    </row>
    <row r="28" spans="2:16" ht="12.5">
      <c r="B28" s="7" t="str">
        <f t="shared" si="4"/>
        <v/>
      </c>
      <c r="C28" s="50">
        <f>IF(D11="","-",+C27+1)</f>
        <v>2019</v>
      </c>
      <c r="D28" s="55">
        <v>0</v>
      </c>
      <c r="E28" s="56">
        <f>IF(+I14&lt;F27,I14,D28)</f>
        <v>0</v>
      </c>
      <c r="F28" s="55">
        <f t="shared" si="5"/>
        <v>0</v>
      </c>
      <c r="G28" s="57">
        <f t="shared" si="6"/>
        <v>0</v>
      </c>
      <c r="H28" s="41">
        <f t="shared" si="7"/>
        <v>0</v>
      </c>
      <c r="I28" s="52">
        <f t="shared" si="0"/>
        <v>0</v>
      </c>
      <c r="J28" s="52"/>
      <c r="K28" s="129"/>
      <c r="L28" s="54">
        <f t="shared" si="1"/>
        <v>0</v>
      </c>
      <c r="M28" s="129"/>
      <c r="N28" s="54">
        <f t="shared" si="2"/>
        <v>0</v>
      </c>
      <c r="O28" s="54">
        <f t="shared" si="3"/>
        <v>0</v>
      </c>
      <c r="P28" s="1"/>
    </row>
    <row r="29" spans="2:16" ht="12.5">
      <c r="B29" s="7" t="str">
        <f t="shared" si="4"/>
        <v/>
      </c>
      <c r="C29" s="50">
        <f>IF(D11="","-",+C28+1)</f>
        <v>2020</v>
      </c>
      <c r="D29" s="55">
        <v>0</v>
      </c>
      <c r="E29" s="56">
        <f>IF(+I14&lt;F28,I14,D29)</f>
        <v>0</v>
      </c>
      <c r="F29" s="55">
        <f t="shared" si="5"/>
        <v>0</v>
      </c>
      <c r="G29" s="57">
        <f t="shared" si="6"/>
        <v>0</v>
      </c>
      <c r="H29" s="41">
        <f t="shared" si="7"/>
        <v>0</v>
      </c>
      <c r="I29" s="52">
        <f t="shared" si="0"/>
        <v>0</v>
      </c>
      <c r="J29" s="52"/>
      <c r="K29" s="129"/>
      <c r="L29" s="54">
        <f t="shared" si="1"/>
        <v>0</v>
      </c>
      <c r="M29" s="129"/>
      <c r="N29" s="54">
        <f t="shared" si="2"/>
        <v>0</v>
      </c>
      <c r="O29" s="54">
        <f t="shared" si="3"/>
        <v>0</v>
      </c>
      <c r="P29" s="1"/>
    </row>
    <row r="30" spans="2:16" ht="12.5">
      <c r="B30" s="7" t="str">
        <f t="shared" si="4"/>
        <v/>
      </c>
      <c r="C30" s="50">
        <f>IF(D11="","-",+C29+1)</f>
        <v>2021</v>
      </c>
      <c r="D30" s="55">
        <v>0</v>
      </c>
      <c r="E30" s="56">
        <f>IF(+I14&lt;F29,I14,D30)</f>
        <v>0</v>
      </c>
      <c r="F30" s="55">
        <f t="shared" si="5"/>
        <v>0</v>
      </c>
      <c r="G30" s="57">
        <f t="shared" si="6"/>
        <v>0</v>
      </c>
      <c r="H30" s="41">
        <f t="shared" si="7"/>
        <v>0</v>
      </c>
      <c r="I30" s="52">
        <f t="shared" si="0"/>
        <v>0</v>
      </c>
      <c r="J30" s="52"/>
      <c r="K30" s="129"/>
      <c r="L30" s="54">
        <f t="shared" si="1"/>
        <v>0</v>
      </c>
      <c r="M30" s="129"/>
      <c r="N30" s="54">
        <f t="shared" si="2"/>
        <v>0</v>
      </c>
      <c r="O30" s="54">
        <f t="shared" si="3"/>
        <v>0</v>
      </c>
      <c r="P30" s="1"/>
    </row>
    <row r="31" spans="2:16" ht="12.5">
      <c r="B31" s="7" t="str">
        <f t="shared" si="4"/>
        <v/>
      </c>
      <c r="C31" s="50">
        <f>IF(D11="","-",+C30+1)</f>
        <v>2022</v>
      </c>
      <c r="D31" s="55">
        <v>0</v>
      </c>
      <c r="E31" s="56">
        <f>IF(+I14&lt;F30,I14,D31)</f>
        <v>0</v>
      </c>
      <c r="F31" s="55">
        <f t="shared" si="5"/>
        <v>0</v>
      </c>
      <c r="G31" s="57">
        <f t="shared" si="6"/>
        <v>0</v>
      </c>
      <c r="H31" s="41">
        <f t="shared" si="7"/>
        <v>0</v>
      </c>
      <c r="I31" s="52">
        <f t="shared" si="0"/>
        <v>0</v>
      </c>
      <c r="J31" s="52"/>
      <c r="K31" s="129"/>
      <c r="L31" s="54">
        <f t="shared" si="1"/>
        <v>0</v>
      </c>
      <c r="M31" s="129"/>
      <c r="N31" s="54">
        <f t="shared" si="2"/>
        <v>0</v>
      </c>
      <c r="O31" s="54">
        <f t="shared" si="3"/>
        <v>0</v>
      </c>
      <c r="P31" s="1"/>
    </row>
    <row r="32" spans="2:16" ht="12.5">
      <c r="B32" s="7" t="str">
        <f t="shared" si="4"/>
        <v/>
      </c>
      <c r="C32" s="50">
        <f>IF(D11="","-",+C31+1)</f>
        <v>2023</v>
      </c>
      <c r="D32" s="55">
        <v>0</v>
      </c>
      <c r="E32" s="56">
        <f>IF(+I14&lt;F31,I14,D32)</f>
        <v>0</v>
      </c>
      <c r="F32" s="55">
        <f t="shared" si="5"/>
        <v>0</v>
      </c>
      <c r="G32" s="57">
        <f t="shared" si="6"/>
        <v>0</v>
      </c>
      <c r="H32" s="41">
        <f t="shared" si="7"/>
        <v>0</v>
      </c>
      <c r="I32" s="52">
        <f t="shared" si="0"/>
        <v>0</v>
      </c>
      <c r="J32" s="52"/>
      <c r="K32" s="129"/>
      <c r="L32" s="54">
        <f t="shared" si="1"/>
        <v>0</v>
      </c>
      <c r="M32" s="129"/>
      <c r="N32" s="54">
        <f t="shared" si="2"/>
        <v>0</v>
      </c>
      <c r="O32" s="54">
        <f t="shared" si="3"/>
        <v>0</v>
      </c>
      <c r="P32" s="1"/>
    </row>
    <row r="33" spans="2:16" ht="13">
      <c r="B33" s="7" t="str">
        <f t="shared" si="4"/>
        <v/>
      </c>
      <c r="C33" s="459">
        <f>IF(D11="","-",+C32+1)</f>
        <v>2024</v>
      </c>
      <c r="D33" s="55">
        <v>0</v>
      </c>
      <c r="E33" s="56">
        <f>IF(+I14&lt;F32,I14,D33)</f>
        <v>0</v>
      </c>
      <c r="F33" s="55">
        <f t="shared" si="5"/>
        <v>0</v>
      </c>
      <c r="G33" s="57">
        <f t="shared" si="6"/>
        <v>0</v>
      </c>
      <c r="H33" s="41">
        <f t="shared" si="7"/>
        <v>0</v>
      </c>
      <c r="I33" s="52">
        <f t="shared" si="0"/>
        <v>0</v>
      </c>
      <c r="J33" s="52"/>
      <c r="K33" s="129"/>
      <c r="L33" s="54">
        <f t="shared" si="1"/>
        <v>0</v>
      </c>
      <c r="M33" s="129"/>
      <c r="N33" s="54">
        <f t="shared" si="2"/>
        <v>0</v>
      </c>
      <c r="O33" s="54">
        <f t="shared" si="3"/>
        <v>0</v>
      </c>
      <c r="P33" s="1"/>
    </row>
    <row r="34" spans="2:16" ht="12.5">
      <c r="B34" s="7" t="str">
        <f t="shared" si="4"/>
        <v/>
      </c>
      <c r="C34" s="50">
        <f>IF(D11="","-",+C33+1)</f>
        <v>2025</v>
      </c>
      <c r="D34" s="55">
        <v>0</v>
      </c>
      <c r="E34" s="56">
        <f>IF(+I14&lt;F33,I14,D34)</f>
        <v>0</v>
      </c>
      <c r="F34" s="55">
        <f t="shared" si="5"/>
        <v>0</v>
      </c>
      <c r="G34" s="57">
        <f t="shared" si="6"/>
        <v>0</v>
      </c>
      <c r="H34" s="41">
        <f t="shared" si="7"/>
        <v>0</v>
      </c>
      <c r="I34" s="52">
        <f t="shared" si="0"/>
        <v>0</v>
      </c>
      <c r="J34" s="52"/>
      <c r="K34" s="129"/>
      <c r="L34" s="54">
        <f t="shared" si="1"/>
        <v>0</v>
      </c>
      <c r="M34" s="129"/>
      <c r="N34" s="54">
        <f t="shared" si="2"/>
        <v>0</v>
      </c>
      <c r="O34" s="54">
        <f t="shared" si="3"/>
        <v>0</v>
      </c>
      <c r="P34" s="1"/>
    </row>
    <row r="35" spans="2:16" ht="12.5">
      <c r="B35" s="7" t="str">
        <f t="shared" si="4"/>
        <v/>
      </c>
      <c r="C35" s="50">
        <f>IF(D11="","-",+C34+1)</f>
        <v>2026</v>
      </c>
      <c r="D35" s="55">
        <v>0</v>
      </c>
      <c r="E35" s="56">
        <f>IF(+I14&lt;F34,I14,D35)</f>
        <v>0</v>
      </c>
      <c r="F35" s="55">
        <f t="shared" si="5"/>
        <v>0</v>
      </c>
      <c r="G35" s="57">
        <f t="shared" si="6"/>
        <v>0</v>
      </c>
      <c r="H35" s="41">
        <f t="shared" si="7"/>
        <v>0</v>
      </c>
      <c r="I35" s="52">
        <f t="shared" si="0"/>
        <v>0</v>
      </c>
      <c r="J35" s="52"/>
      <c r="K35" s="129"/>
      <c r="L35" s="54">
        <f t="shared" si="1"/>
        <v>0</v>
      </c>
      <c r="M35" s="129"/>
      <c r="N35" s="54">
        <f t="shared" si="2"/>
        <v>0</v>
      </c>
      <c r="O35" s="54">
        <f t="shared" si="3"/>
        <v>0</v>
      </c>
      <c r="P35" s="1"/>
    </row>
    <row r="36" spans="2:16" ht="12.5">
      <c r="B36" s="7" t="str">
        <f t="shared" si="4"/>
        <v/>
      </c>
      <c r="C36" s="50">
        <f>IF(D11="","-",+C35+1)</f>
        <v>2027</v>
      </c>
      <c r="D36" s="55">
        <v>0</v>
      </c>
      <c r="E36" s="56">
        <f>IF(+I14&lt;F35,I14,D36)</f>
        <v>0</v>
      </c>
      <c r="F36" s="55">
        <f t="shared" si="5"/>
        <v>0</v>
      </c>
      <c r="G36" s="57">
        <f t="shared" si="6"/>
        <v>0</v>
      </c>
      <c r="H36" s="41">
        <f t="shared" si="7"/>
        <v>0</v>
      </c>
      <c r="I36" s="52">
        <f t="shared" si="0"/>
        <v>0</v>
      </c>
      <c r="J36" s="52"/>
      <c r="K36" s="129"/>
      <c r="L36" s="54">
        <f t="shared" si="1"/>
        <v>0</v>
      </c>
      <c r="M36" s="129"/>
      <c r="N36" s="54">
        <f t="shared" si="2"/>
        <v>0</v>
      </c>
      <c r="O36" s="54">
        <f t="shared" si="3"/>
        <v>0</v>
      </c>
      <c r="P36" s="1"/>
    </row>
    <row r="37" spans="2:16" ht="12.5">
      <c r="B37" s="7" t="str">
        <f t="shared" si="4"/>
        <v/>
      </c>
      <c r="C37" s="50">
        <f>IF(D11="","-",+C36+1)</f>
        <v>2028</v>
      </c>
      <c r="D37" s="55">
        <v>0</v>
      </c>
      <c r="E37" s="56">
        <f>IF(+I14&lt;F36,I14,D37)</f>
        <v>0</v>
      </c>
      <c r="F37" s="55">
        <f t="shared" si="5"/>
        <v>0</v>
      </c>
      <c r="G37" s="57">
        <f t="shared" si="6"/>
        <v>0</v>
      </c>
      <c r="H37" s="41">
        <f t="shared" si="7"/>
        <v>0</v>
      </c>
      <c r="I37" s="52">
        <f t="shared" si="0"/>
        <v>0</v>
      </c>
      <c r="J37" s="52"/>
      <c r="K37" s="129"/>
      <c r="L37" s="54">
        <f t="shared" si="1"/>
        <v>0</v>
      </c>
      <c r="M37" s="129"/>
      <c r="N37" s="54">
        <f t="shared" si="2"/>
        <v>0</v>
      </c>
      <c r="O37" s="54">
        <f t="shared" si="3"/>
        <v>0</v>
      </c>
      <c r="P37" s="1"/>
    </row>
    <row r="38" spans="2:16" ht="12.5">
      <c r="B38" s="7" t="str">
        <f t="shared" si="4"/>
        <v/>
      </c>
      <c r="C38" s="50">
        <f>IF(D11="","-",+C37+1)</f>
        <v>2029</v>
      </c>
      <c r="D38" s="55">
        <v>0</v>
      </c>
      <c r="E38" s="56">
        <f>IF(+I14&lt;F37,I14,D38)</f>
        <v>0</v>
      </c>
      <c r="F38" s="55">
        <f t="shared" si="5"/>
        <v>0</v>
      </c>
      <c r="G38" s="57">
        <f t="shared" si="6"/>
        <v>0</v>
      </c>
      <c r="H38" s="41">
        <f t="shared" si="7"/>
        <v>0</v>
      </c>
      <c r="I38" s="52">
        <f t="shared" si="0"/>
        <v>0</v>
      </c>
      <c r="J38" s="52"/>
      <c r="K38" s="129"/>
      <c r="L38" s="54">
        <f t="shared" si="1"/>
        <v>0</v>
      </c>
      <c r="M38" s="129"/>
      <c r="N38" s="54">
        <f t="shared" si="2"/>
        <v>0</v>
      </c>
      <c r="O38" s="54">
        <f t="shared" si="3"/>
        <v>0</v>
      </c>
      <c r="P38" s="1"/>
    </row>
    <row r="39" spans="2:16" ht="12.5">
      <c r="B39" s="7" t="str">
        <f t="shared" si="4"/>
        <v/>
      </c>
      <c r="C39" s="50">
        <f>IF(D11="","-",+C38+1)</f>
        <v>2030</v>
      </c>
      <c r="D39" s="55">
        <v>0</v>
      </c>
      <c r="E39" s="56">
        <f>IF(+I14&lt;F38,I14,D39)</f>
        <v>0</v>
      </c>
      <c r="F39" s="55">
        <f t="shared" si="5"/>
        <v>0</v>
      </c>
      <c r="G39" s="57">
        <f t="shared" si="6"/>
        <v>0</v>
      </c>
      <c r="H39" s="41">
        <f t="shared" si="7"/>
        <v>0</v>
      </c>
      <c r="I39" s="52">
        <f t="shared" si="0"/>
        <v>0</v>
      </c>
      <c r="J39" s="52"/>
      <c r="K39" s="129"/>
      <c r="L39" s="54">
        <f t="shared" si="1"/>
        <v>0</v>
      </c>
      <c r="M39" s="129"/>
      <c r="N39" s="54">
        <f t="shared" si="2"/>
        <v>0</v>
      </c>
      <c r="O39" s="54">
        <f t="shared" si="3"/>
        <v>0</v>
      </c>
      <c r="P39" s="1"/>
    </row>
    <row r="40" spans="2:16" ht="12.5">
      <c r="B40" s="7" t="str">
        <f t="shared" si="4"/>
        <v/>
      </c>
      <c r="C40" s="50">
        <f>IF(D11="","-",+C39+1)</f>
        <v>2031</v>
      </c>
      <c r="D40" s="55">
        <v>0</v>
      </c>
      <c r="E40" s="56">
        <f>IF(+I14&lt;F39,I14,D40)</f>
        <v>0</v>
      </c>
      <c r="F40" s="55">
        <f t="shared" si="5"/>
        <v>0</v>
      </c>
      <c r="G40" s="57">
        <f t="shared" si="6"/>
        <v>0</v>
      </c>
      <c r="H40" s="41">
        <f t="shared" si="7"/>
        <v>0</v>
      </c>
      <c r="I40" s="52">
        <f t="shared" si="0"/>
        <v>0</v>
      </c>
      <c r="J40" s="52"/>
      <c r="K40" s="129"/>
      <c r="L40" s="54">
        <f t="shared" si="1"/>
        <v>0</v>
      </c>
      <c r="M40" s="129"/>
      <c r="N40" s="54">
        <f t="shared" si="2"/>
        <v>0</v>
      </c>
      <c r="O40" s="54">
        <f t="shared" si="3"/>
        <v>0</v>
      </c>
      <c r="P40" s="1"/>
    </row>
    <row r="41" spans="2:16" ht="12.5">
      <c r="B41" s="7" t="str">
        <f t="shared" si="4"/>
        <v/>
      </c>
      <c r="C41" s="50">
        <f>IF(D11="","-",+C40+1)</f>
        <v>2032</v>
      </c>
      <c r="D41" s="55">
        <v>0</v>
      </c>
      <c r="E41" s="56">
        <f>IF(+I14&lt;F40,I14,D41)</f>
        <v>0</v>
      </c>
      <c r="F41" s="55">
        <f t="shared" si="5"/>
        <v>0</v>
      </c>
      <c r="G41" s="57">
        <f t="shared" si="6"/>
        <v>0</v>
      </c>
      <c r="H41" s="41">
        <f t="shared" si="7"/>
        <v>0</v>
      </c>
      <c r="I41" s="52">
        <f t="shared" si="0"/>
        <v>0</v>
      </c>
      <c r="J41" s="52"/>
      <c r="K41" s="129"/>
      <c r="L41" s="54">
        <f t="shared" si="1"/>
        <v>0</v>
      </c>
      <c r="M41" s="129"/>
      <c r="N41" s="54">
        <f t="shared" si="2"/>
        <v>0</v>
      </c>
      <c r="O41" s="54">
        <f t="shared" si="3"/>
        <v>0</v>
      </c>
      <c r="P41" s="1"/>
    </row>
    <row r="42" spans="2:16" ht="12.5">
      <c r="B42" s="7" t="str">
        <f t="shared" si="4"/>
        <v/>
      </c>
      <c r="C42" s="50">
        <f>IF(D11="","-",+C41+1)</f>
        <v>2033</v>
      </c>
      <c r="D42" s="55">
        <v>0</v>
      </c>
      <c r="E42" s="56">
        <f>IF(+I14&lt;F41,I14,D42)</f>
        <v>0</v>
      </c>
      <c r="F42" s="55">
        <f t="shared" si="5"/>
        <v>0</v>
      </c>
      <c r="G42" s="57">
        <f t="shared" si="6"/>
        <v>0</v>
      </c>
      <c r="H42" s="41">
        <f t="shared" si="7"/>
        <v>0</v>
      </c>
      <c r="I42" s="52">
        <f t="shared" si="0"/>
        <v>0</v>
      </c>
      <c r="J42" s="52"/>
      <c r="K42" s="129"/>
      <c r="L42" s="54">
        <f t="shared" si="1"/>
        <v>0</v>
      </c>
      <c r="M42" s="129"/>
      <c r="N42" s="54">
        <f t="shared" si="2"/>
        <v>0</v>
      </c>
      <c r="O42" s="54">
        <f t="shared" si="3"/>
        <v>0</v>
      </c>
      <c r="P42" s="1"/>
    </row>
    <row r="43" spans="2:16" ht="12.5">
      <c r="B43" s="7" t="str">
        <f t="shared" si="4"/>
        <v/>
      </c>
      <c r="C43" s="50">
        <f>IF(D11="","-",+C42+1)</f>
        <v>2034</v>
      </c>
      <c r="D43" s="55">
        <v>0</v>
      </c>
      <c r="E43" s="56">
        <f>IF(+I14&lt;F42,I14,D43)</f>
        <v>0</v>
      </c>
      <c r="F43" s="55">
        <f t="shared" si="5"/>
        <v>0</v>
      </c>
      <c r="G43" s="57">
        <f t="shared" si="6"/>
        <v>0</v>
      </c>
      <c r="H43" s="41">
        <f t="shared" si="7"/>
        <v>0</v>
      </c>
      <c r="I43" s="52">
        <f t="shared" si="0"/>
        <v>0</v>
      </c>
      <c r="J43" s="52"/>
      <c r="K43" s="129"/>
      <c r="L43" s="54">
        <f t="shared" si="1"/>
        <v>0</v>
      </c>
      <c r="M43" s="129"/>
      <c r="N43" s="54">
        <f t="shared" si="2"/>
        <v>0</v>
      </c>
      <c r="O43" s="54">
        <f t="shared" si="3"/>
        <v>0</v>
      </c>
      <c r="P43" s="1"/>
    </row>
    <row r="44" spans="2:16" ht="12.5">
      <c r="B44" s="7" t="str">
        <f t="shared" si="4"/>
        <v/>
      </c>
      <c r="C44" s="50">
        <f>IF(D11="","-",+C43+1)</f>
        <v>2035</v>
      </c>
      <c r="D44" s="55">
        <v>0</v>
      </c>
      <c r="E44" s="56">
        <f>IF(+I14&lt;F43,I14,D44)</f>
        <v>0</v>
      </c>
      <c r="F44" s="55">
        <f t="shared" si="5"/>
        <v>0</v>
      </c>
      <c r="G44" s="57">
        <f t="shared" si="6"/>
        <v>0</v>
      </c>
      <c r="H44" s="41">
        <f t="shared" si="7"/>
        <v>0</v>
      </c>
      <c r="I44" s="52">
        <f t="shared" si="0"/>
        <v>0</v>
      </c>
      <c r="J44" s="52"/>
      <c r="K44" s="129"/>
      <c r="L44" s="54">
        <f t="shared" si="1"/>
        <v>0</v>
      </c>
      <c r="M44" s="129"/>
      <c r="N44" s="54">
        <f t="shared" si="2"/>
        <v>0</v>
      </c>
      <c r="O44" s="54">
        <f t="shared" si="3"/>
        <v>0</v>
      </c>
      <c r="P44" s="1"/>
    </row>
    <row r="45" spans="2:16" ht="12.5">
      <c r="B45" s="7" t="str">
        <f t="shared" si="4"/>
        <v/>
      </c>
      <c r="C45" s="50">
        <f>IF(D11="","-",+C44+1)</f>
        <v>2036</v>
      </c>
      <c r="D45" s="55">
        <v>0</v>
      </c>
      <c r="E45" s="56">
        <f>IF(+I14&lt;F44,I14,D45)</f>
        <v>0</v>
      </c>
      <c r="F45" s="55">
        <f t="shared" si="5"/>
        <v>0</v>
      </c>
      <c r="G45" s="57">
        <f t="shared" si="6"/>
        <v>0</v>
      </c>
      <c r="H45" s="41">
        <f t="shared" si="7"/>
        <v>0</v>
      </c>
      <c r="I45" s="52">
        <f t="shared" si="0"/>
        <v>0</v>
      </c>
      <c r="J45" s="52"/>
      <c r="K45" s="129"/>
      <c r="L45" s="54">
        <f t="shared" si="1"/>
        <v>0</v>
      </c>
      <c r="M45" s="129"/>
      <c r="N45" s="54">
        <f t="shared" si="2"/>
        <v>0</v>
      </c>
      <c r="O45" s="54">
        <f t="shared" si="3"/>
        <v>0</v>
      </c>
      <c r="P45" s="1"/>
    </row>
    <row r="46" spans="2:16" ht="12.5">
      <c r="B46" s="7" t="str">
        <f t="shared" si="4"/>
        <v/>
      </c>
      <c r="C46" s="50">
        <f>IF(D11="","-",+C45+1)</f>
        <v>2037</v>
      </c>
      <c r="D46" s="55">
        <v>0</v>
      </c>
      <c r="E46" s="56">
        <f>IF(+I14&lt;F45,I14,D46)</f>
        <v>0</v>
      </c>
      <c r="F46" s="55">
        <f t="shared" si="5"/>
        <v>0</v>
      </c>
      <c r="G46" s="57">
        <f t="shared" si="6"/>
        <v>0</v>
      </c>
      <c r="H46" s="41">
        <f t="shared" si="7"/>
        <v>0</v>
      </c>
      <c r="I46" s="52">
        <f t="shared" si="0"/>
        <v>0</v>
      </c>
      <c r="J46" s="52"/>
      <c r="K46" s="129"/>
      <c r="L46" s="54">
        <f t="shared" si="1"/>
        <v>0</v>
      </c>
      <c r="M46" s="129"/>
      <c r="N46" s="54">
        <f t="shared" si="2"/>
        <v>0</v>
      </c>
      <c r="O46" s="54">
        <f t="shared" si="3"/>
        <v>0</v>
      </c>
      <c r="P46" s="1"/>
    </row>
    <row r="47" spans="2:16" ht="12.5">
      <c r="B47" s="7" t="str">
        <f t="shared" si="4"/>
        <v/>
      </c>
      <c r="C47" s="50">
        <f>IF(D11="","-",+C46+1)</f>
        <v>2038</v>
      </c>
      <c r="D47" s="55">
        <v>0</v>
      </c>
      <c r="E47" s="56">
        <f>IF(+I14&lt;F46,I14,D47)</f>
        <v>0</v>
      </c>
      <c r="F47" s="55">
        <f t="shared" si="5"/>
        <v>0</v>
      </c>
      <c r="G47" s="57">
        <f t="shared" si="6"/>
        <v>0</v>
      </c>
      <c r="H47" s="41">
        <f t="shared" si="7"/>
        <v>0</v>
      </c>
      <c r="I47" s="52">
        <f t="shared" si="0"/>
        <v>0</v>
      </c>
      <c r="J47" s="52"/>
      <c r="K47" s="129"/>
      <c r="L47" s="54">
        <f t="shared" si="1"/>
        <v>0</v>
      </c>
      <c r="M47" s="129"/>
      <c r="N47" s="54">
        <f t="shared" si="2"/>
        <v>0</v>
      </c>
      <c r="O47" s="54">
        <f t="shared" si="3"/>
        <v>0</v>
      </c>
      <c r="P47" s="1"/>
    </row>
    <row r="48" spans="2:16" ht="12.5">
      <c r="B48" s="7" t="str">
        <f t="shared" si="4"/>
        <v/>
      </c>
      <c r="C48" s="50">
        <f>IF(D11="","-",+C47+1)</f>
        <v>2039</v>
      </c>
      <c r="D48" s="55">
        <v>0</v>
      </c>
      <c r="E48" s="56">
        <f>IF(+I14&lt;F47,I14,D48)</f>
        <v>0</v>
      </c>
      <c r="F48" s="55">
        <f t="shared" si="5"/>
        <v>0</v>
      </c>
      <c r="G48" s="57">
        <f t="shared" si="6"/>
        <v>0</v>
      </c>
      <c r="H48" s="41">
        <f t="shared" si="7"/>
        <v>0</v>
      </c>
      <c r="I48" s="52">
        <f t="shared" si="0"/>
        <v>0</v>
      </c>
      <c r="J48" s="52"/>
      <c r="K48" s="129"/>
      <c r="L48" s="54">
        <f t="shared" si="1"/>
        <v>0</v>
      </c>
      <c r="M48" s="129"/>
      <c r="N48" s="54">
        <f t="shared" si="2"/>
        <v>0</v>
      </c>
      <c r="O48" s="54">
        <f t="shared" si="3"/>
        <v>0</v>
      </c>
      <c r="P48" s="1"/>
    </row>
    <row r="49" spans="2:17" ht="12.5">
      <c r="B49" s="7" t="str">
        <f t="shared" si="4"/>
        <v/>
      </c>
      <c r="C49" s="50">
        <f>IF(D11="","-",+C48+1)</f>
        <v>2040</v>
      </c>
      <c r="D49" s="55">
        <v>0</v>
      </c>
      <c r="E49" s="56">
        <f>IF(+I14&lt;F48,I14,D49)</f>
        <v>0</v>
      </c>
      <c r="F49" s="55">
        <f t="shared" ref="F49:F72" si="8">+D49-E49</f>
        <v>0</v>
      </c>
      <c r="G49" s="57">
        <f t="shared" si="6"/>
        <v>0</v>
      </c>
      <c r="H49" s="41">
        <f t="shared" si="7"/>
        <v>0</v>
      </c>
      <c r="I49" s="52">
        <f t="shared" ref="I49:I72" si="9">H49-G49</f>
        <v>0</v>
      </c>
      <c r="J49" s="52"/>
      <c r="K49" s="129"/>
      <c r="L49" s="54">
        <f t="shared" ref="L49:L72" si="10">IF(K49&lt;&gt;0,+G49-K49,0)</f>
        <v>0</v>
      </c>
      <c r="M49" s="129"/>
      <c r="N49" s="54">
        <f t="shared" ref="N49:N72" si="11">IF(M49&lt;&gt;0,+H49-M49,0)</f>
        <v>0</v>
      </c>
      <c r="O49" s="54">
        <f t="shared" ref="O49:O72" si="12">+N49-L49</f>
        <v>0</v>
      </c>
      <c r="P49" s="1"/>
    </row>
    <row r="50" spans="2:17" ht="12.5">
      <c r="B50" s="7" t="str">
        <f t="shared" si="4"/>
        <v/>
      </c>
      <c r="C50" s="50">
        <f>IF(D11="","-",+C49+1)</f>
        <v>2041</v>
      </c>
      <c r="D50" s="55">
        <v>0</v>
      </c>
      <c r="E50" s="56">
        <f>IF(+I14&lt;F49,I14,D50)</f>
        <v>0</v>
      </c>
      <c r="F50" s="55">
        <f t="shared" si="8"/>
        <v>0</v>
      </c>
      <c r="G50" s="57">
        <f t="shared" si="6"/>
        <v>0</v>
      </c>
      <c r="H50" s="41">
        <f t="shared" si="7"/>
        <v>0</v>
      </c>
      <c r="I50" s="52">
        <f t="shared" si="9"/>
        <v>0</v>
      </c>
      <c r="J50" s="52"/>
      <c r="K50" s="129"/>
      <c r="L50" s="54">
        <f t="shared" si="10"/>
        <v>0</v>
      </c>
      <c r="M50" s="129"/>
      <c r="N50" s="54">
        <f t="shared" si="11"/>
        <v>0</v>
      </c>
      <c r="O50" s="54">
        <f t="shared" si="12"/>
        <v>0</v>
      </c>
      <c r="P50" s="1"/>
    </row>
    <row r="51" spans="2:17" ht="12.5">
      <c r="B51" s="7" t="str">
        <f t="shared" si="4"/>
        <v/>
      </c>
      <c r="C51" s="50">
        <f>IF(D11="","-",+C50+1)</f>
        <v>2042</v>
      </c>
      <c r="D51" s="55">
        <v>0</v>
      </c>
      <c r="E51" s="56">
        <f>IF(+I14&lt;F50,I14,D51)</f>
        <v>0</v>
      </c>
      <c r="F51" s="55">
        <f t="shared" si="8"/>
        <v>0</v>
      </c>
      <c r="G51" s="57">
        <f t="shared" si="6"/>
        <v>0</v>
      </c>
      <c r="H51" s="41">
        <f t="shared" si="7"/>
        <v>0</v>
      </c>
      <c r="I51" s="52">
        <f t="shared" si="9"/>
        <v>0</v>
      </c>
      <c r="J51" s="52"/>
      <c r="K51" s="129"/>
      <c r="L51" s="54">
        <f t="shared" si="10"/>
        <v>0</v>
      </c>
      <c r="M51" s="129"/>
      <c r="N51" s="54">
        <f t="shared" si="11"/>
        <v>0</v>
      </c>
      <c r="O51" s="54">
        <f t="shared" si="12"/>
        <v>0</v>
      </c>
      <c r="P51" s="1"/>
    </row>
    <row r="52" spans="2:17" ht="12.5">
      <c r="B52" s="7" t="str">
        <f t="shared" si="4"/>
        <v/>
      </c>
      <c r="C52" s="50">
        <f>IF(D11="","-",+C51+1)</f>
        <v>2043</v>
      </c>
      <c r="D52" s="55">
        <v>0</v>
      </c>
      <c r="E52" s="56">
        <f>IF(+I14&lt;F51,I14,D52)</f>
        <v>0</v>
      </c>
      <c r="F52" s="55">
        <f t="shared" si="8"/>
        <v>0</v>
      </c>
      <c r="G52" s="57">
        <f t="shared" si="6"/>
        <v>0</v>
      </c>
      <c r="H52" s="41">
        <f t="shared" si="7"/>
        <v>0</v>
      </c>
      <c r="I52" s="52">
        <f t="shared" si="9"/>
        <v>0</v>
      </c>
      <c r="J52" s="52"/>
      <c r="K52" s="129"/>
      <c r="L52" s="54">
        <f t="shared" si="10"/>
        <v>0</v>
      </c>
      <c r="M52" s="129"/>
      <c r="N52" s="54">
        <f t="shared" si="11"/>
        <v>0</v>
      </c>
      <c r="O52" s="54">
        <f t="shared" si="12"/>
        <v>0</v>
      </c>
      <c r="P52" s="1"/>
    </row>
    <row r="53" spans="2:17" ht="12.5">
      <c r="B53" s="7" t="str">
        <f t="shared" si="4"/>
        <v/>
      </c>
      <c r="C53" s="50">
        <f>IF(D11="","-",+C52+1)</f>
        <v>2044</v>
      </c>
      <c r="D53" s="55">
        <v>0</v>
      </c>
      <c r="E53" s="56">
        <f>IF(+I14&lt;F52,I14,D53)</f>
        <v>0</v>
      </c>
      <c r="F53" s="55">
        <f t="shared" si="8"/>
        <v>0</v>
      </c>
      <c r="G53" s="57">
        <f t="shared" si="6"/>
        <v>0</v>
      </c>
      <c r="H53" s="41">
        <f t="shared" si="7"/>
        <v>0</v>
      </c>
      <c r="I53" s="52">
        <f t="shared" si="9"/>
        <v>0</v>
      </c>
      <c r="J53" s="52"/>
      <c r="K53" s="129"/>
      <c r="L53" s="54">
        <f t="shared" si="10"/>
        <v>0</v>
      </c>
      <c r="M53" s="129"/>
      <c r="N53" s="54">
        <f t="shared" si="11"/>
        <v>0</v>
      </c>
      <c r="O53" s="54">
        <f t="shared" si="12"/>
        <v>0</v>
      </c>
      <c r="P53" s="1"/>
    </row>
    <row r="54" spans="2:17" ht="12.5">
      <c r="B54" s="7" t="str">
        <f t="shared" si="4"/>
        <v/>
      </c>
      <c r="C54" s="50">
        <f>IF(D11="","-",+C53+1)</f>
        <v>2045</v>
      </c>
      <c r="D54" s="55">
        <v>0</v>
      </c>
      <c r="E54" s="56">
        <f>IF(+I14&lt;F53,I14,D54)</f>
        <v>0</v>
      </c>
      <c r="F54" s="55">
        <f t="shared" si="8"/>
        <v>0</v>
      </c>
      <c r="G54" s="57">
        <f t="shared" ref="G54:G72" si="13">+I$12*((D54+F54)/2)+E54</f>
        <v>0</v>
      </c>
      <c r="H54" s="41">
        <f t="shared" ref="H54:H72" si="14">+I$13*((D54+F54)/2)+E54</f>
        <v>0</v>
      </c>
      <c r="I54" s="52">
        <f t="shared" si="9"/>
        <v>0</v>
      </c>
      <c r="J54" s="52"/>
      <c r="K54" s="129"/>
      <c r="L54" s="54">
        <f t="shared" si="10"/>
        <v>0</v>
      </c>
      <c r="M54" s="129"/>
      <c r="N54" s="54">
        <f t="shared" si="11"/>
        <v>0</v>
      </c>
      <c r="O54" s="54">
        <f t="shared" si="12"/>
        <v>0</v>
      </c>
      <c r="P54" s="1"/>
    </row>
    <row r="55" spans="2:17" ht="12.5">
      <c r="B55" s="7" t="str">
        <f t="shared" si="4"/>
        <v/>
      </c>
      <c r="C55" s="50">
        <f>IF(D11="","-",+C54+1)</f>
        <v>2046</v>
      </c>
      <c r="D55" s="55">
        <v>0</v>
      </c>
      <c r="E55" s="56">
        <f>IF(+I14&lt;F54,I14,D55)</f>
        <v>0</v>
      </c>
      <c r="F55" s="55">
        <f t="shared" si="8"/>
        <v>0</v>
      </c>
      <c r="G55" s="57">
        <f t="shared" si="13"/>
        <v>0</v>
      </c>
      <c r="H55" s="41">
        <f t="shared" si="14"/>
        <v>0</v>
      </c>
      <c r="I55" s="52">
        <f t="shared" si="9"/>
        <v>0</v>
      </c>
      <c r="J55" s="52"/>
      <c r="K55" s="129"/>
      <c r="L55" s="54">
        <f t="shared" si="10"/>
        <v>0</v>
      </c>
      <c r="M55" s="129"/>
      <c r="N55" s="54">
        <f t="shared" si="11"/>
        <v>0</v>
      </c>
      <c r="O55" s="54">
        <f t="shared" si="12"/>
        <v>0</v>
      </c>
      <c r="P55" s="1"/>
    </row>
    <row r="56" spans="2:17" ht="12.5">
      <c r="B56" s="7" t="str">
        <f t="shared" si="4"/>
        <v/>
      </c>
      <c r="C56" s="50">
        <f>IF(D11="","-",+C55+1)</f>
        <v>2047</v>
      </c>
      <c r="D56" s="55">
        <v>0</v>
      </c>
      <c r="E56" s="56">
        <f>IF(+I14&lt;F55,I14,D56)</f>
        <v>0</v>
      </c>
      <c r="F56" s="55">
        <f t="shared" si="8"/>
        <v>0</v>
      </c>
      <c r="G56" s="57">
        <f t="shared" si="13"/>
        <v>0</v>
      </c>
      <c r="H56" s="41">
        <f t="shared" si="14"/>
        <v>0</v>
      </c>
      <c r="I56" s="52">
        <f t="shared" si="9"/>
        <v>0</v>
      </c>
      <c r="J56" s="52"/>
      <c r="K56" s="129"/>
      <c r="L56" s="54">
        <f t="shared" si="10"/>
        <v>0</v>
      </c>
      <c r="M56" s="129"/>
      <c r="N56" s="54">
        <f t="shared" si="11"/>
        <v>0</v>
      </c>
      <c r="O56" s="54">
        <f t="shared" si="12"/>
        <v>0</v>
      </c>
      <c r="P56" s="1"/>
    </row>
    <row r="57" spans="2:17" ht="12.5">
      <c r="B57" s="7" t="str">
        <f t="shared" si="4"/>
        <v/>
      </c>
      <c r="C57" s="50">
        <f>IF(D11="","-",+C56+1)</f>
        <v>2048</v>
      </c>
      <c r="D57" s="55">
        <v>0</v>
      </c>
      <c r="E57" s="56">
        <f>IF(+I14&lt;F56,I14,D57)</f>
        <v>0</v>
      </c>
      <c r="F57" s="55">
        <f t="shared" si="8"/>
        <v>0</v>
      </c>
      <c r="G57" s="57">
        <f t="shared" si="13"/>
        <v>0</v>
      </c>
      <c r="H57" s="41">
        <f t="shared" si="14"/>
        <v>0</v>
      </c>
      <c r="I57" s="52">
        <f t="shared" si="9"/>
        <v>0</v>
      </c>
      <c r="J57" s="52"/>
      <c r="K57" s="129"/>
      <c r="L57" s="54">
        <f t="shared" si="10"/>
        <v>0</v>
      </c>
      <c r="M57" s="129"/>
      <c r="N57" s="54">
        <f t="shared" si="11"/>
        <v>0</v>
      </c>
      <c r="O57" s="54">
        <f t="shared" si="12"/>
        <v>0</v>
      </c>
      <c r="P57" s="1"/>
    </row>
    <row r="58" spans="2:17" ht="12.5">
      <c r="B58" s="7" t="str">
        <f t="shared" si="4"/>
        <v/>
      </c>
      <c r="C58" s="50">
        <f>IF(D11="","-",+C57+1)</f>
        <v>2049</v>
      </c>
      <c r="D58" s="55">
        <v>0</v>
      </c>
      <c r="E58" s="56">
        <f>IF(+I14&lt;F57,I14,D58)</f>
        <v>0</v>
      </c>
      <c r="F58" s="55">
        <f t="shared" si="8"/>
        <v>0</v>
      </c>
      <c r="G58" s="57">
        <f t="shared" si="13"/>
        <v>0</v>
      </c>
      <c r="H58" s="41">
        <f t="shared" si="14"/>
        <v>0</v>
      </c>
      <c r="I58" s="52">
        <f t="shared" si="9"/>
        <v>0</v>
      </c>
      <c r="J58" s="52"/>
      <c r="K58" s="129"/>
      <c r="L58" s="54">
        <f t="shared" si="10"/>
        <v>0</v>
      </c>
      <c r="M58" s="129"/>
      <c r="N58" s="54">
        <f t="shared" si="11"/>
        <v>0</v>
      </c>
      <c r="O58" s="54">
        <f t="shared" si="12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4"/>
        <v/>
      </c>
      <c r="C59" s="50">
        <f>IF(D11="","-",+C58+1)</f>
        <v>2050</v>
      </c>
      <c r="D59" s="55">
        <v>0</v>
      </c>
      <c r="E59" s="56">
        <f>IF(+I14&lt;F58,I14,D59)</f>
        <v>0</v>
      </c>
      <c r="F59" s="55">
        <f t="shared" si="8"/>
        <v>0</v>
      </c>
      <c r="G59" s="57">
        <f t="shared" si="13"/>
        <v>0</v>
      </c>
      <c r="H59" s="41">
        <f t="shared" si="14"/>
        <v>0</v>
      </c>
      <c r="I59" s="52">
        <f t="shared" si="9"/>
        <v>0</v>
      </c>
      <c r="J59" s="52"/>
      <c r="K59" s="129"/>
      <c r="L59" s="54">
        <f t="shared" si="10"/>
        <v>0</v>
      </c>
      <c r="M59" s="129"/>
      <c r="N59" s="54">
        <f t="shared" si="11"/>
        <v>0</v>
      </c>
      <c r="O59" s="54">
        <f t="shared" si="12"/>
        <v>0</v>
      </c>
      <c r="P59" s="1"/>
    </row>
    <row r="60" spans="2:17" ht="12.5">
      <c r="B60" s="7" t="str">
        <f t="shared" si="4"/>
        <v/>
      </c>
      <c r="C60" s="50">
        <f>IF(D11="","-",+C59+1)</f>
        <v>2051</v>
      </c>
      <c r="D60" s="55">
        <v>0</v>
      </c>
      <c r="E60" s="56">
        <f>IF(+I14&lt;F59,I14,D60)</f>
        <v>0</v>
      </c>
      <c r="F60" s="55">
        <f t="shared" si="8"/>
        <v>0</v>
      </c>
      <c r="G60" s="57">
        <f t="shared" si="13"/>
        <v>0</v>
      </c>
      <c r="H60" s="41">
        <f t="shared" si="14"/>
        <v>0</v>
      </c>
      <c r="I60" s="52">
        <f t="shared" si="9"/>
        <v>0</v>
      </c>
      <c r="J60" s="52"/>
      <c r="K60" s="129"/>
      <c r="L60" s="54">
        <f t="shared" si="10"/>
        <v>0</v>
      </c>
      <c r="M60" s="129"/>
      <c r="N60" s="54">
        <f t="shared" si="11"/>
        <v>0</v>
      </c>
      <c r="O60" s="54">
        <f t="shared" si="12"/>
        <v>0</v>
      </c>
      <c r="P60" s="1"/>
    </row>
    <row r="61" spans="2:17" ht="12.5">
      <c r="B61" s="7" t="str">
        <f t="shared" si="4"/>
        <v/>
      </c>
      <c r="C61" s="50">
        <f>IF(D11="","-",+C60+1)</f>
        <v>2052</v>
      </c>
      <c r="D61" s="55">
        <v>0</v>
      </c>
      <c r="E61" s="56">
        <f>IF(+I14&lt;F60,I14,D61)</f>
        <v>0</v>
      </c>
      <c r="F61" s="55">
        <f t="shared" si="8"/>
        <v>0</v>
      </c>
      <c r="G61" s="58">
        <f t="shared" si="13"/>
        <v>0</v>
      </c>
      <c r="H61" s="41">
        <f t="shared" si="14"/>
        <v>0</v>
      </c>
      <c r="I61" s="52">
        <f t="shared" si="9"/>
        <v>0</v>
      </c>
      <c r="J61" s="52"/>
      <c r="K61" s="129"/>
      <c r="L61" s="54">
        <f t="shared" si="10"/>
        <v>0</v>
      </c>
      <c r="M61" s="129"/>
      <c r="N61" s="54">
        <f t="shared" si="11"/>
        <v>0</v>
      </c>
      <c r="O61" s="54">
        <f t="shared" si="12"/>
        <v>0</v>
      </c>
      <c r="P61" s="1"/>
    </row>
    <row r="62" spans="2:17" ht="12.5">
      <c r="B62" s="7" t="str">
        <f t="shared" si="4"/>
        <v/>
      </c>
      <c r="C62" s="50">
        <f>IF(D11="","-",+C61+1)</f>
        <v>2053</v>
      </c>
      <c r="D62" s="55">
        <v>0</v>
      </c>
      <c r="E62" s="56">
        <f>IF(+I14&lt;F61,I14,D62)</f>
        <v>0</v>
      </c>
      <c r="F62" s="55">
        <f t="shared" si="8"/>
        <v>0</v>
      </c>
      <c r="G62" s="58">
        <f t="shared" si="13"/>
        <v>0</v>
      </c>
      <c r="H62" s="41">
        <f t="shared" si="14"/>
        <v>0</v>
      </c>
      <c r="I62" s="52">
        <f t="shared" si="9"/>
        <v>0</v>
      </c>
      <c r="J62" s="52"/>
      <c r="K62" s="129"/>
      <c r="L62" s="54">
        <f t="shared" si="10"/>
        <v>0</v>
      </c>
      <c r="M62" s="129"/>
      <c r="N62" s="54">
        <f t="shared" si="11"/>
        <v>0</v>
      </c>
      <c r="O62" s="54">
        <f t="shared" si="12"/>
        <v>0</v>
      </c>
      <c r="P62" s="1"/>
    </row>
    <row r="63" spans="2:17" ht="12.5">
      <c r="B63" s="7" t="str">
        <f t="shared" si="4"/>
        <v/>
      </c>
      <c r="C63" s="50">
        <f>IF(D11="","-",+C62+1)</f>
        <v>2054</v>
      </c>
      <c r="D63" s="55">
        <v>0</v>
      </c>
      <c r="E63" s="56">
        <f>IF(+I14&lt;F62,I14,D63)</f>
        <v>0</v>
      </c>
      <c r="F63" s="55">
        <f t="shared" si="8"/>
        <v>0</v>
      </c>
      <c r="G63" s="58">
        <f t="shared" si="13"/>
        <v>0</v>
      </c>
      <c r="H63" s="41">
        <f t="shared" si="14"/>
        <v>0</v>
      </c>
      <c r="I63" s="52">
        <f t="shared" si="9"/>
        <v>0</v>
      </c>
      <c r="J63" s="52"/>
      <c r="K63" s="129"/>
      <c r="L63" s="54">
        <f t="shared" si="10"/>
        <v>0</v>
      </c>
      <c r="M63" s="129"/>
      <c r="N63" s="54">
        <f t="shared" si="11"/>
        <v>0</v>
      </c>
      <c r="O63" s="54">
        <f t="shared" si="12"/>
        <v>0</v>
      </c>
      <c r="P63" s="1"/>
    </row>
    <row r="64" spans="2:17" ht="12.5">
      <c r="B64" s="7" t="str">
        <f t="shared" si="4"/>
        <v/>
      </c>
      <c r="C64" s="50">
        <f>IF(D11="","-",+C63+1)</f>
        <v>2055</v>
      </c>
      <c r="D64" s="55">
        <v>0</v>
      </c>
      <c r="E64" s="56">
        <f>IF(+I14&lt;F63,I14,D64)</f>
        <v>0</v>
      </c>
      <c r="F64" s="55">
        <f t="shared" si="8"/>
        <v>0</v>
      </c>
      <c r="G64" s="58">
        <f t="shared" si="13"/>
        <v>0</v>
      </c>
      <c r="H64" s="41">
        <f t="shared" si="14"/>
        <v>0</v>
      </c>
      <c r="I64" s="52">
        <f t="shared" si="9"/>
        <v>0</v>
      </c>
      <c r="J64" s="52"/>
      <c r="K64" s="129"/>
      <c r="L64" s="54">
        <f t="shared" si="10"/>
        <v>0</v>
      </c>
      <c r="M64" s="129"/>
      <c r="N64" s="54">
        <f t="shared" si="11"/>
        <v>0</v>
      </c>
      <c r="O64" s="54">
        <f t="shared" si="12"/>
        <v>0</v>
      </c>
      <c r="P64" s="1"/>
    </row>
    <row r="65" spans="1:16" ht="12.5">
      <c r="B65" s="7" t="str">
        <f t="shared" si="4"/>
        <v/>
      </c>
      <c r="C65" s="50">
        <f>IF(D11="","-",+C64+1)</f>
        <v>2056</v>
      </c>
      <c r="D65" s="55">
        <v>0</v>
      </c>
      <c r="E65" s="56">
        <f>IF(+I14&lt;F64,I14,D65)</f>
        <v>0</v>
      </c>
      <c r="F65" s="55">
        <f t="shared" si="8"/>
        <v>0</v>
      </c>
      <c r="G65" s="58">
        <f t="shared" si="13"/>
        <v>0</v>
      </c>
      <c r="H65" s="41">
        <f t="shared" si="14"/>
        <v>0</v>
      </c>
      <c r="I65" s="52">
        <f t="shared" si="9"/>
        <v>0</v>
      </c>
      <c r="J65" s="52"/>
      <c r="K65" s="129"/>
      <c r="L65" s="54">
        <f t="shared" si="10"/>
        <v>0</v>
      </c>
      <c r="M65" s="129"/>
      <c r="N65" s="54">
        <f t="shared" si="11"/>
        <v>0</v>
      </c>
      <c r="O65" s="54">
        <f t="shared" si="12"/>
        <v>0</v>
      </c>
      <c r="P65" s="1"/>
    </row>
    <row r="66" spans="1:16" ht="12.5">
      <c r="B66" s="7" t="str">
        <f t="shared" si="4"/>
        <v/>
      </c>
      <c r="C66" s="50">
        <f>IF(D11="","-",+C65+1)</f>
        <v>2057</v>
      </c>
      <c r="D66" s="55">
        <v>0</v>
      </c>
      <c r="E66" s="56">
        <f>IF(+I14&lt;F65,I14,D66)</f>
        <v>0</v>
      </c>
      <c r="F66" s="55">
        <f t="shared" si="8"/>
        <v>0</v>
      </c>
      <c r="G66" s="58">
        <f t="shared" si="13"/>
        <v>0</v>
      </c>
      <c r="H66" s="41">
        <f t="shared" si="14"/>
        <v>0</v>
      </c>
      <c r="I66" s="52">
        <f t="shared" si="9"/>
        <v>0</v>
      </c>
      <c r="J66" s="52"/>
      <c r="K66" s="129"/>
      <c r="L66" s="54">
        <f t="shared" si="10"/>
        <v>0</v>
      </c>
      <c r="M66" s="129"/>
      <c r="N66" s="54">
        <f t="shared" si="11"/>
        <v>0</v>
      </c>
      <c r="O66" s="54">
        <f t="shared" si="12"/>
        <v>0</v>
      </c>
      <c r="P66" s="1"/>
    </row>
    <row r="67" spans="1:16" ht="12.5">
      <c r="B67" s="7" t="str">
        <f t="shared" si="4"/>
        <v/>
      </c>
      <c r="C67" s="50">
        <f>IF(D11="","-",+C66+1)</f>
        <v>2058</v>
      </c>
      <c r="D67" s="55">
        <v>0</v>
      </c>
      <c r="E67" s="56">
        <f>IF(+I14&lt;F66,I14,D67)</f>
        <v>0</v>
      </c>
      <c r="F67" s="55">
        <f t="shared" si="8"/>
        <v>0</v>
      </c>
      <c r="G67" s="58">
        <f t="shared" si="13"/>
        <v>0</v>
      </c>
      <c r="H67" s="41">
        <f t="shared" si="14"/>
        <v>0</v>
      </c>
      <c r="I67" s="52">
        <f t="shared" si="9"/>
        <v>0</v>
      </c>
      <c r="J67" s="52"/>
      <c r="K67" s="129"/>
      <c r="L67" s="54">
        <f t="shared" si="10"/>
        <v>0</v>
      </c>
      <c r="M67" s="129"/>
      <c r="N67" s="54">
        <f t="shared" si="11"/>
        <v>0</v>
      </c>
      <c r="O67" s="54">
        <f t="shared" si="12"/>
        <v>0</v>
      </c>
      <c r="P67" s="1"/>
    </row>
    <row r="68" spans="1:16" ht="12.5">
      <c r="B68" s="7" t="str">
        <f t="shared" si="4"/>
        <v/>
      </c>
      <c r="C68" s="50">
        <f>IF(D11="","-",+C67+1)</f>
        <v>2059</v>
      </c>
      <c r="D68" s="55">
        <v>0</v>
      </c>
      <c r="E68" s="56">
        <f>IF(+I14&lt;F67,I14,D68)</f>
        <v>0</v>
      </c>
      <c r="F68" s="55">
        <f t="shared" si="8"/>
        <v>0</v>
      </c>
      <c r="G68" s="58">
        <f t="shared" si="13"/>
        <v>0</v>
      </c>
      <c r="H68" s="41">
        <f t="shared" si="14"/>
        <v>0</v>
      </c>
      <c r="I68" s="52">
        <f t="shared" si="9"/>
        <v>0</v>
      </c>
      <c r="J68" s="52"/>
      <c r="K68" s="129"/>
      <c r="L68" s="54">
        <f t="shared" si="10"/>
        <v>0</v>
      </c>
      <c r="M68" s="129"/>
      <c r="N68" s="54">
        <f t="shared" si="11"/>
        <v>0</v>
      </c>
      <c r="O68" s="54">
        <f t="shared" si="12"/>
        <v>0</v>
      </c>
      <c r="P68" s="1"/>
    </row>
    <row r="69" spans="1:16" ht="12.5">
      <c r="B69" s="7" t="str">
        <f t="shared" si="4"/>
        <v/>
      </c>
      <c r="C69" s="50">
        <f>IF(D11="","-",+C68+1)</f>
        <v>2060</v>
      </c>
      <c r="D69" s="55">
        <v>0</v>
      </c>
      <c r="E69" s="56">
        <f>IF(+I14&lt;F68,I14,D69)</f>
        <v>0</v>
      </c>
      <c r="F69" s="55">
        <f t="shared" si="8"/>
        <v>0</v>
      </c>
      <c r="G69" s="58">
        <f t="shared" si="13"/>
        <v>0</v>
      </c>
      <c r="H69" s="41">
        <f t="shared" si="14"/>
        <v>0</v>
      </c>
      <c r="I69" s="52">
        <f t="shared" si="9"/>
        <v>0</v>
      </c>
      <c r="J69" s="52"/>
      <c r="K69" s="129"/>
      <c r="L69" s="54">
        <f t="shared" si="10"/>
        <v>0</v>
      </c>
      <c r="M69" s="129"/>
      <c r="N69" s="54">
        <f t="shared" si="11"/>
        <v>0</v>
      </c>
      <c r="O69" s="54">
        <f t="shared" si="12"/>
        <v>0</v>
      </c>
      <c r="P69" s="1"/>
    </row>
    <row r="70" spans="1:16" ht="12.5">
      <c r="B70" s="7" t="str">
        <f t="shared" si="4"/>
        <v/>
      </c>
      <c r="C70" s="50">
        <f>IF(D11="","-",+C69+1)</f>
        <v>2061</v>
      </c>
      <c r="D70" s="55">
        <v>0</v>
      </c>
      <c r="E70" s="56">
        <f>IF(+I14&lt;F69,I14,D70)</f>
        <v>0</v>
      </c>
      <c r="F70" s="55">
        <f t="shared" si="8"/>
        <v>0</v>
      </c>
      <c r="G70" s="58">
        <f t="shared" si="13"/>
        <v>0</v>
      </c>
      <c r="H70" s="41">
        <f t="shared" si="14"/>
        <v>0</v>
      </c>
      <c r="I70" s="52">
        <f t="shared" si="9"/>
        <v>0</v>
      </c>
      <c r="J70" s="52"/>
      <c r="K70" s="129"/>
      <c r="L70" s="54">
        <f t="shared" si="10"/>
        <v>0</v>
      </c>
      <c r="M70" s="129"/>
      <c r="N70" s="54">
        <f t="shared" si="11"/>
        <v>0</v>
      </c>
      <c r="O70" s="54">
        <f t="shared" si="12"/>
        <v>0</v>
      </c>
      <c r="P70" s="1"/>
    </row>
    <row r="71" spans="1:16" ht="12.5">
      <c r="B71" s="7" t="str">
        <f t="shared" si="4"/>
        <v/>
      </c>
      <c r="C71" s="50">
        <f>IF(D11="","-",+C70+1)</f>
        <v>2062</v>
      </c>
      <c r="D71" s="55">
        <v>0</v>
      </c>
      <c r="E71" s="56">
        <f>IF(+I14&lt;F70,I14,D71)</f>
        <v>0</v>
      </c>
      <c r="F71" s="55">
        <f t="shared" si="8"/>
        <v>0</v>
      </c>
      <c r="G71" s="58">
        <f t="shared" si="13"/>
        <v>0</v>
      </c>
      <c r="H71" s="41">
        <f t="shared" si="14"/>
        <v>0</v>
      </c>
      <c r="I71" s="52">
        <f t="shared" si="9"/>
        <v>0</v>
      </c>
      <c r="J71" s="52"/>
      <c r="K71" s="129"/>
      <c r="L71" s="54">
        <f t="shared" si="10"/>
        <v>0</v>
      </c>
      <c r="M71" s="129"/>
      <c r="N71" s="54">
        <f t="shared" si="11"/>
        <v>0</v>
      </c>
      <c r="O71" s="54">
        <f t="shared" si="12"/>
        <v>0</v>
      </c>
      <c r="P71" s="1"/>
    </row>
    <row r="72" spans="1:16" ht="13" thickBot="1">
      <c r="B72" s="7" t="str">
        <f t="shared" si="4"/>
        <v/>
      </c>
      <c r="C72" s="59">
        <f>IF(D11="","-",+C71+1)</f>
        <v>2063</v>
      </c>
      <c r="D72" s="60">
        <v>0</v>
      </c>
      <c r="E72" s="61">
        <f>IF(+I14&lt;F71,I14,D72)</f>
        <v>0</v>
      </c>
      <c r="F72" s="60">
        <f t="shared" si="8"/>
        <v>0</v>
      </c>
      <c r="G72" s="62">
        <f t="shared" si="13"/>
        <v>0</v>
      </c>
      <c r="H72" s="28">
        <f t="shared" si="14"/>
        <v>0</v>
      </c>
      <c r="I72" s="63">
        <f t="shared" si="9"/>
        <v>0</v>
      </c>
      <c r="J72" s="52"/>
      <c r="K72" s="130"/>
      <c r="L72" s="64">
        <f t="shared" si="10"/>
        <v>0</v>
      </c>
      <c r="M72" s="130"/>
      <c r="N72" s="64">
        <f t="shared" si="11"/>
        <v>0</v>
      </c>
      <c r="O72" s="64">
        <f t="shared" si="12"/>
        <v>0</v>
      </c>
      <c r="P72" s="1"/>
    </row>
    <row r="73" spans="1:16" ht="12.5">
      <c r="C73" s="12" t="s">
        <v>78</v>
      </c>
      <c r="D73" s="15"/>
      <c r="E73" s="15"/>
      <c r="F73" s="15"/>
      <c r="G73" s="15"/>
      <c r="H73" s="15"/>
      <c r="I73" s="15">
        <f>SUM(I17:I72)</f>
        <v>0</v>
      </c>
      <c r="J73" s="15"/>
      <c r="K73" s="15"/>
      <c r="L73" s="15"/>
      <c r="M73" s="15"/>
      <c r="N73" s="15"/>
      <c r="O73" s="1"/>
      <c r="P73" s="1"/>
    </row>
    <row r="74" spans="1:16" ht="12.5">
      <c r="D74" s="2"/>
      <c r="E74" s="1"/>
      <c r="F74" s="1"/>
      <c r="G74" s="1"/>
      <c r="H74" s="3"/>
      <c r="I74" s="3"/>
      <c r="J74" s="15"/>
      <c r="K74" s="3"/>
      <c r="L74" s="3"/>
      <c r="M74" s="3"/>
      <c r="N74" s="3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3"/>
      <c r="I75" s="3"/>
      <c r="J75" s="15"/>
      <c r="K75" s="3"/>
      <c r="L75" s="3"/>
      <c r="M75" s="3"/>
      <c r="N75" s="3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3"/>
      <c r="I76" s="3"/>
      <c r="J76" s="15"/>
      <c r="K76" s="3"/>
      <c r="L76" s="3"/>
      <c r="M76" s="3"/>
      <c r="N76" s="3"/>
      <c r="O76" s="1"/>
      <c r="P76" s="1"/>
    </row>
    <row r="77" spans="1:16" ht="17.5">
      <c r="C77" s="25" t="s">
        <v>80</v>
      </c>
      <c r="D77" s="12"/>
      <c r="E77" s="12"/>
      <c r="F77" s="12"/>
      <c r="G77" s="15"/>
      <c r="H77" s="15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15"/>
      <c r="H78" s="15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3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3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3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3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3"/>
      <c r="L83" s="14"/>
      <c r="M83" s="14"/>
      <c r="P83" s="14" t="str">
        <f ca="1">P1</f>
        <v>SWEPCO Project 20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3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3"/>
      <c r="J85" s="3"/>
      <c r="K85" s="15"/>
      <c r="L85" s="3"/>
      <c r="M85" s="3"/>
      <c r="N85" s="3"/>
      <c r="O85" s="15"/>
      <c r="P85" s="1"/>
      <c r="Q85" s="1"/>
    </row>
    <row r="86" spans="1:17" ht="16" thickBot="1">
      <c r="C86" s="9"/>
      <c r="D86" s="2"/>
      <c r="E86" s="1"/>
      <c r="F86" s="1"/>
      <c r="G86" s="1"/>
      <c r="H86" s="1"/>
      <c r="I86" s="3"/>
      <c r="J86" s="3"/>
      <c r="K86" s="15"/>
      <c r="L86" s="120">
        <f>+J92</f>
        <v>2024</v>
      </c>
      <c r="M86" s="121" t="s">
        <v>9</v>
      </c>
      <c r="N86" s="125" t="s">
        <v>159</v>
      </c>
      <c r="O86" s="122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17"/>
      <c r="I87" s="1" t="s">
        <v>47</v>
      </c>
      <c r="J87" s="1"/>
      <c r="K87" s="116"/>
      <c r="L87" s="114" t="s">
        <v>391</v>
      </c>
      <c r="M87" s="68">
        <v>0</v>
      </c>
      <c r="N87" s="68">
        <v>0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21"/>
      <c r="J88" s="21"/>
      <c r="K88" s="118"/>
      <c r="L88" s="119" t="s">
        <v>392</v>
      </c>
      <c r="M88" s="70">
        <f>IF(J92&lt;D11,0,VLOOKUP(J92,C99:P154,6))</f>
        <v>0</v>
      </c>
      <c r="N88" s="70">
        <f>IF(J92&lt;D11,0,VLOOKUP(J92,C99:P154,7))</f>
        <v>0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27" t="str">
        <f>D7</f>
        <v>[NW Ark Area Improve - 2008]  Elm Springs, East Rogers, Shipe Road Stations</v>
      </c>
      <c r="E89" s="1"/>
      <c r="F89" s="1"/>
      <c r="G89" s="1"/>
      <c r="H89" s="1"/>
      <c r="I89" s="3"/>
      <c r="J89" s="3"/>
      <c r="K89" s="117"/>
      <c r="L89" s="115" t="s">
        <v>156</v>
      </c>
      <c r="M89" s="73">
        <f>+M88-M87</f>
        <v>0</v>
      </c>
      <c r="N89" s="73">
        <f>+N88-N87</f>
        <v>0</v>
      </c>
      <c r="O89" s="74">
        <f>+O88-O87</f>
        <v>0</v>
      </c>
      <c r="P89" s="1"/>
      <c r="Q89" s="1"/>
    </row>
    <row r="90" spans="1:17" ht="13.5" thickBot="1">
      <c r="C90" s="29"/>
      <c r="D90" s="143" t="str">
        <f>D8</f>
        <v>***2008 INVESTMENT NOW INCLUDED IN PROJECT S.003 ABOVE***</v>
      </c>
      <c r="E90" s="12"/>
      <c r="F90" s="12"/>
      <c r="G90" s="12"/>
      <c r="H90" s="11"/>
      <c r="I90" s="3"/>
      <c r="J90" s="3"/>
      <c r="K90" s="15"/>
      <c r="L90" s="3"/>
      <c r="M90" s="3"/>
      <c r="N90" s="3"/>
      <c r="O90" s="15"/>
      <c r="P90" s="1"/>
      <c r="Q90" s="1"/>
    </row>
    <row r="91" spans="1:17" ht="13.5" thickBot="1">
      <c r="C91" s="75" t="s">
        <v>85</v>
      </c>
      <c r="D91" s="91" t="str">
        <f>+D9</f>
        <v>TP2007103</v>
      </c>
      <c r="E91" s="76"/>
      <c r="F91" s="76"/>
      <c r="G91" s="76"/>
      <c r="H91" s="76"/>
      <c r="I91" s="76"/>
      <c r="J91" s="95"/>
      <c r="Q91" s="1"/>
    </row>
    <row r="92" spans="1:17" ht="13">
      <c r="C92" s="34" t="s">
        <v>51</v>
      </c>
      <c r="D92" s="35">
        <v>0</v>
      </c>
      <c r="E92" s="1" t="s">
        <v>86</v>
      </c>
      <c r="H92" s="2"/>
      <c r="I92" s="2"/>
      <c r="J92" s="36">
        <f>+'SWE.WS.G.BPU.ATRR.True-up'!M16</f>
        <v>2024</v>
      </c>
      <c r="K92" s="33"/>
      <c r="L92" s="15" t="s">
        <v>87</v>
      </c>
      <c r="P92" s="1"/>
      <c r="Q92" s="1"/>
    </row>
    <row r="93" spans="1:17" ht="12.5">
      <c r="C93" s="34" t="s">
        <v>54</v>
      </c>
      <c r="D93" s="88">
        <f>IF(D11=I10,"",D11)</f>
        <v>2008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87">
        <f>IF(D11=I10,"",D12)</f>
        <v>11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15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28">
        <f>IF(D92=0,0,D92/D95)</f>
        <v>0</v>
      </c>
      <c r="K96" s="15"/>
      <c r="L96" s="15"/>
      <c r="M96" s="15"/>
      <c r="N96" s="15"/>
      <c r="O96" s="15"/>
      <c r="P96" s="1"/>
      <c r="Q96" s="1"/>
    </row>
    <row r="97" spans="1:17" ht="39">
      <c r="A97" s="5"/>
      <c r="B97" s="5"/>
      <c r="C97" s="79" t="s">
        <v>51</v>
      </c>
      <c r="D97" s="80" t="s">
        <v>65</v>
      </c>
      <c r="E97" s="45" t="s">
        <v>66</v>
      </c>
      <c r="F97" s="45" t="s">
        <v>67</v>
      </c>
      <c r="G97" s="43" t="s">
        <v>89</v>
      </c>
      <c r="H97" s="157" t="s">
        <v>388</v>
      </c>
      <c r="I97" s="158" t="s">
        <v>389</v>
      </c>
      <c r="J97" s="79" t="s">
        <v>90</v>
      </c>
      <c r="K97" s="81"/>
      <c r="L97" s="126" t="s">
        <v>228</v>
      </c>
      <c r="M97" s="45" t="s">
        <v>91</v>
      </c>
      <c r="N97" s="126" t="s">
        <v>228</v>
      </c>
      <c r="O97" s="45" t="s">
        <v>91</v>
      </c>
      <c r="P97" s="45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155" t="s">
        <v>74</v>
      </c>
      <c r="I98" s="47" t="s">
        <v>75</v>
      </c>
      <c r="J98" s="46" t="s">
        <v>94</v>
      </c>
      <c r="K98" s="44"/>
      <c r="L98" s="48" t="s">
        <v>77</v>
      </c>
      <c r="M98" s="48" t="s">
        <v>77</v>
      </c>
      <c r="N98" s="48" t="s">
        <v>95</v>
      </c>
      <c r="O98" s="48" t="s">
        <v>95</v>
      </c>
      <c r="P98" s="48" t="s">
        <v>95</v>
      </c>
      <c r="Q98" s="1"/>
    </row>
    <row r="99" spans="1:17" ht="12.5">
      <c r="C99" s="50">
        <f>IF(D93= "","-",D93)</f>
        <v>2008</v>
      </c>
      <c r="D99" s="133">
        <v>0</v>
      </c>
      <c r="E99" s="136">
        <v>2625</v>
      </c>
      <c r="F99" s="137">
        <v>1162841</v>
      </c>
      <c r="G99" s="140">
        <v>581421</v>
      </c>
      <c r="H99" s="138">
        <v>95304</v>
      </c>
      <c r="I99" s="139">
        <v>95304</v>
      </c>
      <c r="J99" s="54">
        <f t="shared" ref="J99:J130" si="15">+I99-H99</f>
        <v>0</v>
      </c>
      <c r="K99" s="54"/>
      <c r="L99" s="112">
        <v>95304</v>
      </c>
      <c r="M99" s="53">
        <f t="shared" ref="M99:M130" si="16">IF(L99&lt;&gt;0,+H99-L99,0)</f>
        <v>0</v>
      </c>
      <c r="N99" s="112">
        <v>95304</v>
      </c>
      <c r="O99" s="53">
        <f t="shared" ref="O99:O130" si="17">IF(N99&lt;&gt;0,+I99-N99,0)</f>
        <v>0</v>
      </c>
      <c r="P99" s="53">
        <f t="shared" ref="P99:P130" si="18">+O99-M99</f>
        <v>0</v>
      </c>
      <c r="Q99" s="1"/>
    </row>
    <row r="100" spans="1:17" ht="12.5">
      <c r="B100" s="7" t="str">
        <f>IF(D100=F99,"","IU")</f>
        <v/>
      </c>
      <c r="C100" s="50">
        <f>IF(D93="","-",+C99+1)</f>
        <v>2009</v>
      </c>
      <c r="D100" s="133">
        <v>1162841</v>
      </c>
      <c r="E100" s="136">
        <v>30670.157894736843</v>
      </c>
      <c r="F100" s="137">
        <v>1132170.8421052631</v>
      </c>
      <c r="G100" s="137">
        <v>1147505.9210526315</v>
      </c>
      <c r="H100" s="136">
        <v>196757.48368197863</v>
      </c>
      <c r="I100" s="135">
        <v>196757.48368197863</v>
      </c>
      <c r="J100" s="54">
        <f t="shared" si="15"/>
        <v>0</v>
      </c>
      <c r="K100" s="54"/>
      <c r="L100" s="113">
        <f>H100</f>
        <v>196757.48368197863</v>
      </c>
      <c r="M100" s="54">
        <f t="shared" si="16"/>
        <v>0</v>
      </c>
      <c r="N100" s="113">
        <f>I100</f>
        <v>196757.48368197863</v>
      </c>
      <c r="O100" s="54">
        <f t="shared" si="17"/>
        <v>0</v>
      </c>
      <c r="P100" s="54">
        <f t="shared" si="18"/>
        <v>0</v>
      </c>
      <c r="Q100" s="1"/>
    </row>
    <row r="101" spans="1:17" ht="12.5">
      <c r="B101" s="7" t="str">
        <f t="shared" ref="B101:B154" si="19">IF(D101=F100,"","IU")</f>
        <v>IU</v>
      </c>
      <c r="C101" s="50">
        <f>IF(D93="","-",+C100+1)</f>
        <v>2010</v>
      </c>
      <c r="D101" s="145">
        <v>0</v>
      </c>
      <c r="E101" s="146">
        <f>IF(+J96&lt;F100,J96,D101)</f>
        <v>0</v>
      </c>
      <c r="F101" s="147">
        <f t="shared" ref="F101:F130" si="20">+D101-E101</f>
        <v>0</v>
      </c>
      <c r="G101" s="147">
        <f t="shared" ref="G101:G130" si="21">+(F101+D101)/2</f>
        <v>0</v>
      </c>
      <c r="H101" s="148">
        <f t="shared" ref="H101:H130" si="22">+J$94*G101+E101</f>
        <v>0</v>
      </c>
      <c r="I101" s="149">
        <f t="shared" ref="I101:I130" si="23">+J$95*G101+E101</f>
        <v>0</v>
      </c>
      <c r="J101" s="54">
        <f t="shared" si="15"/>
        <v>0</v>
      </c>
      <c r="K101" s="54"/>
      <c r="L101" s="113"/>
      <c r="M101" s="54">
        <f t="shared" si="16"/>
        <v>0</v>
      </c>
      <c r="N101" s="113"/>
      <c r="O101" s="54">
        <f t="shared" si="17"/>
        <v>0</v>
      </c>
      <c r="P101" s="54">
        <f t="shared" si="18"/>
        <v>0</v>
      </c>
      <c r="Q101" s="1"/>
    </row>
    <row r="102" spans="1:17" ht="12.5">
      <c r="B102" s="7" t="str">
        <f t="shared" si="19"/>
        <v/>
      </c>
      <c r="C102" s="50">
        <f>IF(D93="","-",+C101+1)</f>
        <v>2011</v>
      </c>
      <c r="D102" s="145">
        <v>0</v>
      </c>
      <c r="E102" s="146">
        <f>IF(+J96&lt;F101,J96,D102)</f>
        <v>0</v>
      </c>
      <c r="F102" s="147">
        <f t="shared" si="20"/>
        <v>0</v>
      </c>
      <c r="G102" s="147">
        <f t="shared" si="21"/>
        <v>0</v>
      </c>
      <c r="H102" s="148">
        <f t="shared" si="22"/>
        <v>0</v>
      </c>
      <c r="I102" s="149">
        <f t="shared" si="23"/>
        <v>0</v>
      </c>
      <c r="J102" s="54">
        <f t="shared" si="15"/>
        <v>0</v>
      </c>
      <c r="K102" s="54"/>
      <c r="L102" s="113"/>
      <c r="M102" s="54">
        <f t="shared" si="16"/>
        <v>0</v>
      </c>
      <c r="N102" s="113"/>
      <c r="O102" s="54">
        <f t="shared" si="17"/>
        <v>0</v>
      </c>
      <c r="P102" s="54">
        <f t="shared" si="18"/>
        <v>0</v>
      </c>
      <c r="Q102" s="1"/>
    </row>
    <row r="103" spans="1:17" ht="12.5">
      <c r="B103" s="7" t="str">
        <f t="shared" si="19"/>
        <v/>
      </c>
      <c r="C103" s="50">
        <f>IF(D93="","-",+C102+1)</f>
        <v>2012</v>
      </c>
      <c r="D103" s="133">
        <v>0</v>
      </c>
      <c r="E103" s="136">
        <v>0</v>
      </c>
      <c r="F103" s="137">
        <v>0</v>
      </c>
      <c r="G103" s="137">
        <v>0</v>
      </c>
      <c r="H103" s="136">
        <v>0</v>
      </c>
      <c r="I103" s="135">
        <v>0</v>
      </c>
      <c r="J103" s="54">
        <f t="shared" si="15"/>
        <v>0</v>
      </c>
      <c r="K103" s="54"/>
      <c r="L103" s="113">
        <f>H103</f>
        <v>0</v>
      </c>
      <c r="M103" s="54">
        <f t="shared" si="16"/>
        <v>0</v>
      </c>
      <c r="N103" s="113">
        <f>I103</f>
        <v>0</v>
      </c>
      <c r="O103" s="54">
        <f t="shared" si="17"/>
        <v>0</v>
      </c>
      <c r="P103" s="54">
        <f t="shared" si="18"/>
        <v>0</v>
      </c>
      <c r="Q103" s="1"/>
    </row>
    <row r="104" spans="1:17" ht="12.5">
      <c r="B104" s="7" t="str">
        <f t="shared" si="19"/>
        <v/>
      </c>
      <c r="C104" s="50">
        <f>IF(D93="","-",+C103+1)</f>
        <v>2013</v>
      </c>
      <c r="D104" s="12">
        <v>0</v>
      </c>
      <c r="E104" s="56">
        <f>IF(+J96&lt;F103,J96,D104)</f>
        <v>0</v>
      </c>
      <c r="F104" s="55">
        <f t="shared" si="20"/>
        <v>0</v>
      </c>
      <c r="G104" s="55">
        <f t="shared" si="21"/>
        <v>0</v>
      </c>
      <c r="H104" s="58">
        <f t="shared" si="22"/>
        <v>0</v>
      </c>
      <c r="I104" s="108">
        <f t="shared" si="23"/>
        <v>0</v>
      </c>
      <c r="J104" s="54">
        <f t="shared" si="15"/>
        <v>0</v>
      </c>
      <c r="K104" s="54"/>
      <c r="L104" s="129"/>
      <c r="M104" s="54">
        <f t="shared" si="16"/>
        <v>0</v>
      </c>
      <c r="N104" s="129"/>
      <c r="O104" s="54">
        <f t="shared" si="17"/>
        <v>0</v>
      </c>
      <c r="P104" s="54">
        <f t="shared" si="18"/>
        <v>0</v>
      </c>
      <c r="Q104" s="1"/>
    </row>
    <row r="105" spans="1:17" ht="12.5">
      <c r="B105" s="7" t="str">
        <f t="shared" si="19"/>
        <v/>
      </c>
      <c r="C105" s="50">
        <f>IF(D93="","-",+C104+1)</f>
        <v>2014</v>
      </c>
      <c r="D105" s="12">
        <v>0</v>
      </c>
      <c r="E105" s="56">
        <f>IF(+J96&lt;F104,J96,D105)</f>
        <v>0</v>
      </c>
      <c r="F105" s="55">
        <f t="shared" si="20"/>
        <v>0</v>
      </c>
      <c r="G105" s="55">
        <f t="shared" si="21"/>
        <v>0</v>
      </c>
      <c r="H105" s="58">
        <f t="shared" si="22"/>
        <v>0</v>
      </c>
      <c r="I105" s="108">
        <f t="shared" si="23"/>
        <v>0</v>
      </c>
      <c r="J105" s="54">
        <f t="shared" si="15"/>
        <v>0</v>
      </c>
      <c r="K105" s="54"/>
      <c r="L105" s="129"/>
      <c r="M105" s="54">
        <f t="shared" si="16"/>
        <v>0</v>
      </c>
      <c r="N105" s="129"/>
      <c r="O105" s="54">
        <f t="shared" si="17"/>
        <v>0</v>
      </c>
      <c r="P105" s="54">
        <f t="shared" si="18"/>
        <v>0</v>
      </c>
      <c r="Q105" s="1"/>
    </row>
    <row r="106" spans="1:17" ht="12.5">
      <c r="B106" s="7" t="str">
        <f t="shared" si="19"/>
        <v/>
      </c>
      <c r="C106" s="50">
        <f>IF(D93="","-",+C105+1)</f>
        <v>2015</v>
      </c>
      <c r="D106" s="12">
        <v>0</v>
      </c>
      <c r="E106" s="56">
        <f>IF(+J96&lt;F105,J96,D106)</f>
        <v>0</v>
      </c>
      <c r="F106" s="55">
        <f t="shared" si="20"/>
        <v>0</v>
      </c>
      <c r="G106" s="55">
        <f t="shared" si="21"/>
        <v>0</v>
      </c>
      <c r="H106" s="58">
        <f t="shared" si="22"/>
        <v>0</v>
      </c>
      <c r="I106" s="108">
        <f t="shared" si="23"/>
        <v>0</v>
      </c>
      <c r="J106" s="54">
        <f t="shared" si="15"/>
        <v>0</v>
      </c>
      <c r="K106" s="54"/>
      <c r="L106" s="129"/>
      <c r="M106" s="54">
        <f t="shared" si="16"/>
        <v>0</v>
      </c>
      <c r="N106" s="129"/>
      <c r="O106" s="54">
        <f t="shared" si="17"/>
        <v>0</v>
      </c>
      <c r="P106" s="54">
        <f t="shared" si="18"/>
        <v>0</v>
      </c>
      <c r="Q106" s="1"/>
    </row>
    <row r="107" spans="1:17" ht="12.5">
      <c r="B107" s="7" t="str">
        <f t="shared" si="19"/>
        <v/>
      </c>
      <c r="C107" s="50">
        <f>IF(D93="","-",+C106+1)</f>
        <v>2016</v>
      </c>
      <c r="D107" s="12">
        <v>0</v>
      </c>
      <c r="E107" s="56">
        <f>IF(+J96&lt;F106,J96,D107)</f>
        <v>0</v>
      </c>
      <c r="F107" s="55">
        <f t="shared" si="20"/>
        <v>0</v>
      </c>
      <c r="G107" s="55">
        <f t="shared" si="21"/>
        <v>0</v>
      </c>
      <c r="H107" s="58">
        <f t="shared" si="22"/>
        <v>0</v>
      </c>
      <c r="I107" s="108">
        <f t="shared" si="23"/>
        <v>0</v>
      </c>
      <c r="J107" s="54">
        <f t="shared" si="15"/>
        <v>0</v>
      </c>
      <c r="K107" s="54"/>
      <c r="L107" s="129"/>
      <c r="M107" s="54">
        <f t="shared" si="16"/>
        <v>0</v>
      </c>
      <c r="N107" s="129"/>
      <c r="O107" s="54">
        <f t="shared" si="17"/>
        <v>0</v>
      </c>
      <c r="P107" s="54">
        <f t="shared" si="18"/>
        <v>0</v>
      </c>
      <c r="Q107" s="1"/>
    </row>
    <row r="108" spans="1:17" ht="12.5">
      <c r="B108" s="7" t="str">
        <f t="shared" si="19"/>
        <v/>
      </c>
      <c r="C108" s="50">
        <f>IF(D93="","-",+C107+1)</f>
        <v>2017</v>
      </c>
      <c r="D108" s="12">
        <v>0</v>
      </c>
      <c r="E108" s="56">
        <f>IF(+J96&lt;F107,J96,D108)</f>
        <v>0</v>
      </c>
      <c r="F108" s="55">
        <f t="shared" si="20"/>
        <v>0</v>
      </c>
      <c r="G108" s="55">
        <f t="shared" si="21"/>
        <v>0</v>
      </c>
      <c r="H108" s="58">
        <f t="shared" si="22"/>
        <v>0</v>
      </c>
      <c r="I108" s="108">
        <f t="shared" si="23"/>
        <v>0</v>
      </c>
      <c r="J108" s="54">
        <f t="shared" si="15"/>
        <v>0</v>
      </c>
      <c r="K108" s="54"/>
      <c r="L108" s="129"/>
      <c r="M108" s="54">
        <f t="shared" si="16"/>
        <v>0</v>
      </c>
      <c r="N108" s="129"/>
      <c r="O108" s="54">
        <f t="shared" si="17"/>
        <v>0</v>
      </c>
      <c r="P108" s="54">
        <f t="shared" si="18"/>
        <v>0</v>
      </c>
      <c r="Q108" s="1"/>
    </row>
    <row r="109" spans="1:17" ht="12.5">
      <c r="B109" s="7" t="str">
        <f t="shared" si="19"/>
        <v/>
      </c>
      <c r="C109" s="50">
        <f>IF(D93="","-",+C108+1)</f>
        <v>2018</v>
      </c>
      <c r="D109" s="12">
        <v>0</v>
      </c>
      <c r="E109" s="56">
        <f>IF(+J96&lt;F108,J96,D109)</f>
        <v>0</v>
      </c>
      <c r="F109" s="55">
        <f t="shared" si="20"/>
        <v>0</v>
      </c>
      <c r="G109" s="55">
        <f t="shared" si="21"/>
        <v>0</v>
      </c>
      <c r="H109" s="58">
        <f t="shared" si="22"/>
        <v>0</v>
      </c>
      <c r="I109" s="108">
        <f t="shared" si="23"/>
        <v>0</v>
      </c>
      <c r="J109" s="54">
        <f t="shared" si="15"/>
        <v>0</v>
      </c>
      <c r="K109" s="54"/>
      <c r="L109" s="129"/>
      <c r="M109" s="54">
        <f t="shared" si="16"/>
        <v>0</v>
      </c>
      <c r="N109" s="129"/>
      <c r="O109" s="54">
        <f t="shared" si="17"/>
        <v>0</v>
      </c>
      <c r="P109" s="54">
        <f t="shared" si="18"/>
        <v>0</v>
      </c>
      <c r="Q109" s="1"/>
    </row>
    <row r="110" spans="1:17" ht="12.5">
      <c r="B110" s="7" t="str">
        <f t="shared" si="19"/>
        <v/>
      </c>
      <c r="C110" s="50">
        <f>IF(D93="","-",+C109+1)</f>
        <v>2019</v>
      </c>
      <c r="D110" s="12">
        <v>0</v>
      </c>
      <c r="E110" s="56">
        <f>IF(+J96&lt;F109,J96,D110)</f>
        <v>0</v>
      </c>
      <c r="F110" s="55">
        <f t="shared" si="20"/>
        <v>0</v>
      </c>
      <c r="G110" s="55">
        <f t="shared" si="21"/>
        <v>0</v>
      </c>
      <c r="H110" s="58">
        <f t="shared" si="22"/>
        <v>0</v>
      </c>
      <c r="I110" s="108">
        <f t="shared" si="23"/>
        <v>0</v>
      </c>
      <c r="J110" s="54">
        <f t="shared" si="15"/>
        <v>0</v>
      </c>
      <c r="K110" s="54"/>
      <c r="L110" s="129"/>
      <c r="M110" s="54">
        <f t="shared" si="16"/>
        <v>0</v>
      </c>
      <c r="N110" s="129"/>
      <c r="O110" s="54">
        <f t="shared" si="17"/>
        <v>0</v>
      </c>
      <c r="P110" s="54">
        <f t="shared" si="18"/>
        <v>0</v>
      </c>
      <c r="Q110" s="1"/>
    </row>
    <row r="111" spans="1:17" ht="12.5">
      <c r="B111" s="7" t="str">
        <f t="shared" si="19"/>
        <v/>
      </c>
      <c r="C111" s="50">
        <f>IF(D93="","-",+C110+1)</f>
        <v>2020</v>
      </c>
      <c r="D111" s="12">
        <v>0</v>
      </c>
      <c r="E111" s="56">
        <f>IF(+J96&lt;F110,J96,D111)</f>
        <v>0</v>
      </c>
      <c r="F111" s="55">
        <f t="shared" si="20"/>
        <v>0</v>
      </c>
      <c r="G111" s="55">
        <f t="shared" si="21"/>
        <v>0</v>
      </c>
      <c r="H111" s="58">
        <f t="shared" si="22"/>
        <v>0</v>
      </c>
      <c r="I111" s="108">
        <f t="shared" si="23"/>
        <v>0</v>
      </c>
      <c r="J111" s="54">
        <f t="shared" si="15"/>
        <v>0</v>
      </c>
      <c r="K111" s="54"/>
      <c r="L111" s="129"/>
      <c r="M111" s="54">
        <f t="shared" si="16"/>
        <v>0</v>
      </c>
      <c r="N111" s="129"/>
      <c r="O111" s="54">
        <f t="shared" si="17"/>
        <v>0</v>
      </c>
      <c r="P111" s="54">
        <f t="shared" si="18"/>
        <v>0</v>
      </c>
      <c r="Q111" s="1"/>
    </row>
    <row r="112" spans="1:17" ht="12.5">
      <c r="B112" s="7" t="str">
        <f t="shared" si="19"/>
        <v/>
      </c>
      <c r="C112" s="50">
        <f>IF(D93="","-",+C111+1)</f>
        <v>2021</v>
      </c>
      <c r="D112" s="12">
        <v>0</v>
      </c>
      <c r="E112" s="56">
        <f>IF(+J96&lt;F111,J96,D112)</f>
        <v>0</v>
      </c>
      <c r="F112" s="55">
        <f t="shared" si="20"/>
        <v>0</v>
      </c>
      <c r="G112" s="55">
        <f t="shared" si="21"/>
        <v>0</v>
      </c>
      <c r="H112" s="58">
        <f t="shared" si="22"/>
        <v>0</v>
      </c>
      <c r="I112" s="108">
        <f t="shared" si="23"/>
        <v>0</v>
      </c>
      <c r="J112" s="54">
        <f t="shared" si="15"/>
        <v>0</v>
      </c>
      <c r="K112" s="54"/>
      <c r="L112" s="129"/>
      <c r="M112" s="54">
        <f t="shared" si="16"/>
        <v>0</v>
      </c>
      <c r="N112" s="129"/>
      <c r="O112" s="54">
        <f t="shared" si="17"/>
        <v>0</v>
      </c>
      <c r="P112" s="54">
        <f t="shared" si="18"/>
        <v>0</v>
      </c>
      <c r="Q112" s="1"/>
    </row>
    <row r="113" spans="2:17" ht="13">
      <c r="B113" s="7" t="str">
        <f t="shared" si="19"/>
        <v/>
      </c>
      <c r="C113" s="459">
        <f>IF(D93="","-",+C112+1)</f>
        <v>2022</v>
      </c>
      <c r="D113" s="12">
        <v>0</v>
      </c>
      <c r="E113" s="56">
        <f>IF(+J96&lt;F112,J96,D113)</f>
        <v>0</v>
      </c>
      <c r="F113" s="55">
        <f t="shared" si="20"/>
        <v>0</v>
      </c>
      <c r="G113" s="55">
        <f t="shared" si="21"/>
        <v>0</v>
      </c>
      <c r="H113" s="58">
        <f t="shared" si="22"/>
        <v>0</v>
      </c>
      <c r="I113" s="108">
        <f t="shared" si="23"/>
        <v>0</v>
      </c>
      <c r="J113" s="54">
        <f t="shared" si="15"/>
        <v>0</v>
      </c>
      <c r="K113" s="54"/>
      <c r="L113" s="129"/>
      <c r="M113" s="54">
        <f t="shared" si="16"/>
        <v>0</v>
      </c>
      <c r="N113" s="129"/>
      <c r="O113" s="54">
        <f t="shared" si="17"/>
        <v>0</v>
      </c>
      <c r="P113" s="54">
        <f t="shared" si="18"/>
        <v>0</v>
      </c>
      <c r="Q113" s="1"/>
    </row>
    <row r="114" spans="2:17" ht="12.5">
      <c r="B114" s="7" t="str">
        <f t="shared" si="19"/>
        <v/>
      </c>
      <c r="C114" s="50">
        <f>IF(D93="","-",+C113+1)</f>
        <v>2023</v>
      </c>
      <c r="D114" s="12">
        <v>0</v>
      </c>
      <c r="E114" s="56">
        <f>IF(+J96&lt;F113,J96,D114)</f>
        <v>0</v>
      </c>
      <c r="F114" s="55">
        <f t="shared" si="20"/>
        <v>0</v>
      </c>
      <c r="G114" s="55">
        <f t="shared" si="21"/>
        <v>0</v>
      </c>
      <c r="H114" s="58">
        <f t="shared" si="22"/>
        <v>0</v>
      </c>
      <c r="I114" s="108">
        <f t="shared" si="23"/>
        <v>0</v>
      </c>
      <c r="J114" s="54">
        <f t="shared" si="15"/>
        <v>0</v>
      </c>
      <c r="K114" s="54"/>
      <c r="L114" s="129"/>
      <c r="M114" s="54">
        <f t="shared" si="16"/>
        <v>0</v>
      </c>
      <c r="N114" s="129"/>
      <c r="O114" s="54">
        <f t="shared" si="17"/>
        <v>0</v>
      </c>
      <c r="P114" s="54">
        <f t="shared" si="18"/>
        <v>0</v>
      </c>
      <c r="Q114" s="1"/>
    </row>
    <row r="115" spans="2:17" ht="12.5">
      <c r="B115" s="7" t="str">
        <f t="shared" si="19"/>
        <v/>
      </c>
      <c r="C115" s="50">
        <f>IF(D93="","-",+C114+1)</f>
        <v>2024</v>
      </c>
      <c r="D115" s="12">
        <v>0</v>
      </c>
      <c r="E115" s="56">
        <f>IF(+J96&lt;F114,J96,D115)</f>
        <v>0</v>
      </c>
      <c r="F115" s="55">
        <f t="shared" si="20"/>
        <v>0</v>
      </c>
      <c r="G115" s="55">
        <f t="shared" si="21"/>
        <v>0</v>
      </c>
      <c r="H115" s="58">
        <f t="shared" si="22"/>
        <v>0</v>
      </c>
      <c r="I115" s="108">
        <f t="shared" si="23"/>
        <v>0</v>
      </c>
      <c r="J115" s="54">
        <f t="shared" si="15"/>
        <v>0</v>
      </c>
      <c r="K115" s="54"/>
      <c r="L115" s="129"/>
      <c r="M115" s="54">
        <f t="shared" si="16"/>
        <v>0</v>
      </c>
      <c r="N115" s="129"/>
      <c r="O115" s="54">
        <f t="shared" si="17"/>
        <v>0</v>
      </c>
      <c r="P115" s="54">
        <f t="shared" si="18"/>
        <v>0</v>
      </c>
      <c r="Q115" s="1"/>
    </row>
    <row r="116" spans="2:17" ht="12.5">
      <c r="B116" s="7" t="str">
        <f t="shared" si="19"/>
        <v/>
      </c>
      <c r="C116" s="50">
        <f>IF(D93="","-",+C115+1)</f>
        <v>2025</v>
      </c>
      <c r="D116" s="12">
        <v>0</v>
      </c>
      <c r="E116" s="56">
        <f>IF(+J96&lt;F115,J96,D116)</f>
        <v>0</v>
      </c>
      <c r="F116" s="55">
        <f t="shared" si="20"/>
        <v>0</v>
      </c>
      <c r="G116" s="55">
        <f t="shared" si="21"/>
        <v>0</v>
      </c>
      <c r="H116" s="58">
        <f t="shared" si="22"/>
        <v>0</v>
      </c>
      <c r="I116" s="108">
        <f t="shared" si="23"/>
        <v>0</v>
      </c>
      <c r="J116" s="54">
        <f t="shared" si="15"/>
        <v>0</v>
      </c>
      <c r="K116" s="54"/>
      <c r="L116" s="129"/>
      <c r="M116" s="54">
        <f t="shared" si="16"/>
        <v>0</v>
      </c>
      <c r="N116" s="129"/>
      <c r="O116" s="54">
        <f t="shared" si="17"/>
        <v>0</v>
      </c>
      <c r="P116" s="54">
        <f t="shared" si="18"/>
        <v>0</v>
      </c>
      <c r="Q116" s="1"/>
    </row>
    <row r="117" spans="2:17" ht="12.5">
      <c r="B117" s="7" t="str">
        <f t="shared" si="19"/>
        <v/>
      </c>
      <c r="C117" s="50">
        <f>IF(D93="","-",+C116+1)</f>
        <v>2026</v>
      </c>
      <c r="D117" s="12">
        <v>0</v>
      </c>
      <c r="E117" s="56">
        <f>IF(+J96&lt;F116,J96,D117)</f>
        <v>0</v>
      </c>
      <c r="F117" s="55">
        <f t="shared" si="20"/>
        <v>0</v>
      </c>
      <c r="G117" s="55">
        <f t="shared" si="21"/>
        <v>0</v>
      </c>
      <c r="H117" s="58">
        <f t="shared" si="22"/>
        <v>0</v>
      </c>
      <c r="I117" s="108">
        <f t="shared" si="23"/>
        <v>0</v>
      </c>
      <c r="J117" s="54">
        <f t="shared" si="15"/>
        <v>0</v>
      </c>
      <c r="K117" s="54"/>
      <c r="L117" s="129"/>
      <c r="M117" s="54">
        <f t="shared" si="16"/>
        <v>0</v>
      </c>
      <c r="N117" s="129"/>
      <c r="O117" s="54">
        <f t="shared" si="17"/>
        <v>0</v>
      </c>
      <c r="P117" s="54">
        <f t="shared" si="18"/>
        <v>0</v>
      </c>
      <c r="Q117" s="1"/>
    </row>
    <row r="118" spans="2:17" ht="12.5">
      <c r="B118" s="7" t="str">
        <f t="shared" si="19"/>
        <v/>
      </c>
      <c r="C118" s="50">
        <f>IF(D93="","-",+C117+1)</f>
        <v>2027</v>
      </c>
      <c r="D118" s="12">
        <v>0</v>
      </c>
      <c r="E118" s="56">
        <f>IF(+J96&lt;F117,J96,D118)</f>
        <v>0</v>
      </c>
      <c r="F118" s="55">
        <f t="shared" si="20"/>
        <v>0</v>
      </c>
      <c r="G118" s="55">
        <f t="shared" si="21"/>
        <v>0</v>
      </c>
      <c r="H118" s="58">
        <f t="shared" si="22"/>
        <v>0</v>
      </c>
      <c r="I118" s="108">
        <f t="shared" si="23"/>
        <v>0</v>
      </c>
      <c r="J118" s="54">
        <f t="shared" si="15"/>
        <v>0</v>
      </c>
      <c r="K118" s="54"/>
      <c r="L118" s="129"/>
      <c r="M118" s="54">
        <f t="shared" si="16"/>
        <v>0</v>
      </c>
      <c r="N118" s="129"/>
      <c r="O118" s="54">
        <f t="shared" si="17"/>
        <v>0</v>
      </c>
      <c r="P118" s="54">
        <f t="shared" si="18"/>
        <v>0</v>
      </c>
      <c r="Q118" s="1"/>
    </row>
    <row r="119" spans="2:17" ht="12.5">
      <c r="B119" s="7" t="str">
        <f t="shared" si="19"/>
        <v/>
      </c>
      <c r="C119" s="50">
        <f>IF(D93="","-",+C118+1)</f>
        <v>2028</v>
      </c>
      <c r="D119" s="12">
        <v>0</v>
      </c>
      <c r="E119" s="56">
        <f>IF(+J96&lt;F118,J96,D119)</f>
        <v>0</v>
      </c>
      <c r="F119" s="55">
        <f t="shared" si="20"/>
        <v>0</v>
      </c>
      <c r="G119" s="55">
        <f t="shared" si="21"/>
        <v>0</v>
      </c>
      <c r="H119" s="58">
        <f t="shared" si="22"/>
        <v>0</v>
      </c>
      <c r="I119" s="108">
        <f t="shared" si="23"/>
        <v>0</v>
      </c>
      <c r="J119" s="54">
        <f t="shared" si="15"/>
        <v>0</v>
      </c>
      <c r="K119" s="54"/>
      <c r="L119" s="129"/>
      <c r="M119" s="54">
        <f t="shared" si="16"/>
        <v>0</v>
      </c>
      <c r="N119" s="129"/>
      <c r="O119" s="54">
        <f t="shared" si="17"/>
        <v>0</v>
      </c>
      <c r="P119" s="54">
        <f t="shared" si="18"/>
        <v>0</v>
      </c>
      <c r="Q119" s="1"/>
    </row>
    <row r="120" spans="2:17" ht="12.5">
      <c r="B120" s="7" t="str">
        <f t="shared" si="19"/>
        <v/>
      </c>
      <c r="C120" s="50">
        <f>IF(D93="","-",+C119+1)</f>
        <v>2029</v>
      </c>
      <c r="D120" s="12">
        <v>0</v>
      </c>
      <c r="E120" s="56">
        <f>IF(+J96&lt;F119,J96,D120)</f>
        <v>0</v>
      </c>
      <c r="F120" s="55">
        <f t="shared" si="20"/>
        <v>0</v>
      </c>
      <c r="G120" s="55">
        <f t="shared" si="21"/>
        <v>0</v>
      </c>
      <c r="H120" s="58">
        <f t="shared" si="22"/>
        <v>0</v>
      </c>
      <c r="I120" s="108">
        <f t="shared" si="23"/>
        <v>0</v>
      </c>
      <c r="J120" s="54">
        <f t="shared" si="15"/>
        <v>0</v>
      </c>
      <c r="K120" s="54"/>
      <c r="L120" s="129"/>
      <c r="M120" s="54">
        <f t="shared" si="16"/>
        <v>0</v>
      </c>
      <c r="N120" s="129"/>
      <c r="O120" s="54">
        <f t="shared" si="17"/>
        <v>0</v>
      </c>
      <c r="P120" s="54">
        <f t="shared" si="18"/>
        <v>0</v>
      </c>
      <c r="Q120" s="1"/>
    </row>
    <row r="121" spans="2:17" ht="12.5">
      <c r="B121" s="7" t="str">
        <f t="shared" si="19"/>
        <v/>
      </c>
      <c r="C121" s="50">
        <f>IF(D93="","-",+C120+1)</f>
        <v>2030</v>
      </c>
      <c r="D121" s="12">
        <v>0</v>
      </c>
      <c r="E121" s="56">
        <f>IF(+J96&lt;F120,J96,D121)</f>
        <v>0</v>
      </c>
      <c r="F121" s="55">
        <f t="shared" si="20"/>
        <v>0</v>
      </c>
      <c r="G121" s="55">
        <f t="shared" si="21"/>
        <v>0</v>
      </c>
      <c r="H121" s="58">
        <f t="shared" si="22"/>
        <v>0</v>
      </c>
      <c r="I121" s="108">
        <f t="shared" si="23"/>
        <v>0</v>
      </c>
      <c r="J121" s="54">
        <f t="shared" si="15"/>
        <v>0</v>
      </c>
      <c r="K121" s="54"/>
      <c r="L121" s="129"/>
      <c r="M121" s="54">
        <f t="shared" si="16"/>
        <v>0</v>
      </c>
      <c r="N121" s="129"/>
      <c r="O121" s="54">
        <f t="shared" si="17"/>
        <v>0</v>
      </c>
      <c r="P121" s="54">
        <f t="shared" si="18"/>
        <v>0</v>
      </c>
      <c r="Q121" s="1"/>
    </row>
    <row r="122" spans="2:17" ht="12.5">
      <c r="B122" s="7" t="str">
        <f t="shared" si="19"/>
        <v/>
      </c>
      <c r="C122" s="50">
        <f>IF(D93="","-",+C121+1)</f>
        <v>2031</v>
      </c>
      <c r="D122" s="12">
        <v>0</v>
      </c>
      <c r="E122" s="56">
        <f>IF(+J96&lt;F121,J96,D122)</f>
        <v>0</v>
      </c>
      <c r="F122" s="55">
        <f t="shared" si="20"/>
        <v>0</v>
      </c>
      <c r="G122" s="55">
        <f t="shared" si="21"/>
        <v>0</v>
      </c>
      <c r="H122" s="58">
        <f t="shared" si="22"/>
        <v>0</v>
      </c>
      <c r="I122" s="108">
        <f t="shared" si="23"/>
        <v>0</v>
      </c>
      <c r="J122" s="54">
        <f t="shared" si="15"/>
        <v>0</v>
      </c>
      <c r="K122" s="54"/>
      <c r="L122" s="129"/>
      <c r="M122" s="54">
        <f t="shared" si="16"/>
        <v>0</v>
      </c>
      <c r="N122" s="129"/>
      <c r="O122" s="54">
        <f t="shared" si="17"/>
        <v>0</v>
      </c>
      <c r="P122" s="54">
        <f t="shared" si="18"/>
        <v>0</v>
      </c>
      <c r="Q122" s="1"/>
    </row>
    <row r="123" spans="2:17" ht="12.5">
      <c r="B123" s="7" t="str">
        <f t="shared" si="19"/>
        <v/>
      </c>
      <c r="C123" s="50">
        <f>IF(D93="","-",+C122+1)</f>
        <v>2032</v>
      </c>
      <c r="D123" s="12">
        <v>0</v>
      </c>
      <c r="E123" s="56">
        <f>IF(+J96&lt;F122,J96,D123)</f>
        <v>0</v>
      </c>
      <c r="F123" s="55">
        <f t="shared" si="20"/>
        <v>0</v>
      </c>
      <c r="G123" s="55">
        <f t="shared" si="21"/>
        <v>0</v>
      </c>
      <c r="H123" s="58">
        <f t="shared" si="22"/>
        <v>0</v>
      </c>
      <c r="I123" s="108">
        <f t="shared" si="23"/>
        <v>0</v>
      </c>
      <c r="J123" s="54">
        <f t="shared" si="15"/>
        <v>0</v>
      </c>
      <c r="K123" s="54"/>
      <c r="L123" s="129"/>
      <c r="M123" s="54">
        <f t="shared" si="16"/>
        <v>0</v>
      </c>
      <c r="N123" s="129"/>
      <c r="O123" s="54">
        <f t="shared" si="17"/>
        <v>0</v>
      </c>
      <c r="P123" s="54">
        <f t="shared" si="18"/>
        <v>0</v>
      </c>
      <c r="Q123" s="1"/>
    </row>
    <row r="124" spans="2:17" ht="12.5">
      <c r="B124" s="7" t="str">
        <f t="shared" si="19"/>
        <v/>
      </c>
      <c r="C124" s="50">
        <f>IF(D93="","-",+C123+1)</f>
        <v>2033</v>
      </c>
      <c r="D124" s="12">
        <v>0</v>
      </c>
      <c r="E124" s="56">
        <f>IF(+J96&lt;F123,J96,D124)</f>
        <v>0</v>
      </c>
      <c r="F124" s="55">
        <f t="shared" si="20"/>
        <v>0</v>
      </c>
      <c r="G124" s="55">
        <f t="shared" si="21"/>
        <v>0</v>
      </c>
      <c r="H124" s="58">
        <f t="shared" si="22"/>
        <v>0</v>
      </c>
      <c r="I124" s="108">
        <f t="shared" si="23"/>
        <v>0</v>
      </c>
      <c r="J124" s="54">
        <f t="shared" si="15"/>
        <v>0</v>
      </c>
      <c r="K124" s="54"/>
      <c r="L124" s="129"/>
      <c r="M124" s="54">
        <f t="shared" si="16"/>
        <v>0</v>
      </c>
      <c r="N124" s="129"/>
      <c r="O124" s="54">
        <f t="shared" si="17"/>
        <v>0</v>
      </c>
      <c r="P124" s="54">
        <f t="shared" si="18"/>
        <v>0</v>
      </c>
      <c r="Q124" s="1"/>
    </row>
    <row r="125" spans="2:17" ht="12.5">
      <c r="B125" s="7" t="str">
        <f t="shared" si="19"/>
        <v/>
      </c>
      <c r="C125" s="50">
        <f>IF(D93="","-",+C124+1)</f>
        <v>2034</v>
      </c>
      <c r="D125" s="12">
        <v>0</v>
      </c>
      <c r="E125" s="56">
        <f>IF(+J96&lt;F124,J96,D125)</f>
        <v>0</v>
      </c>
      <c r="F125" s="55">
        <f t="shared" si="20"/>
        <v>0</v>
      </c>
      <c r="G125" s="55">
        <f t="shared" si="21"/>
        <v>0</v>
      </c>
      <c r="H125" s="58">
        <f t="shared" si="22"/>
        <v>0</v>
      </c>
      <c r="I125" s="108">
        <f t="shared" si="23"/>
        <v>0</v>
      </c>
      <c r="J125" s="54">
        <f t="shared" si="15"/>
        <v>0</v>
      </c>
      <c r="K125" s="54"/>
      <c r="L125" s="129"/>
      <c r="M125" s="54">
        <f t="shared" si="16"/>
        <v>0</v>
      </c>
      <c r="N125" s="129"/>
      <c r="O125" s="54">
        <f t="shared" si="17"/>
        <v>0</v>
      </c>
      <c r="P125" s="54">
        <f t="shared" si="18"/>
        <v>0</v>
      </c>
      <c r="Q125" s="1"/>
    </row>
    <row r="126" spans="2:17" ht="12.5">
      <c r="B126" s="7" t="str">
        <f t="shared" si="19"/>
        <v/>
      </c>
      <c r="C126" s="50">
        <f>IF(D93="","-",+C125+1)</f>
        <v>2035</v>
      </c>
      <c r="D126" s="12">
        <v>0</v>
      </c>
      <c r="E126" s="56">
        <f>IF(+J96&lt;F125,J96,D126)</f>
        <v>0</v>
      </c>
      <c r="F126" s="55">
        <f t="shared" si="20"/>
        <v>0</v>
      </c>
      <c r="G126" s="55">
        <f t="shared" si="21"/>
        <v>0</v>
      </c>
      <c r="H126" s="58">
        <f t="shared" si="22"/>
        <v>0</v>
      </c>
      <c r="I126" s="108">
        <f t="shared" si="23"/>
        <v>0</v>
      </c>
      <c r="J126" s="54">
        <f t="shared" si="15"/>
        <v>0</v>
      </c>
      <c r="K126" s="54"/>
      <c r="L126" s="129"/>
      <c r="M126" s="54">
        <f t="shared" si="16"/>
        <v>0</v>
      </c>
      <c r="N126" s="129"/>
      <c r="O126" s="54">
        <f t="shared" si="17"/>
        <v>0</v>
      </c>
      <c r="P126" s="54">
        <f t="shared" si="18"/>
        <v>0</v>
      </c>
      <c r="Q126" s="1"/>
    </row>
    <row r="127" spans="2:17" ht="12.5">
      <c r="B127" s="7" t="str">
        <f t="shared" si="19"/>
        <v/>
      </c>
      <c r="C127" s="50">
        <f>IF(D93="","-",+C126+1)</f>
        <v>2036</v>
      </c>
      <c r="D127" s="12">
        <v>0</v>
      </c>
      <c r="E127" s="56">
        <f>IF(+J96&lt;F126,J96,D127)</f>
        <v>0</v>
      </c>
      <c r="F127" s="55">
        <f t="shared" si="20"/>
        <v>0</v>
      </c>
      <c r="G127" s="55">
        <f t="shared" si="21"/>
        <v>0</v>
      </c>
      <c r="H127" s="58">
        <f t="shared" si="22"/>
        <v>0</v>
      </c>
      <c r="I127" s="108">
        <f t="shared" si="23"/>
        <v>0</v>
      </c>
      <c r="J127" s="54">
        <f t="shared" si="15"/>
        <v>0</v>
      </c>
      <c r="K127" s="54"/>
      <c r="L127" s="129"/>
      <c r="M127" s="54">
        <f t="shared" si="16"/>
        <v>0</v>
      </c>
      <c r="N127" s="129"/>
      <c r="O127" s="54">
        <f t="shared" si="17"/>
        <v>0</v>
      </c>
      <c r="P127" s="54">
        <f t="shared" si="18"/>
        <v>0</v>
      </c>
      <c r="Q127" s="1"/>
    </row>
    <row r="128" spans="2:17" ht="12.5">
      <c r="B128" s="7" t="str">
        <f t="shared" si="19"/>
        <v/>
      </c>
      <c r="C128" s="50">
        <f>IF(D93="","-",+C127+1)</f>
        <v>2037</v>
      </c>
      <c r="D128" s="12">
        <v>0</v>
      </c>
      <c r="E128" s="56">
        <f>IF(+J96&lt;F127,J96,D128)</f>
        <v>0</v>
      </c>
      <c r="F128" s="55">
        <f t="shared" si="20"/>
        <v>0</v>
      </c>
      <c r="G128" s="55">
        <f t="shared" si="21"/>
        <v>0</v>
      </c>
      <c r="H128" s="58">
        <f t="shared" si="22"/>
        <v>0</v>
      </c>
      <c r="I128" s="108">
        <f t="shared" si="23"/>
        <v>0</v>
      </c>
      <c r="J128" s="54">
        <f t="shared" si="15"/>
        <v>0</v>
      </c>
      <c r="K128" s="54"/>
      <c r="L128" s="129"/>
      <c r="M128" s="54">
        <f t="shared" si="16"/>
        <v>0</v>
      </c>
      <c r="N128" s="129"/>
      <c r="O128" s="54">
        <f t="shared" si="17"/>
        <v>0</v>
      </c>
      <c r="P128" s="54">
        <f t="shared" si="18"/>
        <v>0</v>
      </c>
      <c r="Q128" s="1"/>
    </row>
    <row r="129" spans="2:17" ht="12.5">
      <c r="B129" s="7" t="str">
        <f t="shared" si="19"/>
        <v/>
      </c>
      <c r="C129" s="50">
        <f>IF(D93="","-",+C128+1)</f>
        <v>2038</v>
      </c>
      <c r="D129" s="12">
        <v>0</v>
      </c>
      <c r="E129" s="56">
        <f>IF(+J96&lt;F128,J96,D129)</f>
        <v>0</v>
      </c>
      <c r="F129" s="55">
        <f t="shared" si="20"/>
        <v>0</v>
      </c>
      <c r="G129" s="55">
        <f t="shared" si="21"/>
        <v>0</v>
      </c>
      <c r="H129" s="58">
        <f t="shared" si="22"/>
        <v>0</v>
      </c>
      <c r="I129" s="108">
        <f t="shared" si="23"/>
        <v>0</v>
      </c>
      <c r="J129" s="54">
        <f t="shared" si="15"/>
        <v>0</v>
      </c>
      <c r="K129" s="54"/>
      <c r="L129" s="129"/>
      <c r="M129" s="54">
        <f t="shared" si="16"/>
        <v>0</v>
      </c>
      <c r="N129" s="129"/>
      <c r="O129" s="54">
        <f t="shared" si="17"/>
        <v>0</v>
      </c>
      <c r="P129" s="54">
        <f t="shared" si="18"/>
        <v>0</v>
      </c>
      <c r="Q129" s="1"/>
    </row>
    <row r="130" spans="2:17" ht="12.5">
      <c r="B130" s="7" t="str">
        <f t="shared" si="19"/>
        <v/>
      </c>
      <c r="C130" s="50">
        <f>IF(D93="","-",+C129+1)</f>
        <v>2039</v>
      </c>
      <c r="D130" s="12">
        <v>0</v>
      </c>
      <c r="E130" s="56">
        <f>IF(+J96&lt;F129,J96,D130)</f>
        <v>0</v>
      </c>
      <c r="F130" s="55">
        <f t="shared" si="20"/>
        <v>0</v>
      </c>
      <c r="G130" s="55">
        <f t="shared" si="21"/>
        <v>0</v>
      </c>
      <c r="H130" s="58">
        <f t="shared" si="22"/>
        <v>0</v>
      </c>
      <c r="I130" s="108">
        <f t="shared" si="23"/>
        <v>0</v>
      </c>
      <c r="J130" s="54">
        <f t="shared" si="15"/>
        <v>0</v>
      </c>
      <c r="K130" s="54"/>
      <c r="L130" s="129"/>
      <c r="M130" s="54">
        <f t="shared" si="16"/>
        <v>0</v>
      </c>
      <c r="N130" s="129"/>
      <c r="O130" s="54">
        <f t="shared" si="17"/>
        <v>0</v>
      </c>
      <c r="P130" s="54">
        <f t="shared" si="18"/>
        <v>0</v>
      </c>
      <c r="Q130" s="1"/>
    </row>
    <row r="131" spans="2:17" ht="12.5">
      <c r="B131" s="7" t="str">
        <f t="shared" si="19"/>
        <v/>
      </c>
      <c r="C131" s="50">
        <f>IF(D93="","-",+C130+1)</f>
        <v>2040</v>
      </c>
      <c r="D131" s="12">
        <v>0</v>
      </c>
      <c r="E131" s="56">
        <f>IF(+J96&lt;F130,J96,D131)</f>
        <v>0</v>
      </c>
      <c r="F131" s="55">
        <f t="shared" ref="F131:F154" si="24">+D131-E131</f>
        <v>0</v>
      </c>
      <c r="G131" s="55">
        <f t="shared" ref="G131:G154" si="25">+(F131+D131)/2</f>
        <v>0</v>
      </c>
      <c r="H131" s="58">
        <f t="shared" ref="H131:H154" si="26">+J$94*G131+E131</f>
        <v>0</v>
      </c>
      <c r="I131" s="108">
        <f t="shared" ref="I131:I154" si="27">+J$95*G131+E131</f>
        <v>0</v>
      </c>
      <c r="J131" s="54">
        <f t="shared" ref="J131:J154" si="28">+I131-H131</f>
        <v>0</v>
      </c>
      <c r="K131" s="54"/>
      <c r="L131" s="129"/>
      <c r="M131" s="54">
        <f t="shared" ref="M131:M154" si="29">IF(L131&lt;&gt;0,+H131-L131,0)</f>
        <v>0</v>
      </c>
      <c r="N131" s="129"/>
      <c r="O131" s="54">
        <f t="shared" ref="O131:O154" si="30">IF(N131&lt;&gt;0,+I131-N131,0)</f>
        <v>0</v>
      </c>
      <c r="P131" s="54">
        <f t="shared" ref="P131:P154" si="31">+O131-M131</f>
        <v>0</v>
      </c>
      <c r="Q131" s="1"/>
    </row>
    <row r="132" spans="2:17" ht="12.5">
      <c r="B132" s="7" t="str">
        <f t="shared" si="19"/>
        <v/>
      </c>
      <c r="C132" s="50">
        <f>IF(D93="","-",+C131+1)</f>
        <v>2041</v>
      </c>
      <c r="D132" s="12">
        <v>0</v>
      </c>
      <c r="E132" s="56">
        <f>IF(+J96&lt;F131,J96,D132)</f>
        <v>0</v>
      </c>
      <c r="F132" s="55">
        <f t="shared" si="24"/>
        <v>0</v>
      </c>
      <c r="G132" s="55">
        <f t="shared" si="25"/>
        <v>0</v>
      </c>
      <c r="H132" s="58">
        <f t="shared" si="26"/>
        <v>0</v>
      </c>
      <c r="I132" s="108">
        <f t="shared" si="27"/>
        <v>0</v>
      </c>
      <c r="J132" s="54">
        <f t="shared" si="28"/>
        <v>0</v>
      </c>
      <c r="K132" s="54"/>
      <c r="L132" s="129"/>
      <c r="M132" s="54">
        <f t="shared" si="29"/>
        <v>0</v>
      </c>
      <c r="N132" s="129"/>
      <c r="O132" s="54">
        <f t="shared" si="30"/>
        <v>0</v>
      </c>
      <c r="P132" s="54">
        <f t="shared" si="31"/>
        <v>0</v>
      </c>
      <c r="Q132" s="1"/>
    </row>
    <row r="133" spans="2:17" ht="12.5">
      <c r="B133" s="7" t="str">
        <f t="shared" si="19"/>
        <v/>
      </c>
      <c r="C133" s="50">
        <f>IF(D93="","-",+C132+1)</f>
        <v>2042</v>
      </c>
      <c r="D133" s="12">
        <v>0</v>
      </c>
      <c r="E133" s="56">
        <f>IF(+J96&lt;F132,J96,D133)</f>
        <v>0</v>
      </c>
      <c r="F133" s="55">
        <f t="shared" si="24"/>
        <v>0</v>
      </c>
      <c r="G133" s="55">
        <f t="shared" si="25"/>
        <v>0</v>
      </c>
      <c r="H133" s="58">
        <f t="shared" si="26"/>
        <v>0</v>
      </c>
      <c r="I133" s="108">
        <f t="shared" si="27"/>
        <v>0</v>
      </c>
      <c r="J133" s="54">
        <f t="shared" si="28"/>
        <v>0</v>
      </c>
      <c r="K133" s="54"/>
      <c r="L133" s="129"/>
      <c r="M133" s="54">
        <f t="shared" si="29"/>
        <v>0</v>
      </c>
      <c r="N133" s="129"/>
      <c r="O133" s="54">
        <f t="shared" si="30"/>
        <v>0</v>
      </c>
      <c r="P133" s="54">
        <f t="shared" si="31"/>
        <v>0</v>
      </c>
      <c r="Q133" s="1"/>
    </row>
    <row r="134" spans="2:17" ht="12.5">
      <c r="B134" s="7" t="str">
        <f t="shared" si="19"/>
        <v/>
      </c>
      <c r="C134" s="50">
        <f>IF(D93="","-",+C133+1)</f>
        <v>2043</v>
      </c>
      <c r="D134" s="12">
        <v>0</v>
      </c>
      <c r="E134" s="56">
        <f>IF(+J96&lt;F133,J96,D134)</f>
        <v>0</v>
      </c>
      <c r="F134" s="55">
        <f t="shared" si="24"/>
        <v>0</v>
      </c>
      <c r="G134" s="55">
        <f t="shared" si="25"/>
        <v>0</v>
      </c>
      <c r="H134" s="58">
        <f t="shared" si="26"/>
        <v>0</v>
      </c>
      <c r="I134" s="108">
        <f t="shared" si="27"/>
        <v>0</v>
      </c>
      <c r="J134" s="54">
        <f t="shared" si="28"/>
        <v>0</v>
      </c>
      <c r="K134" s="54"/>
      <c r="L134" s="129"/>
      <c r="M134" s="54">
        <f t="shared" si="29"/>
        <v>0</v>
      </c>
      <c r="N134" s="129"/>
      <c r="O134" s="54">
        <f t="shared" si="30"/>
        <v>0</v>
      </c>
      <c r="P134" s="54">
        <f t="shared" si="31"/>
        <v>0</v>
      </c>
      <c r="Q134" s="1"/>
    </row>
    <row r="135" spans="2:17" ht="12.5">
      <c r="B135" s="7" t="str">
        <f t="shared" si="19"/>
        <v/>
      </c>
      <c r="C135" s="50">
        <f>IF(D93="","-",+C134+1)</f>
        <v>2044</v>
      </c>
      <c r="D135" s="12">
        <v>0</v>
      </c>
      <c r="E135" s="56">
        <f>IF(+J96&lt;F134,J96,D135)</f>
        <v>0</v>
      </c>
      <c r="F135" s="55">
        <f t="shared" si="24"/>
        <v>0</v>
      </c>
      <c r="G135" s="55">
        <f t="shared" si="25"/>
        <v>0</v>
      </c>
      <c r="H135" s="58">
        <f t="shared" si="26"/>
        <v>0</v>
      </c>
      <c r="I135" s="108">
        <f t="shared" si="27"/>
        <v>0</v>
      </c>
      <c r="J135" s="54">
        <f t="shared" si="28"/>
        <v>0</v>
      </c>
      <c r="K135" s="54"/>
      <c r="L135" s="129"/>
      <c r="M135" s="54">
        <f t="shared" si="29"/>
        <v>0</v>
      </c>
      <c r="N135" s="129"/>
      <c r="O135" s="54">
        <f t="shared" si="30"/>
        <v>0</v>
      </c>
      <c r="P135" s="54">
        <f t="shared" si="31"/>
        <v>0</v>
      </c>
      <c r="Q135" s="1"/>
    </row>
    <row r="136" spans="2:17" ht="12.5">
      <c r="B136" s="7" t="str">
        <f t="shared" si="19"/>
        <v/>
      </c>
      <c r="C136" s="50">
        <f>IF(D93="","-",+C135+1)</f>
        <v>2045</v>
      </c>
      <c r="D136" s="12">
        <v>0</v>
      </c>
      <c r="E136" s="56">
        <f>IF(+J96&lt;F135,J96,D136)</f>
        <v>0</v>
      </c>
      <c r="F136" s="55">
        <f t="shared" si="24"/>
        <v>0</v>
      </c>
      <c r="G136" s="55">
        <f t="shared" si="25"/>
        <v>0</v>
      </c>
      <c r="H136" s="58">
        <f t="shared" si="26"/>
        <v>0</v>
      </c>
      <c r="I136" s="108">
        <f t="shared" si="27"/>
        <v>0</v>
      </c>
      <c r="J136" s="54">
        <f t="shared" si="28"/>
        <v>0</v>
      </c>
      <c r="K136" s="54"/>
      <c r="L136" s="129"/>
      <c r="M136" s="54">
        <f t="shared" si="29"/>
        <v>0</v>
      </c>
      <c r="N136" s="129"/>
      <c r="O136" s="54">
        <f t="shared" si="30"/>
        <v>0</v>
      </c>
      <c r="P136" s="54">
        <f t="shared" si="31"/>
        <v>0</v>
      </c>
      <c r="Q136" s="1"/>
    </row>
    <row r="137" spans="2:17" ht="12.5">
      <c r="B137" s="7" t="str">
        <f t="shared" si="19"/>
        <v/>
      </c>
      <c r="C137" s="50">
        <f>IF(D93="","-",+C136+1)</f>
        <v>2046</v>
      </c>
      <c r="D137" s="12">
        <v>0</v>
      </c>
      <c r="E137" s="56">
        <f>IF(+J96&lt;F136,J96,D137)</f>
        <v>0</v>
      </c>
      <c r="F137" s="55">
        <f t="shared" si="24"/>
        <v>0</v>
      </c>
      <c r="G137" s="55">
        <f t="shared" si="25"/>
        <v>0</v>
      </c>
      <c r="H137" s="58">
        <f t="shared" si="26"/>
        <v>0</v>
      </c>
      <c r="I137" s="108">
        <f t="shared" si="27"/>
        <v>0</v>
      </c>
      <c r="J137" s="54">
        <f t="shared" si="28"/>
        <v>0</v>
      </c>
      <c r="K137" s="54"/>
      <c r="L137" s="129"/>
      <c r="M137" s="54">
        <f t="shared" si="29"/>
        <v>0</v>
      </c>
      <c r="N137" s="129"/>
      <c r="O137" s="54">
        <f t="shared" si="30"/>
        <v>0</v>
      </c>
      <c r="P137" s="54">
        <f t="shared" si="31"/>
        <v>0</v>
      </c>
      <c r="Q137" s="1"/>
    </row>
    <row r="138" spans="2:17" ht="12.5">
      <c r="B138" s="7" t="str">
        <f t="shared" si="19"/>
        <v/>
      </c>
      <c r="C138" s="50">
        <f>IF(D93="","-",+C137+1)</f>
        <v>2047</v>
      </c>
      <c r="D138" s="12">
        <v>0</v>
      </c>
      <c r="E138" s="56">
        <f>IF(+J96&lt;F137,J96,D138)</f>
        <v>0</v>
      </c>
      <c r="F138" s="55">
        <f t="shared" si="24"/>
        <v>0</v>
      </c>
      <c r="G138" s="55">
        <f t="shared" si="25"/>
        <v>0</v>
      </c>
      <c r="H138" s="58">
        <f t="shared" si="26"/>
        <v>0</v>
      </c>
      <c r="I138" s="108">
        <f t="shared" si="27"/>
        <v>0</v>
      </c>
      <c r="J138" s="54">
        <f t="shared" si="28"/>
        <v>0</v>
      </c>
      <c r="K138" s="54"/>
      <c r="L138" s="129"/>
      <c r="M138" s="54">
        <f t="shared" si="29"/>
        <v>0</v>
      </c>
      <c r="N138" s="129"/>
      <c r="O138" s="54">
        <f t="shared" si="30"/>
        <v>0</v>
      </c>
      <c r="P138" s="54">
        <f t="shared" si="31"/>
        <v>0</v>
      </c>
      <c r="Q138" s="1"/>
    </row>
    <row r="139" spans="2:17" ht="12.5">
      <c r="B139" s="7" t="str">
        <f t="shared" si="19"/>
        <v/>
      </c>
      <c r="C139" s="50">
        <f>IF(D93="","-",+C138+1)</f>
        <v>2048</v>
      </c>
      <c r="D139" s="12">
        <v>0</v>
      </c>
      <c r="E139" s="56">
        <f>IF(+J96&lt;F138,J96,D139)</f>
        <v>0</v>
      </c>
      <c r="F139" s="55">
        <f t="shared" si="24"/>
        <v>0</v>
      </c>
      <c r="G139" s="55">
        <f t="shared" si="25"/>
        <v>0</v>
      </c>
      <c r="H139" s="58">
        <f t="shared" si="26"/>
        <v>0</v>
      </c>
      <c r="I139" s="108">
        <f t="shared" si="27"/>
        <v>0</v>
      </c>
      <c r="J139" s="54">
        <f t="shared" si="28"/>
        <v>0</v>
      </c>
      <c r="K139" s="54"/>
      <c r="L139" s="129"/>
      <c r="M139" s="54">
        <f t="shared" si="29"/>
        <v>0</v>
      </c>
      <c r="N139" s="129"/>
      <c r="O139" s="54">
        <f t="shared" si="30"/>
        <v>0</v>
      </c>
      <c r="P139" s="54">
        <f t="shared" si="31"/>
        <v>0</v>
      </c>
      <c r="Q139" s="1"/>
    </row>
    <row r="140" spans="2:17" ht="12.5">
      <c r="B140" s="7" t="str">
        <f t="shared" si="19"/>
        <v/>
      </c>
      <c r="C140" s="50">
        <f>IF(D93="","-",+C139+1)</f>
        <v>2049</v>
      </c>
      <c r="D140" s="12">
        <v>0</v>
      </c>
      <c r="E140" s="56">
        <f>IF(+J96&lt;F139,J96,D140)</f>
        <v>0</v>
      </c>
      <c r="F140" s="55">
        <f t="shared" si="24"/>
        <v>0</v>
      </c>
      <c r="G140" s="55">
        <f t="shared" si="25"/>
        <v>0</v>
      </c>
      <c r="H140" s="58">
        <f t="shared" si="26"/>
        <v>0</v>
      </c>
      <c r="I140" s="108">
        <f t="shared" si="27"/>
        <v>0</v>
      </c>
      <c r="J140" s="54">
        <f t="shared" si="28"/>
        <v>0</v>
      </c>
      <c r="K140" s="54"/>
      <c r="L140" s="129"/>
      <c r="M140" s="54">
        <f t="shared" si="29"/>
        <v>0</v>
      </c>
      <c r="N140" s="129"/>
      <c r="O140" s="54">
        <f t="shared" si="30"/>
        <v>0</v>
      </c>
      <c r="P140" s="54">
        <f t="shared" si="31"/>
        <v>0</v>
      </c>
      <c r="Q140" s="1"/>
    </row>
    <row r="141" spans="2:17" ht="12.5">
      <c r="B141" s="7" t="str">
        <f t="shared" si="19"/>
        <v/>
      </c>
      <c r="C141" s="50">
        <f>IF(D93="","-",+C140+1)</f>
        <v>2050</v>
      </c>
      <c r="D141" s="12">
        <v>0</v>
      </c>
      <c r="E141" s="56">
        <f>IF(+J96&lt;F140,J96,D141)</f>
        <v>0</v>
      </c>
      <c r="F141" s="55">
        <f t="shared" si="24"/>
        <v>0</v>
      </c>
      <c r="G141" s="55">
        <f t="shared" si="25"/>
        <v>0</v>
      </c>
      <c r="H141" s="58">
        <f t="shared" si="26"/>
        <v>0</v>
      </c>
      <c r="I141" s="108">
        <f t="shared" si="27"/>
        <v>0</v>
      </c>
      <c r="J141" s="54">
        <f t="shared" si="28"/>
        <v>0</v>
      </c>
      <c r="K141" s="54"/>
      <c r="L141" s="129"/>
      <c r="M141" s="54">
        <f t="shared" si="29"/>
        <v>0</v>
      </c>
      <c r="N141" s="129"/>
      <c r="O141" s="54">
        <f t="shared" si="30"/>
        <v>0</v>
      </c>
      <c r="P141" s="54">
        <f t="shared" si="31"/>
        <v>0</v>
      </c>
      <c r="Q141" s="1"/>
    </row>
    <row r="142" spans="2:17" ht="12.5">
      <c r="B142" s="7" t="str">
        <f t="shared" si="19"/>
        <v/>
      </c>
      <c r="C142" s="50">
        <f>IF(D93="","-",+C141+1)</f>
        <v>2051</v>
      </c>
      <c r="D142" s="12">
        <v>0</v>
      </c>
      <c r="E142" s="56">
        <f>IF(+J96&lt;F141,J96,D142)</f>
        <v>0</v>
      </c>
      <c r="F142" s="55">
        <f t="shared" si="24"/>
        <v>0</v>
      </c>
      <c r="G142" s="55">
        <f t="shared" si="25"/>
        <v>0</v>
      </c>
      <c r="H142" s="58">
        <f t="shared" si="26"/>
        <v>0</v>
      </c>
      <c r="I142" s="108">
        <f t="shared" si="27"/>
        <v>0</v>
      </c>
      <c r="J142" s="54">
        <f t="shared" si="28"/>
        <v>0</v>
      </c>
      <c r="K142" s="54"/>
      <c r="L142" s="129"/>
      <c r="M142" s="54">
        <f t="shared" si="29"/>
        <v>0</v>
      </c>
      <c r="N142" s="129"/>
      <c r="O142" s="54">
        <f t="shared" si="30"/>
        <v>0</v>
      </c>
      <c r="P142" s="54">
        <f t="shared" si="31"/>
        <v>0</v>
      </c>
      <c r="Q142" s="1"/>
    </row>
    <row r="143" spans="2:17" ht="12.5">
      <c r="B143" s="7" t="str">
        <f t="shared" si="19"/>
        <v/>
      </c>
      <c r="C143" s="50">
        <f>IF(D93="","-",+C142+1)</f>
        <v>2052</v>
      </c>
      <c r="D143" s="12">
        <v>0</v>
      </c>
      <c r="E143" s="56">
        <f>IF(+J96&lt;F142,J96,D143)</f>
        <v>0</v>
      </c>
      <c r="F143" s="55">
        <f t="shared" si="24"/>
        <v>0</v>
      </c>
      <c r="G143" s="55">
        <f t="shared" si="25"/>
        <v>0</v>
      </c>
      <c r="H143" s="58">
        <f t="shared" si="26"/>
        <v>0</v>
      </c>
      <c r="I143" s="108">
        <f t="shared" si="27"/>
        <v>0</v>
      </c>
      <c r="J143" s="54">
        <f t="shared" si="28"/>
        <v>0</v>
      </c>
      <c r="K143" s="54"/>
      <c r="L143" s="129"/>
      <c r="M143" s="54">
        <f t="shared" si="29"/>
        <v>0</v>
      </c>
      <c r="N143" s="129"/>
      <c r="O143" s="54">
        <f t="shared" si="30"/>
        <v>0</v>
      </c>
      <c r="P143" s="54">
        <f t="shared" si="31"/>
        <v>0</v>
      </c>
      <c r="Q143" s="1"/>
    </row>
    <row r="144" spans="2:17" ht="12.5">
      <c r="B144" s="7" t="str">
        <f t="shared" si="19"/>
        <v/>
      </c>
      <c r="C144" s="50">
        <f>IF(D93="","-",+C143+1)</f>
        <v>2053</v>
      </c>
      <c r="D144" s="12">
        <v>0</v>
      </c>
      <c r="E144" s="56">
        <f>IF(+J96&lt;F143,J96,D144)</f>
        <v>0</v>
      </c>
      <c r="F144" s="55">
        <f t="shared" si="24"/>
        <v>0</v>
      </c>
      <c r="G144" s="55">
        <f t="shared" si="25"/>
        <v>0</v>
      </c>
      <c r="H144" s="58">
        <f t="shared" si="26"/>
        <v>0</v>
      </c>
      <c r="I144" s="108">
        <f t="shared" si="27"/>
        <v>0</v>
      </c>
      <c r="J144" s="54">
        <f t="shared" si="28"/>
        <v>0</v>
      </c>
      <c r="K144" s="54"/>
      <c r="L144" s="129"/>
      <c r="M144" s="54">
        <f t="shared" si="29"/>
        <v>0</v>
      </c>
      <c r="N144" s="129"/>
      <c r="O144" s="54">
        <f t="shared" si="30"/>
        <v>0</v>
      </c>
      <c r="P144" s="54">
        <f t="shared" si="31"/>
        <v>0</v>
      </c>
      <c r="Q144" s="1"/>
    </row>
    <row r="145" spans="2:17" ht="12.5">
      <c r="B145" s="7" t="str">
        <f t="shared" si="19"/>
        <v/>
      </c>
      <c r="C145" s="50">
        <f>IF(D93="","-",+C144+1)</f>
        <v>2054</v>
      </c>
      <c r="D145" s="12">
        <v>0</v>
      </c>
      <c r="E145" s="56">
        <f>IF(+J96&lt;F144,J96,D145)</f>
        <v>0</v>
      </c>
      <c r="F145" s="55">
        <f t="shared" si="24"/>
        <v>0</v>
      </c>
      <c r="G145" s="55">
        <f t="shared" si="25"/>
        <v>0</v>
      </c>
      <c r="H145" s="58">
        <f t="shared" si="26"/>
        <v>0</v>
      </c>
      <c r="I145" s="108">
        <f t="shared" si="27"/>
        <v>0</v>
      </c>
      <c r="J145" s="54">
        <f t="shared" si="28"/>
        <v>0</v>
      </c>
      <c r="K145" s="54"/>
      <c r="L145" s="129"/>
      <c r="M145" s="54">
        <f t="shared" si="29"/>
        <v>0</v>
      </c>
      <c r="N145" s="129"/>
      <c r="O145" s="54">
        <f t="shared" si="30"/>
        <v>0</v>
      </c>
      <c r="P145" s="54">
        <f t="shared" si="31"/>
        <v>0</v>
      </c>
      <c r="Q145" s="1"/>
    </row>
    <row r="146" spans="2:17" ht="12.5">
      <c r="B146" s="7" t="str">
        <f t="shared" si="19"/>
        <v/>
      </c>
      <c r="C146" s="50">
        <f>IF(D93="","-",+C145+1)</f>
        <v>2055</v>
      </c>
      <c r="D146" s="12">
        <v>0</v>
      </c>
      <c r="E146" s="56">
        <f>IF(+J96&lt;F145,J96,D146)</f>
        <v>0</v>
      </c>
      <c r="F146" s="55">
        <f t="shared" si="24"/>
        <v>0</v>
      </c>
      <c r="G146" s="55">
        <f t="shared" si="25"/>
        <v>0</v>
      </c>
      <c r="H146" s="58">
        <f t="shared" si="26"/>
        <v>0</v>
      </c>
      <c r="I146" s="108">
        <f t="shared" si="27"/>
        <v>0</v>
      </c>
      <c r="J146" s="54">
        <f t="shared" si="28"/>
        <v>0</v>
      </c>
      <c r="K146" s="54"/>
      <c r="L146" s="129"/>
      <c r="M146" s="54">
        <f t="shared" si="29"/>
        <v>0</v>
      </c>
      <c r="N146" s="129"/>
      <c r="O146" s="54">
        <f t="shared" si="30"/>
        <v>0</v>
      </c>
      <c r="P146" s="54">
        <f t="shared" si="31"/>
        <v>0</v>
      </c>
      <c r="Q146" s="1"/>
    </row>
    <row r="147" spans="2:17" ht="12.5">
      <c r="B147" s="7" t="str">
        <f t="shared" si="19"/>
        <v/>
      </c>
      <c r="C147" s="50">
        <f>IF(D93="","-",+C146+1)</f>
        <v>2056</v>
      </c>
      <c r="D147" s="12">
        <v>0</v>
      </c>
      <c r="E147" s="56">
        <f>IF(+J96&lt;F146,J96,D147)</f>
        <v>0</v>
      </c>
      <c r="F147" s="55">
        <f t="shared" si="24"/>
        <v>0</v>
      </c>
      <c r="G147" s="55">
        <f t="shared" si="25"/>
        <v>0</v>
      </c>
      <c r="H147" s="58">
        <f t="shared" si="26"/>
        <v>0</v>
      </c>
      <c r="I147" s="108">
        <f t="shared" si="27"/>
        <v>0</v>
      </c>
      <c r="J147" s="54">
        <f t="shared" si="28"/>
        <v>0</v>
      </c>
      <c r="K147" s="54"/>
      <c r="L147" s="129"/>
      <c r="M147" s="54">
        <f t="shared" si="29"/>
        <v>0</v>
      </c>
      <c r="N147" s="129"/>
      <c r="O147" s="54">
        <f t="shared" si="30"/>
        <v>0</v>
      </c>
      <c r="P147" s="54">
        <f t="shared" si="31"/>
        <v>0</v>
      </c>
      <c r="Q147" s="1"/>
    </row>
    <row r="148" spans="2:17" ht="12.5">
      <c r="B148" s="7" t="str">
        <f t="shared" si="19"/>
        <v/>
      </c>
      <c r="C148" s="50">
        <f>IF(D93="","-",+C147+1)</f>
        <v>2057</v>
      </c>
      <c r="D148" s="12">
        <v>0</v>
      </c>
      <c r="E148" s="56">
        <f>IF(+J96&lt;F147,J96,D148)</f>
        <v>0</v>
      </c>
      <c r="F148" s="55">
        <f t="shared" si="24"/>
        <v>0</v>
      </c>
      <c r="G148" s="55">
        <f t="shared" si="25"/>
        <v>0</v>
      </c>
      <c r="H148" s="58">
        <f t="shared" si="26"/>
        <v>0</v>
      </c>
      <c r="I148" s="108">
        <f t="shared" si="27"/>
        <v>0</v>
      </c>
      <c r="J148" s="54">
        <f t="shared" si="28"/>
        <v>0</v>
      </c>
      <c r="K148" s="54"/>
      <c r="L148" s="129"/>
      <c r="M148" s="54">
        <f t="shared" si="29"/>
        <v>0</v>
      </c>
      <c r="N148" s="129"/>
      <c r="O148" s="54">
        <f t="shared" si="30"/>
        <v>0</v>
      </c>
      <c r="P148" s="54">
        <f t="shared" si="31"/>
        <v>0</v>
      </c>
      <c r="Q148" s="1"/>
    </row>
    <row r="149" spans="2:17" ht="12.5">
      <c r="B149" s="7" t="str">
        <f t="shared" si="19"/>
        <v/>
      </c>
      <c r="C149" s="50">
        <f>IF(D93="","-",+C148+1)</f>
        <v>2058</v>
      </c>
      <c r="D149" s="12">
        <v>0</v>
      </c>
      <c r="E149" s="56">
        <f>IF(+J96&lt;F148,J96,D149)</f>
        <v>0</v>
      </c>
      <c r="F149" s="55">
        <f t="shared" si="24"/>
        <v>0</v>
      </c>
      <c r="G149" s="55">
        <f t="shared" si="25"/>
        <v>0</v>
      </c>
      <c r="H149" s="58">
        <f t="shared" si="26"/>
        <v>0</v>
      </c>
      <c r="I149" s="108">
        <f t="shared" si="27"/>
        <v>0</v>
      </c>
      <c r="J149" s="54">
        <f t="shared" si="28"/>
        <v>0</v>
      </c>
      <c r="K149" s="54"/>
      <c r="L149" s="129"/>
      <c r="M149" s="54">
        <f t="shared" si="29"/>
        <v>0</v>
      </c>
      <c r="N149" s="129"/>
      <c r="O149" s="54">
        <f t="shared" si="30"/>
        <v>0</v>
      </c>
      <c r="P149" s="54">
        <f t="shared" si="31"/>
        <v>0</v>
      </c>
      <c r="Q149" s="1"/>
    </row>
    <row r="150" spans="2:17" ht="12.5">
      <c r="B150" s="7" t="str">
        <f t="shared" si="19"/>
        <v/>
      </c>
      <c r="C150" s="50">
        <f>IF(D93="","-",+C149+1)</f>
        <v>2059</v>
      </c>
      <c r="D150" s="12">
        <v>0</v>
      </c>
      <c r="E150" s="56">
        <f>IF(+J96&lt;F149,J96,D150)</f>
        <v>0</v>
      </c>
      <c r="F150" s="55">
        <f t="shared" si="24"/>
        <v>0</v>
      </c>
      <c r="G150" s="55">
        <f t="shared" si="25"/>
        <v>0</v>
      </c>
      <c r="H150" s="58">
        <f t="shared" si="26"/>
        <v>0</v>
      </c>
      <c r="I150" s="108">
        <f t="shared" si="27"/>
        <v>0</v>
      </c>
      <c r="J150" s="54">
        <f t="shared" si="28"/>
        <v>0</v>
      </c>
      <c r="K150" s="54"/>
      <c r="L150" s="129"/>
      <c r="M150" s="54">
        <f t="shared" si="29"/>
        <v>0</v>
      </c>
      <c r="N150" s="129"/>
      <c r="O150" s="54">
        <f t="shared" si="30"/>
        <v>0</v>
      </c>
      <c r="P150" s="54">
        <f t="shared" si="31"/>
        <v>0</v>
      </c>
      <c r="Q150" s="1"/>
    </row>
    <row r="151" spans="2:17" ht="12.5">
      <c r="B151" s="7" t="str">
        <f t="shared" si="19"/>
        <v/>
      </c>
      <c r="C151" s="50">
        <f>IF(D93="","-",+C150+1)</f>
        <v>2060</v>
      </c>
      <c r="D151" s="12">
        <v>0</v>
      </c>
      <c r="E151" s="56">
        <f>IF(+J96&lt;F150,J96,D151)</f>
        <v>0</v>
      </c>
      <c r="F151" s="55">
        <f t="shared" si="24"/>
        <v>0</v>
      </c>
      <c r="G151" s="55">
        <f t="shared" si="25"/>
        <v>0</v>
      </c>
      <c r="H151" s="58">
        <f t="shared" si="26"/>
        <v>0</v>
      </c>
      <c r="I151" s="108">
        <f t="shared" si="27"/>
        <v>0</v>
      </c>
      <c r="J151" s="54">
        <f t="shared" si="28"/>
        <v>0</v>
      </c>
      <c r="K151" s="54"/>
      <c r="L151" s="129"/>
      <c r="M151" s="54">
        <f t="shared" si="29"/>
        <v>0</v>
      </c>
      <c r="N151" s="129"/>
      <c r="O151" s="54">
        <f t="shared" si="30"/>
        <v>0</v>
      </c>
      <c r="P151" s="54">
        <f t="shared" si="31"/>
        <v>0</v>
      </c>
      <c r="Q151" s="1"/>
    </row>
    <row r="152" spans="2:17" ht="12.5">
      <c r="B152" s="7" t="str">
        <f t="shared" si="19"/>
        <v/>
      </c>
      <c r="C152" s="50">
        <f>IF(D93="","-",+C151+1)</f>
        <v>2061</v>
      </c>
      <c r="D152" s="12">
        <v>0</v>
      </c>
      <c r="E152" s="56">
        <f>IF(+J96&lt;F151,J96,D152)</f>
        <v>0</v>
      </c>
      <c r="F152" s="55">
        <f t="shared" si="24"/>
        <v>0</v>
      </c>
      <c r="G152" s="55">
        <f t="shared" si="25"/>
        <v>0</v>
      </c>
      <c r="H152" s="58">
        <f t="shared" si="26"/>
        <v>0</v>
      </c>
      <c r="I152" s="108">
        <f t="shared" si="27"/>
        <v>0</v>
      </c>
      <c r="J152" s="54">
        <f t="shared" si="28"/>
        <v>0</v>
      </c>
      <c r="K152" s="54"/>
      <c r="L152" s="129"/>
      <c r="M152" s="54">
        <f t="shared" si="29"/>
        <v>0</v>
      </c>
      <c r="N152" s="129"/>
      <c r="O152" s="54">
        <f t="shared" si="30"/>
        <v>0</v>
      </c>
      <c r="P152" s="54">
        <f t="shared" si="31"/>
        <v>0</v>
      </c>
      <c r="Q152" s="1"/>
    </row>
    <row r="153" spans="2:17" ht="12.5">
      <c r="B153" s="7" t="str">
        <f t="shared" si="19"/>
        <v/>
      </c>
      <c r="C153" s="50">
        <f>IF(D93="","-",+C152+1)</f>
        <v>2062</v>
      </c>
      <c r="D153" s="12">
        <v>0</v>
      </c>
      <c r="E153" s="56">
        <f>IF(+J96&lt;F152,J96,D153)</f>
        <v>0</v>
      </c>
      <c r="F153" s="55">
        <f t="shared" si="24"/>
        <v>0</v>
      </c>
      <c r="G153" s="55">
        <f t="shared" si="25"/>
        <v>0</v>
      </c>
      <c r="H153" s="58">
        <f t="shared" si="26"/>
        <v>0</v>
      </c>
      <c r="I153" s="108">
        <f t="shared" si="27"/>
        <v>0</v>
      </c>
      <c r="J153" s="54">
        <f t="shared" si="28"/>
        <v>0</v>
      </c>
      <c r="K153" s="54"/>
      <c r="L153" s="129"/>
      <c r="M153" s="54">
        <f t="shared" si="29"/>
        <v>0</v>
      </c>
      <c r="N153" s="129"/>
      <c r="O153" s="54">
        <f t="shared" si="30"/>
        <v>0</v>
      </c>
      <c r="P153" s="54">
        <f t="shared" si="31"/>
        <v>0</v>
      </c>
      <c r="Q153" s="1"/>
    </row>
    <row r="154" spans="2:17" ht="13" thickBot="1">
      <c r="B154" s="7" t="str">
        <f t="shared" si="19"/>
        <v/>
      </c>
      <c r="C154" s="59">
        <f>IF(D93="","-",+C153+1)</f>
        <v>2063</v>
      </c>
      <c r="D154" s="84">
        <v>0</v>
      </c>
      <c r="E154" s="61">
        <f>IF(+J96&lt;F153,J96,D154)</f>
        <v>0</v>
      </c>
      <c r="F154" s="60">
        <f t="shared" si="24"/>
        <v>0</v>
      </c>
      <c r="G154" s="60">
        <f t="shared" si="25"/>
        <v>0</v>
      </c>
      <c r="H154" s="62">
        <f t="shared" si="26"/>
        <v>0</v>
      </c>
      <c r="I154" s="109">
        <f t="shared" si="27"/>
        <v>0</v>
      </c>
      <c r="J154" s="64">
        <f t="shared" si="28"/>
        <v>0</v>
      </c>
      <c r="K154" s="54"/>
      <c r="L154" s="130"/>
      <c r="M154" s="64">
        <f t="shared" si="29"/>
        <v>0</v>
      </c>
      <c r="N154" s="130"/>
      <c r="O154" s="64">
        <f t="shared" si="30"/>
        <v>0</v>
      </c>
      <c r="P154" s="64">
        <f t="shared" si="31"/>
        <v>0</v>
      </c>
      <c r="Q154" s="1"/>
    </row>
    <row r="155" spans="2:17" ht="12.5">
      <c r="C155" s="12" t="s">
        <v>78</v>
      </c>
      <c r="D155" s="15"/>
      <c r="E155" s="15"/>
      <c r="F155" s="15"/>
      <c r="G155" s="15"/>
      <c r="H155" s="15"/>
      <c r="I155" s="15"/>
      <c r="J155" s="15">
        <f>SUM(J99:J154)</f>
        <v>0</v>
      </c>
      <c r="K155" s="15"/>
      <c r="L155" s="15"/>
      <c r="M155" s="15"/>
      <c r="N155" s="15"/>
      <c r="O155" s="15"/>
      <c r="P155" s="1"/>
      <c r="Q155" s="1"/>
    </row>
    <row r="156" spans="2:17" ht="12.5">
      <c r="D156" s="2"/>
      <c r="E156" s="1"/>
      <c r="F156" s="1"/>
      <c r="G156" s="1"/>
      <c r="H156" s="1"/>
      <c r="I156" s="3"/>
      <c r="J156" s="3"/>
      <c r="K156" s="15"/>
      <c r="L156" s="3"/>
      <c r="M156" s="3"/>
      <c r="N156" s="3"/>
      <c r="O156" s="3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3"/>
      <c r="J157" s="3"/>
      <c r="K157" s="15"/>
      <c r="L157" s="3"/>
      <c r="M157" s="3"/>
      <c r="N157" s="3"/>
      <c r="O157" s="3"/>
      <c r="P157" s="1"/>
      <c r="Q157" s="1"/>
    </row>
    <row r="158" spans="2:17" ht="12.5">
      <c r="D158" s="2"/>
      <c r="E158" s="1"/>
      <c r="F158" s="1"/>
      <c r="G158" s="1"/>
      <c r="H158" s="1"/>
      <c r="I158" s="3"/>
      <c r="J158" s="3"/>
      <c r="K158" s="15"/>
      <c r="L158" s="3"/>
      <c r="M158" s="3"/>
      <c r="N158" s="3"/>
      <c r="O158" s="3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15"/>
      <c r="I159" s="15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15"/>
      <c r="I160" s="15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15"/>
      <c r="I161" s="15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15"/>
      <c r="I162" s="15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17" priority="1" stopIfTrue="1" operator="equal">
      <formula>$I$10</formula>
    </cfRule>
  </conditionalFormatting>
  <conditionalFormatting sqref="C99:C154">
    <cfRule type="cellIs" dxfId="11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72"/>
  <dimension ref="A1:Q162"/>
  <sheetViews>
    <sheetView zoomScaleNormal="100" zoomScaleSheetLayoutView="75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21 of 77</v>
      </c>
      <c r="Q1" s="13"/>
    </row>
    <row r="2" spans="1:17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 t="str">
        <f>RIGHT(N3,3)</f>
        <v/>
      </c>
      <c r="P3" s="96">
        <v>1</v>
      </c>
    </row>
    <row r="4" spans="1:17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7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160541.14446292532</v>
      </c>
      <c r="P5" s="1"/>
    </row>
    <row r="6" spans="1:17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160541.14446292532</v>
      </c>
      <c r="O6" s="1"/>
      <c r="P6" s="1"/>
    </row>
    <row r="7" spans="1:17" ht="13.5" thickBot="1">
      <c r="C7" s="25" t="s">
        <v>48</v>
      </c>
      <c r="D7" s="127" t="s">
        <v>261</v>
      </c>
      <c r="E7" s="1"/>
      <c r="F7" s="1"/>
      <c r="G7" s="29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7" ht="13.5" thickBot="1">
      <c r="C8" s="29"/>
      <c r="D8" s="85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248</v>
      </c>
      <c r="E9" s="456" t="s">
        <v>486</v>
      </c>
      <c r="F9" s="31"/>
      <c r="G9" s="461" t="s">
        <v>535</v>
      </c>
      <c r="H9" s="31"/>
      <c r="I9" s="32"/>
      <c r="J9" s="33"/>
      <c r="P9" s="1"/>
    </row>
    <row r="10" spans="1:17" ht="13">
      <c r="C10" s="34" t="s">
        <v>51</v>
      </c>
      <c r="D10" s="362">
        <v>1642817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7" ht="12.5">
      <c r="C11" s="34" t="s">
        <v>54</v>
      </c>
      <c r="D11" s="37">
        <v>2010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2">
        <v>6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40068.707317073167</v>
      </c>
      <c r="J14" s="292"/>
      <c r="K14" s="292"/>
      <c r="L14" s="292"/>
      <c r="M14" s="292"/>
      <c r="N14" s="292"/>
      <c r="O14" s="1"/>
      <c r="P14" s="1"/>
    </row>
    <row r="15" spans="1:17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131" t="s">
        <v>260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2010</v>
      </c>
      <c r="D17" s="133">
        <v>2389000</v>
      </c>
      <c r="E17" s="373">
        <v>31434.210526315794</v>
      </c>
      <c r="F17" s="133">
        <v>2357565.789473684</v>
      </c>
      <c r="G17" s="373">
        <v>370369.65443341201</v>
      </c>
      <c r="H17" s="374">
        <v>370369.65443341201</v>
      </c>
      <c r="I17" s="141">
        <v>0</v>
      </c>
      <c r="J17" s="52"/>
      <c r="K17" s="112">
        <f t="shared" ref="K17:K22" si="0">G17</f>
        <v>370369.65443341201</v>
      </c>
      <c r="L17" s="53">
        <f t="shared" ref="L17:L48" si="1">IF(K17&lt;&gt;0,+G17-K17,0)</f>
        <v>0</v>
      </c>
      <c r="M17" s="112">
        <f t="shared" ref="M17:M22" si="2">H17</f>
        <v>370369.65443341201</v>
      </c>
      <c r="N17" s="53">
        <f t="shared" ref="N17:N48" si="3">IF(M17&lt;&gt;0,+H17-M17,0)</f>
        <v>0</v>
      </c>
      <c r="O17" s="54">
        <f t="shared" ref="O17:O48" si="4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2011</v>
      </c>
      <c r="D18" s="137">
        <v>1578368.7894736843</v>
      </c>
      <c r="E18" s="375">
        <v>39263.487804878052</v>
      </c>
      <c r="F18" s="137">
        <v>1539105.3016688062</v>
      </c>
      <c r="G18" s="375">
        <v>279659.70688308566</v>
      </c>
      <c r="H18" s="374">
        <v>279659.70688308566</v>
      </c>
      <c r="I18" s="141">
        <v>0</v>
      </c>
      <c r="J18" s="52"/>
      <c r="K18" s="113">
        <f t="shared" si="0"/>
        <v>279659.70688308566</v>
      </c>
      <c r="L18" s="54">
        <f t="shared" si="1"/>
        <v>0</v>
      </c>
      <c r="M18" s="113">
        <f t="shared" si="2"/>
        <v>279659.70688308566</v>
      </c>
      <c r="N18" s="54">
        <f t="shared" si="3"/>
        <v>0</v>
      </c>
      <c r="O18" s="54">
        <f t="shared" si="4"/>
        <v>0</v>
      </c>
      <c r="P18" s="1"/>
    </row>
    <row r="19" spans="2:16" ht="12.5">
      <c r="B19" s="7" t="str">
        <f>IF(D19=F18,"","IU")</f>
        <v>IU</v>
      </c>
      <c r="C19" s="50">
        <f>IF(D11="","-",+C18+1)</f>
        <v>2012</v>
      </c>
      <c r="D19" s="137">
        <v>1568274.3016688062</v>
      </c>
      <c r="E19" s="375">
        <v>39023.142857142855</v>
      </c>
      <c r="F19" s="137">
        <v>1529251.1588116633</v>
      </c>
      <c r="G19" s="375">
        <v>266453.58939381945</v>
      </c>
      <c r="H19" s="374">
        <v>266453.58939381945</v>
      </c>
      <c r="I19" s="141">
        <v>0</v>
      </c>
      <c r="J19" s="52"/>
      <c r="K19" s="113">
        <f t="shared" si="0"/>
        <v>266453.58939381945</v>
      </c>
      <c r="L19" s="54">
        <f t="shared" si="1"/>
        <v>0</v>
      </c>
      <c r="M19" s="113">
        <f t="shared" si="2"/>
        <v>266453.58939381945</v>
      </c>
      <c r="N19" s="54">
        <f t="shared" si="3"/>
        <v>0</v>
      </c>
      <c r="O19" s="54">
        <f t="shared" si="4"/>
        <v>0</v>
      </c>
      <c r="P19" s="1"/>
    </row>
    <row r="20" spans="2:16" ht="12.5">
      <c r="B20" s="7" t="str">
        <f t="shared" ref="B20:B72" si="5">IF(D20=F19,"","IU")</f>
        <v/>
      </c>
      <c r="C20" s="50">
        <f>IF(D11="","-",+C19+1)</f>
        <v>2013</v>
      </c>
      <c r="D20" s="151">
        <v>1529251.1588116633</v>
      </c>
      <c r="E20" s="419">
        <v>39023.142857142855</v>
      </c>
      <c r="F20" s="151">
        <v>1490228.0159545203</v>
      </c>
      <c r="G20" s="419">
        <v>247635.81443822815</v>
      </c>
      <c r="H20" s="420">
        <v>247635.81443822815</v>
      </c>
      <c r="I20" s="153">
        <v>0</v>
      </c>
      <c r="J20" s="52"/>
      <c r="K20" s="113">
        <f t="shared" si="0"/>
        <v>247635.81443822815</v>
      </c>
      <c r="L20" s="54">
        <f t="shared" ref="L20:L25" si="6">IF(K20&lt;&gt;0,+G20-K20,0)</f>
        <v>0</v>
      </c>
      <c r="M20" s="113">
        <f t="shared" si="2"/>
        <v>247635.81443822815</v>
      </c>
      <c r="N20" s="54">
        <f t="shared" ref="N20:N25" si="7">IF(M20&lt;&gt;0,+H20-M20,0)</f>
        <v>0</v>
      </c>
      <c r="O20" s="54">
        <f t="shared" ref="O20:O25" si="8">+N20-L20</f>
        <v>0</v>
      </c>
      <c r="P20" s="1"/>
    </row>
    <row r="21" spans="2:16" ht="12.5">
      <c r="B21" s="7" t="str">
        <f t="shared" si="5"/>
        <v/>
      </c>
      <c r="C21" s="50">
        <f>IF(D12="","-",+C20+1)</f>
        <v>2014</v>
      </c>
      <c r="D21" s="151">
        <v>1490228.0159545203</v>
      </c>
      <c r="E21" s="419">
        <v>39023.142857142855</v>
      </c>
      <c r="F21" s="151">
        <v>1451204.8730973774</v>
      </c>
      <c r="G21" s="419">
        <v>234805.92986157897</v>
      </c>
      <c r="H21" s="420">
        <v>234805.92986157897</v>
      </c>
      <c r="I21" s="153">
        <v>0</v>
      </c>
      <c r="J21" s="52"/>
      <c r="K21" s="113">
        <f t="shared" si="0"/>
        <v>234805.92986157897</v>
      </c>
      <c r="L21" s="54">
        <f t="shared" si="6"/>
        <v>0</v>
      </c>
      <c r="M21" s="113">
        <f t="shared" si="2"/>
        <v>234805.92986157897</v>
      </c>
      <c r="N21" s="54">
        <f t="shared" si="7"/>
        <v>0</v>
      </c>
      <c r="O21" s="54">
        <f t="shared" si="8"/>
        <v>0</v>
      </c>
      <c r="P21" s="1"/>
    </row>
    <row r="22" spans="2:16" ht="12.5">
      <c r="B22" s="7" t="str">
        <f t="shared" si="5"/>
        <v>IU</v>
      </c>
      <c r="C22" s="50">
        <f>IF(D11="","-",+C21+1)</f>
        <v>2015</v>
      </c>
      <c r="D22" s="151">
        <v>1455049.8730973776</v>
      </c>
      <c r="E22" s="419">
        <v>39114.690476190473</v>
      </c>
      <c r="F22" s="151">
        <v>1415935.1826211871</v>
      </c>
      <c r="G22" s="419">
        <v>225600.1518969718</v>
      </c>
      <c r="H22" s="420">
        <v>225600.1518969718</v>
      </c>
      <c r="I22" s="52">
        <v>0</v>
      </c>
      <c r="J22" s="52"/>
      <c r="K22" s="113">
        <f t="shared" si="0"/>
        <v>225600.1518969718</v>
      </c>
      <c r="L22" s="54">
        <f t="shared" si="6"/>
        <v>0</v>
      </c>
      <c r="M22" s="113">
        <f t="shared" si="2"/>
        <v>225600.1518969718</v>
      </c>
      <c r="N22" s="54">
        <f t="shared" si="7"/>
        <v>0</v>
      </c>
      <c r="O22" s="54">
        <f t="shared" si="8"/>
        <v>0</v>
      </c>
      <c r="P22" s="1"/>
    </row>
    <row r="23" spans="2:16" ht="12.5">
      <c r="B23" s="7" t="str">
        <f t="shared" si="5"/>
        <v/>
      </c>
      <c r="C23" s="50">
        <f>IF(D11="","-",+C22+1)</f>
        <v>2016</v>
      </c>
      <c r="D23" s="151">
        <v>1415935.1826211871</v>
      </c>
      <c r="E23" s="419">
        <v>39114.690476190473</v>
      </c>
      <c r="F23" s="151">
        <v>1376820.4921449965</v>
      </c>
      <c r="G23" s="419">
        <v>218211.46569994657</v>
      </c>
      <c r="H23" s="420">
        <v>218211.46569994657</v>
      </c>
      <c r="I23" s="52">
        <f t="shared" ref="I23:I48" si="9">H23-G23</f>
        <v>0</v>
      </c>
      <c r="J23" s="52"/>
      <c r="K23" s="113">
        <f t="shared" ref="K23:K28" si="10">G23</f>
        <v>218211.46569994657</v>
      </c>
      <c r="L23" s="54">
        <f t="shared" si="6"/>
        <v>0</v>
      </c>
      <c r="M23" s="113">
        <f t="shared" ref="M23:M28" si="11">H23</f>
        <v>218211.46569994657</v>
      </c>
      <c r="N23" s="54">
        <f t="shared" si="7"/>
        <v>0</v>
      </c>
      <c r="O23" s="54">
        <f t="shared" si="8"/>
        <v>0</v>
      </c>
      <c r="P23" s="1"/>
    </row>
    <row r="24" spans="2:16" ht="12.5">
      <c r="B24" s="7" t="str">
        <f t="shared" si="5"/>
        <v/>
      </c>
      <c r="C24" s="50">
        <f>IF(D11="","-",+C23+1)</f>
        <v>2017</v>
      </c>
      <c r="D24" s="151">
        <v>1376820.4921449965</v>
      </c>
      <c r="E24" s="419">
        <v>38205.046511627908</v>
      </c>
      <c r="F24" s="151">
        <v>1338615.4456333686</v>
      </c>
      <c r="G24" s="419">
        <v>206416.1656138415</v>
      </c>
      <c r="H24" s="420">
        <v>206416.1656138415</v>
      </c>
      <c r="I24" s="52">
        <f t="shared" si="9"/>
        <v>0</v>
      </c>
      <c r="J24" s="52"/>
      <c r="K24" s="113">
        <f t="shared" si="10"/>
        <v>206416.1656138415</v>
      </c>
      <c r="L24" s="54">
        <f t="shared" si="6"/>
        <v>0</v>
      </c>
      <c r="M24" s="113">
        <f t="shared" si="11"/>
        <v>206416.1656138415</v>
      </c>
      <c r="N24" s="54">
        <f t="shared" si="7"/>
        <v>0</v>
      </c>
      <c r="O24" s="54">
        <f t="shared" si="8"/>
        <v>0</v>
      </c>
      <c r="P24" s="1"/>
    </row>
    <row r="25" spans="2:16" ht="12.5">
      <c r="B25" s="7" t="str">
        <f t="shared" si="5"/>
        <v/>
      </c>
      <c r="C25" s="50">
        <f>IF(D11="","-",+C24+1)</f>
        <v>2018</v>
      </c>
      <c r="D25" s="151">
        <v>1338615.4456333686</v>
      </c>
      <c r="E25" s="419">
        <v>40068.707317073167</v>
      </c>
      <c r="F25" s="151">
        <v>1298546.7383162954</v>
      </c>
      <c r="G25" s="419">
        <v>207652.58306545476</v>
      </c>
      <c r="H25" s="420">
        <v>207652.58306545476</v>
      </c>
      <c r="I25" s="52">
        <f t="shared" si="9"/>
        <v>0</v>
      </c>
      <c r="J25" s="52"/>
      <c r="K25" s="113">
        <f t="shared" si="10"/>
        <v>207652.58306545476</v>
      </c>
      <c r="L25" s="54">
        <f t="shared" si="6"/>
        <v>0</v>
      </c>
      <c r="M25" s="113">
        <f t="shared" si="11"/>
        <v>207652.58306545476</v>
      </c>
      <c r="N25" s="54">
        <f t="shared" si="7"/>
        <v>0</v>
      </c>
      <c r="O25" s="54">
        <f t="shared" si="8"/>
        <v>0</v>
      </c>
      <c r="P25" s="1"/>
    </row>
    <row r="26" spans="2:16" ht="12.5">
      <c r="B26" s="7" t="str">
        <f t="shared" si="5"/>
        <v/>
      </c>
      <c r="C26" s="50">
        <f>IF(D11="","-",+C25+1)</f>
        <v>2019</v>
      </c>
      <c r="D26" s="151">
        <v>1298546.7383162954</v>
      </c>
      <c r="E26" s="419">
        <v>40068.707317073167</v>
      </c>
      <c r="F26" s="151">
        <v>1258478.0309992223</v>
      </c>
      <c r="G26" s="419">
        <v>202560.08681377117</v>
      </c>
      <c r="H26" s="420">
        <v>202560.08681377117</v>
      </c>
      <c r="I26" s="52">
        <f t="shared" si="9"/>
        <v>0</v>
      </c>
      <c r="J26" s="52"/>
      <c r="K26" s="113">
        <f t="shared" si="10"/>
        <v>202560.08681377117</v>
      </c>
      <c r="L26" s="54">
        <f t="shared" ref="L26" si="12">IF(K26&lt;&gt;0,+G26-K26,0)</f>
        <v>0</v>
      </c>
      <c r="M26" s="113">
        <f t="shared" si="11"/>
        <v>202560.08681377117</v>
      </c>
      <c r="N26" s="54">
        <f t="shared" si="3"/>
        <v>0</v>
      </c>
      <c r="O26" s="54">
        <f t="shared" si="4"/>
        <v>0</v>
      </c>
      <c r="P26" s="1"/>
    </row>
    <row r="27" spans="2:16" ht="12.5">
      <c r="B27" s="7" t="str">
        <f t="shared" si="5"/>
        <v/>
      </c>
      <c r="C27" s="50">
        <f>IF(D11="","-",+C26+1)</f>
        <v>2020</v>
      </c>
      <c r="D27" s="151">
        <v>1258478.0309992223</v>
      </c>
      <c r="E27" s="419">
        <v>40068.707317073167</v>
      </c>
      <c r="F27" s="151">
        <v>1218409.3236821492</v>
      </c>
      <c r="G27" s="419">
        <v>166805.4048847931</v>
      </c>
      <c r="H27" s="420">
        <v>166805.4048847931</v>
      </c>
      <c r="I27" s="52">
        <f t="shared" si="9"/>
        <v>0</v>
      </c>
      <c r="J27" s="52"/>
      <c r="K27" s="113">
        <f t="shared" si="10"/>
        <v>166805.4048847931</v>
      </c>
      <c r="L27" s="54">
        <f t="shared" ref="L27" si="13">IF(K27&lt;&gt;0,+G27-K27,0)</f>
        <v>0</v>
      </c>
      <c r="M27" s="113">
        <f t="shared" si="11"/>
        <v>166805.4048847931</v>
      </c>
      <c r="N27" s="54">
        <f t="shared" si="3"/>
        <v>0</v>
      </c>
      <c r="O27" s="54">
        <f t="shared" si="4"/>
        <v>0</v>
      </c>
      <c r="P27" s="1"/>
    </row>
    <row r="28" spans="2:16" ht="12.5">
      <c r="B28" s="7" t="str">
        <f t="shared" si="5"/>
        <v>IU</v>
      </c>
      <c r="C28" s="50">
        <f>IF(D11="","-",+C27+1)</f>
        <v>2021</v>
      </c>
      <c r="D28" s="151">
        <v>1220272.9844875946</v>
      </c>
      <c r="E28" s="419">
        <v>39114.690476190473</v>
      </c>
      <c r="F28" s="151">
        <v>1181158.294011404</v>
      </c>
      <c r="G28" s="419">
        <v>166396.00554039481</v>
      </c>
      <c r="H28" s="420">
        <v>166396.00554039481</v>
      </c>
      <c r="I28" s="52">
        <f t="shared" si="9"/>
        <v>0</v>
      </c>
      <c r="J28" s="52"/>
      <c r="K28" s="113">
        <f t="shared" si="10"/>
        <v>166396.00554039481</v>
      </c>
      <c r="L28" s="54">
        <f t="shared" ref="L28" si="14">IF(K28&lt;&gt;0,+G28-K28,0)</f>
        <v>0</v>
      </c>
      <c r="M28" s="113">
        <f t="shared" si="11"/>
        <v>166396.00554039481</v>
      </c>
      <c r="N28" s="54">
        <f t="shared" si="3"/>
        <v>0</v>
      </c>
      <c r="O28" s="54">
        <f t="shared" si="4"/>
        <v>0</v>
      </c>
      <c r="P28" s="1"/>
    </row>
    <row r="29" spans="2:16" ht="12.5">
      <c r="B29" s="7" t="str">
        <f t="shared" si="5"/>
        <v>IU</v>
      </c>
      <c r="C29" s="50">
        <f>IF(D11="","-",+C28+1)</f>
        <v>2022</v>
      </c>
      <c r="D29" s="151">
        <v>1179294.6332059586</v>
      </c>
      <c r="E29" s="419">
        <v>39114.690476190473</v>
      </c>
      <c r="F29" s="151">
        <v>1140179.9427297681</v>
      </c>
      <c r="G29" s="419">
        <v>169520.30244335823</v>
      </c>
      <c r="H29" s="420">
        <v>169520.30244335823</v>
      </c>
      <c r="I29" s="52">
        <f t="shared" si="9"/>
        <v>0</v>
      </c>
      <c r="J29" s="52"/>
      <c r="K29" s="113">
        <f t="shared" ref="K29" si="15">G29</f>
        <v>169520.30244335823</v>
      </c>
      <c r="L29" s="54">
        <f t="shared" ref="L29" si="16">IF(K29&lt;&gt;0,+G29-K29,0)</f>
        <v>0</v>
      </c>
      <c r="M29" s="113">
        <f t="shared" ref="M29" si="17">H29</f>
        <v>169520.30244335823</v>
      </c>
      <c r="N29" s="54">
        <f t="shared" si="3"/>
        <v>0</v>
      </c>
      <c r="O29" s="54">
        <f t="shared" si="4"/>
        <v>0</v>
      </c>
      <c r="P29" s="1"/>
    </row>
    <row r="30" spans="2:16" ht="12.5">
      <c r="B30" s="7" t="str">
        <f t="shared" si="5"/>
        <v/>
      </c>
      <c r="C30" s="50">
        <f>IF(D11="","-",+C29+1)</f>
        <v>2023</v>
      </c>
      <c r="D30" s="151">
        <v>1140179.9427297681</v>
      </c>
      <c r="E30" s="419">
        <v>39114.690476190473</v>
      </c>
      <c r="F30" s="151">
        <v>1101065.2522535776</v>
      </c>
      <c r="G30" s="419">
        <v>180679.34375469992</v>
      </c>
      <c r="H30" s="420">
        <v>180679.34375469992</v>
      </c>
      <c r="I30" s="52">
        <f t="shared" si="9"/>
        <v>0</v>
      </c>
      <c r="J30" s="52"/>
      <c r="K30" s="113">
        <f t="shared" ref="K30" si="18">G30</f>
        <v>180679.34375469992</v>
      </c>
      <c r="L30" s="54">
        <f t="shared" ref="L30" si="19">IF(K30&lt;&gt;0,+G30-K30,0)</f>
        <v>0</v>
      </c>
      <c r="M30" s="113">
        <f t="shared" ref="M30" si="20">H30</f>
        <v>180679.34375469992</v>
      </c>
      <c r="N30" s="54">
        <f t="shared" ref="N30" si="21">IF(M30&lt;&gt;0,+H30-M30,0)</f>
        <v>0</v>
      </c>
      <c r="O30" s="54">
        <f t="shared" ref="O30" si="22">+N30-L30</f>
        <v>0</v>
      </c>
      <c r="P30" s="1"/>
    </row>
    <row r="31" spans="2:16" ht="12.5">
      <c r="B31" s="7" t="str">
        <f t="shared" si="5"/>
        <v/>
      </c>
      <c r="C31" s="460">
        <f>IF(D11="","-",+C30+1)</f>
        <v>2024</v>
      </c>
      <c r="D31" s="151">
        <v>1101065.2522535776</v>
      </c>
      <c r="E31" s="419">
        <v>37336.75</v>
      </c>
      <c r="F31" s="151">
        <v>1063728.5022535776</v>
      </c>
      <c r="G31" s="419">
        <v>166712.5440494052</v>
      </c>
      <c r="H31" s="420">
        <v>166712.5440494052</v>
      </c>
      <c r="I31" s="52">
        <f t="shared" si="9"/>
        <v>0</v>
      </c>
      <c r="J31" s="52"/>
      <c r="K31" s="113">
        <f t="shared" ref="K31" si="23">G31</f>
        <v>166712.5440494052</v>
      </c>
      <c r="L31" s="54">
        <f t="shared" ref="L31" si="24">IF(K31&lt;&gt;0,+G31-K31,0)</f>
        <v>0</v>
      </c>
      <c r="M31" s="113">
        <f t="shared" ref="M31" si="25">H31</f>
        <v>166712.5440494052</v>
      </c>
      <c r="N31" s="54">
        <f t="shared" ref="N31" si="26">IF(M31&lt;&gt;0,+H31-M31,0)</f>
        <v>0</v>
      </c>
      <c r="O31" s="54">
        <f t="shared" ref="O31" si="27">+N31-L31</f>
        <v>0</v>
      </c>
      <c r="P31" s="1"/>
    </row>
    <row r="32" spans="2:16" ht="13">
      <c r="B32" s="7" t="str">
        <f t="shared" si="5"/>
        <v/>
      </c>
      <c r="C32" s="459">
        <f>IF(D11="","-",+C31+1)</f>
        <v>2025</v>
      </c>
      <c r="D32" s="151">
        <v>1063728.5022535776</v>
      </c>
      <c r="E32" s="419">
        <v>38205.046511627908</v>
      </c>
      <c r="F32" s="151">
        <v>1025523.4557419496</v>
      </c>
      <c r="G32" s="419">
        <v>163274.12637891062</v>
      </c>
      <c r="H32" s="420">
        <v>163274.12637891062</v>
      </c>
      <c r="I32" s="52">
        <f t="shared" si="9"/>
        <v>0</v>
      </c>
      <c r="J32" s="52"/>
      <c r="K32" s="113">
        <f t="shared" ref="K32" si="28">G32</f>
        <v>163274.12637891062</v>
      </c>
      <c r="L32" s="54">
        <f t="shared" ref="L32" si="29">IF(K32&lt;&gt;0,+G32-K32,0)</f>
        <v>0</v>
      </c>
      <c r="M32" s="113">
        <f t="shared" ref="M32" si="30">H32</f>
        <v>163274.12637891062</v>
      </c>
      <c r="N32" s="54">
        <f t="shared" ref="N32" si="31">IF(M32&lt;&gt;0,+H32-M32,0)</f>
        <v>0</v>
      </c>
      <c r="O32" s="54">
        <f t="shared" ref="O32" si="32">+N32-L32</f>
        <v>0</v>
      </c>
      <c r="P32" s="1"/>
    </row>
    <row r="33" spans="2:16" ht="12.5">
      <c r="B33" s="7" t="str">
        <f t="shared" si="5"/>
        <v/>
      </c>
      <c r="C33" s="50">
        <f>IF(D11="","-",+C32+1)</f>
        <v>2026</v>
      </c>
      <c r="D33" s="55">
        <f>IF(F32+SUM(E$17:E32)=D$10,F32,D$10-SUM(E$17:E32))</f>
        <v>1025523.4557419496</v>
      </c>
      <c r="E33" s="377">
        <f>IF(+I14&lt;F32,I14,D33)</f>
        <v>40068.707317073167</v>
      </c>
      <c r="F33" s="55">
        <f t="shared" ref="F33:F48" si="33">+D33-E33</f>
        <v>985454.74842487648</v>
      </c>
      <c r="G33" s="378">
        <f t="shared" ref="G33:G55" si="34">+I$12*((D33+F33)/2)+E33</f>
        <v>160541.14446292532</v>
      </c>
      <c r="H33" s="363">
        <f t="shared" ref="H33:H55" si="35">+I$13*((D33+F33)/2)+E33</f>
        <v>160541.14446292532</v>
      </c>
      <c r="I33" s="52">
        <f t="shared" si="9"/>
        <v>0</v>
      </c>
      <c r="J33" s="52"/>
      <c r="K33" s="129"/>
      <c r="L33" s="54">
        <f t="shared" si="1"/>
        <v>0</v>
      </c>
      <c r="M33" s="129"/>
      <c r="N33" s="54">
        <f t="shared" si="3"/>
        <v>0</v>
      </c>
      <c r="O33" s="54">
        <f t="shared" si="4"/>
        <v>0</v>
      </c>
      <c r="P33" s="1"/>
    </row>
    <row r="34" spans="2:16" ht="12.5">
      <c r="B34" s="7" t="str">
        <f t="shared" si="5"/>
        <v/>
      </c>
      <c r="C34" s="50">
        <f>IF(D11="","-",+C33+1)</f>
        <v>2027</v>
      </c>
      <c r="D34" s="55">
        <f>IF(F33+SUM(E$17:E33)=D$10,F33,D$10-SUM(E$17:E33))</f>
        <v>985454.74842487648</v>
      </c>
      <c r="E34" s="377">
        <f>IF(+I14&lt;F33,I14,D34)</f>
        <v>40068.707317073167</v>
      </c>
      <c r="F34" s="55">
        <f t="shared" si="33"/>
        <v>945386.04110780335</v>
      </c>
      <c r="G34" s="378">
        <f t="shared" si="34"/>
        <v>155740.3218445901</v>
      </c>
      <c r="H34" s="363">
        <f t="shared" si="35"/>
        <v>155740.3218445901</v>
      </c>
      <c r="I34" s="52">
        <f t="shared" si="9"/>
        <v>0</v>
      </c>
      <c r="J34" s="52"/>
      <c r="K34" s="129"/>
      <c r="L34" s="54">
        <f t="shared" si="1"/>
        <v>0</v>
      </c>
      <c r="M34" s="129"/>
      <c r="N34" s="54">
        <f t="shared" si="3"/>
        <v>0</v>
      </c>
      <c r="O34" s="54">
        <f t="shared" si="4"/>
        <v>0</v>
      </c>
      <c r="P34" s="1"/>
    </row>
    <row r="35" spans="2:16" ht="12.5">
      <c r="B35" s="7" t="str">
        <f t="shared" si="5"/>
        <v/>
      </c>
      <c r="C35" s="50">
        <f>IF(D11="","-",+C34+1)</f>
        <v>2028</v>
      </c>
      <c r="D35" s="55">
        <f>IF(F34+SUM(E$17:E34)=D$10,F34,D$10-SUM(E$17:E34))</f>
        <v>945386.04110780335</v>
      </c>
      <c r="E35" s="377">
        <f>IF(+I14&lt;F34,I14,D35)</f>
        <v>40068.707317073167</v>
      </c>
      <c r="F35" s="55">
        <f t="shared" si="33"/>
        <v>905317.33379073022</v>
      </c>
      <c r="G35" s="378">
        <f t="shared" si="34"/>
        <v>150939.49922625485</v>
      </c>
      <c r="H35" s="363">
        <f t="shared" si="35"/>
        <v>150939.49922625485</v>
      </c>
      <c r="I35" s="52">
        <f t="shared" si="9"/>
        <v>0</v>
      </c>
      <c r="J35" s="52"/>
      <c r="K35" s="129"/>
      <c r="L35" s="54">
        <f t="shared" si="1"/>
        <v>0</v>
      </c>
      <c r="M35" s="129"/>
      <c r="N35" s="54">
        <f t="shared" si="3"/>
        <v>0</v>
      </c>
      <c r="O35" s="54">
        <f t="shared" si="4"/>
        <v>0</v>
      </c>
      <c r="P35" s="1"/>
    </row>
    <row r="36" spans="2:16" ht="12.5">
      <c r="B36" s="7" t="str">
        <f t="shared" si="5"/>
        <v/>
      </c>
      <c r="C36" s="50">
        <f>IF(D11="","-",+C35+1)</f>
        <v>2029</v>
      </c>
      <c r="D36" s="55">
        <f>IF(F35+SUM(E$17:E35)=D$10,F35,D$10-SUM(E$17:E35))</f>
        <v>905317.33379073022</v>
      </c>
      <c r="E36" s="377">
        <f>IF(+I14&lt;F35,I14,D36)</f>
        <v>40068.707317073167</v>
      </c>
      <c r="F36" s="55">
        <f t="shared" si="33"/>
        <v>865248.62647365709</v>
      </c>
      <c r="G36" s="378">
        <f t="shared" si="34"/>
        <v>146138.67660791962</v>
      </c>
      <c r="H36" s="363">
        <f t="shared" si="35"/>
        <v>146138.67660791962</v>
      </c>
      <c r="I36" s="52">
        <f t="shared" si="9"/>
        <v>0</v>
      </c>
      <c r="J36" s="52"/>
      <c r="K36" s="129"/>
      <c r="L36" s="54">
        <f t="shared" si="1"/>
        <v>0</v>
      </c>
      <c r="M36" s="129"/>
      <c r="N36" s="54">
        <f t="shared" si="3"/>
        <v>0</v>
      </c>
      <c r="O36" s="54">
        <f t="shared" si="4"/>
        <v>0</v>
      </c>
      <c r="P36" s="1"/>
    </row>
    <row r="37" spans="2:16" ht="12.5">
      <c r="B37" s="7" t="str">
        <f t="shared" si="5"/>
        <v/>
      </c>
      <c r="C37" s="50">
        <f>IF(D11="","-",+C36+1)</f>
        <v>2030</v>
      </c>
      <c r="D37" s="55">
        <f>IF(F36+SUM(E$17:E36)=D$10,F36,D$10-SUM(E$17:E36))</f>
        <v>865248.62647365709</v>
      </c>
      <c r="E37" s="377">
        <f>IF(+I14&lt;F36,I14,D37)</f>
        <v>40068.707317073167</v>
      </c>
      <c r="F37" s="55">
        <f t="shared" si="33"/>
        <v>825179.91915658396</v>
      </c>
      <c r="G37" s="378">
        <f t="shared" si="34"/>
        <v>141337.85398958437</v>
      </c>
      <c r="H37" s="363">
        <f t="shared" si="35"/>
        <v>141337.85398958437</v>
      </c>
      <c r="I37" s="52">
        <f t="shared" si="9"/>
        <v>0</v>
      </c>
      <c r="J37" s="52"/>
      <c r="K37" s="129"/>
      <c r="L37" s="54">
        <f t="shared" si="1"/>
        <v>0</v>
      </c>
      <c r="M37" s="129"/>
      <c r="N37" s="54">
        <f t="shared" si="3"/>
        <v>0</v>
      </c>
      <c r="O37" s="54">
        <f t="shared" si="4"/>
        <v>0</v>
      </c>
      <c r="P37" s="1"/>
    </row>
    <row r="38" spans="2:16" ht="12.5">
      <c r="B38" s="7" t="str">
        <f t="shared" si="5"/>
        <v/>
      </c>
      <c r="C38" s="50">
        <f>IF(D11="","-",+C37+1)</f>
        <v>2031</v>
      </c>
      <c r="D38" s="55">
        <f>IF(F37+SUM(E$17:E37)=D$10,F37,D$10-SUM(E$17:E37))</f>
        <v>825179.91915658396</v>
      </c>
      <c r="E38" s="377">
        <f>IF(+I14&lt;F37,I14,D38)</f>
        <v>40068.707317073167</v>
      </c>
      <c r="F38" s="55">
        <f t="shared" si="33"/>
        <v>785111.21183951083</v>
      </c>
      <c r="G38" s="378">
        <f t="shared" si="34"/>
        <v>136537.03137124912</v>
      </c>
      <c r="H38" s="363">
        <f t="shared" si="35"/>
        <v>136537.03137124912</v>
      </c>
      <c r="I38" s="52">
        <f t="shared" si="9"/>
        <v>0</v>
      </c>
      <c r="J38" s="52"/>
      <c r="K38" s="129"/>
      <c r="L38" s="54">
        <f t="shared" si="1"/>
        <v>0</v>
      </c>
      <c r="M38" s="129"/>
      <c r="N38" s="54">
        <f t="shared" si="3"/>
        <v>0</v>
      </c>
      <c r="O38" s="54">
        <f t="shared" si="4"/>
        <v>0</v>
      </c>
      <c r="P38" s="1"/>
    </row>
    <row r="39" spans="2:16" ht="12.5">
      <c r="B39" s="7" t="str">
        <f t="shared" si="5"/>
        <v/>
      </c>
      <c r="C39" s="50">
        <f>IF(D11="","-",+C38+1)</f>
        <v>2032</v>
      </c>
      <c r="D39" s="55">
        <f>IF(F38+SUM(E$17:E38)=D$10,F38,D$10-SUM(E$17:E38))</f>
        <v>785111.21183951083</v>
      </c>
      <c r="E39" s="377">
        <f>IF(+I14&lt;F38,I14,D39)</f>
        <v>40068.707317073167</v>
      </c>
      <c r="F39" s="55">
        <f t="shared" si="33"/>
        <v>745042.5045224377</v>
      </c>
      <c r="G39" s="378">
        <f t="shared" si="34"/>
        <v>131736.2087529139</v>
      </c>
      <c r="H39" s="363">
        <f t="shared" si="35"/>
        <v>131736.2087529139</v>
      </c>
      <c r="I39" s="52">
        <f t="shared" si="9"/>
        <v>0</v>
      </c>
      <c r="J39" s="52"/>
      <c r="K39" s="129"/>
      <c r="L39" s="54">
        <f t="shared" si="1"/>
        <v>0</v>
      </c>
      <c r="M39" s="129"/>
      <c r="N39" s="54">
        <f t="shared" si="3"/>
        <v>0</v>
      </c>
      <c r="O39" s="54">
        <f t="shared" si="4"/>
        <v>0</v>
      </c>
      <c r="P39" s="1"/>
    </row>
    <row r="40" spans="2:16" ht="12.5">
      <c r="B40" s="7" t="str">
        <f t="shared" si="5"/>
        <v/>
      </c>
      <c r="C40" s="50">
        <f>IF(D11="","-",+C39+1)</f>
        <v>2033</v>
      </c>
      <c r="D40" s="55">
        <f>IF(F39+SUM(E$17:E39)=D$10,F39,D$10-SUM(E$17:E39))</f>
        <v>745042.5045224377</v>
      </c>
      <c r="E40" s="377">
        <f>IF(+I14&lt;F39,I14,D40)</f>
        <v>40068.707317073167</v>
      </c>
      <c r="F40" s="55">
        <f t="shared" si="33"/>
        <v>704973.79720536456</v>
      </c>
      <c r="G40" s="378">
        <f t="shared" si="34"/>
        <v>126935.38613457864</v>
      </c>
      <c r="H40" s="363">
        <f t="shared" si="35"/>
        <v>126935.38613457864</v>
      </c>
      <c r="I40" s="52">
        <f t="shared" si="9"/>
        <v>0</v>
      </c>
      <c r="J40" s="52"/>
      <c r="K40" s="129"/>
      <c r="L40" s="54">
        <f t="shared" si="1"/>
        <v>0</v>
      </c>
      <c r="M40" s="129"/>
      <c r="N40" s="54">
        <f t="shared" si="3"/>
        <v>0</v>
      </c>
      <c r="O40" s="54">
        <f t="shared" si="4"/>
        <v>0</v>
      </c>
      <c r="P40" s="1"/>
    </row>
    <row r="41" spans="2:16" ht="12.5">
      <c r="B41" s="7" t="str">
        <f t="shared" si="5"/>
        <v/>
      </c>
      <c r="C41" s="50">
        <f>IF(D11="","-",+C40+1)</f>
        <v>2034</v>
      </c>
      <c r="D41" s="55">
        <f>IF(F40+SUM(E$17:E40)=D$10,F40,D$10-SUM(E$17:E40))</f>
        <v>704973.79720536456</v>
      </c>
      <c r="E41" s="377">
        <f>IF(+I14&lt;F40,I14,D41)</f>
        <v>40068.707317073167</v>
      </c>
      <c r="F41" s="55">
        <f t="shared" si="33"/>
        <v>664905.08988829143</v>
      </c>
      <c r="G41" s="378">
        <f t="shared" si="34"/>
        <v>122134.56351624342</v>
      </c>
      <c r="H41" s="363">
        <f t="shared" si="35"/>
        <v>122134.56351624342</v>
      </c>
      <c r="I41" s="52">
        <f t="shared" si="9"/>
        <v>0</v>
      </c>
      <c r="J41" s="52"/>
      <c r="K41" s="129"/>
      <c r="L41" s="54">
        <f t="shared" si="1"/>
        <v>0</v>
      </c>
      <c r="M41" s="129"/>
      <c r="N41" s="54">
        <f t="shared" si="3"/>
        <v>0</v>
      </c>
      <c r="O41" s="54">
        <f t="shared" si="4"/>
        <v>0</v>
      </c>
      <c r="P41" s="1"/>
    </row>
    <row r="42" spans="2:16" ht="12.5">
      <c r="B42" s="7" t="str">
        <f t="shared" si="5"/>
        <v/>
      </c>
      <c r="C42" s="50">
        <f>IF(D11="","-",+C41+1)</f>
        <v>2035</v>
      </c>
      <c r="D42" s="55">
        <f>IF(F41+SUM(E$17:E41)=D$10,F41,D$10-SUM(E$17:E41))</f>
        <v>664905.08988829143</v>
      </c>
      <c r="E42" s="377">
        <f>IF(+I14&lt;F41,I14,D42)</f>
        <v>40068.707317073167</v>
      </c>
      <c r="F42" s="55">
        <f t="shared" si="33"/>
        <v>624836.3825712183</v>
      </c>
      <c r="G42" s="378">
        <f t="shared" si="34"/>
        <v>117333.74089790817</v>
      </c>
      <c r="H42" s="363">
        <f t="shared" si="35"/>
        <v>117333.74089790817</v>
      </c>
      <c r="I42" s="52">
        <f t="shared" si="9"/>
        <v>0</v>
      </c>
      <c r="J42" s="52"/>
      <c r="K42" s="129"/>
      <c r="L42" s="54">
        <f t="shared" si="1"/>
        <v>0</v>
      </c>
      <c r="M42" s="129"/>
      <c r="N42" s="54">
        <f t="shared" si="3"/>
        <v>0</v>
      </c>
      <c r="O42" s="54">
        <f t="shared" si="4"/>
        <v>0</v>
      </c>
      <c r="P42" s="1"/>
    </row>
    <row r="43" spans="2:16" ht="12.5">
      <c r="B43" s="7" t="str">
        <f t="shared" si="5"/>
        <v/>
      </c>
      <c r="C43" s="50">
        <f>IF(D11="","-",+C42+1)</f>
        <v>2036</v>
      </c>
      <c r="D43" s="55">
        <f>IF(F42+SUM(E$17:E42)=D$10,F42,D$10-SUM(E$17:E42))</f>
        <v>624836.3825712183</v>
      </c>
      <c r="E43" s="377">
        <f>IF(+I14&lt;F42,I14,D43)</f>
        <v>40068.707317073167</v>
      </c>
      <c r="F43" s="55">
        <f t="shared" si="33"/>
        <v>584767.67525414517</v>
      </c>
      <c r="G43" s="378">
        <f t="shared" si="34"/>
        <v>112532.91827957294</v>
      </c>
      <c r="H43" s="363">
        <f t="shared" si="35"/>
        <v>112532.91827957294</v>
      </c>
      <c r="I43" s="52">
        <f t="shared" si="9"/>
        <v>0</v>
      </c>
      <c r="J43" s="52"/>
      <c r="K43" s="129"/>
      <c r="L43" s="54">
        <f t="shared" si="1"/>
        <v>0</v>
      </c>
      <c r="M43" s="129"/>
      <c r="N43" s="54">
        <f t="shared" si="3"/>
        <v>0</v>
      </c>
      <c r="O43" s="54">
        <f t="shared" si="4"/>
        <v>0</v>
      </c>
      <c r="P43" s="1"/>
    </row>
    <row r="44" spans="2:16" ht="12.5">
      <c r="B44" s="7" t="str">
        <f t="shared" si="5"/>
        <v/>
      </c>
      <c r="C44" s="50">
        <f>IF(D11="","-",+C43+1)</f>
        <v>2037</v>
      </c>
      <c r="D44" s="55">
        <f>IF(F43+SUM(E$17:E43)=D$10,F43,D$10-SUM(E$17:E43))</f>
        <v>584767.67525414517</v>
      </c>
      <c r="E44" s="377">
        <f>IF(+I14&lt;F43,I14,D44)</f>
        <v>40068.707317073167</v>
      </c>
      <c r="F44" s="55">
        <f t="shared" si="33"/>
        <v>544698.96793707204</v>
      </c>
      <c r="G44" s="378">
        <f t="shared" si="34"/>
        <v>107732.09566123769</v>
      </c>
      <c r="H44" s="363">
        <f t="shared" si="35"/>
        <v>107732.09566123769</v>
      </c>
      <c r="I44" s="52">
        <f t="shared" si="9"/>
        <v>0</v>
      </c>
      <c r="J44" s="52"/>
      <c r="K44" s="129"/>
      <c r="L44" s="54">
        <f t="shared" si="1"/>
        <v>0</v>
      </c>
      <c r="M44" s="129"/>
      <c r="N44" s="54">
        <f t="shared" si="3"/>
        <v>0</v>
      </c>
      <c r="O44" s="54">
        <f t="shared" si="4"/>
        <v>0</v>
      </c>
      <c r="P44" s="1"/>
    </row>
    <row r="45" spans="2:16" ht="12.5">
      <c r="B45" s="7" t="str">
        <f t="shared" si="5"/>
        <v/>
      </c>
      <c r="C45" s="50">
        <f>IF(D11="","-",+C44+1)</f>
        <v>2038</v>
      </c>
      <c r="D45" s="55">
        <f>IF(F44+SUM(E$17:E44)=D$10,F44,D$10-SUM(E$17:E44))</f>
        <v>544698.96793707204</v>
      </c>
      <c r="E45" s="377">
        <f>IF(+I14&lt;F44,I14,D45)</f>
        <v>40068.707317073167</v>
      </c>
      <c r="F45" s="55">
        <f t="shared" si="33"/>
        <v>504630.26061999885</v>
      </c>
      <c r="G45" s="378">
        <f t="shared" si="34"/>
        <v>102931.27304290247</v>
      </c>
      <c r="H45" s="363">
        <f t="shared" si="35"/>
        <v>102931.27304290247</v>
      </c>
      <c r="I45" s="52">
        <f t="shared" si="9"/>
        <v>0</v>
      </c>
      <c r="J45" s="52"/>
      <c r="K45" s="129"/>
      <c r="L45" s="54">
        <f t="shared" si="1"/>
        <v>0</v>
      </c>
      <c r="M45" s="129"/>
      <c r="N45" s="54">
        <f t="shared" si="3"/>
        <v>0</v>
      </c>
      <c r="O45" s="54">
        <f t="shared" si="4"/>
        <v>0</v>
      </c>
      <c r="P45" s="1"/>
    </row>
    <row r="46" spans="2:16" ht="12.5">
      <c r="B46" s="7" t="str">
        <f t="shared" si="5"/>
        <v/>
      </c>
      <c r="C46" s="50">
        <f>IF(D11="","-",+C45+1)</f>
        <v>2039</v>
      </c>
      <c r="D46" s="55">
        <f>IF(F45+SUM(E$17:E45)=D$10,F45,D$10-SUM(E$17:E45))</f>
        <v>504630.26061999885</v>
      </c>
      <c r="E46" s="377">
        <f>IF(+I14&lt;F45,I14,D46)</f>
        <v>40068.707317073167</v>
      </c>
      <c r="F46" s="55">
        <f t="shared" si="33"/>
        <v>464561.55330292566</v>
      </c>
      <c r="G46" s="378">
        <f t="shared" si="34"/>
        <v>98130.450424567214</v>
      </c>
      <c r="H46" s="363">
        <f t="shared" si="35"/>
        <v>98130.450424567214</v>
      </c>
      <c r="I46" s="52">
        <f t="shared" si="9"/>
        <v>0</v>
      </c>
      <c r="J46" s="52"/>
      <c r="K46" s="129"/>
      <c r="L46" s="54">
        <f t="shared" si="1"/>
        <v>0</v>
      </c>
      <c r="M46" s="129"/>
      <c r="N46" s="54">
        <f t="shared" si="3"/>
        <v>0</v>
      </c>
      <c r="O46" s="54">
        <f t="shared" si="4"/>
        <v>0</v>
      </c>
      <c r="P46" s="1"/>
    </row>
    <row r="47" spans="2:16" ht="12.5">
      <c r="B47" s="7" t="str">
        <f t="shared" si="5"/>
        <v/>
      </c>
      <c r="C47" s="50">
        <f>IF(D11="","-",+C46+1)</f>
        <v>2040</v>
      </c>
      <c r="D47" s="55">
        <f>IF(F46+SUM(E$17:E46)=D$10,F46,D$10-SUM(E$17:E46))</f>
        <v>464561.55330292566</v>
      </c>
      <c r="E47" s="377">
        <f>IF(+I14&lt;F46,I14,D47)</f>
        <v>40068.707317073167</v>
      </c>
      <c r="F47" s="55">
        <f t="shared" si="33"/>
        <v>424492.84598585247</v>
      </c>
      <c r="G47" s="378">
        <f t="shared" si="34"/>
        <v>93329.627806231962</v>
      </c>
      <c r="H47" s="363">
        <f t="shared" si="35"/>
        <v>93329.627806231962</v>
      </c>
      <c r="I47" s="52">
        <f t="shared" si="9"/>
        <v>0</v>
      </c>
      <c r="J47" s="52"/>
      <c r="K47" s="129"/>
      <c r="L47" s="54">
        <f t="shared" si="1"/>
        <v>0</v>
      </c>
      <c r="M47" s="129"/>
      <c r="N47" s="54">
        <f t="shared" si="3"/>
        <v>0</v>
      </c>
      <c r="O47" s="54">
        <f t="shared" si="4"/>
        <v>0</v>
      </c>
      <c r="P47" s="1"/>
    </row>
    <row r="48" spans="2:16" ht="12.5">
      <c r="B48" s="7" t="str">
        <f t="shared" si="5"/>
        <v/>
      </c>
      <c r="C48" s="50">
        <f>IF(D11="","-",+C47+1)</f>
        <v>2041</v>
      </c>
      <c r="D48" s="55">
        <f>IF(F47+SUM(E$17:E47)=D$10,F47,D$10-SUM(E$17:E47))</f>
        <v>424492.84598585247</v>
      </c>
      <c r="E48" s="377">
        <f>IF(+I14&lt;F47,I14,D48)</f>
        <v>40068.707317073167</v>
      </c>
      <c r="F48" s="55">
        <f t="shared" si="33"/>
        <v>384424.13866877928</v>
      </c>
      <c r="G48" s="378">
        <f t="shared" si="34"/>
        <v>88528.805187896709</v>
      </c>
      <c r="H48" s="363">
        <f t="shared" si="35"/>
        <v>88528.805187896709</v>
      </c>
      <c r="I48" s="52">
        <f t="shared" si="9"/>
        <v>0</v>
      </c>
      <c r="J48" s="52"/>
      <c r="K48" s="129"/>
      <c r="L48" s="54">
        <f t="shared" si="1"/>
        <v>0</v>
      </c>
      <c r="M48" s="129"/>
      <c r="N48" s="54">
        <f t="shared" si="3"/>
        <v>0</v>
      </c>
      <c r="O48" s="54">
        <f t="shared" si="4"/>
        <v>0</v>
      </c>
      <c r="P48" s="1"/>
    </row>
    <row r="49" spans="2:17" ht="12.5">
      <c r="B49" s="7" t="str">
        <f t="shared" si="5"/>
        <v/>
      </c>
      <c r="C49" s="50">
        <f>IF(D11="","-",+C48+1)</f>
        <v>2042</v>
      </c>
      <c r="D49" s="55">
        <f>IF(F48+SUM(E$17:E48)=D$10,F48,D$10-SUM(E$17:E48))</f>
        <v>384424.13866877928</v>
      </c>
      <c r="E49" s="377">
        <f>IF(+I14&lt;F48,I14,D49)</f>
        <v>40068.707317073167</v>
      </c>
      <c r="F49" s="55">
        <f t="shared" ref="F49:F72" si="36">+D49-E49</f>
        <v>344355.43135170609</v>
      </c>
      <c r="G49" s="378">
        <f t="shared" si="34"/>
        <v>83727.982569561485</v>
      </c>
      <c r="H49" s="363">
        <f t="shared" si="35"/>
        <v>83727.982569561485</v>
      </c>
      <c r="I49" s="52">
        <f t="shared" ref="I49:I72" si="37">H49-G49</f>
        <v>0</v>
      </c>
      <c r="J49" s="52"/>
      <c r="K49" s="129"/>
      <c r="L49" s="54">
        <f t="shared" ref="L49:L72" si="38">IF(K49&lt;&gt;0,+G49-K49,0)</f>
        <v>0</v>
      </c>
      <c r="M49" s="129"/>
      <c r="N49" s="54">
        <f t="shared" ref="N49:N72" si="39">IF(M49&lt;&gt;0,+H49-M49,0)</f>
        <v>0</v>
      </c>
      <c r="O49" s="54">
        <f t="shared" ref="O49:O72" si="40">+N49-L49</f>
        <v>0</v>
      </c>
      <c r="P49" s="1"/>
    </row>
    <row r="50" spans="2:17" ht="12.5">
      <c r="B50" s="7" t="str">
        <f t="shared" si="5"/>
        <v/>
      </c>
      <c r="C50" s="50">
        <f>IF(D11="","-",+C49+1)</f>
        <v>2043</v>
      </c>
      <c r="D50" s="55">
        <f>IF(F49+SUM(E$17:E49)=D$10,F49,D$10-SUM(E$17:E49))</f>
        <v>344355.43135170609</v>
      </c>
      <c r="E50" s="377">
        <f>IF(+I14&lt;F49,I14,D50)</f>
        <v>40068.707317073167</v>
      </c>
      <c r="F50" s="55">
        <f t="shared" si="36"/>
        <v>304286.72403463291</v>
      </c>
      <c r="G50" s="378">
        <f t="shared" si="34"/>
        <v>78927.159951226233</v>
      </c>
      <c r="H50" s="363">
        <f t="shared" si="35"/>
        <v>78927.159951226233</v>
      </c>
      <c r="I50" s="52">
        <f t="shared" si="37"/>
        <v>0</v>
      </c>
      <c r="J50" s="52"/>
      <c r="K50" s="129"/>
      <c r="L50" s="54">
        <f t="shared" si="38"/>
        <v>0</v>
      </c>
      <c r="M50" s="129"/>
      <c r="N50" s="54">
        <f t="shared" si="39"/>
        <v>0</v>
      </c>
      <c r="O50" s="54">
        <f t="shared" si="40"/>
        <v>0</v>
      </c>
      <c r="P50" s="1"/>
    </row>
    <row r="51" spans="2:17" ht="12.5">
      <c r="B51" s="7" t="str">
        <f t="shared" si="5"/>
        <v/>
      </c>
      <c r="C51" s="50">
        <f>IF(D11="","-",+C50+1)</f>
        <v>2044</v>
      </c>
      <c r="D51" s="55">
        <f>IF(F50+SUM(E$17:E50)=D$10,F50,D$10-SUM(E$17:E50))</f>
        <v>304286.72403463291</v>
      </c>
      <c r="E51" s="377">
        <f>IF(+I14&lt;F50,I14,D51)</f>
        <v>40068.707317073167</v>
      </c>
      <c r="F51" s="55">
        <f t="shared" si="36"/>
        <v>264218.01671755972</v>
      </c>
      <c r="G51" s="378">
        <f t="shared" si="34"/>
        <v>74126.33733289098</v>
      </c>
      <c r="H51" s="363">
        <f t="shared" si="35"/>
        <v>74126.33733289098</v>
      </c>
      <c r="I51" s="52">
        <f t="shared" si="37"/>
        <v>0</v>
      </c>
      <c r="J51" s="52"/>
      <c r="K51" s="129"/>
      <c r="L51" s="54">
        <f t="shared" si="38"/>
        <v>0</v>
      </c>
      <c r="M51" s="129"/>
      <c r="N51" s="54">
        <f t="shared" si="39"/>
        <v>0</v>
      </c>
      <c r="O51" s="54">
        <f t="shared" si="40"/>
        <v>0</v>
      </c>
      <c r="P51" s="1"/>
    </row>
    <row r="52" spans="2:17" ht="12.5">
      <c r="B52" s="7" t="str">
        <f t="shared" si="5"/>
        <v/>
      </c>
      <c r="C52" s="50">
        <f>IF(D11="","-",+C51+1)</f>
        <v>2045</v>
      </c>
      <c r="D52" s="55">
        <f>IF(F51+SUM(E$17:E51)=D$10,F51,D$10-SUM(E$17:E51))</f>
        <v>264218.01671755972</v>
      </c>
      <c r="E52" s="377">
        <f>IF(+I14&lt;F51,I14,D52)</f>
        <v>40068.707317073167</v>
      </c>
      <c r="F52" s="55">
        <f t="shared" si="36"/>
        <v>224149.30940048656</v>
      </c>
      <c r="G52" s="378">
        <f t="shared" si="34"/>
        <v>69325.514714555742</v>
      </c>
      <c r="H52" s="363">
        <f t="shared" si="35"/>
        <v>69325.514714555742</v>
      </c>
      <c r="I52" s="52">
        <f t="shared" si="37"/>
        <v>0</v>
      </c>
      <c r="J52" s="52"/>
      <c r="K52" s="129"/>
      <c r="L52" s="54">
        <f t="shared" si="38"/>
        <v>0</v>
      </c>
      <c r="M52" s="129"/>
      <c r="N52" s="54">
        <f t="shared" si="39"/>
        <v>0</v>
      </c>
      <c r="O52" s="54">
        <f t="shared" si="40"/>
        <v>0</v>
      </c>
      <c r="P52" s="1"/>
    </row>
    <row r="53" spans="2:17" ht="12.5">
      <c r="B53" s="7" t="str">
        <f t="shared" si="5"/>
        <v/>
      </c>
      <c r="C53" s="50">
        <f>IF(D11="","-",+C52+1)</f>
        <v>2046</v>
      </c>
      <c r="D53" s="55">
        <f>IF(F52+SUM(E$17:E52)=D$10,F52,D$10-SUM(E$17:E52))</f>
        <v>224149.30940048656</v>
      </c>
      <c r="E53" s="377">
        <f>IF(+I14&lt;F52,I14,D53)</f>
        <v>40068.707317073167</v>
      </c>
      <c r="F53" s="55">
        <f t="shared" si="36"/>
        <v>184080.6020834134</v>
      </c>
      <c r="G53" s="378">
        <f t="shared" si="34"/>
        <v>64524.692096220489</v>
      </c>
      <c r="H53" s="363">
        <f t="shared" si="35"/>
        <v>64524.692096220489</v>
      </c>
      <c r="I53" s="52">
        <f t="shared" si="37"/>
        <v>0</v>
      </c>
      <c r="J53" s="52"/>
      <c r="K53" s="129"/>
      <c r="L53" s="54">
        <f t="shared" si="38"/>
        <v>0</v>
      </c>
      <c r="M53" s="129"/>
      <c r="N53" s="54">
        <f t="shared" si="39"/>
        <v>0</v>
      </c>
      <c r="O53" s="54">
        <f t="shared" si="40"/>
        <v>0</v>
      </c>
      <c r="P53" s="1"/>
    </row>
    <row r="54" spans="2:17" ht="12.5">
      <c r="B54" s="7" t="str">
        <f t="shared" si="5"/>
        <v/>
      </c>
      <c r="C54" s="50">
        <f>IF(D11="","-",+C53+1)</f>
        <v>2047</v>
      </c>
      <c r="D54" s="55">
        <f>IF(F53+SUM(E$17:E53)=D$10,F53,D$10-SUM(E$17:E53))</f>
        <v>184080.6020834134</v>
      </c>
      <c r="E54" s="377">
        <f>IF(+I14&lt;F53,I14,D54)</f>
        <v>40068.707317073167</v>
      </c>
      <c r="F54" s="55">
        <f t="shared" si="36"/>
        <v>144011.89476634024</v>
      </c>
      <c r="G54" s="378">
        <f t="shared" si="34"/>
        <v>59723.869477885251</v>
      </c>
      <c r="H54" s="363">
        <f t="shared" si="35"/>
        <v>59723.869477885251</v>
      </c>
      <c r="I54" s="52">
        <f t="shared" si="37"/>
        <v>0</v>
      </c>
      <c r="J54" s="52"/>
      <c r="K54" s="129"/>
      <c r="L54" s="54">
        <f t="shared" si="38"/>
        <v>0</v>
      </c>
      <c r="M54" s="129"/>
      <c r="N54" s="54">
        <f t="shared" si="39"/>
        <v>0</v>
      </c>
      <c r="O54" s="54">
        <f t="shared" si="40"/>
        <v>0</v>
      </c>
      <c r="P54" s="1"/>
    </row>
    <row r="55" spans="2:17" ht="12.5">
      <c r="B55" s="7" t="str">
        <f t="shared" si="5"/>
        <v/>
      </c>
      <c r="C55" s="50">
        <f>IF(D11="","-",+C54+1)</f>
        <v>2048</v>
      </c>
      <c r="D55" s="55">
        <f>IF(F54+SUM(E$17:E54)=D$10,F54,D$10-SUM(E$17:E54))</f>
        <v>144011.89476634024</v>
      </c>
      <c r="E55" s="377">
        <f>IF(+I14&lt;F54,I14,D55)</f>
        <v>40068.707317073167</v>
      </c>
      <c r="F55" s="55">
        <f t="shared" si="36"/>
        <v>103943.18744926708</v>
      </c>
      <c r="G55" s="378">
        <f t="shared" si="34"/>
        <v>54923.046859550013</v>
      </c>
      <c r="H55" s="363">
        <f t="shared" si="35"/>
        <v>54923.046859550013</v>
      </c>
      <c r="I55" s="52">
        <f t="shared" si="37"/>
        <v>0</v>
      </c>
      <c r="J55" s="52"/>
      <c r="K55" s="129"/>
      <c r="L55" s="54">
        <f t="shared" si="38"/>
        <v>0</v>
      </c>
      <c r="M55" s="129"/>
      <c r="N55" s="54">
        <f t="shared" si="39"/>
        <v>0</v>
      </c>
      <c r="O55" s="54">
        <f t="shared" si="40"/>
        <v>0</v>
      </c>
      <c r="P55" s="1"/>
    </row>
    <row r="56" spans="2:17" ht="12.5">
      <c r="B56" s="7" t="str">
        <f t="shared" si="5"/>
        <v/>
      </c>
      <c r="C56" s="50">
        <f>IF(D11="","-",+C55+1)</f>
        <v>2049</v>
      </c>
      <c r="D56" s="55">
        <f>IF(F55+SUM(E$17:E55)=D$10,F55,D$10-SUM(E$17:E55))</f>
        <v>103943.18744926708</v>
      </c>
      <c r="E56" s="377">
        <f>IF(+I14&lt;F55,I14,D56)</f>
        <v>40068.707317073167</v>
      </c>
      <c r="F56" s="55">
        <f t="shared" si="36"/>
        <v>63874.480132193909</v>
      </c>
      <c r="G56" s="378">
        <f t="shared" ref="G56:G72" si="41">+I$12*((D56+F56)/2)+E56</f>
        <v>50122.224241214768</v>
      </c>
      <c r="H56" s="363">
        <f t="shared" ref="H56:H72" si="42">+I$13*((D56+F56)/2)+E56</f>
        <v>50122.224241214768</v>
      </c>
      <c r="I56" s="52">
        <f t="shared" si="37"/>
        <v>0</v>
      </c>
      <c r="J56" s="52"/>
      <c r="K56" s="129"/>
      <c r="L56" s="54">
        <f t="shared" si="38"/>
        <v>0</v>
      </c>
      <c r="M56" s="129"/>
      <c r="N56" s="54">
        <f t="shared" si="39"/>
        <v>0</v>
      </c>
      <c r="O56" s="54">
        <f t="shared" si="40"/>
        <v>0</v>
      </c>
      <c r="P56" s="1"/>
    </row>
    <row r="57" spans="2:17" ht="12.5">
      <c r="B57" s="7" t="str">
        <f t="shared" si="5"/>
        <v/>
      </c>
      <c r="C57" s="50">
        <f>IF(D11="","-",+C56+1)</f>
        <v>2050</v>
      </c>
      <c r="D57" s="55">
        <f>IF(F56+SUM(E$17:E56)=D$10,F56,D$10-SUM(E$17:E56))</f>
        <v>63874.480132193909</v>
      </c>
      <c r="E57" s="377">
        <f>IF(+I14&lt;F56,I14,D57)</f>
        <v>40068.707317073167</v>
      </c>
      <c r="F57" s="55">
        <f t="shared" si="36"/>
        <v>23805.772815120741</v>
      </c>
      <c r="G57" s="378">
        <f t="shared" si="41"/>
        <v>45321.401622879523</v>
      </c>
      <c r="H57" s="363">
        <f t="shared" si="42"/>
        <v>45321.401622879523</v>
      </c>
      <c r="I57" s="52">
        <f t="shared" si="37"/>
        <v>0</v>
      </c>
      <c r="J57" s="52"/>
      <c r="K57" s="129"/>
      <c r="L57" s="54">
        <f t="shared" si="38"/>
        <v>0</v>
      </c>
      <c r="M57" s="129"/>
      <c r="N57" s="54">
        <f t="shared" si="39"/>
        <v>0</v>
      </c>
      <c r="O57" s="54">
        <f t="shared" si="40"/>
        <v>0</v>
      </c>
      <c r="P57" s="1"/>
    </row>
    <row r="58" spans="2:17" ht="12.5">
      <c r="B58" s="7" t="str">
        <f t="shared" si="5"/>
        <v/>
      </c>
      <c r="C58" s="50">
        <f>IF(D11="","-",+C57+1)</f>
        <v>2051</v>
      </c>
      <c r="D58" s="55">
        <f>IF(F57+SUM(E$17:E57)=D$10,F57,D$10-SUM(E$17:E57))</f>
        <v>23805.772815120741</v>
      </c>
      <c r="E58" s="377">
        <f>IF(+I14&lt;F57,I14,D58)</f>
        <v>23805.772815120741</v>
      </c>
      <c r="F58" s="55">
        <f t="shared" si="36"/>
        <v>0</v>
      </c>
      <c r="G58" s="378">
        <f t="shared" si="41"/>
        <v>25231.914313440109</v>
      </c>
      <c r="H58" s="363">
        <f t="shared" si="42"/>
        <v>25231.914313440109</v>
      </c>
      <c r="I58" s="52">
        <f t="shared" si="37"/>
        <v>0</v>
      </c>
      <c r="J58" s="52"/>
      <c r="K58" s="129"/>
      <c r="L58" s="54">
        <f t="shared" si="38"/>
        <v>0</v>
      </c>
      <c r="M58" s="129"/>
      <c r="N58" s="54">
        <f t="shared" si="39"/>
        <v>0</v>
      </c>
      <c r="O58" s="54">
        <f t="shared" si="40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5"/>
        <v/>
      </c>
      <c r="C59" s="50">
        <f>IF(D11="","-",+C58+1)</f>
        <v>2052</v>
      </c>
      <c r="D59" s="55">
        <f>IF(F58+SUM(E$17:E58)=D$10,F58,D$10-SUM(E$17:E58))</f>
        <v>0</v>
      </c>
      <c r="E59" s="377">
        <f>IF(+I14&lt;F58,I14,D59)</f>
        <v>0</v>
      </c>
      <c r="F59" s="55">
        <f t="shared" si="36"/>
        <v>0</v>
      </c>
      <c r="G59" s="378">
        <f t="shared" si="41"/>
        <v>0</v>
      </c>
      <c r="H59" s="363">
        <f t="shared" si="42"/>
        <v>0</v>
      </c>
      <c r="I59" s="52">
        <f t="shared" si="37"/>
        <v>0</v>
      </c>
      <c r="J59" s="52"/>
      <c r="K59" s="129"/>
      <c r="L59" s="54">
        <f t="shared" si="38"/>
        <v>0</v>
      </c>
      <c r="M59" s="129"/>
      <c r="N59" s="54">
        <f t="shared" si="39"/>
        <v>0</v>
      </c>
      <c r="O59" s="54">
        <f t="shared" si="40"/>
        <v>0</v>
      </c>
      <c r="P59" s="1"/>
    </row>
    <row r="60" spans="2:17" ht="12.5">
      <c r="B60" s="7" t="str">
        <f t="shared" si="5"/>
        <v/>
      </c>
      <c r="C60" s="50">
        <f>IF(D11="","-",+C59+1)</f>
        <v>2053</v>
      </c>
      <c r="D60" s="55">
        <f>IF(F59+SUM(E$17:E59)=D$10,F59,D$10-SUM(E$17:E59))</f>
        <v>0</v>
      </c>
      <c r="E60" s="377">
        <f>IF(+I14&lt;F59,I14,D60)</f>
        <v>0</v>
      </c>
      <c r="F60" s="55">
        <f t="shared" si="36"/>
        <v>0</v>
      </c>
      <c r="G60" s="378">
        <f t="shared" si="41"/>
        <v>0</v>
      </c>
      <c r="H60" s="363">
        <f t="shared" si="42"/>
        <v>0</v>
      </c>
      <c r="I60" s="52">
        <f t="shared" si="37"/>
        <v>0</v>
      </c>
      <c r="J60" s="52"/>
      <c r="K60" s="129"/>
      <c r="L60" s="54">
        <f t="shared" si="38"/>
        <v>0</v>
      </c>
      <c r="M60" s="129"/>
      <c r="N60" s="54">
        <f t="shared" si="39"/>
        <v>0</v>
      </c>
      <c r="O60" s="54">
        <f t="shared" si="40"/>
        <v>0</v>
      </c>
      <c r="P60" s="1"/>
    </row>
    <row r="61" spans="2:17" ht="12.5">
      <c r="B61" s="7" t="str">
        <f t="shared" si="5"/>
        <v/>
      </c>
      <c r="C61" s="50">
        <f>IF(D11="","-",+C60+1)</f>
        <v>2054</v>
      </c>
      <c r="D61" s="55">
        <f>IF(F60+SUM(E$17:E60)=D$10,F60,D$10-SUM(E$17:E60))</f>
        <v>0</v>
      </c>
      <c r="E61" s="377">
        <f>IF(+I14&lt;F60,I14,D61)</f>
        <v>0</v>
      </c>
      <c r="F61" s="55">
        <f t="shared" si="36"/>
        <v>0</v>
      </c>
      <c r="G61" s="379">
        <f t="shared" si="41"/>
        <v>0</v>
      </c>
      <c r="H61" s="363">
        <f t="shared" si="42"/>
        <v>0</v>
      </c>
      <c r="I61" s="52">
        <f t="shared" si="37"/>
        <v>0</v>
      </c>
      <c r="J61" s="52"/>
      <c r="K61" s="129"/>
      <c r="L61" s="54">
        <f t="shared" si="38"/>
        <v>0</v>
      </c>
      <c r="M61" s="129"/>
      <c r="N61" s="54">
        <f t="shared" si="39"/>
        <v>0</v>
      </c>
      <c r="O61" s="54">
        <f t="shared" si="40"/>
        <v>0</v>
      </c>
      <c r="P61" s="1"/>
    </row>
    <row r="62" spans="2:17" ht="12.5">
      <c r="B62" s="7" t="str">
        <f t="shared" si="5"/>
        <v/>
      </c>
      <c r="C62" s="50">
        <f>IF(D11="","-",+C61+1)</f>
        <v>2055</v>
      </c>
      <c r="D62" s="55">
        <f>IF(F61+SUM(E$17:E61)=D$10,F61,D$10-SUM(E$17:E61))</f>
        <v>0</v>
      </c>
      <c r="E62" s="377">
        <f>IF(+I14&lt;F61,I14,D62)</f>
        <v>0</v>
      </c>
      <c r="F62" s="55">
        <f t="shared" si="36"/>
        <v>0</v>
      </c>
      <c r="G62" s="379">
        <f t="shared" si="41"/>
        <v>0</v>
      </c>
      <c r="H62" s="363">
        <f t="shared" si="42"/>
        <v>0</v>
      </c>
      <c r="I62" s="52">
        <f t="shared" si="37"/>
        <v>0</v>
      </c>
      <c r="J62" s="52"/>
      <c r="K62" s="129"/>
      <c r="L62" s="54">
        <f t="shared" si="38"/>
        <v>0</v>
      </c>
      <c r="M62" s="129"/>
      <c r="N62" s="54">
        <f t="shared" si="39"/>
        <v>0</v>
      </c>
      <c r="O62" s="54">
        <f t="shared" si="40"/>
        <v>0</v>
      </c>
      <c r="P62" s="1"/>
    </row>
    <row r="63" spans="2:17" ht="12.5">
      <c r="B63" s="7" t="str">
        <f t="shared" si="5"/>
        <v/>
      </c>
      <c r="C63" s="50">
        <f>IF(D11="","-",+C62+1)</f>
        <v>2056</v>
      </c>
      <c r="D63" s="55">
        <f>IF(F62+SUM(E$17:E62)=D$10,F62,D$10-SUM(E$17:E62))</f>
        <v>0</v>
      </c>
      <c r="E63" s="377">
        <f>IF(+I14&lt;F62,I14,D63)</f>
        <v>0</v>
      </c>
      <c r="F63" s="55">
        <f t="shared" si="36"/>
        <v>0</v>
      </c>
      <c r="G63" s="379">
        <f t="shared" si="41"/>
        <v>0</v>
      </c>
      <c r="H63" s="363">
        <f t="shared" si="42"/>
        <v>0</v>
      </c>
      <c r="I63" s="52">
        <f t="shared" si="37"/>
        <v>0</v>
      </c>
      <c r="J63" s="52"/>
      <c r="K63" s="129"/>
      <c r="L63" s="54">
        <f t="shared" si="38"/>
        <v>0</v>
      </c>
      <c r="M63" s="129"/>
      <c r="N63" s="54">
        <f t="shared" si="39"/>
        <v>0</v>
      </c>
      <c r="O63" s="54">
        <f t="shared" si="40"/>
        <v>0</v>
      </c>
      <c r="P63" s="1"/>
    </row>
    <row r="64" spans="2:17" ht="12.5">
      <c r="B64" s="7" t="str">
        <f t="shared" si="5"/>
        <v/>
      </c>
      <c r="C64" s="50">
        <f>IF(D11="","-",+C63+1)</f>
        <v>2057</v>
      </c>
      <c r="D64" s="55">
        <f>IF(F63+SUM(E$17:E63)=D$10,F63,D$10-SUM(E$17:E63))</f>
        <v>0</v>
      </c>
      <c r="E64" s="377">
        <f>IF(+I14&lt;F63,I14,D64)</f>
        <v>0</v>
      </c>
      <c r="F64" s="55">
        <f t="shared" si="36"/>
        <v>0</v>
      </c>
      <c r="G64" s="379">
        <f t="shared" si="41"/>
        <v>0</v>
      </c>
      <c r="H64" s="363">
        <f t="shared" si="42"/>
        <v>0</v>
      </c>
      <c r="I64" s="52">
        <f t="shared" si="37"/>
        <v>0</v>
      </c>
      <c r="J64" s="52"/>
      <c r="K64" s="129"/>
      <c r="L64" s="54">
        <f t="shared" si="38"/>
        <v>0</v>
      </c>
      <c r="M64" s="129"/>
      <c r="N64" s="54">
        <f t="shared" si="39"/>
        <v>0</v>
      </c>
      <c r="O64" s="54">
        <f t="shared" si="40"/>
        <v>0</v>
      </c>
      <c r="P64" s="1"/>
    </row>
    <row r="65" spans="1:16" ht="12.5">
      <c r="B65" s="7" t="str">
        <f t="shared" si="5"/>
        <v/>
      </c>
      <c r="C65" s="50">
        <f>IF(D11="","-",+C64+1)</f>
        <v>2058</v>
      </c>
      <c r="D65" s="55">
        <f>IF(F64+SUM(E$17:E64)=D$10,F64,D$10-SUM(E$17:E64))</f>
        <v>0</v>
      </c>
      <c r="E65" s="377">
        <f>IF(+I14&lt;F64,I14,D65)</f>
        <v>0</v>
      </c>
      <c r="F65" s="55">
        <f t="shared" si="36"/>
        <v>0</v>
      </c>
      <c r="G65" s="379">
        <f t="shared" si="41"/>
        <v>0</v>
      </c>
      <c r="H65" s="363">
        <f t="shared" si="42"/>
        <v>0</v>
      </c>
      <c r="I65" s="52">
        <f t="shared" si="37"/>
        <v>0</v>
      </c>
      <c r="J65" s="52"/>
      <c r="K65" s="129"/>
      <c r="L65" s="54">
        <f t="shared" si="38"/>
        <v>0</v>
      </c>
      <c r="M65" s="129"/>
      <c r="N65" s="54">
        <f t="shared" si="39"/>
        <v>0</v>
      </c>
      <c r="O65" s="54">
        <f t="shared" si="40"/>
        <v>0</v>
      </c>
      <c r="P65" s="1"/>
    </row>
    <row r="66" spans="1:16" ht="12.5">
      <c r="B66" s="7" t="str">
        <f t="shared" si="5"/>
        <v/>
      </c>
      <c r="C66" s="50">
        <f>IF(D11="","-",+C65+1)</f>
        <v>2059</v>
      </c>
      <c r="D66" s="55">
        <f>IF(F65+SUM(E$17:E65)=D$10,F65,D$10-SUM(E$17:E65))</f>
        <v>0</v>
      </c>
      <c r="E66" s="377">
        <f>IF(+I14&lt;F65,I14,D66)</f>
        <v>0</v>
      </c>
      <c r="F66" s="55">
        <f t="shared" si="36"/>
        <v>0</v>
      </c>
      <c r="G66" s="379">
        <f t="shared" si="41"/>
        <v>0</v>
      </c>
      <c r="H66" s="363">
        <f t="shared" si="42"/>
        <v>0</v>
      </c>
      <c r="I66" s="52">
        <f t="shared" si="37"/>
        <v>0</v>
      </c>
      <c r="J66" s="52"/>
      <c r="K66" s="129"/>
      <c r="L66" s="54">
        <f t="shared" si="38"/>
        <v>0</v>
      </c>
      <c r="M66" s="129"/>
      <c r="N66" s="54">
        <f t="shared" si="39"/>
        <v>0</v>
      </c>
      <c r="O66" s="54">
        <f t="shared" si="40"/>
        <v>0</v>
      </c>
      <c r="P66" s="1"/>
    </row>
    <row r="67" spans="1:16" ht="12.5">
      <c r="B67" s="7" t="str">
        <f t="shared" si="5"/>
        <v/>
      </c>
      <c r="C67" s="50">
        <f>IF(D11="","-",+C66+1)</f>
        <v>2060</v>
      </c>
      <c r="D67" s="55">
        <f>IF(F66+SUM(E$17:E66)=D$10,F66,D$10-SUM(E$17:E66))</f>
        <v>0</v>
      </c>
      <c r="E67" s="377">
        <f>IF(+I14&lt;F66,I14,D67)</f>
        <v>0</v>
      </c>
      <c r="F67" s="55">
        <f t="shared" si="36"/>
        <v>0</v>
      </c>
      <c r="G67" s="379">
        <f t="shared" si="41"/>
        <v>0</v>
      </c>
      <c r="H67" s="363">
        <f t="shared" si="42"/>
        <v>0</v>
      </c>
      <c r="I67" s="52">
        <f t="shared" si="37"/>
        <v>0</v>
      </c>
      <c r="J67" s="52"/>
      <c r="K67" s="129"/>
      <c r="L67" s="54">
        <f t="shared" si="38"/>
        <v>0</v>
      </c>
      <c r="M67" s="129"/>
      <c r="N67" s="54">
        <f t="shared" si="39"/>
        <v>0</v>
      </c>
      <c r="O67" s="54">
        <f t="shared" si="40"/>
        <v>0</v>
      </c>
      <c r="P67" s="1"/>
    </row>
    <row r="68" spans="1:16" ht="12.5">
      <c r="B68" s="7" t="str">
        <f t="shared" si="5"/>
        <v/>
      </c>
      <c r="C68" s="50">
        <f>IF(D11="","-",+C67+1)</f>
        <v>2061</v>
      </c>
      <c r="D68" s="55">
        <f>IF(F67+SUM(E$17:E67)=D$10,F67,D$10-SUM(E$17:E67))</f>
        <v>0</v>
      </c>
      <c r="E68" s="377">
        <f>IF(+I14&lt;F67,I14,D68)</f>
        <v>0</v>
      </c>
      <c r="F68" s="55">
        <f t="shared" si="36"/>
        <v>0</v>
      </c>
      <c r="G68" s="379">
        <f t="shared" si="41"/>
        <v>0</v>
      </c>
      <c r="H68" s="363">
        <f t="shared" si="42"/>
        <v>0</v>
      </c>
      <c r="I68" s="52">
        <f t="shared" si="37"/>
        <v>0</v>
      </c>
      <c r="J68" s="52"/>
      <c r="K68" s="129"/>
      <c r="L68" s="54">
        <f t="shared" si="38"/>
        <v>0</v>
      </c>
      <c r="M68" s="129"/>
      <c r="N68" s="54">
        <f t="shared" si="39"/>
        <v>0</v>
      </c>
      <c r="O68" s="54">
        <f t="shared" si="40"/>
        <v>0</v>
      </c>
      <c r="P68" s="1"/>
    </row>
    <row r="69" spans="1:16" ht="12.5">
      <c r="B69" s="7" t="str">
        <f t="shared" si="5"/>
        <v/>
      </c>
      <c r="C69" s="50">
        <f>IF(D11="","-",+C68+1)</f>
        <v>2062</v>
      </c>
      <c r="D69" s="55">
        <f>IF(F68+SUM(E$17:E68)=D$10,F68,D$10-SUM(E$17:E68))</f>
        <v>0</v>
      </c>
      <c r="E69" s="377">
        <f>IF(+I14&lt;F68,I14,D69)</f>
        <v>0</v>
      </c>
      <c r="F69" s="55">
        <f t="shared" si="36"/>
        <v>0</v>
      </c>
      <c r="G69" s="379">
        <f t="shared" si="41"/>
        <v>0</v>
      </c>
      <c r="H69" s="363">
        <f t="shared" si="42"/>
        <v>0</v>
      </c>
      <c r="I69" s="52">
        <f t="shared" si="37"/>
        <v>0</v>
      </c>
      <c r="J69" s="52"/>
      <c r="K69" s="129"/>
      <c r="L69" s="54">
        <f t="shared" si="38"/>
        <v>0</v>
      </c>
      <c r="M69" s="129"/>
      <c r="N69" s="54">
        <f t="shared" si="39"/>
        <v>0</v>
      </c>
      <c r="O69" s="54">
        <f t="shared" si="40"/>
        <v>0</v>
      </c>
      <c r="P69" s="1"/>
    </row>
    <row r="70" spans="1:16" ht="12.5">
      <c r="B70" s="7" t="str">
        <f t="shared" si="5"/>
        <v/>
      </c>
      <c r="C70" s="50">
        <f>IF(D11="","-",+C69+1)</f>
        <v>2063</v>
      </c>
      <c r="D70" s="55">
        <f>IF(F69+SUM(E$17:E69)=D$10,F69,D$10-SUM(E$17:E69))</f>
        <v>0</v>
      </c>
      <c r="E70" s="377">
        <f>IF(+I14&lt;F69,I14,D70)</f>
        <v>0</v>
      </c>
      <c r="F70" s="55">
        <f t="shared" si="36"/>
        <v>0</v>
      </c>
      <c r="G70" s="379">
        <f t="shared" si="41"/>
        <v>0</v>
      </c>
      <c r="H70" s="363">
        <f t="shared" si="42"/>
        <v>0</v>
      </c>
      <c r="I70" s="52">
        <f t="shared" si="37"/>
        <v>0</v>
      </c>
      <c r="J70" s="52"/>
      <c r="K70" s="129"/>
      <c r="L70" s="54">
        <f t="shared" si="38"/>
        <v>0</v>
      </c>
      <c r="M70" s="129"/>
      <c r="N70" s="54">
        <f t="shared" si="39"/>
        <v>0</v>
      </c>
      <c r="O70" s="54">
        <f t="shared" si="40"/>
        <v>0</v>
      </c>
      <c r="P70" s="1"/>
    </row>
    <row r="71" spans="1:16" ht="12.5">
      <c r="B71" s="7" t="str">
        <f t="shared" si="5"/>
        <v/>
      </c>
      <c r="C71" s="50">
        <f>IF(D11="","-",+C70+1)</f>
        <v>2064</v>
      </c>
      <c r="D71" s="55">
        <f>IF(F70+SUM(E$17:E70)=D$10,F70,D$10-SUM(E$17:E70))</f>
        <v>0</v>
      </c>
      <c r="E71" s="377">
        <f>IF(+I14&lt;F70,I14,D71)</f>
        <v>0</v>
      </c>
      <c r="F71" s="55">
        <f t="shared" si="36"/>
        <v>0</v>
      </c>
      <c r="G71" s="379">
        <f t="shared" si="41"/>
        <v>0</v>
      </c>
      <c r="H71" s="363">
        <f t="shared" si="42"/>
        <v>0</v>
      </c>
      <c r="I71" s="52">
        <f t="shared" si="37"/>
        <v>0</v>
      </c>
      <c r="J71" s="52"/>
      <c r="K71" s="129"/>
      <c r="L71" s="54">
        <f t="shared" si="38"/>
        <v>0</v>
      </c>
      <c r="M71" s="129"/>
      <c r="N71" s="54">
        <f t="shared" si="39"/>
        <v>0</v>
      </c>
      <c r="O71" s="54">
        <f t="shared" si="40"/>
        <v>0</v>
      </c>
      <c r="P71" s="1"/>
    </row>
    <row r="72" spans="1:16" ht="13" thickBot="1">
      <c r="B72" s="7" t="str">
        <f t="shared" si="5"/>
        <v/>
      </c>
      <c r="C72" s="59">
        <f>IF(D11="","-",+C71+1)</f>
        <v>2065</v>
      </c>
      <c r="D72" s="60">
        <f>IF(F71+SUM(E$17:E71)=D$10,F71,D$10-SUM(E$17:E71))</f>
        <v>0</v>
      </c>
      <c r="E72" s="380">
        <f>IF(+I14&lt;F71,I14,D72)</f>
        <v>0</v>
      </c>
      <c r="F72" s="60">
        <f t="shared" si="36"/>
        <v>0</v>
      </c>
      <c r="G72" s="381">
        <f t="shared" si="41"/>
        <v>0</v>
      </c>
      <c r="H72" s="361">
        <f t="shared" si="42"/>
        <v>0</v>
      </c>
      <c r="I72" s="63">
        <f t="shared" si="37"/>
        <v>0</v>
      </c>
      <c r="J72" s="52"/>
      <c r="K72" s="130"/>
      <c r="L72" s="64">
        <f t="shared" si="38"/>
        <v>0</v>
      </c>
      <c r="M72" s="130"/>
      <c r="N72" s="64">
        <f t="shared" si="39"/>
        <v>0</v>
      </c>
      <c r="O72" s="64">
        <f t="shared" si="40"/>
        <v>0</v>
      </c>
      <c r="P72" s="1"/>
    </row>
    <row r="73" spans="1:16" ht="12.5">
      <c r="C73" s="12" t="s">
        <v>78</v>
      </c>
      <c r="D73" s="292"/>
      <c r="E73" s="292">
        <f>SUM(E17:E72)</f>
        <v>1642816.9999999991</v>
      </c>
      <c r="F73" s="292"/>
      <c r="G73" s="292">
        <f>SUM(G17:G72)</f>
        <v>6071266.6155376723</v>
      </c>
      <c r="H73" s="292">
        <f>SUM(H17:H72)</f>
        <v>6071266.6155376723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1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1:16" ht="17.5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21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  <c r="Q85" s="1"/>
    </row>
    <row r="86" spans="1:17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166712.5440494052</v>
      </c>
      <c r="N87" s="386">
        <f>IF(J92&lt;D11,0,VLOOKUP(J92,C17:O72,11))</f>
        <v>166712.5440494052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174184.21189681921</v>
      </c>
      <c r="N88" s="389">
        <f>IF(J92&lt;D11,0,VLOOKUP(J92,C99:P154,7))</f>
        <v>174184.21189681921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27" t="str">
        <f>D7</f>
        <v>Reconductor 4 mi. of McNabb-Turk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7471.6678474140062</v>
      </c>
      <c r="N89" s="391">
        <f>+N88-N87</f>
        <v>7471.6678474140062</v>
      </c>
      <c r="O89" s="392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  <c r="Q90" s="1"/>
    </row>
    <row r="91" spans="1:17" ht="13.5" thickBot="1">
      <c r="C91" s="75" t="s">
        <v>85</v>
      </c>
      <c r="D91" s="91" t="str">
        <f>+D9</f>
        <v>TP2006077</v>
      </c>
      <c r="E91" s="76"/>
      <c r="F91" s="76"/>
      <c r="G91" s="76"/>
      <c r="H91" s="76"/>
      <c r="I91" s="76"/>
      <c r="J91" s="95"/>
      <c r="Q91" s="1"/>
    </row>
    <row r="92" spans="1:17" ht="13">
      <c r="C92" s="34" t="s">
        <v>51</v>
      </c>
      <c r="D92" s="362">
        <v>1642817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  <c r="Q92" s="1"/>
    </row>
    <row r="93" spans="1:17" ht="12.5">
      <c r="C93" s="34" t="s">
        <v>54</v>
      </c>
      <c r="D93" s="88">
        <f>IF(D11=I10,"",D11)</f>
        <v>2010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3">
        <f>IF(D11=I10,"",D12)</f>
        <v>6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37336.75</v>
      </c>
      <c r="K96" s="292"/>
      <c r="L96" s="292"/>
      <c r="M96" s="292"/>
      <c r="N96" s="292"/>
      <c r="O96" s="292"/>
      <c r="P96" s="1"/>
      <c r="Q96" s="1"/>
    </row>
    <row r="97" spans="1:17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  <c r="Q98" s="1"/>
    </row>
    <row r="99" spans="1:17" ht="12.5">
      <c r="C99" s="50">
        <f>IF(D93= "","-",D93)</f>
        <v>2010</v>
      </c>
      <c r="D99" s="133">
        <v>0</v>
      </c>
      <c r="E99" s="375">
        <v>19631.743902439026</v>
      </c>
      <c r="F99" s="137">
        <v>1590171.256097561</v>
      </c>
      <c r="G99" s="140">
        <v>795085.62804878049</v>
      </c>
      <c r="H99" s="396">
        <v>150889.3151810994</v>
      </c>
      <c r="I99" s="397">
        <v>150889.3151810994</v>
      </c>
      <c r="J99" s="154">
        <f t="shared" ref="J99:J130" si="43">+I99-H99</f>
        <v>0</v>
      </c>
      <c r="K99" s="54"/>
      <c r="L99" s="112">
        <f t="shared" ref="L99:L104" si="44">H99</f>
        <v>150889.3151810994</v>
      </c>
      <c r="M99" s="53">
        <f t="shared" ref="M99:M130" si="45">IF(L99&lt;&gt;0,+H99-L99,0)</f>
        <v>0</v>
      </c>
      <c r="N99" s="112">
        <f t="shared" ref="N99:N104" si="46">I99</f>
        <v>150889.3151810994</v>
      </c>
      <c r="O99" s="53">
        <f t="shared" ref="O99:O130" si="47">IF(N99&lt;&gt;0,+I99-N99,0)</f>
        <v>0</v>
      </c>
      <c r="P99" s="53">
        <f t="shared" ref="P99:P130" si="48">+O99-M99</f>
        <v>0</v>
      </c>
      <c r="Q99" s="1"/>
    </row>
    <row r="100" spans="1:17" ht="12.5">
      <c r="B100" s="7" t="str">
        <f>IF(D100=F99,"","IU")</f>
        <v>IU</v>
      </c>
      <c r="C100" s="50">
        <f>IF(D93="","-",+C99+1)</f>
        <v>2011</v>
      </c>
      <c r="D100" s="133">
        <v>1619340.256097561</v>
      </c>
      <c r="E100" s="375">
        <v>39023.142857142855</v>
      </c>
      <c r="F100" s="137">
        <v>1580317.113240418</v>
      </c>
      <c r="G100" s="137">
        <v>1599828.6846689894</v>
      </c>
      <c r="H100" s="375">
        <v>279605.22250297031</v>
      </c>
      <c r="I100" s="374">
        <v>279605.22250297031</v>
      </c>
      <c r="J100" s="154">
        <f t="shared" si="43"/>
        <v>0</v>
      </c>
      <c r="K100" s="54"/>
      <c r="L100" s="113">
        <f t="shared" si="44"/>
        <v>279605.22250297031</v>
      </c>
      <c r="M100" s="54">
        <f t="shared" si="45"/>
        <v>0</v>
      </c>
      <c r="N100" s="113">
        <f t="shared" si="46"/>
        <v>279605.22250297031</v>
      </c>
      <c r="O100" s="54">
        <f t="shared" si="47"/>
        <v>0</v>
      </c>
      <c r="P100" s="54">
        <f t="shared" si="48"/>
        <v>0</v>
      </c>
      <c r="Q100" s="1"/>
    </row>
    <row r="101" spans="1:17" ht="12.5">
      <c r="B101" s="7" t="str">
        <f t="shared" ref="B101:B154" si="49">IF(D101=F100,"","IU")</f>
        <v/>
      </c>
      <c r="C101" s="50">
        <f>IF(D93="","-",+C100+1)</f>
        <v>2012</v>
      </c>
      <c r="D101" s="133">
        <v>1580317.113240418</v>
      </c>
      <c r="E101" s="375">
        <v>39023.142857142855</v>
      </c>
      <c r="F101" s="137">
        <v>1541293.9703832751</v>
      </c>
      <c r="G101" s="137">
        <v>1560805.5418118467</v>
      </c>
      <c r="H101" s="375">
        <v>268701.81510397862</v>
      </c>
      <c r="I101" s="374">
        <v>268701.81510397862</v>
      </c>
      <c r="J101" s="154">
        <f t="shared" si="43"/>
        <v>0</v>
      </c>
      <c r="K101" s="54"/>
      <c r="L101" s="113">
        <f t="shared" si="44"/>
        <v>268701.81510397862</v>
      </c>
      <c r="M101" s="54">
        <f t="shared" si="45"/>
        <v>0</v>
      </c>
      <c r="N101" s="113">
        <f t="shared" si="46"/>
        <v>268701.81510397862</v>
      </c>
      <c r="O101" s="54">
        <f t="shared" si="47"/>
        <v>0</v>
      </c>
      <c r="P101" s="54">
        <f t="shared" si="48"/>
        <v>0</v>
      </c>
      <c r="Q101" s="1"/>
    </row>
    <row r="102" spans="1:17" ht="12.5">
      <c r="B102" s="7" t="str">
        <f t="shared" si="49"/>
        <v>IU</v>
      </c>
      <c r="C102" s="50">
        <f>IF(D93="","-",+C101+1)</f>
        <v>2013</v>
      </c>
      <c r="D102" s="133">
        <v>1541294</v>
      </c>
      <c r="E102" s="375">
        <v>39023</v>
      </c>
      <c r="F102" s="137">
        <v>1502271</v>
      </c>
      <c r="G102" s="137">
        <v>1521782.5</v>
      </c>
      <c r="H102" s="375">
        <v>244907.54496972694</v>
      </c>
      <c r="I102" s="374">
        <v>244907.54496972694</v>
      </c>
      <c r="J102" s="154">
        <f t="shared" si="43"/>
        <v>0</v>
      </c>
      <c r="K102" s="54"/>
      <c r="L102" s="113">
        <f t="shared" si="44"/>
        <v>244907.54496972694</v>
      </c>
      <c r="M102" s="54">
        <f t="shared" ref="M102:M107" si="50">IF(L102&lt;&gt;0,+H102-L102,0)</f>
        <v>0</v>
      </c>
      <c r="N102" s="113">
        <f t="shared" si="46"/>
        <v>244907.54496972694</v>
      </c>
      <c r="O102" s="54">
        <f>IF(N102&lt;&gt;0,+I102-N102,0)</f>
        <v>0</v>
      </c>
      <c r="P102" s="54">
        <f>+O102-M102</f>
        <v>0</v>
      </c>
      <c r="Q102" s="1"/>
    </row>
    <row r="103" spans="1:17" ht="12.5">
      <c r="B103" s="7" t="str">
        <f t="shared" si="49"/>
        <v>IU</v>
      </c>
      <c r="C103" s="50">
        <f>IF(D93="","-",+C102+1)</f>
        <v>2014</v>
      </c>
      <c r="D103" s="133">
        <v>1506115.9703832753</v>
      </c>
      <c r="E103" s="375">
        <v>39114.690476190473</v>
      </c>
      <c r="F103" s="137">
        <v>1467001.2799070848</v>
      </c>
      <c r="G103" s="137">
        <v>1486558.6251451802</v>
      </c>
      <c r="H103" s="375">
        <v>241172.88194864732</v>
      </c>
      <c r="I103" s="374">
        <v>241172.88194864732</v>
      </c>
      <c r="J103" s="54">
        <v>0</v>
      </c>
      <c r="K103" s="54"/>
      <c r="L103" s="113">
        <f t="shared" si="44"/>
        <v>241172.88194864732</v>
      </c>
      <c r="M103" s="54">
        <f t="shared" si="50"/>
        <v>0</v>
      </c>
      <c r="N103" s="113">
        <f t="shared" si="46"/>
        <v>241172.88194864732</v>
      </c>
      <c r="O103" s="54">
        <f>IF(N103&lt;&gt;0,+I103-N103,0)</f>
        <v>0</v>
      </c>
      <c r="P103" s="54">
        <f>+O103-M103</f>
        <v>0</v>
      </c>
      <c r="Q103" s="1"/>
    </row>
    <row r="104" spans="1:17" ht="12.5">
      <c r="B104" s="7" t="str">
        <f t="shared" si="49"/>
        <v/>
      </c>
      <c r="C104" s="50">
        <f>IF(D93="","-",+C103+1)</f>
        <v>2015</v>
      </c>
      <c r="D104" s="133">
        <v>1467001.2799070848</v>
      </c>
      <c r="E104" s="375">
        <v>39114.690476190473</v>
      </c>
      <c r="F104" s="137">
        <v>1427886.5894308942</v>
      </c>
      <c r="G104" s="137">
        <v>1447443.9346689894</v>
      </c>
      <c r="H104" s="375">
        <v>229842.75353448547</v>
      </c>
      <c r="I104" s="374">
        <v>229842.75353448547</v>
      </c>
      <c r="J104" s="54">
        <f t="shared" si="43"/>
        <v>0</v>
      </c>
      <c r="K104" s="54"/>
      <c r="L104" s="113">
        <f t="shared" si="44"/>
        <v>229842.75353448547</v>
      </c>
      <c r="M104" s="54">
        <f t="shared" si="50"/>
        <v>0</v>
      </c>
      <c r="N104" s="113">
        <f t="shared" si="46"/>
        <v>229842.75353448547</v>
      </c>
      <c r="O104" s="54">
        <f>IF(N104&lt;&gt;0,+I104-N104,0)</f>
        <v>0</v>
      </c>
      <c r="P104" s="54">
        <f>+O104-M104</f>
        <v>0</v>
      </c>
      <c r="Q104" s="1"/>
    </row>
    <row r="105" spans="1:17" ht="12.5">
      <c r="B105" s="7" t="str">
        <f t="shared" si="49"/>
        <v/>
      </c>
      <c r="C105" s="50">
        <f>IF(D93="","-",+C104+1)</f>
        <v>2016</v>
      </c>
      <c r="D105" s="133">
        <v>1427886.5894308942</v>
      </c>
      <c r="E105" s="375">
        <v>38205.046511627908</v>
      </c>
      <c r="F105" s="137">
        <v>1389681.5429192663</v>
      </c>
      <c r="G105" s="137">
        <v>1408784.0661750804</v>
      </c>
      <c r="H105" s="375">
        <v>217050.16721338526</v>
      </c>
      <c r="I105" s="374">
        <v>217050.16721338526</v>
      </c>
      <c r="J105" s="54">
        <f t="shared" si="43"/>
        <v>0</v>
      </c>
      <c r="K105" s="54"/>
      <c r="L105" s="113">
        <f t="shared" ref="L105:L110" si="51">H105</f>
        <v>217050.16721338526</v>
      </c>
      <c r="M105" s="54">
        <f t="shared" si="50"/>
        <v>0</v>
      </c>
      <c r="N105" s="113">
        <f t="shared" ref="N105:N110" si="52">I105</f>
        <v>217050.16721338526</v>
      </c>
      <c r="O105" s="54">
        <f>IF(N105&lt;&gt;0,+I105-N105,0)</f>
        <v>0</v>
      </c>
      <c r="P105" s="54">
        <f>+O105-M105</f>
        <v>0</v>
      </c>
      <c r="Q105" s="1"/>
    </row>
    <row r="106" spans="1:17" ht="12.5">
      <c r="B106" s="7" t="str">
        <f t="shared" si="49"/>
        <v/>
      </c>
      <c r="C106" s="50">
        <f>IF(D93="","-",+C105+1)</f>
        <v>2017</v>
      </c>
      <c r="D106" s="133">
        <v>1389681.5429192663</v>
      </c>
      <c r="E106" s="375">
        <v>39114.690476190473</v>
      </c>
      <c r="F106" s="137">
        <v>1350566.8524430757</v>
      </c>
      <c r="G106" s="137">
        <v>1370124.1976811709</v>
      </c>
      <c r="H106" s="375">
        <v>205545.67397661868</v>
      </c>
      <c r="I106" s="374">
        <v>205545.67397661868</v>
      </c>
      <c r="J106" s="54">
        <f t="shared" si="43"/>
        <v>0</v>
      </c>
      <c r="K106" s="54"/>
      <c r="L106" s="113">
        <f t="shared" si="51"/>
        <v>205545.67397661868</v>
      </c>
      <c r="M106" s="54">
        <f t="shared" si="50"/>
        <v>0</v>
      </c>
      <c r="N106" s="113">
        <f t="shared" si="52"/>
        <v>205545.67397661868</v>
      </c>
      <c r="O106" s="54">
        <f>IF(N106&lt;&gt;0,+I106-N106,0)</f>
        <v>0</v>
      </c>
      <c r="P106" s="54">
        <f>+O106-M106</f>
        <v>0</v>
      </c>
      <c r="Q106" s="1"/>
    </row>
    <row r="107" spans="1:17" ht="12.5">
      <c r="B107" s="7" t="str">
        <f t="shared" si="49"/>
        <v/>
      </c>
      <c r="C107" s="50">
        <f>IF(D93="","-",+C106+1)</f>
        <v>2018</v>
      </c>
      <c r="D107" s="133">
        <v>1350566.8524430757</v>
      </c>
      <c r="E107" s="375">
        <v>39114.690476190473</v>
      </c>
      <c r="F107" s="137">
        <v>1311452.1619668852</v>
      </c>
      <c r="G107" s="137">
        <v>1331009.5072049806</v>
      </c>
      <c r="H107" s="375">
        <v>179675.39820677435</v>
      </c>
      <c r="I107" s="374">
        <v>179675.39820677435</v>
      </c>
      <c r="J107" s="54">
        <f t="shared" si="43"/>
        <v>0</v>
      </c>
      <c r="K107" s="54"/>
      <c r="L107" s="113">
        <f t="shared" si="51"/>
        <v>179675.39820677435</v>
      </c>
      <c r="M107" s="54">
        <f t="shared" si="50"/>
        <v>0</v>
      </c>
      <c r="N107" s="113">
        <f t="shared" si="52"/>
        <v>179675.39820677435</v>
      </c>
      <c r="O107" s="54">
        <f t="shared" si="47"/>
        <v>0</v>
      </c>
      <c r="P107" s="54">
        <f t="shared" si="48"/>
        <v>0</v>
      </c>
      <c r="Q107" s="1"/>
    </row>
    <row r="108" spans="1:17" ht="12.5">
      <c r="B108" s="7" t="str">
        <f t="shared" si="49"/>
        <v/>
      </c>
      <c r="C108" s="50">
        <f>IF(D93="","-",+C107+1)</f>
        <v>2019</v>
      </c>
      <c r="D108" s="133">
        <v>1311452.1619668852</v>
      </c>
      <c r="E108" s="375">
        <v>38205.046511627908</v>
      </c>
      <c r="F108" s="137">
        <v>1273247.1154552572</v>
      </c>
      <c r="G108" s="137">
        <v>1292349.6387110711</v>
      </c>
      <c r="H108" s="375">
        <v>176538.85816269691</v>
      </c>
      <c r="I108" s="374">
        <v>176538.85816269691</v>
      </c>
      <c r="J108" s="54">
        <f t="shared" si="43"/>
        <v>0</v>
      </c>
      <c r="K108" s="54"/>
      <c r="L108" s="113">
        <f t="shared" si="51"/>
        <v>176538.85816269691</v>
      </c>
      <c r="M108" s="54">
        <f t="shared" ref="M108:M109" si="53">IF(L108&lt;&gt;0,+H108-L108,0)</f>
        <v>0</v>
      </c>
      <c r="N108" s="113">
        <f t="shared" si="52"/>
        <v>176538.85816269691</v>
      </c>
      <c r="O108" s="54">
        <f t="shared" si="47"/>
        <v>0</v>
      </c>
      <c r="P108" s="54">
        <f t="shared" si="48"/>
        <v>0</v>
      </c>
      <c r="Q108" s="1"/>
    </row>
    <row r="109" spans="1:17" ht="12.5">
      <c r="B109" s="7" t="str">
        <f t="shared" si="49"/>
        <v/>
      </c>
      <c r="C109" s="50">
        <f>IF(D93="","-",+C108+1)</f>
        <v>2020</v>
      </c>
      <c r="D109" s="133">
        <v>1273247.1154552572</v>
      </c>
      <c r="E109" s="375">
        <v>39114.690476190473</v>
      </c>
      <c r="F109" s="137">
        <v>1234132.4249790667</v>
      </c>
      <c r="G109" s="137">
        <v>1253689.7702171621</v>
      </c>
      <c r="H109" s="375">
        <v>173978.90382541961</v>
      </c>
      <c r="I109" s="374">
        <v>173978.90382541961</v>
      </c>
      <c r="J109" s="54">
        <f t="shared" si="43"/>
        <v>0</v>
      </c>
      <c r="K109" s="54"/>
      <c r="L109" s="113">
        <f t="shared" si="51"/>
        <v>173978.90382541961</v>
      </c>
      <c r="M109" s="54">
        <f t="shared" si="53"/>
        <v>0</v>
      </c>
      <c r="N109" s="113">
        <f t="shared" si="52"/>
        <v>173978.90382541961</v>
      </c>
      <c r="O109" s="54">
        <f t="shared" si="47"/>
        <v>0</v>
      </c>
      <c r="P109" s="54">
        <f t="shared" si="48"/>
        <v>0</v>
      </c>
      <c r="Q109" s="1"/>
    </row>
    <row r="110" spans="1:17" ht="12.5">
      <c r="B110" s="7" t="str">
        <f t="shared" si="49"/>
        <v/>
      </c>
      <c r="C110" s="50">
        <f>IF(D93="","-",+C109+1)</f>
        <v>2021</v>
      </c>
      <c r="D110" s="133">
        <v>1234132.4249790667</v>
      </c>
      <c r="E110" s="375">
        <v>40068.707317073167</v>
      </c>
      <c r="F110" s="137">
        <v>1194063.7176619936</v>
      </c>
      <c r="G110" s="137">
        <v>1214098.07132053</v>
      </c>
      <c r="H110" s="375">
        <v>177886.11062251645</v>
      </c>
      <c r="I110" s="374">
        <v>177886.11062251645</v>
      </c>
      <c r="J110" s="54">
        <f t="shared" si="43"/>
        <v>0</v>
      </c>
      <c r="K110" s="54"/>
      <c r="L110" s="113">
        <f t="shared" si="51"/>
        <v>177886.11062251645</v>
      </c>
      <c r="M110" s="54">
        <f t="shared" ref="M110" si="54">IF(L110&lt;&gt;0,+H110-L110,0)</f>
        <v>0</v>
      </c>
      <c r="N110" s="113">
        <f t="shared" si="52"/>
        <v>177886.11062251645</v>
      </c>
      <c r="O110" s="54">
        <f t="shared" ref="O110" si="55">IF(N110&lt;&gt;0,+I110-N110,0)</f>
        <v>0</v>
      </c>
      <c r="P110" s="54">
        <f t="shared" ref="P110" si="56">+O110-M110</f>
        <v>0</v>
      </c>
      <c r="Q110" s="1"/>
    </row>
    <row r="111" spans="1:17" ht="13">
      <c r="B111" s="7" t="str">
        <f t="shared" si="49"/>
        <v/>
      </c>
      <c r="C111" s="459">
        <f>IF(D93="","-",+C110+1)</f>
        <v>2022</v>
      </c>
      <c r="D111" s="12">
        <v>1194063.7176619936</v>
      </c>
      <c r="E111" s="377">
        <v>39114.690476190473</v>
      </c>
      <c r="F111" s="55">
        <v>1154949.027185803</v>
      </c>
      <c r="G111" s="55">
        <v>1174506.3724238984</v>
      </c>
      <c r="H111" s="379">
        <v>177069.67562066831</v>
      </c>
      <c r="I111" s="398">
        <v>177069.67562066831</v>
      </c>
      <c r="J111" s="54">
        <f t="shared" si="43"/>
        <v>0</v>
      </c>
      <c r="K111" s="54"/>
      <c r="L111" s="129"/>
      <c r="M111" s="54">
        <f t="shared" si="45"/>
        <v>0</v>
      </c>
      <c r="N111" s="129"/>
      <c r="O111" s="54">
        <f t="shared" si="47"/>
        <v>0</v>
      </c>
      <c r="P111" s="54">
        <f t="shared" si="48"/>
        <v>0</v>
      </c>
      <c r="Q111" s="1"/>
    </row>
    <row r="112" spans="1:17" ht="12.5">
      <c r="B112" s="7" t="str">
        <f t="shared" si="49"/>
        <v/>
      </c>
      <c r="C112" s="50">
        <f>IF(D93="","-",+C111+1)</f>
        <v>2023</v>
      </c>
      <c r="D112" s="12">
        <f>IF(F111+SUM(E$99:E111)=D$92,F111,D$92-SUM(E$99:E111))</f>
        <v>1154949.027185803</v>
      </c>
      <c r="E112" s="377">
        <f>IF(+J96&lt;F111,J96,D112)</f>
        <v>37336.75</v>
      </c>
      <c r="F112" s="55">
        <f t="shared" ref="F112:F131" si="57">+D112-E112</f>
        <v>1117612.277185803</v>
      </c>
      <c r="G112" s="55">
        <f t="shared" ref="G112:G130" si="58">+(F112+D112)/2</f>
        <v>1136280.652185803</v>
      </c>
      <c r="H112" s="379">
        <f t="shared" ref="H112:H130" si="59">+J$94*G112+E112</f>
        <v>178833.6207181552</v>
      </c>
      <c r="I112" s="398">
        <f t="shared" ref="I112:I130" si="60">+J$95*G112+E112</f>
        <v>178833.6207181552</v>
      </c>
      <c r="J112" s="54">
        <f t="shared" si="43"/>
        <v>0</v>
      </c>
      <c r="K112" s="54"/>
      <c r="L112" s="129"/>
      <c r="M112" s="54">
        <f t="shared" si="45"/>
        <v>0</v>
      </c>
      <c r="N112" s="129"/>
      <c r="O112" s="54">
        <f t="shared" si="47"/>
        <v>0</v>
      </c>
      <c r="P112" s="54">
        <f t="shared" si="48"/>
        <v>0</v>
      </c>
      <c r="Q112" s="1"/>
    </row>
    <row r="113" spans="2:17" ht="12.5">
      <c r="B113" s="7" t="str">
        <f t="shared" si="49"/>
        <v/>
      </c>
      <c r="C113" s="50">
        <f>IF(D93="","-",+C112+1)</f>
        <v>2024</v>
      </c>
      <c r="D113" s="12">
        <f>IF(F112+SUM(E$99:E112)=D$92,F112,D$92-SUM(E$99:E112))</f>
        <v>1117612.277185803</v>
      </c>
      <c r="E113" s="377">
        <f>IF(+J96&lt;F112,J96,D113)</f>
        <v>37336.75</v>
      </c>
      <c r="F113" s="55">
        <f t="shared" si="57"/>
        <v>1080275.527185803</v>
      </c>
      <c r="G113" s="55">
        <f t="shared" si="58"/>
        <v>1098943.902185803</v>
      </c>
      <c r="H113" s="379">
        <f t="shared" si="59"/>
        <v>174184.21189681921</v>
      </c>
      <c r="I113" s="398">
        <f t="shared" si="60"/>
        <v>174184.21189681921</v>
      </c>
      <c r="J113" s="54">
        <f t="shared" si="43"/>
        <v>0</v>
      </c>
      <c r="K113" s="54"/>
      <c r="L113" s="129"/>
      <c r="M113" s="54">
        <f t="shared" si="45"/>
        <v>0</v>
      </c>
      <c r="N113" s="129"/>
      <c r="O113" s="54">
        <f t="shared" si="47"/>
        <v>0</v>
      </c>
      <c r="P113" s="54">
        <f t="shared" si="48"/>
        <v>0</v>
      </c>
      <c r="Q113" s="1"/>
    </row>
    <row r="114" spans="2:17" ht="12.5">
      <c r="B114" s="7" t="str">
        <f t="shared" si="49"/>
        <v/>
      </c>
      <c r="C114" s="50">
        <f>IF(D93="","-",+C113+1)</f>
        <v>2025</v>
      </c>
      <c r="D114" s="12">
        <f>IF(F113+SUM(E$99:E113)=D$92,F113,D$92-SUM(E$99:E113))</f>
        <v>1080275.527185803</v>
      </c>
      <c r="E114" s="377">
        <f>IF(+J96&lt;F113,J96,D114)</f>
        <v>37336.75</v>
      </c>
      <c r="F114" s="55">
        <f t="shared" si="57"/>
        <v>1042938.777185803</v>
      </c>
      <c r="G114" s="55">
        <f t="shared" si="58"/>
        <v>1061607.152185803</v>
      </c>
      <c r="H114" s="379">
        <f t="shared" si="59"/>
        <v>169534.80307548324</v>
      </c>
      <c r="I114" s="398">
        <f t="shared" si="60"/>
        <v>169534.80307548324</v>
      </c>
      <c r="J114" s="54">
        <f t="shared" si="43"/>
        <v>0</v>
      </c>
      <c r="K114" s="54"/>
      <c r="L114" s="129"/>
      <c r="M114" s="54">
        <f t="shared" si="45"/>
        <v>0</v>
      </c>
      <c r="N114" s="129"/>
      <c r="O114" s="54">
        <f t="shared" si="47"/>
        <v>0</v>
      </c>
      <c r="P114" s="54">
        <f t="shared" si="48"/>
        <v>0</v>
      </c>
      <c r="Q114" s="1"/>
    </row>
    <row r="115" spans="2:17" ht="12.5">
      <c r="B115" s="7" t="str">
        <f t="shared" si="49"/>
        <v/>
      </c>
      <c r="C115" s="50">
        <f>IF(D93="","-",+C114+1)</f>
        <v>2026</v>
      </c>
      <c r="D115" s="12">
        <f>IF(F114+SUM(E$99:E114)=D$92,F114,D$92-SUM(E$99:E114))</f>
        <v>1042938.777185803</v>
      </c>
      <c r="E115" s="377">
        <f>IF(+J96&lt;F114,J96,D115)</f>
        <v>37336.75</v>
      </c>
      <c r="F115" s="55">
        <f t="shared" si="57"/>
        <v>1005602.027185803</v>
      </c>
      <c r="G115" s="55">
        <f t="shared" si="58"/>
        <v>1024270.402185803</v>
      </c>
      <c r="H115" s="379">
        <f t="shared" si="59"/>
        <v>164885.39425414725</v>
      </c>
      <c r="I115" s="398">
        <f t="shared" si="60"/>
        <v>164885.39425414725</v>
      </c>
      <c r="J115" s="54">
        <f t="shared" si="43"/>
        <v>0</v>
      </c>
      <c r="K115" s="54"/>
      <c r="L115" s="129"/>
      <c r="M115" s="54">
        <f t="shared" si="45"/>
        <v>0</v>
      </c>
      <c r="N115" s="129"/>
      <c r="O115" s="54">
        <f t="shared" si="47"/>
        <v>0</v>
      </c>
      <c r="P115" s="54">
        <f t="shared" si="48"/>
        <v>0</v>
      </c>
      <c r="Q115" s="1"/>
    </row>
    <row r="116" spans="2:17" ht="12.5">
      <c r="B116" s="7" t="str">
        <f t="shared" si="49"/>
        <v/>
      </c>
      <c r="C116" s="50">
        <f>IF(D93="","-",+C115+1)</f>
        <v>2027</v>
      </c>
      <c r="D116" s="12">
        <f>IF(F115+SUM(E$99:E115)=D$92,F115,D$92-SUM(E$99:E115))</f>
        <v>1005602.027185803</v>
      </c>
      <c r="E116" s="377">
        <f>IF(+J96&lt;F115,J96,D116)</f>
        <v>37336.75</v>
      </c>
      <c r="F116" s="55">
        <f t="shared" si="57"/>
        <v>968265.27718580305</v>
      </c>
      <c r="G116" s="55">
        <f t="shared" si="58"/>
        <v>986933.65218580305</v>
      </c>
      <c r="H116" s="379">
        <f t="shared" si="59"/>
        <v>160235.98543281126</v>
      </c>
      <c r="I116" s="398">
        <f t="shared" si="60"/>
        <v>160235.98543281126</v>
      </c>
      <c r="J116" s="54">
        <f t="shared" si="43"/>
        <v>0</v>
      </c>
      <c r="K116" s="54"/>
      <c r="L116" s="129"/>
      <c r="M116" s="54">
        <f t="shared" si="45"/>
        <v>0</v>
      </c>
      <c r="N116" s="129"/>
      <c r="O116" s="54">
        <f t="shared" si="47"/>
        <v>0</v>
      </c>
      <c r="P116" s="54">
        <f t="shared" si="48"/>
        <v>0</v>
      </c>
      <c r="Q116" s="1"/>
    </row>
    <row r="117" spans="2:17" ht="12.5">
      <c r="B117" s="7" t="str">
        <f t="shared" si="49"/>
        <v/>
      </c>
      <c r="C117" s="50">
        <f>IF(D93="","-",+C116+1)</f>
        <v>2028</v>
      </c>
      <c r="D117" s="12">
        <f>IF(F116+SUM(E$99:E116)=D$92,F116,D$92-SUM(E$99:E116))</f>
        <v>968265.27718580305</v>
      </c>
      <c r="E117" s="377">
        <f>IF(+J96&lt;F116,J96,D117)</f>
        <v>37336.75</v>
      </c>
      <c r="F117" s="55">
        <f t="shared" si="57"/>
        <v>930928.52718580305</v>
      </c>
      <c r="G117" s="55">
        <f t="shared" si="58"/>
        <v>949596.90218580305</v>
      </c>
      <c r="H117" s="379">
        <f t="shared" si="59"/>
        <v>155586.57661147526</v>
      </c>
      <c r="I117" s="398">
        <f t="shared" si="60"/>
        <v>155586.57661147526</v>
      </c>
      <c r="J117" s="54">
        <f t="shared" si="43"/>
        <v>0</v>
      </c>
      <c r="K117" s="54"/>
      <c r="L117" s="129"/>
      <c r="M117" s="54">
        <f t="shared" si="45"/>
        <v>0</v>
      </c>
      <c r="N117" s="129"/>
      <c r="O117" s="54">
        <f t="shared" si="47"/>
        <v>0</v>
      </c>
      <c r="P117" s="54">
        <f t="shared" si="48"/>
        <v>0</v>
      </c>
      <c r="Q117" s="1"/>
    </row>
    <row r="118" spans="2:17" ht="12.5">
      <c r="B118" s="7" t="str">
        <f t="shared" si="49"/>
        <v/>
      </c>
      <c r="C118" s="50">
        <f>IF(D93="","-",+C117+1)</f>
        <v>2029</v>
      </c>
      <c r="D118" s="12">
        <f>IF(F117+SUM(E$99:E117)=D$92,F117,D$92-SUM(E$99:E117))</f>
        <v>930928.52718580305</v>
      </c>
      <c r="E118" s="377">
        <f>IF(+J96&lt;F117,J96,D118)</f>
        <v>37336.75</v>
      </c>
      <c r="F118" s="55">
        <f t="shared" si="57"/>
        <v>893591.77718580305</v>
      </c>
      <c r="G118" s="55">
        <f t="shared" si="58"/>
        <v>912260.15218580305</v>
      </c>
      <c r="H118" s="379">
        <f t="shared" si="59"/>
        <v>150937.16779013927</v>
      </c>
      <c r="I118" s="398">
        <f t="shared" si="60"/>
        <v>150937.16779013927</v>
      </c>
      <c r="J118" s="54">
        <f t="shared" si="43"/>
        <v>0</v>
      </c>
      <c r="K118" s="54"/>
      <c r="L118" s="129"/>
      <c r="M118" s="54">
        <f t="shared" si="45"/>
        <v>0</v>
      </c>
      <c r="N118" s="129"/>
      <c r="O118" s="54">
        <f t="shared" si="47"/>
        <v>0</v>
      </c>
      <c r="P118" s="54">
        <f t="shared" si="48"/>
        <v>0</v>
      </c>
      <c r="Q118" s="1"/>
    </row>
    <row r="119" spans="2:17" ht="12.5">
      <c r="B119" s="7" t="str">
        <f t="shared" si="49"/>
        <v/>
      </c>
      <c r="C119" s="50">
        <f>IF(D93="","-",+C118+1)</f>
        <v>2030</v>
      </c>
      <c r="D119" s="12">
        <f>IF(F118+SUM(E$99:E118)=D$92,F118,D$92-SUM(E$99:E118))</f>
        <v>893591.77718580305</v>
      </c>
      <c r="E119" s="377">
        <f>IF(+J96&lt;F118,J96,D119)</f>
        <v>37336.75</v>
      </c>
      <c r="F119" s="55">
        <f t="shared" si="57"/>
        <v>856255.02718580305</v>
      </c>
      <c r="G119" s="55">
        <f t="shared" si="58"/>
        <v>874923.40218580305</v>
      </c>
      <c r="H119" s="379">
        <f t="shared" si="59"/>
        <v>146287.75896880327</v>
      </c>
      <c r="I119" s="398">
        <f t="shared" si="60"/>
        <v>146287.75896880327</v>
      </c>
      <c r="J119" s="54">
        <f t="shared" si="43"/>
        <v>0</v>
      </c>
      <c r="K119" s="54"/>
      <c r="L119" s="129"/>
      <c r="M119" s="54">
        <f t="shared" si="45"/>
        <v>0</v>
      </c>
      <c r="N119" s="129"/>
      <c r="O119" s="54">
        <f t="shared" si="47"/>
        <v>0</v>
      </c>
      <c r="P119" s="54">
        <f t="shared" si="48"/>
        <v>0</v>
      </c>
      <c r="Q119" s="1"/>
    </row>
    <row r="120" spans="2:17" ht="12.5">
      <c r="B120" s="7" t="str">
        <f t="shared" si="49"/>
        <v/>
      </c>
      <c r="C120" s="50">
        <f>IF(D93="","-",+C119+1)</f>
        <v>2031</v>
      </c>
      <c r="D120" s="12">
        <f>IF(F119+SUM(E$99:E119)=D$92,F119,D$92-SUM(E$99:E119))</f>
        <v>856255.02718580305</v>
      </c>
      <c r="E120" s="377">
        <f>IF(+J96&lt;F119,J96,D120)</f>
        <v>37336.75</v>
      </c>
      <c r="F120" s="55">
        <f t="shared" si="57"/>
        <v>818918.27718580305</v>
      </c>
      <c r="G120" s="55">
        <f t="shared" si="58"/>
        <v>837586.65218580305</v>
      </c>
      <c r="H120" s="379">
        <f t="shared" si="59"/>
        <v>141638.35014746731</v>
      </c>
      <c r="I120" s="398">
        <f t="shared" si="60"/>
        <v>141638.35014746731</v>
      </c>
      <c r="J120" s="54">
        <f t="shared" si="43"/>
        <v>0</v>
      </c>
      <c r="K120" s="54"/>
      <c r="L120" s="129"/>
      <c r="M120" s="54">
        <f t="shared" si="45"/>
        <v>0</v>
      </c>
      <c r="N120" s="129"/>
      <c r="O120" s="54">
        <f t="shared" si="47"/>
        <v>0</v>
      </c>
      <c r="P120" s="54">
        <f t="shared" si="48"/>
        <v>0</v>
      </c>
      <c r="Q120" s="1"/>
    </row>
    <row r="121" spans="2:17" ht="12.5">
      <c r="B121" s="7" t="str">
        <f t="shared" si="49"/>
        <v/>
      </c>
      <c r="C121" s="50">
        <f>IF(D93="","-",+C120+1)</f>
        <v>2032</v>
      </c>
      <c r="D121" s="12">
        <f>IF(F120+SUM(E$99:E120)=D$92,F120,D$92-SUM(E$99:E120))</f>
        <v>818918.27718580305</v>
      </c>
      <c r="E121" s="377">
        <f>IF(+J96&lt;F120,J96,D121)</f>
        <v>37336.75</v>
      </c>
      <c r="F121" s="55">
        <f t="shared" si="57"/>
        <v>781581.52718580305</v>
      </c>
      <c r="G121" s="55">
        <f t="shared" si="58"/>
        <v>800249.90218580305</v>
      </c>
      <c r="H121" s="379">
        <f t="shared" si="59"/>
        <v>136988.94132613132</v>
      </c>
      <c r="I121" s="398">
        <f t="shared" si="60"/>
        <v>136988.94132613132</v>
      </c>
      <c r="J121" s="54">
        <f t="shared" si="43"/>
        <v>0</v>
      </c>
      <c r="K121" s="54"/>
      <c r="L121" s="129"/>
      <c r="M121" s="54">
        <f t="shared" si="45"/>
        <v>0</v>
      </c>
      <c r="N121" s="129"/>
      <c r="O121" s="54">
        <f t="shared" si="47"/>
        <v>0</v>
      </c>
      <c r="P121" s="54">
        <f t="shared" si="48"/>
        <v>0</v>
      </c>
      <c r="Q121" s="1"/>
    </row>
    <row r="122" spans="2:17" ht="12.5">
      <c r="B122" s="7" t="str">
        <f t="shared" si="49"/>
        <v/>
      </c>
      <c r="C122" s="50">
        <f>IF(D93="","-",+C121+1)</f>
        <v>2033</v>
      </c>
      <c r="D122" s="12">
        <f>IF(F121+SUM(E$99:E121)=D$92,F121,D$92-SUM(E$99:E121))</f>
        <v>781581.52718580305</v>
      </c>
      <c r="E122" s="377">
        <f>IF(+J96&lt;F121,J96,D122)</f>
        <v>37336.75</v>
      </c>
      <c r="F122" s="55">
        <f t="shared" si="57"/>
        <v>744244.77718580305</v>
      </c>
      <c r="G122" s="55">
        <f t="shared" si="58"/>
        <v>762913.15218580305</v>
      </c>
      <c r="H122" s="379">
        <f t="shared" si="59"/>
        <v>132339.53250479535</v>
      </c>
      <c r="I122" s="398">
        <f t="shared" si="60"/>
        <v>132339.53250479535</v>
      </c>
      <c r="J122" s="54">
        <f t="shared" si="43"/>
        <v>0</v>
      </c>
      <c r="K122" s="54"/>
      <c r="L122" s="129"/>
      <c r="M122" s="54">
        <f t="shared" si="45"/>
        <v>0</v>
      </c>
      <c r="N122" s="129"/>
      <c r="O122" s="54">
        <f t="shared" si="47"/>
        <v>0</v>
      </c>
      <c r="P122" s="54">
        <f t="shared" si="48"/>
        <v>0</v>
      </c>
      <c r="Q122" s="1"/>
    </row>
    <row r="123" spans="2:17" ht="12.5">
      <c r="B123" s="7" t="str">
        <f t="shared" si="49"/>
        <v/>
      </c>
      <c r="C123" s="50">
        <f>IF(D93="","-",+C122+1)</f>
        <v>2034</v>
      </c>
      <c r="D123" s="12">
        <f>IF(F122+SUM(E$99:E122)=D$92,F122,D$92-SUM(E$99:E122))</f>
        <v>744244.77718580305</v>
      </c>
      <c r="E123" s="377">
        <f>IF(+J96&lt;F122,J96,D123)</f>
        <v>37336.75</v>
      </c>
      <c r="F123" s="55">
        <f t="shared" si="57"/>
        <v>706908.02718580305</v>
      </c>
      <c r="G123" s="55">
        <f t="shared" si="58"/>
        <v>725576.40218580305</v>
      </c>
      <c r="H123" s="379">
        <f t="shared" si="59"/>
        <v>127690.12368345934</v>
      </c>
      <c r="I123" s="398">
        <f t="shared" si="60"/>
        <v>127690.12368345934</v>
      </c>
      <c r="J123" s="54">
        <f t="shared" si="43"/>
        <v>0</v>
      </c>
      <c r="K123" s="54"/>
      <c r="L123" s="129"/>
      <c r="M123" s="54">
        <f t="shared" si="45"/>
        <v>0</v>
      </c>
      <c r="N123" s="129"/>
      <c r="O123" s="54">
        <f t="shared" si="47"/>
        <v>0</v>
      </c>
      <c r="P123" s="54">
        <f t="shared" si="48"/>
        <v>0</v>
      </c>
      <c r="Q123" s="1"/>
    </row>
    <row r="124" spans="2:17" ht="12.5">
      <c r="B124" s="7" t="str">
        <f t="shared" si="49"/>
        <v/>
      </c>
      <c r="C124" s="50">
        <f>IF(D93="","-",+C123+1)</f>
        <v>2035</v>
      </c>
      <c r="D124" s="12">
        <f>IF(F123+SUM(E$99:E123)=D$92,F123,D$92-SUM(E$99:E123))</f>
        <v>706908.02718580305</v>
      </c>
      <c r="E124" s="377">
        <f>IF(+J96&lt;F123,J96,D124)</f>
        <v>37336.75</v>
      </c>
      <c r="F124" s="55">
        <f t="shared" si="57"/>
        <v>669571.27718580305</v>
      </c>
      <c r="G124" s="55">
        <f t="shared" si="58"/>
        <v>688239.65218580305</v>
      </c>
      <c r="H124" s="379">
        <f t="shared" si="59"/>
        <v>123040.71486212336</v>
      </c>
      <c r="I124" s="398">
        <f t="shared" si="60"/>
        <v>123040.71486212336</v>
      </c>
      <c r="J124" s="54">
        <f t="shared" si="43"/>
        <v>0</v>
      </c>
      <c r="K124" s="54"/>
      <c r="L124" s="129"/>
      <c r="M124" s="54">
        <f t="shared" si="45"/>
        <v>0</v>
      </c>
      <c r="N124" s="129"/>
      <c r="O124" s="54">
        <f t="shared" si="47"/>
        <v>0</v>
      </c>
      <c r="P124" s="54">
        <f t="shared" si="48"/>
        <v>0</v>
      </c>
      <c r="Q124" s="1"/>
    </row>
    <row r="125" spans="2:17" ht="12.5">
      <c r="B125" s="7" t="str">
        <f t="shared" si="49"/>
        <v/>
      </c>
      <c r="C125" s="50">
        <f>IF(D93="","-",+C124+1)</f>
        <v>2036</v>
      </c>
      <c r="D125" s="12">
        <f>IF(F124+SUM(E$99:E124)=D$92,F124,D$92-SUM(E$99:E124))</f>
        <v>669571.27718580305</v>
      </c>
      <c r="E125" s="377">
        <f>IF(+J96&lt;F124,J96,D125)</f>
        <v>37336.75</v>
      </c>
      <c r="F125" s="55">
        <f t="shared" si="57"/>
        <v>632234.52718580305</v>
      </c>
      <c r="G125" s="55">
        <f t="shared" si="58"/>
        <v>650902.90218580305</v>
      </c>
      <c r="H125" s="379">
        <f t="shared" si="59"/>
        <v>118391.30604078737</v>
      </c>
      <c r="I125" s="398">
        <f t="shared" si="60"/>
        <v>118391.30604078737</v>
      </c>
      <c r="J125" s="54">
        <f t="shared" si="43"/>
        <v>0</v>
      </c>
      <c r="K125" s="54"/>
      <c r="L125" s="129"/>
      <c r="M125" s="54">
        <f t="shared" si="45"/>
        <v>0</v>
      </c>
      <c r="N125" s="129"/>
      <c r="O125" s="54">
        <f t="shared" si="47"/>
        <v>0</v>
      </c>
      <c r="P125" s="54">
        <f t="shared" si="48"/>
        <v>0</v>
      </c>
      <c r="Q125" s="1"/>
    </row>
    <row r="126" spans="2:17" ht="12.5">
      <c r="B126" s="7" t="str">
        <f t="shared" si="49"/>
        <v/>
      </c>
      <c r="C126" s="50">
        <f>IF(D93="","-",+C125+1)</f>
        <v>2037</v>
      </c>
      <c r="D126" s="12">
        <f>IF(F125+SUM(E$99:E125)=D$92,F125,D$92-SUM(E$99:E125))</f>
        <v>632234.52718580305</v>
      </c>
      <c r="E126" s="377">
        <f>IF(+J96&lt;F125,J96,D126)</f>
        <v>37336.75</v>
      </c>
      <c r="F126" s="55">
        <f t="shared" si="57"/>
        <v>594897.77718580305</v>
      </c>
      <c r="G126" s="55">
        <f t="shared" si="58"/>
        <v>613566.15218580305</v>
      </c>
      <c r="H126" s="379">
        <f t="shared" si="59"/>
        <v>113741.89721945139</v>
      </c>
      <c r="I126" s="398">
        <f t="shared" si="60"/>
        <v>113741.89721945139</v>
      </c>
      <c r="J126" s="54">
        <f t="shared" si="43"/>
        <v>0</v>
      </c>
      <c r="K126" s="54"/>
      <c r="L126" s="129"/>
      <c r="M126" s="54">
        <f t="shared" si="45"/>
        <v>0</v>
      </c>
      <c r="N126" s="129"/>
      <c r="O126" s="54">
        <f t="shared" si="47"/>
        <v>0</v>
      </c>
      <c r="P126" s="54">
        <f t="shared" si="48"/>
        <v>0</v>
      </c>
      <c r="Q126" s="1"/>
    </row>
    <row r="127" spans="2:17" ht="12.5">
      <c r="B127" s="7" t="str">
        <f t="shared" si="49"/>
        <v/>
      </c>
      <c r="C127" s="50">
        <f>IF(D93="","-",+C126+1)</f>
        <v>2038</v>
      </c>
      <c r="D127" s="12">
        <f>IF(F126+SUM(E$99:E126)=D$92,F126,D$92-SUM(E$99:E126))</f>
        <v>594897.77718580305</v>
      </c>
      <c r="E127" s="377">
        <f>IF(+J96&lt;F126,J96,D127)</f>
        <v>37336.75</v>
      </c>
      <c r="F127" s="55">
        <f t="shared" si="57"/>
        <v>557561.02718580305</v>
      </c>
      <c r="G127" s="55">
        <f t="shared" si="58"/>
        <v>576229.40218580305</v>
      </c>
      <c r="H127" s="379">
        <f t="shared" si="59"/>
        <v>109092.4883981154</v>
      </c>
      <c r="I127" s="398">
        <f t="shared" si="60"/>
        <v>109092.4883981154</v>
      </c>
      <c r="J127" s="54">
        <f t="shared" si="43"/>
        <v>0</v>
      </c>
      <c r="K127" s="54"/>
      <c r="L127" s="129"/>
      <c r="M127" s="54">
        <f t="shared" si="45"/>
        <v>0</v>
      </c>
      <c r="N127" s="129"/>
      <c r="O127" s="54">
        <f t="shared" si="47"/>
        <v>0</v>
      </c>
      <c r="P127" s="54">
        <f t="shared" si="48"/>
        <v>0</v>
      </c>
      <c r="Q127" s="1"/>
    </row>
    <row r="128" spans="2:17" ht="12.5">
      <c r="B128" s="7" t="str">
        <f t="shared" si="49"/>
        <v/>
      </c>
      <c r="C128" s="50">
        <f>IF(D93="","-",+C127+1)</f>
        <v>2039</v>
      </c>
      <c r="D128" s="12">
        <f>IF(F127+SUM(E$99:E127)=D$92,F127,D$92-SUM(E$99:E127))</f>
        <v>557561.02718580305</v>
      </c>
      <c r="E128" s="377">
        <f>IF(+J96&lt;F127,J96,D128)</f>
        <v>37336.75</v>
      </c>
      <c r="F128" s="55">
        <f t="shared" si="57"/>
        <v>520224.27718580305</v>
      </c>
      <c r="G128" s="55">
        <f t="shared" si="58"/>
        <v>538892.65218580305</v>
      </c>
      <c r="H128" s="379">
        <f t="shared" si="59"/>
        <v>104443.0795767794</v>
      </c>
      <c r="I128" s="398">
        <f t="shared" si="60"/>
        <v>104443.0795767794</v>
      </c>
      <c r="J128" s="54">
        <f t="shared" si="43"/>
        <v>0</v>
      </c>
      <c r="K128" s="54"/>
      <c r="L128" s="129"/>
      <c r="M128" s="54">
        <f t="shared" si="45"/>
        <v>0</v>
      </c>
      <c r="N128" s="129"/>
      <c r="O128" s="54">
        <f t="shared" si="47"/>
        <v>0</v>
      </c>
      <c r="P128" s="54">
        <f t="shared" si="48"/>
        <v>0</v>
      </c>
      <c r="Q128" s="1"/>
    </row>
    <row r="129" spans="2:17" ht="12.5">
      <c r="B129" s="7" t="str">
        <f t="shared" si="49"/>
        <v/>
      </c>
      <c r="C129" s="50">
        <f>IF(D93="","-",+C128+1)</f>
        <v>2040</v>
      </c>
      <c r="D129" s="12">
        <f>IF(F128+SUM(E$99:E128)=D$92,F128,D$92-SUM(E$99:E128))</f>
        <v>520224.27718580305</v>
      </c>
      <c r="E129" s="377">
        <f>IF(+J96&lt;F128,J96,D129)</f>
        <v>37336.75</v>
      </c>
      <c r="F129" s="55">
        <f t="shared" si="57"/>
        <v>482887.52718580305</v>
      </c>
      <c r="G129" s="55">
        <f t="shared" si="58"/>
        <v>501555.90218580305</v>
      </c>
      <c r="H129" s="379">
        <f t="shared" si="59"/>
        <v>99793.670755443425</v>
      </c>
      <c r="I129" s="398">
        <f t="shared" si="60"/>
        <v>99793.670755443425</v>
      </c>
      <c r="J129" s="54">
        <f t="shared" si="43"/>
        <v>0</v>
      </c>
      <c r="K129" s="54"/>
      <c r="L129" s="129"/>
      <c r="M129" s="54">
        <f t="shared" si="45"/>
        <v>0</v>
      </c>
      <c r="N129" s="129"/>
      <c r="O129" s="54">
        <f t="shared" si="47"/>
        <v>0</v>
      </c>
      <c r="P129" s="54">
        <f t="shared" si="48"/>
        <v>0</v>
      </c>
      <c r="Q129" s="1"/>
    </row>
    <row r="130" spans="2:17" ht="12.5">
      <c r="B130" s="7" t="str">
        <f t="shared" si="49"/>
        <v/>
      </c>
      <c r="C130" s="50">
        <f>IF(D93="","-",+C129+1)</f>
        <v>2041</v>
      </c>
      <c r="D130" s="12">
        <f>IF(F129+SUM(E$99:E129)=D$92,F129,D$92-SUM(E$99:E129))</f>
        <v>482887.52718580305</v>
      </c>
      <c r="E130" s="377">
        <f>IF(+J96&lt;F129,J96,D130)</f>
        <v>37336.75</v>
      </c>
      <c r="F130" s="55">
        <f t="shared" si="57"/>
        <v>445550.77718580305</v>
      </c>
      <c r="G130" s="55">
        <f t="shared" si="58"/>
        <v>464219.15218580305</v>
      </c>
      <c r="H130" s="379">
        <f t="shared" si="59"/>
        <v>95144.261934107431</v>
      </c>
      <c r="I130" s="398">
        <f t="shared" si="60"/>
        <v>95144.261934107431</v>
      </c>
      <c r="J130" s="54">
        <f t="shared" si="43"/>
        <v>0</v>
      </c>
      <c r="K130" s="54"/>
      <c r="L130" s="129"/>
      <c r="M130" s="54">
        <f t="shared" si="45"/>
        <v>0</v>
      </c>
      <c r="N130" s="129"/>
      <c r="O130" s="54">
        <f t="shared" si="47"/>
        <v>0</v>
      </c>
      <c r="P130" s="54">
        <f t="shared" si="48"/>
        <v>0</v>
      </c>
      <c r="Q130" s="1"/>
    </row>
    <row r="131" spans="2:17" ht="12.5">
      <c r="B131" s="7" t="str">
        <f t="shared" si="49"/>
        <v/>
      </c>
      <c r="C131" s="50">
        <f>IF(D93="","-",+C130+1)</f>
        <v>2042</v>
      </c>
      <c r="D131" s="12">
        <f>IF(F130+SUM(E$99:E130)=D$92,F130,D$92-SUM(E$99:E130))</f>
        <v>445550.77718580305</v>
      </c>
      <c r="E131" s="377">
        <f>IF(+J96&lt;F130,J96,D131)</f>
        <v>37336.75</v>
      </c>
      <c r="F131" s="55">
        <f t="shared" si="57"/>
        <v>408214.02718580305</v>
      </c>
      <c r="G131" s="55">
        <f t="shared" ref="G131:G154" si="61">+(F131+D131)/2</f>
        <v>426882.40218580305</v>
      </c>
      <c r="H131" s="379">
        <f t="shared" ref="H131:H154" si="62">+J$94*G131+E131</f>
        <v>90494.853112771438</v>
      </c>
      <c r="I131" s="398">
        <f t="shared" ref="I131:I154" si="63">+J$95*G131+E131</f>
        <v>90494.853112771438</v>
      </c>
      <c r="J131" s="54">
        <f t="shared" ref="J131:J154" si="64">+I131-H131</f>
        <v>0</v>
      </c>
      <c r="K131" s="54"/>
      <c r="L131" s="129"/>
      <c r="M131" s="54">
        <f t="shared" ref="M131:M154" si="65">IF(L131&lt;&gt;0,+H131-L131,0)</f>
        <v>0</v>
      </c>
      <c r="N131" s="129"/>
      <c r="O131" s="54">
        <f t="shared" ref="O131:O154" si="66">IF(N131&lt;&gt;0,+I131-N131,0)</f>
        <v>0</v>
      </c>
      <c r="P131" s="54">
        <f t="shared" ref="P131:P154" si="67">+O131-M131</f>
        <v>0</v>
      </c>
      <c r="Q131" s="1"/>
    </row>
    <row r="132" spans="2:17" ht="12.5">
      <c r="B132" s="7" t="str">
        <f t="shared" si="49"/>
        <v/>
      </c>
      <c r="C132" s="50">
        <f>IF(D93="","-",+C131+1)</f>
        <v>2043</v>
      </c>
      <c r="D132" s="12">
        <f>IF(F131+SUM(E$99:E131)=D$92,F131,D$92-SUM(E$99:E131))</f>
        <v>408214.02718580305</v>
      </c>
      <c r="E132" s="377">
        <f>IF(+J96&lt;F131,J96,D132)</f>
        <v>37336.75</v>
      </c>
      <c r="F132" s="55">
        <f t="shared" ref="F132:F154" si="68">+D132-E132</f>
        <v>370877.27718580305</v>
      </c>
      <c r="G132" s="55">
        <f t="shared" si="61"/>
        <v>389545.65218580305</v>
      </c>
      <c r="H132" s="379">
        <f t="shared" si="62"/>
        <v>85845.444291435459</v>
      </c>
      <c r="I132" s="398">
        <f t="shared" si="63"/>
        <v>85845.444291435459</v>
      </c>
      <c r="J132" s="54">
        <f t="shared" si="64"/>
        <v>0</v>
      </c>
      <c r="K132" s="54"/>
      <c r="L132" s="129"/>
      <c r="M132" s="54">
        <f t="shared" si="65"/>
        <v>0</v>
      </c>
      <c r="N132" s="129"/>
      <c r="O132" s="54">
        <f t="shared" si="66"/>
        <v>0</v>
      </c>
      <c r="P132" s="54">
        <f t="shared" si="67"/>
        <v>0</v>
      </c>
      <c r="Q132" s="1"/>
    </row>
    <row r="133" spans="2:17" ht="12.5">
      <c r="B133" s="7" t="str">
        <f t="shared" si="49"/>
        <v/>
      </c>
      <c r="C133" s="50">
        <f>IF(D93="","-",+C132+1)</f>
        <v>2044</v>
      </c>
      <c r="D133" s="12">
        <f>IF(F132+SUM(E$99:E132)=D$92,F132,D$92-SUM(E$99:E132))</f>
        <v>370877.27718580305</v>
      </c>
      <c r="E133" s="377">
        <f>IF(+J96&lt;F132,J96,D133)</f>
        <v>37336.75</v>
      </c>
      <c r="F133" s="55">
        <f t="shared" si="68"/>
        <v>333540.52718580305</v>
      </c>
      <c r="G133" s="55">
        <f t="shared" si="61"/>
        <v>352208.90218580305</v>
      </c>
      <c r="H133" s="379">
        <f t="shared" si="62"/>
        <v>81196.035470099479</v>
      </c>
      <c r="I133" s="398">
        <f t="shared" si="63"/>
        <v>81196.035470099479</v>
      </c>
      <c r="J133" s="54">
        <f t="shared" si="64"/>
        <v>0</v>
      </c>
      <c r="K133" s="54"/>
      <c r="L133" s="129"/>
      <c r="M133" s="54">
        <f t="shared" si="65"/>
        <v>0</v>
      </c>
      <c r="N133" s="129"/>
      <c r="O133" s="54">
        <f t="shared" si="66"/>
        <v>0</v>
      </c>
      <c r="P133" s="54">
        <f t="shared" si="67"/>
        <v>0</v>
      </c>
      <c r="Q133" s="1"/>
    </row>
    <row r="134" spans="2:17" ht="12.5">
      <c r="B134" s="7" t="str">
        <f t="shared" si="49"/>
        <v/>
      </c>
      <c r="C134" s="50">
        <f>IF(D93="","-",+C133+1)</f>
        <v>2045</v>
      </c>
      <c r="D134" s="12">
        <f>IF(F133+SUM(E$99:E133)=D$92,F133,D$92-SUM(E$99:E133))</f>
        <v>333540.52718580305</v>
      </c>
      <c r="E134" s="377">
        <f>IF(+J96&lt;F133,J96,D134)</f>
        <v>37336.75</v>
      </c>
      <c r="F134" s="55">
        <f t="shared" si="68"/>
        <v>296203.77718580305</v>
      </c>
      <c r="G134" s="55">
        <f t="shared" si="61"/>
        <v>314872.15218580305</v>
      </c>
      <c r="H134" s="379">
        <f t="shared" si="62"/>
        <v>76546.626648763486</v>
      </c>
      <c r="I134" s="398">
        <f t="shared" si="63"/>
        <v>76546.626648763486</v>
      </c>
      <c r="J134" s="54">
        <f t="shared" si="64"/>
        <v>0</v>
      </c>
      <c r="K134" s="54"/>
      <c r="L134" s="129"/>
      <c r="M134" s="54">
        <f t="shared" si="65"/>
        <v>0</v>
      </c>
      <c r="N134" s="129"/>
      <c r="O134" s="54">
        <f t="shared" si="66"/>
        <v>0</v>
      </c>
      <c r="P134" s="54">
        <f t="shared" si="67"/>
        <v>0</v>
      </c>
      <c r="Q134" s="1"/>
    </row>
    <row r="135" spans="2:17" ht="12.5">
      <c r="B135" s="7" t="str">
        <f t="shared" si="49"/>
        <v/>
      </c>
      <c r="C135" s="50">
        <f>IF(D93="","-",+C134+1)</f>
        <v>2046</v>
      </c>
      <c r="D135" s="12">
        <f>IF(F134+SUM(E$99:E134)=D$92,F134,D$92-SUM(E$99:E134))</f>
        <v>296203.77718580305</v>
      </c>
      <c r="E135" s="377">
        <f>IF(+J96&lt;F134,J96,D135)</f>
        <v>37336.75</v>
      </c>
      <c r="F135" s="55">
        <f t="shared" si="68"/>
        <v>258867.02718580305</v>
      </c>
      <c r="G135" s="55">
        <f t="shared" si="61"/>
        <v>277535.40218580305</v>
      </c>
      <c r="H135" s="379">
        <f t="shared" si="62"/>
        <v>71897.217827427492</v>
      </c>
      <c r="I135" s="398">
        <f t="shared" si="63"/>
        <v>71897.217827427492</v>
      </c>
      <c r="J135" s="54">
        <f t="shared" si="64"/>
        <v>0</v>
      </c>
      <c r="K135" s="54"/>
      <c r="L135" s="129"/>
      <c r="M135" s="54">
        <f t="shared" si="65"/>
        <v>0</v>
      </c>
      <c r="N135" s="129"/>
      <c r="O135" s="54">
        <f t="shared" si="66"/>
        <v>0</v>
      </c>
      <c r="P135" s="54">
        <f t="shared" si="67"/>
        <v>0</v>
      </c>
      <c r="Q135" s="1"/>
    </row>
    <row r="136" spans="2:17" ht="12.5">
      <c r="B136" s="7" t="str">
        <f t="shared" si="49"/>
        <v/>
      </c>
      <c r="C136" s="50">
        <f>IF(D93="","-",+C135+1)</f>
        <v>2047</v>
      </c>
      <c r="D136" s="12">
        <f>IF(F135+SUM(E$99:E135)=D$92,F135,D$92-SUM(E$99:E135))</f>
        <v>258867.02718580305</v>
      </c>
      <c r="E136" s="377">
        <f>IF(+J96&lt;F135,J96,D136)</f>
        <v>37336.75</v>
      </c>
      <c r="F136" s="55">
        <f t="shared" si="68"/>
        <v>221530.27718580305</v>
      </c>
      <c r="G136" s="55">
        <f t="shared" si="61"/>
        <v>240198.65218580305</v>
      </c>
      <c r="H136" s="379">
        <f t="shared" si="62"/>
        <v>67247.809006091513</v>
      </c>
      <c r="I136" s="398">
        <f t="shared" si="63"/>
        <v>67247.809006091513</v>
      </c>
      <c r="J136" s="54">
        <f t="shared" si="64"/>
        <v>0</v>
      </c>
      <c r="K136" s="54"/>
      <c r="L136" s="129"/>
      <c r="M136" s="54">
        <f t="shared" si="65"/>
        <v>0</v>
      </c>
      <c r="N136" s="129"/>
      <c r="O136" s="54">
        <f t="shared" si="66"/>
        <v>0</v>
      </c>
      <c r="P136" s="54">
        <f t="shared" si="67"/>
        <v>0</v>
      </c>
      <c r="Q136" s="1"/>
    </row>
    <row r="137" spans="2:17" ht="12.5">
      <c r="B137" s="7" t="str">
        <f t="shared" si="49"/>
        <v/>
      </c>
      <c r="C137" s="50">
        <f>IF(D93="","-",+C136+1)</f>
        <v>2048</v>
      </c>
      <c r="D137" s="12">
        <f>IF(F136+SUM(E$99:E136)=D$92,F136,D$92-SUM(E$99:E136))</f>
        <v>221530.27718580305</v>
      </c>
      <c r="E137" s="377">
        <f>IF(+J96&lt;F136,J96,D137)</f>
        <v>37336.75</v>
      </c>
      <c r="F137" s="55">
        <f t="shared" si="68"/>
        <v>184193.52718580305</v>
      </c>
      <c r="G137" s="55">
        <f t="shared" si="61"/>
        <v>202861.90218580305</v>
      </c>
      <c r="H137" s="379">
        <f t="shared" si="62"/>
        <v>62598.400184755526</v>
      </c>
      <c r="I137" s="398">
        <f t="shared" si="63"/>
        <v>62598.400184755526</v>
      </c>
      <c r="J137" s="54">
        <f t="shared" si="64"/>
        <v>0</v>
      </c>
      <c r="K137" s="54"/>
      <c r="L137" s="129"/>
      <c r="M137" s="54">
        <f t="shared" si="65"/>
        <v>0</v>
      </c>
      <c r="N137" s="129"/>
      <c r="O137" s="54">
        <f t="shared" si="66"/>
        <v>0</v>
      </c>
      <c r="P137" s="54">
        <f t="shared" si="67"/>
        <v>0</v>
      </c>
      <c r="Q137" s="1"/>
    </row>
    <row r="138" spans="2:17" ht="12.5">
      <c r="B138" s="7" t="str">
        <f t="shared" si="49"/>
        <v/>
      </c>
      <c r="C138" s="50">
        <f>IF(D93="","-",+C137+1)</f>
        <v>2049</v>
      </c>
      <c r="D138" s="12">
        <f>IF(F137+SUM(E$99:E137)=D$92,F137,D$92-SUM(E$99:E137))</f>
        <v>184193.52718580305</v>
      </c>
      <c r="E138" s="377">
        <f>IF(+J96&lt;F137,J96,D138)</f>
        <v>37336.75</v>
      </c>
      <c r="F138" s="55">
        <f t="shared" si="68"/>
        <v>146856.77718580305</v>
      </c>
      <c r="G138" s="55">
        <f t="shared" si="61"/>
        <v>165525.15218580305</v>
      </c>
      <c r="H138" s="379">
        <f t="shared" si="62"/>
        <v>57948.99136341954</v>
      </c>
      <c r="I138" s="398">
        <f t="shared" si="63"/>
        <v>57948.99136341954</v>
      </c>
      <c r="J138" s="54">
        <f t="shared" si="64"/>
        <v>0</v>
      </c>
      <c r="K138" s="54"/>
      <c r="L138" s="129"/>
      <c r="M138" s="54">
        <f t="shared" si="65"/>
        <v>0</v>
      </c>
      <c r="N138" s="129"/>
      <c r="O138" s="54">
        <f t="shared" si="66"/>
        <v>0</v>
      </c>
      <c r="P138" s="54">
        <f t="shared" si="67"/>
        <v>0</v>
      </c>
      <c r="Q138" s="1"/>
    </row>
    <row r="139" spans="2:17" ht="12.5">
      <c r="B139" s="7" t="str">
        <f t="shared" si="49"/>
        <v/>
      </c>
      <c r="C139" s="50">
        <f>IF(D93="","-",+C138+1)</f>
        <v>2050</v>
      </c>
      <c r="D139" s="12">
        <f>IF(F138+SUM(E$99:E138)=D$92,F138,D$92-SUM(E$99:E138))</f>
        <v>146856.77718580305</v>
      </c>
      <c r="E139" s="377">
        <f>IF(+J96&lt;F138,J96,D139)</f>
        <v>37336.75</v>
      </c>
      <c r="F139" s="55">
        <f t="shared" si="68"/>
        <v>109520.02718580305</v>
      </c>
      <c r="G139" s="55">
        <f t="shared" si="61"/>
        <v>128188.40218580305</v>
      </c>
      <c r="H139" s="379">
        <f t="shared" si="62"/>
        <v>53299.582542083554</v>
      </c>
      <c r="I139" s="398">
        <f t="shared" si="63"/>
        <v>53299.582542083554</v>
      </c>
      <c r="J139" s="54">
        <f t="shared" si="64"/>
        <v>0</v>
      </c>
      <c r="K139" s="54"/>
      <c r="L139" s="129"/>
      <c r="M139" s="54">
        <f t="shared" si="65"/>
        <v>0</v>
      </c>
      <c r="N139" s="129"/>
      <c r="O139" s="54">
        <f t="shared" si="66"/>
        <v>0</v>
      </c>
      <c r="P139" s="54">
        <f t="shared" si="67"/>
        <v>0</v>
      </c>
      <c r="Q139" s="1"/>
    </row>
    <row r="140" spans="2:17" ht="12.5">
      <c r="B140" s="7" t="str">
        <f t="shared" si="49"/>
        <v/>
      </c>
      <c r="C140" s="50">
        <f>IF(D93="","-",+C139+1)</f>
        <v>2051</v>
      </c>
      <c r="D140" s="12">
        <f>IF(F139+SUM(E$99:E139)=D$92,F139,D$92-SUM(E$99:E139))</f>
        <v>109520.02718580305</v>
      </c>
      <c r="E140" s="377">
        <f>IF(+J96&lt;F139,J96,D140)</f>
        <v>37336.75</v>
      </c>
      <c r="F140" s="55">
        <f t="shared" si="68"/>
        <v>72183.277185803046</v>
      </c>
      <c r="G140" s="55">
        <f t="shared" si="61"/>
        <v>90851.652185803046</v>
      </c>
      <c r="H140" s="379">
        <f t="shared" si="62"/>
        <v>48650.173720747567</v>
      </c>
      <c r="I140" s="398">
        <f t="shared" si="63"/>
        <v>48650.173720747567</v>
      </c>
      <c r="J140" s="54">
        <f t="shared" si="64"/>
        <v>0</v>
      </c>
      <c r="K140" s="54"/>
      <c r="L140" s="129"/>
      <c r="M140" s="54">
        <f t="shared" si="65"/>
        <v>0</v>
      </c>
      <c r="N140" s="129"/>
      <c r="O140" s="54">
        <f t="shared" si="66"/>
        <v>0</v>
      </c>
      <c r="P140" s="54">
        <f t="shared" si="67"/>
        <v>0</v>
      </c>
      <c r="Q140" s="1"/>
    </row>
    <row r="141" spans="2:17" ht="12.5">
      <c r="B141" s="7" t="str">
        <f t="shared" si="49"/>
        <v/>
      </c>
      <c r="C141" s="50">
        <f>IF(D93="","-",+C140+1)</f>
        <v>2052</v>
      </c>
      <c r="D141" s="12">
        <f>IF(F140+SUM(E$99:E140)=D$92,F140,D$92-SUM(E$99:E140))</f>
        <v>72183.277185803046</v>
      </c>
      <c r="E141" s="377">
        <f>IF(+J96&lt;F140,J96,D141)</f>
        <v>37336.75</v>
      </c>
      <c r="F141" s="55">
        <f t="shared" si="68"/>
        <v>34846.527185803046</v>
      </c>
      <c r="G141" s="55">
        <f t="shared" si="61"/>
        <v>53514.902185803046</v>
      </c>
      <c r="H141" s="379">
        <f t="shared" si="62"/>
        <v>44000.764899411573</v>
      </c>
      <c r="I141" s="398">
        <f t="shared" si="63"/>
        <v>44000.764899411573</v>
      </c>
      <c r="J141" s="54">
        <f t="shared" si="64"/>
        <v>0</v>
      </c>
      <c r="K141" s="54"/>
      <c r="L141" s="129"/>
      <c r="M141" s="54">
        <f t="shared" si="65"/>
        <v>0</v>
      </c>
      <c r="N141" s="129"/>
      <c r="O141" s="54">
        <f t="shared" si="66"/>
        <v>0</v>
      </c>
      <c r="P141" s="54">
        <f t="shared" si="67"/>
        <v>0</v>
      </c>
      <c r="Q141" s="1"/>
    </row>
    <row r="142" spans="2:17" ht="12.5">
      <c r="B142" s="7" t="str">
        <f t="shared" si="49"/>
        <v/>
      </c>
      <c r="C142" s="50">
        <f>IF(D93="","-",+C141+1)</f>
        <v>2053</v>
      </c>
      <c r="D142" s="12">
        <f>IF(F141+SUM(E$99:E141)=D$92,F141,D$92-SUM(E$99:E141))</f>
        <v>34846.527185803046</v>
      </c>
      <c r="E142" s="377">
        <f>IF(+J96&lt;F141,J96,D142)</f>
        <v>34846.527185803046</v>
      </c>
      <c r="F142" s="55">
        <f t="shared" si="68"/>
        <v>0</v>
      </c>
      <c r="G142" s="55">
        <f t="shared" si="61"/>
        <v>17423.263592901523</v>
      </c>
      <c r="H142" s="379">
        <f t="shared" si="62"/>
        <v>37016.182430174835</v>
      </c>
      <c r="I142" s="398">
        <f t="shared" si="63"/>
        <v>37016.182430174835</v>
      </c>
      <c r="J142" s="54">
        <f t="shared" si="64"/>
        <v>0</v>
      </c>
      <c r="K142" s="54"/>
      <c r="L142" s="129"/>
      <c r="M142" s="54">
        <f t="shared" si="65"/>
        <v>0</v>
      </c>
      <c r="N142" s="129"/>
      <c r="O142" s="54">
        <f t="shared" si="66"/>
        <v>0</v>
      </c>
      <c r="P142" s="54">
        <f t="shared" si="67"/>
        <v>0</v>
      </c>
      <c r="Q142" s="1"/>
    </row>
    <row r="143" spans="2:17" ht="12.5">
      <c r="B143" s="7" t="str">
        <f t="shared" si="49"/>
        <v/>
      </c>
      <c r="C143" s="50">
        <f>IF(D93="","-",+C142+1)</f>
        <v>2054</v>
      </c>
      <c r="D143" s="12">
        <f>IF(F142+SUM(E$99:E142)=D$92,F142,D$92-SUM(E$99:E142))</f>
        <v>0</v>
      </c>
      <c r="E143" s="377">
        <f>IF(+J96&lt;F142,J96,D143)</f>
        <v>0</v>
      </c>
      <c r="F143" s="55">
        <f t="shared" si="68"/>
        <v>0</v>
      </c>
      <c r="G143" s="55">
        <f t="shared" si="61"/>
        <v>0</v>
      </c>
      <c r="H143" s="379">
        <f t="shared" si="62"/>
        <v>0</v>
      </c>
      <c r="I143" s="398">
        <f t="shared" si="63"/>
        <v>0</v>
      </c>
      <c r="J143" s="54">
        <f t="shared" si="64"/>
        <v>0</v>
      </c>
      <c r="K143" s="54"/>
      <c r="L143" s="129"/>
      <c r="M143" s="54">
        <f t="shared" si="65"/>
        <v>0</v>
      </c>
      <c r="N143" s="129"/>
      <c r="O143" s="54">
        <f t="shared" si="66"/>
        <v>0</v>
      </c>
      <c r="P143" s="54">
        <f t="shared" si="67"/>
        <v>0</v>
      </c>
      <c r="Q143" s="1"/>
    </row>
    <row r="144" spans="2:17" ht="12.5">
      <c r="B144" s="7" t="str">
        <f t="shared" si="49"/>
        <v/>
      </c>
      <c r="C144" s="50">
        <f>IF(D93="","-",+C143+1)</f>
        <v>2055</v>
      </c>
      <c r="D144" s="12">
        <f>IF(F143+SUM(E$99:E143)=D$92,F143,D$92-SUM(E$99:E143))</f>
        <v>0</v>
      </c>
      <c r="E144" s="377">
        <f>IF(+J96&lt;F143,J96,D144)</f>
        <v>0</v>
      </c>
      <c r="F144" s="55">
        <f t="shared" si="68"/>
        <v>0</v>
      </c>
      <c r="G144" s="55">
        <f t="shared" si="61"/>
        <v>0</v>
      </c>
      <c r="H144" s="379">
        <f t="shared" si="62"/>
        <v>0</v>
      </c>
      <c r="I144" s="398">
        <f t="shared" si="63"/>
        <v>0</v>
      </c>
      <c r="J144" s="54">
        <f t="shared" si="64"/>
        <v>0</v>
      </c>
      <c r="K144" s="54"/>
      <c r="L144" s="129"/>
      <c r="M144" s="54">
        <f t="shared" si="65"/>
        <v>0</v>
      </c>
      <c r="N144" s="129"/>
      <c r="O144" s="54">
        <f t="shared" si="66"/>
        <v>0</v>
      </c>
      <c r="P144" s="54">
        <f t="shared" si="67"/>
        <v>0</v>
      </c>
      <c r="Q144" s="1"/>
    </row>
    <row r="145" spans="2:17" ht="12.5">
      <c r="B145" s="7" t="str">
        <f t="shared" si="49"/>
        <v/>
      </c>
      <c r="C145" s="50">
        <f>IF(D93="","-",+C144+1)</f>
        <v>2056</v>
      </c>
      <c r="D145" s="12">
        <f>IF(F144+SUM(E$99:E144)=D$92,F144,D$92-SUM(E$99:E144))</f>
        <v>0</v>
      </c>
      <c r="E145" s="377">
        <f>IF(+J96&lt;F144,J96,D145)</f>
        <v>0</v>
      </c>
      <c r="F145" s="55">
        <f t="shared" si="68"/>
        <v>0</v>
      </c>
      <c r="G145" s="55">
        <f t="shared" si="61"/>
        <v>0</v>
      </c>
      <c r="H145" s="379">
        <f t="shared" si="62"/>
        <v>0</v>
      </c>
      <c r="I145" s="398">
        <f t="shared" si="63"/>
        <v>0</v>
      </c>
      <c r="J145" s="54">
        <f t="shared" si="64"/>
        <v>0</v>
      </c>
      <c r="K145" s="54"/>
      <c r="L145" s="129"/>
      <c r="M145" s="54">
        <f t="shared" si="65"/>
        <v>0</v>
      </c>
      <c r="N145" s="129"/>
      <c r="O145" s="54">
        <f t="shared" si="66"/>
        <v>0</v>
      </c>
      <c r="P145" s="54">
        <f t="shared" si="67"/>
        <v>0</v>
      </c>
      <c r="Q145" s="1"/>
    </row>
    <row r="146" spans="2:17" ht="12.5">
      <c r="B146" s="7" t="str">
        <f t="shared" si="49"/>
        <v/>
      </c>
      <c r="C146" s="50">
        <f>IF(D93="","-",+C145+1)</f>
        <v>2057</v>
      </c>
      <c r="D146" s="12">
        <f>IF(F145+SUM(E$99:E145)=D$92,F145,D$92-SUM(E$99:E145))</f>
        <v>0</v>
      </c>
      <c r="E146" s="377">
        <f>IF(+J96&lt;F145,J96,D146)</f>
        <v>0</v>
      </c>
      <c r="F146" s="55">
        <f t="shared" si="68"/>
        <v>0</v>
      </c>
      <c r="G146" s="55">
        <f t="shared" si="61"/>
        <v>0</v>
      </c>
      <c r="H146" s="379">
        <f t="shared" si="62"/>
        <v>0</v>
      </c>
      <c r="I146" s="398">
        <f t="shared" si="63"/>
        <v>0</v>
      </c>
      <c r="J146" s="54">
        <f t="shared" si="64"/>
        <v>0</v>
      </c>
      <c r="K146" s="54"/>
      <c r="L146" s="129"/>
      <c r="M146" s="54">
        <f t="shared" si="65"/>
        <v>0</v>
      </c>
      <c r="N146" s="129"/>
      <c r="O146" s="54">
        <f t="shared" si="66"/>
        <v>0</v>
      </c>
      <c r="P146" s="54">
        <f t="shared" si="67"/>
        <v>0</v>
      </c>
      <c r="Q146" s="1"/>
    </row>
    <row r="147" spans="2:17" ht="12.5">
      <c r="B147" s="7" t="str">
        <f t="shared" si="49"/>
        <v/>
      </c>
      <c r="C147" s="50">
        <f>IF(D93="","-",+C146+1)</f>
        <v>2058</v>
      </c>
      <c r="D147" s="12">
        <f>IF(F146+SUM(E$99:E146)=D$92,F146,D$92-SUM(E$99:E146))</f>
        <v>0</v>
      </c>
      <c r="E147" s="377">
        <f>IF(+J96&lt;F146,J96,D147)</f>
        <v>0</v>
      </c>
      <c r="F147" s="55">
        <f t="shared" si="68"/>
        <v>0</v>
      </c>
      <c r="G147" s="55">
        <f t="shared" si="61"/>
        <v>0</v>
      </c>
      <c r="H147" s="379">
        <f t="shared" si="62"/>
        <v>0</v>
      </c>
      <c r="I147" s="398">
        <f t="shared" si="63"/>
        <v>0</v>
      </c>
      <c r="J147" s="54">
        <f t="shared" si="64"/>
        <v>0</v>
      </c>
      <c r="K147" s="54"/>
      <c r="L147" s="129"/>
      <c r="M147" s="54">
        <f t="shared" si="65"/>
        <v>0</v>
      </c>
      <c r="N147" s="129"/>
      <c r="O147" s="54">
        <f t="shared" si="66"/>
        <v>0</v>
      </c>
      <c r="P147" s="54">
        <f t="shared" si="67"/>
        <v>0</v>
      </c>
      <c r="Q147" s="1"/>
    </row>
    <row r="148" spans="2:17" ht="12.5">
      <c r="B148" s="7" t="str">
        <f t="shared" si="49"/>
        <v/>
      </c>
      <c r="C148" s="50">
        <f>IF(D93="","-",+C147+1)</f>
        <v>2059</v>
      </c>
      <c r="D148" s="12">
        <f>IF(F147+SUM(E$99:E147)=D$92,F147,D$92-SUM(E$99:E147))</f>
        <v>0</v>
      </c>
      <c r="E148" s="377">
        <f>IF(+J96&lt;F147,J96,D148)</f>
        <v>0</v>
      </c>
      <c r="F148" s="55">
        <f t="shared" si="68"/>
        <v>0</v>
      </c>
      <c r="G148" s="55">
        <f t="shared" si="61"/>
        <v>0</v>
      </c>
      <c r="H148" s="379">
        <f t="shared" si="62"/>
        <v>0</v>
      </c>
      <c r="I148" s="398">
        <f t="shared" si="63"/>
        <v>0</v>
      </c>
      <c r="J148" s="54">
        <f t="shared" si="64"/>
        <v>0</v>
      </c>
      <c r="K148" s="54"/>
      <c r="L148" s="129"/>
      <c r="M148" s="54">
        <f t="shared" si="65"/>
        <v>0</v>
      </c>
      <c r="N148" s="129"/>
      <c r="O148" s="54">
        <f t="shared" si="66"/>
        <v>0</v>
      </c>
      <c r="P148" s="54">
        <f t="shared" si="67"/>
        <v>0</v>
      </c>
      <c r="Q148" s="1"/>
    </row>
    <row r="149" spans="2:17" ht="12.5">
      <c r="B149" s="7" t="str">
        <f t="shared" si="49"/>
        <v/>
      </c>
      <c r="C149" s="50">
        <f>IF(D93="","-",+C148+1)</f>
        <v>2060</v>
      </c>
      <c r="D149" s="12">
        <f>IF(F148+SUM(E$99:E148)=D$92,F148,D$92-SUM(E$99:E148))</f>
        <v>0</v>
      </c>
      <c r="E149" s="377">
        <f>IF(+J96&lt;F148,J96,D149)</f>
        <v>0</v>
      </c>
      <c r="F149" s="55">
        <f t="shared" si="68"/>
        <v>0</v>
      </c>
      <c r="G149" s="55">
        <f t="shared" si="61"/>
        <v>0</v>
      </c>
      <c r="H149" s="379">
        <f t="shared" si="62"/>
        <v>0</v>
      </c>
      <c r="I149" s="398">
        <f t="shared" si="63"/>
        <v>0</v>
      </c>
      <c r="J149" s="54">
        <f t="shared" si="64"/>
        <v>0</v>
      </c>
      <c r="K149" s="54"/>
      <c r="L149" s="129"/>
      <c r="M149" s="54">
        <f t="shared" si="65"/>
        <v>0</v>
      </c>
      <c r="N149" s="129"/>
      <c r="O149" s="54">
        <f t="shared" si="66"/>
        <v>0</v>
      </c>
      <c r="P149" s="54">
        <f t="shared" si="67"/>
        <v>0</v>
      </c>
      <c r="Q149" s="1"/>
    </row>
    <row r="150" spans="2:17" ht="12.5">
      <c r="B150" s="7" t="str">
        <f t="shared" si="49"/>
        <v/>
      </c>
      <c r="C150" s="50">
        <f>IF(D93="","-",+C149+1)</f>
        <v>2061</v>
      </c>
      <c r="D150" s="12">
        <f>IF(F149+SUM(E$99:E149)=D$92,F149,D$92-SUM(E$99:E149))</f>
        <v>0</v>
      </c>
      <c r="E150" s="377">
        <f>IF(+J96&lt;F149,J96,D150)</f>
        <v>0</v>
      </c>
      <c r="F150" s="55">
        <f t="shared" si="68"/>
        <v>0</v>
      </c>
      <c r="G150" s="55">
        <f t="shared" si="61"/>
        <v>0</v>
      </c>
      <c r="H150" s="379">
        <f t="shared" si="62"/>
        <v>0</v>
      </c>
      <c r="I150" s="398">
        <f t="shared" si="63"/>
        <v>0</v>
      </c>
      <c r="J150" s="54">
        <f t="shared" si="64"/>
        <v>0</v>
      </c>
      <c r="K150" s="54"/>
      <c r="L150" s="129"/>
      <c r="M150" s="54">
        <f t="shared" si="65"/>
        <v>0</v>
      </c>
      <c r="N150" s="129"/>
      <c r="O150" s="54">
        <f t="shared" si="66"/>
        <v>0</v>
      </c>
      <c r="P150" s="54">
        <f t="shared" si="67"/>
        <v>0</v>
      </c>
      <c r="Q150" s="1"/>
    </row>
    <row r="151" spans="2:17" ht="12.5">
      <c r="B151" s="7" t="str">
        <f t="shared" si="49"/>
        <v/>
      </c>
      <c r="C151" s="50">
        <f>IF(D93="","-",+C150+1)</f>
        <v>2062</v>
      </c>
      <c r="D151" s="12">
        <f>IF(F150+SUM(E$99:E150)=D$92,F150,D$92-SUM(E$99:E150))</f>
        <v>0</v>
      </c>
      <c r="E151" s="377">
        <f>IF(+J96&lt;F150,J96,D151)</f>
        <v>0</v>
      </c>
      <c r="F151" s="55">
        <f t="shared" si="68"/>
        <v>0</v>
      </c>
      <c r="G151" s="55">
        <f t="shared" si="61"/>
        <v>0</v>
      </c>
      <c r="H151" s="379">
        <f t="shared" si="62"/>
        <v>0</v>
      </c>
      <c r="I151" s="398">
        <f t="shared" si="63"/>
        <v>0</v>
      </c>
      <c r="J151" s="54">
        <f t="shared" si="64"/>
        <v>0</v>
      </c>
      <c r="K151" s="54"/>
      <c r="L151" s="129"/>
      <c r="M151" s="54">
        <f t="shared" si="65"/>
        <v>0</v>
      </c>
      <c r="N151" s="129"/>
      <c r="O151" s="54">
        <f t="shared" si="66"/>
        <v>0</v>
      </c>
      <c r="P151" s="54">
        <f t="shared" si="67"/>
        <v>0</v>
      </c>
      <c r="Q151" s="1"/>
    </row>
    <row r="152" spans="2:17" ht="12.5">
      <c r="B152" s="7" t="str">
        <f t="shared" si="49"/>
        <v/>
      </c>
      <c r="C152" s="50">
        <f>IF(D93="","-",+C151+1)</f>
        <v>2063</v>
      </c>
      <c r="D152" s="12">
        <f>IF(F151+SUM(E$99:E151)=D$92,F151,D$92-SUM(E$99:E151))</f>
        <v>0</v>
      </c>
      <c r="E152" s="377">
        <f>IF(+J96&lt;F151,J96,D152)</f>
        <v>0</v>
      </c>
      <c r="F152" s="55">
        <f t="shared" si="68"/>
        <v>0</v>
      </c>
      <c r="G152" s="55">
        <f t="shared" si="61"/>
        <v>0</v>
      </c>
      <c r="H152" s="379">
        <f t="shared" si="62"/>
        <v>0</v>
      </c>
      <c r="I152" s="398">
        <f t="shared" si="63"/>
        <v>0</v>
      </c>
      <c r="J152" s="54">
        <f t="shared" si="64"/>
        <v>0</v>
      </c>
      <c r="K152" s="54"/>
      <c r="L152" s="129"/>
      <c r="M152" s="54">
        <f t="shared" si="65"/>
        <v>0</v>
      </c>
      <c r="N152" s="129"/>
      <c r="O152" s="54">
        <f t="shared" si="66"/>
        <v>0</v>
      </c>
      <c r="P152" s="54">
        <f t="shared" si="67"/>
        <v>0</v>
      </c>
      <c r="Q152" s="1"/>
    </row>
    <row r="153" spans="2:17" ht="12.5">
      <c r="B153" s="7" t="str">
        <f t="shared" si="49"/>
        <v/>
      </c>
      <c r="C153" s="50">
        <f>IF(D93="","-",+C152+1)</f>
        <v>2064</v>
      </c>
      <c r="D153" s="12">
        <f>IF(F152+SUM(E$99:E152)=D$92,F152,D$92-SUM(E$99:E152))</f>
        <v>0</v>
      </c>
      <c r="E153" s="377">
        <f>IF(+J96&lt;F152,J96,D153)</f>
        <v>0</v>
      </c>
      <c r="F153" s="55">
        <f t="shared" si="68"/>
        <v>0</v>
      </c>
      <c r="G153" s="55">
        <f t="shared" si="61"/>
        <v>0</v>
      </c>
      <c r="H153" s="379">
        <f t="shared" si="62"/>
        <v>0</v>
      </c>
      <c r="I153" s="398">
        <f t="shared" si="63"/>
        <v>0</v>
      </c>
      <c r="J153" s="54">
        <f t="shared" si="64"/>
        <v>0</v>
      </c>
      <c r="K153" s="54"/>
      <c r="L153" s="129"/>
      <c r="M153" s="54">
        <f t="shared" si="65"/>
        <v>0</v>
      </c>
      <c r="N153" s="129"/>
      <c r="O153" s="54">
        <f t="shared" si="66"/>
        <v>0</v>
      </c>
      <c r="P153" s="54">
        <f t="shared" si="67"/>
        <v>0</v>
      </c>
      <c r="Q153" s="1"/>
    </row>
    <row r="154" spans="2:17" ht="13" thickBot="1">
      <c r="B154" s="7" t="str">
        <f t="shared" si="49"/>
        <v/>
      </c>
      <c r="C154" s="59">
        <f>IF(D93="","-",+C153+1)</f>
        <v>2065</v>
      </c>
      <c r="D154" s="84">
        <f>IF(F153+SUM(E$99:E153)=D$92,F153,D$92-SUM(E$99:E153))</f>
        <v>0</v>
      </c>
      <c r="E154" s="380">
        <f>IF(+J96&lt;F153,J96,D154)</f>
        <v>0</v>
      </c>
      <c r="F154" s="60">
        <f t="shared" si="68"/>
        <v>0</v>
      </c>
      <c r="G154" s="60">
        <f t="shared" si="61"/>
        <v>0</v>
      </c>
      <c r="H154" s="381">
        <f t="shared" si="62"/>
        <v>0</v>
      </c>
      <c r="I154" s="399">
        <f t="shared" si="63"/>
        <v>0</v>
      </c>
      <c r="J154" s="64">
        <f t="shared" si="64"/>
        <v>0</v>
      </c>
      <c r="K154" s="54"/>
      <c r="L154" s="130"/>
      <c r="M154" s="64">
        <f t="shared" si="65"/>
        <v>0</v>
      </c>
      <c r="N154" s="130"/>
      <c r="O154" s="64">
        <f t="shared" si="66"/>
        <v>0</v>
      </c>
      <c r="P154" s="64">
        <f t="shared" si="67"/>
        <v>0</v>
      </c>
      <c r="Q154" s="1"/>
    </row>
    <row r="155" spans="2:17" ht="12.5">
      <c r="C155" s="12" t="s">
        <v>78</v>
      </c>
      <c r="D155" s="292"/>
      <c r="E155" s="292">
        <f>SUM(E99:E154)</f>
        <v>1642816.9999999995</v>
      </c>
      <c r="F155" s="292"/>
      <c r="G155" s="292"/>
      <c r="H155" s="292">
        <f>SUM(H99:H154)</f>
        <v>6102396.2875626571</v>
      </c>
      <c r="I155" s="292">
        <f>SUM(I99:I154)</f>
        <v>6102396.2875626571</v>
      </c>
      <c r="J155" s="292">
        <f>SUM(J99:J154)</f>
        <v>0</v>
      </c>
      <c r="K155" s="292"/>
      <c r="L155" s="292"/>
      <c r="M155" s="292"/>
      <c r="N155" s="292"/>
      <c r="O155" s="292"/>
      <c r="P155" s="1"/>
      <c r="Q155" s="1"/>
    </row>
    <row r="156" spans="2:17" ht="12.5"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  <c r="Q157" s="1"/>
    </row>
    <row r="158" spans="2:17" ht="12.5"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15" priority="1" stopIfTrue="1" operator="equal">
      <formula>$I$10</formula>
    </cfRule>
  </conditionalFormatting>
  <conditionalFormatting sqref="C99:C154">
    <cfRule type="cellIs" dxfId="11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73"/>
  <dimension ref="A1:Q162"/>
  <sheetViews>
    <sheetView topLeftCell="A7" zoomScaleNormal="100" zoomScaleSheetLayoutView="75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22 of 77</v>
      </c>
      <c r="Q1" s="13"/>
    </row>
    <row r="2" spans="1:17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 t="str">
        <f>RIGHT(N3,3)</f>
        <v/>
      </c>
      <c r="P3" s="96">
        <v>1</v>
      </c>
    </row>
    <row r="4" spans="1:17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7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20252.337631011829</v>
      </c>
      <c r="P5" s="1"/>
    </row>
    <row r="6" spans="1:17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20252.337631011829</v>
      </c>
      <c r="O6" s="1"/>
      <c r="P6" s="1"/>
    </row>
    <row r="7" spans="1:17" ht="13.5" thickBot="1">
      <c r="C7" s="25" t="s">
        <v>48</v>
      </c>
      <c r="D7" s="127" t="s">
        <v>262</v>
      </c>
      <c r="E7" s="1"/>
      <c r="F7" s="1"/>
      <c r="G7" s="29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7" ht="13.5" thickBot="1">
      <c r="C8" s="29"/>
      <c r="D8" s="85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249</v>
      </c>
      <c r="E9" s="456" t="s">
        <v>487</v>
      </c>
      <c r="F9" s="31"/>
      <c r="G9" s="461" t="s">
        <v>537</v>
      </c>
      <c r="H9" s="31"/>
      <c r="I9" s="32"/>
      <c r="J9" s="33"/>
      <c r="P9" s="1"/>
    </row>
    <row r="10" spans="1:17" ht="13">
      <c r="C10" s="34" t="s">
        <v>51</v>
      </c>
      <c r="D10" s="362">
        <v>205882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7" ht="12.5">
      <c r="C11" s="34" t="s">
        <v>54</v>
      </c>
      <c r="D11" s="37">
        <v>2010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2">
        <v>6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5021.5121951219517</v>
      </c>
      <c r="J14" s="292"/>
      <c r="K14" s="292"/>
      <c r="L14" s="292"/>
      <c r="M14" s="292"/>
      <c r="N14" s="292"/>
      <c r="O14" s="1"/>
      <c r="P14" s="1"/>
    </row>
    <row r="15" spans="1:17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131" t="s">
        <v>260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2010</v>
      </c>
      <c r="D17" s="133">
        <v>187900</v>
      </c>
      <c r="E17" s="373">
        <v>2472.3684210526317</v>
      </c>
      <c r="F17" s="133">
        <v>185427.63157894736</v>
      </c>
      <c r="G17" s="373">
        <v>29130.371732121435</v>
      </c>
      <c r="H17" s="374">
        <v>29130.371732121435</v>
      </c>
      <c r="I17" s="141">
        <v>0</v>
      </c>
      <c r="J17" s="52"/>
      <c r="K17" s="112">
        <f t="shared" ref="K17:K22" si="0">G17</f>
        <v>29130.371732121435</v>
      </c>
      <c r="L17" s="53">
        <f t="shared" ref="L17:L48" si="1">IF(K17&lt;&gt;0,+G17-K17,0)</f>
        <v>0</v>
      </c>
      <c r="M17" s="112">
        <f t="shared" ref="M17:M22" si="2">H17</f>
        <v>29130.371732121435</v>
      </c>
      <c r="N17" s="53">
        <f t="shared" ref="N17:N48" si="3">IF(M17&lt;&gt;0,+H17-M17,0)</f>
        <v>0</v>
      </c>
      <c r="O17" s="54">
        <f t="shared" ref="O17:O48" si="4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2011</v>
      </c>
      <c r="D18" s="137">
        <v>212527.63157894736</v>
      </c>
      <c r="E18" s="375">
        <v>5243.9024390243903</v>
      </c>
      <c r="F18" s="137">
        <v>207283.72913992297</v>
      </c>
      <c r="G18" s="375">
        <v>37620.000882476787</v>
      </c>
      <c r="H18" s="374">
        <v>37620.000882476787</v>
      </c>
      <c r="I18" s="141">
        <v>0</v>
      </c>
      <c r="J18" s="52"/>
      <c r="K18" s="113">
        <f t="shared" si="0"/>
        <v>37620.000882476787</v>
      </c>
      <c r="L18" s="54">
        <f t="shared" si="1"/>
        <v>0</v>
      </c>
      <c r="M18" s="113">
        <f t="shared" si="2"/>
        <v>37620.000882476787</v>
      </c>
      <c r="N18" s="54">
        <f t="shared" si="3"/>
        <v>0</v>
      </c>
      <c r="O18" s="54">
        <f t="shared" si="4"/>
        <v>0</v>
      </c>
      <c r="P18" s="1"/>
    </row>
    <row r="19" spans="2:16" ht="12.5">
      <c r="B19" s="7" t="str">
        <f>IF(D19=F18,"","IU")</f>
        <v>IU</v>
      </c>
      <c r="C19" s="50">
        <f>IF(D11="","-",+C18+1)</f>
        <v>2012</v>
      </c>
      <c r="D19" s="137">
        <v>198165.72913992297</v>
      </c>
      <c r="E19" s="375">
        <v>4901.9523809523807</v>
      </c>
      <c r="F19" s="137">
        <v>193263.77675897061</v>
      </c>
      <c r="G19" s="375">
        <v>33644.168330497712</v>
      </c>
      <c r="H19" s="374">
        <v>33644.168330497712</v>
      </c>
      <c r="I19" s="141">
        <v>0</v>
      </c>
      <c r="J19" s="52"/>
      <c r="K19" s="113">
        <f t="shared" si="0"/>
        <v>33644.168330497712</v>
      </c>
      <c r="L19" s="54">
        <f t="shared" si="1"/>
        <v>0</v>
      </c>
      <c r="M19" s="113">
        <f t="shared" si="2"/>
        <v>33644.168330497712</v>
      </c>
      <c r="N19" s="54">
        <f t="shared" si="3"/>
        <v>0</v>
      </c>
      <c r="O19" s="54">
        <f t="shared" si="4"/>
        <v>0</v>
      </c>
      <c r="P19" s="1"/>
    </row>
    <row r="20" spans="2:16" ht="12.5">
      <c r="B20" s="7" t="str">
        <f t="shared" ref="B20:B72" si="5">IF(D20=F19,"","IU")</f>
        <v/>
      </c>
      <c r="C20" s="50">
        <f>IF(D11="","-",+C19+1)</f>
        <v>2013</v>
      </c>
      <c r="D20" s="151">
        <v>193263.77675897061</v>
      </c>
      <c r="E20" s="419">
        <v>4901.9523809523807</v>
      </c>
      <c r="F20" s="151">
        <v>188361.82437801824</v>
      </c>
      <c r="G20" s="419">
        <v>31270.174550105858</v>
      </c>
      <c r="H20" s="420">
        <v>31270.174550105858</v>
      </c>
      <c r="I20" s="153">
        <v>0</v>
      </c>
      <c r="J20" s="52"/>
      <c r="K20" s="113">
        <f t="shared" si="0"/>
        <v>31270.174550105858</v>
      </c>
      <c r="L20" s="54">
        <f t="shared" ref="L20:L25" si="6">IF(K20&lt;&gt;0,+G20-K20,0)</f>
        <v>0</v>
      </c>
      <c r="M20" s="113">
        <f t="shared" si="2"/>
        <v>31270.174550105858</v>
      </c>
      <c r="N20" s="54">
        <f t="shared" ref="N20:N25" si="7">IF(M20&lt;&gt;0,+H20-M20,0)</f>
        <v>0</v>
      </c>
      <c r="O20" s="54">
        <f t="shared" ref="O20:O25" si="8">+N20-L20</f>
        <v>0</v>
      </c>
      <c r="P20" s="1"/>
    </row>
    <row r="21" spans="2:16" ht="12.5">
      <c r="B21" s="7" t="str">
        <f t="shared" si="5"/>
        <v/>
      </c>
      <c r="C21" s="50">
        <f>IF(D12="","-",+C20+1)</f>
        <v>2014</v>
      </c>
      <c r="D21" s="151">
        <v>188361.82437801824</v>
      </c>
      <c r="E21" s="419">
        <v>4901.9523809523807</v>
      </c>
      <c r="F21" s="151">
        <v>183459.87199706587</v>
      </c>
      <c r="G21" s="419">
        <v>29652.616955555495</v>
      </c>
      <c r="H21" s="420">
        <v>29652.616955555495</v>
      </c>
      <c r="I21" s="153">
        <v>0</v>
      </c>
      <c r="J21" s="52"/>
      <c r="K21" s="113">
        <f t="shared" si="0"/>
        <v>29652.616955555495</v>
      </c>
      <c r="L21" s="54">
        <f t="shared" si="6"/>
        <v>0</v>
      </c>
      <c r="M21" s="113">
        <f t="shared" si="2"/>
        <v>29652.616955555495</v>
      </c>
      <c r="N21" s="54">
        <f t="shared" si="7"/>
        <v>0</v>
      </c>
      <c r="O21" s="54">
        <f t="shared" si="8"/>
        <v>0</v>
      </c>
      <c r="P21" s="1"/>
    </row>
    <row r="22" spans="2:16" ht="12.5">
      <c r="B22" s="7" t="str">
        <f t="shared" si="5"/>
        <v/>
      </c>
      <c r="C22" s="50">
        <f>IF(D11="","-",+C21+1)</f>
        <v>2015</v>
      </c>
      <c r="D22" s="151">
        <v>183459.87199706587</v>
      </c>
      <c r="E22" s="419">
        <v>4901.9523809523807</v>
      </c>
      <c r="F22" s="151">
        <v>178557.9196161135</v>
      </c>
      <c r="G22" s="419">
        <v>28418.887646522533</v>
      </c>
      <c r="H22" s="420">
        <v>28418.887646522533</v>
      </c>
      <c r="I22" s="52">
        <v>0</v>
      </c>
      <c r="J22" s="52"/>
      <c r="K22" s="113">
        <f t="shared" si="0"/>
        <v>28418.887646522533</v>
      </c>
      <c r="L22" s="54">
        <f t="shared" si="6"/>
        <v>0</v>
      </c>
      <c r="M22" s="113">
        <f t="shared" si="2"/>
        <v>28418.887646522533</v>
      </c>
      <c r="N22" s="54">
        <f t="shared" si="7"/>
        <v>0</v>
      </c>
      <c r="O22" s="54">
        <f t="shared" si="8"/>
        <v>0</v>
      </c>
      <c r="P22" s="1"/>
    </row>
    <row r="23" spans="2:16" ht="12.5">
      <c r="B23" s="7" t="str">
        <f t="shared" si="5"/>
        <v/>
      </c>
      <c r="C23" s="50">
        <f>IF(D11="","-",+C22+1)</f>
        <v>2016</v>
      </c>
      <c r="D23" s="151">
        <v>178557.9196161135</v>
      </c>
      <c r="E23" s="419">
        <v>4901.9523809523807</v>
      </c>
      <c r="F23" s="151">
        <v>173655.96723516114</v>
      </c>
      <c r="G23" s="419">
        <v>27491.116260788254</v>
      </c>
      <c r="H23" s="420">
        <v>27491.116260788254</v>
      </c>
      <c r="I23" s="52">
        <f t="shared" ref="I23:I48" si="9">H23-G23</f>
        <v>0</v>
      </c>
      <c r="J23" s="52"/>
      <c r="K23" s="113">
        <f t="shared" ref="K23:K28" si="10">G23</f>
        <v>27491.116260788254</v>
      </c>
      <c r="L23" s="54">
        <f t="shared" si="6"/>
        <v>0</v>
      </c>
      <c r="M23" s="113">
        <f t="shared" ref="M23:M28" si="11">H23</f>
        <v>27491.116260788254</v>
      </c>
      <c r="N23" s="54">
        <f t="shared" si="7"/>
        <v>0</v>
      </c>
      <c r="O23" s="54">
        <f t="shared" si="8"/>
        <v>0</v>
      </c>
      <c r="P23" s="1"/>
    </row>
    <row r="24" spans="2:16" ht="12.5">
      <c r="B24" s="7" t="str">
        <f t="shared" si="5"/>
        <v/>
      </c>
      <c r="C24" s="50">
        <f>IF(D11="","-",+C23+1)</f>
        <v>2017</v>
      </c>
      <c r="D24" s="151">
        <v>173655.96723516114</v>
      </c>
      <c r="E24" s="419">
        <v>4787.9534883720926</v>
      </c>
      <c r="F24" s="151">
        <v>168868.01374678905</v>
      </c>
      <c r="G24" s="419">
        <v>26006.03540248935</v>
      </c>
      <c r="H24" s="420">
        <v>26006.03540248935</v>
      </c>
      <c r="I24" s="52">
        <f t="shared" si="9"/>
        <v>0</v>
      </c>
      <c r="J24" s="52"/>
      <c r="K24" s="113">
        <f t="shared" si="10"/>
        <v>26006.03540248935</v>
      </c>
      <c r="L24" s="54">
        <f t="shared" si="6"/>
        <v>0</v>
      </c>
      <c r="M24" s="113">
        <f t="shared" si="11"/>
        <v>26006.03540248935</v>
      </c>
      <c r="N24" s="54">
        <f t="shared" si="7"/>
        <v>0</v>
      </c>
      <c r="O24" s="54">
        <f t="shared" si="8"/>
        <v>0</v>
      </c>
      <c r="P24" s="1"/>
    </row>
    <row r="25" spans="2:16" ht="12.5">
      <c r="B25" s="7" t="str">
        <f t="shared" si="5"/>
        <v/>
      </c>
      <c r="C25" s="50">
        <f>IF(D11="","-",+C24+1)</f>
        <v>2018</v>
      </c>
      <c r="D25" s="151">
        <v>168868.01374678905</v>
      </c>
      <c r="E25" s="419">
        <v>5021.5121951219517</v>
      </c>
      <c r="F25" s="151">
        <v>163846.50155166708</v>
      </c>
      <c r="G25" s="419">
        <v>26164.537956226875</v>
      </c>
      <c r="H25" s="420">
        <v>26164.537956226875</v>
      </c>
      <c r="I25" s="52">
        <f t="shared" si="9"/>
        <v>0</v>
      </c>
      <c r="J25" s="52"/>
      <c r="K25" s="113">
        <f t="shared" si="10"/>
        <v>26164.537956226875</v>
      </c>
      <c r="L25" s="54">
        <f t="shared" si="6"/>
        <v>0</v>
      </c>
      <c r="M25" s="113">
        <f t="shared" si="11"/>
        <v>26164.537956226875</v>
      </c>
      <c r="N25" s="54">
        <f t="shared" si="7"/>
        <v>0</v>
      </c>
      <c r="O25" s="54">
        <f t="shared" si="8"/>
        <v>0</v>
      </c>
      <c r="P25" s="1"/>
    </row>
    <row r="26" spans="2:16" ht="12.5">
      <c r="B26" s="7" t="str">
        <f t="shared" si="5"/>
        <v/>
      </c>
      <c r="C26" s="50">
        <f>IF(D11="","-",+C25+1)</f>
        <v>2019</v>
      </c>
      <c r="D26" s="151">
        <v>163846.50155166708</v>
      </c>
      <c r="E26" s="419">
        <v>5021.5121951219517</v>
      </c>
      <c r="F26" s="151">
        <v>158824.98935654512</v>
      </c>
      <c r="G26" s="419">
        <v>25526.333388530584</v>
      </c>
      <c r="H26" s="420">
        <v>25526.333388530584</v>
      </c>
      <c r="I26" s="52">
        <f t="shared" si="9"/>
        <v>0</v>
      </c>
      <c r="J26" s="52"/>
      <c r="K26" s="113">
        <f t="shared" si="10"/>
        <v>25526.333388530584</v>
      </c>
      <c r="L26" s="54">
        <f t="shared" ref="L26" si="12">IF(K26&lt;&gt;0,+G26-K26,0)</f>
        <v>0</v>
      </c>
      <c r="M26" s="113">
        <f t="shared" si="11"/>
        <v>25526.333388530584</v>
      </c>
      <c r="N26" s="54">
        <f t="shared" si="3"/>
        <v>0</v>
      </c>
      <c r="O26" s="54">
        <f t="shared" si="4"/>
        <v>0</v>
      </c>
      <c r="P26" s="1"/>
    </row>
    <row r="27" spans="2:16" ht="12.5">
      <c r="B27" s="7" t="str">
        <f t="shared" si="5"/>
        <v/>
      </c>
      <c r="C27" s="50">
        <f>IF(D11="","-",+C26+1)</f>
        <v>2020</v>
      </c>
      <c r="D27" s="151">
        <v>158824.98935654512</v>
      </c>
      <c r="E27" s="419">
        <v>5021.5121951219517</v>
      </c>
      <c r="F27" s="151">
        <v>153803.47716142316</v>
      </c>
      <c r="G27" s="419">
        <v>21018.000423487403</v>
      </c>
      <c r="H27" s="420">
        <v>21018.000423487403</v>
      </c>
      <c r="I27" s="52">
        <f t="shared" si="9"/>
        <v>0</v>
      </c>
      <c r="J27" s="52"/>
      <c r="K27" s="113">
        <f t="shared" si="10"/>
        <v>21018.000423487403</v>
      </c>
      <c r="L27" s="54">
        <f t="shared" ref="L27" si="13">IF(K27&lt;&gt;0,+G27-K27,0)</f>
        <v>0</v>
      </c>
      <c r="M27" s="113">
        <f t="shared" si="11"/>
        <v>21018.000423487403</v>
      </c>
      <c r="N27" s="54">
        <f t="shared" si="3"/>
        <v>0</v>
      </c>
      <c r="O27" s="54">
        <f t="shared" si="4"/>
        <v>0</v>
      </c>
      <c r="P27" s="1"/>
    </row>
    <row r="28" spans="2:16" ht="12.5">
      <c r="B28" s="7" t="str">
        <f t="shared" si="5"/>
        <v>IU</v>
      </c>
      <c r="C28" s="50">
        <f>IF(D11="","-",+C27+1)</f>
        <v>2021</v>
      </c>
      <c r="D28" s="151">
        <v>154037.035868173</v>
      </c>
      <c r="E28" s="419">
        <v>4901.9523809523807</v>
      </c>
      <c r="F28" s="151">
        <v>149135.08348722063</v>
      </c>
      <c r="G28" s="419">
        <v>20970.763671890392</v>
      </c>
      <c r="H28" s="420">
        <v>20970.763671890392</v>
      </c>
      <c r="I28" s="52">
        <f t="shared" si="9"/>
        <v>0</v>
      </c>
      <c r="J28" s="52"/>
      <c r="K28" s="113">
        <f t="shared" si="10"/>
        <v>20970.763671890392</v>
      </c>
      <c r="L28" s="54">
        <f t="shared" ref="L28" si="14">IF(K28&lt;&gt;0,+G28-K28,0)</f>
        <v>0</v>
      </c>
      <c r="M28" s="113">
        <f t="shared" si="11"/>
        <v>20970.763671890392</v>
      </c>
      <c r="N28" s="54">
        <f t="shared" si="3"/>
        <v>0</v>
      </c>
      <c r="O28" s="54">
        <f t="shared" si="4"/>
        <v>0</v>
      </c>
      <c r="P28" s="1"/>
    </row>
    <row r="29" spans="2:16" ht="12.5">
      <c r="B29" s="7" t="str">
        <f t="shared" si="5"/>
        <v>IU</v>
      </c>
      <c r="C29" s="50">
        <f>IF(D11="","-",+C28+1)</f>
        <v>2022</v>
      </c>
      <c r="D29" s="151">
        <v>148901.52478047076</v>
      </c>
      <c r="E29" s="419">
        <v>4901.9523809523807</v>
      </c>
      <c r="F29" s="151">
        <v>143999.57239951839</v>
      </c>
      <c r="G29" s="419">
        <v>21369.452055184542</v>
      </c>
      <c r="H29" s="420">
        <v>21369.452055184542</v>
      </c>
      <c r="I29" s="52">
        <f t="shared" si="9"/>
        <v>0</v>
      </c>
      <c r="J29" s="52"/>
      <c r="K29" s="113">
        <f t="shared" ref="K29" si="15">G29</f>
        <v>21369.452055184542</v>
      </c>
      <c r="L29" s="54">
        <f t="shared" ref="L29" si="16">IF(K29&lt;&gt;0,+G29-K29,0)</f>
        <v>0</v>
      </c>
      <c r="M29" s="113">
        <f t="shared" ref="M29" si="17">H29</f>
        <v>21369.452055184542</v>
      </c>
      <c r="N29" s="54">
        <f t="shared" si="3"/>
        <v>0</v>
      </c>
      <c r="O29" s="54">
        <f t="shared" si="4"/>
        <v>0</v>
      </c>
      <c r="P29" s="1"/>
    </row>
    <row r="30" spans="2:16" ht="12.5">
      <c r="B30" s="7" t="str">
        <f t="shared" si="5"/>
        <v/>
      </c>
      <c r="C30" s="50">
        <f>IF(D11="","-",+C29+1)</f>
        <v>2023</v>
      </c>
      <c r="D30" s="151">
        <v>143999.57239951839</v>
      </c>
      <c r="E30" s="419">
        <v>4901.9523809523807</v>
      </c>
      <c r="F30" s="151">
        <v>139097.62001856603</v>
      </c>
      <c r="G30" s="419">
        <v>22783.331883065894</v>
      </c>
      <c r="H30" s="420">
        <v>22783.331883065894</v>
      </c>
      <c r="I30" s="52">
        <f t="shared" si="9"/>
        <v>0</v>
      </c>
      <c r="J30" s="52"/>
      <c r="K30" s="113">
        <f t="shared" ref="K30" si="18">G30</f>
        <v>22783.331883065894</v>
      </c>
      <c r="L30" s="54">
        <f t="shared" ref="L30" si="19">IF(K30&lt;&gt;0,+G30-K30,0)</f>
        <v>0</v>
      </c>
      <c r="M30" s="113">
        <f t="shared" ref="M30" si="20">H30</f>
        <v>22783.331883065894</v>
      </c>
      <c r="N30" s="54">
        <f t="shared" ref="N30" si="21">IF(M30&lt;&gt;0,+H30-M30,0)</f>
        <v>0</v>
      </c>
      <c r="O30" s="54">
        <f t="shared" ref="O30" si="22">+N30-L30</f>
        <v>0</v>
      </c>
      <c r="P30" s="1"/>
    </row>
    <row r="31" spans="2:16" ht="12.5">
      <c r="B31" s="7" t="str">
        <f t="shared" si="5"/>
        <v/>
      </c>
      <c r="C31" s="460">
        <f>IF(D11="","-",+C30+1)</f>
        <v>2024</v>
      </c>
      <c r="D31" s="151">
        <v>139097.62001856603</v>
      </c>
      <c r="E31" s="419">
        <v>4679.136363636364</v>
      </c>
      <c r="F31" s="151">
        <v>134418.48365492967</v>
      </c>
      <c r="G31" s="419">
        <v>21025.43403027673</v>
      </c>
      <c r="H31" s="420">
        <v>21025.43403027673</v>
      </c>
      <c r="I31" s="52">
        <f t="shared" si="9"/>
        <v>0</v>
      </c>
      <c r="J31" s="52"/>
      <c r="K31" s="113">
        <f t="shared" ref="K31" si="23">G31</f>
        <v>21025.43403027673</v>
      </c>
      <c r="L31" s="54">
        <f t="shared" ref="L31" si="24">IF(K31&lt;&gt;0,+G31-K31,0)</f>
        <v>0</v>
      </c>
      <c r="M31" s="113">
        <f t="shared" ref="M31" si="25">H31</f>
        <v>21025.43403027673</v>
      </c>
      <c r="N31" s="54">
        <f t="shared" ref="N31" si="26">IF(M31&lt;&gt;0,+H31-M31,0)</f>
        <v>0</v>
      </c>
      <c r="O31" s="54">
        <f t="shared" ref="O31" si="27">+N31-L31</f>
        <v>0</v>
      </c>
      <c r="P31" s="1"/>
    </row>
    <row r="32" spans="2:16" ht="13">
      <c r="B32" s="7" t="str">
        <f t="shared" si="5"/>
        <v/>
      </c>
      <c r="C32" s="459">
        <f>IF(D11="","-",+C31+1)</f>
        <v>2025</v>
      </c>
      <c r="D32" s="151">
        <v>134418.48365492967</v>
      </c>
      <c r="E32" s="419">
        <v>4787.9534883720926</v>
      </c>
      <c r="F32" s="151">
        <v>129630.53016655758</v>
      </c>
      <c r="G32" s="419">
        <v>20594.743603912346</v>
      </c>
      <c r="H32" s="420">
        <v>20594.743603912346</v>
      </c>
      <c r="I32" s="52">
        <f t="shared" si="9"/>
        <v>0</v>
      </c>
      <c r="J32" s="52"/>
      <c r="K32" s="113">
        <f t="shared" ref="K32" si="28">G32</f>
        <v>20594.743603912346</v>
      </c>
      <c r="L32" s="54">
        <f t="shared" ref="L32" si="29">IF(K32&lt;&gt;0,+G32-K32,0)</f>
        <v>0</v>
      </c>
      <c r="M32" s="113">
        <f t="shared" ref="M32" si="30">H32</f>
        <v>20594.743603912346</v>
      </c>
      <c r="N32" s="54">
        <f t="shared" ref="N32" si="31">IF(M32&lt;&gt;0,+H32-M32,0)</f>
        <v>0</v>
      </c>
      <c r="O32" s="54">
        <f t="shared" ref="O32" si="32">+N32-L32</f>
        <v>0</v>
      </c>
      <c r="P32" s="1"/>
    </row>
    <row r="33" spans="2:16" ht="12.5">
      <c r="B33" s="7" t="str">
        <f t="shared" si="5"/>
        <v/>
      </c>
      <c r="C33" s="50">
        <f>IF(D11="","-",+C32+1)</f>
        <v>2026</v>
      </c>
      <c r="D33" s="55">
        <f>IF(F32+SUM(E$17:E32)=D$10,F32,D$10-SUM(E$17:E32))</f>
        <v>129630.53016655758</v>
      </c>
      <c r="E33" s="377">
        <f>IF(+I14&lt;F32,I14,D33)</f>
        <v>5021.5121951219517</v>
      </c>
      <c r="F33" s="55">
        <f t="shared" ref="F33:F48" si="33">+D33-E33</f>
        <v>124609.01797143563</v>
      </c>
      <c r="G33" s="378">
        <f t="shared" ref="G33:G55" si="34">+I$12*((D33+F33)/2)+E33</f>
        <v>20252.337631011829</v>
      </c>
      <c r="H33" s="363">
        <f t="shared" ref="H33:H55" si="35">+I$13*((D33+F33)/2)+E33</f>
        <v>20252.337631011829</v>
      </c>
      <c r="I33" s="52">
        <f t="shared" si="9"/>
        <v>0</v>
      </c>
      <c r="J33" s="52"/>
      <c r="K33" s="129"/>
      <c r="L33" s="54">
        <f t="shared" si="1"/>
        <v>0</v>
      </c>
      <c r="M33" s="129"/>
      <c r="N33" s="54">
        <f t="shared" si="3"/>
        <v>0</v>
      </c>
      <c r="O33" s="54">
        <f t="shared" si="4"/>
        <v>0</v>
      </c>
      <c r="P33" s="1"/>
    </row>
    <row r="34" spans="2:16" ht="12.5">
      <c r="B34" s="7" t="str">
        <f t="shared" si="5"/>
        <v/>
      </c>
      <c r="C34" s="50">
        <f>IF(D11="","-",+C33+1)</f>
        <v>2027</v>
      </c>
      <c r="D34" s="55">
        <f>IF(F33+SUM(E$17:E33)=D$10,F33,D$10-SUM(E$17:E33))</f>
        <v>124609.01797143563</v>
      </c>
      <c r="E34" s="377">
        <f>IF(+I14&lt;F33,I14,D34)</f>
        <v>5021.5121951219517</v>
      </c>
      <c r="F34" s="55">
        <f t="shared" si="33"/>
        <v>119587.50577631369</v>
      </c>
      <c r="G34" s="378">
        <f t="shared" si="34"/>
        <v>19650.686344040674</v>
      </c>
      <c r="H34" s="363">
        <f t="shared" si="35"/>
        <v>19650.686344040674</v>
      </c>
      <c r="I34" s="52">
        <f t="shared" si="9"/>
        <v>0</v>
      </c>
      <c r="J34" s="52"/>
      <c r="K34" s="129"/>
      <c r="L34" s="54">
        <f t="shared" si="1"/>
        <v>0</v>
      </c>
      <c r="M34" s="129"/>
      <c r="N34" s="54">
        <f t="shared" si="3"/>
        <v>0</v>
      </c>
      <c r="O34" s="54">
        <f t="shared" si="4"/>
        <v>0</v>
      </c>
      <c r="P34" s="1"/>
    </row>
    <row r="35" spans="2:16" ht="12.5">
      <c r="B35" s="7" t="str">
        <f t="shared" si="5"/>
        <v/>
      </c>
      <c r="C35" s="50">
        <f>IF(D11="","-",+C34+1)</f>
        <v>2028</v>
      </c>
      <c r="D35" s="55">
        <f>IF(F34+SUM(E$17:E34)=D$10,F34,D$10-SUM(E$17:E34))</f>
        <v>119587.50577631369</v>
      </c>
      <c r="E35" s="377">
        <f>IF(+I14&lt;F34,I14,D35)</f>
        <v>5021.5121951219517</v>
      </c>
      <c r="F35" s="55">
        <f t="shared" si="33"/>
        <v>114565.99358119174</v>
      </c>
      <c r="G35" s="378">
        <f t="shared" si="34"/>
        <v>19049.035057069515</v>
      </c>
      <c r="H35" s="363">
        <f t="shared" si="35"/>
        <v>19049.035057069515</v>
      </c>
      <c r="I35" s="52">
        <f t="shared" si="9"/>
        <v>0</v>
      </c>
      <c r="J35" s="52"/>
      <c r="K35" s="129"/>
      <c r="L35" s="54">
        <f t="shared" si="1"/>
        <v>0</v>
      </c>
      <c r="M35" s="129"/>
      <c r="N35" s="54">
        <f t="shared" si="3"/>
        <v>0</v>
      </c>
      <c r="O35" s="54">
        <f t="shared" si="4"/>
        <v>0</v>
      </c>
      <c r="P35" s="1"/>
    </row>
    <row r="36" spans="2:16" ht="12.5">
      <c r="B36" s="7" t="str">
        <f t="shared" si="5"/>
        <v/>
      </c>
      <c r="C36" s="50">
        <f>IF(D11="","-",+C35+1)</f>
        <v>2029</v>
      </c>
      <c r="D36" s="55">
        <f>IF(F35+SUM(E$17:E35)=D$10,F35,D$10-SUM(E$17:E35))</f>
        <v>114565.99358119174</v>
      </c>
      <c r="E36" s="377">
        <f>IF(+I14&lt;F35,I14,D36)</f>
        <v>5021.5121951219517</v>
      </c>
      <c r="F36" s="55">
        <f t="shared" si="33"/>
        <v>109544.48138606979</v>
      </c>
      <c r="G36" s="378">
        <f t="shared" si="34"/>
        <v>18447.383770098357</v>
      </c>
      <c r="H36" s="363">
        <f t="shared" si="35"/>
        <v>18447.383770098357</v>
      </c>
      <c r="I36" s="52">
        <f t="shared" si="9"/>
        <v>0</v>
      </c>
      <c r="J36" s="52"/>
      <c r="K36" s="129"/>
      <c r="L36" s="54">
        <f t="shared" si="1"/>
        <v>0</v>
      </c>
      <c r="M36" s="129"/>
      <c r="N36" s="54">
        <f t="shared" si="3"/>
        <v>0</v>
      </c>
      <c r="O36" s="54">
        <f t="shared" si="4"/>
        <v>0</v>
      </c>
      <c r="P36" s="1"/>
    </row>
    <row r="37" spans="2:16" ht="12.5">
      <c r="B37" s="7" t="str">
        <f t="shared" si="5"/>
        <v/>
      </c>
      <c r="C37" s="50">
        <f>IF(D11="","-",+C36+1)</f>
        <v>2030</v>
      </c>
      <c r="D37" s="55">
        <f>IF(F36+SUM(E$17:E36)=D$10,F36,D$10-SUM(E$17:E36))</f>
        <v>109544.48138606979</v>
      </c>
      <c r="E37" s="377">
        <f>IF(+I14&lt;F36,I14,D37)</f>
        <v>5021.5121951219517</v>
      </c>
      <c r="F37" s="55">
        <f t="shared" si="33"/>
        <v>104522.96919094784</v>
      </c>
      <c r="G37" s="378">
        <f t="shared" si="34"/>
        <v>17845.732483127198</v>
      </c>
      <c r="H37" s="363">
        <f t="shared" si="35"/>
        <v>17845.732483127198</v>
      </c>
      <c r="I37" s="52">
        <f t="shared" si="9"/>
        <v>0</v>
      </c>
      <c r="J37" s="52"/>
      <c r="K37" s="129"/>
      <c r="L37" s="54">
        <f t="shared" si="1"/>
        <v>0</v>
      </c>
      <c r="M37" s="129"/>
      <c r="N37" s="54">
        <f t="shared" si="3"/>
        <v>0</v>
      </c>
      <c r="O37" s="54">
        <f t="shared" si="4"/>
        <v>0</v>
      </c>
      <c r="P37" s="1"/>
    </row>
    <row r="38" spans="2:16" ht="12.5">
      <c r="B38" s="7" t="str">
        <f t="shared" si="5"/>
        <v/>
      </c>
      <c r="C38" s="50">
        <f>IF(D11="","-",+C37+1)</f>
        <v>2031</v>
      </c>
      <c r="D38" s="55">
        <f>IF(F37+SUM(E$17:E37)=D$10,F37,D$10-SUM(E$17:E37))</f>
        <v>104522.96919094784</v>
      </c>
      <c r="E38" s="377">
        <f>IF(+I14&lt;F37,I14,D38)</f>
        <v>5021.5121951219517</v>
      </c>
      <c r="F38" s="55">
        <f t="shared" si="33"/>
        <v>99501.456995825894</v>
      </c>
      <c r="G38" s="378">
        <f t="shared" si="34"/>
        <v>17244.081196156043</v>
      </c>
      <c r="H38" s="363">
        <f t="shared" si="35"/>
        <v>17244.081196156043</v>
      </c>
      <c r="I38" s="52">
        <f t="shared" si="9"/>
        <v>0</v>
      </c>
      <c r="J38" s="52"/>
      <c r="K38" s="129"/>
      <c r="L38" s="54">
        <f t="shared" si="1"/>
        <v>0</v>
      </c>
      <c r="M38" s="129"/>
      <c r="N38" s="54">
        <f t="shared" si="3"/>
        <v>0</v>
      </c>
      <c r="O38" s="54">
        <f t="shared" si="4"/>
        <v>0</v>
      </c>
      <c r="P38" s="1"/>
    </row>
    <row r="39" spans="2:16" ht="12.5">
      <c r="B39" s="7" t="str">
        <f t="shared" si="5"/>
        <v/>
      </c>
      <c r="C39" s="50">
        <f>IF(D11="","-",+C38+1)</f>
        <v>2032</v>
      </c>
      <c r="D39" s="55">
        <f>IF(F38+SUM(E$17:E38)=D$10,F38,D$10-SUM(E$17:E38))</f>
        <v>99501.456995825894</v>
      </c>
      <c r="E39" s="377">
        <f>IF(+I14&lt;F38,I14,D39)</f>
        <v>5021.5121951219517</v>
      </c>
      <c r="F39" s="55">
        <f t="shared" si="33"/>
        <v>94479.944800703946</v>
      </c>
      <c r="G39" s="378">
        <f t="shared" si="34"/>
        <v>16642.429909184884</v>
      </c>
      <c r="H39" s="363">
        <f t="shared" si="35"/>
        <v>16642.429909184884</v>
      </c>
      <c r="I39" s="52">
        <f t="shared" si="9"/>
        <v>0</v>
      </c>
      <c r="J39" s="52"/>
      <c r="K39" s="129"/>
      <c r="L39" s="54">
        <f t="shared" si="1"/>
        <v>0</v>
      </c>
      <c r="M39" s="129"/>
      <c r="N39" s="54">
        <f t="shared" si="3"/>
        <v>0</v>
      </c>
      <c r="O39" s="54">
        <f t="shared" si="4"/>
        <v>0</v>
      </c>
      <c r="P39" s="1"/>
    </row>
    <row r="40" spans="2:16" ht="12.5">
      <c r="B40" s="7" t="str">
        <f t="shared" si="5"/>
        <v/>
      </c>
      <c r="C40" s="50">
        <f>IF(D11="","-",+C39+1)</f>
        <v>2033</v>
      </c>
      <c r="D40" s="55">
        <f>IF(F39+SUM(E$17:E39)=D$10,F39,D$10-SUM(E$17:E39))</f>
        <v>94479.944800703946</v>
      </c>
      <c r="E40" s="377">
        <f>IF(+I14&lt;F39,I14,D40)</f>
        <v>5021.5121951219517</v>
      </c>
      <c r="F40" s="55">
        <f t="shared" si="33"/>
        <v>89458.432605581998</v>
      </c>
      <c r="G40" s="378">
        <f t="shared" si="34"/>
        <v>16040.778622213727</v>
      </c>
      <c r="H40" s="363">
        <f t="shared" si="35"/>
        <v>16040.778622213727</v>
      </c>
      <c r="I40" s="52">
        <f t="shared" si="9"/>
        <v>0</v>
      </c>
      <c r="J40" s="52"/>
      <c r="K40" s="129"/>
      <c r="L40" s="54">
        <f t="shared" si="1"/>
        <v>0</v>
      </c>
      <c r="M40" s="129"/>
      <c r="N40" s="54">
        <f t="shared" si="3"/>
        <v>0</v>
      </c>
      <c r="O40" s="54">
        <f t="shared" si="4"/>
        <v>0</v>
      </c>
      <c r="P40" s="1"/>
    </row>
    <row r="41" spans="2:16" ht="12.5">
      <c r="B41" s="7" t="str">
        <f t="shared" si="5"/>
        <v/>
      </c>
      <c r="C41" s="50">
        <f>IF(D11="","-",+C40+1)</f>
        <v>2034</v>
      </c>
      <c r="D41" s="55">
        <f>IF(F40+SUM(E$17:E40)=D$10,F40,D$10-SUM(E$17:E40))</f>
        <v>89458.432605581998</v>
      </c>
      <c r="E41" s="377">
        <f>IF(+I14&lt;F40,I14,D41)</f>
        <v>5021.5121951219517</v>
      </c>
      <c r="F41" s="55">
        <f t="shared" si="33"/>
        <v>84436.92041046005</v>
      </c>
      <c r="G41" s="378">
        <f t="shared" si="34"/>
        <v>15439.127335242569</v>
      </c>
      <c r="H41" s="363">
        <f t="shared" si="35"/>
        <v>15439.127335242569</v>
      </c>
      <c r="I41" s="52">
        <f t="shared" si="9"/>
        <v>0</v>
      </c>
      <c r="J41" s="52"/>
      <c r="K41" s="129"/>
      <c r="L41" s="54">
        <f t="shared" si="1"/>
        <v>0</v>
      </c>
      <c r="M41" s="129"/>
      <c r="N41" s="54">
        <f t="shared" si="3"/>
        <v>0</v>
      </c>
      <c r="O41" s="54">
        <f t="shared" si="4"/>
        <v>0</v>
      </c>
      <c r="P41" s="1"/>
    </row>
    <row r="42" spans="2:16" ht="12.5">
      <c r="B42" s="7" t="str">
        <f t="shared" si="5"/>
        <v/>
      </c>
      <c r="C42" s="50">
        <f>IF(D11="","-",+C41+1)</f>
        <v>2035</v>
      </c>
      <c r="D42" s="55">
        <f>IF(F41+SUM(E$17:E41)=D$10,F41,D$10-SUM(E$17:E41))</f>
        <v>84436.92041046005</v>
      </c>
      <c r="E42" s="377">
        <f>IF(+I14&lt;F41,I14,D42)</f>
        <v>5021.5121951219517</v>
      </c>
      <c r="F42" s="55">
        <f t="shared" si="33"/>
        <v>79415.408215338102</v>
      </c>
      <c r="G42" s="378">
        <f t="shared" si="34"/>
        <v>14837.476048271414</v>
      </c>
      <c r="H42" s="363">
        <f t="shared" si="35"/>
        <v>14837.476048271414</v>
      </c>
      <c r="I42" s="52">
        <f t="shared" si="9"/>
        <v>0</v>
      </c>
      <c r="J42" s="52"/>
      <c r="K42" s="129"/>
      <c r="L42" s="54">
        <f t="shared" si="1"/>
        <v>0</v>
      </c>
      <c r="M42" s="129"/>
      <c r="N42" s="54">
        <f t="shared" si="3"/>
        <v>0</v>
      </c>
      <c r="O42" s="54">
        <f t="shared" si="4"/>
        <v>0</v>
      </c>
      <c r="P42" s="1"/>
    </row>
    <row r="43" spans="2:16" ht="12.5">
      <c r="B43" s="7" t="str">
        <f t="shared" si="5"/>
        <v/>
      </c>
      <c r="C43" s="50">
        <f>IF(D11="","-",+C42+1)</f>
        <v>2036</v>
      </c>
      <c r="D43" s="55">
        <f>IF(F42+SUM(E$17:E42)=D$10,F42,D$10-SUM(E$17:E42))</f>
        <v>79415.408215338102</v>
      </c>
      <c r="E43" s="377">
        <f>IF(+I14&lt;F42,I14,D43)</f>
        <v>5021.5121951219517</v>
      </c>
      <c r="F43" s="55">
        <f t="shared" si="33"/>
        <v>74393.896020216154</v>
      </c>
      <c r="G43" s="378">
        <f t="shared" si="34"/>
        <v>14235.824761300253</v>
      </c>
      <c r="H43" s="363">
        <f t="shared" si="35"/>
        <v>14235.824761300253</v>
      </c>
      <c r="I43" s="52">
        <f t="shared" si="9"/>
        <v>0</v>
      </c>
      <c r="J43" s="52"/>
      <c r="K43" s="129"/>
      <c r="L43" s="54">
        <f t="shared" si="1"/>
        <v>0</v>
      </c>
      <c r="M43" s="129"/>
      <c r="N43" s="54">
        <f t="shared" si="3"/>
        <v>0</v>
      </c>
      <c r="O43" s="54">
        <f t="shared" si="4"/>
        <v>0</v>
      </c>
      <c r="P43" s="1"/>
    </row>
    <row r="44" spans="2:16" ht="12.5">
      <c r="B44" s="7" t="str">
        <f t="shared" si="5"/>
        <v/>
      </c>
      <c r="C44" s="50">
        <f>IF(D11="","-",+C43+1)</f>
        <v>2037</v>
      </c>
      <c r="D44" s="55">
        <f>IF(F43+SUM(E$17:E43)=D$10,F43,D$10-SUM(E$17:E43))</f>
        <v>74393.896020216154</v>
      </c>
      <c r="E44" s="377">
        <f>IF(+I14&lt;F43,I14,D44)</f>
        <v>5021.5121951219517</v>
      </c>
      <c r="F44" s="55">
        <f t="shared" si="33"/>
        <v>69372.383825094206</v>
      </c>
      <c r="G44" s="378">
        <f t="shared" si="34"/>
        <v>13634.173474329098</v>
      </c>
      <c r="H44" s="363">
        <f t="shared" si="35"/>
        <v>13634.173474329098</v>
      </c>
      <c r="I44" s="52">
        <f t="shared" si="9"/>
        <v>0</v>
      </c>
      <c r="J44" s="52"/>
      <c r="K44" s="129"/>
      <c r="L44" s="54">
        <f t="shared" si="1"/>
        <v>0</v>
      </c>
      <c r="M44" s="129"/>
      <c r="N44" s="54">
        <f t="shared" si="3"/>
        <v>0</v>
      </c>
      <c r="O44" s="54">
        <f t="shared" si="4"/>
        <v>0</v>
      </c>
      <c r="P44" s="1"/>
    </row>
    <row r="45" spans="2:16" ht="12.5">
      <c r="B45" s="7" t="str">
        <f t="shared" si="5"/>
        <v/>
      </c>
      <c r="C45" s="50">
        <f>IF(D11="","-",+C44+1)</f>
        <v>2038</v>
      </c>
      <c r="D45" s="55">
        <f>IF(F44+SUM(E$17:E44)=D$10,F44,D$10-SUM(E$17:E44))</f>
        <v>69372.383825094206</v>
      </c>
      <c r="E45" s="377">
        <f>IF(+I14&lt;F44,I14,D45)</f>
        <v>5021.5121951219517</v>
      </c>
      <c r="F45" s="55">
        <f t="shared" si="33"/>
        <v>64350.871629972258</v>
      </c>
      <c r="G45" s="378">
        <f t="shared" si="34"/>
        <v>13032.522187357939</v>
      </c>
      <c r="H45" s="363">
        <f t="shared" si="35"/>
        <v>13032.522187357939</v>
      </c>
      <c r="I45" s="52">
        <f t="shared" si="9"/>
        <v>0</v>
      </c>
      <c r="J45" s="52"/>
      <c r="K45" s="129"/>
      <c r="L45" s="54">
        <f t="shared" si="1"/>
        <v>0</v>
      </c>
      <c r="M45" s="129"/>
      <c r="N45" s="54">
        <f t="shared" si="3"/>
        <v>0</v>
      </c>
      <c r="O45" s="54">
        <f t="shared" si="4"/>
        <v>0</v>
      </c>
      <c r="P45" s="1"/>
    </row>
    <row r="46" spans="2:16" ht="12.5">
      <c r="B46" s="7" t="str">
        <f t="shared" si="5"/>
        <v/>
      </c>
      <c r="C46" s="50">
        <f>IF(D11="","-",+C45+1)</f>
        <v>2039</v>
      </c>
      <c r="D46" s="55">
        <f>IF(F45+SUM(E$17:E45)=D$10,F45,D$10-SUM(E$17:E45))</f>
        <v>64350.871629972258</v>
      </c>
      <c r="E46" s="377">
        <f>IF(+I14&lt;F45,I14,D46)</f>
        <v>5021.5121951219517</v>
      </c>
      <c r="F46" s="55">
        <f t="shared" si="33"/>
        <v>59329.35943485031</v>
      </c>
      <c r="G46" s="378">
        <f t="shared" si="34"/>
        <v>12430.870900386783</v>
      </c>
      <c r="H46" s="363">
        <f t="shared" si="35"/>
        <v>12430.870900386783</v>
      </c>
      <c r="I46" s="52">
        <f t="shared" si="9"/>
        <v>0</v>
      </c>
      <c r="J46" s="52"/>
      <c r="K46" s="129"/>
      <c r="L46" s="54">
        <f t="shared" si="1"/>
        <v>0</v>
      </c>
      <c r="M46" s="129"/>
      <c r="N46" s="54">
        <f t="shared" si="3"/>
        <v>0</v>
      </c>
      <c r="O46" s="54">
        <f t="shared" si="4"/>
        <v>0</v>
      </c>
      <c r="P46" s="1"/>
    </row>
    <row r="47" spans="2:16" ht="12.5">
      <c r="B47" s="7" t="str">
        <f t="shared" si="5"/>
        <v/>
      </c>
      <c r="C47" s="50">
        <f>IF(D11="","-",+C46+1)</f>
        <v>2040</v>
      </c>
      <c r="D47" s="55">
        <f>IF(F46+SUM(E$17:E46)=D$10,F46,D$10-SUM(E$17:E46))</f>
        <v>59329.35943485031</v>
      </c>
      <c r="E47" s="377">
        <f>IF(+I14&lt;F46,I14,D47)</f>
        <v>5021.5121951219517</v>
      </c>
      <c r="F47" s="55">
        <f t="shared" si="33"/>
        <v>54307.847239728362</v>
      </c>
      <c r="G47" s="378">
        <f t="shared" si="34"/>
        <v>11829.219613415626</v>
      </c>
      <c r="H47" s="363">
        <f t="shared" si="35"/>
        <v>11829.219613415626</v>
      </c>
      <c r="I47" s="52">
        <f t="shared" si="9"/>
        <v>0</v>
      </c>
      <c r="J47" s="52"/>
      <c r="K47" s="129"/>
      <c r="L47" s="54">
        <f t="shared" si="1"/>
        <v>0</v>
      </c>
      <c r="M47" s="129"/>
      <c r="N47" s="54">
        <f t="shared" si="3"/>
        <v>0</v>
      </c>
      <c r="O47" s="54">
        <f t="shared" si="4"/>
        <v>0</v>
      </c>
      <c r="P47" s="1"/>
    </row>
    <row r="48" spans="2:16" ht="12.5">
      <c r="B48" s="7" t="str">
        <f t="shared" si="5"/>
        <v/>
      </c>
      <c r="C48" s="50">
        <f>IF(D11="","-",+C47+1)</f>
        <v>2041</v>
      </c>
      <c r="D48" s="55">
        <f>IF(F47+SUM(E$17:E47)=D$10,F47,D$10-SUM(E$17:E47))</f>
        <v>54307.847239728362</v>
      </c>
      <c r="E48" s="377">
        <f>IF(+I14&lt;F47,I14,D48)</f>
        <v>5021.5121951219517</v>
      </c>
      <c r="F48" s="55">
        <f t="shared" si="33"/>
        <v>49286.335044606414</v>
      </c>
      <c r="G48" s="378">
        <f t="shared" si="34"/>
        <v>11227.568326444467</v>
      </c>
      <c r="H48" s="363">
        <f t="shared" si="35"/>
        <v>11227.568326444467</v>
      </c>
      <c r="I48" s="52">
        <f t="shared" si="9"/>
        <v>0</v>
      </c>
      <c r="J48" s="52"/>
      <c r="K48" s="129"/>
      <c r="L48" s="54">
        <f t="shared" si="1"/>
        <v>0</v>
      </c>
      <c r="M48" s="129"/>
      <c r="N48" s="54">
        <f t="shared" si="3"/>
        <v>0</v>
      </c>
      <c r="O48" s="54">
        <f t="shared" si="4"/>
        <v>0</v>
      </c>
      <c r="P48" s="1"/>
    </row>
    <row r="49" spans="2:17" ht="12.5">
      <c r="B49" s="7" t="str">
        <f t="shared" si="5"/>
        <v/>
      </c>
      <c r="C49" s="50">
        <f>IF(D11="","-",+C48+1)</f>
        <v>2042</v>
      </c>
      <c r="D49" s="55">
        <f>IF(F48+SUM(E$17:E48)=D$10,F48,D$10-SUM(E$17:E48))</f>
        <v>49286.335044606414</v>
      </c>
      <c r="E49" s="377">
        <f>IF(+I14&lt;F48,I14,D49)</f>
        <v>5021.5121951219517</v>
      </c>
      <c r="F49" s="55">
        <f t="shared" ref="F49:F72" si="36">+D49-E49</f>
        <v>44264.822849484466</v>
      </c>
      <c r="G49" s="378">
        <f t="shared" si="34"/>
        <v>10625.91703947331</v>
      </c>
      <c r="H49" s="363">
        <f t="shared" si="35"/>
        <v>10625.91703947331</v>
      </c>
      <c r="I49" s="52">
        <f t="shared" ref="I49:I72" si="37">H49-G49</f>
        <v>0</v>
      </c>
      <c r="J49" s="52"/>
      <c r="K49" s="129"/>
      <c r="L49" s="54">
        <f t="shared" ref="L49:L72" si="38">IF(K49&lt;&gt;0,+G49-K49,0)</f>
        <v>0</v>
      </c>
      <c r="M49" s="129"/>
      <c r="N49" s="54">
        <f t="shared" ref="N49:N72" si="39">IF(M49&lt;&gt;0,+H49-M49,0)</f>
        <v>0</v>
      </c>
      <c r="O49" s="54">
        <f t="shared" ref="O49:O72" si="40">+N49-L49</f>
        <v>0</v>
      </c>
      <c r="P49" s="1"/>
    </row>
    <row r="50" spans="2:17" ht="12.5">
      <c r="B50" s="7" t="str">
        <f t="shared" si="5"/>
        <v/>
      </c>
      <c r="C50" s="50">
        <f>IF(D11="","-",+C49+1)</f>
        <v>2043</v>
      </c>
      <c r="D50" s="55">
        <f>IF(F49+SUM(E$17:E49)=D$10,F49,D$10-SUM(E$17:E49))</f>
        <v>44264.822849484466</v>
      </c>
      <c r="E50" s="377">
        <f>IF(+I14&lt;F49,I14,D50)</f>
        <v>5021.5121951219517</v>
      </c>
      <c r="F50" s="55">
        <f t="shared" si="36"/>
        <v>39243.310654362518</v>
      </c>
      <c r="G50" s="378">
        <f t="shared" si="34"/>
        <v>10024.265752502153</v>
      </c>
      <c r="H50" s="363">
        <f t="shared" si="35"/>
        <v>10024.265752502153</v>
      </c>
      <c r="I50" s="52">
        <f t="shared" si="37"/>
        <v>0</v>
      </c>
      <c r="J50" s="52"/>
      <c r="K50" s="129"/>
      <c r="L50" s="54">
        <f t="shared" si="38"/>
        <v>0</v>
      </c>
      <c r="M50" s="129"/>
      <c r="N50" s="54">
        <f t="shared" si="39"/>
        <v>0</v>
      </c>
      <c r="O50" s="54">
        <f t="shared" si="40"/>
        <v>0</v>
      </c>
      <c r="P50" s="1"/>
    </row>
    <row r="51" spans="2:17" ht="12.5">
      <c r="B51" s="7" t="str">
        <f t="shared" si="5"/>
        <v/>
      </c>
      <c r="C51" s="50">
        <f>IF(D11="","-",+C50+1)</f>
        <v>2044</v>
      </c>
      <c r="D51" s="55">
        <f>IF(F50+SUM(E$17:E50)=D$10,F50,D$10-SUM(E$17:E50))</f>
        <v>39243.310654362518</v>
      </c>
      <c r="E51" s="377">
        <f>IF(+I14&lt;F50,I14,D51)</f>
        <v>5021.5121951219517</v>
      </c>
      <c r="F51" s="55">
        <f t="shared" si="36"/>
        <v>34221.79845924057</v>
      </c>
      <c r="G51" s="378">
        <f t="shared" si="34"/>
        <v>9422.6144655309945</v>
      </c>
      <c r="H51" s="363">
        <f t="shared" si="35"/>
        <v>9422.6144655309945</v>
      </c>
      <c r="I51" s="52">
        <f t="shared" si="37"/>
        <v>0</v>
      </c>
      <c r="J51" s="52"/>
      <c r="K51" s="129"/>
      <c r="L51" s="54">
        <f t="shared" si="38"/>
        <v>0</v>
      </c>
      <c r="M51" s="129"/>
      <c r="N51" s="54">
        <f t="shared" si="39"/>
        <v>0</v>
      </c>
      <c r="O51" s="54">
        <f t="shared" si="40"/>
        <v>0</v>
      </c>
      <c r="P51" s="1"/>
    </row>
    <row r="52" spans="2:17" ht="12.5">
      <c r="B52" s="7" t="str">
        <f t="shared" si="5"/>
        <v/>
      </c>
      <c r="C52" s="50">
        <f>IF(D11="","-",+C51+1)</f>
        <v>2045</v>
      </c>
      <c r="D52" s="55">
        <f>IF(F51+SUM(E$17:E51)=D$10,F51,D$10-SUM(E$17:E51))</f>
        <v>34221.79845924057</v>
      </c>
      <c r="E52" s="377">
        <f>IF(+I14&lt;F51,I14,D52)</f>
        <v>5021.5121951219517</v>
      </c>
      <c r="F52" s="55">
        <f t="shared" si="36"/>
        <v>29200.286264118618</v>
      </c>
      <c r="G52" s="378">
        <f t="shared" si="34"/>
        <v>8820.9631785598376</v>
      </c>
      <c r="H52" s="363">
        <f t="shared" si="35"/>
        <v>8820.9631785598376</v>
      </c>
      <c r="I52" s="52">
        <f t="shared" si="37"/>
        <v>0</v>
      </c>
      <c r="J52" s="52"/>
      <c r="K52" s="129"/>
      <c r="L52" s="54">
        <f t="shared" si="38"/>
        <v>0</v>
      </c>
      <c r="M52" s="129"/>
      <c r="N52" s="54">
        <f t="shared" si="39"/>
        <v>0</v>
      </c>
      <c r="O52" s="54">
        <f t="shared" si="40"/>
        <v>0</v>
      </c>
      <c r="P52" s="1"/>
    </row>
    <row r="53" spans="2:17" ht="12.5">
      <c r="B53" s="7" t="str">
        <f t="shared" si="5"/>
        <v/>
      </c>
      <c r="C53" s="50">
        <f>IF(D11="","-",+C52+1)</f>
        <v>2046</v>
      </c>
      <c r="D53" s="55">
        <f>IF(F52+SUM(E$17:E52)=D$10,F52,D$10-SUM(E$17:E52))</f>
        <v>29200.286264118618</v>
      </c>
      <c r="E53" s="377">
        <f>IF(+I14&lt;F52,I14,D53)</f>
        <v>5021.5121951219517</v>
      </c>
      <c r="F53" s="55">
        <f t="shared" si="36"/>
        <v>24178.774068996667</v>
      </c>
      <c r="G53" s="378">
        <f t="shared" si="34"/>
        <v>8219.3118915886789</v>
      </c>
      <c r="H53" s="363">
        <f t="shared" si="35"/>
        <v>8219.3118915886789</v>
      </c>
      <c r="I53" s="52">
        <f t="shared" si="37"/>
        <v>0</v>
      </c>
      <c r="J53" s="52"/>
      <c r="K53" s="129"/>
      <c r="L53" s="54">
        <f t="shared" si="38"/>
        <v>0</v>
      </c>
      <c r="M53" s="129"/>
      <c r="N53" s="54">
        <f t="shared" si="39"/>
        <v>0</v>
      </c>
      <c r="O53" s="54">
        <f t="shared" si="40"/>
        <v>0</v>
      </c>
      <c r="P53" s="1"/>
    </row>
    <row r="54" spans="2:17" ht="12.5">
      <c r="B54" s="7" t="str">
        <f t="shared" si="5"/>
        <v/>
      </c>
      <c r="C54" s="50">
        <f>IF(D11="","-",+C53+1)</f>
        <v>2047</v>
      </c>
      <c r="D54" s="55">
        <f>IF(F53+SUM(E$17:E53)=D$10,F53,D$10-SUM(E$17:E53))</f>
        <v>24178.774068996667</v>
      </c>
      <c r="E54" s="377">
        <f>IF(+I14&lt;F53,I14,D54)</f>
        <v>5021.5121951219517</v>
      </c>
      <c r="F54" s="55">
        <f t="shared" si="36"/>
        <v>19157.261873874715</v>
      </c>
      <c r="G54" s="378">
        <f t="shared" si="34"/>
        <v>7617.660604617522</v>
      </c>
      <c r="H54" s="363">
        <f t="shared" si="35"/>
        <v>7617.660604617522</v>
      </c>
      <c r="I54" s="52">
        <f t="shared" si="37"/>
        <v>0</v>
      </c>
      <c r="J54" s="52"/>
      <c r="K54" s="129"/>
      <c r="L54" s="54">
        <f t="shared" si="38"/>
        <v>0</v>
      </c>
      <c r="M54" s="129"/>
      <c r="N54" s="54">
        <f t="shared" si="39"/>
        <v>0</v>
      </c>
      <c r="O54" s="54">
        <f t="shared" si="40"/>
        <v>0</v>
      </c>
      <c r="P54" s="1"/>
    </row>
    <row r="55" spans="2:17" ht="12.5">
      <c r="B55" s="7" t="str">
        <f t="shared" si="5"/>
        <v/>
      </c>
      <c r="C55" s="50">
        <f>IF(D11="","-",+C54+1)</f>
        <v>2048</v>
      </c>
      <c r="D55" s="55">
        <f>IF(F54+SUM(E$17:E54)=D$10,F54,D$10-SUM(E$17:E54))</f>
        <v>19157.261873874715</v>
      </c>
      <c r="E55" s="377">
        <f>IF(+I14&lt;F54,I14,D55)</f>
        <v>5021.5121951219517</v>
      </c>
      <c r="F55" s="55">
        <f t="shared" si="36"/>
        <v>14135.749678752763</v>
      </c>
      <c r="G55" s="378">
        <f t="shared" si="34"/>
        <v>7016.0093176463633</v>
      </c>
      <c r="H55" s="363">
        <f t="shared" si="35"/>
        <v>7016.0093176463633</v>
      </c>
      <c r="I55" s="52">
        <f t="shared" si="37"/>
        <v>0</v>
      </c>
      <c r="J55" s="52"/>
      <c r="K55" s="129"/>
      <c r="L55" s="54">
        <f t="shared" si="38"/>
        <v>0</v>
      </c>
      <c r="M55" s="129"/>
      <c r="N55" s="54">
        <f t="shared" si="39"/>
        <v>0</v>
      </c>
      <c r="O55" s="54">
        <f t="shared" si="40"/>
        <v>0</v>
      </c>
      <c r="P55" s="1"/>
    </row>
    <row r="56" spans="2:17" ht="12.5">
      <c r="B56" s="7" t="str">
        <f t="shared" si="5"/>
        <v/>
      </c>
      <c r="C56" s="50">
        <f>IF(D11="","-",+C55+1)</f>
        <v>2049</v>
      </c>
      <c r="D56" s="55">
        <f>IF(F55+SUM(E$17:E55)=D$10,F55,D$10-SUM(E$17:E55))</f>
        <v>14135.749678752763</v>
      </c>
      <c r="E56" s="377">
        <f>IF(+I14&lt;F55,I14,D56)</f>
        <v>5021.5121951219517</v>
      </c>
      <c r="F56" s="55">
        <f t="shared" si="36"/>
        <v>9114.2374836308118</v>
      </c>
      <c r="G56" s="378">
        <f t="shared" ref="G56:G72" si="41">+I$12*((D56+F56)/2)+E56</f>
        <v>6414.3580306752056</v>
      </c>
      <c r="H56" s="363">
        <f t="shared" ref="H56:H72" si="42">+I$13*((D56+F56)/2)+E56</f>
        <v>6414.3580306752056</v>
      </c>
      <c r="I56" s="52">
        <f t="shared" si="37"/>
        <v>0</v>
      </c>
      <c r="J56" s="52"/>
      <c r="K56" s="129"/>
      <c r="L56" s="54">
        <f t="shared" si="38"/>
        <v>0</v>
      </c>
      <c r="M56" s="129"/>
      <c r="N56" s="54">
        <f t="shared" si="39"/>
        <v>0</v>
      </c>
      <c r="O56" s="54">
        <f t="shared" si="40"/>
        <v>0</v>
      </c>
      <c r="P56" s="1"/>
    </row>
    <row r="57" spans="2:17" ht="12.5">
      <c r="B57" s="7" t="str">
        <f t="shared" si="5"/>
        <v/>
      </c>
      <c r="C57" s="50">
        <f>IF(D11="","-",+C56+1)</f>
        <v>2050</v>
      </c>
      <c r="D57" s="55">
        <f>IF(F56+SUM(E$17:E56)=D$10,F56,D$10-SUM(E$17:E56))</f>
        <v>9114.2374836308118</v>
      </c>
      <c r="E57" s="377">
        <f>IF(+I14&lt;F56,I14,D57)</f>
        <v>5021.5121951219517</v>
      </c>
      <c r="F57" s="55">
        <f t="shared" si="36"/>
        <v>4092.7252885088601</v>
      </c>
      <c r="G57" s="378">
        <f t="shared" si="41"/>
        <v>5812.7067437040478</v>
      </c>
      <c r="H57" s="363">
        <f t="shared" si="42"/>
        <v>5812.7067437040478</v>
      </c>
      <c r="I57" s="52">
        <f t="shared" si="37"/>
        <v>0</v>
      </c>
      <c r="J57" s="52"/>
      <c r="K57" s="129"/>
      <c r="L57" s="54">
        <f t="shared" si="38"/>
        <v>0</v>
      </c>
      <c r="M57" s="129"/>
      <c r="N57" s="54">
        <f t="shared" si="39"/>
        <v>0</v>
      </c>
      <c r="O57" s="54">
        <f t="shared" si="40"/>
        <v>0</v>
      </c>
      <c r="P57" s="1"/>
    </row>
    <row r="58" spans="2:17" ht="12.5">
      <c r="B58" s="7" t="str">
        <f t="shared" si="5"/>
        <v/>
      </c>
      <c r="C58" s="50">
        <f>IF(D11="","-",+C57+1)</f>
        <v>2051</v>
      </c>
      <c r="D58" s="55">
        <f>IF(F57+SUM(E$17:E57)=D$10,F57,D$10-SUM(E$17:E57))</f>
        <v>4092.7252885088601</v>
      </c>
      <c r="E58" s="377">
        <f>IF(+I14&lt;F57,I14,D58)</f>
        <v>4092.7252885088601</v>
      </c>
      <c r="F58" s="55">
        <f t="shared" si="36"/>
        <v>0</v>
      </c>
      <c r="G58" s="378">
        <f t="shared" si="41"/>
        <v>4337.9097410571185</v>
      </c>
      <c r="H58" s="363">
        <f t="shared" si="42"/>
        <v>4337.9097410571185</v>
      </c>
      <c r="I58" s="52">
        <f t="shared" si="37"/>
        <v>0</v>
      </c>
      <c r="J58" s="52"/>
      <c r="K58" s="129"/>
      <c r="L58" s="54">
        <f t="shared" si="38"/>
        <v>0</v>
      </c>
      <c r="M58" s="129"/>
      <c r="N58" s="54">
        <f t="shared" si="39"/>
        <v>0</v>
      </c>
      <c r="O58" s="54">
        <f t="shared" si="40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5"/>
        <v/>
      </c>
      <c r="C59" s="50">
        <f>IF(D11="","-",+C58+1)</f>
        <v>2052</v>
      </c>
      <c r="D59" s="55">
        <f>IF(F58+SUM(E$17:E58)=D$10,F58,D$10-SUM(E$17:E58))</f>
        <v>0</v>
      </c>
      <c r="E59" s="377">
        <f>IF(+I14&lt;F58,I14,D59)</f>
        <v>0</v>
      </c>
      <c r="F59" s="55">
        <f t="shared" si="36"/>
        <v>0</v>
      </c>
      <c r="G59" s="378">
        <f t="shared" si="41"/>
        <v>0</v>
      </c>
      <c r="H59" s="363">
        <f t="shared" si="42"/>
        <v>0</v>
      </c>
      <c r="I59" s="52">
        <f t="shared" si="37"/>
        <v>0</v>
      </c>
      <c r="J59" s="52"/>
      <c r="K59" s="129"/>
      <c r="L59" s="54">
        <f t="shared" si="38"/>
        <v>0</v>
      </c>
      <c r="M59" s="129"/>
      <c r="N59" s="54">
        <f t="shared" si="39"/>
        <v>0</v>
      </c>
      <c r="O59" s="54">
        <f t="shared" si="40"/>
        <v>0</v>
      </c>
      <c r="P59" s="1"/>
    </row>
    <row r="60" spans="2:17" ht="12.5">
      <c r="B60" s="7" t="str">
        <f t="shared" si="5"/>
        <v/>
      </c>
      <c r="C60" s="50">
        <f>IF(D11="","-",+C59+1)</f>
        <v>2053</v>
      </c>
      <c r="D60" s="55">
        <f>IF(F59+SUM(E$17:E59)=D$10,F59,D$10-SUM(E$17:E59))</f>
        <v>0</v>
      </c>
      <c r="E60" s="377">
        <f>IF(+I14&lt;F59,I14,D60)</f>
        <v>0</v>
      </c>
      <c r="F60" s="55">
        <f t="shared" si="36"/>
        <v>0</v>
      </c>
      <c r="G60" s="378">
        <f t="shared" si="41"/>
        <v>0</v>
      </c>
      <c r="H60" s="363">
        <f t="shared" si="42"/>
        <v>0</v>
      </c>
      <c r="I60" s="52">
        <f t="shared" si="37"/>
        <v>0</v>
      </c>
      <c r="J60" s="52"/>
      <c r="K60" s="129"/>
      <c r="L60" s="54">
        <f t="shared" si="38"/>
        <v>0</v>
      </c>
      <c r="M60" s="129"/>
      <c r="N60" s="54">
        <f t="shared" si="39"/>
        <v>0</v>
      </c>
      <c r="O60" s="54">
        <f t="shared" si="40"/>
        <v>0</v>
      </c>
      <c r="P60" s="1"/>
    </row>
    <row r="61" spans="2:17" ht="12.5">
      <c r="B61" s="7" t="str">
        <f t="shared" si="5"/>
        <v/>
      </c>
      <c r="C61" s="50">
        <f>IF(D11="","-",+C60+1)</f>
        <v>2054</v>
      </c>
      <c r="D61" s="55">
        <f>IF(F60+SUM(E$17:E60)=D$10,F60,D$10-SUM(E$17:E60))</f>
        <v>0</v>
      </c>
      <c r="E61" s="377">
        <f>IF(+I14&lt;F60,I14,D61)</f>
        <v>0</v>
      </c>
      <c r="F61" s="55">
        <f t="shared" si="36"/>
        <v>0</v>
      </c>
      <c r="G61" s="379">
        <f t="shared" si="41"/>
        <v>0</v>
      </c>
      <c r="H61" s="363">
        <f t="shared" si="42"/>
        <v>0</v>
      </c>
      <c r="I61" s="52">
        <f t="shared" si="37"/>
        <v>0</v>
      </c>
      <c r="J61" s="52"/>
      <c r="K61" s="129"/>
      <c r="L61" s="54">
        <f t="shared" si="38"/>
        <v>0</v>
      </c>
      <c r="M61" s="129"/>
      <c r="N61" s="54">
        <f t="shared" si="39"/>
        <v>0</v>
      </c>
      <c r="O61" s="54">
        <f t="shared" si="40"/>
        <v>0</v>
      </c>
      <c r="P61" s="1"/>
    </row>
    <row r="62" spans="2:17" ht="12.5">
      <c r="B62" s="7" t="str">
        <f t="shared" si="5"/>
        <v/>
      </c>
      <c r="C62" s="50">
        <f>IF(D11="","-",+C61+1)</f>
        <v>2055</v>
      </c>
      <c r="D62" s="55">
        <f>IF(F61+SUM(E$17:E61)=D$10,F61,D$10-SUM(E$17:E61))</f>
        <v>0</v>
      </c>
      <c r="E62" s="377">
        <f>IF(+I14&lt;F61,I14,D62)</f>
        <v>0</v>
      </c>
      <c r="F62" s="55">
        <f t="shared" si="36"/>
        <v>0</v>
      </c>
      <c r="G62" s="379">
        <f t="shared" si="41"/>
        <v>0</v>
      </c>
      <c r="H62" s="363">
        <f t="shared" si="42"/>
        <v>0</v>
      </c>
      <c r="I62" s="52">
        <f t="shared" si="37"/>
        <v>0</v>
      </c>
      <c r="J62" s="52"/>
      <c r="K62" s="129"/>
      <c r="L62" s="54">
        <f t="shared" si="38"/>
        <v>0</v>
      </c>
      <c r="M62" s="129"/>
      <c r="N62" s="54">
        <f t="shared" si="39"/>
        <v>0</v>
      </c>
      <c r="O62" s="54">
        <f t="shared" si="40"/>
        <v>0</v>
      </c>
      <c r="P62" s="1"/>
    </row>
    <row r="63" spans="2:17" ht="12.5">
      <c r="B63" s="7" t="str">
        <f t="shared" si="5"/>
        <v/>
      </c>
      <c r="C63" s="50">
        <f>IF(D11="","-",+C62+1)</f>
        <v>2056</v>
      </c>
      <c r="D63" s="55">
        <f>IF(F62+SUM(E$17:E62)=D$10,F62,D$10-SUM(E$17:E62))</f>
        <v>0</v>
      </c>
      <c r="E63" s="377">
        <f>IF(+I14&lt;F62,I14,D63)</f>
        <v>0</v>
      </c>
      <c r="F63" s="55">
        <f t="shared" si="36"/>
        <v>0</v>
      </c>
      <c r="G63" s="379">
        <f t="shared" si="41"/>
        <v>0</v>
      </c>
      <c r="H63" s="363">
        <f t="shared" si="42"/>
        <v>0</v>
      </c>
      <c r="I63" s="52">
        <f t="shared" si="37"/>
        <v>0</v>
      </c>
      <c r="J63" s="52"/>
      <c r="K63" s="129"/>
      <c r="L63" s="54">
        <f t="shared" si="38"/>
        <v>0</v>
      </c>
      <c r="M63" s="129"/>
      <c r="N63" s="54">
        <f t="shared" si="39"/>
        <v>0</v>
      </c>
      <c r="O63" s="54">
        <f t="shared" si="40"/>
        <v>0</v>
      </c>
      <c r="P63" s="1"/>
    </row>
    <row r="64" spans="2:17" ht="12.5">
      <c r="B64" s="7" t="str">
        <f t="shared" si="5"/>
        <v/>
      </c>
      <c r="C64" s="50">
        <f>IF(D11="","-",+C63+1)</f>
        <v>2057</v>
      </c>
      <c r="D64" s="55">
        <f>IF(F63+SUM(E$17:E63)=D$10,F63,D$10-SUM(E$17:E63))</f>
        <v>0</v>
      </c>
      <c r="E64" s="377">
        <f>IF(+I14&lt;F63,I14,D64)</f>
        <v>0</v>
      </c>
      <c r="F64" s="55">
        <f t="shared" si="36"/>
        <v>0</v>
      </c>
      <c r="G64" s="379">
        <f t="shared" si="41"/>
        <v>0</v>
      </c>
      <c r="H64" s="363">
        <f t="shared" si="42"/>
        <v>0</v>
      </c>
      <c r="I64" s="52">
        <f t="shared" si="37"/>
        <v>0</v>
      </c>
      <c r="J64" s="52"/>
      <c r="K64" s="129"/>
      <c r="L64" s="54">
        <f t="shared" si="38"/>
        <v>0</v>
      </c>
      <c r="M64" s="129"/>
      <c r="N64" s="54">
        <f t="shared" si="39"/>
        <v>0</v>
      </c>
      <c r="O64" s="54">
        <f t="shared" si="40"/>
        <v>0</v>
      </c>
      <c r="P64" s="1"/>
    </row>
    <row r="65" spans="1:16" ht="12.5">
      <c r="B65" s="7" t="str">
        <f t="shared" si="5"/>
        <v/>
      </c>
      <c r="C65" s="50">
        <f>IF(D11="","-",+C64+1)</f>
        <v>2058</v>
      </c>
      <c r="D65" s="55">
        <f>IF(F64+SUM(E$17:E64)=D$10,F64,D$10-SUM(E$17:E64))</f>
        <v>0</v>
      </c>
      <c r="E65" s="377">
        <f>IF(+I14&lt;F64,I14,D65)</f>
        <v>0</v>
      </c>
      <c r="F65" s="55">
        <f t="shared" si="36"/>
        <v>0</v>
      </c>
      <c r="G65" s="379">
        <f t="shared" si="41"/>
        <v>0</v>
      </c>
      <c r="H65" s="363">
        <f t="shared" si="42"/>
        <v>0</v>
      </c>
      <c r="I65" s="52">
        <f t="shared" si="37"/>
        <v>0</v>
      </c>
      <c r="J65" s="52"/>
      <c r="K65" s="129"/>
      <c r="L65" s="54">
        <f t="shared" si="38"/>
        <v>0</v>
      </c>
      <c r="M65" s="129"/>
      <c r="N65" s="54">
        <f t="shared" si="39"/>
        <v>0</v>
      </c>
      <c r="O65" s="54">
        <f t="shared" si="40"/>
        <v>0</v>
      </c>
      <c r="P65" s="1"/>
    </row>
    <row r="66" spans="1:16" ht="12.5">
      <c r="B66" s="7" t="str">
        <f t="shared" si="5"/>
        <v/>
      </c>
      <c r="C66" s="50">
        <f>IF(D11="","-",+C65+1)</f>
        <v>2059</v>
      </c>
      <c r="D66" s="55">
        <f>IF(F65+SUM(E$17:E65)=D$10,F65,D$10-SUM(E$17:E65))</f>
        <v>0</v>
      </c>
      <c r="E66" s="377">
        <f>IF(+I14&lt;F65,I14,D66)</f>
        <v>0</v>
      </c>
      <c r="F66" s="55">
        <f t="shared" si="36"/>
        <v>0</v>
      </c>
      <c r="G66" s="379">
        <f t="shared" si="41"/>
        <v>0</v>
      </c>
      <c r="H66" s="363">
        <f t="shared" si="42"/>
        <v>0</v>
      </c>
      <c r="I66" s="52">
        <f t="shared" si="37"/>
        <v>0</v>
      </c>
      <c r="J66" s="52"/>
      <c r="K66" s="129"/>
      <c r="L66" s="54">
        <f t="shared" si="38"/>
        <v>0</v>
      </c>
      <c r="M66" s="129"/>
      <c r="N66" s="54">
        <f t="shared" si="39"/>
        <v>0</v>
      </c>
      <c r="O66" s="54">
        <f t="shared" si="40"/>
        <v>0</v>
      </c>
      <c r="P66" s="1"/>
    </row>
    <row r="67" spans="1:16" ht="12.5">
      <c r="B67" s="7" t="str">
        <f t="shared" si="5"/>
        <v/>
      </c>
      <c r="C67" s="50">
        <f>IF(D11="","-",+C66+1)</f>
        <v>2060</v>
      </c>
      <c r="D67" s="55">
        <f>IF(F66+SUM(E$17:E66)=D$10,F66,D$10-SUM(E$17:E66))</f>
        <v>0</v>
      </c>
      <c r="E67" s="377">
        <f>IF(+I14&lt;F66,I14,D67)</f>
        <v>0</v>
      </c>
      <c r="F67" s="55">
        <f t="shared" si="36"/>
        <v>0</v>
      </c>
      <c r="G67" s="379">
        <f t="shared" si="41"/>
        <v>0</v>
      </c>
      <c r="H67" s="363">
        <f t="shared" si="42"/>
        <v>0</v>
      </c>
      <c r="I67" s="52">
        <f t="shared" si="37"/>
        <v>0</v>
      </c>
      <c r="J67" s="52"/>
      <c r="K67" s="129"/>
      <c r="L67" s="54">
        <f t="shared" si="38"/>
        <v>0</v>
      </c>
      <c r="M67" s="129"/>
      <c r="N67" s="54">
        <f t="shared" si="39"/>
        <v>0</v>
      </c>
      <c r="O67" s="54">
        <f t="shared" si="40"/>
        <v>0</v>
      </c>
      <c r="P67" s="1"/>
    </row>
    <row r="68" spans="1:16" ht="12.5">
      <c r="B68" s="7" t="str">
        <f t="shared" si="5"/>
        <v/>
      </c>
      <c r="C68" s="50">
        <f>IF(D11="","-",+C67+1)</f>
        <v>2061</v>
      </c>
      <c r="D68" s="55">
        <f>IF(F67+SUM(E$17:E67)=D$10,F67,D$10-SUM(E$17:E67))</f>
        <v>0</v>
      </c>
      <c r="E68" s="377">
        <f>IF(+I14&lt;F67,I14,D68)</f>
        <v>0</v>
      </c>
      <c r="F68" s="55">
        <f t="shared" si="36"/>
        <v>0</v>
      </c>
      <c r="G68" s="379">
        <f t="shared" si="41"/>
        <v>0</v>
      </c>
      <c r="H68" s="363">
        <f t="shared" si="42"/>
        <v>0</v>
      </c>
      <c r="I68" s="52">
        <f t="shared" si="37"/>
        <v>0</v>
      </c>
      <c r="J68" s="52"/>
      <c r="K68" s="129"/>
      <c r="L68" s="54">
        <f t="shared" si="38"/>
        <v>0</v>
      </c>
      <c r="M68" s="129"/>
      <c r="N68" s="54">
        <f t="shared" si="39"/>
        <v>0</v>
      </c>
      <c r="O68" s="54">
        <f t="shared" si="40"/>
        <v>0</v>
      </c>
      <c r="P68" s="1"/>
    </row>
    <row r="69" spans="1:16" ht="12.5">
      <c r="B69" s="7" t="str">
        <f t="shared" si="5"/>
        <v/>
      </c>
      <c r="C69" s="50">
        <f>IF(D11="","-",+C68+1)</f>
        <v>2062</v>
      </c>
      <c r="D69" s="55">
        <f>IF(F68+SUM(E$17:E68)=D$10,F68,D$10-SUM(E$17:E68))</f>
        <v>0</v>
      </c>
      <c r="E69" s="377">
        <f>IF(+I14&lt;F68,I14,D69)</f>
        <v>0</v>
      </c>
      <c r="F69" s="55">
        <f t="shared" si="36"/>
        <v>0</v>
      </c>
      <c r="G69" s="379">
        <f t="shared" si="41"/>
        <v>0</v>
      </c>
      <c r="H69" s="363">
        <f t="shared" si="42"/>
        <v>0</v>
      </c>
      <c r="I69" s="52">
        <f t="shared" si="37"/>
        <v>0</v>
      </c>
      <c r="J69" s="52"/>
      <c r="K69" s="129"/>
      <c r="L69" s="54">
        <f t="shared" si="38"/>
        <v>0</v>
      </c>
      <c r="M69" s="129"/>
      <c r="N69" s="54">
        <f t="shared" si="39"/>
        <v>0</v>
      </c>
      <c r="O69" s="54">
        <f t="shared" si="40"/>
        <v>0</v>
      </c>
      <c r="P69" s="1"/>
    </row>
    <row r="70" spans="1:16" ht="12.5">
      <c r="B70" s="7" t="str">
        <f t="shared" si="5"/>
        <v/>
      </c>
      <c r="C70" s="50">
        <f>IF(D11="","-",+C69+1)</f>
        <v>2063</v>
      </c>
      <c r="D70" s="55">
        <f>IF(F69+SUM(E$17:E69)=D$10,F69,D$10-SUM(E$17:E69))</f>
        <v>0</v>
      </c>
      <c r="E70" s="377">
        <f>IF(+I14&lt;F69,I14,D70)</f>
        <v>0</v>
      </c>
      <c r="F70" s="55">
        <f t="shared" si="36"/>
        <v>0</v>
      </c>
      <c r="G70" s="379">
        <f t="shared" si="41"/>
        <v>0</v>
      </c>
      <c r="H70" s="363">
        <f t="shared" si="42"/>
        <v>0</v>
      </c>
      <c r="I70" s="52">
        <f t="shared" si="37"/>
        <v>0</v>
      </c>
      <c r="J70" s="52"/>
      <c r="K70" s="129"/>
      <c r="L70" s="54">
        <f t="shared" si="38"/>
        <v>0</v>
      </c>
      <c r="M70" s="129"/>
      <c r="N70" s="54">
        <f t="shared" si="39"/>
        <v>0</v>
      </c>
      <c r="O70" s="54">
        <f t="shared" si="40"/>
        <v>0</v>
      </c>
      <c r="P70" s="1"/>
    </row>
    <row r="71" spans="1:16" ht="12.5">
      <c r="B71" s="7" t="str">
        <f t="shared" si="5"/>
        <v/>
      </c>
      <c r="C71" s="50">
        <f>IF(D11="","-",+C70+1)</f>
        <v>2064</v>
      </c>
      <c r="D71" s="55">
        <f>IF(F70+SUM(E$17:E70)=D$10,F70,D$10-SUM(E$17:E70))</f>
        <v>0</v>
      </c>
      <c r="E71" s="377">
        <f>IF(+I14&lt;F70,I14,D71)</f>
        <v>0</v>
      </c>
      <c r="F71" s="55">
        <f t="shared" si="36"/>
        <v>0</v>
      </c>
      <c r="G71" s="379">
        <f t="shared" si="41"/>
        <v>0</v>
      </c>
      <c r="H71" s="363">
        <f t="shared" si="42"/>
        <v>0</v>
      </c>
      <c r="I71" s="52">
        <f t="shared" si="37"/>
        <v>0</v>
      </c>
      <c r="J71" s="52"/>
      <c r="K71" s="129"/>
      <c r="L71" s="54">
        <f t="shared" si="38"/>
        <v>0</v>
      </c>
      <c r="M71" s="129"/>
      <c r="N71" s="54">
        <f t="shared" si="39"/>
        <v>0</v>
      </c>
      <c r="O71" s="54">
        <f t="shared" si="40"/>
        <v>0</v>
      </c>
      <c r="P71" s="1"/>
    </row>
    <row r="72" spans="1:16" ht="13" thickBot="1">
      <c r="B72" s="7" t="str">
        <f t="shared" si="5"/>
        <v/>
      </c>
      <c r="C72" s="59">
        <f>IF(D11="","-",+C71+1)</f>
        <v>2065</v>
      </c>
      <c r="D72" s="60">
        <f>IF(F71+SUM(E$17:E71)=D$10,F71,D$10-SUM(E$17:E71))</f>
        <v>0</v>
      </c>
      <c r="E72" s="380">
        <f>IF(+I14&lt;F71,I14,D72)</f>
        <v>0</v>
      </c>
      <c r="F72" s="60">
        <f t="shared" si="36"/>
        <v>0</v>
      </c>
      <c r="G72" s="381">
        <f t="shared" si="41"/>
        <v>0</v>
      </c>
      <c r="H72" s="361">
        <f t="shared" si="42"/>
        <v>0</v>
      </c>
      <c r="I72" s="63">
        <f t="shared" si="37"/>
        <v>0</v>
      </c>
      <c r="J72" s="52"/>
      <c r="K72" s="130"/>
      <c r="L72" s="64">
        <f t="shared" si="38"/>
        <v>0</v>
      </c>
      <c r="M72" s="130"/>
      <c r="N72" s="64">
        <f t="shared" si="39"/>
        <v>0</v>
      </c>
      <c r="O72" s="64">
        <f t="shared" si="40"/>
        <v>0</v>
      </c>
      <c r="P72" s="1"/>
    </row>
    <row r="73" spans="1:16" ht="12.5">
      <c r="C73" s="12" t="s">
        <v>78</v>
      </c>
      <c r="D73" s="292"/>
      <c r="E73" s="292">
        <f>SUM(E17:E72)</f>
        <v>205882.00000000026</v>
      </c>
      <c r="F73" s="292"/>
      <c r="G73" s="292">
        <f>SUM(G17:G72)</f>
        <v>752836.93319813779</v>
      </c>
      <c r="H73" s="292">
        <f>SUM(H17:H72)</f>
        <v>752836.93319813779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1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1:16" ht="17.5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22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  <c r="Q85" s="1"/>
    </row>
    <row r="86" spans="1:17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21025.43403027673</v>
      </c>
      <c r="N87" s="386">
        <f>IF(J92&lt;D11,0,VLOOKUP(J92,C17:O72,11))</f>
        <v>21025.43403027673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21804.789821820654</v>
      </c>
      <c r="N88" s="389">
        <f>IF(J92&lt;D11,0,VLOOKUP(J92,C99:P154,7))</f>
        <v>21804.789821820654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27" t="str">
        <f>D7</f>
        <v>Longwood: r&amp;r switches, upgrade bus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779.35579154392326</v>
      </c>
      <c r="N89" s="391">
        <f>+N88-N87</f>
        <v>779.35579154392326</v>
      </c>
      <c r="O89" s="392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  <c r="Q90" s="1"/>
    </row>
    <row r="91" spans="1:17" ht="13.5" thickBot="1">
      <c r="C91" s="75" t="s">
        <v>85</v>
      </c>
      <c r="D91" s="91" t="str">
        <f>+D9</f>
        <v>TP2008014</v>
      </c>
      <c r="E91" s="76"/>
      <c r="F91" s="76"/>
      <c r="G91" s="76"/>
      <c r="H91" s="76"/>
      <c r="I91" s="76"/>
      <c r="J91" s="95"/>
      <c r="Q91" s="1"/>
    </row>
    <row r="92" spans="1:17" ht="13">
      <c r="C92" s="34" t="s">
        <v>51</v>
      </c>
      <c r="D92" s="362">
        <f>IF(D11=I10,0,D10)</f>
        <v>205882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  <c r="Q92" s="1"/>
    </row>
    <row r="93" spans="1:17" ht="12.5">
      <c r="C93" s="34" t="s">
        <v>54</v>
      </c>
      <c r="D93" s="88">
        <f>IF(D11=I10,"",D11)</f>
        <v>2010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3">
        <f>IF(D11=I10,"",D12)</f>
        <v>6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4679.136363636364</v>
      </c>
      <c r="K96" s="292"/>
      <c r="L96" s="292"/>
      <c r="M96" s="292"/>
      <c r="N96" s="292"/>
      <c r="O96" s="292"/>
      <c r="P96" s="1"/>
      <c r="Q96" s="1"/>
    </row>
    <row r="97" spans="1:17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  <c r="Q98" s="1"/>
    </row>
    <row r="99" spans="1:17" ht="12.5">
      <c r="C99" s="50">
        <f>IF(D93= "","-",D93)</f>
        <v>2010</v>
      </c>
      <c r="D99" s="133">
        <v>0</v>
      </c>
      <c r="E99" s="375">
        <v>2621.9512195121952</v>
      </c>
      <c r="F99" s="137">
        <v>212378.04878048779</v>
      </c>
      <c r="G99" s="140">
        <v>106189.0243902439</v>
      </c>
      <c r="H99" s="396">
        <v>20152.28121946373</v>
      </c>
      <c r="I99" s="397">
        <v>20152.28121946373</v>
      </c>
      <c r="J99" s="154">
        <f t="shared" ref="J99:J130" si="43">+I99-H99</f>
        <v>0</v>
      </c>
      <c r="K99" s="54"/>
      <c r="L99" s="112">
        <f t="shared" ref="L99:L104" si="44">H99</f>
        <v>20152.28121946373</v>
      </c>
      <c r="M99" s="53">
        <f t="shared" ref="M99:M130" si="45">IF(L99&lt;&gt;0,+H99-L99,0)</f>
        <v>0</v>
      </c>
      <c r="N99" s="112">
        <f t="shared" ref="N99:N104" si="46">I99</f>
        <v>20152.28121946373</v>
      </c>
      <c r="O99" s="53">
        <f t="shared" ref="O99:O130" si="47">IF(N99&lt;&gt;0,+I99-N99,0)</f>
        <v>0</v>
      </c>
      <c r="P99" s="53">
        <f t="shared" ref="P99:P130" si="48">+O99-M99</f>
        <v>0</v>
      </c>
      <c r="Q99" s="1"/>
    </row>
    <row r="100" spans="1:17" ht="12.5">
      <c r="B100" s="7" t="str">
        <f>IF(D100=F99,"","IU")</f>
        <v>IU</v>
      </c>
      <c r="C100" s="50">
        <f>IF(D93="","-",+C99+1)</f>
        <v>2011</v>
      </c>
      <c r="D100" s="133">
        <v>203260.04878048779</v>
      </c>
      <c r="E100" s="375">
        <v>4901.9523809523807</v>
      </c>
      <c r="F100" s="137">
        <v>198358.09639953543</v>
      </c>
      <c r="G100" s="137">
        <v>200809.07259001161</v>
      </c>
      <c r="H100" s="375">
        <v>35099.600890705573</v>
      </c>
      <c r="I100" s="374">
        <v>35099.600890705573</v>
      </c>
      <c r="J100" s="154">
        <f t="shared" si="43"/>
        <v>0</v>
      </c>
      <c r="K100" s="54"/>
      <c r="L100" s="113">
        <f t="shared" si="44"/>
        <v>35099.600890705573</v>
      </c>
      <c r="M100" s="54">
        <f t="shared" si="45"/>
        <v>0</v>
      </c>
      <c r="N100" s="113">
        <f t="shared" si="46"/>
        <v>35099.600890705573</v>
      </c>
      <c r="O100" s="54">
        <f t="shared" si="47"/>
        <v>0</v>
      </c>
      <c r="P100" s="54">
        <f t="shared" si="48"/>
        <v>0</v>
      </c>
      <c r="Q100" s="1"/>
    </row>
    <row r="101" spans="1:17" ht="12.5">
      <c r="B101" s="7" t="str">
        <f t="shared" ref="B101:B154" si="49">IF(D101=F100,"","IU")</f>
        <v/>
      </c>
      <c r="C101" s="50">
        <f>IF(D93="","-",+C100+1)</f>
        <v>2012</v>
      </c>
      <c r="D101" s="133">
        <v>198358.09639953543</v>
      </c>
      <c r="E101" s="375">
        <v>4901.9523809523807</v>
      </c>
      <c r="F101" s="137">
        <v>193456.14401858306</v>
      </c>
      <c r="G101" s="137">
        <v>195907.12020905924</v>
      </c>
      <c r="H101" s="375">
        <v>33730.455386576738</v>
      </c>
      <c r="I101" s="374">
        <v>33730.455386576738</v>
      </c>
      <c r="J101" s="154">
        <f t="shared" si="43"/>
        <v>0</v>
      </c>
      <c r="K101" s="54"/>
      <c r="L101" s="113">
        <f t="shared" si="44"/>
        <v>33730.455386576738</v>
      </c>
      <c r="M101" s="54">
        <f t="shared" si="45"/>
        <v>0</v>
      </c>
      <c r="N101" s="113">
        <f t="shared" si="46"/>
        <v>33730.455386576738</v>
      </c>
      <c r="O101" s="54">
        <f t="shared" si="47"/>
        <v>0</v>
      </c>
      <c r="P101" s="54">
        <f t="shared" si="48"/>
        <v>0</v>
      </c>
      <c r="Q101" s="1"/>
    </row>
    <row r="102" spans="1:17" ht="12.5">
      <c r="B102" s="7" t="str">
        <f t="shared" si="49"/>
        <v/>
      </c>
      <c r="C102" s="50">
        <f>IF(D93="","-",+C101+1)</f>
        <v>2013</v>
      </c>
      <c r="D102" s="133">
        <v>193456.14401858306</v>
      </c>
      <c r="E102" s="375">
        <v>4901.9523809523807</v>
      </c>
      <c r="F102" s="137">
        <v>188554.19163763069</v>
      </c>
      <c r="G102" s="137">
        <v>191005.16782810687</v>
      </c>
      <c r="H102" s="375">
        <v>30743.366686318692</v>
      </c>
      <c r="I102" s="374">
        <v>30743.366686318692</v>
      </c>
      <c r="J102" s="154">
        <v>0</v>
      </c>
      <c r="K102" s="54"/>
      <c r="L102" s="113">
        <f t="shared" si="44"/>
        <v>30743.366686318692</v>
      </c>
      <c r="M102" s="54">
        <f t="shared" ref="M102:M107" si="50">IF(L102&lt;&gt;0,+H102-L102,0)</f>
        <v>0</v>
      </c>
      <c r="N102" s="113">
        <f t="shared" si="46"/>
        <v>30743.366686318692</v>
      </c>
      <c r="O102" s="54">
        <f>IF(N102&lt;&gt;0,+I102-N102,0)</f>
        <v>0</v>
      </c>
      <c r="P102" s="54">
        <f>+O102-M102</f>
        <v>0</v>
      </c>
      <c r="Q102" s="1"/>
    </row>
    <row r="103" spans="1:17" ht="12.5">
      <c r="B103" s="7" t="str">
        <f t="shared" si="49"/>
        <v/>
      </c>
      <c r="C103" s="50">
        <f>IF(D93="","-",+C102+1)</f>
        <v>2014</v>
      </c>
      <c r="D103" s="133">
        <v>188554.19163763069</v>
      </c>
      <c r="E103" s="375">
        <v>4901.9523809523807</v>
      </c>
      <c r="F103" s="137">
        <v>183652.23925667832</v>
      </c>
      <c r="G103" s="137">
        <v>186103.21544715451</v>
      </c>
      <c r="H103" s="375">
        <v>30197.745297823447</v>
      </c>
      <c r="I103" s="374">
        <v>30197.745297823447</v>
      </c>
      <c r="J103" s="54">
        <v>0</v>
      </c>
      <c r="K103" s="54"/>
      <c r="L103" s="113">
        <f t="shared" si="44"/>
        <v>30197.745297823447</v>
      </c>
      <c r="M103" s="54">
        <f t="shared" si="50"/>
        <v>0</v>
      </c>
      <c r="N103" s="113">
        <f t="shared" si="46"/>
        <v>30197.745297823447</v>
      </c>
      <c r="O103" s="54">
        <f>IF(N103&lt;&gt;0,+I103-N103,0)</f>
        <v>0</v>
      </c>
      <c r="P103" s="54">
        <f>+O103-M103</f>
        <v>0</v>
      </c>
      <c r="Q103" s="1"/>
    </row>
    <row r="104" spans="1:17" ht="12.5">
      <c r="B104" s="7" t="str">
        <f t="shared" si="49"/>
        <v/>
      </c>
      <c r="C104" s="50">
        <f>IF(D93="","-",+C103+1)</f>
        <v>2015</v>
      </c>
      <c r="D104" s="133">
        <v>183652.23925667832</v>
      </c>
      <c r="E104" s="375">
        <v>4901.9523809523807</v>
      </c>
      <c r="F104" s="137">
        <v>178750.28687572596</v>
      </c>
      <c r="G104" s="137">
        <v>181201.26306620214</v>
      </c>
      <c r="H104" s="375">
        <v>28778.63948471695</v>
      </c>
      <c r="I104" s="374">
        <v>28778.63948471695</v>
      </c>
      <c r="J104" s="54">
        <f t="shared" si="43"/>
        <v>0</v>
      </c>
      <c r="K104" s="54"/>
      <c r="L104" s="113">
        <f t="shared" si="44"/>
        <v>28778.63948471695</v>
      </c>
      <c r="M104" s="54">
        <f t="shared" si="50"/>
        <v>0</v>
      </c>
      <c r="N104" s="113">
        <f t="shared" si="46"/>
        <v>28778.63948471695</v>
      </c>
      <c r="O104" s="54">
        <f>IF(N104&lt;&gt;0,+I104-N104,0)</f>
        <v>0</v>
      </c>
      <c r="P104" s="54">
        <f>+O104-M104</f>
        <v>0</v>
      </c>
      <c r="Q104" s="1"/>
    </row>
    <row r="105" spans="1:17" ht="12.5">
      <c r="B105" s="7" t="str">
        <f t="shared" si="49"/>
        <v/>
      </c>
      <c r="C105" s="50">
        <f>IF(D93="","-",+C104+1)</f>
        <v>2016</v>
      </c>
      <c r="D105" s="133">
        <v>178750.28687572596</v>
      </c>
      <c r="E105" s="375">
        <v>4787.9534883720926</v>
      </c>
      <c r="F105" s="137">
        <v>173962.33338735386</v>
      </c>
      <c r="G105" s="137">
        <v>176356.31013153991</v>
      </c>
      <c r="H105" s="375">
        <v>27176.384994149808</v>
      </c>
      <c r="I105" s="374">
        <v>27176.384994149808</v>
      </c>
      <c r="J105" s="54">
        <f t="shared" si="43"/>
        <v>0</v>
      </c>
      <c r="K105" s="54"/>
      <c r="L105" s="113">
        <f t="shared" ref="L105:L110" si="51">H105</f>
        <v>27176.384994149808</v>
      </c>
      <c r="M105" s="54">
        <f t="shared" si="50"/>
        <v>0</v>
      </c>
      <c r="N105" s="113">
        <f t="shared" ref="N105:N110" si="52">I105</f>
        <v>27176.384994149808</v>
      </c>
      <c r="O105" s="54">
        <f>IF(N105&lt;&gt;0,+I105-N105,0)</f>
        <v>0</v>
      </c>
      <c r="P105" s="54">
        <f>+O105-M105</f>
        <v>0</v>
      </c>
      <c r="Q105" s="1"/>
    </row>
    <row r="106" spans="1:17" ht="12.5">
      <c r="B106" s="7" t="str">
        <f t="shared" si="49"/>
        <v/>
      </c>
      <c r="C106" s="50">
        <f>IF(D93="","-",+C105+1)</f>
        <v>2017</v>
      </c>
      <c r="D106" s="133">
        <v>173962.33338735386</v>
      </c>
      <c r="E106" s="375">
        <v>4901.9523809523807</v>
      </c>
      <c r="F106" s="137">
        <v>169060.3810064015</v>
      </c>
      <c r="G106" s="137">
        <v>171511.35719687768</v>
      </c>
      <c r="H106" s="375">
        <v>25735.686949015238</v>
      </c>
      <c r="I106" s="374">
        <v>25735.686949015238</v>
      </c>
      <c r="J106" s="54">
        <f t="shared" si="43"/>
        <v>0</v>
      </c>
      <c r="K106" s="54"/>
      <c r="L106" s="113">
        <f t="shared" si="51"/>
        <v>25735.686949015238</v>
      </c>
      <c r="M106" s="54">
        <f t="shared" si="50"/>
        <v>0</v>
      </c>
      <c r="N106" s="113">
        <f t="shared" si="52"/>
        <v>25735.686949015238</v>
      </c>
      <c r="O106" s="54">
        <f>IF(N106&lt;&gt;0,+I106-N106,0)</f>
        <v>0</v>
      </c>
      <c r="P106" s="54">
        <f>+O106-M106</f>
        <v>0</v>
      </c>
      <c r="Q106" s="1"/>
    </row>
    <row r="107" spans="1:17" ht="12.5">
      <c r="B107" s="7" t="str">
        <f t="shared" si="49"/>
        <v/>
      </c>
      <c r="C107" s="50">
        <f>IF(D93="","-",+C106+1)</f>
        <v>2018</v>
      </c>
      <c r="D107" s="133">
        <v>169060.3810064015</v>
      </c>
      <c r="E107" s="375">
        <v>4901.9523809523807</v>
      </c>
      <c r="F107" s="137">
        <v>164158.42862544913</v>
      </c>
      <c r="G107" s="137">
        <v>166609.40481592531</v>
      </c>
      <c r="H107" s="375">
        <v>22496.669570219787</v>
      </c>
      <c r="I107" s="374">
        <v>22496.669570219787</v>
      </c>
      <c r="J107" s="54">
        <f t="shared" si="43"/>
        <v>0</v>
      </c>
      <c r="K107" s="54"/>
      <c r="L107" s="113">
        <f t="shared" si="51"/>
        <v>22496.669570219787</v>
      </c>
      <c r="M107" s="54">
        <f t="shared" si="50"/>
        <v>0</v>
      </c>
      <c r="N107" s="113">
        <f t="shared" si="52"/>
        <v>22496.669570219787</v>
      </c>
      <c r="O107" s="54">
        <f t="shared" si="47"/>
        <v>0</v>
      </c>
      <c r="P107" s="54">
        <f t="shared" si="48"/>
        <v>0</v>
      </c>
      <c r="Q107" s="1"/>
    </row>
    <row r="108" spans="1:17" ht="12.5">
      <c r="B108" s="7" t="str">
        <f t="shared" si="49"/>
        <v/>
      </c>
      <c r="C108" s="50">
        <f>IF(D93="","-",+C107+1)</f>
        <v>2019</v>
      </c>
      <c r="D108" s="133">
        <v>164158.42862544913</v>
      </c>
      <c r="E108" s="375">
        <v>4787.9534883720926</v>
      </c>
      <c r="F108" s="137">
        <v>159370.47513707704</v>
      </c>
      <c r="G108" s="137">
        <v>161764.45188126308</v>
      </c>
      <c r="H108" s="375">
        <v>22103.308828819529</v>
      </c>
      <c r="I108" s="374">
        <v>22103.308828819529</v>
      </c>
      <c r="J108" s="54">
        <f t="shared" si="43"/>
        <v>0</v>
      </c>
      <c r="K108" s="54"/>
      <c r="L108" s="113">
        <f t="shared" si="51"/>
        <v>22103.308828819529</v>
      </c>
      <c r="M108" s="54">
        <f t="shared" ref="M108:M109" si="53">IF(L108&lt;&gt;0,+H108-L108,0)</f>
        <v>0</v>
      </c>
      <c r="N108" s="113">
        <f t="shared" si="52"/>
        <v>22103.308828819529</v>
      </c>
      <c r="O108" s="54">
        <f t="shared" si="47"/>
        <v>0</v>
      </c>
      <c r="P108" s="54">
        <f t="shared" si="48"/>
        <v>0</v>
      </c>
      <c r="Q108" s="1"/>
    </row>
    <row r="109" spans="1:17" ht="12.5">
      <c r="B109" s="7" t="str">
        <f t="shared" si="49"/>
        <v/>
      </c>
      <c r="C109" s="50">
        <f>IF(D93="","-",+C108+1)</f>
        <v>2020</v>
      </c>
      <c r="D109" s="133">
        <v>159370.47513707704</v>
      </c>
      <c r="E109" s="375">
        <v>4901.9523809523807</v>
      </c>
      <c r="F109" s="137">
        <v>154468.52275612467</v>
      </c>
      <c r="G109" s="137">
        <v>156919.49894660086</v>
      </c>
      <c r="H109" s="375">
        <v>21782.384276733683</v>
      </c>
      <c r="I109" s="374">
        <v>21782.384276733683</v>
      </c>
      <c r="J109" s="54">
        <f t="shared" si="43"/>
        <v>0</v>
      </c>
      <c r="K109" s="54"/>
      <c r="L109" s="113">
        <f t="shared" si="51"/>
        <v>21782.384276733683</v>
      </c>
      <c r="M109" s="54">
        <f t="shared" si="53"/>
        <v>0</v>
      </c>
      <c r="N109" s="113">
        <f t="shared" si="52"/>
        <v>21782.384276733683</v>
      </c>
      <c r="O109" s="54">
        <f t="shared" si="47"/>
        <v>0</v>
      </c>
      <c r="P109" s="54">
        <f t="shared" si="48"/>
        <v>0</v>
      </c>
      <c r="Q109" s="1"/>
    </row>
    <row r="110" spans="1:17" ht="12.5">
      <c r="B110" s="7" t="str">
        <f t="shared" si="49"/>
        <v/>
      </c>
      <c r="C110" s="50">
        <f>IF(D93="","-",+C109+1)</f>
        <v>2021</v>
      </c>
      <c r="D110" s="133">
        <v>154468.52275612467</v>
      </c>
      <c r="E110" s="375">
        <v>5021.5121951219517</v>
      </c>
      <c r="F110" s="137">
        <v>149447.01056100271</v>
      </c>
      <c r="G110" s="137">
        <v>151957.76665856369</v>
      </c>
      <c r="H110" s="375">
        <v>22270.880518555168</v>
      </c>
      <c r="I110" s="374">
        <v>22270.880518555168</v>
      </c>
      <c r="J110" s="54">
        <f t="shared" si="43"/>
        <v>0</v>
      </c>
      <c r="K110" s="54"/>
      <c r="L110" s="113">
        <f t="shared" si="51"/>
        <v>22270.880518555168</v>
      </c>
      <c r="M110" s="54">
        <f t="shared" ref="M110" si="54">IF(L110&lt;&gt;0,+H110-L110,0)</f>
        <v>0</v>
      </c>
      <c r="N110" s="113">
        <f t="shared" si="52"/>
        <v>22270.880518555168</v>
      </c>
      <c r="O110" s="54">
        <f t="shared" ref="O110" si="55">IF(N110&lt;&gt;0,+I110-N110,0)</f>
        <v>0</v>
      </c>
      <c r="P110" s="54">
        <f t="shared" ref="P110" si="56">+O110-M110</f>
        <v>0</v>
      </c>
      <c r="Q110" s="1"/>
    </row>
    <row r="111" spans="1:17" ht="12.5">
      <c r="B111" s="7" t="str">
        <f t="shared" si="49"/>
        <v/>
      </c>
      <c r="C111" s="50">
        <f>IF(D93="","-",+C110+1)</f>
        <v>2022</v>
      </c>
      <c r="D111" s="12">
        <v>149447.01056100271</v>
      </c>
      <c r="E111" s="377">
        <v>4901.9523809523807</v>
      </c>
      <c r="F111" s="55">
        <v>144545.05818005034</v>
      </c>
      <c r="G111" s="55">
        <v>146996.03437052653</v>
      </c>
      <c r="H111" s="379">
        <v>22167.789513902546</v>
      </c>
      <c r="I111" s="398">
        <v>22167.789513902546</v>
      </c>
      <c r="J111" s="54">
        <f t="shared" si="43"/>
        <v>0</v>
      </c>
      <c r="K111" s="54"/>
      <c r="L111" s="129"/>
      <c r="M111" s="54">
        <f t="shared" si="45"/>
        <v>0</v>
      </c>
      <c r="N111" s="129"/>
      <c r="O111" s="54">
        <f t="shared" si="47"/>
        <v>0</v>
      </c>
      <c r="P111" s="54">
        <f t="shared" si="48"/>
        <v>0</v>
      </c>
      <c r="Q111" s="1"/>
    </row>
    <row r="112" spans="1:17" ht="12.5">
      <c r="B112" s="7" t="str">
        <f t="shared" si="49"/>
        <v/>
      </c>
      <c r="C112" s="50">
        <f>IF(D93="","-",+C111+1)</f>
        <v>2023</v>
      </c>
      <c r="D112" s="12">
        <f>IF(F111+SUM(E$99:E111)=D$92,F111,D$92-SUM(E$99:E111))</f>
        <v>144545.05818005034</v>
      </c>
      <c r="E112" s="377">
        <f>IF(+J96&lt;F111,J96,D112)</f>
        <v>4679.136363636364</v>
      </c>
      <c r="F112" s="55">
        <f t="shared" ref="F112:F131" si="57">+D112-E112</f>
        <v>139865.92181641399</v>
      </c>
      <c r="G112" s="55">
        <f t="shared" ref="G112:G130" si="58">+(F112+D112)/2</f>
        <v>142205.48999823217</v>
      </c>
      <c r="H112" s="379">
        <f t="shared" ref="H112:H130" si="59">+J$94*G112+E112</f>
        <v>22387.465547086642</v>
      </c>
      <c r="I112" s="398">
        <f t="shared" ref="I112:I130" si="60">+J$95*G112+E112</f>
        <v>22387.465547086642</v>
      </c>
      <c r="J112" s="54">
        <f t="shared" si="43"/>
        <v>0</v>
      </c>
      <c r="K112" s="54"/>
      <c r="L112" s="129"/>
      <c r="M112" s="54">
        <f t="shared" si="45"/>
        <v>0</v>
      </c>
      <c r="N112" s="129"/>
      <c r="O112" s="54">
        <f t="shared" si="47"/>
        <v>0</v>
      </c>
      <c r="P112" s="54">
        <f t="shared" si="48"/>
        <v>0</v>
      </c>
      <c r="Q112" s="1"/>
    </row>
    <row r="113" spans="2:17" ht="12.5">
      <c r="B113" s="7" t="str">
        <f t="shared" si="49"/>
        <v/>
      </c>
      <c r="C113" s="460">
        <f>IF(D93="","-",+C112+1)</f>
        <v>2024</v>
      </c>
      <c r="D113" s="12">
        <f>IF(F112+SUM(E$99:E112)=D$92,F112,D$92-SUM(E$99:E112))</f>
        <v>139865.92181641399</v>
      </c>
      <c r="E113" s="377">
        <f>IF(+J96&lt;F112,J96,D113)</f>
        <v>4679.136363636364</v>
      </c>
      <c r="F113" s="55">
        <f t="shared" si="57"/>
        <v>135186.78545277764</v>
      </c>
      <c r="G113" s="55">
        <f t="shared" si="58"/>
        <v>137526.35363459581</v>
      </c>
      <c r="H113" s="379">
        <f t="shared" si="59"/>
        <v>21804.789821820654</v>
      </c>
      <c r="I113" s="398">
        <f t="shared" si="60"/>
        <v>21804.789821820654</v>
      </c>
      <c r="J113" s="54">
        <f t="shared" si="43"/>
        <v>0</v>
      </c>
      <c r="K113" s="54"/>
      <c r="L113" s="129"/>
      <c r="M113" s="54">
        <f t="shared" si="45"/>
        <v>0</v>
      </c>
      <c r="N113" s="129"/>
      <c r="O113" s="54">
        <f t="shared" si="47"/>
        <v>0</v>
      </c>
      <c r="P113" s="54">
        <f t="shared" si="48"/>
        <v>0</v>
      </c>
      <c r="Q113" s="1"/>
    </row>
    <row r="114" spans="2:17" ht="12.5">
      <c r="B114" s="7" t="str">
        <f t="shared" si="49"/>
        <v/>
      </c>
      <c r="C114" s="50">
        <f>IF(D93="","-",+C113+1)</f>
        <v>2025</v>
      </c>
      <c r="D114" s="12">
        <f>IF(F113+SUM(E$99:E113)=D$92,F113,D$92-SUM(E$99:E113))</f>
        <v>135186.78545277764</v>
      </c>
      <c r="E114" s="377">
        <f>IF(+J96&lt;F113,J96,D114)</f>
        <v>4679.136363636364</v>
      </c>
      <c r="F114" s="55">
        <f t="shared" si="57"/>
        <v>130507.64908914127</v>
      </c>
      <c r="G114" s="55">
        <f t="shared" si="58"/>
        <v>132847.21727095946</v>
      </c>
      <c r="H114" s="379">
        <f t="shared" si="59"/>
        <v>21222.114096554666</v>
      </c>
      <c r="I114" s="398">
        <f t="shared" si="60"/>
        <v>21222.114096554666</v>
      </c>
      <c r="J114" s="54">
        <f t="shared" si="43"/>
        <v>0</v>
      </c>
      <c r="K114" s="54"/>
      <c r="L114" s="129"/>
      <c r="M114" s="54">
        <f t="shared" si="45"/>
        <v>0</v>
      </c>
      <c r="N114" s="129"/>
      <c r="O114" s="54">
        <f t="shared" si="47"/>
        <v>0</v>
      </c>
      <c r="P114" s="54">
        <f t="shared" si="48"/>
        <v>0</v>
      </c>
      <c r="Q114" s="1"/>
    </row>
    <row r="115" spans="2:17" ht="12.5">
      <c r="B115" s="7" t="str">
        <f t="shared" si="49"/>
        <v/>
      </c>
      <c r="C115" s="50">
        <f>IF(D93="","-",+C114+1)</f>
        <v>2026</v>
      </c>
      <c r="D115" s="12">
        <f>IF(F114+SUM(E$99:E114)=D$92,F114,D$92-SUM(E$99:E114))</f>
        <v>130507.64908914127</v>
      </c>
      <c r="E115" s="377">
        <f>IF(+J96&lt;F114,J96,D115)</f>
        <v>4679.136363636364</v>
      </c>
      <c r="F115" s="55">
        <f t="shared" si="57"/>
        <v>125828.5127255049</v>
      </c>
      <c r="G115" s="55">
        <f t="shared" si="58"/>
        <v>128168.08090732308</v>
      </c>
      <c r="H115" s="379">
        <f t="shared" si="59"/>
        <v>20639.438371288677</v>
      </c>
      <c r="I115" s="398">
        <f t="shared" si="60"/>
        <v>20639.438371288677</v>
      </c>
      <c r="J115" s="54">
        <f t="shared" si="43"/>
        <v>0</v>
      </c>
      <c r="K115" s="54"/>
      <c r="L115" s="129"/>
      <c r="M115" s="54">
        <f t="shared" si="45"/>
        <v>0</v>
      </c>
      <c r="N115" s="129"/>
      <c r="O115" s="54">
        <f t="shared" si="47"/>
        <v>0</v>
      </c>
      <c r="P115" s="54">
        <f t="shared" si="48"/>
        <v>0</v>
      </c>
      <c r="Q115" s="1"/>
    </row>
    <row r="116" spans="2:17" ht="12.5">
      <c r="B116" s="7" t="str">
        <f t="shared" si="49"/>
        <v/>
      </c>
      <c r="C116" s="50">
        <f>IF(D93="","-",+C115+1)</f>
        <v>2027</v>
      </c>
      <c r="D116" s="12">
        <f>IF(F115+SUM(E$99:E115)=D$92,F115,D$92-SUM(E$99:E115))</f>
        <v>125828.5127255049</v>
      </c>
      <c r="E116" s="377">
        <f>IF(+J96&lt;F115,J96,D116)</f>
        <v>4679.136363636364</v>
      </c>
      <c r="F116" s="55">
        <f t="shared" si="57"/>
        <v>121149.37636186853</v>
      </c>
      <c r="G116" s="55">
        <f t="shared" si="58"/>
        <v>123488.94454368672</v>
      </c>
      <c r="H116" s="379">
        <f t="shared" si="59"/>
        <v>20056.762646022689</v>
      </c>
      <c r="I116" s="398">
        <f t="shared" si="60"/>
        <v>20056.762646022689</v>
      </c>
      <c r="J116" s="54">
        <f t="shared" si="43"/>
        <v>0</v>
      </c>
      <c r="K116" s="54"/>
      <c r="L116" s="129"/>
      <c r="M116" s="54">
        <f t="shared" si="45"/>
        <v>0</v>
      </c>
      <c r="N116" s="129"/>
      <c r="O116" s="54">
        <f t="shared" si="47"/>
        <v>0</v>
      </c>
      <c r="P116" s="54">
        <f t="shared" si="48"/>
        <v>0</v>
      </c>
      <c r="Q116" s="1"/>
    </row>
    <row r="117" spans="2:17" ht="12.5">
      <c r="B117" s="7" t="str">
        <f t="shared" si="49"/>
        <v/>
      </c>
      <c r="C117" s="50">
        <f>IF(D93="","-",+C116+1)</f>
        <v>2028</v>
      </c>
      <c r="D117" s="12">
        <f>IF(F116+SUM(E$99:E116)=D$92,F116,D$92-SUM(E$99:E116))</f>
        <v>121149.37636186853</v>
      </c>
      <c r="E117" s="377">
        <f>IF(+J96&lt;F116,J96,D117)</f>
        <v>4679.136363636364</v>
      </c>
      <c r="F117" s="55">
        <f t="shared" si="57"/>
        <v>116470.23999823217</v>
      </c>
      <c r="G117" s="55">
        <f t="shared" si="58"/>
        <v>118809.80818005034</v>
      </c>
      <c r="H117" s="379">
        <f t="shared" si="59"/>
        <v>19474.086920756698</v>
      </c>
      <c r="I117" s="398">
        <f t="shared" si="60"/>
        <v>19474.086920756698</v>
      </c>
      <c r="J117" s="54">
        <f t="shared" si="43"/>
        <v>0</v>
      </c>
      <c r="K117" s="54"/>
      <c r="L117" s="129"/>
      <c r="M117" s="54">
        <f t="shared" si="45"/>
        <v>0</v>
      </c>
      <c r="N117" s="129"/>
      <c r="O117" s="54">
        <f t="shared" si="47"/>
        <v>0</v>
      </c>
      <c r="P117" s="54">
        <f t="shared" si="48"/>
        <v>0</v>
      </c>
      <c r="Q117" s="1"/>
    </row>
    <row r="118" spans="2:17" ht="12.5">
      <c r="B118" s="7" t="str">
        <f t="shared" si="49"/>
        <v/>
      </c>
      <c r="C118" s="50">
        <f>IF(D93="","-",+C117+1)</f>
        <v>2029</v>
      </c>
      <c r="D118" s="12">
        <f>IF(F117+SUM(E$99:E117)=D$92,F117,D$92-SUM(E$99:E117))</f>
        <v>116470.23999823217</v>
      </c>
      <c r="E118" s="377">
        <f>IF(+J96&lt;F117,J96,D118)</f>
        <v>4679.136363636364</v>
      </c>
      <c r="F118" s="55">
        <f t="shared" si="57"/>
        <v>111791.1036345958</v>
      </c>
      <c r="G118" s="55">
        <f t="shared" si="58"/>
        <v>114130.67181641399</v>
      </c>
      <c r="H118" s="379">
        <f t="shared" si="59"/>
        <v>18891.411195490709</v>
      </c>
      <c r="I118" s="398">
        <f t="shared" si="60"/>
        <v>18891.411195490709</v>
      </c>
      <c r="J118" s="54">
        <f t="shared" si="43"/>
        <v>0</v>
      </c>
      <c r="K118" s="54"/>
      <c r="L118" s="129"/>
      <c r="M118" s="54">
        <f t="shared" si="45"/>
        <v>0</v>
      </c>
      <c r="N118" s="129"/>
      <c r="O118" s="54">
        <f t="shared" si="47"/>
        <v>0</v>
      </c>
      <c r="P118" s="54">
        <f t="shared" si="48"/>
        <v>0</v>
      </c>
      <c r="Q118" s="1"/>
    </row>
    <row r="119" spans="2:17" ht="12.5">
      <c r="B119" s="7" t="str">
        <f t="shared" si="49"/>
        <v/>
      </c>
      <c r="C119" s="50">
        <f>IF(D93="","-",+C118+1)</f>
        <v>2030</v>
      </c>
      <c r="D119" s="12">
        <f>IF(F118+SUM(E$99:E118)=D$92,F118,D$92-SUM(E$99:E118))</f>
        <v>111791.1036345958</v>
      </c>
      <c r="E119" s="377">
        <f>IF(+J96&lt;F118,J96,D119)</f>
        <v>4679.136363636364</v>
      </c>
      <c r="F119" s="55">
        <f t="shared" si="57"/>
        <v>107111.96727095943</v>
      </c>
      <c r="G119" s="55">
        <f t="shared" si="58"/>
        <v>109451.53545277761</v>
      </c>
      <c r="H119" s="379">
        <f t="shared" si="59"/>
        <v>18308.735470224718</v>
      </c>
      <c r="I119" s="398">
        <f t="shared" si="60"/>
        <v>18308.735470224718</v>
      </c>
      <c r="J119" s="54">
        <f t="shared" si="43"/>
        <v>0</v>
      </c>
      <c r="K119" s="54"/>
      <c r="L119" s="129"/>
      <c r="M119" s="54">
        <f t="shared" si="45"/>
        <v>0</v>
      </c>
      <c r="N119" s="129"/>
      <c r="O119" s="54">
        <f t="shared" si="47"/>
        <v>0</v>
      </c>
      <c r="P119" s="54">
        <f t="shared" si="48"/>
        <v>0</v>
      </c>
      <c r="Q119" s="1"/>
    </row>
    <row r="120" spans="2:17" ht="12.5">
      <c r="B120" s="7" t="str">
        <f t="shared" si="49"/>
        <v/>
      </c>
      <c r="C120" s="50">
        <f>IF(D93="","-",+C119+1)</f>
        <v>2031</v>
      </c>
      <c r="D120" s="12">
        <f>IF(F119+SUM(E$99:E119)=D$92,F119,D$92-SUM(E$99:E119))</f>
        <v>107111.96727095943</v>
      </c>
      <c r="E120" s="377">
        <f>IF(+J96&lt;F119,J96,D120)</f>
        <v>4679.136363636364</v>
      </c>
      <c r="F120" s="55">
        <f t="shared" si="57"/>
        <v>102432.83090732306</v>
      </c>
      <c r="G120" s="55">
        <f t="shared" si="58"/>
        <v>104772.39908914125</v>
      </c>
      <c r="H120" s="379">
        <f t="shared" si="59"/>
        <v>17726.059744958729</v>
      </c>
      <c r="I120" s="398">
        <f t="shared" si="60"/>
        <v>17726.059744958729</v>
      </c>
      <c r="J120" s="54">
        <f t="shared" si="43"/>
        <v>0</v>
      </c>
      <c r="K120" s="54"/>
      <c r="L120" s="129"/>
      <c r="M120" s="54">
        <f t="shared" si="45"/>
        <v>0</v>
      </c>
      <c r="N120" s="129"/>
      <c r="O120" s="54">
        <f t="shared" si="47"/>
        <v>0</v>
      </c>
      <c r="P120" s="54">
        <f t="shared" si="48"/>
        <v>0</v>
      </c>
      <c r="Q120" s="1"/>
    </row>
    <row r="121" spans="2:17" ht="12.5">
      <c r="B121" s="7" t="str">
        <f t="shared" si="49"/>
        <v/>
      </c>
      <c r="C121" s="50">
        <f>IF(D93="","-",+C120+1)</f>
        <v>2032</v>
      </c>
      <c r="D121" s="12">
        <f>IF(F120+SUM(E$99:E120)=D$92,F120,D$92-SUM(E$99:E120))</f>
        <v>102432.83090732306</v>
      </c>
      <c r="E121" s="377">
        <f>IF(+J96&lt;F120,J96,D121)</f>
        <v>4679.136363636364</v>
      </c>
      <c r="F121" s="55">
        <f t="shared" si="57"/>
        <v>97753.694543686695</v>
      </c>
      <c r="G121" s="55">
        <f t="shared" si="58"/>
        <v>100093.26272550487</v>
      </c>
      <c r="H121" s="379">
        <f t="shared" si="59"/>
        <v>17143.384019692741</v>
      </c>
      <c r="I121" s="398">
        <f t="shared" si="60"/>
        <v>17143.384019692741</v>
      </c>
      <c r="J121" s="54">
        <f t="shared" si="43"/>
        <v>0</v>
      </c>
      <c r="K121" s="54"/>
      <c r="L121" s="129"/>
      <c r="M121" s="54">
        <f t="shared" si="45"/>
        <v>0</v>
      </c>
      <c r="N121" s="129"/>
      <c r="O121" s="54">
        <f t="shared" si="47"/>
        <v>0</v>
      </c>
      <c r="P121" s="54">
        <f t="shared" si="48"/>
        <v>0</v>
      </c>
      <c r="Q121" s="1"/>
    </row>
    <row r="122" spans="2:17" ht="12.5">
      <c r="B122" s="7" t="str">
        <f t="shared" si="49"/>
        <v/>
      </c>
      <c r="C122" s="50">
        <f>IF(D93="","-",+C121+1)</f>
        <v>2033</v>
      </c>
      <c r="D122" s="12">
        <f>IF(F121+SUM(E$99:E121)=D$92,F121,D$92-SUM(E$99:E121))</f>
        <v>97753.694543686695</v>
      </c>
      <c r="E122" s="377">
        <f>IF(+J96&lt;F121,J96,D122)</f>
        <v>4679.136363636364</v>
      </c>
      <c r="F122" s="55">
        <f t="shared" si="57"/>
        <v>93074.558180050328</v>
      </c>
      <c r="G122" s="55">
        <f t="shared" si="58"/>
        <v>95414.126361868519</v>
      </c>
      <c r="H122" s="379">
        <f t="shared" si="59"/>
        <v>16560.708294426753</v>
      </c>
      <c r="I122" s="398">
        <f t="shared" si="60"/>
        <v>16560.708294426753</v>
      </c>
      <c r="J122" s="54">
        <f t="shared" si="43"/>
        <v>0</v>
      </c>
      <c r="K122" s="54"/>
      <c r="L122" s="129"/>
      <c r="M122" s="54">
        <f t="shared" si="45"/>
        <v>0</v>
      </c>
      <c r="N122" s="129"/>
      <c r="O122" s="54">
        <f t="shared" si="47"/>
        <v>0</v>
      </c>
      <c r="P122" s="54">
        <f t="shared" si="48"/>
        <v>0</v>
      </c>
      <c r="Q122" s="1"/>
    </row>
    <row r="123" spans="2:17" ht="12.5">
      <c r="B123" s="7" t="str">
        <f t="shared" si="49"/>
        <v/>
      </c>
      <c r="C123" s="50">
        <f>IF(D93="","-",+C122+1)</f>
        <v>2034</v>
      </c>
      <c r="D123" s="12">
        <f>IF(F122+SUM(E$99:E122)=D$92,F122,D$92-SUM(E$99:E122))</f>
        <v>93074.558180050328</v>
      </c>
      <c r="E123" s="377">
        <f>IF(+J96&lt;F122,J96,D123)</f>
        <v>4679.136363636364</v>
      </c>
      <c r="F123" s="55">
        <f t="shared" si="57"/>
        <v>88395.42181641396</v>
      </c>
      <c r="G123" s="55">
        <f t="shared" si="58"/>
        <v>90734.989998232137</v>
      </c>
      <c r="H123" s="379">
        <f t="shared" si="59"/>
        <v>15978.032569160761</v>
      </c>
      <c r="I123" s="398">
        <f t="shared" si="60"/>
        <v>15978.032569160761</v>
      </c>
      <c r="J123" s="54">
        <f t="shared" si="43"/>
        <v>0</v>
      </c>
      <c r="K123" s="54"/>
      <c r="L123" s="129"/>
      <c r="M123" s="54">
        <f t="shared" si="45"/>
        <v>0</v>
      </c>
      <c r="N123" s="129"/>
      <c r="O123" s="54">
        <f t="shared" si="47"/>
        <v>0</v>
      </c>
      <c r="P123" s="54">
        <f t="shared" si="48"/>
        <v>0</v>
      </c>
      <c r="Q123" s="1"/>
    </row>
    <row r="124" spans="2:17" ht="12.5">
      <c r="B124" s="7" t="str">
        <f t="shared" si="49"/>
        <v/>
      </c>
      <c r="C124" s="50">
        <f>IF(D93="","-",+C123+1)</f>
        <v>2035</v>
      </c>
      <c r="D124" s="12">
        <f>IF(F123+SUM(E$99:E123)=D$92,F123,D$92-SUM(E$99:E123))</f>
        <v>88395.42181641396</v>
      </c>
      <c r="E124" s="377">
        <f>IF(+J96&lt;F123,J96,D124)</f>
        <v>4679.136363636364</v>
      </c>
      <c r="F124" s="55">
        <f t="shared" si="57"/>
        <v>83716.285452777593</v>
      </c>
      <c r="G124" s="55">
        <f t="shared" si="58"/>
        <v>86055.853634595784</v>
      </c>
      <c r="H124" s="379">
        <f t="shared" si="59"/>
        <v>15395.356843894775</v>
      </c>
      <c r="I124" s="398">
        <f t="shared" si="60"/>
        <v>15395.356843894775</v>
      </c>
      <c r="J124" s="54">
        <f t="shared" si="43"/>
        <v>0</v>
      </c>
      <c r="K124" s="54"/>
      <c r="L124" s="129"/>
      <c r="M124" s="54">
        <f t="shared" si="45"/>
        <v>0</v>
      </c>
      <c r="N124" s="129"/>
      <c r="O124" s="54">
        <f t="shared" si="47"/>
        <v>0</v>
      </c>
      <c r="P124" s="54">
        <f t="shared" si="48"/>
        <v>0</v>
      </c>
      <c r="Q124" s="1"/>
    </row>
    <row r="125" spans="2:17" ht="12.5">
      <c r="B125" s="7" t="str">
        <f t="shared" si="49"/>
        <v/>
      </c>
      <c r="C125" s="50">
        <f>IF(D93="","-",+C124+1)</f>
        <v>2036</v>
      </c>
      <c r="D125" s="12">
        <f>IF(F124+SUM(E$99:E124)=D$92,F124,D$92-SUM(E$99:E124))</f>
        <v>83716.285452777593</v>
      </c>
      <c r="E125" s="377">
        <f>IF(+J96&lt;F124,J96,D125)</f>
        <v>4679.136363636364</v>
      </c>
      <c r="F125" s="55">
        <f t="shared" si="57"/>
        <v>79037.149089141225</v>
      </c>
      <c r="G125" s="55">
        <f t="shared" si="58"/>
        <v>81376.717270959402</v>
      </c>
      <c r="H125" s="379">
        <f t="shared" si="59"/>
        <v>14812.681118628783</v>
      </c>
      <c r="I125" s="398">
        <f t="shared" si="60"/>
        <v>14812.681118628783</v>
      </c>
      <c r="J125" s="54">
        <f t="shared" si="43"/>
        <v>0</v>
      </c>
      <c r="K125" s="54"/>
      <c r="L125" s="129"/>
      <c r="M125" s="54">
        <f t="shared" si="45"/>
        <v>0</v>
      </c>
      <c r="N125" s="129"/>
      <c r="O125" s="54">
        <f t="shared" si="47"/>
        <v>0</v>
      </c>
      <c r="P125" s="54">
        <f t="shared" si="48"/>
        <v>0</v>
      </c>
      <c r="Q125" s="1"/>
    </row>
    <row r="126" spans="2:17" ht="12.5">
      <c r="B126" s="7" t="str">
        <f t="shared" si="49"/>
        <v/>
      </c>
      <c r="C126" s="50">
        <f>IF(D93="","-",+C125+1)</f>
        <v>2037</v>
      </c>
      <c r="D126" s="12">
        <f>IF(F125+SUM(E$99:E125)=D$92,F125,D$92-SUM(E$99:E125))</f>
        <v>79037.149089141225</v>
      </c>
      <c r="E126" s="377">
        <f>IF(+J96&lt;F125,J96,D126)</f>
        <v>4679.136363636364</v>
      </c>
      <c r="F126" s="55">
        <f t="shared" si="57"/>
        <v>74358.012725504857</v>
      </c>
      <c r="G126" s="55">
        <f t="shared" si="58"/>
        <v>76697.580907323048</v>
      </c>
      <c r="H126" s="379">
        <f t="shared" si="59"/>
        <v>14230.005393362797</v>
      </c>
      <c r="I126" s="398">
        <f t="shared" si="60"/>
        <v>14230.005393362797</v>
      </c>
      <c r="J126" s="54">
        <f t="shared" si="43"/>
        <v>0</v>
      </c>
      <c r="K126" s="54"/>
      <c r="L126" s="129"/>
      <c r="M126" s="54">
        <f t="shared" si="45"/>
        <v>0</v>
      </c>
      <c r="N126" s="129"/>
      <c r="O126" s="54">
        <f t="shared" si="47"/>
        <v>0</v>
      </c>
      <c r="P126" s="54">
        <f t="shared" si="48"/>
        <v>0</v>
      </c>
      <c r="Q126" s="1"/>
    </row>
    <row r="127" spans="2:17" ht="12.5">
      <c r="B127" s="7" t="str">
        <f t="shared" si="49"/>
        <v/>
      </c>
      <c r="C127" s="50">
        <f>IF(D93="","-",+C126+1)</f>
        <v>2038</v>
      </c>
      <c r="D127" s="12">
        <f>IF(F126+SUM(E$99:E126)=D$92,F126,D$92-SUM(E$99:E126))</f>
        <v>74358.012725504857</v>
      </c>
      <c r="E127" s="377">
        <f>IF(+J96&lt;F126,J96,D127)</f>
        <v>4679.136363636364</v>
      </c>
      <c r="F127" s="55">
        <f t="shared" si="57"/>
        <v>69678.87636186849</v>
      </c>
      <c r="G127" s="55">
        <f t="shared" si="58"/>
        <v>72018.444543686666</v>
      </c>
      <c r="H127" s="379">
        <f t="shared" si="59"/>
        <v>13647.329668096805</v>
      </c>
      <c r="I127" s="398">
        <f t="shared" si="60"/>
        <v>13647.329668096805</v>
      </c>
      <c r="J127" s="54">
        <f t="shared" si="43"/>
        <v>0</v>
      </c>
      <c r="K127" s="54"/>
      <c r="L127" s="129"/>
      <c r="M127" s="54">
        <f t="shared" si="45"/>
        <v>0</v>
      </c>
      <c r="N127" s="129"/>
      <c r="O127" s="54">
        <f t="shared" si="47"/>
        <v>0</v>
      </c>
      <c r="P127" s="54">
        <f t="shared" si="48"/>
        <v>0</v>
      </c>
      <c r="Q127" s="1"/>
    </row>
    <row r="128" spans="2:17" ht="12.5">
      <c r="B128" s="7" t="str">
        <f t="shared" si="49"/>
        <v/>
      </c>
      <c r="C128" s="50">
        <f>IF(D93="","-",+C127+1)</f>
        <v>2039</v>
      </c>
      <c r="D128" s="12">
        <f>IF(F127+SUM(E$99:E127)=D$92,F127,D$92-SUM(E$99:E127))</f>
        <v>69678.87636186849</v>
      </c>
      <c r="E128" s="377">
        <f>IF(+J96&lt;F127,J96,D128)</f>
        <v>4679.136363636364</v>
      </c>
      <c r="F128" s="55">
        <f t="shared" si="57"/>
        <v>64999.739998232122</v>
      </c>
      <c r="G128" s="55">
        <f t="shared" si="58"/>
        <v>67339.308180050313</v>
      </c>
      <c r="H128" s="379">
        <f t="shared" si="59"/>
        <v>13064.653942830819</v>
      </c>
      <c r="I128" s="398">
        <f t="shared" si="60"/>
        <v>13064.653942830819</v>
      </c>
      <c r="J128" s="54">
        <f t="shared" si="43"/>
        <v>0</v>
      </c>
      <c r="K128" s="54"/>
      <c r="L128" s="129"/>
      <c r="M128" s="54">
        <f t="shared" si="45"/>
        <v>0</v>
      </c>
      <c r="N128" s="129"/>
      <c r="O128" s="54">
        <f t="shared" si="47"/>
        <v>0</v>
      </c>
      <c r="P128" s="54">
        <f t="shared" si="48"/>
        <v>0</v>
      </c>
      <c r="Q128" s="1"/>
    </row>
    <row r="129" spans="2:17" ht="12.5">
      <c r="B129" s="7" t="str">
        <f t="shared" si="49"/>
        <v/>
      </c>
      <c r="C129" s="50">
        <f>IF(D93="","-",+C128+1)</f>
        <v>2040</v>
      </c>
      <c r="D129" s="12">
        <f>IF(F128+SUM(E$99:E128)=D$92,F128,D$92-SUM(E$99:E128))</f>
        <v>64999.739998232122</v>
      </c>
      <c r="E129" s="377">
        <f>IF(+J96&lt;F128,J96,D129)</f>
        <v>4679.136363636364</v>
      </c>
      <c r="F129" s="55">
        <f t="shared" si="57"/>
        <v>60320.603634595755</v>
      </c>
      <c r="G129" s="55">
        <f t="shared" si="58"/>
        <v>62660.171816413938</v>
      </c>
      <c r="H129" s="379">
        <f t="shared" si="59"/>
        <v>12481.978217564829</v>
      </c>
      <c r="I129" s="398">
        <f t="shared" si="60"/>
        <v>12481.978217564829</v>
      </c>
      <c r="J129" s="54">
        <f t="shared" si="43"/>
        <v>0</v>
      </c>
      <c r="K129" s="54"/>
      <c r="L129" s="129"/>
      <c r="M129" s="54">
        <f t="shared" si="45"/>
        <v>0</v>
      </c>
      <c r="N129" s="129"/>
      <c r="O129" s="54">
        <f t="shared" si="47"/>
        <v>0</v>
      </c>
      <c r="P129" s="54">
        <f t="shared" si="48"/>
        <v>0</v>
      </c>
      <c r="Q129" s="1"/>
    </row>
    <row r="130" spans="2:17" ht="12.5">
      <c r="B130" s="7" t="str">
        <f t="shared" si="49"/>
        <v/>
      </c>
      <c r="C130" s="50">
        <f>IF(D93="","-",+C129+1)</f>
        <v>2041</v>
      </c>
      <c r="D130" s="12">
        <f>IF(F129+SUM(E$99:E129)=D$92,F129,D$92-SUM(E$99:E129))</f>
        <v>60320.603634595755</v>
      </c>
      <c r="E130" s="377">
        <f>IF(+J96&lt;F129,J96,D130)</f>
        <v>4679.136363636364</v>
      </c>
      <c r="F130" s="55">
        <f t="shared" si="57"/>
        <v>55641.467270959387</v>
      </c>
      <c r="G130" s="55">
        <f t="shared" si="58"/>
        <v>57981.035452777571</v>
      </c>
      <c r="H130" s="379">
        <f t="shared" si="59"/>
        <v>11899.302492298839</v>
      </c>
      <c r="I130" s="398">
        <f t="shared" si="60"/>
        <v>11899.302492298839</v>
      </c>
      <c r="J130" s="54">
        <f t="shared" si="43"/>
        <v>0</v>
      </c>
      <c r="K130" s="54"/>
      <c r="L130" s="129"/>
      <c r="M130" s="54">
        <f t="shared" si="45"/>
        <v>0</v>
      </c>
      <c r="N130" s="129"/>
      <c r="O130" s="54">
        <f t="shared" si="47"/>
        <v>0</v>
      </c>
      <c r="P130" s="54">
        <f t="shared" si="48"/>
        <v>0</v>
      </c>
      <c r="Q130" s="1"/>
    </row>
    <row r="131" spans="2:17" ht="12.5">
      <c r="B131" s="7" t="str">
        <f t="shared" si="49"/>
        <v/>
      </c>
      <c r="C131" s="50">
        <f>IF(D93="","-",+C130+1)</f>
        <v>2042</v>
      </c>
      <c r="D131" s="12">
        <f>IF(F130+SUM(E$99:E130)=D$92,F130,D$92-SUM(E$99:E130))</f>
        <v>55641.467270959387</v>
      </c>
      <c r="E131" s="377">
        <f>IF(+J96&lt;F130,J96,D131)</f>
        <v>4679.136363636364</v>
      </c>
      <c r="F131" s="55">
        <f t="shared" si="57"/>
        <v>50962.330907323019</v>
      </c>
      <c r="G131" s="55">
        <f t="shared" ref="G131:G154" si="61">+(F131+D131)/2</f>
        <v>53301.899089141203</v>
      </c>
      <c r="H131" s="379">
        <f t="shared" ref="H131:H154" si="62">+J$94*G131+E131</f>
        <v>11316.626767032849</v>
      </c>
      <c r="I131" s="398">
        <f t="shared" ref="I131:I154" si="63">+J$95*G131+E131</f>
        <v>11316.626767032849</v>
      </c>
      <c r="J131" s="54">
        <f t="shared" ref="J131:J154" si="64">+I131-H131</f>
        <v>0</v>
      </c>
      <c r="K131" s="54"/>
      <c r="L131" s="129"/>
      <c r="M131" s="54">
        <f t="shared" ref="M131:M154" si="65">IF(L131&lt;&gt;0,+H131-L131,0)</f>
        <v>0</v>
      </c>
      <c r="N131" s="129"/>
      <c r="O131" s="54">
        <f t="shared" ref="O131:O154" si="66">IF(N131&lt;&gt;0,+I131-N131,0)</f>
        <v>0</v>
      </c>
      <c r="P131" s="54">
        <f t="shared" ref="P131:P154" si="67">+O131-M131</f>
        <v>0</v>
      </c>
      <c r="Q131" s="1"/>
    </row>
    <row r="132" spans="2:17" ht="12.5">
      <c r="B132" s="7" t="str">
        <f t="shared" si="49"/>
        <v/>
      </c>
      <c r="C132" s="50">
        <f>IF(D93="","-",+C131+1)</f>
        <v>2043</v>
      </c>
      <c r="D132" s="12">
        <f>IF(F131+SUM(E$99:E131)=D$92,F131,D$92-SUM(E$99:E131))</f>
        <v>50962.330907323019</v>
      </c>
      <c r="E132" s="377">
        <f>IF(+J96&lt;F131,J96,D132)</f>
        <v>4679.136363636364</v>
      </c>
      <c r="F132" s="55">
        <f t="shared" ref="F132:F154" si="68">+D132-E132</f>
        <v>46283.194543686652</v>
      </c>
      <c r="G132" s="55">
        <f t="shared" si="61"/>
        <v>48622.762725504836</v>
      </c>
      <c r="H132" s="379">
        <f t="shared" si="62"/>
        <v>10733.951041766861</v>
      </c>
      <c r="I132" s="398">
        <f t="shared" si="63"/>
        <v>10733.951041766861</v>
      </c>
      <c r="J132" s="54">
        <f t="shared" si="64"/>
        <v>0</v>
      </c>
      <c r="K132" s="54"/>
      <c r="L132" s="129"/>
      <c r="M132" s="54">
        <f t="shared" si="65"/>
        <v>0</v>
      </c>
      <c r="N132" s="129"/>
      <c r="O132" s="54">
        <f t="shared" si="66"/>
        <v>0</v>
      </c>
      <c r="P132" s="54">
        <f t="shared" si="67"/>
        <v>0</v>
      </c>
      <c r="Q132" s="1"/>
    </row>
    <row r="133" spans="2:17" ht="12.5">
      <c r="B133" s="7" t="str">
        <f t="shared" si="49"/>
        <v/>
      </c>
      <c r="C133" s="50">
        <f>IF(D93="","-",+C132+1)</f>
        <v>2044</v>
      </c>
      <c r="D133" s="12">
        <f>IF(F132+SUM(E$99:E132)=D$92,F132,D$92-SUM(E$99:E132))</f>
        <v>46283.194543686652</v>
      </c>
      <c r="E133" s="377">
        <f>IF(+J96&lt;F132,J96,D133)</f>
        <v>4679.136363636364</v>
      </c>
      <c r="F133" s="55">
        <f t="shared" si="68"/>
        <v>41604.058180050284</v>
      </c>
      <c r="G133" s="55">
        <f t="shared" si="61"/>
        <v>43943.626361868468</v>
      </c>
      <c r="H133" s="379">
        <f t="shared" si="62"/>
        <v>10151.275316500871</v>
      </c>
      <c r="I133" s="398">
        <f t="shared" si="63"/>
        <v>10151.275316500871</v>
      </c>
      <c r="J133" s="54">
        <f t="shared" si="64"/>
        <v>0</v>
      </c>
      <c r="K133" s="54"/>
      <c r="L133" s="129"/>
      <c r="M133" s="54">
        <f t="shared" si="65"/>
        <v>0</v>
      </c>
      <c r="N133" s="129"/>
      <c r="O133" s="54">
        <f t="shared" si="66"/>
        <v>0</v>
      </c>
      <c r="P133" s="54">
        <f t="shared" si="67"/>
        <v>0</v>
      </c>
      <c r="Q133" s="1"/>
    </row>
    <row r="134" spans="2:17" ht="12.5">
      <c r="B134" s="7" t="str">
        <f t="shared" si="49"/>
        <v/>
      </c>
      <c r="C134" s="50">
        <f>IF(D93="","-",+C133+1)</f>
        <v>2045</v>
      </c>
      <c r="D134" s="12">
        <f>IF(F133+SUM(E$99:E133)=D$92,F133,D$92-SUM(E$99:E133))</f>
        <v>41604.058180050284</v>
      </c>
      <c r="E134" s="377">
        <f>IF(+J96&lt;F133,J96,D134)</f>
        <v>4679.136363636364</v>
      </c>
      <c r="F134" s="55">
        <f t="shared" si="68"/>
        <v>36924.921816413917</v>
      </c>
      <c r="G134" s="55">
        <f t="shared" si="61"/>
        <v>39264.4899982321</v>
      </c>
      <c r="H134" s="379">
        <f t="shared" si="62"/>
        <v>9568.5995912348808</v>
      </c>
      <c r="I134" s="398">
        <f t="shared" si="63"/>
        <v>9568.5995912348808</v>
      </c>
      <c r="J134" s="54">
        <f t="shared" si="64"/>
        <v>0</v>
      </c>
      <c r="K134" s="54"/>
      <c r="L134" s="129"/>
      <c r="M134" s="54">
        <f t="shared" si="65"/>
        <v>0</v>
      </c>
      <c r="N134" s="129"/>
      <c r="O134" s="54">
        <f t="shared" si="66"/>
        <v>0</v>
      </c>
      <c r="P134" s="54">
        <f t="shared" si="67"/>
        <v>0</v>
      </c>
      <c r="Q134" s="1"/>
    </row>
    <row r="135" spans="2:17" ht="12.5">
      <c r="B135" s="7" t="str">
        <f t="shared" si="49"/>
        <v/>
      </c>
      <c r="C135" s="50">
        <f>IF(D93="","-",+C134+1)</f>
        <v>2046</v>
      </c>
      <c r="D135" s="12">
        <f>IF(F134+SUM(E$99:E134)=D$92,F134,D$92-SUM(E$99:E134))</f>
        <v>36924.921816413917</v>
      </c>
      <c r="E135" s="377">
        <f>IF(+J96&lt;F134,J96,D135)</f>
        <v>4679.136363636364</v>
      </c>
      <c r="F135" s="55">
        <f t="shared" si="68"/>
        <v>32245.785452777553</v>
      </c>
      <c r="G135" s="55">
        <f t="shared" si="61"/>
        <v>34585.353634595733</v>
      </c>
      <c r="H135" s="379">
        <f t="shared" si="62"/>
        <v>8985.9238659688926</v>
      </c>
      <c r="I135" s="398">
        <f t="shared" si="63"/>
        <v>8985.9238659688926</v>
      </c>
      <c r="J135" s="54">
        <f t="shared" si="64"/>
        <v>0</v>
      </c>
      <c r="K135" s="54"/>
      <c r="L135" s="129"/>
      <c r="M135" s="54">
        <f t="shared" si="65"/>
        <v>0</v>
      </c>
      <c r="N135" s="129"/>
      <c r="O135" s="54">
        <f t="shared" si="66"/>
        <v>0</v>
      </c>
      <c r="P135" s="54">
        <f t="shared" si="67"/>
        <v>0</v>
      </c>
      <c r="Q135" s="1"/>
    </row>
    <row r="136" spans="2:17" ht="12.5">
      <c r="B136" s="7" t="str">
        <f t="shared" si="49"/>
        <v/>
      </c>
      <c r="C136" s="50">
        <f>IF(D93="","-",+C135+1)</f>
        <v>2047</v>
      </c>
      <c r="D136" s="12">
        <f>IF(F135+SUM(E$99:E135)=D$92,F135,D$92-SUM(E$99:E135))</f>
        <v>32245.785452777553</v>
      </c>
      <c r="E136" s="377">
        <f>IF(+J96&lt;F135,J96,D136)</f>
        <v>4679.136363636364</v>
      </c>
      <c r="F136" s="55">
        <f t="shared" si="68"/>
        <v>27566.649089141189</v>
      </c>
      <c r="G136" s="55">
        <f t="shared" si="61"/>
        <v>29906.217270959372</v>
      </c>
      <c r="H136" s="379">
        <f t="shared" si="62"/>
        <v>8403.2481407029045</v>
      </c>
      <c r="I136" s="398">
        <f t="shared" si="63"/>
        <v>8403.2481407029045</v>
      </c>
      <c r="J136" s="54">
        <f t="shared" si="64"/>
        <v>0</v>
      </c>
      <c r="K136" s="54"/>
      <c r="L136" s="129"/>
      <c r="M136" s="54">
        <f t="shared" si="65"/>
        <v>0</v>
      </c>
      <c r="N136" s="129"/>
      <c r="O136" s="54">
        <f t="shared" si="66"/>
        <v>0</v>
      </c>
      <c r="P136" s="54">
        <f t="shared" si="67"/>
        <v>0</v>
      </c>
      <c r="Q136" s="1"/>
    </row>
    <row r="137" spans="2:17" ht="12.5">
      <c r="B137" s="7" t="str">
        <f t="shared" si="49"/>
        <v/>
      </c>
      <c r="C137" s="50">
        <f>IF(D93="","-",+C136+1)</f>
        <v>2048</v>
      </c>
      <c r="D137" s="12">
        <f>IF(F136+SUM(E$99:E136)=D$92,F136,D$92-SUM(E$99:E136))</f>
        <v>27566.649089141189</v>
      </c>
      <c r="E137" s="377">
        <f>IF(+J96&lt;F136,J96,D137)</f>
        <v>4679.136363636364</v>
      </c>
      <c r="F137" s="55">
        <f t="shared" si="68"/>
        <v>22887.512725504825</v>
      </c>
      <c r="G137" s="55">
        <f t="shared" si="61"/>
        <v>25227.080907323005</v>
      </c>
      <c r="H137" s="379">
        <f t="shared" si="62"/>
        <v>7820.5724154369154</v>
      </c>
      <c r="I137" s="398">
        <f t="shared" si="63"/>
        <v>7820.5724154369154</v>
      </c>
      <c r="J137" s="54">
        <f t="shared" si="64"/>
        <v>0</v>
      </c>
      <c r="K137" s="54"/>
      <c r="L137" s="129"/>
      <c r="M137" s="54">
        <f t="shared" si="65"/>
        <v>0</v>
      </c>
      <c r="N137" s="129"/>
      <c r="O137" s="54">
        <f t="shared" si="66"/>
        <v>0</v>
      </c>
      <c r="P137" s="54">
        <f t="shared" si="67"/>
        <v>0</v>
      </c>
      <c r="Q137" s="1"/>
    </row>
    <row r="138" spans="2:17" ht="12.5">
      <c r="B138" s="7" t="str">
        <f t="shared" si="49"/>
        <v/>
      </c>
      <c r="C138" s="50">
        <f>IF(D93="","-",+C137+1)</f>
        <v>2049</v>
      </c>
      <c r="D138" s="12">
        <f>IF(F137+SUM(E$99:E137)=D$92,F137,D$92-SUM(E$99:E137))</f>
        <v>22887.512725504825</v>
      </c>
      <c r="E138" s="377">
        <f>IF(+J96&lt;F137,J96,D138)</f>
        <v>4679.136363636364</v>
      </c>
      <c r="F138" s="55">
        <f t="shared" si="68"/>
        <v>18208.376361868461</v>
      </c>
      <c r="G138" s="55">
        <f t="shared" si="61"/>
        <v>20547.944543686644</v>
      </c>
      <c r="H138" s="379">
        <f t="shared" si="62"/>
        <v>7237.8966901709273</v>
      </c>
      <c r="I138" s="398">
        <f t="shared" si="63"/>
        <v>7237.8966901709273</v>
      </c>
      <c r="J138" s="54">
        <f t="shared" si="64"/>
        <v>0</v>
      </c>
      <c r="K138" s="54"/>
      <c r="L138" s="129"/>
      <c r="M138" s="54">
        <f t="shared" si="65"/>
        <v>0</v>
      </c>
      <c r="N138" s="129"/>
      <c r="O138" s="54">
        <f t="shared" si="66"/>
        <v>0</v>
      </c>
      <c r="P138" s="54">
        <f t="shared" si="67"/>
        <v>0</v>
      </c>
      <c r="Q138" s="1"/>
    </row>
    <row r="139" spans="2:17" ht="12.5">
      <c r="B139" s="7" t="str">
        <f t="shared" si="49"/>
        <v/>
      </c>
      <c r="C139" s="50">
        <f>IF(D93="","-",+C138+1)</f>
        <v>2050</v>
      </c>
      <c r="D139" s="12">
        <f>IF(F138+SUM(E$99:E138)=D$92,F138,D$92-SUM(E$99:E138))</f>
        <v>18208.376361868461</v>
      </c>
      <c r="E139" s="377">
        <f>IF(+J96&lt;F138,J96,D139)</f>
        <v>4679.136363636364</v>
      </c>
      <c r="F139" s="55">
        <f t="shared" si="68"/>
        <v>13529.239998232097</v>
      </c>
      <c r="G139" s="55">
        <f t="shared" si="61"/>
        <v>15868.808180050279</v>
      </c>
      <c r="H139" s="379">
        <f t="shared" si="62"/>
        <v>6655.2209649049382</v>
      </c>
      <c r="I139" s="398">
        <f t="shared" si="63"/>
        <v>6655.2209649049382</v>
      </c>
      <c r="J139" s="54">
        <f t="shared" si="64"/>
        <v>0</v>
      </c>
      <c r="K139" s="54"/>
      <c r="L139" s="129"/>
      <c r="M139" s="54">
        <f t="shared" si="65"/>
        <v>0</v>
      </c>
      <c r="N139" s="129"/>
      <c r="O139" s="54">
        <f t="shared" si="66"/>
        <v>0</v>
      </c>
      <c r="P139" s="54">
        <f t="shared" si="67"/>
        <v>0</v>
      </c>
      <c r="Q139" s="1"/>
    </row>
    <row r="140" spans="2:17" ht="12.5">
      <c r="B140" s="7" t="str">
        <f t="shared" si="49"/>
        <v/>
      </c>
      <c r="C140" s="50">
        <f>IF(D93="","-",+C139+1)</f>
        <v>2051</v>
      </c>
      <c r="D140" s="12">
        <f>IF(F139+SUM(E$99:E139)=D$92,F139,D$92-SUM(E$99:E139))</f>
        <v>13529.239998232097</v>
      </c>
      <c r="E140" s="377">
        <f>IF(+J96&lt;F139,J96,D140)</f>
        <v>4679.136363636364</v>
      </c>
      <c r="F140" s="55">
        <f t="shared" si="68"/>
        <v>8850.1036345957327</v>
      </c>
      <c r="G140" s="55">
        <f t="shared" si="61"/>
        <v>11189.671816413915</v>
      </c>
      <c r="H140" s="379">
        <f t="shared" si="62"/>
        <v>6072.5452396389492</v>
      </c>
      <c r="I140" s="398">
        <f t="shared" si="63"/>
        <v>6072.5452396389492</v>
      </c>
      <c r="J140" s="54">
        <f t="shared" si="64"/>
        <v>0</v>
      </c>
      <c r="K140" s="54"/>
      <c r="L140" s="129"/>
      <c r="M140" s="54">
        <f t="shared" si="65"/>
        <v>0</v>
      </c>
      <c r="N140" s="129"/>
      <c r="O140" s="54">
        <f t="shared" si="66"/>
        <v>0</v>
      </c>
      <c r="P140" s="54">
        <f t="shared" si="67"/>
        <v>0</v>
      </c>
      <c r="Q140" s="1"/>
    </row>
    <row r="141" spans="2:17" ht="12.5">
      <c r="B141" s="7" t="str">
        <f t="shared" si="49"/>
        <v/>
      </c>
      <c r="C141" s="50">
        <f>IF(D93="","-",+C140+1)</f>
        <v>2052</v>
      </c>
      <c r="D141" s="12">
        <f>IF(F140+SUM(E$99:E140)=D$92,F140,D$92-SUM(E$99:E140))</f>
        <v>8850.1036345957327</v>
      </c>
      <c r="E141" s="377">
        <f>IF(+J96&lt;F140,J96,D141)</f>
        <v>4679.136363636364</v>
      </c>
      <c r="F141" s="55">
        <f t="shared" si="68"/>
        <v>4170.9672709593688</v>
      </c>
      <c r="G141" s="55">
        <f t="shared" si="61"/>
        <v>6510.5354527775507</v>
      </c>
      <c r="H141" s="379">
        <f t="shared" si="62"/>
        <v>5489.869514372961</v>
      </c>
      <c r="I141" s="398">
        <f t="shared" si="63"/>
        <v>5489.869514372961</v>
      </c>
      <c r="J141" s="54">
        <f t="shared" si="64"/>
        <v>0</v>
      </c>
      <c r="K141" s="54"/>
      <c r="L141" s="129"/>
      <c r="M141" s="54">
        <f t="shared" si="65"/>
        <v>0</v>
      </c>
      <c r="N141" s="129"/>
      <c r="O141" s="54">
        <f t="shared" si="66"/>
        <v>0</v>
      </c>
      <c r="P141" s="54">
        <f t="shared" si="67"/>
        <v>0</v>
      </c>
      <c r="Q141" s="1"/>
    </row>
    <row r="142" spans="2:17" ht="12.5">
      <c r="B142" s="7" t="str">
        <f t="shared" si="49"/>
        <v/>
      </c>
      <c r="C142" s="50">
        <f>IF(D93="","-",+C141+1)</f>
        <v>2053</v>
      </c>
      <c r="D142" s="12">
        <f>IF(F141+SUM(E$99:E141)=D$92,F141,D$92-SUM(E$99:E141))</f>
        <v>4170.9672709593688</v>
      </c>
      <c r="E142" s="377">
        <f>IF(+J96&lt;F141,J96,D142)</f>
        <v>4170.9672709593688</v>
      </c>
      <c r="F142" s="55">
        <f t="shared" si="68"/>
        <v>0</v>
      </c>
      <c r="G142" s="55">
        <f t="shared" si="61"/>
        <v>2085.4836354796844</v>
      </c>
      <c r="H142" s="379">
        <f t="shared" si="62"/>
        <v>4430.6649150111698</v>
      </c>
      <c r="I142" s="398">
        <f t="shared" si="63"/>
        <v>4430.6649150111698</v>
      </c>
      <c r="J142" s="54">
        <f t="shared" si="64"/>
        <v>0</v>
      </c>
      <c r="K142" s="54"/>
      <c r="L142" s="129"/>
      <c r="M142" s="54">
        <f t="shared" si="65"/>
        <v>0</v>
      </c>
      <c r="N142" s="129"/>
      <c r="O142" s="54">
        <f t="shared" si="66"/>
        <v>0</v>
      </c>
      <c r="P142" s="54">
        <f t="shared" si="67"/>
        <v>0</v>
      </c>
      <c r="Q142" s="1"/>
    </row>
    <row r="143" spans="2:17" ht="12.5">
      <c r="B143" s="7" t="str">
        <f t="shared" si="49"/>
        <v/>
      </c>
      <c r="C143" s="50">
        <f>IF(D93="","-",+C142+1)</f>
        <v>2054</v>
      </c>
      <c r="D143" s="12">
        <f>IF(F142+SUM(E$99:E142)=D$92,F142,D$92-SUM(E$99:E142))</f>
        <v>0</v>
      </c>
      <c r="E143" s="377">
        <f>IF(+J96&lt;F142,J96,D143)</f>
        <v>0</v>
      </c>
      <c r="F143" s="55">
        <f t="shared" si="68"/>
        <v>0</v>
      </c>
      <c r="G143" s="55">
        <f t="shared" si="61"/>
        <v>0</v>
      </c>
      <c r="H143" s="379">
        <f t="shared" si="62"/>
        <v>0</v>
      </c>
      <c r="I143" s="398">
        <f t="shared" si="63"/>
        <v>0</v>
      </c>
      <c r="J143" s="54">
        <f t="shared" si="64"/>
        <v>0</v>
      </c>
      <c r="K143" s="54"/>
      <c r="L143" s="129"/>
      <c r="M143" s="54">
        <f t="shared" si="65"/>
        <v>0</v>
      </c>
      <c r="N143" s="129"/>
      <c r="O143" s="54">
        <f t="shared" si="66"/>
        <v>0</v>
      </c>
      <c r="P143" s="54">
        <f t="shared" si="67"/>
        <v>0</v>
      </c>
      <c r="Q143" s="1"/>
    </row>
    <row r="144" spans="2:17" ht="12.5">
      <c r="B144" s="7" t="str">
        <f t="shared" si="49"/>
        <v/>
      </c>
      <c r="C144" s="50">
        <f>IF(D93="","-",+C143+1)</f>
        <v>2055</v>
      </c>
      <c r="D144" s="12">
        <f>IF(F143+SUM(E$99:E143)=D$92,F143,D$92-SUM(E$99:E143))</f>
        <v>0</v>
      </c>
      <c r="E144" s="377">
        <f>IF(+J96&lt;F143,J96,D144)</f>
        <v>0</v>
      </c>
      <c r="F144" s="55">
        <f t="shared" si="68"/>
        <v>0</v>
      </c>
      <c r="G144" s="55">
        <f t="shared" si="61"/>
        <v>0</v>
      </c>
      <c r="H144" s="379">
        <f t="shared" si="62"/>
        <v>0</v>
      </c>
      <c r="I144" s="398">
        <f t="shared" si="63"/>
        <v>0</v>
      </c>
      <c r="J144" s="54">
        <f t="shared" si="64"/>
        <v>0</v>
      </c>
      <c r="K144" s="54"/>
      <c r="L144" s="129"/>
      <c r="M144" s="54">
        <f t="shared" si="65"/>
        <v>0</v>
      </c>
      <c r="N144" s="129"/>
      <c r="O144" s="54">
        <f t="shared" si="66"/>
        <v>0</v>
      </c>
      <c r="P144" s="54">
        <f t="shared" si="67"/>
        <v>0</v>
      </c>
      <c r="Q144" s="1"/>
    </row>
    <row r="145" spans="2:17" ht="12.5">
      <c r="B145" s="7" t="str">
        <f t="shared" si="49"/>
        <v/>
      </c>
      <c r="C145" s="50">
        <f>IF(D93="","-",+C144+1)</f>
        <v>2056</v>
      </c>
      <c r="D145" s="12">
        <f>IF(F144+SUM(E$99:E144)=D$92,F144,D$92-SUM(E$99:E144))</f>
        <v>0</v>
      </c>
      <c r="E145" s="377">
        <f>IF(+J96&lt;F144,J96,D145)</f>
        <v>0</v>
      </c>
      <c r="F145" s="55">
        <f t="shared" si="68"/>
        <v>0</v>
      </c>
      <c r="G145" s="55">
        <f t="shared" si="61"/>
        <v>0</v>
      </c>
      <c r="H145" s="379">
        <f t="shared" si="62"/>
        <v>0</v>
      </c>
      <c r="I145" s="398">
        <f t="shared" si="63"/>
        <v>0</v>
      </c>
      <c r="J145" s="54">
        <f t="shared" si="64"/>
        <v>0</v>
      </c>
      <c r="K145" s="54"/>
      <c r="L145" s="129"/>
      <c r="M145" s="54">
        <f t="shared" si="65"/>
        <v>0</v>
      </c>
      <c r="N145" s="129"/>
      <c r="O145" s="54">
        <f t="shared" si="66"/>
        <v>0</v>
      </c>
      <c r="P145" s="54">
        <f t="shared" si="67"/>
        <v>0</v>
      </c>
      <c r="Q145" s="1"/>
    </row>
    <row r="146" spans="2:17" ht="12.5">
      <c r="B146" s="7" t="str">
        <f t="shared" si="49"/>
        <v/>
      </c>
      <c r="C146" s="50">
        <f>IF(D93="","-",+C145+1)</f>
        <v>2057</v>
      </c>
      <c r="D146" s="12">
        <f>IF(F145+SUM(E$99:E145)=D$92,F145,D$92-SUM(E$99:E145))</f>
        <v>0</v>
      </c>
      <c r="E146" s="377">
        <f>IF(+J96&lt;F145,J96,D146)</f>
        <v>0</v>
      </c>
      <c r="F146" s="55">
        <f t="shared" si="68"/>
        <v>0</v>
      </c>
      <c r="G146" s="55">
        <f t="shared" si="61"/>
        <v>0</v>
      </c>
      <c r="H146" s="379">
        <f t="shared" si="62"/>
        <v>0</v>
      </c>
      <c r="I146" s="398">
        <f t="shared" si="63"/>
        <v>0</v>
      </c>
      <c r="J146" s="54">
        <f t="shared" si="64"/>
        <v>0</v>
      </c>
      <c r="K146" s="54"/>
      <c r="L146" s="129"/>
      <c r="M146" s="54">
        <f t="shared" si="65"/>
        <v>0</v>
      </c>
      <c r="N146" s="129"/>
      <c r="O146" s="54">
        <f t="shared" si="66"/>
        <v>0</v>
      </c>
      <c r="P146" s="54">
        <f t="shared" si="67"/>
        <v>0</v>
      </c>
      <c r="Q146" s="1"/>
    </row>
    <row r="147" spans="2:17" ht="12.5">
      <c r="B147" s="7" t="str">
        <f t="shared" si="49"/>
        <v/>
      </c>
      <c r="C147" s="50">
        <f>IF(D93="","-",+C146+1)</f>
        <v>2058</v>
      </c>
      <c r="D147" s="12">
        <f>IF(F146+SUM(E$99:E146)=D$92,F146,D$92-SUM(E$99:E146))</f>
        <v>0</v>
      </c>
      <c r="E147" s="377">
        <f>IF(+J96&lt;F146,J96,D147)</f>
        <v>0</v>
      </c>
      <c r="F147" s="55">
        <f t="shared" si="68"/>
        <v>0</v>
      </c>
      <c r="G147" s="55">
        <f t="shared" si="61"/>
        <v>0</v>
      </c>
      <c r="H147" s="379">
        <f t="shared" si="62"/>
        <v>0</v>
      </c>
      <c r="I147" s="398">
        <f t="shared" si="63"/>
        <v>0</v>
      </c>
      <c r="J147" s="54">
        <f t="shared" si="64"/>
        <v>0</v>
      </c>
      <c r="K147" s="54"/>
      <c r="L147" s="129"/>
      <c r="M147" s="54">
        <f t="shared" si="65"/>
        <v>0</v>
      </c>
      <c r="N147" s="129"/>
      <c r="O147" s="54">
        <f t="shared" si="66"/>
        <v>0</v>
      </c>
      <c r="P147" s="54">
        <f t="shared" si="67"/>
        <v>0</v>
      </c>
      <c r="Q147" s="1"/>
    </row>
    <row r="148" spans="2:17" ht="12.5">
      <c r="B148" s="7" t="str">
        <f t="shared" si="49"/>
        <v/>
      </c>
      <c r="C148" s="50">
        <f>IF(D93="","-",+C147+1)</f>
        <v>2059</v>
      </c>
      <c r="D148" s="12">
        <f>IF(F147+SUM(E$99:E147)=D$92,F147,D$92-SUM(E$99:E147))</f>
        <v>0</v>
      </c>
      <c r="E148" s="377">
        <f>IF(+J96&lt;F147,J96,D148)</f>
        <v>0</v>
      </c>
      <c r="F148" s="55">
        <f t="shared" si="68"/>
        <v>0</v>
      </c>
      <c r="G148" s="55">
        <f t="shared" si="61"/>
        <v>0</v>
      </c>
      <c r="H148" s="379">
        <f t="shared" si="62"/>
        <v>0</v>
      </c>
      <c r="I148" s="398">
        <f t="shared" si="63"/>
        <v>0</v>
      </c>
      <c r="J148" s="54">
        <f t="shared" si="64"/>
        <v>0</v>
      </c>
      <c r="K148" s="54"/>
      <c r="L148" s="129"/>
      <c r="M148" s="54">
        <f t="shared" si="65"/>
        <v>0</v>
      </c>
      <c r="N148" s="129"/>
      <c r="O148" s="54">
        <f t="shared" si="66"/>
        <v>0</v>
      </c>
      <c r="P148" s="54">
        <f t="shared" si="67"/>
        <v>0</v>
      </c>
      <c r="Q148" s="1"/>
    </row>
    <row r="149" spans="2:17" ht="12.5">
      <c r="B149" s="7" t="str">
        <f t="shared" si="49"/>
        <v/>
      </c>
      <c r="C149" s="50">
        <f>IF(D93="","-",+C148+1)</f>
        <v>2060</v>
      </c>
      <c r="D149" s="12">
        <f>IF(F148+SUM(E$99:E148)=D$92,F148,D$92-SUM(E$99:E148))</f>
        <v>0</v>
      </c>
      <c r="E149" s="377">
        <f>IF(+J96&lt;F148,J96,D149)</f>
        <v>0</v>
      </c>
      <c r="F149" s="55">
        <f t="shared" si="68"/>
        <v>0</v>
      </c>
      <c r="G149" s="55">
        <f t="shared" si="61"/>
        <v>0</v>
      </c>
      <c r="H149" s="379">
        <f t="shared" si="62"/>
        <v>0</v>
      </c>
      <c r="I149" s="398">
        <f t="shared" si="63"/>
        <v>0</v>
      </c>
      <c r="J149" s="54">
        <f t="shared" si="64"/>
        <v>0</v>
      </c>
      <c r="K149" s="54"/>
      <c r="L149" s="129"/>
      <c r="M149" s="54">
        <f t="shared" si="65"/>
        <v>0</v>
      </c>
      <c r="N149" s="129"/>
      <c r="O149" s="54">
        <f t="shared" si="66"/>
        <v>0</v>
      </c>
      <c r="P149" s="54">
        <f t="shared" si="67"/>
        <v>0</v>
      </c>
      <c r="Q149" s="1"/>
    </row>
    <row r="150" spans="2:17" ht="12.5">
      <c r="B150" s="7" t="str">
        <f t="shared" si="49"/>
        <v/>
      </c>
      <c r="C150" s="50">
        <f>IF(D93="","-",+C149+1)</f>
        <v>2061</v>
      </c>
      <c r="D150" s="12">
        <f>IF(F149+SUM(E$99:E149)=D$92,F149,D$92-SUM(E$99:E149))</f>
        <v>0</v>
      </c>
      <c r="E150" s="377">
        <f>IF(+J96&lt;F149,J96,D150)</f>
        <v>0</v>
      </c>
      <c r="F150" s="55">
        <f t="shared" si="68"/>
        <v>0</v>
      </c>
      <c r="G150" s="55">
        <f t="shared" si="61"/>
        <v>0</v>
      </c>
      <c r="H150" s="379">
        <f t="shared" si="62"/>
        <v>0</v>
      </c>
      <c r="I150" s="398">
        <f t="shared" si="63"/>
        <v>0</v>
      </c>
      <c r="J150" s="54">
        <f t="shared" si="64"/>
        <v>0</v>
      </c>
      <c r="K150" s="54"/>
      <c r="L150" s="129"/>
      <c r="M150" s="54">
        <f t="shared" si="65"/>
        <v>0</v>
      </c>
      <c r="N150" s="129"/>
      <c r="O150" s="54">
        <f t="shared" si="66"/>
        <v>0</v>
      </c>
      <c r="P150" s="54">
        <f t="shared" si="67"/>
        <v>0</v>
      </c>
      <c r="Q150" s="1"/>
    </row>
    <row r="151" spans="2:17" ht="12.5">
      <c r="B151" s="7" t="str">
        <f t="shared" si="49"/>
        <v/>
      </c>
      <c r="C151" s="50">
        <f>IF(D93="","-",+C150+1)</f>
        <v>2062</v>
      </c>
      <c r="D151" s="12">
        <f>IF(F150+SUM(E$99:E150)=D$92,F150,D$92-SUM(E$99:E150))</f>
        <v>0</v>
      </c>
      <c r="E151" s="377">
        <f>IF(+J96&lt;F150,J96,D151)</f>
        <v>0</v>
      </c>
      <c r="F151" s="55">
        <f t="shared" si="68"/>
        <v>0</v>
      </c>
      <c r="G151" s="55">
        <f t="shared" si="61"/>
        <v>0</v>
      </c>
      <c r="H151" s="379">
        <f t="shared" si="62"/>
        <v>0</v>
      </c>
      <c r="I151" s="398">
        <f t="shared" si="63"/>
        <v>0</v>
      </c>
      <c r="J151" s="54">
        <f t="shared" si="64"/>
        <v>0</v>
      </c>
      <c r="K151" s="54"/>
      <c r="L151" s="129"/>
      <c r="M151" s="54">
        <f t="shared" si="65"/>
        <v>0</v>
      </c>
      <c r="N151" s="129"/>
      <c r="O151" s="54">
        <f t="shared" si="66"/>
        <v>0</v>
      </c>
      <c r="P151" s="54">
        <f t="shared" si="67"/>
        <v>0</v>
      </c>
      <c r="Q151" s="1"/>
    </row>
    <row r="152" spans="2:17" ht="12.5">
      <c r="B152" s="7" t="str">
        <f t="shared" si="49"/>
        <v/>
      </c>
      <c r="C152" s="50">
        <f>IF(D93="","-",+C151+1)</f>
        <v>2063</v>
      </c>
      <c r="D152" s="12">
        <f>IF(F151+SUM(E$99:E151)=D$92,F151,D$92-SUM(E$99:E151))</f>
        <v>0</v>
      </c>
      <c r="E152" s="377">
        <f>IF(+J96&lt;F151,J96,D152)</f>
        <v>0</v>
      </c>
      <c r="F152" s="55">
        <f t="shared" si="68"/>
        <v>0</v>
      </c>
      <c r="G152" s="55">
        <f t="shared" si="61"/>
        <v>0</v>
      </c>
      <c r="H152" s="379">
        <f t="shared" si="62"/>
        <v>0</v>
      </c>
      <c r="I152" s="398">
        <f t="shared" si="63"/>
        <v>0</v>
      </c>
      <c r="J152" s="54">
        <f t="shared" si="64"/>
        <v>0</v>
      </c>
      <c r="K152" s="54"/>
      <c r="L152" s="129"/>
      <c r="M152" s="54">
        <f t="shared" si="65"/>
        <v>0</v>
      </c>
      <c r="N152" s="129"/>
      <c r="O152" s="54">
        <f t="shared" si="66"/>
        <v>0</v>
      </c>
      <c r="P152" s="54">
        <f t="shared" si="67"/>
        <v>0</v>
      </c>
      <c r="Q152" s="1"/>
    </row>
    <row r="153" spans="2:17" ht="12.5">
      <c r="B153" s="7" t="str">
        <f t="shared" si="49"/>
        <v/>
      </c>
      <c r="C153" s="50">
        <f>IF(D93="","-",+C152+1)</f>
        <v>2064</v>
      </c>
      <c r="D153" s="12">
        <f>IF(F152+SUM(E$99:E152)=D$92,F152,D$92-SUM(E$99:E152))</f>
        <v>0</v>
      </c>
      <c r="E153" s="377">
        <f>IF(+J96&lt;F152,J96,D153)</f>
        <v>0</v>
      </c>
      <c r="F153" s="55">
        <f t="shared" si="68"/>
        <v>0</v>
      </c>
      <c r="G153" s="55">
        <f t="shared" si="61"/>
        <v>0</v>
      </c>
      <c r="H153" s="379">
        <f t="shared" si="62"/>
        <v>0</v>
      </c>
      <c r="I153" s="398">
        <f t="shared" si="63"/>
        <v>0</v>
      </c>
      <c r="J153" s="54">
        <f t="shared" si="64"/>
        <v>0</v>
      </c>
      <c r="K153" s="54"/>
      <c r="L153" s="129"/>
      <c r="M153" s="54">
        <f t="shared" si="65"/>
        <v>0</v>
      </c>
      <c r="N153" s="129"/>
      <c r="O153" s="54">
        <f t="shared" si="66"/>
        <v>0</v>
      </c>
      <c r="P153" s="54">
        <f t="shared" si="67"/>
        <v>0</v>
      </c>
      <c r="Q153" s="1"/>
    </row>
    <row r="154" spans="2:17" ht="13" thickBot="1">
      <c r="B154" s="7" t="str">
        <f t="shared" si="49"/>
        <v/>
      </c>
      <c r="C154" s="59">
        <f>IF(D93="","-",+C153+1)</f>
        <v>2065</v>
      </c>
      <c r="D154" s="84">
        <f>IF(F153+SUM(E$99:E153)=D$92,F153,D$92-SUM(E$99:E153))</f>
        <v>0</v>
      </c>
      <c r="E154" s="380">
        <f>IF(+J96&lt;F153,J96,D154)</f>
        <v>0</v>
      </c>
      <c r="F154" s="60">
        <f t="shared" si="68"/>
        <v>0</v>
      </c>
      <c r="G154" s="60">
        <f t="shared" si="61"/>
        <v>0</v>
      </c>
      <c r="H154" s="381">
        <f t="shared" si="62"/>
        <v>0</v>
      </c>
      <c r="I154" s="399">
        <f t="shared" si="63"/>
        <v>0</v>
      </c>
      <c r="J154" s="64">
        <f t="shared" si="64"/>
        <v>0</v>
      </c>
      <c r="K154" s="54"/>
      <c r="L154" s="130"/>
      <c r="M154" s="64">
        <f t="shared" si="65"/>
        <v>0</v>
      </c>
      <c r="N154" s="130"/>
      <c r="O154" s="64">
        <f t="shared" si="66"/>
        <v>0</v>
      </c>
      <c r="P154" s="64">
        <f t="shared" si="67"/>
        <v>0</v>
      </c>
      <c r="Q154" s="1"/>
    </row>
    <row r="155" spans="2:17" ht="12.5">
      <c r="C155" s="12" t="s">
        <v>78</v>
      </c>
      <c r="D155" s="292"/>
      <c r="E155" s="292">
        <f>SUM(E99:E154)</f>
        <v>205881.99999999994</v>
      </c>
      <c r="F155" s="292"/>
      <c r="G155" s="292"/>
      <c r="H155" s="292">
        <f>SUM(H99:H154)</f>
        <v>765025.88445390714</v>
      </c>
      <c r="I155" s="292">
        <f>SUM(I99:I154)</f>
        <v>765025.88445390714</v>
      </c>
      <c r="J155" s="292">
        <f>SUM(J99:J154)</f>
        <v>0</v>
      </c>
      <c r="K155" s="292"/>
      <c r="L155" s="292"/>
      <c r="M155" s="292"/>
      <c r="N155" s="292"/>
      <c r="O155" s="292"/>
      <c r="P155" s="1"/>
      <c r="Q155" s="1"/>
    </row>
    <row r="156" spans="2:17" ht="12.5"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  <c r="Q157" s="1"/>
    </row>
    <row r="158" spans="2:17" ht="12.5"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13" priority="1" stopIfTrue="1" operator="equal">
      <formula>$I$10</formula>
    </cfRule>
  </conditionalFormatting>
  <conditionalFormatting sqref="C99:C154">
    <cfRule type="cellIs" dxfId="11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4"/>
  <dimension ref="A1:Q1048576"/>
  <sheetViews>
    <sheetView zoomScaleNormal="100" zoomScaleSheetLayoutView="75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23 of 77</v>
      </c>
      <c r="Q1" s="13"/>
    </row>
    <row r="2" spans="1:17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 t="str">
        <f>RIGHT(N3,3)</f>
        <v/>
      </c>
      <c r="P3" s="96">
        <v>1</v>
      </c>
    </row>
    <row r="4" spans="1:17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7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471582.60992788541</v>
      </c>
      <c r="P5" s="1"/>
    </row>
    <row r="6" spans="1:17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471582.60992788541</v>
      </c>
      <c r="O6" s="1"/>
      <c r="P6" s="1"/>
    </row>
    <row r="7" spans="1:17" ht="13.5" thickBot="1">
      <c r="C7" s="25" t="s">
        <v>48</v>
      </c>
      <c r="D7" s="127" t="s">
        <v>250</v>
      </c>
      <c r="E7" s="1"/>
      <c r="F7" s="1"/>
      <c r="G7" s="29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7" ht="13.5" thickBot="1">
      <c r="C8" s="29"/>
      <c r="D8" s="85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251</v>
      </c>
      <c r="E9" s="31"/>
      <c r="F9" s="31"/>
      <c r="G9" s="461" t="s">
        <v>536</v>
      </c>
      <c r="H9" s="31"/>
      <c r="I9" s="32"/>
      <c r="J9" s="33"/>
      <c r="P9" s="1"/>
    </row>
    <row r="10" spans="1:17" ht="13">
      <c r="C10" s="34" t="s">
        <v>51</v>
      </c>
      <c r="D10" s="362">
        <v>4795139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7" ht="12.5">
      <c r="C11" s="34" t="s">
        <v>54</v>
      </c>
      <c r="D11" s="37">
        <v>2010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2">
        <v>6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116954.60975609756</v>
      </c>
      <c r="J14" s="292"/>
      <c r="K14" s="292"/>
      <c r="L14" s="292"/>
      <c r="M14" s="292"/>
      <c r="N14" s="292"/>
      <c r="O14" s="1"/>
      <c r="P14" s="1"/>
    </row>
    <row r="15" spans="1:17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131" t="s">
        <v>260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2010</v>
      </c>
      <c r="D17" s="133">
        <v>4839000</v>
      </c>
      <c r="E17" s="373">
        <v>63671.052631578947</v>
      </c>
      <c r="F17" s="133">
        <v>4775328.9473684207</v>
      </c>
      <c r="G17" s="373">
        <v>750196.21507043985</v>
      </c>
      <c r="H17" s="374">
        <v>750196.21507043985</v>
      </c>
      <c r="I17" s="141">
        <v>0</v>
      </c>
      <c r="J17" s="52"/>
      <c r="K17" s="112">
        <f t="shared" ref="K17:K22" si="0">G17</f>
        <v>750196.21507043985</v>
      </c>
      <c r="L17" s="53">
        <f t="shared" ref="L17:L48" si="1">IF(K17&lt;&gt;0,+G17-K17,0)</f>
        <v>0</v>
      </c>
      <c r="M17" s="112">
        <f t="shared" ref="M17:M22" si="2">H17</f>
        <v>750196.21507043985</v>
      </c>
      <c r="N17" s="53">
        <f t="shared" ref="N17:N48" si="3">IF(M17&lt;&gt;0,+H17-M17,0)</f>
        <v>0</v>
      </c>
      <c r="O17" s="54">
        <f t="shared" ref="O17:O48" si="4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2011</v>
      </c>
      <c r="D18" s="137">
        <v>4731467.9473684207</v>
      </c>
      <c r="E18" s="375">
        <v>116954.60975609756</v>
      </c>
      <c r="F18" s="137">
        <v>4614513.3376123235</v>
      </c>
      <c r="G18" s="375">
        <v>837705.52786752849</v>
      </c>
      <c r="H18" s="374">
        <v>837705.52786752849</v>
      </c>
      <c r="I18" s="141">
        <v>0</v>
      </c>
      <c r="J18" s="52"/>
      <c r="K18" s="113">
        <f t="shared" si="0"/>
        <v>837705.52786752849</v>
      </c>
      <c r="L18" s="54">
        <f t="shared" si="1"/>
        <v>0</v>
      </c>
      <c r="M18" s="113">
        <f t="shared" si="2"/>
        <v>837705.52786752849</v>
      </c>
      <c r="N18" s="54">
        <f t="shared" si="3"/>
        <v>0</v>
      </c>
      <c r="O18" s="54">
        <f t="shared" si="4"/>
        <v>0</v>
      </c>
      <c r="P18" s="1"/>
    </row>
    <row r="19" spans="2:16" ht="12.5">
      <c r="B19" s="7" t="str">
        <f>IF(D19=F18,"","IU")</f>
        <v/>
      </c>
      <c r="C19" s="50">
        <f>IF(D11="","-",+C18+1)</f>
        <v>2012</v>
      </c>
      <c r="D19" s="137">
        <v>4614513.3376123235</v>
      </c>
      <c r="E19" s="375">
        <v>114169.97619047618</v>
      </c>
      <c r="F19" s="137">
        <v>4500343.3614218477</v>
      </c>
      <c r="G19" s="375">
        <v>783461.67125244555</v>
      </c>
      <c r="H19" s="374">
        <v>783461.67125244555</v>
      </c>
      <c r="I19" s="141">
        <v>0</v>
      </c>
      <c r="J19" s="52"/>
      <c r="K19" s="113">
        <f t="shared" si="0"/>
        <v>783461.67125244555</v>
      </c>
      <c r="L19" s="54">
        <f t="shared" si="1"/>
        <v>0</v>
      </c>
      <c r="M19" s="113">
        <f t="shared" si="2"/>
        <v>783461.67125244555</v>
      </c>
      <c r="N19" s="54">
        <f t="shared" si="3"/>
        <v>0</v>
      </c>
      <c r="O19" s="54">
        <f t="shared" si="4"/>
        <v>0</v>
      </c>
      <c r="P19" s="1"/>
    </row>
    <row r="20" spans="2:16" ht="12.5">
      <c r="B20" s="7" t="str">
        <f t="shared" ref="B20:B72" si="5">IF(D20=F19,"","IU")</f>
        <v/>
      </c>
      <c r="C20" s="50">
        <f>IF(D11="","-",+C19+1)</f>
        <v>2013</v>
      </c>
      <c r="D20" s="151">
        <v>4500343.3614218477</v>
      </c>
      <c r="E20" s="419">
        <v>114169.97619047618</v>
      </c>
      <c r="F20" s="151">
        <v>4386173.385231372</v>
      </c>
      <c r="G20" s="419">
        <v>728177.58986755938</v>
      </c>
      <c r="H20" s="420">
        <v>728177.58986755938</v>
      </c>
      <c r="I20" s="153">
        <v>0</v>
      </c>
      <c r="J20" s="52"/>
      <c r="K20" s="113">
        <f t="shared" si="0"/>
        <v>728177.58986755938</v>
      </c>
      <c r="L20" s="54">
        <f t="shared" ref="L20:L25" si="6">IF(K20&lt;&gt;0,+G20-K20,0)</f>
        <v>0</v>
      </c>
      <c r="M20" s="113">
        <f t="shared" si="2"/>
        <v>728177.58986755938</v>
      </c>
      <c r="N20" s="54">
        <f t="shared" ref="N20:N25" si="7">IF(M20&lt;&gt;0,+H20-M20,0)</f>
        <v>0</v>
      </c>
      <c r="O20" s="54">
        <f t="shared" ref="O20:O25" si="8">+N20-L20</f>
        <v>0</v>
      </c>
      <c r="P20" s="1"/>
    </row>
    <row r="21" spans="2:16" ht="12.5">
      <c r="B21" s="7" t="str">
        <f t="shared" si="5"/>
        <v/>
      </c>
      <c r="C21" s="50">
        <f>IF(D12="","-",+C20+1)</f>
        <v>2014</v>
      </c>
      <c r="D21" s="151">
        <v>4386173.385231372</v>
      </c>
      <c r="E21" s="419">
        <v>114169.97619047618</v>
      </c>
      <c r="F21" s="151">
        <v>4272003.4090408962</v>
      </c>
      <c r="G21" s="419">
        <v>690508.12734989321</v>
      </c>
      <c r="H21" s="420">
        <v>690508.12734989321</v>
      </c>
      <c r="I21" s="153">
        <v>0</v>
      </c>
      <c r="J21" s="52"/>
      <c r="K21" s="113">
        <f t="shared" si="0"/>
        <v>690508.12734989321</v>
      </c>
      <c r="L21" s="54">
        <f t="shared" si="6"/>
        <v>0</v>
      </c>
      <c r="M21" s="113">
        <f t="shared" si="2"/>
        <v>690508.12734989321</v>
      </c>
      <c r="N21" s="54">
        <f t="shared" si="7"/>
        <v>0</v>
      </c>
      <c r="O21" s="54">
        <f t="shared" si="8"/>
        <v>0</v>
      </c>
      <c r="P21" s="1"/>
    </row>
    <row r="22" spans="2:16" ht="12.5">
      <c r="B22" s="7" t="str">
        <f t="shared" si="5"/>
        <v/>
      </c>
      <c r="C22" s="50">
        <f>IF(D11="","-",+C21+1)</f>
        <v>2015</v>
      </c>
      <c r="D22" s="151">
        <v>4272003.4090408962</v>
      </c>
      <c r="E22" s="419">
        <v>114169.97619047618</v>
      </c>
      <c r="F22" s="151">
        <v>4157833.43285042</v>
      </c>
      <c r="G22" s="419">
        <v>661776.60095170466</v>
      </c>
      <c r="H22" s="420">
        <v>661776.60095170466</v>
      </c>
      <c r="I22" s="52">
        <v>0</v>
      </c>
      <c r="J22" s="52"/>
      <c r="K22" s="113">
        <f t="shared" si="0"/>
        <v>661776.60095170466</v>
      </c>
      <c r="L22" s="54">
        <f t="shared" si="6"/>
        <v>0</v>
      </c>
      <c r="M22" s="113">
        <f t="shared" si="2"/>
        <v>661776.60095170466</v>
      </c>
      <c r="N22" s="54">
        <f t="shared" si="7"/>
        <v>0</v>
      </c>
      <c r="O22" s="54">
        <f t="shared" si="8"/>
        <v>0</v>
      </c>
      <c r="P22" s="1"/>
    </row>
    <row r="23" spans="2:16" ht="12.5">
      <c r="B23" s="7" t="str">
        <f t="shared" si="5"/>
        <v/>
      </c>
      <c r="C23" s="50">
        <f>IF(D11="","-",+C22+1)</f>
        <v>2016</v>
      </c>
      <c r="D23" s="151">
        <v>4157833.43285042</v>
      </c>
      <c r="E23" s="419">
        <v>114169.97619047618</v>
      </c>
      <c r="F23" s="151">
        <v>4043663.4566599438</v>
      </c>
      <c r="G23" s="419">
        <v>640169.61761771492</v>
      </c>
      <c r="H23" s="420">
        <v>640169.61761771492</v>
      </c>
      <c r="I23" s="52">
        <f t="shared" ref="I23:I48" si="9">H23-G23</f>
        <v>0</v>
      </c>
      <c r="J23" s="52"/>
      <c r="K23" s="113">
        <f t="shared" ref="K23:K28" si="10">G23</f>
        <v>640169.61761771492</v>
      </c>
      <c r="L23" s="54">
        <f t="shared" si="6"/>
        <v>0</v>
      </c>
      <c r="M23" s="113">
        <f t="shared" ref="M23:M28" si="11">H23</f>
        <v>640169.61761771492</v>
      </c>
      <c r="N23" s="54">
        <f t="shared" si="7"/>
        <v>0</v>
      </c>
      <c r="O23" s="54">
        <f t="shared" si="8"/>
        <v>0</v>
      </c>
      <c r="P23" s="1"/>
    </row>
    <row r="24" spans="2:16" ht="12.5">
      <c r="B24" s="7" t="str">
        <f t="shared" si="5"/>
        <v/>
      </c>
      <c r="C24" s="50">
        <f>IF(D11="","-",+C23+1)</f>
        <v>2017</v>
      </c>
      <c r="D24" s="151">
        <v>4043663.4566599438</v>
      </c>
      <c r="E24" s="419">
        <v>111514.86046511628</v>
      </c>
      <c r="F24" s="151">
        <v>3932148.5961948275</v>
      </c>
      <c r="G24" s="419">
        <v>605586.64190337458</v>
      </c>
      <c r="H24" s="420">
        <v>605586.64190337458</v>
      </c>
      <c r="I24" s="52">
        <f t="shared" si="9"/>
        <v>0</v>
      </c>
      <c r="J24" s="52"/>
      <c r="K24" s="113">
        <f t="shared" si="10"/>
        <v>605586.64190337458</v>
      </c>
      <c r="L24" s="54">
        <f t="shared" si="6"/>
        <v>0</v>
      </c>
      <c r="M24" s="113">
        <f t="shared" si="11"/>
        <v>605586.64190337458</v>
      </c>
      <c r="N24" s="54">
        <f t="shared" si="7"/>
        <v>0</v>
      </c>
      <c r="O24" s="54">
        <f t="shared" si="8"/>
        <v>0</v>
      </c>
      <c r="P24" s="1"/>
    </row>
    <row r="25" spans="2:16" ht="12.5">
      <c r="B25" s="7" t="str">
        <f t="shared" si="5"/>
        <v/>
      </c>
      <c r="C25" s="50">
        <f>IF(D11="","-",+C24+1)</f>
        <v>2018</v>
      </c>
      <c r="D25" s="151">
        <v>3932148.5961948275</v>
      </c>
      <c r="E25" s="419">
        <v>116954.60975609756</v>
      </c>
      <c r="F25" s="151">
        <v>3815193.9864387298</v>
      </c>
      <c r="G25" s="419">
        <v>609275.37207027047</v>
      </c>
      <c r="H25" s="420">
        <v>609275.37207027047</v>
      </c>
      <c r="I25" s="52">
        <f t="shared" si="9"/>
        <v>0</v>
      </c>
      <c r="J25" s="52"/>
      <c r="K25" s="113">
        <f t="shared" si="10"/>
        <v>609275.37207027047</v>
      </c>
      <c r="L25" s="54">
        <f t="shared" si="6"/>
        <v>0</v>
      </c>
      <c r="M25" s="113">
        <f t="shared" si="11"/>
        <v>609275.37207027047</v>
      </c>
      <c r="N25" s="54">
        <f t="shared" si="7"/>
        <v>0</v>
      </c>
      <c r="O25" s="54">
        <f t="shared" si="8"/>
        <v>0</v>
      </c>
      <c r="P25" s="1"/>
    </row>
    <row r="26" spans="2:16" ht="12.5">
      <c r="B26" s="7" t="str">
        <f t="shared" si="5"/>
        <v/>
      </c>
      <c r="C26" s="50">
        <f>IF(D11="","-",+C25+1)</f>
        <v>2019</v>
      </c>
      <c r="D26" s="151">
        <v>3815193.9864387298</v>
      </c>
      <c r="E26" s="419">
        <v>116954.60975609756</v>
      </c>
      <c r="F26" s="151">
        <v>3698239.3766826321</v>
      </c>
      <c r="G26" s="419">
        <v>594411.13132781303</v>
      </c>
      <c r="H26" s="420">
        <v>594411.13132781303</v>
      </c>
      <c r="I26" s="52">
        <f t="shared" si="9"/>
        <v>0</v>
      </c>
      <c r="J26" s="52"/>
      <c r="K26" s="113">
        <f t="shared" si="10"/>
        <v>594411.13132781303</v>
      </c>
      <c r="L26" s="54">
        <f t="shared" ref="L26" si="12">IF(K26&lt;&gt;0,+G26-K26,0)</f>
        <v>0</v>
      </c>
      <c r="M26" s="113">
        <f t="shared" si="11"/>
        <v>594411.13132781303</v>
      </c>
      <c r="N26" s="54">
        <f t="shared" si="3"/>
        <v>0</v>
      </c>
      <c r="O26" s="54">
        <f t="shared" si="4"/>
        <v>0</v>
      </c>
      <c r="P26" s="1"/>
    </row>
    <row r="27" spans="2:16" ht="12.5">
      <c r="B27" s="7" t="str">
        <f t="shared" si="5"/>
        <v/>
      </c>
      <c r="C27" s="50">
        <f>IF(D11="","-",+C26+1)</f>
        <v>2020</v>
      </c>
      <c r="D27" s="151">
        <v>3698239.3766826321</v>
      </c>
      <c r="E27" s="419">
        <v>116954.60975609756</v>
      </c>
      <c r="F27" s="151">
        <v>3581284.7669265345</v>
      </c>
      <c r="G27" s="419">
        <v>489431.31850985193</v>
      </c>
      <c r="H27" s="420">
        <v>489431.31850985193</v>
      </c>
      <c r="I27" s="52">
        <f t="shared" si="9"/>
        <v>0</v>
      </c>
      <c r="J27" s="52"/>
      <c r="K27" s="113">
        <f t="shared" si="10"/>
        <v>489431.31850985193</v>
      </c>
      <c r="L27" s="54">
        <f t="shared" ref="L27" si="13">IF(K27&lt;&gt;0,+G27-K27,0)</f>
        <v>0</v>
      </c>
      <c r="M27" s="113">
        <f t="shared" si="11"/>
        <v>489431.31850985193</v>
      </c>
      <c r="N27" s="54">
        <f t="shared" si="3"/>
        <v>0</v>
      </c>
      <c r="O27" s="54">
        <f t="shared" si="4"/>
        <v>0</v>
      </c>
      <c r="P27" s="1"/>
    </row>
    <row r="28" spans="2:16" ht="12.5">
      <c r="B28" s="7" t="str">
        <f t="shared" si="5"/>
        <v>IU</v>
      </c>
      <c r="C28" s="50">
        <f>IF(D11="","-",+C27+1)</f>
        <v>2021</v>
      </c>
      <c r="D28" s="151">
        <v>3586724.5162175149</v>
      </c>
      <c r="E28" s="419">
        <v>114169.97619047618</v>
      </c>
      <c r="F28" s="151">
        <v>3472554.5400270387</v>
      </c>
      <c r="G28" s="419">
        <v>488327.80853353348</v>
      </c>
      <c r="H28" s="420">
        <v>488327.80853353348</v>
      </c>
      <c r="I28" s="52">
        <f t="shared" si="9"/>
        <v>0</v>
      </c>
      <c r="J28" s="52"/>
      <c r="K28" s="113">
        <f t="shared" si="10"/>
        <v>488327.80853353348</v>
      </c>
      <c r="L28" s="54">
        <f t="shared" ref="L28" si="14">IF(K28&lt;&gt;0,+G28-K28,0)</f>
        <v>0</v>
      </c>
      <c r="M28" s="113">
        <f t="shared" si="11"/>
        <v>488327.80853353348</v>
      </c>
      <c r="N28" s="54">
        <f t="shared" si="3"/>
        <v>0</v>
      </c>
      <c r="O28" s="54">
        <f t="shared" si="4"/>
        <v>0</v>
      </c>
      <c r="P28" s="1"/>
    </row>
    <row r="29" spans="2:16" ht="12.5">
      <c r="B29" s="7" t="str">
        <f t="shared" si="5"/>
        <v>IU</v>
      </c>
      <c r="C29" s="50">
        <f>IF(D11="","-",+C28+1)</f>
        <v>2022</v>
      </c>
      <c r="D29" s="151">
        <v>3467114.7907360573</v>
      </c>
      <c r="E29" s="419">
        <v>114169.97619047618</v>
      </c>
      <c r="F29" s="151">
        <v>3352944.8145455811</v>
      </c>
      <c r="G29" s="419">
        <v>497607.69769277796</v>
      </c>
      <c r="H29" s="420">
        <v>497607.69769277796</v>
      </c>
      <c r="I29" s="52">
        <f t="shared" si="9"/>
        <v>0</v>
      </c>
      <c r="J29" s="52"/>
      <c r="K29" s="113">
        <f t="shared" ref="K29" si="15">G29</f>
        <v>497607.69769277796</v>
      </c>
      <c r="L29" s="54">
        <f t="shared" ref="L29" si="16">IF(K29&lt;&gt;0,+G29-K29,0)</f>
        <v>0</v>
      </c>
      <c r="M29" s="113">
        <f t="shared" ref="M29" si="17">H29</f>
        <v>497607.69769277796</v>
      </c>
      <c r="N29" s="54">
        <f t="shared" si="3"/>
        <v>0</v>
      </c>
      <c r="O29" s="54">
        <f t="shared" si="4"/>
        <v>0</v>
      </c>
      <c r="P29" s="1"/>
    </row>
    <row r="30" spans="2:16" ht="12.5">
      <c r="B30" s="7" t="str">
        <f t="shared" si="5"/>
        <v/>
      </c>
      <c r="C30" s="50">
        <f>IF(D11="","-",+C29+1)</f>
        <v>2023</v>
      </c>
      <c r="D30" s="151">
        <v>3352944.8145455811</v>
      </c>
      <c r="E30" s="419">
        <v>114169.97619047618</v>
      </c>
      <c r="F30" s="151">
        <v>3238774.8383551049</v>
      </c>
      <c r="G30" s="419">
        <v>530525.36169703898</v>
      </c>
      <c r="H30" s="420">
        <v>530525.36169703898</v>
      </c>
      <c r="I30" s="52">
        <f t="shared" si="9"/>
        <v>0</v>
      </c>
      <c r="J30" s="52"/>
      <c r="K30" s="113">
        <f t="shared" ref="K30" si="18">G30</f>
        <v>530525.36169703898</v>
      </c>
      <c r="L30" s="54">
        <f t="shared" ref="L30" si="19">IF(K30&lt;&gt;0,+G30-K30,0)</f>
        <v>0</v>
      </c>
      <c r="M30" s="113">
        <f t="shared" ref="M30" si="20">H30</f>
        <v>530525.36169703898</v>
      </c>
      <c r="N30" s="54">
        <f t="shared" ref="N30" si="21">IF(M30&lt;&gt;0,+H30-M30,0)</f>
        <v>0</v>
      </c>
      <c r="O30" s="54">
        <f t="shared" ref="O30" si="22">+N30-L30</f>
        <v>0</v>
      </c>
      <c r="P30" s="1"/>
    </row>
    <row r="31" spans="2:16" ht="12.5">
      <c r="B31" s="7" t="str">
        <f t="shared" si="5"/>
        <v/>
      </c>
      <c r="C31" s="460">
        <f>IF(D11="","-",+C30+1)</f>
        <v>2024</v>
      </c>
      <c r="D31" s="151">
        <v>3238774.8383551049</v>
      </c>
      <c r="E31" s="419">
        <v>108980.43181818182</v>
      </c>
      <c r="F31" s="151">
        <v>3129794.4065369233</v>
      </c>
      <c r="G31" s="419">
        <v>489588.8391092071</v>
      </c>
      <c r="H31" s="420">
        <v>489588.8391092071</v>
      </c>
      <c r="I31" s="52">
        <f t="shared" si="9"/>
        <v>0</v>
      </c>
      <c r="J31" s="52"/>
      <c r="K31" s="113">
        <f t="shared" ref="K31" si="23">G31</f>
        <v>489588.8391092071</v>
      </c>
      <c r="L31" s="54">
        <f t="shared" ref="L31" si="24">IF(K31&lt;&gt;0,+G31-K31,0)</f>
        <v>0</v>
      </c>
      <c r="M31" s="113">
        <f t="shared" ref="M31" si="25">H31</f>
        <v>489588.8391092071</v>
      </c>
      <c r="N31" s="54">
        <f t="shared" ref="N31" si="26">IF(M31&lt;&gt;0,+H31-M31,0)</f>
        <v>0</v>
      </c>
      <c r="O31" s="54">
        <f t="shared" ref="O31" si="27">+N31-L31</f>
        <v>0</v>
      </c>
      <c r="P31" s="1"/>
    </row>
    <row r="32" spans="2:16" ht="13">
      <c r="B32" s="7" t="str">
        <f t="shared" si="5"/>
        <v/>
      </c>
      <c r="C32" s="459">
        <f>IF(D11="","-",+C31+1)</f>
        <v>2025</v>
      </c>
      <c r="D32" s="151">
        <v>3129794.4065369233</v>
      </c>
      <c r="E32" s="419">
        <v>111514.86046511628</v>
      </c>
      <c r="F32" s="151">
        <v>3018279.5460718069</v>
      </c>
      <c r="G32" s="419">
        <v>479557.5703288482</v>
      </c>
      <c r="H32" s="420">
        <v>479557.5703288482</v>
      </c>
      <c r="I32" s="52">
        <f t="shared" si="9"/>
        <v>0</v>
      </c>
      <c r="J32" s="52"/>
      <c r="K32" s="113">
        <f t="shared" ref="K32" si="28">G32</f>
        <v>479557.5703288482</v>
      </c>
      <c r="L32" s="54">
        <f t="shared" ref="L32" si="29">IF(K32&lt;&gt;0,+G32-K32,0)</f>
        <v>0</v>
      </c>
      <c r="M32" s="113">
        <f t="shared" ref="M32" si="30">H32</f>
        <v>479557.5703288482</v>
      </c>
      <c r="N32" s="54">
        <f t="shared" ref="N32" si="31">IF(M32&lt;&gt;0,+H32-M32,0)</f>
        <v>0</v>
      </c>
      <c r="O32" s="54">
        <f t="shared" ref="O32" si="32">+N32-L32</f>
        <v>0</v>
      </c>
      <c r="P32" s="1"/>
    </row>
    <row r="33" spans="2:16" ht="12.5">
      <c r="B33" s="7" t="str">
        <f t="shared" si="5"/>
        <v/>
      </c>
      <c r="C33" s="50">
        <f>IF(D11="","-",+C32+1)</f>
        <v>2026</v>
      </c>
      <c r="D33" s="55">
        <f>IF(F32+SUM(E$17:E32)=D$10,F32,D$10-SUM(E$17:E32))</f>
        <v>3018279.5460718069</v>
      </c>
      <c r="E33" s="377">
        <f>IF(+I14&lt;F32,I14,D33)</f>
        <v>116954.60975609756</v>
      </c>
      <c r="F33" s="55">
        <f t="shared" ref="F33:F48" si="33">+D33-E33</f>
        <v>2901324.9363157093</v>
      </c>
      <c r="G33" s="378">
        <f t="shared" ref="G33:G55" si="34">+I$12*((D33+F33)/2)+E33</f>
        <v>471582.60992788541</v>
      </c>
      <c r="H33" s="363">
        <f t="shared" ref="H33:H55" si="35">+I$13*((D33+F33)/2)+E33</f>
        <v>471582.60992788541</v>
      </c>
      <c r="I33" s="52">
        <f t="shared" si="9"/>
        <v>0</v>
      </c>
      <c r="J33" s="52"/>
      <c r="K33" s="129"/>
      <c r="L33" s="54">
        <f t="shared" si="1"/>
        <v>0</v>
      </c>
      <c r="M33" s="129"/>
      <c r="N33" s="54">
        <f t="shared" si="3"/>
        <v>0</v>
      </c>
      <c r="O33" s="54">
        <f t="shared" si="4"/>
        <v>0</v>
      </c>
      <c r="P33" s="1"/>
    </row>
    <row r="34" spans="2:16" ht="12.5">
      <c r="B34" s="7" t="str">
        <f t="shared" si="5"/>
        <v/>
      </c>
      <c r="C34" s="50">
        <f>IF(D11="","-",+C33+1)</f>
        <v>2027</v>
      </c>
      <c r="D34" s="55">
        <f>IF(F33+SUM(E$17:E33)=D$10,F33,D$10-SUM(E$17:E33))</f>
        <v>2901324.9363157093</v>
      </c>
      <c r="E34" s="377">
        <f>IF(+I14&lt;F33,I14,D34)</f>
        <v>116954.60975609756</v>
      </c>
      <c r="F34" s="55">
        <f t="shared" si="33"/>
        <v>2784370.3265596116</v>
      </c>
      <c r="G34" s="378">
        <f t="shared" si="34"/>
        <v>457569.72123166325</v>
      </c>
      <c r="H34" s="363">
        <f t="shared" si="35"/>
        <v>457569.72123166325</v>
      </c>
      <c r="I34" s="52">
        <f t="shared" si="9"/>
        <v>0</v>
      </c>
      <c r="J34" s="52"/>
      <c r="K34" s="129"/>
      <c r="L34" s="54">
        <f t="shared" si="1"/>
        <v>0</v>
      </c>
      <c r="M34" s="129"/>
      <c r="N34" s="54">
        <f t="shared" si="3"/>
        <v>0</v>
      </c>
      <c r="O34" s="54">
        <f t="shared" si="4"/>
        <v>0</v>
      </c>
      <c r="P34" s="1"/>
    </row>
    <row r="35" spans="2:16" ht="12.5">
      <c r="B35" s="7" t="str">
        <f t="shared" si="5"/>
        <v/>
      </c>
      <c r="C35" s="50">
        <f>IF(D11="","-",+C34+1)</f>
        <v>2028</v>
      </c>
      <c r="D35" s="55">
        <f>IF(F34+SUM(E$17:E34)=D$10,F34,D$10-SUM(E$17:E34))</f>
        <v>2784370.3265596116</v>
      </c>
      <c r="E35" s="377">
        <f>IF(+I14&lt;F34,I14,D35)</f>
        <v>116954.60975609756</v>
      </c>
      <c r="F35" s="55">
        <f t="shared" si="33"/>
        <v>2667415.7168035139</v>
      </c>
      <c r="G35" s="378">
        <f t="shared" si="34"/>
        <v>443556.83253544121</v>
      </c>
      <c r="H35" s="363">
        <f t="shared" si="35"/>
        <v>443556.83253544121</v>
      </c>
      <c r="I35" s="52">
        <f t="shared" si="9"/>
        <v>0</v>
      </c>
      <c r="J35" s="52"/>
      <c r="K35" s="129"/>
      <c r="L35" s="54">
        <f t="shared" si="1"/>
        <v>0</v>
      </c>
      <c r="M35" s="129"/>
      <c r="N35" s="54">
        <f t="shared" si="3"/>
        <v>0</v>
      </c>
      <c r="O35" s="54">
        <f t="shared" si="4"/>
        <v>0</v>
      </c>
      <c r="P35" s="1"/>
    </row>
    <row r="36" spans="2:16" ht="12.5">
      <c r="B36" s="7" t="str">
        <f t="shared" si="5"/>
        <v/>
      </c>
      <c r="C36" s="50">
        <f>IF(D11="","-",+C35+1)</f>
        <v>2029</v>
      </c>
      <c r="D36" s="55">
        <f>IF(F35+SUM(E$17:E35)=D$10,F35,D$10-SUM(E$17:E35))</f>
        <v>2667415.7168035139</v>
      </c>
      <c r="E36" s="377">
        <f>IF(+I14&lt;F35,I14,D36)</f>
        <v>116954.60975609756</v>
      </c>
      <c r="F36" s="55">
        <f t="shared" si="33"/>
        <v>2550461.1070474163</v>
      </c>
      <c r="G36" s="378">
        <f t="shared" si="34"/>
        <v>429543.94383921911</v>
      </c>
      <c r="H36" s="363">
        <f t="shared" si="35"/>
        <v>429543.94383921911</v>
      </c>
      <c r="I36" s="52">
        <f t="shared" si="9"/>
        <v>0</v>
      </c>
      <c r="J36" s="52"/>
      <c r="K36" s="129"/>
      <c r="L36" s="54">
        <f t="shared" si="1"/>
        <v>0</v>
      </c>
      <c r="M36" s="129"/>
      <c r="N36" s="54">
        <f t="shared" si="3"/>
        <v>0</v>
      </c>
      <c r="O36" s="54">
        <f t="shared" si="4"/>
        <v>0</v>
      </c>
      <c r="P36" s="1"/>
    </row>
    <row r="37" spans="2:16" ht="12.5">
      <c r="B37" s="7" t="str">
        <f t="shared" si="5"/>
        <v/>
      </c>
      <c r="C37" s="50">
        <f>IF(D11="","-",+C36+1)</f>
        <v>2030</v>
      </c>
      <c r="D37" s="55">
        <f>IF(F36+SUM(E$17:E36)=D$10,F36,D$10-SUM(E$17:E36))</f>
        <v>2550461.1070474163</v>
      </c>
      <c r="E37" s="377">
        <f>IF(+I14&lt;F36,I14,D37)</f>
        <v>116954.60975609756</v>
      </c>
      <c r="F37" s="55">
        <f t="shared" si="33"/>
        <v>2433506.4972913186</v>
      </c>
      <c r="G37" s="378">
        <f t="shared" si="34"/>
        <v>415531.05514299707</v>
      </c>
      <c r="H37" s="363">
        <f t="shared" si="35"/>
        <v>415531.05514299707</v>
      </c>
      <c r="I37" s="52">
        <f t="shared" si="9"/>
        <v>0</v>
      </c>
      <c r="J37" s="52"/>
      <c r="K37" s="129"/>
      <c r="L37" s="54">
        <f t="shared" si="1"/>
        <v>0</v>
      </c>
      <c r="M37" s="129"/>
      <c r="N37" s="54">
        <f t="shared" si="3"/>
        <v>0</v>
      </c>
      <c r="O37" s="54">
        <f t="shared" si="4"/>
        <v>0</v>
      </c>
      <c r="P37" s="1"/>
    </row>
    <row r="38" spans="2:16" ht="12.5">
      <c r="B38" s="7" t="str">
        <f t="shared" si="5"/>
        <v/>
      </c>
      <c r="C38" s="50">
        <f>IF(D11="","-",+C37+1)</f>
        <v>2031</v>
      </c>
      <c r="D38" s="55">
        <f>IF(F37+SUM(E$17:E37)=D$10,F37,D$10-SUM(E$17:E37))</f>
        <v>2433506.4972913186</v>
      </c>
      <c r="E38" s="377">
        <f>IF(+I14&lt;F37,I14,D38)</f>
        <v>116954.60975609756</v>
      </c>
      <c r="F38" s="55">
        <f t="shared" si="33"/>
        <v>2316551.8875352209</v>
      </c>
      <c r="G38" s="378">
        <f t="shared" si="34"/>
        <v>401518.16644677497</v>
      </c>
      <c r="H38" s="363">
        <f t="shared" si="35"/>
        <v>401518.16644677497</v>
      </c>
      <c r="I38" s="52">
        <f t="shared" si="9"/>
        <v>0</v>
      </c>
      <c r="J38" s="52"/>
      <c r="K38" s="129"/>
      <c r="L38" s="54">
        <f t="shared" si="1"/>
        <v>0</v>
      </c>
      <c r="M38" s="129"/>
      <c r="N38" s="54">
        <f t="shared" si="3"/>
        <v>0</v>
      </c>
      <c r="O38" s="54">
        <f t="shared" si="4"/>
        <v>0</v>
      </c>
      <c r="P38" s="1"/>
    </row>
    <row r="39" spans="2:16" ht="12.5">
      <c r="B39" s="7" t="str">
        <f t="shared" si="5"/>
        <v/>
      </c>
      <c r="C39" s="50">
        <f>IF(D11="","-",+C38+1)</f>
        <v>2032</v>
      </c>
      <c r="D39" s="55">
        <f>IF(F38+SUM(E$17:E38)=D$10,F38,D$10-SUM(E$17:E38))</f>
        <v>2316551.8875352209</v>
      </c>
      <c r="E39" s="377">
        <f>IF(+I14&lt;F38,I14,D39)</f>
        <v>116954.60975609756</v>
      </c>
      <c r="F39" s="55">
        <f t="shared" si="33"/>
        <v>2199597.2777791233</v>
      </c>
      <c r="G39" s="378">
        <f t="shared" si="34"/>
        <v>387505.27775055292</v>
      </c>
      <c r="H39" s="363">
        <f t="shared" si="35"/>
        <v>387505.27775055292</v>
      </c>
      <c r="I39" s="52">
        <f t="shared" si="9"/>
        <v>0</v>
      </c>
      <c r="J39" s="52"/>
      <c r="K39" s="129"/>
      <c r="L39" s="54">
        <f t="shared" si="1"/>
        <v>0</v>
      </c>
      <c r="M39" s="129"/>
      <c r="N39" s="54">
        <f t="shared" si="3"/>
        <v>0</v>
      </c>
      <c r="O39" s="54">
        <f t="shared" si="4"/>
        <v>0</v>
      </c>
      <c r="P39" s="1"/>
    </row>
    <row r="40" spans="2:16" ht="12.5">
      <c r="B40" s="7" t="str">
        <f t="shared" si="5"/>
        <v/>
      </c>
      <c r="C40" s="50">
        <f>IF(D11="","-",+C39+1)</f>
        <v>2033</v>
      </c>
      <c r="D40" s="55">
        <f>IF(F39+SUM(E$17:E39)=D$10,F39,D$10-SUM(E$17:E39))</f>
        <v>2199597.2777791233</v>
      </c>
      <c r="E40" s="377">
        <f>IF(+I14&lt;F39,I14,D40)</f>
        <v>116954.60975609756</v>
      </c>
      <c r="F40" s="55">
        <f t="shared" si="33"/>
        <v>2082642.6680230256</v>
      </c>
      <c r="G40" s="378">
        <f t="shared" si="34"/>
        <v>373492.38905433082</v>
      </c>
      <c r="H40" s="363">
        <f t="shared" si="35"/>
        <v>373492.38905433082</v>
      </c>
      <c r="I40" s="52">
        <f t="shared" si="9"/>
        <v>0</v>
      </c>
      <c r="J40" s="52"/>
      <c r="K40" s="129"/>
      <c r="L40" s="54">
        <f t="shared" si="1"/>
        <v>0</v>
      </c>
      <c r="M40" s="129"/>
      <c r="N40" s="54">
        <f t="shared" si="3"/>
        <v>0</v>
      </c>
      <c r="O40" s="54">
        <f t="shared" si="4"/>
        <v>0</v>
      </c>
      <c r="P40" s="1"/>
    </row>
    <row r="41" spans="2:16" ht="12.5">
      <c r="B41" s="7" t="str">
        <f t="shared" si="5"/>
        <v/>
      </c>
      <c r="C41" s="50">
        <f>IF(D11="","-",+C40+1)</f>
        <v>2034</v>
      </c>
      <c r="D41" s="55">
        <f>IF(F40+SUM(E$17:E40)=D$10,F40,D$10-SUM(E$17:E40))</f>
        <v>2082642.6680230256</v>
      </c>
      <c r="E41" s="377">
        <f>IF(+I14&lt;F40,I14,D41)</f>
        <v>116954.60975609756</v>
      </c>
      <c r="F41" s="55">
        <f t="shared" si="33"/>
        <v>1965688.058266928</v>
      </c>
      <c r="G41" s="378">
        <f t="shared" si="34"/>
        <v>359479.50035810878</v>
      </c>
      <c r="H41" s="363">
        <f t="shared" si="35"/>
        <v>359479.50035810878</v>
      </c>
      <c r="I41" s="52">
        <f t="shared" si="9"/>
        <v>0</v>
      </c>
      <c r="J41" s="52"/>
      <c r="K41" s="129"/>
      <c r="L41" s="54">
        <f t="shared" si="1"/>
        <v>0</v>
      </c>
      <c r="M41" s="129"/>
      <c r="N41" s="54">
        <f t="shared" si="3"/>
        <v>0</v>
      </c>
      <c r="O41" s="54">
        <f t="shared" si="4"/>
        <v>0</v>
      </c>
      <c r="P41" s="1"/>
    </row>
    <row r="42" spans="2:16" ht="12.5">
      <c r="B42" s="7" t="str">
        <f t="shared" si="5"/>
        <v/>
      </c>
      <c r="C42" s="50">
        <f>IF(D11="","-",+C41+1)</f>
        <v>2035</v>
      </c>
      <c r="D42" s="55">
        <f>IF(F41+SUM(E$17:E41)=D$10,F41,D$10-SUM(E$17:E41))</f>
        <v>1965688.058266928</v>
      </c>
      <c r="E42" s="377">
        <f>IF(+I14&lt;F41,I14,D42)</f>
        <v>116954.60975609756</v>
      </c>
      <c r="F42" s="55">
        <f t="shared" si="33"/>
        <v>1848733.4485108303</v>
      </c>
      <c r="G42" s="378">
        <f t="shared" si="34"/>
        <v>345466.61166188668</v>
      </c>
      <c r="H42" s="363">
        <f t="shared" si="35"/>
        <v>345466.61166188668</v>
      </c>
      <c r="I42" s="52">
        <f t="shared" si="9"/>
        <v>0</v>
      </c>
      <c r="J42" s="52"/>
      <c r="K42" s="129"/>
      <c r="L42" s="54">
        <f t="shared" si="1"/>
        <v>0</v>
      </c>
      <c r="M42" s="129"/>
      <c r="N42" s="54">
        <f t="shared" si="3"/>
        <v>0</v>
      </c>
      <c r="O42" s="54">
        <f t="shared" si="4"/>
        <v>0</v>
      </c>
      <c r="P42" s="1"/>
    </row>
    <row r="43" spans="2:16" ht="12.5">
      <c r="B43" s="7" t="str">
        <f t="shared" si="5"/>
        <v/>
      </c>
      <c r="C43" s="50">
        <f>IF(D11="","-",+C42+1)</f>
        <v>2036</v>
      </c>
      <c r="D43" s="55">
        <f>IF(F42+SUM(E$17:E42)=D$10,F42,D$10-SUM(E$17:E42))</f>
        <v>1848733.4485108303</v>
      </c>
      <c r="E43" s="377">
        <f>IF(+I14&lt;F42,I14,D43)</f>
        <v>116954.60975609756</v>
      </c>
      <c r="F43" s="55">
        <f t="shared" si="33"/>
        <v>1731778.8387547326</v>
      </c>
      <c r="G43" s="378">
        <f t="shared" si="34"/>
        <v>331453.72296566464</v>
      </c>
      <c r="H43" s="363">
        <f t="shared" si="35"/>
        <v>331453.72296566464</v>
      </c>
      <c r="I43" s="52">
        <f t="shared" si="9"/>
        <v>0</v>
      </c>
      <c r="J43" s="52"/>
      <c r="K43" s="129"/>
      <c r="L43" s="54">
        <f t="shared" si="1"/>
        <v>0</v>
      </c>
      <c r="M43" s="129"/>
      <c r="N43" s="54">
        <f t="shared" si="3"/>
        <v>0</v>
      </c>
      <c r="O43" s="54">
        <f t="shared" si="4"/>
        <v>0</v>
      </c>
      <c r="P43" s="1"/>
    </row>
    <row r="44" spans="2:16" ht="12.5">
      <c r="B44" s="7" t="str">
        <f t="shared" si="5"/>
        <v/>
      </c>
      <c r="C44" s="50">
        <f>IF(D11="","-",+C43+1)</f>
        <v>2037</v>
      </c>
      <c r="D44" s="55">
        <f>IF(F43+SUM(E$17:E43)=D$10,F43,D$10-SUM(E$17:E43))</f>
        <v>1731778.8387547326</v>
      </c>
      <c r="E44" s="377">
        <f>IF(+I14&lt;F43,I14,D44)</f>
        <v>116954.60975609756</v>
      </c>
      <c r="F44" s="55">
        <f t="shared" si="33"/>
        <v>1614824.228998635</v>
      </c>
      <c r="G44" s="378">
        <f t="shared" si="34"/>
        <v>317440.83426944254</v>
      </c>
      <c r="H44" s="363">
        <f t="shared" si="35"/>
        <v>317440.83426944254</v>
      </c>
      <c r="I44" s="52">
        <f t="shared" si="9"/>
        <v>0</v>
      </c>
      <c r="J44" s="52"/>
      <c r="K44" s="129"/>
      <c r="L44" s="54">
        <f t="shared" si="1"/>
        <v>0</v>
      </c>
      <c r="M44" s="129"/>
      <c r="N44" s="54">
        <f t="shared" si="3"/>
        <v>0</v>
      </c>
      <c r="O44" s="54">
        <f t="shared" si="4"/>
        <v>0</v>
      </c>
      <c r="P44" s="1"/>
    </row>
    <row r="45" spans="2:16" ht="12.5">
      <c r="B45" s="7" t="str">
        <f t="shared" si="5"/>
        <v/>
      </c>
      <c r="C45" s="50">
        <f>IF(D11="","-",+C44+1)</f>
        <v>2038</v>
      </c>
      <c r="D45" s="55">
        <f>IF(F44+SUM(E$17:E44)=D$10,F44,D$10-SUM(E$17:E44))</f>
        <v>1614824.228998635</v>
      </c>
      <c r="E45" s="377">
        <f>IF(+I14&lt;F44,I14,D45)</f>
        <v>116954.60975609756</v>
      </c>
      <c r="F45" s="55">
        <f t="shared" si="33"/>
        <v>1497869.6192425373</v>
      </c>
      <c r="G45" s="378">
        <f t="shared" si="34"/>
        <v>303427.94557322044</v>
      </c>
      <c r="H45" s="363">
        <f t="shared" si="35"/>
        <v>303427.94557322044</v>
      </c>
      <c r="I45" s="52">
        <f t="shared" si="9"/>
        <v>0</v>
      </c>
      <c r="J45" s="52"/>
      <c r="K45" s="129"/>
      <c r="L45" s="54">
        <f t="shared" si="1"/>
        <v>0</v>
      </c>
      <c r="M45" s="129"/>
      <c r="N45" s="54">
        <f t="shared" si="3"/>
        <v>0</v>
      </c>
      <c r="O45" s="54">
        <f t="shared" si="4"/>
        <v>0</v>
      </c>
      <c r="P45" s="1"/>
    </row>
    <row r="46" spans="2:16" ht="12.5">
      <c r="B46" s="7" t="str">
        <f t="shared" si="5"/>
        <v/>
      </c>
      <c r="C46" s="50">
        <f>IF(D11="","-",+C45+1)</f>
        <v>2039</v>
      </c>
      <c r="D46" s="55">
        <f>IF(F45+SUM(E$17:E45)=D$10,F45,D$10-SUM(E$17:E45))</f>
        <v>1497869.6192425373</v>
      </c>
      <c r="E46" s="377">
        <f>IF(+I14&lt;F45,I14,D46)</f>
        <v>116954.60975609756</v>
      </c>
      <c r="F46" s="55">
        <f t="shared" si="33"/>
        <v>1380915.0094864396</v>
      </c>
      <c r="G46" s="378">
        <f t="shared" si="34"/>
        <v>289415.05687699839</v>
      </c>
      <c r="H46" s="363">
        <f t="shared" si="35"/>
        <v>289415.05687699839</v>
      </c>
      <c r="I46" s="52">
        <f t="shared" si="9"/>
        <v>0</v>
      </c>
      <c r="J46" s="52"/>
      <c r="K46" s="129"/>
      <c r="L46" s="54">
        <f t="shared" si="1"/>
        <v>0</v>
      </c>
      <c r="M46" s="129"/>
      <c r="N46" s="54">
        <f t="shared" si="3"/>
        <v>0</v>
      </c>
      <c r="O46" s="54">
        <f t="shared" si="4"/>
        <v>0</v>
      </c>
      <c r="P46" s="1"/>
    </row>
    <row r="47" spans="2:16" ht="12.5">
      <c r="B47" s="7" t="str">
        <f t="shared" si="5"/>
        <v/>
      </c>
      <c r="C47" s="50">
        <f>IF(D11="","-",+C46+1)</f>
        <v>2040</v>
      </c>
      <c r="D47" s="55">
        <f>IF(F46+SUM(E$17:E46)=D$10,F46,D$10-SUM(E$17:E46))</f>
        <v>1380915.0094864396</v>
      </c>
      <c r="E47" s="377">
        <f>IF(+I14&lt;F46,I14,D47)</f>
        <v>116954.60975609756</v>
      </c>
      <c r="F47" s="55">
        <f t="shared" si="33"/>
        <v>1263960.399730342</v>
      </c>
      <c r="G47" s="378">
        <f t="shared" si="34"/>
        <v>275402.16818077629</v>
      </c>
      <c r="H47" s="363">
        <f t="shared" si="35"/>
        <v>275402.16818077629</v>
      </c>
      <c r="I47" s="52">
        <f t="shared" si="9"/>
        <v>0</v>
      </c>
      <c r="J47" s="52"/>
      <c r="K47" s="129"/>
      <c r="L47" s="54">
        <f t="shared" si="1"/>
        <v>0</v>
      </c>
      <c r="M47" s="129"/>
      <c r="N47" s="54">
        <f t="shared" si="3"/>
        <v>0</v>
      </c>
      <c r="O47" s="54">
        <f t="shared" si="4"/>
        <v>0</v>
      </c>
      <c r="P47" s="1"/>
    </row>
    <row r="48" spans="2:16" ht="12.5">
      <c r="B48" s="7" t="str">
        <f t="shared" si="5"/>
        <v/>
      </c>
      <c r="C48" s="50">
        <f>IF(D11="","-",+C47+1)</f>
        <v>2041</v>
      </c>
      <c r="D48" s="55">
        <f>IF(F47+SUM(E$17:E47)=D$10,F47,D$10-SUM(E$17:E47))</f>
        <v>1263960.399730342</v>
      </c>
      <c r="E48" s="377">
        <f>IF(+I14&lt;F47,I14,D48)</f>
        <v>116954.60975609756</v>
      </c>
      <c r="F48" s="55">
        <f t="shared" si="33"/>
        <v>1147005.7899742443</v>
      </c>
      <c r="G48" s="378">
        <f t="shared" si="34"/>
        <v>261389.27948455425</v>
      </c>
      <c r="H48" s="363">
        <f t="shared" si="35"/>
        <v>261389.27948455425</v>
      </c>
      <c r="I48" s="52">
        <f t="shared" si="9"/>
        <v>0</v>
      </c>
      <c r="J48" s="52"/>
      <c r="K48" s="129"/>
      <c r="L48" s="54">
        <f t="shared" si="1"/>
        <v>0</v>
      </c>
      <c r="M48" s="129"/>
      <c r="N48" s="54">
        <f t="shared" si="3"/>
        <v>0</v>
      </c>
      <c r="O48" s="54">
        <f t="shared" si="4"/>
        <v>0</v>
      </c>
      <c r="P48" s="1"/>
    </row>
    <row r="49" spans="2:17" ht="12.5">
      <c r="B49" s="7" t="str">
        <f t="shared" si="5"/>
        <v/>
      </c>
      <c r="C49" s="50">
        <f>IF(D11="","-",+C48+1)</f>
        <v>2042</v>
      </c>
      <c r="D49" s="55">
        <f>IF(F48+SUM(E$17:E48)=D$10,F48,D$10-SUM(E$17:E48))</f>
        <v>1147005.7899742443</v>
      </c>
      <c r="E49" s="377">
        <f>IF(+I14&lt;F48,I14,D49)</f>
        <v>116954.60975609756</v>
      </c>
      <c r="F49" s="55">
        <f t="shared" ref="F49:F72" si="36">+D49-E49</f>
        <v>1030051.1802181468</v>
      </c>
      <c r="G49" s="378">
        <f t="shared" si="34"/>
        <v>247376.39078833215</v>
      </c>
      <c r="H49" s="363">
        <f t="shared" si="35"/>
        <v>247376.39078833215</v>
      </c>
      <c r="I49" s="52">
        <f t="shared" ref="I49:I72" si="37">H49-G49</f>
        <v>0</v>
      </c>
      <c r="J49" s="52"/>
      <c r="K49" s="129"/>
      <c r="L49" s="54">
        <f t="shared" ref="L49:L72" si="38">IF(K49&lt;&gt;0,+G49-K49,0)</f>
        <v>0</v>
      </c>
      <c r="M49" s="129"/>
      <c r="N49" s="54">
        <f t="shared" ref="N49:N72" si="39">IF(M49&lt;&gt;0,+H49-M49,0)</f>
        <v>0</v>
      </c>
      <c r="O49" s="54">
        <f t="shared" ref="O49:O72" si="40">+N49-L49</f>
        <v>0</v>
      </c>
      <c r="P49" s="1"/>
    </row>
    <row r="50" spans="2:17" ht="12.5">
      <c r="B50" s="7" t="str">
        <f t="shared" si="5"/>
        <v/>
      </c>
      <c r="C50" s="50">
        <f>IF(D11="","-",+C49+1)</f>
        <v>2043</v>
      </c>
      <c r="D50" s="55">
        <f>IF(F49+SUM(E$17:E49)=D$10,F49,D$10-SUM(E$17:E49))</f>
        <v>1030051.1802181468</v>
      </c>
      <c r="E50" s="377">
        <f>IF(+I14&lt;F49,I14,D50)</f>
        <v>116954.60975609756</v>
      </c>
      <c r="F50" s="55">
        <f t="shared" si="36"/>
        <v>913096.57046204922</v>
      </c>
      <c r="G50" s="378">
        <f t="shared" si="34"/>
        <v>233363.50209211011</v>
      </c>
      <c r="H50" s="363">
        <f t="shared" si="35"/>
        <v>233363.50209211011</v>
      </c>
      <c r="I50" s="52">
        <f t="shared" si="37"/>
        <v>0</v>
      </c>
      <c r="J50" s="52"/>
      <c r="K50" s="129"/>
      <c r="L50" s="54">
        <f t="shared" si="38"/>
        <v>0</v>
      </c>
      <c r="M50" s="129"/>
      <c r="N50" s="54">
        <f t="shared" si="39"/>
        <v>0</v>
      </c>
      <c r="O50" s="54">
        <f t="shared" si="40"/>
        <v>0</v>
      </c>
      <c r="P50" s="1"/>
    </row>
    <row r="51" spans="2:17" ht="12.5">
      <c r="B51" s="7" t="str">
        <f t="shared" si="5"/>
        <v/>
      </c>
      <c r="C51" s="50">
        <f>IF(D11="","-",+C50+1)</f>
        <v>2044</v>
      </c>
      <c r="D51" s="55">
        <f>IF(F50+SUM(E$17:E50)=D$10,F50,D$10-SUM(E$17:E50))</f>
        <v>913096.57046204922</v>
      </c>
      <c r="E51" s="377">
        <f>IF(+I14&lt;F50,I14,D51)</f>
        <v>116954.60975609756</v>
      </c>
      <c r="F51" s="55">
        <f t="shared" si="36"/>
        <v>796141.96070595167</v>
      </c>
      <c r="G51" s="378">
        <f t="shared" si="34"/>
        <v>219350.61339588804</v>
      </c>
      <c r="H51" s="363">
        <f t="shared" si="35"/>
        <v>219350.61339588804</v>
      </c>
      <c r="I51" s="52">
        <f t="shared" si="37"/>
        <v>0</v>
      </c>
      <c r="J51" s="52"/>
      <c r="K51" s="129"/>
      <c r="L51" s="54">
        <f t="shared" si="38"/>
        <v>0</v>
      </c>
      <c r="M51" s="129"/>
      <c r="N51" s="54">
        <f t="shared" si="39"/>
        <v>0</v>
      </c>
      <c r="O51" s="54">
        <f t="shared" si="40"/>
        <v>0</v>
      </c>
      <c r="P51" s="1"/>
    </row>
    <row r="52" spans="2:17" ht="12.5">
      <c r="B52" s="7" t="str">
        <f t="shared" si="5"/>
        <v/>
      </c>
      <c r="C52" s="50">
        <f>IF(D11="","-",+C51+1)</f>
        <v>2045</v>
      </c>
      <c r="D52" s="55">
        <f>IF(F51+SUM(E$17:E51)=D$10,F51,D$10-SUM(E$17:E51))</f>
        <v>796141.96070595167</v>
      </c>
      <c r="E52" s="377">
        <f>IF(+I14&lt;F51,I14,D52)</f>
        <v>116954.60975609756</v>
      </c>
      <c r="F52" s="55">
        <f t="shared" si="36"/>
        <v>679187.35094985412</v>
      </c>
      <c r="G52" s="378">
        <f t="shared" si="34"/>
        <v>205337.724699666</v>
      </c>
      <c r="H52" s="363">
        <f t="shared" si="35"/>
        <v>205337.724699666</v>
      </c>
      <c r="I52" s="52">
        <f t="shared" si="37"/>
        <v>0</v>
      </c>
      <c r="J52" s="52"/>
      <c r="K52" s="129"/>
      <c r="L52" s="54">
        <f t="shared" si="38"/>
        <v>0</v>
      </c>
      <c r="M52" s="129"/>
      <c r="N52" s="54">
        <f t="shared" si="39"/>
        <v>0</v>
      </c>
      <c r="O52" s="54">
        <f t="shared" si="40"/>
        <v>0</v>
      </c>
      <c r="P52" s="1"/>
    </row>
    <row r="53" spans="2:17" ht="12.5">
      <c r="B53" s="7" t="str">
        <f t="shared" si="5"/>
        <v/>
      </c>
      <c r="C53" s="50">
        <f>IF(D11="","-",+C52+1)</f>
        <v>2046</v>
      </c>
      <c r="D53" s="55">
        <f>IF(F52+SUM(E$17:E52)=D$10,F52,D$10-SUM(E$17:E52))</f>
        <v>679187.35094985412</v>
      </c>
      <c r="E53" s="377">
        <f>IF(+I14&lt;F52,I14,D53)</f>
        <v>116954.60975609756</v>
      </c>
      <c r="F53" s="55">
        <f t="shared" si="36"/>
        <v>562232.74119375658</v>
      </c>
      <c r="G53" s="378">
        <f t="shared" si="34"/>
        <v>191324.83600344392</v>
      </c>
      <c r="H53" s="363">
        <f t="shared" si="35"/>
        <v>191324.83600344392</v>
      </c>
      <c r="I53" s="52">
        <f t="shared" si="37"/>
        <v>0</v>
      </c>
      <c r="J53" s="52"/>
      <c r="K53" s="129"/>
      <c r="L53" s="54">
        <f t="shared" si="38"/>
        <v>0</v>
      </c>
      <c r="M53" s="129"/>
      <c r="N53" s="54">
        <f t="shared" si="39"/>
        <v>0</v>
      </c>
      <c r="O53" s="54">
        <f t="shared" si="40"/>
        <v>0</v>
      </c>
      <c r="P53" s="1"/>
    </row>
    <row r="54" spans="2:17" ht="12.5">
      <c r="B54" s="7" t="str">
        <f t="shared" si="5"/>
        <v/>
      </c>
      <c r="C54" s="50">
        <f>IF(D11="","-",+C53+1)</f>
        <v>2047</v>
      </c>
      <c r="D54" s="55">
        <f>IF(F53+SUM(E$17:E53)=D$10,F53,D$10-SUM(E$17:E53))</f>
        <v>562232.74119375658</v>
      </c>
      <c r="E54" s="377">
        <f>IF(+I14&lt;F53,I14,D54)</f>
        <v>116954.60975609756</v>
      </c>
      <c r="F54" s="55">
        <f t="shared" si="36"/>
        <v>445278.13143765903</v>
      </c>
      <c r="G54" s="378">
        <f t="shared" si="34"/>
        <v>177311.94730722185</v>
      </c>
      <c r="H54" s="363">
        <f t="shared" si="35"/>
        <v>177311.94730722185</v>
      </c>
      <c r="I54" s="52">
        <f t="shared" si="37"/>
        <v>0</v>
      </c>
      <c r="J54" s="52"/>
      <c r="K54" s="129"/>
      <c r="L54" s="54">
        <f t="shared" si="38"/>
        <v>0</v>
      </c>
      <c r="M54" s="129"/>
      <c r="N54" s="54">
        <f t="shared" si="39"/>
        <v>0</v>
      </c>
      <c r="O54" s="54">
        <f t="shared" si="40"/>
        <v>0</v>
      </c>
      <c r="P54" s="1"/>
    </row>
    <row r="55" spans="2:17" ht="12.5">
      <c r="B55" s="7" t="str">
        <f t="shared" si="5"/>
        <v/>
      </c>
      <c r="C55" s="50">
        <f>IF(D11="","-",+C54+1)</f>
        <v>2048</v>
      </c>
      <c r="D55" s="55">
        <f>IF(F54+SUM(E$17:E54)=D$10,F54,D$10-SUM(E$17:E54))</f>
        <v>445278.13143765903</v>
      </c>
      <c r="E55" s="377">
        <f>IF(+I14&lt;F54,I14,D55)</f>
        <v>116954.60975609756</v>
      </c>
      <c r="F55" s="55">
        <f t="shared" si="36"/>
        <v>328323.52168156148</v>
      </c>
      <c r="G55" s="378">
        <f t="shared" si="34"/>
        <v>163299.05861099978</v>
      </c>
      <c r="H55" s="363">
        <f t="shared" si="35"/>
        <v>163299.05861099978</v>
      </c>
      <c r="I55" s="52">
        <f t="shared" si="37"/>
        <v>0</v>
      </c>
      <c r="J55" s="52"/>
      <c r="K55" s="129"/>
      <c r="L55" s="54">
        <f t="shared" si="38"/>
        <v>0</v>
      </c>
      <c r="M55" s="129"/>
      <c r="N55" s="54">
        <f t="shared" si="39"/>
        <v>0</v>
      </c>
      <c r="O55" s="54">
        <f t="shared" si="40"/>
        <v>0</v>
      </c>
      <c r="P55" s="1"/>
    </row>
    <row r="56" spans="2:17" ht="12.5">
      <c r="B56" s="7" t="str">
        <f t="shared" si="5"/>
        <v/>
      </c>
      <c r="C56" s="50">
        <f>IF(D11="","-",+C55+1)</f>
        <v>2049</v>
      </c>
      <c r="D56" s="55">
        <f>IF(F55+SUM(E$17:E55)=D$10,F55,D$10-SUM(E$17:E55))</f>
        <v>328323.52168156148</v>
      </c>
      <c r="E56" s="377">
        <f>IF(+I14&lt;F55,I14,D56)</f>
        <v>116954.60975609756</v>
      </c>
      <c r="F56" s="55">
        <f t="shared" si="36"/>
        <v>211368.91192546394</v>
      </c>
      <c r="G56" s="378">
        <f t="shared" ref="G56:G72" si="41">+I$12*((D56+F56)/2)+E56</f>
        <v>149286.16991477774</v>
      </c>
      <c r="H56" s="363">
        <f t="shared" ref="H56:H72" si="42">+I$13*((D56+F56)/2)+E56</f>
        <v>149286.16991477774</v>
      </c>
      <c r="I56" s="52">
        <f t="shared" si="37"/>
        <v>0</v>
      </c>
      <c r="J56" s="52"/>
      <c r="K56" s="129"/>
      <c r="L56" s="54">
        <f t="shared" si="38"/>
        <v>0</v>
      </c>
      <c r="M56" s="129"/>
      <c r="N56" s="54">
        <f t="shared" si="39"/>
        <v>0</v>
      </c>
      <c r="O56" s="54">
        <f t="shared" si="40"/>
        <v>0</v>
      </c>
      <c r="P56" s="1"/>
    </row>
    <row r="57" spans="2:17" ht="12.5">
      <c r="B57" s="7" t="str">
        <f t="shared" si="5"/>
        <v/>
      </c>
      <c r="C57" s="50">
        <f>IF(D11="","-",+C56+1)</f>
        <v>2050</v>
      </c>
      <c r="D57" s="55">
        <f>IF(F56+SUM(E$17:E56)=D$10,F56,D$10-SUM(E$17:E56))</f>
        <v>211368.91192546394</v>
      </c>
      <c r="E57" s="377">
        <f>IF(+I14&lt;F56,I14,D57)</f>
        <v>116954.60975609756</v>
      </c>
      <c r="F57" s="55">
        <f t="shared" si="36"/>
        <v>94414.302169366376</v>
      </c>
      <c r="G57" s="378">
        <f t="shared" si="41"/>
        <v>135273.28121855567</v>
      </c>
      <c r="H57" s="363">
        <f t="shared" si="42"/>
        <v>135273.28121855567</v>
      </c>
      <c r="I57" s="52">
        <f t="shared" si="37"/>
        <v>0</v>
      </c>
      <c r="J57" s="52"/>
      <c r="K57" s="129"/>
      <c r="L57" s="54">
        <f t="shared" si="38"/>
        <v>0</v>
      </c>
      <c r="M57" s="129"/>
      <c r="N57" s="54">
        <f t="shared" si="39"/>
        <v>0</v>
      </c>
      <c r="O57" s="54">
        <f t="shared" si="40"/>
        <v>0</v>
      </c>
      <c r="P57" s="1"/>
    </row>
    <row r="58" spans="2:17" ht="12.5">
      <c r="B58" s="7" t="str">
        <f t="shared" si="5"/>
        <v/>
      </c>
      <c r="C58" s="50">
        <f>IF(D11="","-",+C57+1)</f>
        <v>2051</v>
      </c>
      <c r="D58" s="55">
        <f>IF(F57+SUM(E$17:E57)=D$10,F57,D$10-SUM(E$17:E57))</f>
        <v>94414.302169366376</v>
      </c>
      <c r="E58" s="377">
        <f>IF(+I14&lt;F57,I14,D58)</f>
        <v>94414.302169366376</v>
      </c>
      <c r="F58" s="55">
        <f t="shared" si="36"/>
        <v>0</v>
      </c>
      <c r="G58" s="378">
        <f t="shared" si="41"/>
        <v>100070.41572653991</v>
      </c>
      <c r="H58" s="363">
        <f t="shared" si="42"/>
        <v>100070.41572653991</v>
      </c>
      <c r="I58" s="52">
        <f t="shared" si="37"/>
        <v>0</v>
      </c>
      <c r="J58" s="52"/>
      <c r="K58" s="129"/>
      <c r="L58" s="54">
        <f t="shared" si="38"/>
        <v>0</v>
      </c>
      <c r="M58" s="129"/>
      <c r="N58" s="54">
        <f t="shared" si="39"/>
        <v>0</v>
      </c>
      <c r="O58" s="54">
        <f t="shared" si="40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5"/>
        <v/>
      </c>
      <c r="C59" s="50">
        <f>IF(D11="","-",+C58+1)</f>
        <v>2052</v>
      </c>
      <c r="D59" s="55">
        <f>IF(F58+SUM(E$17:E58)=D$10,F58,D$10-SUM(E$17:E58))</f>
        <v>0</v>
      </c>
      <c r="E59" s="377">
        <f>IF(+I14&lt;F58,I14,D59)</f>
        <v>0</v>
      </c>
      <c r="F59" s="55">
        <f t="shared" si="36"/>
        <v>0</v>
      </c>
      <c r="G59" s="378">
        <f t="shared" si="41"/>
        <v>0</v>
      </c>
      <c r="H59" s="363">
        <f t="shared" si="42"/>
        <v>0</v>
      </c>
      <c r="I59" s="52">
        <f t="shared" si="37"/>
        <v>0</v>
      </c>
      <c r="J59" s="52"/>
      <c r="K59" s="129"/>
      <c r="L59" s="54">
        <f t="shared" si="38"/>
        <v>0</v>
      </c>
      <c r="M59" s="129"/>
      <c r="N59" s="54">
        <f t="shared" si="39"/>
        <v>0</v>
      </c>
      <c r="O59" s="54">
        <f t="shared" si="40"/>
        <v>0</v>
      </c>
      <c r="P59" s="1"/>
    </row>
    <row r="60" spans="2:17" ht="12.5">
      <c r="B60" s="7" t="str">
        <f t="shared" si="5"/>
        <v/>
      </c>
      <c r="C60" s="50">
        <f>IF(D11="","-",+C59+1)</f>
        <v>2053</v>
      </c>
      <c r="D60" s="55">
        <f>IF(F59+SUM(E$17:E59)=D$10,F59,D$10-SUM(E$17:E59))</f>
        <v>0</v>
      </c>
      <c r="E60" s="377">
        <f>IF(+I14&lt;F59,I14,D60)</f>
        <v>0</v>
      </c>
      <c r="F60" s="55">
        <f t="shared" si="36"/>
        <v>0</v>
      </c>
      <c r="G60" s="378">
        <f t="shared" si="41"/>
        <v>0</v>
      </c>
      <c r="H60" s="363">
        <f t="shared" si="42"/>
        <v>0</v>
      </c>
      <c r="I60" s="52">
        <f t="shared" si="37"/>
        <v>0</v>
      </c>
      <c r="J60" s="52"/>
      <c r="K60" s="129"/>
      <c r="L60" s="54">
        <f t="shared" si="38"/>
        <v>0</v>
      </c>
      <c r="M60" s="129"/>
      <c r="N60" s="54">
        <f t="shared" si="39"/>
        <v>0</v>
      </c>
      <c r="O60" s="54">
        <f t="shared" si="40"/>
        <v>0</v>
      </c>
      <c r="P60" s="1"/>
    </row>
    <row r="61" spans="2:17" ht="12.5">
      <c r="B61" s="7" t="str">
        <f t="shared" si="5"/>
        <v/>
      </c>
      <c r="C61" s="50">
        <f>IF(D11="","-",+C60+1)</f>
        <v>2054</v>
      </c>
      <c r="D61" s="55">
        <f>IF(F60+SUM(E$17:E60)=D$10,F60,D$10-SUM(E$17:E60))</f>
        <v>0</v>
      </c>
      <c r="E61" s="377">
        <f>IF(+I14&lt;F60,I14,D61)</f>
        <v>0</v>
      </c>
      <c r="F61" s="55">
        <f t="shared" si="36"/>
        <v>0</v>
      </c>
      <c r="G61" s="379">
        <f t="shared" si="41"/>
        <v>0</v>
      </c>
      <c r="H61" s="363">
        <f t="shared" si="42"/>
        <v>0</v>
      </c>
      <c r="I61" s="52">
        <f t="shared" si="37"/>
        <v>0</v>
      </c>
      <c r="J61" s="52"/>
      <c r="K61" s="129"/>
      <c r="L61" s="54">
        <f t="shared" si="38"/>
        <v>0</v>
      </c>
      <c r="M61" s="129"/>
      <c r="N61" s="54">
        <f t="shared" si="39"/>
        <v>0</v>
      </c>
      <c r="O61" s="54">
        <f t="shared" si="40"/>
        <v>0</v>
      </c>
      <c r="P61" s="1"/>
    </row>
    <row r="62" spans="2:17" ht="12.5">
      <c r="B62" s="7" t="str">
        <f t="shared" si="5"/>
        <v/>
      </c>
      <c r="C62" s="50">
        <f>IF(D11="","-",+C61+1)</f>
        <v>2055</v>
      </c>
      <c r="D62" s="55">
        <f>IF(F61+SUM(E$17:E61)=D$10,F61,D$10-SUM(E$17:E61))</f>
        <v>0</v>
      </c>
      <c r="E62" s="377">
        <f>IF(+I14&lt;F61,I14,D62)</f>
        <v>0</v>
      </c>
      <c r="F62" s="55">
        <f t="shared" si="36"/>
        <v>0</v>
      </c>
      <c r="G62" s="379">
        <f t="shared" si="41"/>
        <v>0</v>
      </c>
      <c r="H62" s="363">
        <f t="shared" si="42"/>
        <v>0</v>
      </c>
      <c r="I62" s="52">
        <f t="shared" si="37"/>
        <v>0</v>
      </c>
      <c r="J62" s="52"/>
      <c r="K62" s="129"/>
      <c r="L62" s="54">
        <f t="shared" si="38"/>
        <v>0</v>
      </c>
      <c r="M62" s="129"/>
      <c r="N62" s="54">
        <f t="shared" si="39"/>
        <v>0</v>
      </c>
      <c r="O62" s="54">
        <f t="shared" si="40"/>
        <v>0</v>
      </c>
      <c r="P62" s="1"/>
    </row>
    <row r="63" spans="2:17" ht="12.5">
      <c r="B63" s="7" t="str">
        <f t="shared" si="5"/>
        <v/>
      </c>
      <c r="C63" s="50">
        <f>IF(D11="","-",+C62+1)</f>
        <v>2056</v>
      </c>
      <c r="D63" s="55">
        <f>IF(F62+SUM(E$17:E62)=D$10,F62,D$10-SUM(E$17:E62))</f>
        <v>0</v>
      </c>
      <c r="E63" s="377">
        <f>IF(+I14&lt;F62,I14,D63)</f>
        <v>0</v>
      </c>
      <c r="F63" s="55">
        <f t="shared" si="36"/>
        <v>0</v>
      </c>
      <c r="G63" s="379">
        <f t="shared" si="41"/>
        <v>0</v>
      </c>
      <c r="H63" s="363">
        <f t="shared" si="42"/>
        <v>0</v>
      </c>
      <c r="I63" s="52">
        <f t="shared" si="37"/>
        <v>0</v>
      </c>
      <c r="J63" s="52"/>
      <c r="K63" s="129"/>
      <c r="L63" s="54">
        <f t="shared" si="38"/>
        <v>0</v>
      </c>
      <c r="M63" s="129"/>
      <c r="N63" s="54">
        <f t="shared" si="39"/>
        <v>0</v>
      </c>
      <c r="O63" s="54">
        <f t="shared" si="40"/>
        <v>0</v>
      </c>
      <c r="P63" s="1"/>
    </row>
    <row r="64" spans="2:17" ht="12.5">
      <c r="B64" s="7" t="str">
        <f t="shared" si="5"/>
        <v/>
      </c>
      <c r="C64" s="50">
        <f>IF(D11="","-",+C63+1)</f>
        <v>2057</v>
      </c>
      <c r="D64" s="55">
        <f>IF(F63+SUM(E$17:E63)=D$10,F63,D$10-SUM(E$17:E63))</f>
        <v>0</v>
      </c>
      <c r="E64" s="377">
        <f>IF(+I14&lt;F63,I14,D64)</f>
        <v>0</v>
      </c>
      <c r="F64" s="55">
        <f t="shared" si="36"/>
        <v>0</v>
      </c>
      <c r="G64" s="379">
        <f t="shared" si="41"/>
        <v>0</v>
      </c>
      <c r="H64" s="363">
        <f t="shared" si="42"/>
        <v>0</v>
      </c>
      <c r="I64" s="52">
        <f t="shared" si="37"/>
        <v>0</v>
      </c>
      <c r="J64" s="52"/>
      <c r="K64" s="129"/>
      <c r="L64" s="54">
        <f t="shared" si="38"/>
        <v>0</v>
      </c>
      <c r="M64" s="129"/>
      <c r="N64" s="54">
        <f t="shared" si="39"/>
        <v>0</v>
      </c>
      <c r="O64" s="54">
        <f t="shared" si="40"/>
        <v>0</v>
      </c>
      <c r="P64" s="1"/>
    </row>
    <row r="65" spans="1:16" ht="12.5">
      <c r="B65" s="7" t="str">
        <f t="shared" si="5"/>
        <v/>
      </c>
      <c r="C65" s="50">
        <f>IF(D11="","-",+C64+1)</f>
        <v>2058</v>
      </c>
      <c r="D65" s="55">
        <f>IF(F64+SUM(E$17:E64)=D$10,F64,D$10-SUM(E$17:E64))</f>
        <v>0</v>
      </c>
      <c r="E65" s="377">
        <f>IF(+I14&lt;F64,I14,D65)</f>
        <v>0</v>
      </c>
      <c r="F65" s="55">
        <f t="shared" si="36"/>
        <v>0</v>
      </c>
      <c r="G65" s="379">
        <f t="shared" si="41"/>
        <v>0</v>
      </c>
      <c r="H65" s="363">
        <f t="shared" si="42"/>
        <v>0</v>
      </c>
      <c r="I65" s="52">
        <f t="shared" si="37"/>
        <v>0</v>
      </c>
      <c r="J65" s="52"/>
      <c r="K65" s="129"/>
      <c r="L65" s="54">
        <f t="shared" si="38"/>
        <v>0</v>
      </c>
      <c r="M65" s="129"/>
      <c r="N65" s="54">
        <f t="shared" si="39"/>
        <v>0</v>
      </c>
      <c r="O65" s="54">
        <f t="shared" si="40"/>
        <v>0</v>
      </c>
      <c r="P65" s="1"/>
    </row>
    <row r="66" spans="1:16" ht="12.5">
      <c r="B66" s="7" t="str">
        <f t="shared" si="5"/>
        <v/>
      </c>
      <c r="C66" s="50">
        <f>IF(D11="","-",+C65+1)</f>
        <v>2059</v>
      </c>
      <c r="D66" s="55">
        <f>IF(F65+SUM(E$17:E65)=D$10,F65,D$10-SUM(E$17:E65))</f>
        <v>0</v>
      </c>
      <c r="E66" s="377">
        <f>IF(+I14&lt;F65,I14,D66)</f>
        <v>0</v>
      </c>
      <c r="F66" s="55">
        <f t="shared" si="36"/>
        <v>0</v>
      </c>
      <c r="G66" s="379">
        <f t="shared" si="41"/>
        <v>0</v>
      </c>
      <c r="H66" s="363">
        <f t="shared" si="42"/>
        <v>0</v>
      </c>
      <c r="I66" s="52">
        <f t="shared" si="37"/>
        <v>0</v>
      </c>
      <c r="J66" s="52"/>
      <c r="K66" s="129"/>
      <c r="L66" s="54">
        <f t="shared" si="38"/>
        <v>0</v>
      </c>
      <c r="M66" s="129"/>
      <c r="N66" s="54">
        <f t="shared" si="39"/>
        <v>0</v>
      </c>
      <c r="O66" s="54">
        <f t="shared" si="40"/>
        <v>0</v>
      </c>
      <c r="P66" s="1"/>
    </row>
    <row r="67" spans="1:16" ht="12.5">
      <c r="B67" s="7" t="str">
        <f t="shared" si="5"/>
        <v/>
      </c>
      <c r="C67" s="50">
        <f>IF(D11="","-",+C66+1)</f>
        <v>2060</v>
      </c>
      <c r="D67" s="55">
        <f>IF(F66+SUM(E$17:E66)=D$10,F66,D$10-SUM(E$17:E66))</f>
        <v>0</v>
      </c>
      <c r="E67" s="377">
        <f>IF(+I14&lt;F66,I14,D67)</f>
        <v>0</v>
      </c>
      <c r="F67" s="55">
        <f t="shared" si="36"/>
        <v>0</v>
      </c>
      <c r="G67" s="379">
        <f t="shared" si="41"/>
        <v>0</v>
      </c>
      <c r="H67" s="363">
        <f t="shared" si="42"/>
        <v>0</v>
      </c>
      <c r="I67" s="52">
        <f t="shared" si="37"/>
        <v>0</v>
      </c>
      <c r="J67" s="52"/>
      <c r="K67" s="129"/>
      <c r="L67" s="54">
        <f t="shared" si="38"/>
        <v>0</v>
      </c>
      <c r="M67" s="129"/>
      <c r="N67" s="54">
        <f t="shared" si="39"/>
        <v>0</v>
      </c>
      <c r="O67" s="54">
        <f t="shared" si="40"/>
        <v>0</v>
      </c>
      <c r="P67" s="1"/>
    </row>
    <row r="68" spans="1:16" ht="12.5">
      <c r="B68" s="7" t="str">
        <f t="shared" si="5"/>
        <v/>
      </c>
      <c r="C68" s="50">
        <f>IF(D11="","-",+C67+1)</f>
        <v>2061</v>
      </c>
      <c r="D68" s="55">
        <f>IF(F67+SUM(E$17:E67)=D$10,F67,D$10-SUM(E$17:E67))</f>
        <v>0</v>
      </c>
      <c r="E68" s="377">
        <f>IF(+I14&lt;F67,I14,D68)</f>
        <v>0</v>
      </c>
      <c r="F68" s="55">
        <f t="shared" si="36"/>
        <v>0</v>
      </c>
      <c r="G68" s="379">
        <f t="shared" si="41"/>
        <v>0</v>
      </c>
      <c r="H68" s="363">
        <f t="shared" si="42"/>
        <v>0</v>
      </c>
      <c r="I68" s="52">
        <f t="shared" si="37"/>
        <v>0</v>
      </c>
      <c r="J68" s="52"/>
      <c r="K68" s="129"/>
      <c r="L68" s="54">
        <f t="shared" si="38"/>
        <v>0</v>
      </c>
      <c r="M68" s="129"/>
      <c r="N68" s="54">
        <f t="shared" si="39"/>
        <v>0</v>
      </c>
      <c r="O68" s="54">
        <f t="shared" si="40"/>
        <v>0</v>
      </c>
      <c r="P68" s="1"/>
    </row>
    <row r="69" spans="1:16" ht="12.5">
      <c r="B69" s="7" t="str">
        <f t="shared" si="5"/>
        <v/>
      </c>
      <c r="C69" s="50">
        <f>IF(D11="","-",+C68+1)</f>
        <v>2062</v>
      </c>
      <c r="D69" s="55">
        <f>IF(F68+SUM(E$17:E68)=D$10,F68,D$10-SUM(E$17:E68))</f>
        <v>0</v>
      </c>
      <c r="E69" s="377">
        <f>IF(+I14&lt;F68,I14,D69)</f>
        <v>0</v>
      </c>
      <c r="F69" s="55">
        <f t="shared" si="36"/>
        <v>0</v>
      </c>
      <c r="G69" s="379">
        <f t="shared" si="41"/>
        <v>0</v>
      </c>
      <c r="H69" s="363">
        <f t="shared" si="42"/>
        <v>0</v>
      </c>
      <c r="I69" s="52">
        <f t="shared" si="37"/>
        <v>0</v>
      </c>
      <c r="J69" s="52"/>
      <c r="K69" s="129"/>
      <c r="L69" s="54">
        <f t="shared" si="38"/>
        <v>0</v>
      </c>
      <c r="M69" s="129"/>
      <c r="N69" s="54">
        <f t="shared" si="39"/>
        <v>0</v>
      </c>
      <c r="O69" s="54">
        <f t="shared" si="40"/>
        <v>0</v>
      </c>
      <c r="P69" s="1"/>
    </row>
    <row r="70" spans="1:16" ht="12.5">
      <c r="B70" s="7" t="str">
        <f t="shared" si="5"/>
        <v/>
      </c>
      <c r="C70" s="50">
        <f>IF(D11="","-",+C69+1)</f>
        <v>2063</v>
      </c>
      <c r="D70" s="55">
        <f>IF(F69+SUM(E$17:E69)=D$10,F69,D$10-SUM(E$17:E69))</f>
        <v>0</v>
      </c>
      <c r="E70" s="377">
        <f>IF(+I14&lt;F69,I14,D70)</f>
        <v>0</v>
      </c>
      <c r="F70" s="55">
        <f t="shared" si="36"/>
        <v>0</v>
      </c>
      <c r="G70" s="379">
        <f t="shared" si="41"/>
        <v>0</v>
      </c>
      <c r="H70" s="363">
        <f t="shared" si="42"/>
        <v>0</v>
      </c>
      <c r="I70" s="52">
        <f t="shared" si="37"/>
        <v>0</v>
      </c>
      <c r="J70" s="52"/>
      <c r="K70" s="129"/>
      <c r="L70" s="54">
        <f t="shared" si="38"/>
        <v>0</v>
      </c>
      <c r="M70" s="129"/>
      <c r="N70" s="54">
        <f t="shared" si="39"/>
        <v>0</v>
      </c>
      <c r="O70" s="54">
        <f t="shared" si="40"/>
        <v>0</v>
      </c>
      <c r="P70" s="1"/>
    </row>
    <row r="71" spans="1:16" ht="12.5">
      <c r="B71" s="7" t="str">
        <f t="shared" si="5"/>
        <v/>
      </c>
      <c r="C71" s="50">
        <f>IF(D11="","-",+C70+1)</f>
        <v>2064</v>
      </c>
      <c r="D71" s="55">
        <f>IF(F70+SUM(E$17:E70)=D$10,F70,D$10-SUM(E$17:E70))</f>
        <v>0</v>
      </c>
      <c r="E71" s="377">
        <f>IF(+I14&lt;F70,I14,D71)</f>
        <v>0</v>
      </c>
      <c r="F71" s="55">
        <f t="shared" si="36"/>
        <v>0</v>
      </c>
      <c r="G71" s="379">
        <f t="shared" si="41"/>
        <v>0</v>
      </c>
      <c r="H71" s="363">
        <f t="shared" si="42"/>
        <v>0</v>
      </c>
      <c r="I71" s="52">
        <f t="shared" si="37"/>
        <v>0</v>
      </c>
      <c r="J71" s="52"/>
      <c r="K71" s="129"/>
      <c r="L71" s="54">
        <f t="shared" si="38"/>
        <v>0</v>
      </c>
      <c r="M71" s="129"/>
      <c r="N71" s="54">
        <f t="shared" si="39"/>
        <v>0</v>
      </c>
      <c r="O71" s="54">
        <f t="shared" si="40"/>
        <v>0</v>
      </c>
      <c r="P71" s="1"/>
    </row>
    <row r="72" spans="1:16" ht="13" thickBot="1">
      <c r="B72" s="7" t="str">
        <f t="shared" si="5"/>
        <v/>
      </c>
      <c r="C72" s="59">
        <f>IF(D11="","-",+C71+1)</f>
        <v>2065</v>
      </c>
      <c r="D72" s="60">
        <f>IF(F71+SUM(E$17:E71)=D$10,F71,D$10-SUM(E$17:E71))</f>
        <v>0</v>
      </c>
      <c r="E72" s="380">
        <f>IF(+I14&lt;F71,I14,D72)</f>
        <v>0</v>
      </c>
      <c r="F72" s="60">
        <f t="shared" si="36"/>
        <v>0</v>
      </c>
      <c r="G72" s="381">
        <f t="shared" si="41"/>
        <v>0</v>
      </c>
      <c r="H72" s="361">
        <f t="shared" si="42"/>
        <v>0</v>
      </c>
      <c r="I72" s="63">
        <f t="shared" si="37"/>
        <v>0</v>
      </c>
      <c r="J72" s="52"/>
      <c r="K72" s="130"/>
      <c r="L72" s="64">
        <f t="shared" si="38"/>
        <v>0</v>
      </c>
      <c r="M72" s="130"/>
      <c r="N72" s="64">
        <f t="shared" si="39"/>
        <v>0</v>
      </c>
      <c r="O72" s="64">
        <f t="shared" si="40"/>
        <v>0</v>
      </c>
      <c r="P72" s="1"/>
    </row>
    <row r="73" spans="1:16" ht="12.5">
      <c r="C73" s="12" t="s">
        <v>78</v>
      </c>
      <c r="D73" s="292"/>
      <c r="E73" s="292">
        <f>SUM(E17:E72)</f>
        <v>4795138.9999999991</v>
      </c>
      <c r="F73" s="292"/>
      <c r="G73" s="292">
        <f>SUM(G17:G72)</f>
        <v>17562076.146207049</v>
      </c>
      <c r="H73" s="292">
        <f>SUM(H17:H72)</f>
        <v>17562076.146207049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1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1:16" ht="17.5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23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  <c r="Q85" s="1"/>
    </row>
    <row r="86" spans="1:17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489588.8391092071</v>
      </c>
      <c r="N87" s="386">
        <f>IF(J92&lt;D11,0,VLOOKUP(J92,C17:O72,11))</f>
        <v>489588.8391092071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508171.64694314793</v>
      </c>
      <c r="N88" s="389">
        <f>IF(J92&lt;D11,0,VLOOKUP(J92,C99:P154,7))</f>
        <v>508171.64694314793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27" t="str">
        <f>D7</f>
        <v>Reconductor: Greggton-Lake Lamond &amp; Quitman-Westwood 69 kV lines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18582.807833940838</v>
      </c>
      <c r="N89" s="391">
        <f>+N88-N87</f>
        <v>18582.807833940838</v>
      </c>
      <c r="O89" s="392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  <c r="Q90" s="1"/>
    </row>
    <row r="91" spans="1:17" ht="13.5" thickBot="1">
      <c r="C91" s="75" t="s">
        <v>85</v>
      </c>
      <c r="D91" s="91" t="str">
        <f>+D9</f>
        <v>TP2008015</v>
      </c>
      <c r="E91" s="76"/>
      <c r="F91" s="76"/>
      <c r="G91" s="76"/>
      <c r="H91" s="76"/>
      <c r="I91" s="76"/>
      <c r="J91" s="95"/>
      <c r="Q91" s="1"/>
    </row>
    <row r="92" spans="1:17" ht="13">
      <c r="C92" s="34" t="s">
        <v>51</v>
      </c>
      <c r="D92" s="362">
        <f>IF(D11=I10,0,D10)</f>
        <v>4795139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  <c r="Q92" s="1"/>
    </row>
    <row r="93" spans="1:17" ht="12.5">
      <c r="C93" s="34" t="s">
        <v>54</v>
      </c>
      <c r="D93" s="88">
        <f>IF(D11=I10,"",D11)</f>
        <v>2010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3">
        <f>IF(D11=I10,"",D12)</f>
        <v>6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108980.43181818182</v>
      </c>
      <c r="K96" s="292"/>
      <c r="L96" s="292"/>
      <c r="M96" s="292"/>
      <c r="N96" s="292"/>
      <c r="O96" s="292"/>
      <c r="P96" s="1"/>
      <c r="Q96" s="1"/>
    </row>
    <row r="97" spans="1:17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  <c r="Q98" s="1"/>
    </row>
    <row r="99" spans="1:17" ht="12.5">
      <c r="C99" s="50">
        <f>IF(D93= "","-",D93)</f>
        <v>2010</v>
      </c>
      <c r="D99" s="133">
        <v>0</v>
      </c>
      <c r="E99" s="375">
        <v>58477.304878048781</v>
      </c>
      <c r="F99" s="137">
        <v>4736661.6951219514</v>
      </c>
      <c r="G99" s="140">
        <v>2368330.8475609757</v>
      </c>
      <c r="H99" s="396">
        <v>449455.76564845629</v>
      </c>
      <c r="I99" s="397">
        <v>449455.76564845629</v>
      </c>
      <c r="J99" s="154">
        <f t="shared" ref="J99:J130" si="43">+I99-H99</f>
        <v>0</v>
      </c>
      <c r="K99" s="54"/>
      <c r="L99" s="112">
        <f t="shared" ref="L99:L104" si="44">H99</f>
        <v>449455.76564845629</v>
      </c>
      <c r="M99" s="53">
        <f t="shared" ref="M99:M130" si="45">IF(L99&lt;&gt;0,+H99-L99,0)</f>
        <v>0</v>
      </c>
      <c r="N99" s="112">
        <f t="shared" ref="N99:N104" si="46">I99</f>
        <v>449455.76564845629</v>
      </c>
      <c r="O99" s="53">
        <f t="shared" ref="O99:O130" si="47">IF(N99&lt;&gt;0,+I99-N99,0)</f>
        <v>0</v>
      </c>
      <c r="P99" s="53">
        <f t="shared" ref="P99:P130" si="48">+O99-M99</f>
        <v>0</v>
      </c>
      <c r="Q99" s="1"/>
    </row>
    <row r="100" spans="1:17" ht="12.5">
      <c r="B100" s="7" t="str">
        <f>IF(D100=F99,"","IU")</f>
        <v/>
      </c>
      <c r="C100" s="50">
        <f>IF(D93="","-",+C99+1)</f>
        <v>2011</v>
      </c>
      <c r="D100" s="133">
        <v>4736661.6951219514</v>
      </c>
      <c r="E100" s="375">
        <v>114169.97619047618</v>
      </c>
      <c r="F100" s="137">
        <v>4622491.7189314757</v>
      </c>
      <c r="G100" s="137">
        <v>4679576.7070267135</v>
      </c>
      <c r="H100" s="375">
        <v>817884.25936798821</v>
      </c>
      <c r="I100" s="374">
        <v>817884.25936798821</v>
      </c>
      <c r="J100" s="154">
        <f t="shared" si="43"/>
        <v>0</v>
      </c>
      <c r="K100" s="54"/>
      <c r="L100" s="113">
        <f t="shared" si="44"/>
        <v>817884.25936798821</v>
      </c>
      <c r="M100" s="54">
        <f t="shared" si="45"/>
        <v>0</v>
      </c>
      <c r="N100" s="113">
        <f t="shared" si="46"/>
        <v>817884.25936798821</v>
      </c>
      <c r="O100" s="54">
        <f t="shared" si="47"/>
        <v>0</v>
      </c>
      <c r="P100" s="54">
        <f t="shared" si="48"/>
        <v>0</v>
      </c>
      <c r="Q100" s="1"/>
    </row>
    <row r="101" spans="1:17" ht="12.5">
      <c r="B101" s="7" t="str">
        <f t="shared" ref="B101:B154" si="49">IF(D101=F100,"","IU")</f>
        <v/>
      </c>
      <c r="C101" s="50">
        <f>IF(D93="","-",+C100+1)</f>
        <v>2012</v>
      </c>
      <c r="D101" s="133">
        <v>4622491.7189314757</v>
      </c>
      <c r="E101" s="375">
        <v>114169.97619047618</v>
      </c>
      <c r="F101" s="137">
        <v>4508321.7427409999</v>
      </c>
      <c r="G101" s="137">
        <v>4565406.7308362378</v>
      </c>
      <c r="H101" s="375">
        <v>785987.52688164287</v>
      </c>
      <c r="I101" s="374">
        <v>785987.52688164287</v>
      </c>
      <c r="J101" s="154">
        <f t="shared" si="43"/>
        <v>0</v>
      </c>
      <c r="K101" s="54"/>
      <c r="L101" s="113">
        <f t="shared" si="44"/>
        <v>785987.52688164287</v>
      </c>
      <c r="M101" s="54">
        <f t="shared" si="45"/>
        <v>0</v>
      </c>
      <c r="N101" s="113">
        <f t="shared" si="46"/>
        <v>785987.52688164287</v>
      </c>
      <c r="O101" s="54">
        <f t="shared" si="47"/>
        <v>0</v>
      </c>
      <c r="P101" s="54">
        <f t="shared" si="48"/>
        <v>0</v>
      </c>
      <c r="Q101" s="1"/>
    </row>
    <row r="102" spans="1:17" ht="12.5">
      <c r="B102" s="7" t="str">
        <f t="shared" si="49"/>
        <v/>
      </c>
      <c r="C102" s="50">
        <f>IF(D93="","-",+C101+1)</f>
        <v>2013</v>
      </c>
      <c r="D102" s="133">
        <v>4508321.7427409999</v>
      </c>
      <c r="E102" s="375">
        <v>114169.97619047618</v>
      </c>
      <c r="F102" s="137">
        <v>4394151.7665505242</v>
      </c>
      <c r="G102" s="137">
        <v>4451236.754645762</v>
      </c>
      <c r="H102" s="375">
        <v>716385.37410888227</v>
      </c>
      <c r="I102" s="374">
        <v>716385.37410888227</v>
      </c>
      <c r="J102" s="154">
        <v>0</v>
      </c>
      <c r="K102" s="54"/>
      <c r="L102" s="113">
        <f t="shared" si="44"/>
        <v>716385.37410888227</v>
      </c>
      <c r="M102" s="54">
        <f t="shared" ref="M102:M107" si="50">IF(L102&lt;&gt;0,+H102-L102,0)</f>
        <v>0</v>
      </c>
      <c r="N102" s="113">
        <f t="shared" si="46"/>
        <v>716385.37410888227</v>
      </c>
      <c r="O102" s="54">
        <f>IF(N102&lt;&gt;0,+I102-N102,0)</f>
        <v>0</v>
      </c>
      <c r="P102" s="54">
        <f>+O102-M102</f>
        <v>0</v>
      </c>
      <c r="Q102" s="1"/>
    </row>
    <row r="103" spans="1:17" ht="12.5">
      <c r="B103" s="7" t="str">
        <f t="shared" si="49"/>
        <v/>
      </c>
      <c r="C103" s="50">
        <f>IF(D93="","-",+C102+1)</f>
        <v>2014</v>
      </c>
      <c r="D103" s="133">
        <v>4394151.7665505242</v>
      </c>
      <c r="E103" s="375">
        <v>114169.97619047618</v>
      </c>
      <c r="F103" s="137">
        <v>4279981.7903600484</v>
      </c>
      <c r="G103" s="137">
        <v>4337066.7784552863</v>
      </c>
      <c r="H103" s="375">
        <v>703679.09794769238</v>
      </c>
      <c r="I103" s="374">
        <v>703679.09794769238</v>
      </c>
      <c r="J103" s="54">
        <v>0</v>
      </c>
      <c r="K103" s="54"/>
      <c r="L103" s="113">
        <f t="shared" si="44"/>
        <v>703679.09794769238</v>
      </c>
      <c r="M103" s="54">
        <f t="shared" si="50"/>
        <v>0</v>
      </c>
      <c r="N103" s="113">
        <f t="shared" si="46"/>
        <v>703679.09794769238</v>
      </c>
      <c r="O103" s="54">
        <f>IF(N103&lt;&gt;0,+I103-N103,0)</f>
        <v>0</v>
      </c>
      <c r="P103" s="54">
        <f>+O103-M103</f>
        <v>0</v>
      </c>
      <c r="Q103" s="1"/>
    </row>
    <row r="104" spans="1:17" ht="12.5">
      <c r="B104" s="7" t="str">
        <f t="shared" si="49"/>
        <v/>
      </c>
      <c r="C104" s="50">
        <f>IF(D93="","-",+C103+1)</f>
        <v>2015</v>
      </c>
      <c r="D104" s="133">
        <v>4279981.7903600484</v>
      </c>
      <c r="E104" s="375">
        <v>114169.97619047618</v>
      </c>
      <c r="F104" s="137">
        <v>4165811.8141695722</v>
      </c>
      <c r="G104" s="137">
        <v>4222896.8022648105</v>
      </c>
      <c r="H104" s="375">
        <v>670616.34920679952</v>
      </c>
      <c r="I104" s="374">
        <v>670616.34920679952</v>
      </c>
      <c r="J104" s="54">
        <f t="shared" si="43"/>
        <v>0</v>
      </c>
      <c r="K104" s="54"/>
      <c r="L104" s="113">
        <f t="shared" si="44"/>
        <v>670616.34920679952</v>
      </c>
      <c r="M104" s="54">
        <f t="shared" si="50"/>
        <v>0</v>
      </c>
      <c r="N104" s="113">
        <f t="shared" si="46"/>
        <v>670616.34920679952</v>
      </c>
      <c r="O104" s="54">
        <f>IF(N104&lt;&gt;0,+I104-N104,0)</f>
        <v>0</v>
      </c>
      <c r="P104" s="54">
        <f>+O104-M104</f>
        <v>0</v>
      </c>
      <c r="Q104" s="1"/>
    </row>
    <row r="105" spans="1:17" ht="12.5">
      <c r="B105" s="7" t="str">
        <f t="shared" si="49"/>
        <v/>
      </c>
      <c r="C105" s="50">
        <f>IF(D93="","-",+C104+1)</f>
        <v>2016</v>
      </c>
      <c r="D105" s="133">
        <v>4165811.8141695722</v>
      </c>
      <c r="E105" s="375">
        <v>111514.86046511628</v>
      </c>
      <c r="F105" s="137">
        <v>4054296.9537044559</v>
      </c>
      <c r="G105" s="137">
        <v>4110054.3839370143</v>
      </c>
      <c r="H105" s="375">
        <v>633286.2163704508</v>
      </c>
      <c r="I105" s="374">
        <v>633286.2163704508</v>
      </c>
      <c r="J105" s="54">
        <f t="shared" si="43"/>
        <v>0</v>
      </c>
      <c r="K105" s="54"/>
      <c r="L105" s="113">
        <f t="shared" ref="L105:L110" si="51">H105</f>
        <v>633286.2163704508</v>
      </c>
      <c r="M105" s="54">
        <f t="shared" si="50"/>
        <v>0</v>
      </c>
      <c r="N105" s="113">
        <f t="shared" ref="N105:N110" si="52">I105</f>
        <v>633286.2163704508</v>
      </c>
      <c r="O105" s="54">
        <f>IF(N105&lt;&gt;0,+I105-N105,0)</f>
        <v>0</v>
      </c>
      <c r="P105" s="54">
        <f>+O105-M105</f>
        <v>0</v>
      </c>
      <c r="Q105" s="1"/>
    </row>
    <row r="106" spans="1:17" ht="12.5">
      <c r="B106" s="7" t="str">
        <f t="shared" si="49"/>
        <v/>
      </c>
      <c r="C106" s="50">
        <f>IF(D93="","-",+C105+1)</f>
        <v>2017</v>
      </c>
      <c r="D106" s="133">
        <v>4054296.9537044559</v>
      </c>
      <c r="E106" s="375">
        <v>114169.97619047618</v>
      </c>
      <c r="F106" s="137">
        <v>3940126.9775139797</v>
      </c>
      <c r="G106" s="137">
        <v>3997211.965609218</v>
      </c>
      <c r="H106" s="375">
        <v>599717.14032488305</v>
      </c>
      <c r="I106" s="374">
        <v>599717.14032488305</v>
      </c>
      <c r="J106" s="54">
        <f t="shared" si="43"/>
        <v>0</v>
      </c>
      <c r="K106" s="54"/>
      <c r="L106" s="113">
        <f t="shared" si="51"/>
        <v>599717.14032488305</v>
      </c>
      <c r="M106" s="54">
        <f t="shared" si="50"/>
        <v>0</v>
      </c>
      <c r="N106" s="113">
        <f t="shared" si="52"/>
        <v>599717.14032488305</v>
      </c>
      <c r="O106" s="54">
        <f>IF(N106&lt;&gt;0,+I106-N106,0)</f>
        <v>0</v>
      </c>
      <c r="P106" s="54">
        <f>+O106-M106</f>
        <v>0</v>
      </c>
      <c r="Q106" s="1"/>
    </row>
    <row r="107" spans="1:17" ht="12.5">
      <c r="B107" s="7" t="str">
        <f t="shared" si="49"/>
        <v/>
      </c>
      <c r="C107" s="50">
        <f>IF(D93="","-",+C106+1)</f>
        <v>2018</v>
      </c>
      <c r="D107" s="133">
        <v>3940126.9775139797</v>
      </c>
      <c r="E107" s="375">
        <v>114169.97619047618</v>
      </c>
      <c r="F107" s="137">
        <v>3825957.0013235034</v>
      </c>
      <c r="G107" s="137">
        <v>3883041.9894187413</v>
      </c>
      <c r="H107" s="375">
        <v>524237.01720389316</v>
      </c>
      <c r="I107" s="374">
        <v>524237.01720389316</v>
      </c>
      <c r="J107" s="54">
        <f t="shared" si="43"/>
        <v>0</v>
      </c>
      <c r="K107" s="54"/>
      <c r="L107" s="113">
        <f t="shared" si="51"/>
        <v>524237.01720389316</v>
      </c>
      <c r="M107" s="54">
        <f t="shared" si="50"/>
        <v>0</v>
      </c>
      <c r="N107" s="113">
        <f t="shared" si="52"/>
        <v>524237.01720389316</v>
      </c>
      <c r="O107" s="54">
        <f t="shared" si="47"/>
        <v>0</v>
      </c>
      <c r="P107" s="54">
        <f t="shared" si="48"/>
        <v>0</v>
      </c>
      <c r="Q107" s="1"/>
    </row>
    <row r="108" spans="1:17" ht="12.5">
      <c r="B108" s="7" t="str">
        <f t="shared" si="49"/>
        <v/>
      </c>
      <c r="C108" s="50">
        <f>IF(D93="","-",+C107+1)</f>
        <v>2019</v>
      </c>
      <c r="D108" s="133">
        <v>3825957.0013235034</v>
      </c>
      <c r="E108" s="375">
        <v>111514.86046511628</v>
      </c>
      <c r="F108" s="137">
        <v>3714442.1408583871</v>
      </c>
      <c r="G108" s="137">
        <v>3770199.571090945</v>
      </c>
      <c r="H108" s="375">
        <v>515079.08312733757</v>
      </c>
      <c r="I108" s="374">
        <v>515079.08312733757</v>
      </c>
      <c r="J108" s="54">
        <f t="shared" si="43"/>
        <v>0</v>
      </c>
      <c r="K108" s="54"/>
      <c r="L108" s="113">
        <f t="shared" si="51"/>
        <v>515079.08312733757</v>
      </c>
      <c r="M108" s="54">
        <f t="shared" ref="M108:M109" si="53">IF(L108&lt;&gt;0,+H108-L108,0)</f>
        <v>0</v>
      </c>
      <c r="N108" s="113">
        <f t="shared" si="52"/>
        <v>515079.08312733757</v>
      </c>
      <c r="O108" s="54">
        <f t="shared" si="47"/>
        <v>0</v>
      </c>
      <c r="P108" s="54">
        <f t="shared" si="48"/>
        <v>0</v>
      </c>
      <c r="Q108" s="1"/>
    </row>
    <row r="109" spans="1:17" ht="12.5">
      <c r="B109" s="7" t="str">
        <f t="shared" si="49"/>
        <v/>
      </c>
      <c r="C109" s="50">
        <f>IF(D93="","-",+C108+1)</f>
        <v>2020</v>
      </c>
      <c r="D109" s="133">
        <v>3714442.1408583871</v>
      </c>
      <c r="E109" s="375">
        <v>114169.97619047618</v>
      </c>
      <c r="F109" s="137">
        <v>3600272.1646679109</v>
      </c>
      <c r="G109" s="137">
        <v>3657357.1527631488</v>
      </c>
      <c r="H109" s="375">
        <v>507605.90193719347</v>
      </c>
      <c r="I109" s="374">
        <v>507605.90193719347</v>
      </c>
      <c r="J109" s="54">
        <f t="shared" si="43"/>
        <v>0</v>
      </c>
      <c r="K109" s="54"/>
      <c r="L109" s="113">
        <f t="shared" si="51"/>
        <v>507605.90193719347</v>
      </c>
      <c r="M109" s="54">
        <f t="shared" si="53"/>
        <v>0</v>
      </c>
      <c r="N109" s="113">
        <f t="shared" si="52"/>
        <v>507605.90193719347</v>
      </c>
      <c r="O109" s="54">
        <f t="shared" si="47"/>
        <v>0</v>
      </c>
      <c r="P109" s="54">
        <f t="shared" si="48"/>
        <v>0</v>
      </c>
      <c r="Q109" s="1"/>
    </row>
    <row r="110" spans="1:17" ht="12.5">
      <c r="B110" s="7" t="str">
        <f t="shared" si="49"/>
        <v/>
      </c>
      <c r="C110" s="50">
        <f>IF(D93="","-",+C109+1)</f>
        <v>2021</v>
      </c>
      <c r="D110" s="133">
        <v>3600272.1646679109</v>
      </c>
      <c r="E110" s="375">
        <v>116954.60975609756</v>
      </c>
      <c r="F110" s="137">
        <v>3483317.5549118132</v>
      </c>
      <c r="G110" s="137">
        <v>3541794.8597898623</v>
      </c>
      <c r="H110" s="375">
        <v>518998.71323275828</v>
      </c>
      <c r="I110" s="374">
        <v>518998.71323275828</v>
      </c>
      <c r="J110" s="54">
        <f t="shared" si="43"/>
        <v>0</v>
      </c>
      <c r="K110" s="54"/>
      <c r="L110" s="113">
        <f t="shared" si="51"/>
        <v>518998.71323275828</v>
      </c>
      <c r="M110" s="54">
        <f t="shared" ref="M110" si="54">IF(L110&lt;&gt;0,+H110-L110,0)</f>
        <v>0</v>
      </c>
      <c r="N110" s="113">
        <f t="shared" si="52"/>
        <v>518998.71323275828</v>
      </c>
      <c r="O110" s="54">
        <f t="shared" ref="O110" si="55">IF(N110&lt;&gt;0,+I110-N110,0)</f>
        <v>0</v>
      </c>
      <c r="P110" s="54">
        <f t="shared" ref="P110" si="56">+O110-M110</f>
        <v>0</v>
      </c>
      <c r="Q110" s="1"/>
    </row>
    <row r="111" spans="1:17" ht="13">
      <c r="B111" s="7" t="str">
        <f t="shared" si="49"/>
        <v/>
      </c>
      <c r="C111" s="459">
        <f>IF(D93="","-",+C110+1)</f>
        <v>2022</v>
      </c>
      <c r="D111" s="12">
        <v>3483317.5549118132</v>
      </c>
      <c r="E111" s="377">
        <v>114169.97619047618</v>
      </c>
      <c r="F111" s="55">
        <v>3369147.578721337</v>
      </c>
      <c r="G111" s="55">
        <v>3426232.5668165749</v>
      </c>
      <c r="H111" s="379">
        <v>516607.86325041461</v>
      </c>
      <c r="I111" s="398">
        <v>516607.86325041461</v>
      </c>
      <c r="J111" s="54">
        <f t="shared" si="43"/>
        <v>0</v>
      </c>
      <c r="K111" s="54"/>
      <c r="L111" s="129"/>
      <c r="M111" s="54">
        <f t="shared" si="45"/>
        <v>0</v>
      </c>
      <c r="N111" s="129"/>
      <c r="O111" s="54">
        <f t="shared" si="47"/>
        <v>0</v>
      </c>
      <c r="P111" s="54">
        <f t="shared" si="48"/>
        <v>0</v>
      </c>
      <c r="Q111" s="1"/>
    </row>
    <row r="112" spans="1:17" ht="12.5">
      <c r="B112" s="7" t="str">
        <f t="shared" si="49"/>
        <v/>
      </c>
      <c r="C112" s="50">
        <f>IF(D93="","-",+C111+1)</f>
        <v>2023</v>
      </c>
      <c r="D112" s="12">
        <f>IF(F111+SUM(E$99:E111)=D$92,F111,D$92-SUM(E$99:E111))</f>
        <v>3369147.578721337</v>
      </c>
      <c r="E112" s="377">
        <f>IF(+J96&lt;F111,J96,D112)</f>
        <v>108980.43181818182</v>
      </c>
      <c r="F112" s="55">
        <f t="shared" ref="F112:F131" si="57">+D112-E112</f>
        <v>3260167.1469031554</v>
      </c>
      <c r="G112" s="55">
        <f t="shared" ref="G112:G130" si="58">+(F112+D112)/2</f>
        <v>3314657.3628122462</v>
      </c>
      <c r="H112" s="379">
        <f t="shared" ref="H112:H130" si="59">+J$94*G112+E112</f>
        <v>521742.58123840555</v>
      </c>
      <c r="I112" s="398">
        <f t="shared" ref="I112:I130" si="60">+J$95*G112+E112</f>
        <v>521742.58123840555</v>
      </c>
      <c r="J112" s="54">
        <f t="shared" si="43"/>
        <v>0</v>
      </c>
      <c r="K112" s="54"/>
      <c r="L112" s="129"/>
      <c r="M112" s="54">
        <f t="shared" si="45"/>
        <v>0</v>
      </c>
      <c r="N112" s="129"/>
      <c r="O112" s="54">
        <f t="shared" si="47"/>
        <v>0</v>
      </c>
      <c r="P112" s="54">
        <f t="shared" si="48"/>
        <v>0</v>
      </c>
      <c r="Q112" s="1"/>
    </row>
    <row r="113" spans="2:17" ht="12.5">
      <c r="B113" s="7" t="str">
        <f t="shared" si="49"/>
        <v/>
      </c>
      <c r="C113" s="50">
        <f>IF(D93="","-",+C112+1)</f>
        <v>2024</v>
      </c>
      <c r="D113" s="12">
        <f>IF(F112+SUM(E$99:E112)=D$92,F112,D$92-SUM(E$99:E112))</f>
        <v>3260167.1469031554</v>
      </c>
      <c r="E113" s="377">
        <f>IF(+J96&lt;F112,J96,D113)</f>
        <v>108980.43181818182</v>
      </c>
      <c r="F113" s="55">
        <f t="shared" si="57"/>
        <v>3151186.7150849737</v>
      </c>
      <c r="G113" s="55">
        <f t="shared" si="58"/>
        <v>3205676.9309940645</v>
      </c>
      <c r="H113" s="379">
        <f t="shared" si="59"/>
        <v>508171.64694314793</v>
      </c>
      <c r="I113" s="398">
        <f t="shared" si="60"/>
        <v>508171.64694314793</v>
      </c>
      <c r="J113" s="54">
        <f t="shared" si="43"/>
        <v>0</v>
      </c>
      <c r="K113" s="54"/>
      <c r="L113" s="129"/>
      <c r="M113" s="54">
        <f t="shared" si="45"/>
        <v>0</v>
      </c>
      <c r="N113" s="129"/>
      <c r="O113" s="54">
        <f t="shared" si="47"/>
        <v>0</v>
      </c>
      <c r="P113" s="54">
        <f t="shared" si="48"/>
        <v>0</v>
      </c>
      <c r="Q113" s="1"/>
    </row>
    <row r="114" spans="2:17" ht="12.5">
      <c r="B114" s="7" t="str">
        <f t="shared" si="49"/>
        <v/>
      </c>
      <c r="C114" s="50">
        <f>IF(D93="","-",+C113+1)</f>
        <v>2025</v>
      </c>
      <c r="D114" s="12">
        <f>IF(F113+SUM(E$99:E113)=D$92,F113,D$92-SUM(E$99:E113))</f>
        <v>3151186.7150849737</v>
      </c>
      <c r="E114" s="377">
        <f>IF(+J96&lt;F113,J96,D114)</f>
        <v>108980.43181818182</v>
      </c>
      <c r="F114" s="55">
        <f t="shared" si="57"/>
        <v>3042206.2832667921</v>
      </c>
      <c r="G114" s="55">
        <f t="shared" si="58"/>
        <v>3096696.4991758829</v>
      </c>
      <c r="H114" s="379">
        <f t="shared" si="59"/>
        <v>494600.71264789032</v>
      </c>
      <c r="I114" s="398">
        <f t="shared" si="60"/>
        <v>494600.71264789032</v>
      </c>
      <c r="J114" s="54">
        <f t="shared" si="43"/>
        <v>0</v>
      </c>
      <c r="K114" s="54"/>
      <c r="L114" s="129"/>
      <c r="M114" s="54">
        <f t="shared" si="45"/>
        <v>0</v>
      </c>
      <c r="N114" s="129"/>
      <c r="O114" s="54">
        <f t="shared" si="47"/>
        <v>0</v>
      </c>
      <c r="P114" s="54">
        <f t="shared" si="48"/>
        <v>0</v>
      </c>
      <c r="Q114" s="1"/>
    </row>
    <row r="115" spans="2:17" ht="12.5">
      <c r="B115" s="7" t="str">
        <f t="shared" si="49"/>
        <v/>
      </c>
      <c r="C115" s="50">
        <f>IF(D93="","-",+C114+1)</f>
        <v>2026</v>
      </c>
      <c r="D115" s="12">
        <f>IF(F114+SUM(E$99:E114)=D$92,F114,D$92-SUM(E$99:E114))</f>
        <v>3042206.2832667921</v>
      </c>
      <c r="E115" s="377">
        <f>IF(+J96&lt;F114,J96,D115)</f>
        <v>108980.43181818182</v>
      </c>
      <c r="F115" s="55">
        <f t="shared" si="57"/>
        <v>2933225.8514486104</v>
      </c>
      <c r="G115" s="55">
        <f t="shared" si="58"/>
        <v>2987716.0673577012</v>
      </c>
      <c r="H115" s="379">
        <f t="shared" si="59"/>
        <v>481029.77835263277</v>
      </c>
      <c r="I115" s="398">
        <f t="shared" si="60"/>
        <v>481029.77835263277</v>
      </c>
      <c r="J115" s="54">
        <f t="shared" si="43"/>
        <v>0</v>
      </c>
      <c r="K115" s="54"/>
      <c r="L115" s="129"/>
      <c r="M115" s="54">
        <f t="shared" si="45"/>
        <v>0</v>
      </c>
      <c r="N115" s="129"/>
      <c r="O115" s="54">
        <f t="shared" si="47"/>
        <v>0</v>
      </c>
      <c r="P115" s="54">
        <f t="shared" si="48"/>
        <v>0</v>
      </c>
      <c r="Q115" s="1"/>
    </row>
    <row r="116" spans="2:17" ht="12.5">
      <c r="B116" s="7" t="str">
        <f t="shared" si="49"/>
        <v/>
      </c>
      <c r="C116" s="50">
        <f>IF(D93="","-",+C115+1)</f>
        <v>2027</v>
      </c>
      <c r="D116" s="12">
        <f>IF(F115+SUM(E$99:E115)=D$92,F115,D$92-SUM(E$99:E115))</f>
        <v>2933225.8514486104</v>
      </c>
      <c r="E116" s="377">
        <f>IF(+J96&lt;F115,J96,D116)</f>
        <v>108980.43181818182</v>
      </c>
      <c r="F116" s="55">
        <f t="shared" si="57"/>
        <v>2824245.4196304288</v>
      </c>
      <c r="G116" s="55">
        <f t="shared" si="58"/>
        <v>2878735.6355395196</v>
      </c>
      <c r="H116" s="379">
        <f t="shared" si="59"/>
        <v>467458.84405737516</v>
      </c>
      <c r="I116" s="398">
        <f t="shared" si="60"/>
        <v>467458.84405737516</v>
      </c>
      <c r="J116" s="54">
        <f t="shared" si="43"/>
        <v>0</v>
      </c>
      <c r="K116" s="54"/>
      <c r="L116" s="129"/>
      <c r="M116" s="54">
        <f t="shared" si="45"/>
        <v>0</v>
      </c>
      <c r="N116" s="129"/>
      <c r="O116" s="54">
        <f t="shared" si="47"/>
        <v>0</v>
      </c>
      <c r="P116" s="54">
        <f t="shared" si="48"/>
        <v>0</v>
      </c>
      <c r="Q116" s="1"/>
    </row>
    <row r="117" spans="2:17" ht="12.5">
      <c r="B117" s="7" t="str">
        <f t="shared" si="49"/>
        <v/>
      </c>
      <c r="C117" s="50">
        <f>IF(D93="","-",+C116+1)</f>
        <v>2028</v>
      </c>
      <c r="D117" s="12">
        <f>IF(F116+SUM(E$99:E116)=D$92,F116,D$92-SUM(E$99:E116))</f>
        <v>2824245.4196304288</v>
      </c>
      <c r="E117" s="377">
        <f>IF(+J96&lt;F116,J96,D117)</f>
        <v>108980.43181818182</v>
      </c>
      <c r="F117" s="55">
        <f t="shared" si="57"/>
        <v>2715264.9878122471</v>
      </c>
      <c r="G117" s="55">
        <f t="shared" si="58"/>
        <v>2769755.203721338</v>
      </c>
      <c r="H117" s="379">
        <f t="shared" si="59"/>
        <v>453887.90976211755</v>
      </c>
      <c r="I117" s="398">
        <f t="shared" si="60"/>
        <v>453887.90976211755</v>
      </c>
      <c r="J117" s="54">
        <f t="shared" si="43"/>
        <v>0</v>
      </c>
      <c r="K117" s="54"/>
      <c r="L117" s="129"/>
      <c r="M117" s="54">
        <f t="shared" si="45"/>
        <v>0</v>
      </c>
      <c r="N117" s="129"/>
      <c r="O117" s="54">
        <f t="shared" si="47"/>
        <v>0</v>
      </c>
      <c r="P117" s="54">
        <f t="shared" si="48"/>
        <v>0</v>
      </c>
      <c r="Q117" s="1"/>
    </row>
    <row r="118" spans="2:17" ht="12.5">
      <c r="B118" s="7" t="str">
        <f t="shared" si="49"/>
        <v/>
      </c>
      <c r="C118" s="50">
        <f>IF(D93="","-",+C117+1)</f>
        <v>2029</v>
      </c>
      <c r="D118" s="12">
        <f>IF(F117+SUM(E$99:E117)=D$92,F117,D$92-SUM(E$99:E117))</f>
        <v>2715264.9878122471</v>
      </c>
      <c r="E118" s="377">
        <f>IF(+J96&lt;F117,J96,D118)</f>
        <v>108980.43181818182</v>
      </c>
      <c r="F118" s="55">
        <f t="shared" si="57"/>
        <v>2606284.5559940655</v>
      </c>
      <c r="G118" s="55">
        <f t="shared" si="58"/>
        <v>2660774.7719031563</v>
      </c>
      <c r="H118" s="379">
        <f t="shared" si="59"/>
        <v>440316.97546685999</v>
      </c>
      <c r="I118" s="398">
        <f t="shared" si="60"/>
        <v>440316.97546685999</v>
      </c>
      <c r="J118" s="54">
        <f t="shared" si="43"/>
        <v>0</v>
      </c>
      <c r="K118" s="54"/>
      <c r="L118" s="129"/>
      <c r="M118" s="54">
        <f t="shared" si="45"/>
        <v>0</v>
      </c>
      <c r="N118" s="129"/>
      <c r="O118" s="54">
        <f t="shared" si="47"/>
        <v>0</v>
      </c>
      <c r="P118" s="54">
        <f t="shared" si="48"/>
        <v>0</v>
      </c>
      <c r="Q118" s="1"/>
    </row>
    <row r="119" spans="2:17" ht="12.5">
      <c r="B119" s="7" t="str">
        <f t="shared" si="49"/>
        <v/>
      </c>
      <c r="C119" s="50">
        <f>IF(D93="","-",+C118+1)</f>
        <v>2030</v>
      </c>
      <c r="D119" s="12">
        <f>IF(F118+SUM(E$99:E118)=D$92,F118,D$92-SUM(E$99:E118))</f>
        <v>2606284.5559940655</v>
      </c>
      <c r="E119" s="377">
        <f>IF(+J96&lt;F118,J96,D119)</f>
        <v>108980.43181818182</v>
      </c>
      <c r="F119" s="55">
        <f t="shared" si="57"/>
        <v>2497304.1241758838</v>
      </c>
      <c r="G119" s="55">
        <f t="shared" si="58"/>
        <v>2551794.3400849747</v>
      </c>
      <c r="H119" s="379">
        <f t="shared" si="59"/>
        <v>426746.04117160238</v>
      </c>
      <c r="I119" s="398">
        <f t="shared" si="60"/>
        <v>426746.04117160238</v>
      </c>
      <c r="J119" s="54">
        <f t="shared" si="43"/>
        <v>0</v>
      </c>
      <c r="K119" s="54"/>
      <c r="L119" s="129"/>
      <c r="M119" s="54">
        <f t="shared" si="45"/>
        <v>0</v>
      </c>
      <c r="N119" s="129"/>
      <c r="O119" s="54">
        <f t="shared" si="47"/>
        <v>0</v>
      </c>
      <c r="P119" s="54">
        <f t="shared" si="48"/>
        <v>0</v>
      </c>
      <c r="Q119" s="1"/>
    </row>
    <row r="120" spans="2:17" ht="12.5">
      <c r="B120" s="7" t="str">
        <f t="shared" si="49"/>
        <v/>
      </c>
      <c r="C120" s="50">
        <f>IF(D93="","-",+C119+1)</f>
        <v>2031</v>
      </c>
      <c r="D120" s="12">
        <f>IF(F119+SUM(E$99:E119)=D$92,F119,D$92-SUM(E$99:E119))</f>
        <v>2497304.1241758838</v>
      </c>
      <c r="E120" s="377">
        <f>IF(+J96&lt;F119,J96,D120)</f>
        <v>108980.43181818182</v>
      </c>
      <c r="F120" s="55">
        <f t="shared" si="57"/>
        <v>2388323.6923577022</v>
      </c>
      <c r="G120" s="55">
        <f t="shared" si="58"/>
        <v>2442813.908266793</v>
      </c>
      <c r="H120" s="379">
        <f t="shared" si="59"/>
        <v>413175.10687634477</v>
      </c>
      <c r="I120" s="398">
        <f t="shared" si="60"/>
        <v>413175.10687634477</v>
      </c>
      <c r="J120" s="54">
        <f t="shared" si="43"/>
        <v>0</v>
      </c>
      <c r="K120" s="54"/>
      <c r="L120" s="129"/>
      <c r="M120" s="54">
        <f t="shared" si="45"/>
        <v>0</v>
      </c>
      <c r="N120" s="129"/>
      <c r="O120" s="54">
        <f t="shared" si="47"/>
        <v>0</v>
      </c>
      <c r="P120" s="54">
        <f t="shared" si="48"/>
        <v>0</v>
      </c>
      <c r="Q120" s="1"/>
    </row>
    <row r="121" spans="2:17" ht="12.5">
      <c r="B121" s="7" t="str">
        <f t="shared" si="49"/>
        <v/>
      </c>
      <c r="C121" s="50">
        <f>IF(D93="","-",+C120+1)</f>
        <v>2032</v>
      </c>
      <c r="D121" s="12">
        <f>IF(F120+SUM(E$99:E120)=D$92,F120,D$92-SUM(E$99:E120))</f>
        <v>2388323.6923577022</v>
      </c>
      <c r="E121" s="377">
        <f>IF(+J96&lt;F120,J96,D121)</f>
        <v>108980.43181818182</v>
      </c>
      <c r="F121" s="55">
        <f t="shared" si="57"/>
        <v>2279343.2605395205</v>
      </c>
      <c r="G121" s="55">
        <f t="shared" si="58"/>
        <v>2333833.4764486114</v>
      </c>
      <c r="H121" s="379">
        <f t="shared" si="59"/>
        <v>399604.17258108722</v>
      </c>
      <c r="I121" s="398">
        <f t="shared" si="60"/>
        <v>399604.17258108722</v>
      </c>
      <c r="J121" s="54">
        <f t="shared" si="43"/>
        <v>0</v>
      </c>
      <c r="K121" s="54"/>
      <c r="L121" s="129"/>
      <c r="M121" s="54">
        <f t="shared" si="45"/>
        <v>0</v>
      </c>
      <c r="N121" s="129"/>
      <c r="O121" s="54">
        <f t="shared" si="47"/>
        <v>0</v>
      </c>
      <c r="P121" s="54">
        <f t="shared" si="48"/>
        <v>0</v>
      </c>
      <c r="Q121" s="1"/>
    </row>
    <row r="122" spans="2:17" ht="12.5">
      <c r="B122" s="7" t="str">
        <f t="shared" si="49"/>
        <v/>
      </c>
      <c r="C122" s="50">
        <f>IF(D93="","-",+C121+1)</f>
        <v>2033</v>
      </c>
      <c r="D122" s="12">
        <f>IF(F121+SUM(E$99:E121)=D$92,F121,D$92-SUM(E$99:E121))</f>
        <v>2279343.2605395205</v>
      </c>
      <c r="E122" s="377">
        <f>IF(+J96&lt;F121,J96,D122)</f>
        <v>108980.43181818182</v>
      </c>
      <c r="F122" s="55">
        <f t="shared" si="57"/>
        <v>2170362.8287213389</v>
      </c>
      <c r="G122" s="55">
        <f t="shared" si="58"/>
        <v>2224853.0446304297</v>
      </c>
      <c r="H122" s="379">
        <f t="shared" si="59"/>
        <v>386033.2382858296</v>
      </c>
      <c r="I122" s="398">
        <f t="shared" si="60"/>
        <v>386033.2382858296</v>
      </c>
      <c r="J122" s="54">
        <f t="shared" si="43"/>
        <v>0</v>
      </c>
      <c r="K122" s="54"/>
      <c r="L122" s="129"/>
      <c r="M122" s="54">
        <f t="shared" si="45"/>
        <v>0</v>
      </c>
      <c r="N122" s="129"/>
      <c r="O122" s="54">
        <f t="shared" si="47"/>
        <v>0</v>
      </c>
      <c r="P122" s="54">
        <f t="shared" si="48"/>
        <v>0</v>
      </c>
      <c r="Q122" s="1"/>
    </row>
    <row r="123" spans="2:17" ht="12.5">
      <c r="B123" s="7" t="str">
        <f t="shared" si="49"/>
        <v/>
      </c>
      <c r="C123" s="50">
        <f>IF(D93="","-",+C122+1)</f>
        <v>2034</v>
      </c>
      <c r="D123" s="12">
        <f>IF(F122+SUM(E$99:E122)=D$92,F122,D$92-SUM(E$99:E122))</f>
        <v>2170362.8287213389</v>
      </c>
      <c r="E123" s="377">
        <f>IF(+J96&lt;F122,J96,D123)</f>
        <v>108980.43181818182</v>
      </c>
      <c r="F123" s="55">
        <f t="shared" si="57"/>
        <v>2061382.396903157</v>
      </c>
      <c r="G123" s="55">
        <f t="shared" si="58"/>
        <v>2115872.6128122481</v>
      </c>
      <c r="H123" s="379">
        <f t="shared" si="59"/>
        <v>372462.30399057205</v>
      </c>
      <c r="I123" s="398">
        <f t="shared" si="60"/>
        <v>372462.30399057205</v>
      </c>
      <c r="J123" s="54">
        <f t="shared" si="43"/>
        <v>0</v>
      </c>
      <c r="K123" s="54"/>
      <c r="L123" s="129"/>
      <c r="M123" s="54">
        <f t="shared" si="45"/>
        <v>0</v>
      </c>
      <c r="N123" s="129"/>
      <c r="O123" s="54">
        <f t="shared" si="47"/>
        <v>0</v>
      </c>
      <c r="P123" s="54">
        <f t="shared" si="48"/>
        <v>0</v>
      </c>
      <c r="Q123" s="1"/>
    </row>
    <row r="124" spans="2:17" ht="12.5">
      <c r="B124" s="7" t="str">
        <f t="shared" si="49"/>
        <v/>
      </c>
      <c r="C124" s="50">
        <f>IF(D93="","-",+C123+1)</f>
        <v>2035</v>
      </c>
      <c r="D124" s="12">
        <f>IF(F123+SUM(E$99:E123)=D$92,F123,D$92-SUM(E$99:E123))</f>
        <v>2061382.396903157</v>
      </c>
      <c r="E124" s="377">
        <f>IF(+J96&lt;F123,J96,D124)</f>
        <v>108980.43181818182</v>
      </c>
      <c r="F124" s="55">
        <f t="shared" si="57"/>
        <v>1952401.9650849751</v>
      </c>
      <c r="G124" s="55">
        <f t="shared" si="58"/>
        <v>2006892.1809940659</v>
      </c>
      <c r="H124" s="379">
        <f t="shared" si="59"/>
        <v>358891.36969531438</v>
      </c>
      <c r="I124" s="398">
        <f t="shared" si="60"/>
        <v>358891.36969531438</v>
      </c>
      <c r="J124" s="54">
        <f t="shared" si="43"/>
        <v>0</v>
      </c>
      <c r="K124" s="54"/>
      <c r="L124" s="129"/>
      <c r="M124" s="54">
        <f t="shared" si="45"/>
        <v>0</v>
      </c>
      <c r="N124" s="129"/>
      <c r="O124" s="54">
        <f t="shared" si="47"/>
        <v>0</v>
      </c>
      <c r="P124" s="54">
        <f t="shared" si="48"/>
        <v>0</v>
      </c>
      <c r="Q124" s="1"/>
    </row>
    <row r="125" spans="2:17" ht="12.5">
      <c r="B125" s="7" t="str">
        <f t="shared" si="49"/>
        <v/>
      </c>
      <c r="C125" s="50">
        <f>IF(D93="","-",+C124+1)</f>
        <v>2036</v>
      </c>
      <c r="D125" s="12">
        <f>IF(F124+SUM(E$99:E124)=D$92,F124,D$92-SUM(E$99:E124))</f>
        <v>1952401.9650849751</v>
      </c>
      <c r="E125" s="377">
        <f>IF(+J96&lt;F124,J96,D125)</f>
        <v>108980.43181818182</v>
      </c>
      <c r="F125" s="55">
        <f t="shared" si="57"/>
        <v>1843421.5332667932</v>
      </c>
      <c r="G125" s="55">
        <f t="shared" si="58"/>
        <v>1897911.7491758843</v>
      </c>
      <c r="H125" s="379">
        <f t="shared" si="59"/>
        <v>345320.43540005677</v>
      </c>
      <c r="I125" s="398">
        <f t="shared" si="60"/>
        <v>345320.43540005677</v>
      </c>
      <c r="J125" s="54">
        <f t="shared" si="43"/>
        <v>0</v>
      </c>
      <c r="K125" s="54"/>
      <c r="L125" s="129"/>
      <c r="M125" s="54">
        <f t="shared" si="45"/>
        <v>0</v>
      </c>
      <c r="N125" s="129"/>
      <c r="O125" s="54">
        <f t="shared" si="47"/>
        <v>0</v>
      </c>
      <c r="P125" s="54">
        <f t="shared" si="48"/>
        <v>0</v>
      </c>
      <c r="Q125" s="1"/>
    </row>
    <row r="126" spans="2:17" ht="12.5">
      <c r="B126" s="7" t="str">
        <f t="shared" si="49"/>
        <v/>
      </c>
      <c r="C126" s="50">
        <f>IF(D93="","-",+C125+1)</f>
        <v>2037</v>
      </c>
      <c r="D126" s="12">
        <f>IF(F125+SUM(E$99:E125)=D$92,F125,D$92-SUM(E$99:E125))</f>
        <v>1843421.5332667932</v>
      </c>
      <c r="E126" s="377">
        <f>IF(+J96&lt;F125,J96,D126)</f>
        <v>108980.43181818182</v>
      </c>
      <c r="F126" s="55">
        <f t="shared" si="57"/>
        <v>1734441.1014486114</v>
      </c>
      <c r="G126" s="55">
        <f t="shared" si="58"/>
        <v>1788931.3173577022</v>
      </c>
      <c r="H126" s="379">
        <f t="shared" si="59"/>
        <v>331749.5011047991</v>
      </c>
      <c r="I126" s="398">
        <f t="shared" si="60"/>
        <v>331749.5011047991</v>
      </c>
      <c r="J126" s="54">
        <f t="shared" si="43"/>
        <v>0</v>
      </c>
      <c r="K126" s="54"/>
      <c r="L126" s="129"/>
      <c r="M126" s="54">
        <f t="shared" si="45"/>
        <v>0</v>
      </c>
      <c r="N126" s="129"/>
      <c r="O126" s="54">
        <f t="shared" si="47"/>
        <v>0</v>
      </c>
      <c r="P126" s="54">
        <f t="shared" si="48"/>
        <v>0</v>
      </c>
      <c r="Q126" s="1"/>
    </row>
    <row r="127" spans="2:17" ht="12.5">
      <c r="B127" s="7" t="str">
        <f t="shared" si="49"/>
        <v/>
      </c>
      <c r="C127" s="50">
        <f>IF(D93="","-",+C126+1)</f>
        <v>2038</v>
      </c>
      <c r="D127" s="12">
        <f>IF(F126+SUM(E$99:E126)=D$92,F126,D$92-SUM(E$99:E126))</f>
        <v>1734441.1014486114</v>
      </c>
      <c r="E127" s="377">
        <f>IF(+J96&lt;F126,J96,D127)</f>
        <v>108980.43181818182</v>
      </c>
      <c r="F127" s="55">
        <f t="shared" si="57"/>
        <v>1625460.6696304295</v>
      </c>
      <c r="G127" s="55">
        <f t="shared" si="58"/>
        <v>1679950.8855395205</v>
      </c>
      <c r="H127" s="379">
        <f t="shared" si="59"/>
        <v>318178.56680954155</v>
      </c>
      <c r="I127" s="398">
        <f t="shared" si="60"/>
        <v>318178.56680954155</v>
      </c>
      <c r="J127" s="54">
        <f t="shared" si="43"/>
        <v>0</v>
      </c>
      <c r="K127" s="54"/>
      <c r="L127" s="129"/>
      <c r="M127" s="54">
        <f t="shared" si="45"/>
        <v>0</v>
      </c>
      <c r="N127" s="129"/>
      <c r="O127" s="54">
        <f t="shared" si="47"/>
        <v>0</v>
      </c>
      <c r="P127" s="54">
        <f t="shared" si="48"/>
        <v>0</v>
      </c>
      <c r="Q127" s="1"/>
    </row>
    <row r="128" spans="2:17" ht="12.5">
      <c r="B128" s="7" t="str">
        <f t="shared" si="49"/>
        <v/>
      </c>
      <c r="C128" s="50">
        <f>IF(D93="","-",+C127+1)</f>
        <v>2039</v>
      </c>
      <c r="D128" s="12">
        <f>IF(F127+SUM(E$99:E127)=D$92,F127,D$92-SUM(E$99:E127))</f>
        <v>1625460.6696304295</v>
      </c>
      <c r="E128" s="377">
        <f>IF(+J96&lt;F127,J96,D128)</f>
        <v>108980.43181818182</v>
      </c>
      <c r="F128" s="55">
        <f t="shared" si="57"/>
        <v>1516480.2378122476</v>
      </c>
      <c r="G128" s="55">
        <f t="shared" si="58"/>
        <v>1570970.4537213384</v>
      </c>
      <c r="H128" s="379">
        <f t="shared" si="59"/>
        <v>304607.63251428388</v>
      </c>
      <c r="I128" s="398">
        <f t="shared" si="60"/>
        <v>304607.63251428388</v>
      </c>
      <c r="J128" s="54">
        <f t="shared" si="43"/>
        <v>0</v>
      </c>
      <c r="K128" s="54"/>
      <c r="L128" s="129"/>
      <c r="M128" s="54">
        <f t="shared" si="45"/>
        <v>0</v>
      </c>
      <c r="N128" s="129"/>
      <c r="O128" s="54">
        <f t="shared" si="47"/>
        <v>0</v>
      </c>
      <c r="P128" s="54">
        <f t="shared" si="48"/>
        <v>0</v>
      </c>
      <c r="Q128" s="1"/>
    </row>
    <row r="129" spans="2:17" ht="12.5">
      <c r="B129" s="7" t="str">
        <f t="shared" si="49"/>
        <v/>
      </c>
      <c r="C129" s="50">
        <f>IF(D93="","-",+C128+1)</f>
        <v>2040</v>
      </c>
      <c r="D129" s="12">
        <f>IF(F128+SUM(E$99:E128)=D$92,F128,D$92-SUM(E$99:E128))</f>
        <v>1516480.2378122476</v>
      </c>
      <c r="E129" s="377">
        <f>IF(+J96&lt;F128,J96,D129)</f>
        <v>108980.43181818182</v>
      </c>
      <c r="F129" s="55">
        <f t="shared" si="57"/>
        <v>1407499.8059940657</v>
      </c>
      <c r="G129" s="55">
        <f t="shared" si="58"/>
        <v>1461990.0219031568</v>
      </c>
      <c r="H129" s="379">
        <f t="shared" si="59"/>
        <v>291036.69821902632</v>
      </c>
      <c r="I129" s="398">
        <f t="shared" si="60"/>
        <v>291036.69821902632</v>
      </c>
      <c r="J129" s="54">
        <f t="shared" si="43"/>
        <v>0</v>
      </c>
      <c r="K129" s="54"/>
      <c r="L129" s="129"/>
      <c r="M129" s="54">
        <f t="shared" si="45"/>
        <v>0</v>
      </c>
      <c r="N129" s="129"/>
      <c r="O129" s="54">
        <f t="shared" si="47"/>
        <v>0</v>
      </c>
      <c r="P129" s="54">
        <f t="shared" si="48"/>
        <v>0</v>
      </c>
      <c r="Q129" s="1"/>
    </row>
    <row r="130" spans="2:17" ht="12.5">
      <c r="B130" s="7" t="str">
        <f t="shared" si="49"/>
        <v/>
      </c>
      <c r="C130" s="50">
        <f>IF(D93="","-",+C129+1)</f>
        <v>2041</v>
      </c>
      <c r="D130" s="12">
        <f>IF(F129+SUM(E$99:E129)=D$92,F129,D$92-SUM(E$99:E129))</f>
        <v>1407499.8059940657</v>
      </c>
      <c r="E130" s="377">
        <f>IF(+J96&lt;F129,J96,D130)</f>
        <v>108980.43181818182</v>
      </c>
      <c r="F130" s="55">
        <f t="shared" si="57"/>
        <v>1298519.3741758838</v>
      </c>
      <c r="G130" s="55">
        <f t="shared" si="58"/>
        <v>1353009.5900849747</v>
      </c>
      <c r="H130" s="379">
        <f t="shared" si="59"/>
        <v>277465.76392376865</v>
      </c>
      <c r="I130" s="398">
        <f t="shared" si="60"/>
        <v>277465.76392376865</v>
      </c>
      <c r="J130" s="54">
        <f t="shared" si="43"/>
        <v>0</v>
      </c>
      <c r="K130" s="54"/>
      <c r="L130" s="129"/>
      <c r="M130" s="54">
        <f t="shared" si="45"/>
        <v>0</v>
      </c>
      <c r="N130" s="129"/>
      <c r="O130" s="54">
        <f t="shared" si="47"/>
        <v>0</v>
      </c>
      <c r="P130" s="54">
        <f t="shared" si="48"/>
        <v>0</v>
      </c>
      <c r="Q130" s="1"/>
    </row>
    <row r="131" spans="2:17" ht="12.5">
      <c r="B131" s="7" t="str">
        <f t="shared" si="49"/>
        <v/>
      </c>
      <c r="C131" s="50">
        <f>IF(D93="","-",+C130+1)</f>
        <v>2042</v>
      </c>
      <c r="D131" s="12">
        <f>IF(F130+SUM(E$99:E130)=D$92,F130,D$92-SUM(E$99:E130))</f>
        <v>1298519.3741758838</v>
      </c>
      <c r="E131" s="377">
        <f>IF(+J96&lt;F130,J96,D131)</f>
        <v>108980.43181818182</v>
      </c>
      <c r="F131" s="55">
        <f t="shared" si="57"/>
        <v>1189538.9423577019</v>
      </c>
      <c r="G131" s="55">
        <f t="shared" ref="G131:G154" si="61">+(F131+D131)/2</f>
        <v>1244029.158266793</v>
      </c>
      <c r="H131" s="379">
        <f t="shared" ref="H131:H154" si="62">+J$94*G131+E131</f>
        <v>263894.8296285111</v>
      </c>
      <c r="I131" s="398">
        <f t="shared" ref="I131:I154" si="63">+J$95*G131+E131</f>
        <v>263894.8296285111</v>
      </c>
      <c r="J131" s="54">
        <f t="shared" ref="J131:J154" si="64">+I131-H131</f>
        <v>0</v>
      </c>
      <c r="K131" s="54"/>
      <c r="L131" s="129"/>
      <c r="M131" s="54">
        <f t="shared" ref="M131:M154" si="65">IF(L131&lt;&gt;0,+H131-L131,0)</f>
        <v>0</v>
      </c>
      <c r="N131" s="129"/>
      <c r="O131" s="54">
        <f t="shared" ref="O131:O154" si="66">IF(N131&lt;&gt;0,+I131-N131,0)</f>
        <v>0</v>
      </c>
      <c r="P131" s="54">
        <f t="shared" ref="P131:P154" si="67">+O131-M131</f>
        <v>0</v>
      </c>
      <c r="Q131" s="1"/>
    </row>
    <row r="132" spans="2:17" ht="12.5">
      <c r="B132" s="7" t="str">
        <f t="shared" si="49"/>
        <v/>
      </c>
      <c r="C132" s="50">
        <f>IF(D93="","-",+C131+1)</f>
        <v>2043</v>
      </c>
      <c r="D132" s="12">
        <f>IF(F131+SUM(E$99:E131)=D$92,F131,D$92-SUM(E$99:E131))</f>
        <v>1189538.9423577019</v>
      </c>
      <c r="E132" s="377">
        <f>IF(+J96&lt;F131,J96,D132)</f>
        <v>108980.43181818182</v>
      </c>
      <c r="F132" s="55">
        <f t="shared" ref="F132:F154" si="68">+D132-E132</f>
        <v>1080558.5105395201</v>
      </c>
      <c r="G132" s="55">
        <f t="shared" si="61"/>
        <v>1135048.7264486109</v>
      </c>
      <c r="H132" s="379">
        <f t="shared" si="62"/>
        <v>250323.89533325343</v>
      </c>
      <c r="I132" s="398">
        <f t="shared" si="63"/>
        <v>250323.89533325343</v>
      </c>
      <c r="J132" s="54">
        <f t="shared" si="64"/>
        <v>0</v>
      </c>
      <c r="K132" s="54"/>
      <c r="L132" s="129"/>
      <c r="M132" s="54">
        <f t="shared" si="65"/>
        <v>0</v>
      </c>
      <c r="N132" s="129"/>
      <c r="O132" s="54">
        <f t="shared" si="66"/>
        <v>0</v>
      </c>
      <c r="P132" s="54">
        <f t="shared" si="67"/>
        <v>0</v>
      </c>
      <c r="Q132" s="1"/>
    </row>
    <row r="133" spans="2:17" ht="12.5">
      <c r="B133" s="7" t="str">
        <f t="shared" si="49"/>
        <v/>
      </c>
      <c r="C133" s="50">
        <f>IF(D93="","-",+C132+1)</f>
        <v>2044</v>
      </c>
      <c r="D133" s="12">
        <f>IF(F132+SUM(E$99:E132)=D$92,F132,D$92-SUM(E$99:E132))</f>
        <v>1080558.5105395201</v>
      </c>
      <c r="E133" s="377">
        <f>IF(+J96&lt;F132,J96,D133)</f>
        <v>108980.43181818182</v>
      </c>
      <c r="F133" s="55">
        <f t="shared" si="68"/>
        <v>971578.07872133818</v>
      </c>
      <c r="G133" s="55">
        <f t="shared" si="61"/>
        <v>1026068.2946304291</v>
      </c>
      <c r="H133" s="379">
        <f t="shared" si="62"/>
        <v>236752.96103799582</v>
      </c>
      <c r="I133" s="398">
        <f t="shared" si="63"/>
        <v>236752.96103799582</v>
      </c>
      <c r="J133" s="54">
        <f t="shared" si="64"/>
        <v>0</v>
      </c>
      <c r="K133" s="54"/>
      <c r="L133" s="129"/>
      <c r="M133" s="54">
        <f t="shared" si="65"/>
        <v>0</v>
      </c>
      <c r="N133" s="129"/>
      <c r="O133" s="54">
        <f t="shared" si="66"/>
        <v>0</v>
      </c>
      <c r="P133" s="54">
        <f t="shared" si="67"/>
        <v>0</v>
      </c>
      <c r="Q133" s="1"/>
    </row>
    <row r="134" spans="2:17" ht="12.5">
      <c r="B134" s="7" t="str">
        <f t="shared" si="49"/>
        <v/>
      </c>
      <c r="C134" s="50">
        <f>IF(D93="","-",+C133+1)</f>
        <v>2045</v>
      </c>
      <c r="D134" s="12">
        <f>IF(F133+SUM(E$99:E133)=D$92,F133,D$92-SUM(E$99:E133))</f>
        <v>971578.07872133818</v>
      </c>
      <c r="E134" s="377">
        <f>IF(+J96&lt;F133,J96,D134)</f>
        <v>108980.43181818182</v>
      </c>
      <c r="F134" s="55">
        <f t="shared" si="68"/>
        <v>862597.6469031563</v>
      </c>
      <c r="G134" s="55">
        <f t="shared" si="61"/>
        <v>917087.86281224724</v>
      </c>
      <c r="H134" s="379">
        <f t="shared" si="62"/>
        <v>223182.02674273821</v>
      </c>
      <c r="I134" s="398">
        <f t="shared" si="63"/>
        <v>223182.02674273821</v>
      </c>
      <c r="J134" s="54">
        <f t="shared" si="64"/>
        <v>0</v>
      </c>
      <c r="K134" s="54"/>
      <c r="L134" s="129"/>
      <c r="M134" s="54">
        <f t="shared" si="65"/>
        <v>0</v>
      </c>
      <c r="N134" s="129"/>
      <c r="O134" s="54">
        <f t="shared" si="66"/>
        <v>0</v>
      </c>
      <c r="P134" s="54">
        <f t="shared" si="67"/>
        <v>0</v>
      </c>
      <c r="Q134" s="1"/>
    </row>
    <row r="135" spans="2:17" ht="12.5">
      <c r="B135" s="7" t="str">
        <f t="shared" si="49"/>
        <v/>
      </c>
      <c r="C135" s="50">
        <f>IF(D93="","-",+C134+1)</f>
        <v>2046</v>
      </c>
      <c r="D135" s="12">
        <f>IF(F134+SUM(E$99:E134)=D$92,F134,D$92-SUM(E$99:E134))</f>
        <v>862597.6469031563</v>
      </c>
      <c r="E135" s="377">
        <f>IF(+J96&lt;F134,J96,D135)</f>
        <v>108980.43181818182</v>
      </c>
      <c r="F135" s="55">
        <f t="shared" si="68"/>
        <v>753617.21508497442</v>
      </c>
      <c r="G135" s="55">
        <f t="shared" si="61"/>
        <v>808107.43099406536</v>
      </c>
      <c r="H135" s="379">
        <f t="shared" si="62"/>
        <v>209611.09244748057</v>
      </c>
      <c r="I135" s="398">
        <f t="shared" si="63"/>
        <v>209611.09244748057</v>
      </c>
      <c r="J135" s="54">
        <f t="shared" si="64"/>
        <v>0</v>
      </c>
      <c r="K135" s="54"/>
      <c r="L135" s="129"/>
      <c r="M135" s="54">
        <f t="shared" si="65"/>
        <v>0</v>
      </c>
      <c r="N135" s="129"/>
      <c r="O135" s="54">
        <f t="shared" si="66"/>
        <v>0</v>
      </c>
      <c r="P135" s="54">
        <f t="shared" si="67"/>
        <v>0</v>
      </c>
      <c r="Q135" s="1"/>
    </row>
    <row r="136" spans="2:17" ht="12.5">
      <c r="B136" s="7" t="str">
        <f t="shared" si="49"/>
        <v/>
      </c>
      <c r="C136" s="50">
        <f>IF(D93="","-",+C135+1)</f>
        <v>2047</v>
      </c>
      <c r="D136" s="12">
        <f>IF(F135+SUM(E$99:E135)=D$92,F135,D$92-SUM(E$99:E135))</f>
        <v>753617.21508497442</v>
      </c>
      <c r="E136" s="377">
        <f>IF(+J96&lt;F135,J96,D136)</f>
        <v>108980.43181818182</v>
      </c>
      <c r="F136" s="55">
        <f t="shared" si="68"/>
        <v>644636.78326679254</v>
      </c>
      <c r="G136" s="55">
        <f t="shared" si="61"/>
        <v>699126.99917588348</v>
      </c>
      <c r="H136" s="379">
        <f t="shared" si="62"/>
        <v>196040.15815222295</v>
      </c>
      <c r="I136" s="398">
        <f t="shared" si="63"/>
        <v>196040.15815222295</v>
      </c>
      <c r="J136" s="54">
        <f t="shared" si="64"/>
        <v>0</v>
      </c>
      <c r="K136" s="54"/>
      <c r="L136" s="129"/>
      <c r="M136" s="54">
        <f t="shared" si="65"/>
        <v>0</v>
      </c>
      <c r="N136" s="129"/>
      <c r="O136" s="54">
        <f t="shared" si="66"/>
        <v>0</v>
      </c>
      <c r="P136" s="54">
        <f t="shared" si="67"/>
        <v>0</v>
      </c>
      <c r="Q136" s="1"/>
    </row>
    <row r="137" spans="2:17" ht="12.5">
      <c r="B137" s="7" t="str">
        <f t="shared" si="49"/>
        <v/>
      </c>
      <c r="C137" s="50">
        <f>IF(D93="","-",+C136+1)</f>
        <v>2048</v>
      </c>
      <c r="D137" s="12">
        <f>IF(F136+SUM(E$99:E136)=D$92,F136,D$92-SUM(E$99:E136))</f>
        <v>644636.78326679254</v>
      </c>
      <c r="E137" s="377">
        <f>IF(+J96&lt;F136,J96,D137)</f>
        <v>108980.43181818182</v>
      </c>
      <c r="F137" s="55">
        <f t="shared" si="68"/>
        <v>535656.35144861066</v>
      </c>
      <c r="G137" s="55">
        <f t="shared" si="61"/>
        <v>590146.5673577016</v>
      </c>
      <c r="H137" s="379">
        <f t="shared" si="62"/>
        <v>182469.22385696531</v>
      </c>
      <c r="I137" s="398">
        <f t="shared" si="63"/>
        <v>182469.22385696531</v>
      </c>
      <c r="J137" s="54">
        <f t="shared" si="64"/>
        <v>0</v>
      </c>
      <c r="K137" s="54"/>
      <c r="L137" s="129"/>
      <c r="M137" s="54">
        <f t="shared" si="65"/>
        <v>0</v>
      </c>
      <c r="N137" s="129"/>
      <c r="O137" s="54">
        <f t="shared" si="66"/>
        <v>0</v>
      </c>
      <c r="P137" s="54">
        <f t="shared" si="67"/>
        <v>0</v>
      </c>
      <c r="Q137" s="1"/>
    </row>
    <row r="138" spans="2:17" ht="12.5">
      <c r="B138" s="7" t="str">
        <f t="shared" si="49"/>
        <v/>
      </c>
      <c r="C138" s="50">
        <f>IF(D93="","-",+C137+1)</f>
        <v>2049</v>
      </c>
      <c r="D138" s="12">
        <f>IF(F137+SUM(E$99:E137)=D$92,F137,D$92-SUM(E$99:E137))</f>
        <v>535656.35144861066</v>
      </c>
      <c r="E138" s="377">
        <f>IF(+J96&lt;F137,J96,D138)</f>
        <v>108980.43181818182</v>
      </c>
      <c r="F138" s="55">
        <f t="shared" si="68"/>
        <v>426675.91963042883</v>
      </c>
      <c r="G138" s="55">
        <f t="shared" si="61"/>
        <v>481166.13553951972</v>
      </c>
      <c r="H138" s="379">
        <f t="shared" si="62"/>
        <v>168898.2895617077</v>
      </c>
      <c r="I138" s="398">
        <f t="shared" si="63"/>
        <v>168898.2895617077</v>
      </c>
      <c r="J138" s="54">
        <f t="shared" si="64"/>
        <v>0</v>
      </c>
      <c r="K138" s="54"/>
      <c r="L138" s="129"/>
      <c r="M138" s="54">
        <f t="shared" si="65"/>
        <v>0</v>
      </c>
      <c r="N138" s="129"/>
      <c r="O138" s="54">
        <f t="shared" si="66"/>
        <v>0</v>
      </c>
      <c r="P138" s="54">
        <f t="shared" si="67"/>
        <v>0</v>
      </c>
      <c r="Q138" s="1"/>
    </row>
    <row r="139" spans="2:17" ht="12.5">
      <c r="B139" s="7" t="str">
        <f t="shared" si="49"/>
        <v/>
      </c>
      <c r="C139" s="50">
        <f>IF(D93="","-",+C138+1)</f>
        <v>2050</v>
      </c>
      <c r="D139" s="12">
        <f>IF(F138+SUM(E$99:E138)=D$92,F138,D$92-SUM(E$99:E138))</f>
        <v>426675.91963042883</v>
      </c>
      <c r="E139" s="377">
        <f>IF(+J96&lt;F138,J96,D139)</f>
        <v>108980.43181818182</v>
      </c>
      <c r="F139" s="55">
        <f t="shared" si="68"/>
        <v>317695.48781224701</v>
      </c>
      <c r="G139" s="55">
        <f t="shared" si="61"/>
        <v>372185.70372133795</v>
      </c>
      <c r="H139" s="379">
        <f t="shared" si="62"/>
        <v>155327.35526645009</v>
      </c>
      <c r="I139" s="398">
        <f t="shared" si="63"/>
        <v>155327.35526645009</v>
      </c>
      <c r="J139" s="54">
        <f t="shared" si="64"/>
        <v>0</v>
      </c>
      <c r="K139" s="54"/>
      <c r="L139" s="129"/>
      <c r="M139" s="54">
        <f t="shared" si="65"/>
        <v>0</v>
      </c>
      <c r="N139" s="129"/>
      <c r="O139" s="54">
        <f t="shared" si="66"/>
        <v>0</v>
      </c>
      <c r="P139" s="54">
        <f t="shared" si="67"/>
        <v>0</v>
      </c>
      <c r="Q139" s="1"/>
    </row>
    <row r="140" spans="2:17" ht="12.5">
      <c r="B140" s="7" t="str">
        <f t="shared" si="49"/>
        <v/>
      </c>
      <c r="C140" s="50">
        <f>IF(D93="","-",+C139+1)</f>
        <v>2051</v>
      </c>
      <c r="D140" s="12">
        <f>IF(F139+SUM(E$99:E139)=D$92,F139,D$92-SUM(E$99:E139))</f>
        <v>317695.48781224701</v>
      </c>
      <c r="E140" s="377">
        <f>IF(+J96&lt;F139,J96,D140)</f>
        <v>108980.43181818182</v>
      </c>
      <c r="F140" s="55">
        <f t="shared" si="68"/>
        <v>208715.05599406519</v>
      </c>
      <c r="G140" s="55">
        <f t="shared" si="61"/>
        <v>263205.27190315607</v>
      </c>
      <c r="H140" s="379">
        <f t="shared" si="62"/>
        <v>141756.42097119248</v>
      </c>
      <c r="I140" s="398">
        <f t="shared" si="63"/>
        <v>141756.42097119248</v>
      </c>
      <c r="J140" s="54">
        <f t="shared" si="64"/>
        <v>0</v>
      </c>
      <c r="K140" s="54"/>
      <c r="L140" s="129"/>
      <c r="M140" s="54">
        <f t="shared" si="65"/>
        <v>0</v>
      </c>
      <c r="N140" s="129"/>
      <c r="O140" s="54">
        <f t="shared" si="66"/>
        <v>0</v>
      </c>
      <c r="P140" s="54">
        <f t="shared" si="67"/>
        <v>0</v>
      </c>
      <c r="Q140" s="1"/>
    </row>
    <row r="141" spans="2:17" ht="12.5">
      <c r="B141" s="7" t="str">
        <f t="shared" si="49"/>
        <v/>
      </c>
      <c r="C141" s="50">
        <f>IF(D93="","-",+C140+1)</f>
        <v>2052</v>
      </c>
      <c r="D141" s="12">
        <f>IF(F140+SUM(E$99:E140)=D$92,F140,D$92-SUM(E$99:E140))</f>
        <v>208715.05599406519</v>
      </c>
      <c r="E141" s="377">
        <f>IF(+J96&lt;F140,J96,D141)</f>
        <v>108980.43181818182</v>
      </c>
      <c r="F141" s="55">
        <f t="shared" si="68"/>
        <v>99734.624175883364</v>
      </c>
      <c r="G141" s="55">
        <f t="shared" si="61"/>
        <v>154224.84008497428</v>
      </c>
      <c r="H141" s="379">
        <f t="shared" si="62"/>
        <v>128185.48667593488</v>
      </c>
      <c r="I141" s="398">
        <f t="shared" si="63"/>
        <v>128185.48667593488</v>
      </c>
      <c r="J141" s="54">
        <f t="shared" si="64"/>
        <v>0</v>
      </c>
      <c r="K141" s="54"/>
      <c r="L141" s="129"/>
      <c r="M141" s="54">
        <f t="shared" si="65"/>
        <v>0</v>
      </c>
      <c r="N141" s="129"/>
      <c r="O141" s="54">
        <f t="shared" si="66"/>
        <v>0</v>
      </c>
      <c r="P141" s="54">
        <f t="shared" si="67"/>
        <v>0</v>
      </c>
      <c r="Q141" s="1"/>
    </row>
    <row r="142" spans="2:17" ht="12.5">
      <c r="B142" s="7" t="str">
        <f t="shared" si="49"/>
        <v/>
      </c>
      <c r="C142" s="50">
        <f>IF(D93="","-",+C141+1)</f>
        <v>2053</v>
      </c>
      <c r="D142" s="12">
        <f>IF(F141+SUM(E$99:E141)=D$92,F141,D$92-SUM(E$99:E141))</f>
        <v>99734.624175883364</v>
      </c>
      <c r="E142" s="377">
        <f>IF(+J96&lt;F141,J96,D142)</f>
        <v>99734.624175883364</v>
      </c>
      <c r="F142" s="55">
        <f t="shared" si="68"/>
        <v>0</v>
      </c>
      <c r="G142" s="55">
        <f t="shared" si="61"/>
        <v>49867.312087941682</v>
      </c>
      <c r="H142" s="379">
        <f t="shared" si="62"/>
        <v>105944.41803094548</v>
      </c>
      <c r="I142" s="398">
        <f t="shared" si="63"/>
        <v>105944.41803094548</v>
      </c>
      <c r="J142" s="54">
        <f t="shared" si="64"/>
        <v>0</v>
      </c>
      <c r="K142" s="54"/>
      <c r="L142" s="129"/>
      <c r="M142" s="54">
        <f t="shared" si="65"/>
        <v>0</v>
      </c>
      <c r="N142" s="129"/>
      <c r="O142" s="54">
        <f t="shared" si="66"/>
        <v>0</v>
      </c>
      <c r="P142" s="54">
        <f t="shared" si="67"/>
        <v>0</v>
      </c>
      <c r="Q142" s="1"/>
    </row>
    <row r="143" spans="2:17" ht="12.5">
      <c r="B143" s="7" t="str">
        <f t="shared" si="49"/>
        <v/>
      </c>
      <c r="C143" s="50">
        <f>IF(D93="","-",+C142+1)</f>
        <v>2054</v>
      </c>
      <c r="D143" s="12">
        <f>IF(F142+SUM(E$99:E142)=D$92,F142,D$92-SUM(E$99:E142))</f>
        <v>0</v>
      </c>
      <c r="E143" s="377">
        <f>IF(+J96&lt;F142,J96,D143)</f>
        <v>0</v>
      </c>
      <c r="F143" s="55">
        <f t="shared" si="68"/>
        <v>0</v>
      </c>
      <c r="G143" s="55">
        <f t="shared" si="61"/>
        <v>0</v>
      </c>
      <c r="H143" s="379">
        <f t="shared" si="62"/>
        <v>0</v>
      </c>
      <c r="I143" s="398">
        <f t="shared" si="63"/>
        <v>0</v>
      </c>
      <c r="J143" s="54">
        <f t="shared" si="64"/>
        <v>0</v>
      </c>
      <c r="K143" s="54"/>
      <c r="L143" s="129"/>
      <c r="M143" s="54">
        <f t="shared" si="65"/>
        <v>0</v>
      </c>
      <c r="N143" s="129"/>
      <c r="O143" s="54">
        <f t="shared" si="66"/>
        <v>0</v>
      </c>
      <c r="P143" s="54">
        <f t="shared" si="67"/>
        <v>0</v>
      </c>
      <c r="Q143" s="1"/>
    </row>
    <row r="144" spans="2:17" ht="12.5">
      <c r="B144" s="7" t="str">
        <f t="shared" si="49"/>
        <v/>
      </c>
      <c r="C144" s="50">
        <f>IF(D93="","-",+C143+1)</f>
        <v>2055</v>
      </c>
      <c r="D144" s="12">
        <f>IF(F143+SUM(E$99:E143)=D$92,F143,D$92-SUM(E$99:E143))</f>
        <v>0</v>
      </c>
      <c r="E144" s="377">
        <f>IF(+J96&lt;F143,J96,D144)</f>
        <v>0</v>
      </c>
      <c r="F144" s="55">
        <f t="shared" si="68"/>
        <v>0</v>
      </c>
      <c r="G144" s="55">
        <f t="shared" si="61"/>
        <v>0</v>
      </c>
      <c r="H144" s="379">
        <f t="shared" si="62"/>
        <v>0</v>
      </c>
      <c r="I144" s="398">
        <f t="shared" si="63"/>
        <v>0</v>
      </c>
      <c r="J144" s="54">
        <f t="shared" si="64"/>
        <v>0</v>
      </c>
      <c r="K144" s="54"/>
      <c r="L144" s="129"/>
      <c r="M144" s="54">
        <f t="shared" si="65"/>
        <v>0</v>
      </c>
      <c r="N144" s="129"/>
      <c r="O144" s="54">
        <f t="shared" si="66"/>
        <v>0</v>
      </c>
      <c r="P144" s="54">
        <f t="shared" si="67"/>
        <v>0</v>
      </c>
      <c r="Q144" s="1"/>
    </row>
    <row r="145" spans="2:17" ht="12.5">
      <c r="B145" s="7" t="str">
        <f t="shared" si="49"/>
        <v/>
      </c>
      <c r="C145" s="50">
        <f>IF(D93="","-",+C144+1)</f>
        <v>2056</v>
      </c>
      <c r="D145" s="12">
        <f>IF(F144+SUM(E$99:E144)=D$92,F144,D$92-SUM(E$99:E144))</f>
        <v>0</v>
      </c>
      <c r="E145" s="377">
        <f>IF(+J96&lt;F144,J96,D145)</f>
        <v>0</v>
      </c>
      <c r="F145" s="55">
        <f t="shared" si="68"/>
        <v>0</v>
      </c>
      <c r="G145" s="55">
        <f t="shared" si="61"/>
        <v>0</v>
      </c>
      <c r="H145" s="379">
        <f t="shared" si="62"/>
        <v>0</v>
      </c>
      <c r="I145" s="398">
        <f t="shared" si="63"/>
        <v>0</v>
      </c>
      <c r="J145" s="54">
        <f t="shared" si="64"/>
        <v>0</v>
      </c>
      <c r="K145" s="54"/>
      <c r="L145" s="129"/>
      <c r="M145" s="54">
        <f t="shared" si="65"/>
        <v>0</v>
      </c>
      <c r="N145" s="129"/>
      <c r="O145" s="54">
        <f t="shared" si="66"/>
        <v>0</v>
      </c>
      <c r="P145" s="54">
        <f t="shared" si="67"/>
        <v>0</v>
      </c>
      <c r="Q145" s="1"/>
    </row>
    <row r="146" spans="2:17" ht="12.5">
      <c r="B146" s="7" t="str">
        <f t="shared" si="49"/>
        <v/>
      </c>
      <c r="C146" s="50">
        <f>IF(D93="","-",+C145+1)</f>
        <v>2057</v>
      </c>
      <c r="D146" s="12">
        <f>IF(F145+SUM(E$99:E145)=D$92,F145,D$92-SUM(E$99:E145))</f>
        <v>0</v>
      </c>
      <c r="E146" s="377">
        <f>IF(+J96&lt;F145,J96,D146)</f>
        <v>0</v>
      </c>
      <c r="F146" s="55">
        <f t="shared" si="68"/>
        <v>0</v>
      </c>
      <c r="G146" s="55">
        <f t="shared" si="61"/>
        <v>0</v>
      </c>
      <c r="H146" s="379">
        <f t="shared" si="62"/>
        <v>0</v>
      </c>
      <c r="I146" s="398">
        <f t="shared" si="63"/>
        <v>0</v>
      </c>
      <c r="J146" s="54">
        <f t="shared" si="64"/>
        <v>0</v>
      </c>
      <c r="K146" s="54"/>
      <c r="L146" s="129"/>
      <c r="M146" s="54">
        <f t="shared" si="65"/>
        <v>0</v>
      </c>
      <c r="N146" s="129"/>
      <c r="O146" s="54">
        <f t="shared" si="66"/>
        <v>0</v>
      </c>
      <c r="P146" s="54">
        <f t="shared" si="67"/>
        <v>0</v>
      </c>
      <c r="Q146" s="1"/>
    </row>
    <row r="147" spans="2:17" ht="12.5">
      <c r="B147" s="7" t="str">
        <f t="shared" si="49"/>
        <v/>
      </c>
      <c r="C147" s="50">
        <f>IF(D93="","-",+C146+1)</f>
        <v>2058</v>
      </c>
      <c r="D147" s="12">
        <f>IF(F146+SUM(E$99:E146)=D$92,F146,D$92-SUM(E$99:E146))</f>
        <v>0</v>
      </c>
      <c r="E147" s="377">
        <f>IF(+J96&lt;F146,J96,D147)</f>
        <v>0</v>
      </c>
      <c r="F147" s="55">
        <f t="shared" si="68"/>
        <v>0</v>
      </c>
      <c r="G147" s="55">
        <f t="shared" si="61"/>
        <v>0</v>
      </c>
      <c r="H147" s="379">
        <f t="shared" si="62"/>
        <v>0</v>
      </c>
      <c r="I147" s="398">
        <f t="shared" si="63"/>
        <v>0</v>
      </c>
      <c r="J147" s="54">
        <f t="shared" si="64"/>
        <v>0</v>
      </c>
      <c r="K147" s="54"/>
      <c r="L147" s="129"/>
      <c r="M147" s="54">
        <f t="shared" si="65"/>
        <v>0</v>
      </c>
      <c r="N147" s="129"/>
      <c r="O147" s="54">
        <f t="shared" si="66"/>
        <v>0</v>
      </c>
      <c r="P147" s="54">
        <f t="shared" si="67"/>
        <v>0</v>
      </c>
      <c r="Q147" s="1"/>
    </row>
    <row r="148" spans="2:17" ht="12.5">
      <c r="B148" s="7" t="str">
        <f t="shared" si="49"/>
        <v/>
      </c>
      <c r="C148" s="50">
        <f>IF(D93="","-",+C147+1)</f>
        <v>2059</v>
      </c>
      <c r="D148" s="12">
        <f>IF(F147+SUM(E$99:E147)=D$92,F147,D$92-SUM(E$99:E147))</f>
        <v>0</v>
      </c>
      <c r="E148" s="377">
        <f>IF(+J96&lt;F147,J96,D148)</f>
        <v>0</v>
      </c>
      <c r="F148" s="55">
        <f t="shared" si="68"/>
        <v>0</v>
      </c>
      <c r="G148" s="55">
        <f t="shared" si="61"/>
        <v>0</v>
      </c>
      <c r="H148" s="379">
        <f t="shared" si="62"/>
        <v>0</v>
      </c>
      <c r="I148" s="398">
        <f t="shared" si="63"/>
        <v>0</v>
      </c>
      <c r="J148" s="54">
        <f t="shared" si="64"/>
        <v>0</v>
      </c>
      <c r="K148" s="54"/>
      <c r="L148" s="129"/>
      <c r="M148" s="54">
        <f t="shared" si="65"/>
        <v>0</v>
      </c>
      <c r="N148" s="129"/>
      <c r="O148" s="54">
        <f t="shared" si="66"/>
        <v>0</v>
      </c>
      <c r="P148" s="54">
        <f t="shared" si="67"/>
        <v>0</v>
      </c>
      <c r="Q148" s="1"/>
    </row>
    <row r="149" spans="2:17" ht="12.5">
      <c r="B149" s="7" t="str">
        <f t="shared" si="49"/>
        <v/>
      </c>
      <c r="C149" s="50">
        <f>IF(D93="","-",+C148+1)</f>
        <v>2060</v>
      </c>
      <c r="D149" s="12">
        <f>IF(F148+SUM(E$99:E148)=D$92,F148,D$92-SUM(E$99:E148))</f>
        <v>0</v>
      </c>
      <c r="E149" s="377">
        <f>IF(+J96&lt;F148,J96,D149)</f>
        <v>0</v>
      </c>
      <c r="F149" s="55">
        <f t="shared" si="68"/>
        <v>0</v>
      </c>
      <c r="G149" s="55">
        <f t="shared" si="61"/>
        <v>0</v>
      </c>
      <c r="H149" s="379">
        <f t="shared" si="62"/>
        <v>0</v>
      </c>
      <c r="I149" s="398">
        <f t="shared" si="63"/>
        <v>0</v>
      </c>
      <c r="J149" s="54">
        <f t="shared" si="64"/>
        <v>0</v>
      </c>
      <c r="K149" s="54"/>
      <c r="L149" s="129"/>
      <c r="M149" s="54">
        <f t="shared" si="65"/>
        <v>0</v>
      </c>
      <c r="N149" s="129"/>
      <c r="O149" s="54">
        <f t="shared" si="66"/>
        <v>0</v>
      </c>
      <c r="P149" s="54">
        <f t="shared" si="67"/>
        <v>0</v>
      </c>
      <c r="Q149" s="1"/>
    </row>
    <row r="150" spans="2:17" ht="12.5">
      <c r="B150" s="7" t="str">
        <f t="shared" si="49"/>
        <v/>
      </c>
      <c r="C150" s="50">
        <f>IF(D93="","-",+C149+1)</f>
        <v>2061</v>
      </c>
      <c r="D150" s="12">
        <f>IF(F149+SUM(E$99:E149)=D$92,F149,D$92-SUM(E$99:E149))</f>
        <v>0</v>
      </c>
      <c r="E150" s="377">
        <f>IF(+J96&lt;F149,J96,D150)</f>
        <v>0</v>
      </c>
      <c r="F150" s="55">
        <f t="shared" si="68"/>
        <v>0</v>
      </c>
      <c r="G150" s="55">
        <f t="shared" si="61"/>
        <v>0</v>
      </c>
      <c r="H150" s="379">
        <f t="shared" si="62"/>
        <v>0</v>
      </c>
      <c r="I150" s="398">
        <f t="shared" si="63"/>
        <v>0</v>
      </c>
      <c r="J150" s="54">
        <f t="shared" si="64"/>
        <v>0</v>
      </c>
      <c r="K150" s="54"/>
      <c r="L150" s="129"/>
      <c r="M150" s="54">
        <f t="shared" si="65"/>
        <v>0</v>
      </c>
      <c r="N150" s="129"/>
      <c r="O150" s="54">
        <f t="shared" si="66"/>
        <v>0</v>
      </c>
      <c r="P150" s="54">
        <f t="shared" si="67"/>
        <v>0</v>
      </c>
      <c r="Q150" s="1"/>
    </row>
    <row r="151" spans="2:17" ht="12.5">
      <c r="B151" s="7" t="str">
        <f t="shared" si="49"/>
        <v/>
      </c>
      <c r="C151" s="50">
        <f>IF(D93="","-",+C150+1)</f>
        <v>2062</v>
      </c>
      <c r="D151" s="12">
        <f>IF(F150+SUM(E$99:E150)=D$92,F150,D$92-SUM(E$99:E150))</f>
        <v>0</v>
      </c>
      <c r="E151" s="377">
        <f>IF(+J96&lt;F150,J96,D151)</f>
        <v>0</v>
      </c>
      <c r="F151" s="55">
        <f t="shared" si="68"/>
        <v>0</v>
      </c>
      <c r="G151" s="55">
        <f t="shared" si="61"/>
        <v>0</v>
      </c>
      <c r="H151" s="379">
        <f t="shared" si="62"/>
        <v>0</v>
      </c>
      <c r="I151" s="398">
        <f t="shared" si="63"/>
        <v>0</v>
      </c>
      <c r="J151" s="54">
        <f t="shared" si="64"/>
        <v>0</v>
      </c>
      <c r="K151" s="54"/>
      <c r="L151" s="129"/>
      <c r="M151" s="54">
        <f t="shared" si="65"/>
        <v>0</v>
      </c>
      <c r="N151" s="129"/>
      <c r="O151" s="54">
        <f t="shared" si="66"/>
        <v>0</v>
      </c>
      <c r="P151" s="54">
        <f t="shared" si="67"/>
        <v>0</v>
      </c>
      <c r="Q151" s="1"/>
    </row>
    <row r="152" spans="2:17" ht="12.5">
      <c r="B152" s="7" t="str">
        <f t="shared" si="49"/>
        <v/>
      </c>
      <c r="C152" s="50">
        <f>IF(D93="","-",+C151+1)</f>
        <v>2063</v>
      </c>
      <c r="D152" s="12">
        <f>IF(F151+SUM(E$99:E151)=D$92,F151,D$92-SUM(E$99:E151))</f>
        <v>0</v>
      </c>
      <c r="E152" s="377">
        <f>IF(+J96&lt;F151,J96,D152)</f>
        <v>0</v>
      </c>
      <c r="F152" s="55">
        <f t="shared" si="68"/>
        <v>0</v>
      </c>
      <c r="G152" s="55">
        <f t="shared" si="61"/>
        <v>0</v>
      </c>
      <c r="H152" s="379">
        <f t="shared" si="62"/>
        <v>0</v>
      </c>
      <c r="I152" s="398">
        <f t="shared" si="63"/>
        <v>0</v>
      </c>
      <c r="J152" s="54">
        <f t="shared" si="64"/>
        <v>0</v>
      </c>
      <c r="K152" s="54"/>
      <c r="L152" s="129"/>
      <c r="M152" s="54">
        <f t="shared" si="65"/>
        <v>0</v>
      </c>
      <c r="N152" s="129"/>
      <c r="O152" s="54">
        <f t="shared" si="66"/>
        <v>0</v>
      </c>
      <c r="P152" s="54">
        <f t="shared" si="67"/>
        <v>0</v>
      </c>
      <c r="Q152" s="1"/>
    </row>
    <row r="153" spans="2:17" ht="12.5">
      <c r="B153" s="7" t="str">
        <f t="shared" si="49"/>
        <v/>
      </c>
      <c r="C153" s="50">
        <f>IF(D93="","-",+C152+1)</f>
        <v>2064</v>
      </c>
      <c r="D153" s="12">
        <f>IF(F152+SUM(E$99:E152)=D$92,F152,D$92-SUM(E$99:E152))</f>
        <v>0</v>
      </c>
      <c r="E153" s="377">
        <f>IF(+J96&lt;F152,J96,D153)</f>
        <v>0</v>
      </c>
      <c r="F153" s="55">
        <f t="shared" si="68"/>
        <v>0</v>
      </c>
      <c r="G153" s="55">
        <f t="shared" si="61"/>
        <v>0</v>
      </c>
      <c r="H153" s="379">
        <f t="shared" si="62"/>
        <v>0</v>
      </c>
      <c r="I153" s="398">
        <f t="shared" si="63"/>
        <v>0</v>
      </c>
      <c r="J153" s="54">
        <f t="shared" si="64"/>
        <v>0</v>
      </c>
      <c r="K153" s="54"/>
      <c r="L153" s="129"/>
      <c r="M153" s="54">
        <f t="shared" si="65"/>
        <v>0</v>
      </c>
      <c r="N153" s="129"/>
      <c r="O153" s="54">
        <f t="shared" si="66"/>
        <v>0</v>
      </c>
      <c r="P153" s="54">
        <f t="shared" si="67"/>
        <v>0</v>
      </c>
      <c r="Q153" s="1"/>
    </row>
    <row r="154" spans="2:17" ht="13" thickBot="1">
      <c r="B154" s="7" t="str">
        <f t="shared" si="49"/>
        <v/>
      </c>
      <c r="C154" s="59">
        <f>IF(D93="","-",+C153+1)</f>
        <v>2065</v>
      </c>
      <c r="D154" s="84">
        <f>IF(F153+SUM(E$99:E153)=D$92,F153,D$92-SUM(E$99:E153))</f>
        <v>0</v>
      </c>
      <c r="E154" s="380">
        <f>IF(+J96&lt;F153,J96,D154)</f>
        <v>0</v>
      </c>
      <c r="F154" s="60">
        <f t="shared" si="68"/>
        <v>0</v>
      </c>
      <c r="G154" s="60">
        <f t="shared" si="61"/>
        <v>0</v>
      </c>
      <c r="H154" s="381">
        <f t="shared" si="62"/>
        <v>0</v>
      </c>
      <c r="I154" s="399">
        <f t="shared" si="63"/>
        <v>0</v>
      </c>
      <c r="J154" s="64">
        <f t="shared" si="64"/>
        <v>0</v>
      </c>
      <c r="K154" s="54"/>
      <c r="L154" s="130"/>
      <c r="M154" s="64">
        <f t="shared" si="65"/>
        <v>0</v>
      </c>
      <c r="N154" s="130"/>
      <c r="O154" s="64">
        <f t="shared" si="66"/>
        <v>0</v>
      </c>
      <c r="P154" s="64">
        <f t="shared" si="67"/>
        <v>0</v>
      </c>
      <c r="Q154" s="1"/>
    </row>
    <row r="155" spans="2:17" ht="12.5">
      <c r="C155" s="12" t="s">
        <v>78</v>
      </c>
      <c r="D155" s="292"/>
      <c r="E155" s="292">
        <f>SUM(E99:E154)</f>
        <v>4795139</v>
      </c>
      <c r="F155" s="292"/>
      <c r="G155" s="292"/>
      <c r="H155" s="292">
        <f>SUM(H99:H154)</f>
        <v>17814405.745354451</v>
      </c>
      <c r="I155" s="292">
        <f>SUM(I99:I154)</f>
        <v>17814405.745354451</v>
      </c>
      <c r="J155" s="292">
        <f>SUM(J99:J154)</f>
        <v>0</v>
      </c>
      <c r="K155" s="292"/>
      <c r="L155" s="292"/>
      <c r="M155" s="292"/>
      <c r="N155" s="292"/>
      <c r="O155" s="292"/>
      <c r="P155" s="1"/>
      <c r="Q155" s="1"/>
    </row>
    <row r="156" spans="2:17" ht="12.5"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  <c r="Q157" s="1"/>
    </row>
    <row r="158" spans="2:17" ht="12.5"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94" t="s">
        <v>131</v>
      </c>
      <c r="Q162" s="1"/>
    </row>
    <row r="1048576" spans="12:14" ht="12.75" customHeight="1">
      <c r="L1048576" s="113">
        <f>H1048576</f>
        <v>0</v>
      </c>
      <c r="M1048576" s="54">
        <f>IF(L1048576&lt;&gt;0,+H1048576-L1048576,0)</f>
        <v>0</v>
      </c>
      <c r="N1048576" s="113">
        <f>I1048576</f>
        <v>0</v>
      </c>
    </row>
  </sheetData>
  <phoneticPr fontId="0" type="noConversion"/>
  <conditionalFormatting sqref="C17:C72">
    <cfRule type="cellIs" dxfId="111" priority="1" stopIfTrue="1" operator="equal">
      <formula>$I$10</formula>
    </cfRule>
  </conditionalFormatting>
  <conditionalFormatting sqref="C99:C154">
    <cfRule type="cellIs" dxfId="11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5"/>
  <dimension ref="A1:Q162"/>
  <sheetViews>
    <sheetView topLeftCell="A2" zoomScaleNormal="100" zoomScaleSheetLayoutView="75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24 of 77</v>
      </c>
      <c r="Q1" s="13"/>
    </row>
    <row r="2" spans="1:17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 t="str">
        <f>RIGHT(N3,3)</f>
        <v/>
      </c>
      <c r="P3" s="96">
        <v>1</v>
      </c>
    </row>
    <row r="4" spans="1:17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7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516114.35565764504</v>
      </c>
      <c r="P5" s="1"/>
    </row>
    <row r="6" spans="1:17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516114.35565764504</v>
      </c>
      <c r="O6" s="1"/>
      <c r="P6" s="1"/>
    </row>
    <row r="7" spans="1:17" ht="13.5" thickBot="1">
      <c r="C7" s="25" t="s">
        <v>48</v>
      </c>
      <c r="D7" s="127" t="s">
        <v>253</v>
      </c>
      <c r="E7" s="1"/>
      <c r="F7" s="1"/>
      <c r="G7" s="29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7" ht="13.5" thickBot="1">
      <c r="C8" s="29"/>
      <c r="D8" s="85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252</v>
      </c>
      <c r="E9" s="31"/>
      <c r="F9" s="31"/>
      <c r="G9" s="461" t="s">
        <v>538</v>
      </c>
      <c r="H9" s="31"/>
      <c r="I9" s="32"/>
      <c r="J9" s="33"/>
      <c r="P9" s="1"/>
    </row>
    <row r="10" spans="1:17" ht="13">
      <c r="C10" s="34" t="s">
        <v>51</v>
      </c>
      <c r="D10" s="362">
        <v>5250739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7" ht="12.5">
      <c r="C11" s="34" t="s">
        <v>54</v>
      </c>
      <c r="D11" s="37">
        <v>2010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2">
        <v>6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128066.80487804877</v>
      </c>
      <c r="J14" s="292"/>
      <c r="K14" s="292"/>
      <c r="L14" s="292"/>
      <c r="M14" s="292"/>
      <c r="N14" s="292"/>
      <c r="O14" s="1"/>
      <c r="P14" s="1"/>
    </row>
    <row r="15" spans="1:17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131" t="s">
        <v>260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2010</v>
      </c>
      <c r="D17" s="133">
        <v>5473000</v>
      </c>
      <c r="E17" s="373">
        <v>72013.15789473684</v>
      </c>
      <c r="F17" s="133">
        <v>5400986.8421052629</v>
      </c>
      <c r="G17" s="373">
        <v>848486.02708834817</v>
      </c>
      <c r="H17" s="374">
        <v>848486.02708834817</v>
      </c>
      <c r="I17" s="141">
        <v>0</v>
      </c>
      <c r="J17" s="52"/>
      <c r="K17" s="112">
        <f t="shared" ref="K17:K22" si="0">G17</f>
        <v>848486.02708834817</v>
      </c>
      <c r="L17" s="53">
        <f t="shared" ref="L17:L48" si="1">IF(K17&lt;&gt;0,+G17-K17,0)</f>
        <v>0</v>
      </c>
      <c r="M17" s="112">
        <f t="shared" ref="M17:M22" si="2">H17</f>
        <v>848486.02708834817</v>
      </c>
      <c r="N17" s="53">
        <f t="shared" ref="N17:N48" si="3">IF(M17&lt;&gt;0,+H17-M17,0)</f>
        <v>0</v>
      </c>
      <c r="O17" s="54">
        <f t="shared" ref="O17:O48" si="4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2011</v>
      </c>
      <c r="D18" s="137">
        <v>5178725.8421052629</v>
      </c>
      <c r="E18" s="375">
        <v>128066.80487804877</v>
      </c>
      <c r="F18" s="137">
        <v>5050659.0372272143</v>
      </c>
      <c r="G18" s="375">
        <v>916940.27252586046</v>
      </c>
      <c r="H18" s="374">
        <v>916940.27252586046</v>
      </c>
      <c r="I18" s="141">
        <v>0</v>
      </c>
      <c r="J18" s="52"/>
      <c r="K18" s="113">
        <f t="shared" si="0"/>
        <v>916940.27252586046</v>
      </c>
      <c r="L18" s="54">
        <f t="shared" si="1"/>
        <v>0</v>
      </c>
      <c r="M18" s="113">
        <f t="shared" si="2"/>
        <v>916940.27252586046</v>
      </c>
      <c r="N18" s="54">
        <f t="shared" si="3"/>
        <v>0</v>
      </c>
      <c r="O18" s="54">
        <f t="shared" si="4"/>
        <v>0</v>
      </c>
      <c r="P18" s="1"/>
    </row>
    <row r="19" spans="2:16" ht="12.5">
      <c r="B19" s="7" t="str">
        <f>IF(D19=F18,"","IU")</f>
        <v/>
      </c>
      <c r="C19" s="50">
        <f>IF(D11="","-",+C18+1)</f>
        <v>2012</v>
      </c>
      <c r="D19" s="137">
        <v>5050659.0372272143</v>
      </c>
      <c r="E19" s="375">
        <v>125017.59523809524</v>
      </c>
      <c r="F19" s="137">
        <v>4925641.4419891192</v>
      </c>
      <c r="G19" s="375">
        <v>857559.68041241798</v>
      </c>
      <c r="H19" s="374">
        <v>857559.68041241798</v>
      </c>
      <c r="I19" s="141">
        <v>0</v>
      </c>
      <c r="J19" s="52"/>
      <c r="K19" s="113">
        <f t="shared" si="0"/>
        <v>857559.68041241798</v>
      </c>
      <c r="L19" s="54">
        <f t="shared" si="1"/>
        <v>0</v>
      </c>
      <c r="M19" s="113">
        <f t="shared" si="2"/>
        <v>857559.68041241798</v>
      </c>
      <c r="N19" s="54">
        <f t="shared" si="3"/>
        <v>0</v>
      </c>
      <c r="O19" s="54">
        <f t="shared" si="4"/>
        <v>0</v>
      </c>
      <c r="P19" s="1"/>
    </row>
    <row r="20" spans="2:16" ht="12.5">
      <c r="B20" s="7" t="str">
        <f t="shared" ref="B20:B72" si="5">IF(D20=F19,"","IU")</f>
        <v/>
      </c>
      <c r="C20" s="50">
        <f>IF(D11="","-",+C19+1)</f>
        <v>2013</v>
      </c>
      <c r="D20" s="137">
        <v>4925641.4419891192</v>
      </c>
      <c r="E20" s="375">
        <v>125017.59523809524</v>
      </c>
      <c r="F20" s="137">
        <v>4800623.846751024</v>
      </c>
      <c r="G20" s="375">
        <v>797042.91968828405</v>
      </c>
      <c r="H20" s="374">
        <v>797042.91968828405</v>
      </c>
      <c r="I20" s="153">
        <v>0</v>
      </c>
      <c r="J20" s="52"/>
      <c r="K20" s="113">
        <f t="shared" si="0"/>
        <v>797042.91968828405</v>
      </c>
      <c r="L20" s="54">
        <f t="shared" ref="L20:L25" si="6">IF(K20&lt;&gt;0,+G20-K20,0)</f>
        <v>0</v>
      </c>
      <c r="M20" s="113">
        <f t="shared" si="2"/>
        <v>797042.91968828405</v>
      </c>
      <c r="N20" s="54">
        <f t="shared" ref="N20:N25" si="7">IF(M20&lt;&gt;0,+H20-M20,0)</f>
        <v>0</v>
      </c>
      <c r="O20" s="54">
        <f t="shared" ref="O20:O25" si="8">+N20-L20</f>
        <v>0</v>
      </c>
      <c r="P20" s="1"/>
    </row>
    <row r="21" spans="2:16" ht="12.5">
      <c r="B21" s="7" t="str">
        <f t="shared" si="5"/>
        <v/>
      </c>
      <c r="C21" s="50">
        <f>IF(D12="","-",+C20+1)</f>
        <v>2014</v>
      </c>
      <c r="D21" s="137">
        <v>4800623.846751024</v>
      </c>
      <c r="E21" s="375">
        <v>125017.59523809524</v>
      </c>
      <c r="F21" s="137">
        <v>4675606.2515129289</v>
      </c>
      <c r="G21" s="375">
        <v>755806.01100655668</v>
      </c>
      <c r="H21" s="374">
        <v>755806.01100655668</v>
      </c>
      <c r="I21" s="153">
        <v>0</v>
      </c>
      <c r="J21" s="52"/>
      <c r="K21" s="113">
        <f t="shared" si="0"/>
        <v>755806.01100655668</v>
      </c>
      <c r="L21" s="54">
        <f t="shared" si="6"/>
        <v>0</v>
      </c>
      <c r="M21" s="113">
        <f t="shared" si="2"/>
        <v>755806.01100655668</v>
      </c>
      <c r="N21" s="54">
        <f t="shared" si="7"/>
        <v>0</v>
      </c>
      <c r="O21" s="54">
        <f t="shared" si="8"/>
        <v>0</v>
      </c>
      <c r="P21" s="1"/>
    </row>
    <row r="22" spans="2:16" ht="12.5">
      <c r="B22" s="7" t="str">
        <f t="shared" si="5"/>
        <v/>
      </c>
      <c r="C22" s="50">
        <f>IF(D11="","-",+C21+1)</f>
        <v>2015</v>
      </c>
      <c r="D22" s="137">
        <v>4675606.2515129289</v>
      </c>
      <c r="E22" s="375">
        <v>125017.59523809524</v>
      </c>
      <c r="F22" s="137">
        <v>4550588.6562748337</v>
      </c>
      <c r="G22" s="375">
        <v>724351.96853237145</v>
      </c>
      <c r="H22" s="374">
        <v>724351.96853237145</v>
      </c>
      <c r="I22" s="52">
        <v>0</v>
      </c>
      <c r="J22" s="52"/>
      <c r="K22" s="113">
        <f t="shared" si="0"/>
        <v>724351.96853237145</v>
      </c>
      <c r="L22" s="54">
        <f t="shared" si="6"/>
        <v>0</v>
      </c>
      <c r="M22" s="113">
        <f t="shared" si="2"/>
        <v>724351.96853237145</v>
      </c>
      <c r="N22" s="54">
        <f t="shared" si="7"/>
        <v>0</v>
      </c>
      <c r="O22" s="54">
        <f t="shared" si="8"/>
        <v>0</v>
      </c>
      <c r="P22" s="1"/>
    </row>
    <row r="23" spans="2:16" ht="12.5">
      <c r="B23" s="7" t="str">
        <f t="shared" si="5"/>
        <v/>
      </c>
      <c r="C23" s="50">
        <f>IF(D11="","-",+C22+1)</f>
        <v>2016</v>
      </c>
      <c r="D23" s="137">
        <v>4550588.6562748337</v>
      </c>
      <c r="E23" s="375">
        <v>125017.59523809524</v>
      </c>
      <c r="F23" s="137">
        <v>4425571.0610367386</v>
      </c>
      <c r="G23" s="375">
        <v>700695.76830220246</v>
      </c>
      <c r="H23" s="374">
        <v>700695.76830220246</v>
      </c>
      <c r="I23" s="52">
        <f t="shared" ref="I23:I48" si="9">H23-G23</f>
        <v>0</v>
      </c>
      <c r="J23" s="52"/>
      <c r="K23" s="113">
        <f t="shared" ref="K23:K28" si="10">G23</f>
        <v>700695.76830220246</v>
      </c>
      <c r="L23" s="54">
        <f t="shared" si="6"/>
        <v>0</v>
      </c>
      <c r="M23" s="113">
        <f t="shared" ref="M23:M28" si="11">H23</f>
        <v>700695.76830220246</v>
      </c>
      <c r="N23" s="54">
        <f t="shared" si="7"/>
        <v>0</v>
      </c>
      <c r="O23" s="54">
        <f t="shared" si="8"/>
        <v>0</v>
      </c>
      <c r="P23" s="1"/>
    </row>
    <row r="24" spans="2:16" ht="12.5">
      <c r="B24" s="7" t="str">
        <f t="shared" si="5"/>
        <v/>
      </c>
      <c r="C24" s="50">
        <f>IF(D11="","-",+C23+1)</f>
        <v>2017</v>
      </c>
      <c r="D24" s="137">
        <v>4425571.0610367386</v>
      </c>
      <c r="E24" s="375">
        <v>122110.20930232559</v>
      </c>
      <c r="F24" s="137">
        <v>4303460.8517344128</v>
      </c>
      <c r="G24" s="375">
        <v>662841.14914820471</v>
      </c>
      <c r="H24" s="374">
        <v>662841.14914820471</v>
      </c>
      <c r="I24" s="52">
        <f t="shared" si="9"/>
        <v>0</v>
      </c>
      <c r="J24" s="52"/>
      <c r="K24" s="113">
        <f t="shared" si="10"/>
        <v>662841.14914820471</v>
      </c>
      <c r="L24" s="54">
        <f t="shared" si="6"/>
        <v>0</v>
      </c>
      <c r="M24" s="113">
        <f t="shared" si="11"/>
        <v>662841.14914820471</v>
      </c>
      <c r="N24" s="54">
        <f t="shared" si="7"/>
        <v>0</v>
      </c>
      <c r="O24" s="54">
        <f t="shared" si="8"/>
        <v>0</v>
      </c>
      <c r="P24" s="1"/>
    </row>
    <row r="25" spans="2:16" ht="12.5">
      <c r="B25" s="7" t="str">
        <f t="shared" si="5"/>
        <v/>
      </c>
      <c r="C25" s="50">
        <f>IF(D11="","-",+C24+1)</f>
        <v>2018</v>
      </c>
      <c r="D25" s="137">
        <v>4303460.8517344128</v>
      </c>
      <c r="E25" s="375">
        <v>128066.80487804877</v>
      </c>
      <c r="F25" s="137">
        <v>4175394.0468563642</v>
      </c>
      <c r="G25" s="375">
        <v>666873.01651797513</v>
      </c>
      <c r="H25" s="374">
        <v>666873.01651797513</v>
      </c>
      <c r="I25" s="52">
        <f t="shared" si="9"/>
        <v>0</v>
      </c>
      <c r="J25" s="52"/>
      <c r="K25" s="113">
        <f t="shared" si="10"/>
        <v>666873.01651797513</v>
      </c>
      <c r="L25" s="54">
        <f t="shared" si="6"/>
        <v>0</v>
      </c>
      <c r="M25" s="113">
        <f t="shared" si="11"/>
        <v>666873.01651797513</v>
      </c>
      <c r="N25" s="54">
        <f t="shared" si="7"/>
        <v>0</v>
      </c>
      <c r="O25" s="54">
        <f t="shared" si="8"/>
        <v>0</v>
      </c>
      <c r="P25" s="1"/>
    </row>
    <row r="26" spans="2:16" ht="12.5">
      <c r="B26" s="7" t="str">
        <f t="shared" si="5"/>
        <v/>
      </c>
      <c r="C26" s="50">
        <f>IF(D11="","-",+C25+1)</f>
        <v>2019</v>
      </c>
      <c r="D26" s="137">
        <v>4175394.0468563642</v>
      </c>
      <c r="E26" s="375">
        <v>128066.80487804877</v>
      </c>
      <c r="F26" s="137">
        <v>4047327.2419783156</v>
      </c>
      <c r="G26" s="375">
        <v>650596.48134937836</v>
      </c>
      <c r="H26" s="374">
        <v>650596.48134937836</v>
      </c>
      <c r="I26" s="52">
        <f t="shared" si="9"/>
        <v>0</v>
      </c>
      <c r="J26" s="52"/>
      <c r="K26" s="113">
        <f t="shared" si="10"/>
        <v>650596.48134937836</v>
      </c>
      <c r="L26" s="54">
        <f t="shared" ref="L26" si="12">IF(K26&lt;&gt;0,+G26-K26,0)</f>
        <v>0</v>
      </c>
      <c r="M26" s="113">
        <f t="shared" si="11"/>
        <v>650596.48134937836</v>
      </c>
      <c r="N26" s="54">
        <f t="shared" si="3"/>
        <v>0</v>
      </c>
      <c r="O26" s="54">
        <f t="shared" si="4"/>
        <v>0</v>
      </c>
      <c r="P26" s="1"/>
    </row>
    <row r="27" spans="2:16" ht="12.5">
      <c r="B27" s="7" t="str">
        <f t="shared" si="5"/>
        <v/>
      </c>
      <c r="C27" s="50">
        <f>IF(D11="","-",+C26+1)</f>
        <v>2020</v>
      </c>
      <c r="D27" s="137">
        <v>4047327.2419783156</v>
      </c>
      <c r="E27" s="375">
        <v>128066.80487804877</v>
      </c>
      <c r="F27" s="137">
        <v>3919260.437100267</v>
      </c>
      <c r="G27" s="375">
        <v>535698.99348841433</v>
      </c>
      <c r="H27" s="374">
        <v>535698.99348841433</v>
      </c>
      <c r="I27" s="52">
        <f t="shared" si="9"/>
        <v>0</v>
      </c>
      <c r="J27" s="52"/>
      <c r="K27" s="113">
        <f t="shared" si="10"/>
        <v>535698.99348841433</v>
      </c>
      <c r="L27" s="54">
        <f t="shared" ref="L27" si="13">IF(K27&lt;&gt;0,+G27-K27,0)</f>
        <v>0</v>
      </c>
      <c r="M27" s="113">
        <f t="shared" si="11"/>
        <v>535698.99348841433</v>
      </c>
      <c r="N27" s="54">
        <f t="shared" si="3"/>
        <v>0</v>
      </c>
      <c r="O27" s="54">
        <f t="shared" si="4"/>
        <v>0</v>
      </c>
      <c r="P27" s="1"/>
    </row>
    <row r="28" spans="2:16" ht="12.5">
      <c r="B28" s="7" t="str">
        <f t="shared" si="5"/>
        <v>IU</v>
      </c>
      <c r="C28" s="50">
        <f>IF(D11="","-",+C27+1)</f>
        <v>2021</v>
      </c>
      <c r="D28" s="137">
        <v>3925217.0326759894</v>
      </c>
      <c r="E28" s="375">
        <v>125017.59523809524</v>
      </c>
      <c r="F28" s="137">
        <v>3800199.4374378943</v>
      </c>
      <c r="G28" s="375">
        <v>534482.22432769614</v>
      </c>
      <c r="H28" s="374">
        <v>534482.22432769614</v>
      </c>
      <c r="I28" s="52">
        <f t="shared" si="9"/>
        <v>0</v>
      </c>
      <c r="J28" s="52"/>
      <c r="K28" s="113">
        <f t="shared" si="10"/>
        <v>534482.22432769614</v>
      </c>
      <c r="L28" s="54">
        <f t="shared" ref="L28" si="14">IF(K28&lt;&gt;0,+G28-K28,0)</f>
        <v>0</v>
      </c>
      <c r="M28" s="113">
        <f t="shared" si="11"/>
        <v>534482.22432769614</v>
      </c>
      <c r="N28" s="54">
        <f t="shared" si="3"/>
        <v>0</v>
      </c>
      <c r="O28" s="54">
        <f t="shared" si="4"/>
        <v>0</v>
      </c>
      <c r="P28" s="1"/>
    </row>
    <row r="29" spans="2:16" ht="12.5">
      <c r="B29" s="7" t="str">
        <f t="shared" si="5"/>
        <v>IU</v>
      </c>
      <c r="C29" s="50">
        <f>IF(D11="","-",+C28+1)</f>
        <v>2022</v>
      </c>
      <c r="D29" s="137">
        <v>3794242.841862171</v>
      </c>
      <c r="E29" s="375">
        <v>125017.59523809524</v>
      </c>
      <c r="F29" s="137">
        <v>3669225.2466240758</v>
      </c>
      <c r="G29" s="375">
        <v>544629.05965082115</v>
      </c>
      <c r="H29" s="374">
        <v>544629.05965082115</v>
      </c>
      <c r="I29" s="52">
        <f t="shared" si="9"/>
        <v>0</v>
      </c>
      <c r="J29" s="52"/>
      <c r="K29" s="113">
        <f t="shared" ref="K29" si="15">G29</f>
        <v>544629.05965082115</v>
      </c>
      <c r="L29" s="54">
        <f t="shared" ref="L29" si="16">IF(K29&lt;&gt;0,+G29-K29,0)</f>
        <v>0</v>
      </c>
      <c r="M29" s="113">
        <f t="shared" ref="M29" si="17">H29</f>
        <v>544629.05965082115</v>
      </c>
      <c r="N29" s="54">
        <f t="shared" si="3"/>
        <v>0</v>
      </c>
      <c r="O29" s="54">
        <f t="shared" si="4"/>
        <v>0</v>
      </c>
      <c r="P29" s="1"/>
    </row>
    <row r="30" spans="2:16" ht="12.5">
      <c r="B30" s="7" t="str">
        <f t="shared" si="5"/>
        <v/>
      </c>
      <c r="C30" s="50">
        <f>IF(D11="","-",+C29+1)</f>
        <v>2023</v>
      </c>
      <c r="D30" s="137">
        <v>3669225.2466240758</v>
      </c>
      <c r="E30" s="375">
        <v>125017.59523809524</v>
      </c>
      <c r="F30" s="137">
        <v>3544207.6513859807</v>
      </c>
      <c r="G30" s="375">
        <v>580642.49939418666</v>
      </c>
      <c r="H30" s="374">
        <v>580642.49939418666</v>
      </c>
      <c r="I30" s="52">
        <f t="shared" si="9"/>
        <v>0</v>
      </c>
      <c r="J30" s="52"/>
      <c r="K30" s="113">
        <f t="shared" ref="K30" si="18">G30</f>
        <v>580642.49939418666</v>
      </c>
      <c r="L30" s="54">
        <f t="shared" ref="L30" si="19">IF(K30&lt;&gt;0,+G30-K30,0)</f>
        <v>0</v>
      </c>
      <c r="M30" s="113">
        <f t="shared" ref="M30" si="20">H30</f>
        <v>580642.49939418666</v>
      </c>
      <c r="N30" s="54">
        <f t="shared" ref="N30" si="21">IF(M30&lt;&gt;0,+H30-M30,0)</f>
        <v>0</v>
      </c>
      <c r="O30" s="54">
        <f t="shared" ref="O30" si="22">+N30-L30</f>
        <v>0</v>
      </c>
      <c r="P30" s="1"/>
    </row>
    <row r="31" spans="2:16" ht="12.5">
      <c r="B31" s="7" t="str">
        <f t="shared" si="5"/>
        <v/>
      </c>
      <c r="C31" s="460">
        <f>IF(D11="","-",+C30+1)</f>
        <v>2024</v>
      </c>
      <c r="D31" s="137">
        <v>3544207.6513859807</v>
      </c>
      <c r="E31" s="375">
        <v>119334.97727272728</v>
      </c>
      <c r="F31" s="137">
        <v>3424872.6741132536</v>
      </c>
      <c r="G31" s="375">
        <v>535832.06805947493</v>
      </c>
      <c r="H31" s="374">
        <v>535832.06805947493</v>
      </c>
      <c r="I31" s="52">
        <f t="shared" si="9"/>
        <v>0</v>
      </c>
      <c r="J31" s="52"/>
      <c r="K31" s="113">
        <f t="shared" ref="K31" si="23">G31</f>
        <v>535832.06805947493</v>
      </c>
      <c r="L31" s="54">
        <f t="shared" ref="L31" si="24">IF(K31&lt;&gt;0,+G31-K31,0)</f>
        <v>0</v>
      </c>
      <c r="M31" s="113">
        <f t="shared" ref="M31" si="25">H31</f>
        <v>535832.06805947493</v>
      </c>
      <c r="N31" s="54">
        <f t="shared" ref="N31" si="26">IF(M31&lt;&gt;0,+H31-M31,0)</f>
        <v>0</v>
      </c>
      <c r="O31" s="54">
        <f t="shared" ref="O31" si="27">+N31-L31</f>
        <v>0</v>
      </c>
      <c r="P31" s="1"/>
    </row>
    <row r="32" spans="2:16" ht="13">
      <c r="B32" s="7" t="str">
        <f t="shared" si="5"/>
        <v/>
      </c>
      <c r="C32" s="459">
        <f>IF(D11="","-",+C31+1)</f>
        <v>2025</v>
      </c>
      <c r="D32" s="137">
        <v>3424872.6741132536</v>
      </c>
      <c r="E32" s="375">
        <v>122110.20930232559</v>
      </c>
      <c r="F32" s="137">
        <v>3302762.4648109279</v>
      </c>
      <c r="G32" s="375">
        <v>524847.24314257212</v>
      </c>
      <c r="H32" s="374">
        <v>524847.24314257212</v>
      </c>
      <c r="I32" s="52">
        <f t="shared" si="9"/>
        <v>0</v>
      </c>
      <c r="J32" s="52"/>
      <c r="K32" s="113">
        <f t="shared" ref="K32" si="28">G32</f>
        <v>524847.24314257212</v>
      </c>
      <c r="L32" s="54">
        <f t="shared" ref="L32" si="29">IF(K32&lt;&gt;0,+G32-K32,0)</f>
        <v>0</v>
      </c>
      <c r="M32" s="113">
        <f t="shared" ref="M32" si="30">H32</f>
        <v>524847.24314257212</v>
      </c>
      <c r="N32" s="54">
        <f t="shared" ref="N32" si="31">IF(M32&lt;&gt;0,+H32-M32,0)</f>
        <v>0</v>
      </c>
      <c r="O32" s="54">
        <f t="shared" ref="O32" si="32">+N32-L32</f>
        <v>0</v>
      </c>
      <c r="P32" s="1"/>
    </row>
    <row r="33" spans="2:16" ht="12.5">
      <c r="B33" s="7" t="str">
        <f t="shared" si="5"/>
        <v/>
      </c>
      <c r="C33" s="50">
        <f>IF(D11="","-",+C32+1)</f>
        <v>2026</v>
      </c>
      <c r="D33" s="55">
        <f>IF(F32+SUM(E$17:E32)=D$10,F32,D$10-SUM(E$17:E32))</f>
        <v>3302762.4648109279</v>
      </c>
      <c r="E33" s="377">
        <f>IF(+I14&lt;F32,I14,D33)</f>
        <v>128066.80487804877</v>
      </c>
      <c r="F33" s="55">
        <f t="shared" ref="F33:F48" si="33">+D33-E33</f>
        <v>3174695.6599328793</v>
      </c>
      <c r="G33" s="378">
        <f t="shared" ref="G33:G55" si="34">+I$12*((D33+F33)/2)+E33</f>
        <v>516114.35565764504</v>
      </c>
      <c r="H33" s="363">
        <f t="shared" ref="H33:H55" si="35">+I$13*((D33+F33)/2)+E33</f>
        <v>516114.35565764504</v>
      </c>
      <c r="I33" s="52">
        <f t="shared" si="9"/>
        <v>0</v>
      </c>
      <c r="J33" s="52"/>
      <c r="K33" s="129"/>
      <c r="L33" s="54">
        <f t="shared" si="1"/>
        <v>0</v>
      </c>
      <c r="M33" s="129"/>
      <c r="N33" s="54">
        <f t="shared" si="3"/>
        <v>0</v>
      </c>
      <c r="O33" s="54">
        <f t="shared" si="4"/>
        <v>0</v>
      </c>
      <c r="P33" s="1"/>
    </row>
    <row r="34" spans="2:16" ht="12.5">
      <c r="B34" s="7" t="str">
        <f t="shared" si="5"/>
        <v/>
      </c>
      <c r="C34" s="50">
        <f>IF(D11="","-",+C33+1)</f>
        <v>2027</v>
      </c>
      <c r="D34" s="55">
        <f>IF(F33+SUM(E$17:E33)=D$10,F33,D$10-SUM(E$17:E33))</f>
        <v>3174695.6599328793</v>
      </c>
      <c r="E34" s="377">
        <f>IF(+I14&lt;F33,I14,D34)</f>
        <v>128066.80487804877</v>
      </c>
      <c r="F34" s="55">
        <f t="shared" si="33"/>
        <v>3046628.8550548307</v>
      </c>
      <c r="G34" s="378">
        <f t="shared" si="34"/>
        <v>500770.06195105752</v>
      </c>
      <c r="H34" s="363">
        <f t="shared" si="35"/>
        <v>500770.06195105752</v>
      </c>
      <c r="I34" s="52">
        <f t="shared" si="9"/>
        <v>0</v>
      </c>
      <c r="J34" s="52"/>
      <c r="K34" s="129"/>
      <c r="L34" s="54">
        <f t="shared" si="1"/>
        <v>0</v>
      </c>
      <c r="M34" s="129"/>
      <c r="N34" s="54">
        <f t="shared" si="3"/>
        <v>0</v>
      </c>
      <c r="O34" s="54">
        <f t="shared" si="4"/>
        <v>0</v>
      </c>
      <c r="P34" s="1"/>
    </row>
    <row r="35" spans="2:16" ht="12.5">
      <c r="B35" s="7" t="str">
        <f t="shared" si="5"/>
        <v/>
      </c>
      <c r="C35" s="50">
        <f>IF(D11="","-",+C34+1)</f>
        <v>2028</v>
      </c>
      <c r="D35" s="55">
        <f>IF(F34+SUM(E$17:E34)=D$10,F34,D$10-SUM(E$17:E34))</f>
        <v>3046628.8550548307</v>
      </c>
      <c r="E35" s="377">
        <f>IF(+I14&lt;F34,I14,D35)</f>
        <v>128066.80487804877</v>
      </c>
      <c r="F35" s="55">
        <f t="shared" si="33"/>
        <v>2918562.0501767821</v>
      </c>
      <c r="G35" s="378">
        <f t="shared" si="34"/>
        <v>485425.76824447</v>
      </c>
      <c r="H35" s="363">
        <f t="shared" si="35"/>
        <v>485425.76824447</v>
      </c>
      <c r="I35" s="52">
        <f t="shared" si="9"/>
        <v>0</v>
      </c>
      <c r="J35" s="52"/>
      <c r="K35" s="129"/>
      <c r="L35" s="54">
        <f t="shared" si="1"/>
        <v>0</v>
      </c>
      <c r="M35" s="129"/>
      <c r="N35" s="54">
        <f t="shared" si="3"/>
        <v>0</v>
      </c>
      <c r="O35" s="54">
        <f t="shared" si="4"/>
        <v>0</v>
      </c>
      <c r="P35" s="1"/>
    </row>
    <row r="36" spans="2:16" ht="12.5">
      <c r="B36" s="7" t="str">
        <f t="shared" si="5"/>
        <v/>
      </c>
      <c r="C36" s="50">
        <f>IF(D11="","-",+C35+1)</f>
        <v>2029</v>
      </c>
      <c r="D36" s="55">
        <f>IF(F35+SUM(E$17:E35)=D$10,F35,D$10-SUM(E$17:E35))</f>
        <v>2918562.0501767821</v>
      </c>
      <c r="E36" s="377">
        <f>IF(+I14&lt;F35,I14,D36)</f>
        <v>128066.80487804877</v>
      </c>
      <c r="F36" s="55">
        <f t="shared" si="33"/>
        <v>2790495.2452987335</v>
      </c>
      <c r="G36" s="378">
        <f t="shared" si="34"/>
        <v>470081.47453788255</v>
      </c>
      <c r="H36" s="363">
        <f t="shared" si="35"/>
        <v>470081.47453788255</v>
      </c>
      <c r="I36" s="52">
        <f t="shared" si="9"/>
        <v>0</v>
      </c>
      <c r="J36" s="52"/>
      <c r="K36" s="129"/>
      <c r="L36" s="54">
        <f t="shared" si="1"/>
        <v>0</v>
      </c>
      <c r="M36" s="129"/>
      <c r="N36" s="54">
        <f t="shared" si="3"/>
        <v>0</v>
      </c>
      <c r="O36" s="54">
        <f t="shared" si="4"/>
        <v>0</v>
      </c>
      <c r="P36" s="1"/>
    </row>
    <row r="37" spans="2:16" ht="12.5">
      <c r="B37" s="7" t="str">
        <f t="shared" si="5"/>
        <v/>
      </c>
      <c r="C37" s="50">
        <f>IF(D11="","-",+C36+1)</f>
        <v>2030</v>
      </c>
      <c r="D37" s="55">
        <f>IF(F36+SUM(E$17:E36)=D$10,F36,D$10-SUM(E$17:E36))</f>
        <v>2790495.2452987335</v>
      </c>
      <c r="E37" s="377">
        <f>IF(+I14&lt;F36,I14,D37)</f>
        <v>128066.80487804877</v>
      </c>
      <c r="F37" s="55">
        <f t="shared" si="33"/>
        <v>2662428.4404206849</v>
      </c>
      <c r="G37" s="378">
        <f t="shared" si="34"/>
        <v>454737.18083129503</v>
      </c>
      <c r="H37" s="363">
        <f t="shared" si="35"/>
        <v>454737.18083129503</v>
      </c>
      <c r="I37" s="52">
        <f t="shared" si="9"/>
        <v>0</v>
      </c>
      <c r="J37" s="52"/>
      <c r="K37" s="129"/>
      <c r="L37" s="54">
        <f t="shared" si="1"/>
        <v>0</v>
      </c>
      <c r="M37" s="129"/>
      <c r="N37" s="54">
        <f t="shared" si="3"/>
        <v>0</v>
      </c>
      <c r="O37" s="54">
        <f t="shared" si="4"/>
        <v>0</v>
      </c>
      <c r="P37" s="1"/>
    </row>
    <row r="38" spans="2:16" ht="12.5">
      <c r="B38" s="7" t="str">
        <f t="shared" si="5"/>
        <v/>
      </c>
      <c r="C38" s="50">
        <f>IF(D11="","-",+C37+1)</f>
        <v>2031</v>
      </c>
      <c r="D38" s="55">
        <f>IF(F37+SUM(E$17:E37)=D$10,F37,D$10-SUM(E$17:E37))</f>
        <v>2662428.4404206849</v>
      </c>
      <c r="E38" s="377">
        <f>IF(+I14&lt;F37,I14,D38)</f>
        <v>128066.80487804877</v>
      </c>
      <c r="F38" s="55">
        <f t="shared" si="33"/>
        <v>2534361.6355426363</v>
      </c>
      <c r="G38" s="378">
        <f t="shared" si="34"/>
        <v>439392.88712470757</v>
      </c>
      <c r="H38" s="363">
        <f t="shared" si="35"/>
        <v>439392.88712470757</v>
      </c>
      <c r="I38" s="52">
        <f t="shared" si="9"/>
        <v>0</v>
      </c>
      <c r="J38" s="52"/>
      <c r="K38" s="129"/>
      <c r="L38" s="54">
        <f t="shared" si="1"/>
        <v>0</v>
      </c>
      <c r="M38" s="129"/>
      <c r="N38" s="54">
        <f t="shared" si="3"/>
        <v>0</v>
      </c>
      <c r="O38" s="54">
        <f t="shared" si="4"/>
        <v>0</v>
      </c>
      <c r="P38" s="1"/>
    </row>
    <row r="39" spans="2:16" ht="12.5">
      <c r="B39" s="7" t="str">
        <f t="shared" si="5"/>
        <v/>
      </c>
      <c r="C39" s="50">
        <f>IF(D11="","-",+C38+1)</f>
        <v>2032</v>
      </c>
      <c r="D39" s="55">
        <f>IF(F38+SUM(E$17:E38)=D$10,F38,D$10-SUM(E$17:E38))</f>
        <v>2534361.6355426363</v>
      </c>
      <c r="E39" s="377">
        <f>IF(+I14&lt;F38,I14,D39)</f>
        <v>128066.80487804877</v>
      </c>
      <c r="F39" s="55">
        <f t="shared" si="33"/>
        <v>2406294.8306645877</v>
      </c>
      <c r="G39" s="378">
        <f t="shared" si="34"/>
        <v>424048.59341812006</v>
      </c>
      <c r="H39" s="363">
        <f t="shared" si="35"/>
        <v>424048.59341812006</v>
      </c>
      <c r="I39" s="52">
        <f t="shared" si="9"/>
        <v>0</v>
      </c>
      <c r="J39" s="52"/>
      <c r="K39" s="129"/>
      <c r="L39" s="54">
        <f t="shared" si="1"/>
        <v>0</v>
      </c>
      <c r="M39" s="129"/>
      <c r="N39" s="54">
        <f t="shared" si="3"/>
        <v>0</v>
      </c>
      <c r="O39" s="54">
        <f t="shared" si="4"/>
        <v>0</v>
      </c>
      <c r="P39" s="1"/>
    </row>
    <row r="40" spans="2:16" ht="12.5">
      <c r="B40" s="7" t="str">
        <f t="shared" si="5"/>
        <v/>
      </c>
      <c r="C40" s="50">
        <f>IF(D11="","-",+C39+1)</f>
        <v>2033</v>
      </c>
      <c r="D40" s="55">
        <f>IF(F39+SUM(E$17:E39)=D$10,F39,D$10-SUM(E$17:E39))</f>
        <v>2406294.8306645877</v>
      </c>
      <c r="E40" s="377">
        <f>IF(+I14&lt;F39,I14,D40)</f>
        <v>128066.80487804877</v>
      </c>
      <c r="F40" s="55">
        <f t="shared" si="33"/>
        <v>2278228.0257865391</v>
      </c>
      <c r="G40" s="378">
        <f t="shared" si="34"/>
        <v>408704.2997115326</v>
      </c>
      <c r="H40" s="363">
        <f t="shared" si="35"/>
        <v>408704.2997115326</v>
      </c>
      <c r="I40" s="52">
        <f t="shared" si="9"/>
        <v>0</v>
      </c>
      <c r="J40" s="52"/>
      <c r="K40" s="129"/>
      <c r="L40" s="54">
        <f t="shared" si="1"/>
        <v>0</v>
      </c>
      <c r="M40" s="129"/>
      <c r="N40" s="54">
        <f t="shared" si="3"/>
        <v>0</v>
      </c>
      <c r="O40" s="54">
        <f t="shared" si="4"/>
        <v>0</v>
      </c>
      <c r="P40" s="1"/>
    </row>
    <row r="41" spans="2:16" ht="12.5">
      <c r="B41" s="7" t="str">
        <f t="shared" si="5"/>
        <v/>
      </c>
      <c r="C41" s="50">
        <f>IF(D11="","-",+C40+1)</f>
        <v>2034</v>
      </c>
      <c r="D41" s="55">
        <f>IF(F40+SUM(E$17:E40)=D$10,F40,D$10-SUM(E$17:E40))</f>
        <v>2278228.0257865391</v>
      </c>
      <c r="E41" s="377">
        <f>IF(+I14&lt;F40,I14,D41)</f>
        <v>128066.80487804877</v>
      </c>
      <c r="F41" s="55">
        <f t="shared" si="33"/>
        <v>2150161.2209084905</v>
      </c>
      <c r="G41" s="378">
        <f t="shared" si="34"/>
        <v>393360.00600494508</v>
      </c>
      <c r="H41" s="363">
        <f t="shared" si="35"/>
        <v>393360.00600494508</v>
      </c>
      <c r="I41" s="52">
        <f t="shared" si="9"/>
        <v>0</v>
      </c>
      <c r="J41" s="52"/>
      <c r="K41" s="129"/>
      <c r="L41" s="54">
        <f t="shared" si="1"/>
        <v>0</v>
      </c>
      <c r="M41" s="129"/>
      <c r="N41" s="54">
        <f t="shared" si="3"/>
        <v>0</v>
      </c>
      <c r="O41" s="54">
        <f t="shared" si="4"/>
        <v>0</v>
      </c>
      <c r="P41" s="1"/>
    </row>
    <row r="42" spans="2:16" ht="12.5">
      <c r="B42" s="7" t="str">
        <f t="shared" si="5"/>
        <v/>
      </c>
      <c r="C42" s="50">
        <f>IF(D11="","-",+C41+1)</f>
        <v>2035</v>
      </c>
      <c r="D42" s="55">
        <f>IF(F41+SUM(E$17:E41)=D$10,F41,D$10-SUM(E$17:E41))</f>
        <v>2150161.2209084905</v>
      </c>
      <c r="E42" s="377">
        <f>IF(+I14&lt;F41,I14,D42)</f>
        <v>128066.80487804877</v>
      </c>
      <c r="F42" s="55">
        <f t="shared" si="33"/>
        <v>2022094.4160304416</v>
      </c>
      <c r="G42" s="378">
        <f t="shared" si="34"/>
        <v>378015.71229835763</v>
      </c>
      <c r="H42" s="363">
        <f t="shared" si="35"/>
        <v>378015.71229835763</v>
      </c>
      <c r="I42" s="52">
        <f t="shared" si="9"/>
        <v>0</v>
      </c>
      <c r="J42" s="52"/>
      <c r="K42" s="129"/>
      <c r="L42" s="54">
        <f t="shared" si="1"/>
        <v>0</v>
      </c>
      <c r="M42" s="129"/>
      <c r="N42" s="54">
        <f t="shared" si="3"/>
        <v>0</v>
      </c>
      <c r="O42" s="54">
        <f t="shared" si="4"/>
        <v>0</v>
      </c>
      <c r="P42" s="1"/>
    </row>
    <row r="43" spans="2:16" ht="12.5">
      <c r="B43" s="7" t="str">
        <f t="shared" si="5"/>
        <v/>
      </c>
      <c r="C43" s="50">
        <f>IF(D11="","-",+C42+1)</f>
        <v>2036</v>
      </c>
      <c r="D43" s="55">
        <f>IF(F42+SUM(E$17:E42)=D$10,F42,D$10-SUM(E$17:E42))</f>
        <v>2022094.4160304416</v>
      </c>
      <c r="E43" s="377">
        <f>IF(+I14&lt;F42,I14,D43)</f>
        <v>128066.80487804877</v>
      </c>
      <c r="F43" s="55">
        <f t="shared" si="33"/>
        <v>1894027.6111523928</v>
      </c>
      <c r="G43" s="378">
        <f t="shared" si="34"/>
        <v>362671.41859177005</v>
      </c>
      <c r="H43" s="363">
        <f t="shared" si="35"/>
        <v>362671.41859177005</v>
      </c>
      <c r="I43" s="52">
        <f t="shared" si="9"/>
        <v>0</v>
      </c>
      <c r="J43" s="52"/>
      <c r="K43" s="129"/>
      <c r="L43" s="54">
        <f t="shared" si="1"/>
        <v>0</v>
      </c>
      <c r="M43" s="129"/>
      <c r="N43" s="54">
        <f t="shared" si="3"/>
        <v>0</v>
      </c>
      <c r="O43" s="54">
        <f t="shared" si="4"/>
        <v>0</v>
      </c>
      <c r="P43" s="1"/>
    </row>
    <row r="44" spans="2:16" ht="12.5">
      <c r="B44" s="7" t="str">
        <f t="shared" si="5"/>
        <v/>
      </c>
      <c r="C44" s="50">
        <f>IF(D11="","-",+C43+1)</f>
        <v>2037</v>
      </c>
      <c r="D44" s="55">
        <f>IF(F43+SUM(E$17:E43)=D$10,F43,D$10-SUM(E$17:E43))</f>
        <v>1894027.6111523928</v>
      </c>
      <c r="E44" s="377">
        <f>IF(+I14&lt;F43,I14,D44)</f>
        <v>128066.80487804877</v>
      </c>
      <c r="F44" s="55">
        <f t="shared" si="33"/>
        <v>1765960.806274344</v>
      </c>
      <c r="G44" s="378">
        <f t="shared" si="34"/>
        <v>347327.12488518254</v>
      </c>
      <c r="H44" s="363">
        <f t="shared" si="35"/>
        <v>347327.12488518254</v>
      </c>
      <c r="I44" s="52">
        <f t="shared" si="9"/>
        <v>0</v>
      </c>
      <c r="J44" s="52"/>
      <c r="K44" s="129"/>
      <c r="L44" s="54">
        <f t="shared" si="1"/>
        <v>0</v>
      </c>
      <c r="M44" s="129"/>
      <c r="N44" s="54">
        <f t="shared" si="3"/>
        <v>0</v>
      </c>
      <c r="O44" s="54">
        <f t="shared" si="4"/>
        <v>0</v>
      </c>
      <c r="P44" s="1"/>
    </row>
    <row r="45" spans="2:16" ht="12.5">
      <c r="B45" s="7" t="str">
        <f t="shared" si="5"/>
        <v/>
      </c>
      <c r="C45" s="50">
        <f>IF(D11="","-",+C44+1)</f>
        <v>2038</v>
      </c>
      <c r="D45" s="55">
        <f>IF(F44+SUM(E$17:E44)=D$10,F44,D$10-SUM(E$17:E44))</f>
        <v>1765960.806274344</v>
      </c>
      <c r="E45" s="377">
        <f>IF(+I14&lt;F44,I14,D45)</f>
        <v>128066.80487804877</v>
      </c>
      <c r="F45" s="55">
        <f t="shared" si="33"/>
        <v>1637894.0013962951</v>
      </c>
      <c r="G45" s="378">
        <f t="shared" si="34"/>
        <v>331982.83117859496</v>
      </c>
      <c r="H45" s="363">
        <f t="shared" si="35"/>
        <v>331982.83117859496</v>
      </c>
      <c r="I45" s="52">
        <f t="shared" si="9"/>
        <v>0</v>
      </c>
      <c r="J45" s="52"/>
      <c r="K45" s="129"/>
      <c r="L45" s="54">
        <f t="shared" si="1"/>
        <v>0</v>
      </c>
      <c r="M45" s="129"/>
      <c r="N45" s="54">
        <f t="shared" si="3"/>
        <v>0</v>
      </c>
      <c r="O45" s="54">
        <f t="shared" si="4"/>
        <v>0</v>
      </c>
      <c r="P45" s="1"/>
    </row>
    <row r="46" spans="2:16" ht="12.5">
      <c r="B46" s="7" t="str">
        <f t="shared" si="5"/>
        <v/>
      </c>
      <c r="C46" s="50">
        <f>IF(D11="","-",+C45+1)</f>
        <v>2039</v>
      </c>
      <c r="D46" s="55">
        <f>IF(F45+SUM(E$17:E45)=D$10,F45,D$10-SUM(E$17:E45))</f>
        <v>1637894.0013962951</v>
      </c>
      <c r="E46" s="377">
        <f>IF(+I14&lt;F45,I14,D46)</f>
        <v>128066.80487804877</v>
      </c>
      <c r="F46" s="55">
        <f t="shared" si="33"/>
        <v>1509827.1965182463</v>
      </c>
      <c r="G46" s="378">
        <f t="shared" si="34"/>
        <v>316638.53747200751</v>
      </c>
      <c r="H46" s="363">
        <f t="shared" si="35"/>
        <v>316638.53747200751</v>
      </c>
      <c r="I46" s="52">
        <f t="shared" si="9"/>
        <v>0</v>
      </c>
      <c r="J46" s="52"/>
      <c r="K46" s="129"/>
      <c r="L46" s="54">
        <f t="shared" si="1"/>
        <v>0</v>
      </c>
      <c r="M46" s="129"/>
      <c r="N46" s="54">
        <f t="shared" si="3"/>
        <v>0</v>
      </c>
      <c r="O46" s="54">
        <f t="shared" si="4"/>
        <v>0</v>
      </c>
      <c r="P46" s="1"/>
    </row>
    <row r="47" spans="2:16" ht="12.5">
      <c r="B47" s="7" t="str">
        <f t="shared" si="5"/>
        <v/>
      </c>
      <c r="C47" s="50">
        <f>IF(D11="","-",+C46+1)</f>
        <v>2040</v>
      </c>
      <c r="D47" s="55">
        <f>IF(F46+SUM(E$17:E46)=D$10,F46,D$10-SUM(E$17:E46))</f>
        <v>1509827.1965182463</v>
      </c>
      <c r="E47" s="377">
        <f>IF(+I14&lt;F46,I14,D47)</f>
        <v>128066.80487804877</v>
      </c>
      <c r="F47" s="55">
        <f t="shared" si="33"/>
        <v>1381760.3916401975</v>
      </c>
      <c r="G47" s="378">
        <f t="shared" si="34"/>
        <v>301294.24376541993</v>
      </c>
      <c r="H47" s="363">
        <f t="shared" si="35"/>
        <v>301294.24376541993</v>
      </c>
      <c r="I47" s="52">
        <f t="shared" si="9"/>
        <v>0</v>
      </c>
      <c r="J47" s="52"/>
      <c r="K47" s="129"/>
      <c r="L47" s="54">
        <f t="shared" si="1"/>
        <v>0</v>
      </c>
      <c r="M47" s="129"/>
      <c r="N47" s="54">
        <f t="shared" si="3"/>
        <v>0</v>
      </c>
      <c r="O47" s="54">
        <f t="shared" si="4"/>
        <v>0</v>
      </c>
      <c r="P47" s="1"/>
    </row>
    <row r="48" spans="2:16" ht="12.5">
      <c r="B48" s="7" t="str">
        <f t="shared" si="5"/>
        <v/>
      </c>
      <c r="C48" s="50">
        <f>IF(D11="","-",+C47+1)</f>
        <v>2041</v>
      </c>
      <c r="D48" s="55">
        <f>IF(F47+SUM(E$17:E47)=D$10,F47,D$10-SUM(E$17:E47))</f>
        <v>1381760.3916401975</v>
      </c>
      <c r="E48" s="377">
        <f>IF(+I14&lt;F47,I14,D48)</f>
        <v>128066.80487804877</v>
      </c>
      <c r="F48" s="55">
        <f t="shared" si="33"/>
        <v>1253693.5867621487</v>
      </c>
      <c r="G48" s="378">
        <f t="shared" si="34"/>
        <v>285949.95005883247</v>
      </c>
      <c r="H48" s="363">
        <f t="shared" si="35"/>
        <v>285949.95005883247</v>
      </c>
      <c r="I48" s="52">
        <f t="shared" si="9"/>
        <v>0</v>
      </c>
      <c r="J48" s="52"/>
      <c r="K48" s="129"/>
      <c r="L48" s="54">
        <f t="shared" si="1"/>
        <v>0</v>
      </c>
      <c r="M48" s="129"/>
      <c r="N48" s="54">
        <f t="shared" si="3"/>
        <v>0</v>
      </c>
      <c r="O48" s="54">
        <f t="shared" si="4"/>
        <v>0</v>
      </c>
      <c r="P48" s="1"/>
    </row>
    <row r="49" spans="2:17" ht="12.5">
      <c r="B49" s="7" t="str">
        <f t="shared" si="5"/>
        <v/>
      </c>
      <c r="C49" s="50">
        <f>IF(D11="","-",+C48+1)</f>
        <v>2042</v>
      </c>
      <c r="D49" s="55">
        <f>IF(F48+SUM(E$17:E48)=D$10,F48,D$10-SUM(E$17:E48))</f>
        <v>1253693.5867621487</v>
      </c>
      <c r="E49" s="377">
        <f>IF(+I14&lt;F48,I14,D49)</f>
        <v>128066.80487804877</v>
      </c>
      <c r="F49" s="55">
        <f t="shared" ref="F49:F72" si="36">+D49-E49</f>
        <v>1125626.7818840998</v>
      </c>
      <c r="G49" s="378">
        <f t="shared" si="34"/>
        <v>270605.6563522449</v>
      </c>
      <c r="H49" s="363">
        <f t="shared" si="35"/>
        <v>270605.6563522449</v>
      </c>
      <c r="I49" s="52">
        <f t="shared" ref="I49:I72" si="37">H49-G49</f>
        <v>0</v>
      </c>
      <c r="J49" s="52"/>
      <c r="K49" s="129"/>
      <c r="L49" s="54">
        <f t="shared" ref="L49:L72" si="38">IF(K49&lt;&gt;0,+G49-K49,0)</f>
        <v>0</v>
      </c>
      <c r="M49" s="129"/>
      <c r="N49" s="54">
        <f t="shared" ref="N49:N72" si="39">IF(M49&lt;&gt;0,+H49-M49,0)</f>
        <v>0</v>
      </c>
      <c r="O49" s="54">
        <f t="shared" ref="O49:O72" si="40">+N49-L49</f>
        <v>0</v>
      </c>
      <c r="P49" s="1"/>
    </row>
    <row r="50" spans="2:17" ht="12.5">
      <c r="B50" s="7" t="str">
        <f t="shared" si="5"/>
        <v/>
      </c>
      <c r="C50" s="50">
        <f>IF(D11="","-",+C49+1)</f>
        <v>2043</v>
      </c>
      <c r="D50" s="55">
        <f>IF(F49+SUM(E$17:E49)=D$10,F49,D$10-SUM(E$17:E49))</f>
        <v>1125626.7818840998</v>
      </c>
      <c r="E50" s="377">
        <f>IF(+I14&lt;F49,I14,D50)</f>
        <v>128066.80487804877</v>
      </c>
      <c r="F50" s="55">
        <f t="shared" si="36"/>
        <v>997559.97700605099</v>
      </c>
      <c r="G50" s="378">
        <f t="shared" si="34"/>
        <v>255261.36264565744</v>
      </c>
      <c r="H50" s="363">
        <f t="shared" si="35"/>
        <v>255261.36264565744</v>
      </c>
      <c r="I50" s="52">
        <f t="shared" si="37"/>
        <v>0</v>
      </c>
      <c r="J50" s="52"/>
      <c r="K50" s="129"/>
      <c r="L50" s="54">
        <f t="shared" si="38"/>
        <v>0</v>
      </c>
      <c r="M50" s="129"/>
      <c r="N50" s="54">
        <f t="shared" si="39"/>
        <v>0</v>
      </c>
      <c r="O50" s="54">
        <f t="shared" si="40"/>
        <v>0</v>
      </c>
      <c r="P50" s="1"/>
    </row>
    <row r="51" spans="2:17" ht="12.5">
      <c r="B51" s="7" t="str">
        <f t="shared" si="5"/>
        <v/>
      </c>
      <c r="C51" s="50">
        <f>IF(D11="","-",+C50+1)</f>
        <v>2044</v>
      </c>
      <c r="D51" s="55">
        <f>IF(F50+SUM(E$17:E50)=D$10,F50,D$10-SUM(E$17:E50))</f>
        <v>997559.97700605099</v>
      </c>
      <c r="E51" s="377">
        <f>IF(+I14&lt;F50,I14,D51)</f>
        <v>128066.80487804877</v>
      </c>
      <c r="F51" s="55">
        <f t="shared" si="36"/>
        <v>869493.17212800216</v>
      </c>
      <c r="G51" s="378">
        <f t="shared" si="34"/>
        <v>239917.0689390699</v>
      </c>
      <c r="H51" s="363">
        <f t="shared" si="35"/>
        <v>239917.0689390699</v>
      </c>
      <c r="I51" s="52">
        <f t="shared" si="37"/>
        <v>0</v>
      </c>
      <c r="J51" s="52"/>
      <c r="K51" s="129"/>
      <c r="L51" s="54">
        <f t="shared" si="38"/>
        <v>0</v>
      </c>
      <c r="M51" s="129"/>
      <c r="N51" s="54">
        <f t="shared" si="39"/>
        <v>0</v>
      </c>
      <c r="O51" s="54">
        <f t="shared" si="40"/>
        <v>0</v>
      </c>
      <c r="P51" s="1"/>
    </row>
    <row r="52" spans="2:17" ht="12.5">
      <c r="B52" s="7" t="str">
        <f t="shared" si="5"/>
        <v/>
      </c>
      <c r="C52" s="50">
        <f>IF(D11="","-",+C51+1)</f>
        <v>2045</v>
      </c>
      <c r="D52" s="55">
        <f>IF(F51+SUM(E$17:E51)=D$10,F51,D$10-SUM(E$17:E51))</f>
        <v>869493.17212800216</v>
      </c>
      <c r="E52" s="377">
        <f>IF(+I14&lt;F51,I14,D52)</f>
        <v>128066.80487804877</v>
      </c>
      <c r="F52" s="55">
        <f t="shared" si="36"/>
        <v>741426.36724995333</v>
      </c>
      <c r="G52" s="378">
        <f t="shared" si="34"/>
        <v>224572.77523248238</v>
      </c>
      <c r="H52" s="363">
        <f t="shared" si="35"/>
        <v>224572.77523248238</v>
      </c>
      <c r="I52" s="52">
        <f t="shared" si="37"/>
        <v>0</v>
      </c>
      <c r="J52" s="52"/>
      <c r="K52" s="129"/>
      <c r="L52" s="54">
        <f t="shared" si="38"/>
        <v>0</v>
      </c>
      <c r="M52" s="129"/>
      <c r="N52" s="54">
        <f t="shared" si="39"/>
        <v>0</v>
      </c>
      <c r="O52" s="54">
        <f t="shared" si="40"/>
        <v>0</v>
      </c>
      <c r="P52" s="1"/>
    </row>
    <row r="53" spans="2:17" ht="12.5">
      <c r="B53" s="7" t="str">
        <f t="shared" si="5"/>
        <v/>
      </c>
      <c r="C53" s="50">
        <f>IF(D11="","-",+C52+1)</f>
        <v>2046</v>
      </c>
      <c r="D53" s="55">
        <f>IF(F52+SUM(E$17:E52)=D$10,F52,D$10-SUM(E$17:E52))</f>
        <v>741426.36724995333</v>
      </c>
      <c r="E53" s="377">
        <f>IF(+I14&lt;F52,I14,D53)</f>
        <v>128066.80487804877</v>
      </c>
      <c r="F53" s="55">
        <f t="shared" si="36"/>
        <v>613359.5623719045</v>
      </c>
      <c r="G53" s="378">
        <f t="shared" si="34"/>
        <v>209228.48152589487</v>
      </c>
      <c r="H53" s="363">
        <f t="shared" si="35"/>
        <v>209228.48152589487</v>
      </c>
      <c r="I53" s="52">
        <f t="shared" si="37"/>
        <v>0</v>
      </c>
      <c r="J53" s="52"/>
      <c r="K53" s="129"/>
      <c r="L53" s="54">
        <f t="shared" si="38"/>
        <v>0</v>
      </c>
      <c r="M53" s="129"/>
      <c r="N53" s="54">
        <f t="shared" si="39"/>
        <v>0</v>
      </c>
      <c r="O53" s="54">
        <f t="shared" si="40"/>
        <v>0</v>
      </c>
      <c r="P53" s="1"/>
    </row>
    <row r="54" spans="2:17" ht="12.5">
      <c r="B54" s="7" t="str">
        <f t="shared" si="5"/>
        <v/>
      </c>
      <c r="C54" s="50">
        <f>IF(D11="","-",+C53+1)</f>
        <v>2047</v>
      </c>
      <c r="D54" s="55">
        <f>IF(F53+SUM(E$17:E53)=D$10,F53,D$10-SUM(E$17:E53))</f>
        <v>613359.5623719045</v>
      </c>
      <c r="E54" s="377">
        <f>IF(+I14&lt;F53,I14,D54)</f>
        <v>128066.80487804877</v>
      </c>
      <c r="F54" s="55">
        <f t="shared" si="36"/>
        <v>485292.75749385572</v>
      </c>
      <c r="G54" s="378">
        <f t="shared" si="34"/>
        <v>193884.18781930735</v>
      </c>
      <c r="H54" s="363">
        <f t="shared" si="35"/>
        <v>193884.18781930735</v>
      </c>
      <c r="I54" s="52">
        <f t="shared" si="37"/>
        <v>0</v>
      </c>
      <c r="J54" s="52"/>
      <c r="K54" s="129"/>
      <c r="L54" s="54">
        <f t="shared" si="38"/>
        <v>0</v>
      </c>
      <c r="M54" s="129"/>
      <c r="N54" s="54">
        <f t="shared" si="39"/>
        <v>0</v>
      </c>
      <c r="O54" s="54">
        <f t="shared" si="40"/>
        <v>0</v>
      </c>
      <c r="P54" s="1"/>
    </row>
    <row r="55" spans="2:17" ht="12.5">
      <c r="B55" s="7" t="str">
        <f t="shared" si="5"/>
        <v/>
      </c>
      <c r="C55" s="50">
        <f>IF(D11="","-",+C54+1)</f>
        <v>2048</v>
      </c>
      <c r="D55" s="55">
        <f>IF(F54+SUM(E$17:E54)=D$10,F54,D$10-SUM(E$17:E54))</f>
        <v>485292.75749385572</v>
      </c>
      <c r="E55" s="377">
        <f>IF(+I14&lt;F54,I14,D55)</f>
        <v>128066.80487804877</v>
      </c>
      <c r="F55" s="55">
        <f t="shared" si="36"/>
        <v>357225.95261580695</v>
      </c>
      <c r="G55" s="378">
        <f t="shared" si="34"/>
        <v>178539.89411271983</v>
      </c>
      <c r="H55" s="363">
        <f t="shared" si="35"/>
        <v>178539.89411271983</v>
      </c>
      <c r="I55" s="52">
        <f t="shared" si="37"/>
        <v>0</v>
      </c>
      <c r="J55" s="52"/>
      <c r="K55" s="129"/>
      <c r="L55" s="54">
        <f t="shared" si="38"/>
        <v>0</v>
      </c>
      <c r="M55" s="129"/>
      <c r="N55" s="54">
        <f t="shared" si="39"/>
        <v>0</v>
      </c>
      <c r="O55" s="54">
        <f t="shared" si="40"/>
        <v>0</v>
      </c>
      <c r="P55" s="1"/>
    </row>
    <row r="56" spans="2:17" ht="12.5">
      <c r="B56" s="7" t="str">
        <f t="shared" si="5"/>
        <v/>
      </c>
      <c r="C56" s="50">
        <f>IF(D11="","-",+C55+1)</f>
        <v>2049</v>
      </c>
      <c r="D56" s="55">
        <f>IF(F55+SUM(E$17:E55)=D$10,F55,D$10-SUM(E$17:E55))</f>
        <v>357225.95261580695</v>
      </c>
      <c r="E56" s="377">
        <f>IF(+I14&lt;F55,I14,D56)</f>
        <v>128066.80487804877</v>
      </c>
      <c r="F56" s="55">
        <f t="shared" si="36"/>
        <v>229159.14773775818</v>
      </c>
      <c r="G56" s="378">
        <f t="shared" ref="G56:G72" si="41">+I$12*((D56+F56)/2)+E56</f>
        <v>163195.60040613232</v>
      </c>
      <c r="H56" s="363">
        <f t="shared" ref="H56:H72" si="42">+I$13*((D56+F56)/2)+E56</f>
        <v>163195.60040613232</v>
      </c>
      <c r="I56" s="52">
        <f t="shared" si="37"/>
        <v>0</v>
      </c>
      <c r="J56" s="52"/>
      <c r="K56" s="129"/>
      <c r="L56" s="54">
        <f t="shared" si="38"/>
        <v>0</v>
      </c>
      <c r="M56" s="129"/>
      <c r="N56" s="54">
        <f t="shared" si="39"/>
        <v>0</v>
      </c>
      <c r="O56" s="54">
        <f t="shared" si="40"/>
        <v>0</v>
      </c>
      <c r="P56" s="1"/>
    </row>
    <row r="57" spans="2:17" ht="12.5">
      <c r="B57" s="7" t="str">
        <f t="shared" si="5"/>
        <v/>
      </c>
      <c r="C57" s="50">
        <f>IF(D11="","-",+C56+1)</f>
        <v>2050</v>
      </c>
      <c r="D57" s="55">
        <f>IF(F56+SUM(E$17:E56)=D$10,F56,D$10-SUM(E$17:E56))</f>
        <v>229159.14773775818</v>
      </c>
      <c r="E57" s="377">
        <f>IF(+I14&lt;F56,I14,D57)</f>
        <v>128066.80487804877</v>
      </c>
      <c r="F57" s="55">
        <f t="shared" si="36"/>
        <v>101092.3428597094</v>
      </c>
      <c r="G57" s="378">
        <f t="shared" si="41"/>
        <v>147851.3066995448</v>
      </c>
      <c r="H57" s="363">
        <f t="shared" si="42"/>
        <v>147851.3066995448</v>
      </c>
      <c r="I57" s="52">
        <f t="shared" si="37"/>
        <v>0</v>
      </c>
      <c r="J57" s="52"/>
      <c r="K57" s="129"/>
      <c r="L57" s="54">
        <f t="shared" si="38"/>
        <v>0</v>
      </c>
      <c r="M57" s="129"/>
      <c r="N57" s="54">
        <f t="shared" si="39"/>
        <v>0</v>
      </c>
      <c r="O57" s="54">
        <f t="shared" si="40"/>
        <v>0</v>
      </c>
      <c r="P57" s="1"/>
    </row>
    <row r="58" spans="2:17" ht="12.5">
      <c r="B58" s="7" t="str">
        <f t="shared" si="5"/>
        <v/>
      </c>
      <c r="C58" s="50">
        <f>IF(D11="","-",+C57+1)</f>
        <v>2051</v>
      </c>
      <c r="D58" s="55">
        <f>IF(F57+SUM(E$17:E57)=D$10,F57,D$10-SUM(E$17:E57))</f>
        <v>101092.3428597094</v>
      </c>
      <c r="E58" s="377">
        <f>IF(+I14&lt;F57,I14,D58)</f>
        <v>101092.3428597094</v>
      </c>
      <c r="F58" s="55">
        <f t="shared" si="36"/>
        <v>0</v>
      </c>
      <c r="G58" s="378">
        <f t="shared" si="41"/>
        <v>107148.52034381054</v>
      </c>
      <c r="H58" s="363">
        <f t="shared" si="42"/>
        <v>107148.52034381054</v>
      </c>
      <c r="I58" s="52">
        <f t="shared" si="37"/>
        <v>0</v>
      </c>
      <c r="J58" s="52"/>
      <c r="K58" s="129"/>
      <c r="L58" s="54">
        <f t="shared" si="38"/>
        <v>0</v>
      </c>
      <c r="M58" s="129"/>
      <c r="N58" s="54">
        <f t="shared" si="39"/>
        <v>0</v>
      </c>
      <c r="O58" s="54">
        <f t="shared" si="40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5"/>
        <v/>
      </c>
      <c r="C59" s="50">
        <f>IF(D11="","-",+C58+1)</f>
        <v>2052</v>
      </c>
      <c r="D59" s="55">
        <f>IF(F58+SUM(E$17:E58)=D$10,F58,D$10-SUM(E$17:E58))</f>
        <v>0</v>
      </c>
      <c r="E59" s="377">
        <f>IF(+I14&lt;F58,I14,D59)</f>
        <v>0</v>
      </c>
      <c r="F59" s="55">
        <f t="shared" si="36"/>
        <v>0</v>
      </c>
      <c r="G59" s="378">
        <f t="shared" si="41"/>
        <v>0</v>
      </c>
      <c r="H59" s="363">
        <f t="shared" si="42"/>
        <v>0</v>
      </c>
      <c r="I59" s="52">
        <f t="shared" si="37"/>
        <v>0</v>
      </c>
      <c r="J59" s="52"/>
      <c r="K59" s="129"/>
      <c r="L59" s="54">
        <f t="shared" si="38"/>
        <v>0</v>
      </c>
      <c r="M59" s="129"/>
      <c r="N59" s="54">
        <f t="shared" si="39"/>
        <v>0</v>
      </c>
      <c r="O59" s="54">
        <f t="shared" si="40"/>
        <v>0</v>
      </c>
      <c r="P59" s="1"/>
    </row>
    <row r="60" spans="2:17" ht="12.5">
      <c r="B60" s="7" t="str">
        <f t="shared" si="5"/>
        <v/>
      </c>
      <c r="C60" s="50">
        <f>IF(D11="","-",+C59+1)</f>
        <v>2053</v>
      </c>
      <c r="D60" s="55">
        <f>IF(F59+SUM(E$17:E59)=D$10,F59,D$10-SUM(E$17:E59))</f>
        <v>0</v>
      </c>
      <c r="E60" s="377">
        <f>IF(+I14&lt;F59,I14,D60)</f>
        <v>0</v>
      </c>
      <c r="F60" s="55">
        <f t="shared" si="36"/>
        <v>0</v>
      </c>
      <c r="G60" s="378">
        <f t="shared" si="41"/>
        <v>0</v>
      </c>
      <c r="H60" s="363">
        <f t="shared" si="42"/>
        <v>0</v>
      </c>
      <c r="I60" s="52">
        <f t="shared" si="37"/>
        <v>0</v>
      </c>
      <c r="J60" s="52"/>
      <c r="K60" s="129"/>
      <c r="L60" s="54">
        <f t="shared" si="38"/>
        <v>0</v>
      </c>
      <c r="M60" s="129"/>
      <c r="N60" s="54">
        <f t="shared" si="39"/>
        <v>0</v>
      </c>
      <c r="O60" s="54">
        <f t="shared" si="40"/>
        <v>0</v>
      </c>
      <c r="P60" s="1"/>
    </row>
    <row r="61" spans="2:17" ht="12.5">
      <c r="B61" s="7" t="str">
        <f t="shared" si="5"/>
        <v/>
      </c>
      <c r="C61" s="50">
        <f>IF(D11="","-",+C60+1)</f>
        <v>2054</v>
      </c>
      <c r="D61" s="55">
        <f>IF(F60+SUM(E$17:E60)=D$10,F60,D$10-SUM(E$17:E60))</f>
        <v>0</v>
      </c>
      <c r="E61" s="377">
        <f>IF(+I14&lt;F60,I14,D61)</f>
        <v>0</v>
      </c>
      <c r="F61" s="55">
        <f t="shared" si="36"/>
        <v>0</v>
      </c>
      <c r="G61" s="379">
        <f t="shared" si="41"/>
        <v>0</v>
      </c>
      <c r="H61" s="363">
        <f t="shared" si="42"/>
        <v>0</v>
      </c>
      <c r="I61" s="52">
        <f t="shared" si="37"/>
        <v>0</v>
      </c>
      <c r="J61" s="52"/>
      <c r="K61" s="129"/>
      <c r="L61" s="54">
        <f t="shared" si="38"/>
        <v>0</v>
      </c>
      <c r="M61" s="129"/>
      <c r="N61" s="54">
        <f t="shared" si="39"/>
        <v>0</v>
      </c>
      <c r="O61" s="54">
        <f t="shared" si="40"/>
        <v>0</v>
      </c>
      <c r="P61" s="1"/>
    </row>
    <row r="62" spans="2:17" ht="12.5">
      <c r="B62" s="7" t="str">
        <f t="shared" si="5"/>
        <v/>
      </c>
      <c r="C62" s="50">
        <f>IF(D11="","-",+C61+1)</f>
        <v>2055</v>
      </c>
      <c r="D62" s="55">
        <f>IF(F61+SUM(E$17:E61)=D$10,F61,D$10-SUM(E$17:E61))</f>
        <v>0</v>
      </c>
      <c r="E62" s="377">
        <f>IF(+I14&lt;F61,I14,D62)</f>
        <v>0</v>
      </c>
      <c r="F62" s="55">
        <f t="shared" si="36"/>
        <v>0</v>
      </c>
      <c r="G62" s="379">
        <f t="shared" si="41"/>
        <v>0</v>
      </c>
      <c r="H62" s="363">
        <f t="shared" si="42"/>
        <v>0</v>
      </c>
      <c r="I62" s="52">
        <f t="shared" si="37"/>
        <v>0</v>
      </c>
      <c r="J62" s="52"/>
      <c r="K62" s="129"/>
      <c r="L62" s="54">
        <f t="shared" si="38"/>
        <v>0</v>
      </c>
      <c r="M62" s="129"/>
      <c r="N62" s="54">
        <f t="shared" si="39"/>
        <v>0</v>
      </c>
      <c r="O62" s="54">
        <f t="shared" si="40"/>
        <v>0</v>
      </c>
      <c r="P62" s="1"/>
    </row>
    <row r="63" spans="2:17" ht="12.5">
      <c r="B63" s="7" t="str">
        <f t="shared" si="5"/>
        <v/>
      </c>
      <c r="C63" s="50">
        <f>IF(D11="","-",+C62+1)</f>
        <v>2056</v>
      </c>
      <c r="D63" s="55">
        <f>IF(F62+SUM(E$17:E62)=D$10,F62,D$10-SUM(E$17:E62))</f>
        <v>0</v>
      </c>
      <c r="E63" s="377">
        <f>IF(+I14&lt;F62,I14,D63)</f>
        <v>0</v>
      </c>
      <c r="F63" s="55">
        <f t="shared" si="36"/>
        <v>0</v>
      </c>
      <c r="G63" s="379">
        <f t="shared" si="41"/>
        <v>0</v>
      </c>
      <c r="H63" s="363">
        <f t="shared" si="42"/>
        <v>0</v>
      </c>
      <c r="I63" s="52">
        <f t="shared" si="37"/>
        <v>0</v>
      </c>
      <c r="J63" s="52"/>
      <c r="K63" s="129"/>
      <c r="L63" s="54">
        <f t="shared" si="38"/>
        <v>0</v>
      </c>
      <c r="M63" s="129"/>
      <c r="N63" s="54">
        <f t="shared" si="39"/>
        <v>0</v>
      </c>
      <c r="O63" s="54">
        <f t="shared" si="40"/>
        <v>0</v>
      </c>
      <c r="P63" s="1"/>
    </row>
    <row r="64" spans="2:17" ht="12.5">
      <c r="B64" s="7" t="str">
        <f t="shared" si="5"/>
        <v/>
      </c>
      <c r="C64" s="50">
        <f>IF(D11="","-",+C63+1)</f>
        <v>2057</v>
      </c>
      <c r="D64" s="55">
        <f>IF(F63+SUM(E$17:E63)=D$10,F63,D$10-SUM(E$17:E63))</f>
        <v>0</v>
      </c>
      <c r="E64" s="377">
        <f>IF(+I14&lt;F63,I14,D64)</f>
        <v>0</v>
      </c>
      <c r="F64" s="55">
        <f t="shared" si="36"/>
        <v>0</v>
      </c>
      <c r="G64" s="379">
        <f t="shared" si="41"/>
        <v>0</v>
      </c>
      <c r="H64" s="363">
        <f t="shared" si="42"/>
        <v>0</v>
      </c>
      <c r="I64" s="52">
        <f t="shared" si="37"/>
        <v>0</v>
      </c>
      <c r="J64" s="52"/>
      <c r="K64" s="129"/>
      <c r="L64" s="54">
        <f t="shared" si="38"/>
        <v>0</v>
      </c>
      <c r="M64" s="129"/>
      <c r="N64" s="54">
        <f t="shared" si="39"/>
        <v>0</v>
      </c>
      <c r="O64" s="54">
        <f t="shared" si="40"/>
        <v>0</v>
      </c>
      <c r="P64" s="1"/>
    </row>
    <row r="65" spans="1:16" ht="12.5">
      <c r="B65" s="7" t="str">
        <f t="shared" si="5"/>
        <v/>
      </c>
      <c r="C65" s="50">
        <f>IF(D11="","-",+C64+1)</f>
        <v>2058</v>
      </c>
      <c r="D65" s="55">
        <f>IF(F64+SUM(E$17:E64)=D$10,F64,D$10-SUM(E$17:E64))</f>
        <v>0</v>
      </c>
      <c r="E65" s="377">
        <f>IF(+I14&lt;F64,I14,D65)</f>
        <v>0</v>
      </c>
      <c r="F65" s="55">
        <f t="shared" si="36"/>
        <v>0</v>
      </c>
      <c r="G65" s="379">
        <f t="shared" si="41"/>
        <v>0</v>
      </c>
      <c r="H65" s="363">
        <f t="shared" si="42"/>
        <v>0</v>
      </c>
      <c r="I65" s="52">
        <f t="shared" si="37"/>
        <v>0</v>
      </c>
      <c r="J65" s="52"/>
      <c r="K65" s="129"/>
      <c r="L65" s="54">
        <f t="shared" si="38"/>
        <v>0</v>
      </c>
      <c r="M65" s="129"/>
      <c r="N65" s="54">
        <f t="shared" si="39"/>
        <v>0</v>
      </c>
      <c r="O65" s="54">
        <f t="shared" si="40"/>
        <v>0</v>
      </c>
      <c r="P65" s="1"/>
    </row>
    <row r="66" spans="1:16" ht="12.5">
      <c r="B66" s="7" t="str">
        <f t="shared" si="5"/>
        <v/>
      </c>
      <c r="C66" s="50">
        <f>IF(D11="","-",+C65+1)</f>
        <v>2059</v>
      </c>
      <c r="D66" s="55">
        <f>IF(F65+SUM(E$17:E65)=D$10,F65,D$10-SUM(E$17:E65))</f>
        <v>0</v>
      </c>
      <c r="E66" s="377">
        <f>IF(+I14&lt;F65,I14,D66)</f>
        <v>0</v>
      </c>
      <c r="F66" s="55">
        <f t="shared" si="36"/>
        <v>0</v>
      </c>
      <c r="G66" s="379">
        <f t="shared" si="41"/>
        <v>0</v>
      </c>
      <c r="H66" s="363">
        <f t="shared" si="42"/>
        <v>0</v>
      </c>
      <c r="I66" s="52">
        <f t="shared" si="37"/>
        <v>0</v>
      </c>
      <c r="J66" s="52"/>
      <c r="K66" s="129"/>
      <c r="L66" s="54">
        <f t="shared" si="38"/>
        <v>0</v>
      </c>
      <c r="M66" s="129"/>
      <c r="N66" s="54">
        <f t="shared" si="39"/>
        <v>0</v>
      </c>
      <c r="O66" s="54">
        <f t="shared" si="40"/>
        <v>0</v>
      </c>
      <c r="P66" s="1"/>
    </row>
    <row r="67" spans="1:16" ht="12.5">
      <c r="B67" s="7" t="str">
        <f t="shared" si="5"/>
        <v/>
      </c>
      <c r="C67" s="50">
        <f>IF(D11="","-",+C66+1)</f>
        <v>2060</v>
      </c>
      <c r="D67" s="55">
        <f>IF(F66+SUM(E$17:E66)=D$10,F66,D$10-SUM(E$17:E66))</f>
        <v>0</v>
      </c>
      <c r="E67" s="377">
        <f>IF(+I14&lt;F66,I14,D67)</f>
        <v>0</v>
      </c>
      <c r="F67" s="55">
        <f t="shared" si="36"/>
        <v>0</v>
      </c>
      <c r="G67" s="379">
        <f t="shared" si="41"/>
        <v>0</v>
      </c>
      <c r="H67" s="363">
        <f t="shared" si="42"/>
        <v>0</v>
      </c>
      <c r="I67" s="52">
        <f t="shared" si="37"/>
        <v>0</v>
      </c>
      <c r="J67" s="52"/>
      <c r="K67" s="129"/>
      <c r="L67" s="54">
        <f t="shared" si="38"/>
        <v>0</v>
      </c>
      <c r="M67" s="129"/>
      <c r="N67" s="54">
        <f t="shared" si="39"/>
        <v>0</v>
      </c>
      <c r="O67" s="54">
        <f t="shared" si="40"/>
        <v>0</v>
      </c>
      <c r="P67" s="1"/>
    </row>
    <row r="68" spans="1:16" ht="12.5">
      <c r="B68" s="7" t="str">
        <f t="shared" si="5"/>
        <v/>
      </c>
      <c r="C68" s="50">
        <f>IF(D11="","-",+C67+1)</f>
        <v>2061</v>
      </c>
      <c r="D68" s="55">
        <f>IF(F67+SUM(E$17:E67)=D$10,F67,D$10-SUM(E$17:E67))</f>
        <v>0</v>
      </c>
      <c r="E68" s="377">
        <f>IF(+I14&lt;F67,I14,D68)</f>
        <v>0</v>
      </c>
      <c r="F68" s="55">
        <f t="shared" si="36"/>
        <v>0</v>
      </c>
      <c r="G68" s="379">
        <f t="shared" si="41"/>
        <v>0</v>
      </c>
      <c r="H68" s="363">
        <f t="shared" si="42"/>
        <v>0</v>
      </c>
      <c r="I68" s="52">
        <f t="shared" si="37"/>
        <v>0</v>
      </c>
      <c r="J68" s="52"/>
      <c r="K68" s="129"/>
      <c r="L68" s="54">
        <f t="shared" si="38"/>
        <v>0</v>
      </c>
      <c r="M68" s="129"/>
      <c r="N68" s="54">
        <f t="shared" si="39"/>
        <v>0</v>
      </c>
      <c r="O68" s="54">
        <f t="shared" si="40"/>
        <v>0</v>
      </c>
      <c r="P68" s="1"/>
    </row>
    <row r="69" spans="1:16" ht="12.5">
      <c r="B69" s="7" t="str">
        <f t="shared" si="5"/>
        <v/>
      </c>
      <c r="C69" s="50">
        <f>IF(D11="","-",+C68+1)</f>
        <v>2062</v>
      </c>
      <c r="D69" s="55">
        <f>IF(F68+SUM(E$17:E68)=D$10,F68,D$10-SUM(E$17:E68))</f>
        <v>0</v>
      </c>
      <c r="E69" s="377">
        <f>IF(+I14&lt;F68,I14,D69)</f>
        <v>0</v>
      </c>
      <c r="F69" s="55">
        <f t="shared" si="36"/>
        <v>0</v>
      </c>
      <c r="G69" s="379">
        <f t="shared" si="41"/>
        <v>0</v>
      </c>
      <c r="H69" s="363">
        <f t="shared" si="42"/>
        <v>0</v>
      </c>
      <c r="I69" s="52">
        <f t="shared" si="37"/>
        <v>0</v>
      </c>
      <c r="J69" s="52"/>
      <c r="K69" s="129"/>
      <c r="L69" s="54">
        <f t="shared" si="38"/>
        <v>0</v>
      </c>
      <c r="M69" s="129"/>
      <c r="N69" s="54">
        <f t="shared" si="39"/>
        <v>0</v>
      </c>
      <c r="O69" s="54">
        <f t="shared" si="40"/>
        <v>0</v>
      </c>
      <c r="P69" s="1"/>
    </row>
    <row r="70" spans="1:16" ht="12.5">
      <c r="B70" s="7" t="str">
        <f t="shared" si="5"/>
        <v/>
      </c>
      <c r="C70" s="50">
        <f>IF(D11="","-",+C69+1)</f>
        <v>2063</v>
      </c>
      <c r="D70" s="55">
        <f>IF(F69+SUM(E$17:E69)=D$10,F69,D$10-SUM(E$17:E69))</f>
        <v>0</v>
      </c>
      <c r="E70" s="377">
        <f>IF(+I14&lt;F69,I14,D70)</f>
        <v>0</v>
      </c>
      <c r="F70" s="55">
        <f t="shared" si="36"/>
        <v>0</v>
      </c>
      <c r="G70" s="379">
        <f t="shared" si="41"/>
        <v>0</v>
      </c>
      <c r="H70" s="363">
        <f t="shared" si="42"/>
        <v>0</v>
      </c>
      <c r="I70" s="52">
        <f t="shared" si="37"/>
        <v>0</v>
      </c>
      <c r="J70" s="52"/>
      <c r="K70" s="129"/>
      <c r="L70" s="54">
        <f t="shared" si="38"/>
        <v>0</v>
      </c>
      <c r="M70" s="129"/>
      <c r="N70" s="54">
        <f t="shared" si="39"/>
        <v>0</v>
      </c>
      <c r="O70" s="54">
        <f t="shared" si="40"/>
        <v>0</v>
      </c>
      <c r="P70" s="1"/>
    </row>
    <row r="71" spans="1:16" ht="12.5">
      <c r="B71" s="7" t="str">
        <f t="shared" si="5"/>
        <v/>
      </c>
      <c r="C71" s="50">
        <f>IF(D11="","-",+C70+1)</f>
        <v>2064</v>
      </c>
      <c r="D71" s="55">
        <f>IF(F70+SUM(E$17:E70)=D$10,F70,D$10-SUM(E$17:E70))</f>
        <v>0</v>
      </c>
      <c r="E71" s="377">
        <f>IF(+I14&lt;F70,I14,D71)</f>
        <v>0</v>
      </c>
      <c r="F71" s="55">
        <f t="shared" si="36"/>
        <v>0</v>
      </c>
      <c r="G71" s="379">
        <f t="shared" si="41"/>
        <v>0</v>
      </c>
      <c r="H71" s="363">
        <f t="shared" si="42"/>
        <v>0</v>
      </c>
      <c r="I71" s="52">
        <f t="shared" si="37"/>
        <v>0</v>
      </c>
      <c r="J71" s="52"/>
      <c r="K71" s="129"/>
      <c r="L71" s="54">
        <f t="shared" si="38"/>
        <v>0</v>
      </c>
      <c r="M71" s="129"/>
      <c r="N71" s="54">
        <f t="shared" si="39"/>
        <v>0</v>
      </c>
      <c r="O71" s="54">
        <f t="shared" si="40"/>
        <v>0</v>
      </c>
      <c r="P71" s="1"/>
    </row>
    <row r="72" spans="1:16" ht="13" thickBot="1">
      <c r="B72" s="7" t="str">
        <f t="shared" si="5"/>
        <v/>
      </c>
      <c r="C72" s="59">
        <f>IF(D11="","-",+C71+1)</f>
        <v>2065</v>
      </c>
      <c r="D72" s="60">
        <f>IF(F71+SUM(E$17:E71)=D$10,F71,D$10-SUM(E$17:E71))</f>
        <v>0</v>
      </c>
      <c r="E72" s="380">
        <f>IF(+I14&lt;F71,I14,D72)</f>
        <v>0</v>
      </c>
      <c r="F72" s="60">
        <f t="shared" si="36"/>
        <v>0</v>
      </c>
      <c r="G72" s="381">
        <f t="shared" si="41"/>
        <v>0</v>
      </c>
      <c r="H72" s="361">
        <f t="shared" si="42"/>
        <v>0</v>
      </c>
      <c r="I72" s="63">
        <f t="shared" si="37"/>
        <v>0</v>
      </c>
      <c r="J72" s="52"/>
      <c r="K72" s="130"/>
      <c r="L72" s="64">
        <f t="shared" si="38"/>
        <v>0</v>
      </c>
      <c r="M72" s="130"/>
      <c r="N72" s="64">
        <f t="shared" si="39"/>
        <v>0</v>
      </c>
      <c r="O72" s="64">
        <f t="shared" si="40"/>
        <v>0</v>
      </c>
      <c r="P72" s="1"/>
    </row>
    <row r="73" spans="1:16" ht="12.5">
      <c r="C73" s="12" t="s">
        <v>78</v>
      </c>
      <c r="D73" s="292"/>
      <c r="E73" s="292">
        <f>SUM(E17:E72)</f>
        <v>5250738.9999999972</v>
      </c>
      <c r="F73" s="292"/>
      <c r="G73" s="292">
        <f>SUM(G17:G72)</f>
        <v>19244044.682443444</v>
      </c>
      <c r="H73" s="292">
        <f>SUM(H17:H72)</f>
        <v>19244044.682443444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1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1:16" ht="17.5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24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  <c r="Q85" s="1"/>
    </row>
    <row r="86" spans="1:17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535832.06805947493</v>
      </c>
      <c r="N87" s="386">
        <f>IF(J92&lt;D11,0,VLOOKUP(J92,C17:O72,11))</f>
        <v>535832.06805947493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556454.50221539289</v>
      </c>
      <c r="N88" s="389">
        <f>IF(J92&lt;D11,0,VLOOKUP(J92,C99:P154,7))</f>
        <v>556454.50221539289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27" t="str">
        <f>D7</f>
        <v>Rebuild/reconductor Dyess-Elm Springs REC [Dyess Station-Flint Creek]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20622.434155917959</v>
      </c>
      <c r="N89" s="391">
        <f>+N88-N87</f>
        <v>20622.434155917959</v>
      </c>
      <c r="O89" s="392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  <c r="Q90" s="1"/>
    </row>
    <row r="91" spans="1:17" ht="13.5" thickBot="1">
      <c r="C91" s="75" t="s">
        <v>85</v>
      </c>
      <c r="D91" s="91" t="str">
        <f>+D9</f>
        <v>TP2008026</v>
      </c>
      <c r="E91" s="76"/>
      <c r="F91" s="76"/>
      <c r="G91" s="76"/>
      <c r="H91" s="76"/>
      <c r="I91" s="76"/>
      <c r="J91" s="95"/>
      <c r="Q91" s="1"/>
    </row>
    <row r="92" spans="1:17" ht="13">
      <c r="C92" s="34" t="s">
        <v>51</v>
      </c>
      <c r="D92" s="362">
        <f>IF(D11=I10,0,D10)</f>
        <v>5250739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  <c r="Q92" s="1"/>
    </row>
    <row r="93" spans="1:17" ht="12.5">
      <c r="C93" s="34" t="s">
        <v>54</v>
      </c>
      <c r="D93" s="88">
        <f>IF(D11=I10,"",D11)</f>
        <v>2010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3">
        <f>IF(D11=I10,"",D12)</f>
        <v>6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119334.97727272728</v>
      </c>
      <c r="K96" s="292"/>
      <c r="L96" s="292"/>
      <c r="M96" s="292"/>
      <c r="N96" s="292"/>
      <c r="O96" s="292"/>
      <c r="P96" s="1"/>
      <c r="Q96" s="1"/>
    </row>
    <row r="97" spans="1:17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  <c r="Q98" s="1"/>
    </row>
    <row r="99" spans="1:17" ht="12.5">
      <c r="C99" s="50">
        <f>IF(D93= "","-",D93)</f>
        <v>2010</v>
      </c>
      <c r="D99" s="133">
        <v>0</v>
      </c>
      <c r="E99" s="375">
        <v>64033.402439024387</v>
      </c>
      <c r="F99" s="137">
        <v>5186705.5975609757</v>
      </c>
      <c r="G99" s="140">
        <v>2593352.7987804879</v>
      </c>
      <c r="H99" s="396">
        <v>492159.85552560829</v>
      </c>
      <c r="I99" s="397">
        <v>492159.85552560829</v>
      </c>
      <c r="J99" s="154">
        <f t="shared" ref="J99:J130" si="43">+I99-H99</f>
        <v>0</v>
      </c>
      <c r="K99" s="54"/>
      <c r="L99" s="112">
        <f t="shared" ref="L99:L104" si="44">H99</f>
        <v>492159.85552560829</v>
      </c>
      <c r="M99" s="53">
        <f t="shared" ref="M99:M130" si="45">IF(L99&lt;&gt;0,+H99-L99,0)</f>
        <v>0</v>
      </c>
      <c r="N99" s="112">
        <f t="shared" ref="N99:N104" si="46">I99</f>
        <v>492159.85552560829</v>
      </c>
      <c r="O99" s="53">
        <f t="shared" ref="O99:O130" si="47">IF(N99&lt;&gt;0,+I99-N99,0)</f>
        <v>0</v>
      </c>
      <c r="P99" s="53">
        <f t="shared" ref="P99:P130" si="48">+O99-M99</f>
        <v>0</v>
      </c>
      <c r="Q99" s="1"/>
    </row>
    <row r="100" spans="1:17" ht="12.5">
      <c r="B100" s="7" t="str">
        <f>IF(D100=F99,"","IU")</f>
        <v/>
      </c>
      <c r="C100" s="50">
        <f>IF(D93="","-",+C99+1)</f>
        <v>2011</v>
      </c>
      <c r="D100" s="133">
        <v>5186705.5975609757</v>
      </c>
      <c r="E100" s="375">
        <v>125017.59523809524</v>
      </c>
      <c r="F100" s="137">
        <v>5061688.0023228806</v>
      </c>
      <c r="G100" s="137">
        <v>5124196.7999419281</v>
      </c>
      <c r="H100" s="375">
        <v>895593.80408985249</v>
      </c>
      <c r="I100" s="374">
        <v>895593.80408985249</v>
      </c>
      <c r="J100" s="154">
        <f t="shared" si="43"/>
        <v>0</v>
      </c>
      <c r="K100" s="54"/>
      <c r="L100" s="113">
        <f t="shared" si="44"/>
        <v>895593.80408985249</v>
      </c>
      <c r="M100" s="54">
        <f t="shared" si="45"/>
        <v>0</v>
      </c>
      <c r="N100" s="113">
        <f t="shared" si="46"/>
        <v>895593.80408985249</v>
      </c>
      <c r="O100" s="54">
        <f t="shared" si="47"/>
        <v>0</v>
      </c>
      <c r="P100" s="54">
        <f t="shared" si="48"/>
        <v>0</v>
      </c>
      <c r="Q100" s="1"/>
    </row>
    <row r="101" spans="1:17" ht="12.5">
      <c r="B101" s="7" t="str">
        <f t="shared" ref="B101:B154" si="49">IF(D101=F100,"","IU")</f>
        <v/>
      </c>
      <c r="C101" s="50">
        <f>IF(D93="","-",+C100+1)</f>
        <v>2012</v>
      </c>
      <c r="D101" s="133">
        <v>5061688.0023228806</v>
      </c>
      <c r="E101" s="375">
        <v>125017.59523809524</v>
      </c>
      <c r="F101" s="137">
        <v>4936670.4070847854</v>
      </c>
      <c r="G101" s="137">
        <v>4999179.204703833</v>
      </c>
      <c r="H101" s="375">
        <v>860666.47096382198</v>
      </c>
      <c r="I101" s="374">
        <v>860666.47096382198</v>
      </c>
      <c r="J101" s="154">
        <f t="shared" si="43"/>
        <v>0</v>
      </c>
      <c r="K101" s="54"/>
      <c r="L101" s="113">
        <f t="shared" si="44"/>
        <v>860666.47096382198</v>
      </c>
      <c r="M101" s="54">
        <f t="shared" si="45"/>
        <v>0</v>
      </c>
      <c r="N101" s="113">
        <f t="shared" si="46"/>
        <v>860666.47096382198</v>
      </c>
      <c r="O101" s="54">
        <f t="shared" si="47"/>
        <v>0</v>
      </c>
      <c r="P101" s="54">
        <f t="shared" si="48"/>
        <v>0</v>
      </c>
      <c r="Q101" s="1"/>
    </row>
    <row r="102" spans="1:17" ht="12.5">
      <c r="B102" s="7" t="str">
        <f t="shared" si="49"/>
        <v/>
      </c>
      <c r="C102" s="50">
        <f>IF(D93="","-",+C101+1)</f>
        <v>2013</v>
      </c>
      <c r="D102" s="133">
        <v>4936670.4070847854</v>
      </c>
      <c r="E102" s="375">
        <v>125017.59523809524</v>
      </c>
      <c r="F102" s="137">
        <v>4811652.8118466903</v>
      </c>
      <c r="G102" s="137">
        <v>4874161.6094657378</v>
      </c>
      <c r="H102" s="375">
        <v>784451.21671407181</v>
      </c>
      <c r="I102" s="374">
        <v>784451.21671407181</v>
      </c>
      <c r="J102" s="154">
        <v>0</v>
      </c>
      <c r="K102" s="54"/>
      <c r="L102" s="113">
        <f t="shared" si="44"/>
        <v>784451.21671407181</v>
      </c>
      <c r="M102" s="54">
        <f t="shared" ref="M102:M107" si="50">IF(L102&lt;&gt;0,+H102-L102,0)</f>
        <v>0</v>
      </c>
      <c r="N102" s="113">
        <f t="shared" si="46"/>
        <v>784451.21671407181</v>
      </c>
      <c r="O102" s="54">
        <f>IF(N102&lt;&gt;0,+I102-N102,0)</f>
        <v>0</v>
      </c>
      <c r="P102" s="54">
        <f>+O102-M102</f>
        <v>0</v>
      </c>
      <c r="Q102" s="1"/>
    </row>
    <row r="103" spans="1:17" ht="12.5">
      <c r="B103" s="7" t="str">
        <f t="shared" si="49"/>
        <v/>
      </c>
      <c r="C103" s="50">
        <f>IF(D93="","-",+C102+1)</f>
        <v>2014</v>
      </c>
      <c r="D103" s="133">
        <v>4811652.8118466903</v>
      </c>
      <c r="E103" s="375">
        <v>125017.59523809524</v>
      </c>
      <c r="F103" s="137">
        <v>4686635.2166085951</v>
      </c>
      <c r="G103" s="137">
        <v>4749144.0142276427</v>
      </c>
      <c r="H103" s="375">
        <v>770537.68057167216</v>
      </c>
      <c r="I103" s="374">
        <v>770537.68057167216</v>
      </c>
      <c r="J103" s="54">
        <v>0</v>
      </c>
      <c r="K103" s="54"/>
      <c r="L103" s="113">
        <f t="shared" si="44"/>
        <v>770537.68057167216</v>
      </c>
      <c r="M103" s="54">
        <f t="shared" si="50"/>
        <v>0</v>
      </c>
      <c r="N103" s="113">
        <f t="shared" si="46"/>
        <v>770537.68057167216</v>
      </c>
      <c r="O103" s="54">
        <f>IF(N103&lt;&gt;0,+I103-N103,0)</f>
        <v>0</v>
      </c>
      <c r="P103" s="54">
        <f>+O103-M103</f>
        <v>0</v>
      </c>
      <c r="Q103" s="1"/>
    </row>
    <row r="104" spans="1:17" ht="12.5">
      <c r="B104" s="7" t="str">
        <f t="shared" si="49"/>
        <v/>
      </c>
      <c r="C104" s="50">
        <f>IF(D93="","-",+C103+1)</f>
        <v>2015</v>
      </c>
      <c r="D104" s="133">
        <v>4686635.2166085951</v>
      </c>
      <c r="E104" s="375">
        <v>125017.59523809524</v>
      </c>
      <c r="F104" s="137">
        <v>4561617.6213705</v>
      </c>
      <c r="G104" s="137">
        <v>4624126.4189895475</v>
      </c>
      <c r="H104" s="375">
        <v>734333.54462045</v>
      </c>
      <c r="I104" s="374">
        <v>734333.54462045</v>
      </c>
      <c r="J104" s="54">
        <f t="shared" si="43"/>
        <v>0</v>
      </c>
      <c r="K104" s="54"/>
      <c r="L104" s="113">
        <f t="shared" si="44"/>
        <v>734333.54462045</v>
      </c>
      <c r="M104" s="54">
        <f t="shared" si="50"/>
        <v>0</v>
      </c>
      <c r="N104" s="113">
        <f t="shared" si="46"/>
        <v>734333.54462045</v>
      </c>
      <c r="O104" s="54">
        <f>IF(N104&lt;&gt;0,+I104-N104,0)</f>
        <v>0</v>
      </c>
      <c r="P104" s="54">
        <f>+O104-M104</f>
        <v>0</v>
      </c>
      <c r="Q104" s="1"/>
    </row>
    <row r="105" spans="1:17" ht="12.5">
      <c r="B105" s="7" t="str">
        <f t="shared" si="49"/>
        <v/>
      </c>
      <c r="C105" s="50">
        <f>IF(D93="","-",+C104+1)</f>
        <v>2016</v>
      </c>
      <c r="D105" s="133">
        <v>4561617.6213705</v>
      </c>
      <c r="E105" s="375">
        <v>122110.20930232559</v>
      </c>
      <c r="F105" s="137">
        <v>4439507.4120681742</v>
      </c>
      <c r="G105" s="137">
        <v>4500562.5167193376</v>
      </c>
      <c r="H105" s="375">
        <v>693456.56809088623</v>
      </c>
      <c r="I105" s="374">
        <v>693456.56809088623</v>
      </c>
      <c r="J105" s="54">
        <f t="shared" si="43"/>
        <v>0</v>
      </c>
      <c r="K105" s="54"/>
      <c r="L105" s="113">
        <f t="shared" ref="L105:L110" si="51">H105</f>
        <v>693456.56809088623</v>
      </c>
      <c r="M105" s="54">
        <f t="shared" si="50"/>
        <v>0</v>
      </c>
      <c r="N105" s="113">
        <f t="shared" ref="N105:N110" si="52">I105</f>
        <v>693456.56809088623</v>
      </c>
      <c r="O105" s="54">
        <f>IF(N105&lt;&gt;0,+I105-N105,0)</f>
        <v>0</v>
      </c>
      <c r="P105" s="54">
        <f>+O105-M105</f>
        <v>0</v>
      </c>
      <c r="Q105" s="1"/>
    </row>
    <row r="106" spans="1:17" ht="12.5">
      <c r="B106" s="7" t="str">
        <f t="shared" si="49"/>
        <v/>
      </c>
      <c r="C106" s="50">
        <f>IF(D93="","-",+C105+1)</f>
        <v>2017</v>
      </c>
      <c r="D106" s="133">
        <v>4439507.4120681742</v>
      </c>
      <c r="E106" s="375">
        <v>125017.59523809524</v>
      </c>
      <c r="F106" s="137">
        <v>4314489.8168300791</v>
      </c>
      <c r="G106" s="137">
        <v>4376998.6144491266</v>
      </c>
      <c r="H106" s="375">
        <v>656697.99721600045</v>
      </c>
      <c r="I106" s="374">
        <v>656697.99721600045</v>
      </c>
      <c r="J106" s="54">
        <f t="shared" si="43"/>
        <v>0</v>
      </c>
      <c r="K106" s="54"/>
      <c r="L106" s="113">
        <f t="shared" si="51"/>
        <v>656697.99721600045</v>
      </c>
      <c r="M106" s="54">
        <f t="shared" si="50"/>
        <v>0</v>
      </c>
      <c r="N106" s="113">
        <f t="shared" si="52"/>
        <v>656697.99721600045</v>
      </c>
      <c r="O106" s="54">
        <f>IF(N106&lt;&gt;0,+I106-N106,0)</f>
        <v>0</v>
      </c>
      <c r="P106" s="54">
        <f>+O106-M106</f>
        <v>0</v>
      </c>
      <c r="Q106" s="1"/>
    </row>
    <row r="107" spans="1:17" ht="12.5">
      <c r="B107" s="7" t="str">
        <f t="shared" si="49"/>
        <v/>
      </c>
      <c r="C107" s="50">
        <f>IF(D93="","-",+C106+1)</f>
        <v>2018</v>
      </c>
      <c r="D107" s="133">
        <v>4314489.8168300791</v>
      </c>
      <c r="E107" s="375">
        <v>125017.59523809524</v>
      </c>
      <c r="F107" s="137">
        <v>4189472.2215919839</v>
      </c>
      <c r="G107" s="137">
        <v>4251981.0192110315</v>
      </c>
      <c r="H107" s="375">
        <v>574046.28968548193</v>
      </c>
      <c r="I107" s="374">
        <v>574046.28968548193</v>
      </c>
      <c r="J107" s="54">
        <f t="shared" si="43"/>
        <v>0</v>
      </c>
      <c r="K107" s="54"/>
      <c r="L107" s="113">
        <f t="shared" si="51"/>
        <v>574046.28968548193</v>
      </c>
      <c r="M107" s="54">
        <f t="shared" si="50"/>
        <v>0</v>
      </c>
      <c r="N107" s="113">
        <f t="shared" si="52"/>
        <v>574046.28968548193</v>
      </c>
      <c r="O107" s="54">
        <f t="shared" si="47"/>
        <v>0</v>
      </c>
      <c r="P107" s="54">
        <f t="shared" si="48"/>
        <v>0</v>
      </c>
      <c r="Q107" s="1"/>
    </row>
    <row r="108" spans="1:17" ht="12.5">
      <c r="B108" s="7" t="str">
        <f t="shared" si="49"/>
        <v/>
      </c>
      <c r="C108" s="50">
        <f>IF(D93="","-",+C107+1)</f>
        <v>2019</v>
      </c>
      <c r="D108" s="133">
        <v>4189472.2215919839</v>
      </c>
      <c r="E108" s="375">
        <v>122110.20930232559</v>
      </c>
      <c r="F108" s="137">
        <v>4067362.0122896582</v>
      </c>
      <c r="G108" s="137">
        <v>4128417.1169408211</v>
      </c>
      <c r="H108" s="375">
        <v>564018.23385327356</v>
      </c>
      <c r="I108" s="374">
        <v>564018.23385327356</v>
      </c>
      <c r="J108" s="54">
        <f t="shared" si="43"/>
        <v>0</v>
      </c>
      <c r="K108" s="54"/>
      <c r="L108" s="113">
        <f t="shared" si="51"/>
        <v>564018.23385327356</v>
      </c>
      <c r="M108" s="54">
        <f t="shared" ref="M108:M109" si="53">IF(L108&lt;&gt;0,+H108-L108,0)</f>
        <v>0</v>
      </c>
      <c r="N108" s="113">
        <f t="shared" si="52"/>
        <v>564018.23385327356</v>
      </c>
      <c r="O108" s="54">
        <f t="shared" si="47"/>
        <v>0</v>
      </c>
      <c r="P108" s="54">
        <f t="shared" si="48"/>
        <v>0</v>
      </c>
      <c r="Q108" s="1"/>
    </row>
    <row r="109" spans="1:17" ht="12.5">
      <c r="B109" s="7" t="str">
        <f t="shared" si="49"/>
        <v/>
      </c>
      <c r="C109" s="50">
        <f>IF(D93="","-",+C108+1)</f>
        <v>2020</v>
      </c>
      <c r="D109" s="133">
        <v>4067362.0122896582</v>
      </c>
      <c r="E109" s="375">
        <v>125017.59523809524</v>
      </c>
      <c r="F109" s="137">
        <v>3942344.417051563</v>
      </c>
      <c r="G109" s="137">
        <v>4004853.2146706106</v>
      </c>
      <c r="H109" s="375">
        <v>555835.00414311176</v>
      </c>
      <c r="I109" s="374">
        <v>555835.00414311176</v>
      </c>
      <c r="J109" s="54">
        <f t="shared" si="43"/>
        <v>0</v>
      </c>
      <c r="K109" s="54"/>
      <c r="L109" s="113">
        <f t="shared" si="51"/>
        <v>555835.00414311176</v>
      </c>
      <c r="M109" s="54">
        <f t="shared" si="53"/>
        <v>0</v>
      </c>
      <c r="N109" s="113">
        <f t="shared" si="52"/>
        <v>555835.00414311176</v>
      </c>
      <c r="O109" s="54">
        <f t="shared" si="47"/>
        <v>0</v>
      </c>
      <c r="P109" s="54">
        <f t="shared" si="48"/>
        <v>0</v>
      </c>
      <c r="Q109" s="1"/>
    </row>
    <row r="110" spans="1:17" ht="12.5">
      <c r="B110" s="7" t="str">
        <f t="shared" si="49"/>
        <v/>
      </c>
      <c r="C110" s="50">
        <f>IF(D93="","-",+C109+1)</f>
        <v>2021</v>
      </c>
      <c r="D110" s="133">
        <v>3942344.417051563</v>
      </c>
      <c r="E110" s="375">
        <v>128066.80487804877</v>
      </c>
      <c r="F110" s="137">
        <v>3814277.6121735144</v>
      </c>
      <c r="G110" s="137">
        <v>3878311.0146125387</v>
      </c>
      <c r="H110" s="375">
        <v>568310.27933101822</v>
      </c>
      <c r="I110" s="374">
        <v>568310.27933101822</v>
      </c>
      <c r="J110" s="54">
        <f t="shared" si="43"/>
        <v>0</v>
      </c>
      <c r="K110" s="54"/>
      <c r="L110" s="113">
        <f t="shared" si="51"/>
        <v>568310.27933101822</v>
      </c>
      <c r="M110" s="54">
        <f t="shared" ref="M110" si="54">IF(L110&lt;&gt;0,+H110-L110,0)</f>
        <v>0</v>
      </c>
      <c r="N110" s="113">
        <f t="shared" si="52"/>
        <v>568310.27933101822</v>
      </c>
      <c r="O110" s="54">
        <f t="shared" ref="O110" si="55">IF(N110&lt;&gt;0,+I110-N110,0)</f>
        <v>0</v>
      </c>
      <c r="P110" s="54">
        <f t="shared" ref="P110" si="56">+O110-M110</f>
        <v>0</v>
      </c>
      <c r="Q110" s="1"/>
    </row>
    <row r="111" spans="1:17" ht="13">
      <c r="B111" s="7" t="str">
        <f t="shared" si="49"/>
        <v/>
      </c>
      <c r="C111" s="459">
        <f>IF(D93="","-",+C110+1)</f>
        <v>2022</v>
      </c>
      <c r="D111" s="12">
        <v>3814277.6121735144</v>
      </c>
      <c r="E111" s="377">
        <v>125017.59523809524</v>
      </c>
      <c r="F111" s="55">
        <v>3689260.0169354193</v>
      </c>
      <c r="G111" s="55">
        <v>3751768.8145544669</v>
      </c>
      <c r="H111" s="379">
        <v>565692.2677894464</v>
      </c>
      <c r="I111" s="398">
        <v>565692.2677894464</v>
      </c>
      <c r="J111" s="54">
        <f t="shared" si="43"/>
        <v>0</v>
      </c>
      <c r="K111" s="54"/>
      <c r="L111" s="129"/>
      <c r="M111" s="54">
        <f t="shared" si="45"/>
        <v>0</v>
      </c>
      <c r="N111" s="129"/>
      <c r="O111" s="54">
        <f t="shared" si="47"/>
        <v>0</v>
      </c>
      <c r="P111" s="54">
        <f t="shared" si="48"/>
        <v>0</v>
      </c>
      <c r="Q111" s="1"/>
    </row>
    <row r="112" spans="1:17" ht="12.5">
      <c r="B112" s="7" t="str">
        <f t="shared" si="49"/>
        <v/>
      </c>
      <c r="C112" s="50">
        <f>IF(D93="","-",+C111+1)</f>
        <v>2023</v>
      </c>
      <c r="D112" s="12">
        <f>IF(F111+SUM(E$99:E111)=D$92,F111,D$92-SUM(E$99:E111))</f>
        <v>3689260.0169354193</v>
      </c>
      <c r="E112" s="377">
        <f>IF(+J96&lt;F111,J96,D112)</f>
        <v>119334.97727272728</v>
      </c>
      <c r="F112" s="55">
        <f t="shared" ref="F112:F131" si="57">+D112-E112</f>
        <v>3569925.0396626922</v>
      </c>
      <c r="G112" s="55">
        <f t="shared" ref="G112:G130" si="58">+(F112+D112)/2</f>
        <v>3629592.528299056</v>
      </c>
      <c r="H112" s="379">
        <f t="shared" ref="H112:H130" si="59">+J$94*G112+E112</f>
        <v>571314.85015745391</v>
      </c>
      <c r="I112" s="398">
        <f t="shared" ref="I112:I130" si="60">+J$95*G112+E112</f>
        <v>571314.85015745391</v>
      </c>
      <c r="J112" s="54">
        <f t="shared" si="43"/>
        <v>0</v>
      </c>
      <c r="K112" s="54"/>
      <c r="L112" s="129"/>
      <c r="M112" s="54">
        <f t="shared" si="45"/>
        <v>0</v>
      </c>
      <c r="N112" s="129"/>
      <c r="O112" s="54">
        <f t="shared" si="47"/>
        <v>0</v>
      </c>
      <c r="P112" s="54">
        <f t="shared" si="48"/>
        <v>0</v>
      </c>
      <c r="Q112" s="1"/>
    </row>
    <row r="113" spans="2:17" ht="12.5">
      <c r="B113" s="7" t="str">
        <f t="shared" si="49"/>
        <v/>
      </c>
      <c r="C113" s="50">
        <f>IF(D93="","-",+C112+1)</f>
        <v>2024</v>
      </c>
      <c r="D113" s="12">
        <f>IF(F112+SUM(E$99:E112)=D$92,F112,D$92-SUM(E$99:E112))</f>
        <v>3569925.0396626922</v>
      </c>
      <c r="E113" s="377">
        <f>IF(+J96&lt;F112,J96,D113)</f>
        <v>119334.97727272728</v>
      </c>
      <c r="F113" s="55">
        <f t="shared" si="57"/>
        <v>3450590.0623899652</v>
      </c>
      <c r="G113" s="55">
        <f t="shared" si="58"/>
        <v>3510257.5510263285</v>
      </c>
      <c r="H113" s="379">
        <f t="shared" si="59"/>
        <v>556454.50221539289</v>
      </c>
      <c r="I113" s="398">
        <f t="shared" si="60"/>
        <v>556454.50221539289</v>
      </c>
      <c r="J113" s="54">
        <f t="shared" si="43"/>
        <v>0</v>
      </c>
      <c r="K113" s="54"/>
      <c r="L113" s="129"/>
      <c r="M113" s="54">
        <f t="shared" si="45"/>
        <v>0</v>
      </c>
      <c r="N113" s="129"/>
      <c r="O113" s="54">
        <f t="shared" si="47"/>
        <v>0</v>
      </c>
      <c r="P113" s="54">
        <f t="shared" si="48"/>
        <v>0</v>
      </c>
      <c r="Q113" s="1"/>
    </row>
    <row r="114" spans="2:17" ht="12.5">
      <c r="B114" s="7" t="str">
        <f t="shared" si="49"/>
        <v/>
      </c>
      <c r="C114" s="50">
        <f>IF(D93="","-",+C113+1)</f>
        <v>2025</v>
      </c>
      <c r="D114" s="12">
        <f>IF(F113+SUM(E$99:E113)=D$92,F113,D$92-SUM(E$99:E113))</f>
        <v>3450590.0623899652</v>
      </c>
      <c r="E114" s="377">
        <f>IF(+J96&lt;F113,J96,D114)</f>
        <v>119334.97727272728</v>
      </c>
      <c r="F114" s="55">
        <f t="shared" si="57"/>
        <v>3331255.0851172381</v>
      </c>
      <c r="G114" s="55">
        <f t="shared" si="58"/>
        <v>3390922.5737536019</v>
      </c>
      <c r="H114" s="379">
        <f t="shared" si="59"/>
        <v>541594.15427333198</v>
      </c>
      <c r="I114" s="398">
        <f t="shared" si="60"/>
        <v>541594.15427333198</v>
      </c>
      <c r="J114" s="54">
        <f t="shared" si="43"/>
        <v>0</v>
      </c>
      <c r="K114" s="54"/>
      <c r="L114" s="129"/>
      <c r="M114" s="54">
        <f t="shared" si="45"/>
        <v>0</v>
      </c>
      <c r="N114" s="129"/>
      <c r="O114" s="54">
        <f t="shared" si="47"/>
        <v>0</v>
      </c>
      <c r="P114" s="54">
        <f t="shared" si="48"/>
        <v>0</v>
      </c>
      <c r="Q114" s="1"/>
    </row>
    <row r="115" spans="2:17" ht="12.5">
      <c r="B115" s="7" t="str">
        <f t="shared" si="49"/>
        <v/>
      </c>
      <c r="C115" s="50">
        <f>IF(D93="","-",+C114+1)</f>
        <v>2026</v>
      </c>
      <c r="D115" s="12">
        <f>IF(F114+SUM(E$99:E114)=D$92,F114,D$92-SUM(E$99:E114))</f>
        <v>3331255.0851172381</v>
      </c>
      <c r="E115" s="377">
        <f>IF(+J96&lt;F114,J96,D115)</f>
        <v>119334.97727272728</v>
      </c>
      <c r="F115" s="55">
        <f t="shared" si="57"/>
        <v>3211920.107844511</v>
      </c>
      <c r="G115" s="55">
        <f t="shared" si="58"/>
        <v>3271587.5964808743</v>
      </c>
      <c r="H115" s="379">
        <f t="shared" si="59"/>
        <v>526733.80633127084</v>
      </c>
      <c r="I115" s="398">
        <f t="shared" si="60"/>
        <v>526733.80633127084</v>
      </c>
      <c r="J115" s="54">
        <f t="shared" si="43"/>
        <v>0</v>
      </c>
      <c r="K115" s="54"/>
      <c r="L115" s="129"/>
      <c r="M115" s="54">
        <f t="shared" si="45"/>
        <v>0</v>
      </c>
      <c r="N115" s="129"/>
      <c r="O115" s="54">
        <f t="shared" si="47"/>
        <v>0</v>
      </c>
      <c r="P115" s="54">
        <f t="shared" si="48"/>
        <v>0</v>
      </c>
      <c r="Q115" s="1"/>
    </row>
    <row r="116" spans="2:17" ht="12.5">
      <c r="B116" s="7" t="str">
        <f t="shared" si="49"/>
        <v/>
      </c>
      <c r="C116" s="50">
        <f>IF(D93="","-",+C115+1)</f>
        <v>2027</v>
      </c>
      <c r="D116" s="12">
        <f>IF(F115+SUM(E$99:E115)=D$92,F115,D$92-SUM(E$99:E115))</f>
        <v>3211920.107844511</v>
      </c>
      <c r="E116" s="377">
        <f>IF(+J96&lt;F115,J96,D116)</f>
        <v>119334.97727272728</v>
      </c>
      <c r="F116" s="55">
        <f t="shared" si="57"/>
        <v>3092585.130571784</v>
      </c>
      <c r="G116" s="55">
        <f t="shared" si="58"/>
        <v>3152252.6192081477</v>
      </c>
      <c r="H116" s="379">
        <f t="shared" si="59"/>
        <v>511873.45838920993</v>
      </c>
      <c r="I116" s="398">
        <f t="shared" si="60"/>
        <v>511873.45838920993</v>
      </c>
      <c r="J116" s="54">
        <f t="shared" si="43"/>
        <v>0</v>
      </c>
      <c r="K116" s="54"/>
      <c r="L116" s="129"/>
      <c r="M116" s="54">
        <f t="shared" si="45"/>
        <v>0</v>
      </c>
      <c r="N116" s="129"/>
      <c r="O116" s="54">
        <f t="shared" si="47"/>
        <v>0</v>
      </c>
      <c r="P116" s="54">
        <f t="shared" si="48"/>
        <v>0</v>
      </c>
      <c r="Q116" s="1"/>
    </row>
    <row r="117" spans="2:17" ht="12.5">
      <c r="B117" s="7" t="str">
        <f t="shared" si="49"/>
        <v/>
      </c>
      <c r="C117" s="50">
        <f>IF(D93="","-",+C116+1)</f>
        <v>2028</v>
      </c>
      <c r="D117" s="12">
        <f>IF(F116+SUM(E$99:E116)=D$92,F116,D$92-SUM(E$99:E116))</f>
        <v>3092585.130571784</v>
      </c>
      <c r="E117" s="377">
        <f>IF(+J96&lt;F116,J96,D117)</f>
        <v>119334.97727272728</v>
      </c>
      <c r="F117" s="55">
        <f t="shared" si="57"/>
        <v>2973250.1532990569</v>
      </c>
      <c r="G117" s="55">
        <f t="shared" si="58"/>
        <v>3032917.6419354202</v>
      </c>
      <c r="H117" s="379">
        <f t="shared" si="59"/>
        <v>497013.11044714885</v>
      </c>
      <c r="I117" s="398">
        <f t="shared" si="60"/>
        <v>497013.11044714885</v>
      </c>
      <c r="J117" s="54">
        <f t="shared" si="43"/>
        <v>0</v>
      </c>
      <c r="K117" s="54"/>
      <c r="L117" s="129"/>
      <c r="M117" s="54">
        <f t="shared" si="45"/>
        <v>0</v>
      </c>
      <c r="N117" s="129"/>
      <c r="O117" s="54">
        <f t="shared" si="47"/>
        <v>0</v>
      </c>
      <c r="P117" s="54">
        <f t="shared" si="48"/>
        <v>0</v>
      </c>
      <c r="Q117" s="1"/>
    </row>
    <row r="118" spans="2:17" ht="12.5">
      <c r="B118" s="7" t="str">
        <f t="shared" si="49"/>
        <v/>
      </c>
      <c r="C118" s="50">
        <f>IF(D93="","-",+C117+1)</f>
        <v>2029</v>
      </c>
      <c r="D118" s="12">
        <f>IF(F117+SUM(E$99:E117)=D$92,F117,D$92-SUM(E$99:E117))</f>
        <v>2973250.1532990569</v>
      </c>
      <c r="E118" s="377">
        <f>IF(+J96&lt;F117,J96,D118)</f>
        <v>119334.97727272728</v>
      </c>
      <c r="F118" s="55">
        <f t="shared" si="57"/>
        <v>2853915.1760263299</v>
      </c>
      <c r="G118" s="55">
        <f t="shared" si="58"/>
        <v>2913582.6646626936</v>
      </c>
      <c r="H118" s="379">
        <f t="shared" si="59"/>
        <v>482152.76250508789</v>
      </c>
      <c r="I118" s="398">
        <f t="shared" si="60"/>
        <v>482152.76250508789</v>
      </c>
      <c r="J118" s="54">
        <f t="shared" si="43"/>
        <v>0</v>
      </c>
      <c r="K118" s="54"/>
      <c r="L118" s="129"/>
      <c r="M118" s="54">
        <f t="shared" si="45"/>
        <v>0</v>
      </c>
      <c r="N118" s="129"/>
      <c r="O118" s="54">
        <f t="shared" si="47"/>
        <v>0</v>
      </c>
      <c r="P118" s="54">
        <f t="shared" si="48"/>
        <v>0</v>
      </c>
      <c r="Q118" s="1"/>
    </row>
    <row r="119" spans="2:17" ht="12.5">
      <c r="B119" s="7" t="str">
        <f t="shared" si="49"/>
        <v/>
      </c>
      <c r="C119" s="50">
        <f>IF(D93="","-",+C118+1)</f>
        <v>2030</v>
      </c>
      <c r="D119" s="12">
        <f>IF(F118+SUM(E$99:E118)=D$92,F118,D$92-SUM(E$99:E118))</f>
        <v>2853915.1760263299</v>
      </c>
      <c r="E119" s="377">
        <f>IF(+J96&lt;F118,J96,D119)</f>
        <v>119334.97727272728</v>
      </c>
      <c r="F119" s="55">
        <f t="shared" si="57"/>
        <v>2734580.1987536028</v>
      </c>
      <c r="G119" s="55">
        <f t="shared" si="58"/>
        <v>2794247.6873899661</v>
      </c>
      <c r="H119" s="379">
        <f t="shared" si="59"/>
        <v>467292.4145630268</v>
      </c>
      <c r="I119" s="398">
        <f t="shared" si="60"/>
        <v>467292.4145630268</v>
      </c>
      <c r="J119" s="54">
        <f t="shared" si="43"/>
        <v>0</v>
      </c>
      <c r="K119" s="54"/>
      <c r="L119" s="129"/>
      <c r="M119" s="54">
        <f t="shared" si="45"/>
        <v>0</v>
      </c>
      <c r="N119" s="129"/>
      <c r="O119" s="54">
        <f t="shared" si="47"/>
        <v>0</v>
      </c>
      <c r="P119" s="54">
        <f t="shared" si="48"/>
        <v>0</v>
      </c>
      <c r="Q119" s="1"/>
    </row>
    <row r="120" spans="2:17" ht="12.5">
      <c r="B120" s="7" t="str">
        <f t="shared" si="49"/>
        <v/>
      </c>
      <c r="C120" s="50">
        <f>IF(D93="","-",+C119+1)</f>
        <v>2031</v>
      </c>
      <c r="D120" s="12">
        <f>IF(F119+SUM(E$99:E119)=D$92,F119,D$92-SUM(E$99:E119))</f>
        <v>2734580.1987536028</v>
      </c>
      <c r="E120" s="377">
        <f>IF(+J96&lt;F119,J96,D120)</f>
        <v>119334.97727272728</v>
      </c>
      <c r="F120" s="55">
        <f t="shared" si="57"/>
        <v>2615245.2214808757</v>
      </c>
      <c r="G120" s="55">
        <f t="shared" si="58"/>
        <v>2674912.7101172395</v>
      </c>
      <c r="H120" s="379">
        <f t="shared" si="59"/>
        <v>452432.06662096584</v>
      </c>
      <c r="I120" s="398">
        <f t="shared" si="60"/>
        <v>452432.06662096584</v>
      </c>
      <c r="J120" s="54">
        <f t="shared" si="43"/>
        <v>0</v>
      </c>
      <c r="K120" s="54"/>
      <c r="L120" s="129"/>
      <c r="M120" s="54">
        <f t="shared" si="45"/>
        <v>0</v>
      </c>
      <c r="N120" s="129"/>
      <c r="O120" s="54">
        <f t="shared" si="47"/>
        <v>0</v>
      </c>
      <c r="P120" s="54">
        <f t="shared" si="48"/>
        <v>0</v>
      </c>
      <c r="Q120" s="1"/>
    </row>
    <row r="121" spans="2:17" ht="12.5">
      <c r="B121" s="7" t="str">
        <f t="shared" si="49"/>
        <v/>
      </c>
      <c r="C121" s="50">
        <f>IF(D93="","-",+C120+1)</f>
        <v>2032</v>
      </c>
      <c r="D121" s="12">
        <f>IF(F120+SUM(E$99:E120)=D$92,F120,D$92-SUM(E$99:E120))</f>
        <v>2615245.2214808757</v>
      </c>
      <c r="E121" s="377">
        <f>IF(+J96&lt;F120,J96,D121)</f>
        <v>119334.97727272728</v>
      </c>
      <c r="F121" s="55">
        <f t="shared" si="57"/>
        <v>2495910.2442081487</v>
      </c>
      <c r="G121" s="55">
        <f t="shared" si="58"/>
        <v>2555577.732844512</v>
      </c>
      <c r="H121" s="379">
        <f t="shared" si="59"/>
        <v>437571.71867890476</v>
      </c>
      <c r="I121" s="398">
        <f t="shared" si="60"/>
        <v>437571.71867890476</v>
      </c>
      <c r="J121" s="54">
        <f t="shared" si="43"/>
        <v>0</v>
      </c>
      <c r="K121" s="54"/>
      <c r="L121" s="129"/>
      <c r="M121" s="54">
        <f t="shared" si="45"/>
        <v>0</v>
      </c>
      <c r="N121" s="129"/>
      <c r="O121" s="54">
        <f t="shared" si="47"/>
        <v>0</v>
      </c>
      <c r="P121" s="54">
        <f t="shared" si="48"/>
        <v>0</v>
      </c>
      <c r="Q121" s="1"/>
    </row>
    <row r="122" spans="2:17" ht="12.5">
      <c r="B122" s="7" t="str">
        <f t="shared" si="49"/>
        <v/>
      </c>
      <c r="C122" s="50">
        <f>IF(D93="","-",+C121+1)</f>
        <v>2033</v>
      </c>
      <c r="D122" s="12">
        <f>IF(F121+SUM(E$99:E121)=D$92,F121,D$92-SUM(E$99:E121))</f>
        <v>2495910.2442081487</v>
      </c>
      <c r="E122" s="377">
        <f>IF(+J96&lt;F121,J96,D122)</f>
        <v>119334.97727272728</v>
      </c>
      <c r="F122" s="55">
        <f t="shared" si="57"/>
        <v>2376575.2669354216</v>
      </c>
      <c r="G122" s="55">
        <f t="shared" si="58"/>
        <v>2436242.7555717854</v>
      </c>
      <c r="H122" s="379">
        <f t="shared" si="59"/>
        <v>422711.37073684379</v>
      </c>
      <c r="I122" s="398">
        <f t="shared" si="60"/>
        <v>422711.37073684379</v>
      </c>
      <c r="J122" s="54">
        <f t="shared" si="43"/>
        <v>0</v>
      </c>
      <c r="K122" s="54"/>
      <c r="L122" s="129"/>
      <c r="M122" s="54">
        <f t="shared" si="45"/>
        <v>0</v>
      </c>
      <c r="N122" s="129"/>
      <c r="O122" s="54">
        <f t="shared" si="47"/>
        <v>0</v>
      </c>
      <c r="P122" s="54">
        <f t="shared" si="48"/>
        <v>0</v>
      </c>
      <c r="Q122" s="1"/>
    </row>
    <row r="123" spans="2:17" ht="12.5">
      <c r="B123" s="7" t="str">
        <f t="shared" si="49"/>
        <v/>
      </c>
      <c r="C123" s="50">
        <f>IF(D93="","-",+C122+1)</f>
        <v>2034</v>
      </c>
      <c r="D123" s="12">
        <f>IF(F122+SUM(E$99:E122)=D$92,F122,D$92-SUM(E$99:E122))</f>
        <v>2376575.2669354216</v>
      </c>
      <c r="E123" s="377">
        <f>IF(+J96&lt;F122,J96,D123)</f>
        <v>119334.97727272728</v>
      </c>
      <c r="F123" s="55">
        <f t="shared" si="57"/>
        <v>2257240.2896626946</v>
      </c>
      <c r="G123" s="55">
        <f t="shared" si="58"/>
        <v>2316907.7782990579</v>
      </c>
      <c r="H123" s="379">
        <f t="shared" si="59"/>
        <v>407851.02279478271</v>
      </c>
      <c r="I123" s="398">
        <f t="shared" si="60"/>
        <v>407851.02279478271</v>
      </c>
      <c r="J123" s="54">
        <f t="shared" si="43"/>
        <v>0</v>
      </c>
      <c r="K123" s="54"/>
      <c r="L123" s="129"/>
      <c r="M123" s="54">
        <f t="shared" si="45"/>
        <v>0</v>
      </c>
      <c r="N123" s="129"/>
      <c r="O123" s="54">
        <f t="shared" si="47"/>
        <v>0</v>
      </c>
      <c r="P123" s="54">
        <f t="shared" si="48"/>
        <v>0</v>
      </c>
      <c r="Q123" s="1"/>
    </row>
    <row r="124" spans="2:17" ht="12.5">
      <c r="B124" s="7" t="str">
        <f t="shared" si="49"/>
        <v/>
      </c>
      <c r="C124" s="50">
        <f>IF(D93="","-",+C123+1)</f>
        <v>2035</v>
      </c>
      <c r="D124" s="12">
        <f>IF(F123+SUM(E$99:E123)=D$92,F123,D$92-SUM(E$99:E123))</f>
        <v>2257240.2896626946</v>
      </c>
      <c r="E124" s="377">
        <f>IF(+J96&lt;F123,J96,D124)</f>
        <v>119334.97727272728</v>
      </c>
      <c r="F124" s="55">
        <f t="shared" si="57"/>
        <v>2137905.3123899675</v>
      </c>
      <c r="G124" s="55">
        <f t="shared" si="58"/>
        <v>2197572.8010263313</v>
      </c>
      <c r="H124" s="379">
        <f t="shared" si="59"/>
        <v>392990.67485272174</v>
      </c>
      <c r="I124" s="398">
        <f t="shared" si="60"/>
        <v>392990.67485272174</v>
      </c>
      <c r="J124" s="54">
        <f t="shared" si="43"/>
        <v>0</v>
      </c>
      <c r="K124" s="54"/>
      <c r="L124" s="129"/>
      <c r="M124" s="54">
        <f t="shared" si="45"/>
        <v>0</v>
      </c>
      <c r="N124" s="129"/>
      <c r="O124" s="54">
        <f t="shared" si="47"/>
        <v>0</v>
      </c>
      <c r="P124" s="54">
        <f t="shared" si="48"/>
        <v>0</v>
      </c>
      <c r="Q124" s="1"/>
    </row>
    <row r="125" spans="2:17" ht="12.5">
      <c r="B125" s="7" t="str">
        <f t="shared" si="49"/>
        <v/>
      </c>
      <c r="C125" s="50">
        <f>IF(D93="","-",+C124+1)</f>
        <v>2036</v>
      </c>
      <c r="D125" s="12">
        <f>IF(F124+SUM(E$99:E124)=D$92,F124,D$92-SUM(E$99:E124))</f>
        <v>2137905.3123899675</v>
      </c>
      <c r="E125" s="377">
        <f>IF(+J96&lt;F124,J96,D125)</f>
        <v>119334.97727272728</v>
      </c>
      <c r="F125" s="55">
        <f t="shared" si="57"/>
        <v>2018570.3351172402</v>
      </c>
      <c r="G125" s="55">
        <f t="shared" si="58"/>
        <v>2078237.8237536037</v>
      </c>
      <c r="H125" s="379">
        <f t="shared" si="59"/>
        <v>378130.32691066066</v>
      </c>
      <c r="I125" s="398">
        <f t="shared" si="60"/>
        <v>378130.32691066066</v>
      </c>
      <c r="J125" s="54">
        <f t="shared" si="43"/>
        <v>0</v>
      </c>
      <c r="K125" s="54"/>
      <c r="L125" s="129"/>
      <c r="M125" s="54">
        <f t="shared" si="45"/>
        <v>0</v>
      </c>
      <c r="N125" s="129"/>
      <c r="O125" s="54">
        <f t="shared" si="47"/>
        <v>0</v>
      </c>
      <c r="P125" s="54">
        <f t="shared" si="48"/>
        <v>0</v>
      </c>
      <c r="Q125" s="1"/>
    </row>
    <row r="126" spans="2:17" ht="12.5">
      <c r="B126" s="7" t="str">
        <f t="shared" si="49"/>
        <v/>
      </c>
      <c r="C126" s="50">
        <f>IF(D93="","-",+C125+1)</f>
        <v>2037</v>
      </c>
      <c r="D126" s="12">
        <f>IF(F125+SUM(E$99:E125)=D$92,F125,D$92-SUM(E$99:E125))</f>
        <v>2018570.3351172402</v>
      </c>
      <c r="E126" s="377">
        <f>IF(+J96&lt;F125,J96,D126)</f>
        <v>119334.97727272728</v>
      </c>
      <c r="F126" s="55">
        <f t="shared" si="57"/>
        <v>1899235.3578445129</v>
      </c>
      <c r="G126" s="55">
        <f t="shared" si="58"/>
        <v>1958902.8464808767</v>
      </c>
      <c r="H126" s="379">
        <f t="shared" si="59"/>
        <v>363269.97896859964</v>
      </c>
      <c r="I126" s="398">
        <f t="shared" si="60"/>
        <v>363269.97896859964</v>
      </c>
      <c r="J126" s="54">
        <f t="shared" si="43"/>
        <v>0</v>
      </c>
      <c r="K126" s="54"/>
      <c r="L126" s="129"/>
      <c r="M126" s="54">
        <f t="shared" si="45"/>
        <v>0</v>
      </c>
      <c r="N126" s="129"/>
      <c r="O126" s="54">
        <f t="shared" si="47"/>
        <v>0</v>
      </c>
      <c r="P126" s="54">
        <f t="shared" si="48"/>
        <v>0</v>
      </c>
      <c r="Q126" s="1"/>
    </row>
    <row r="127" spans="2:17" ht="12.5">
      <c r="B127" s="7" t="str">
        <f t="shared" si="49"/>
        <v/>
      </c>
      <c r="C127" s="50">
        <f>IF(D93="","-",+C126+1)</f>
        <v>2038</v>
      </c>
      <c r="D127" s="12">
        <f>IF(F126+SUM(E$99:E126)=D$92,F126,D$92-SUM(E$99:E126))</f>
        <v>1899235.3578445129</v>
      </c>
      <c r="E127" s="377">
        <f>IF(+J96&lt;F126,J96,D127)</f>
        <v>119334.97727272728</v>
      </c>
      <c r="F127" s="55">
        <f t="shared" si="57"/>
        <v>1779900.3805717856</v>
      </c>
      <c r="G127" s="55">
        <f t="shared" si="58"/>
        <v>1839567.8692081491</v>
      </c>
      <c r="H127" s="379">
        <f t="shared" si="59"/>
        <v>348409.63102653855</v>
      </c>
      <c r="I127" s="398">
        <f t="shared" si="60"/>
        <v>348409.63102653855</v>
      </c>
      <c r="J127" s="54">
        <f t="shared" si="43"/>
        <v>0</v>
      </c>
      <c r="K127" s="54"/>
      <c r="L127" s="129"/>
      <c r="M127" s="54">
        <f t="shared" si="45"/>
        <v>0</v>
      </c>
      <c r="N127" s="129"/>
      <c r="O127" s="54">
        <f t="shared" si="47"/>
        <v>0</v>
      </c>
      <c r="P127" s="54">
        <f t="shared" si="48"/>
        <v>0</v>
      </c>
      <c r="Q127" s="1"/>
    </row>
    <row r="128" spans="2:17" ht="12.5">
      <c r="B128" s="7" t="str">
        <f t="shared" si="49"/>
        <v/>
      </c>
      <c r="C128" s="50">
        <f>IF(D93="","-",+C127+1)</f>
        <v>2039</v>
      </c>
      <c r="D128" s="12">
        <f>IF(F127+SUM(E$99:E127)=D$92,F127,D$92-SUM(E$99:E127))</f>
        <v>1779900.3805717856</v>
      </c>
      <c r="E128" s="377">
        <f>IF(+J96&lt;F127,J96,D128)</f>
        <v>119334.97727272728</v>
      </c>
      <c r="F128" s="55">
        <f t="shared" si="57"/>
        <v>1660565.4032990583</v>
      </c>
      <c r="G128" s="55">
        <f t="shared" si="58"/>
        <v>1720232.8919354221</v>
      </c>
      <c r="H128" s="379">
        <f t="shared" si="59"/>
        <v>333549.28308447759</v>
      </c>
      <c r="I128" s="398">
        <f t="shared" si="60"/>
        <v>333549.28308447759</v>
      </c>
      <c r="J128" s="54">
        <f t="shared" si="43"/>
        <v>0</v>
      </c>
      <c r="K128" s="54"/>
      <c r="L128" s="129"/>
      <c r="M128" s="54">
        <f t="shared" si="45"/>
        <v>0</v>
      </c>
      <c r="N128" s="129"/>
      <c r="O128" s="54">
        <f t="shared" si="47"/>
        <v>0</v>
      </c>
      <c r="P128" s="54">
        <f t="shared" si="48"/>
        <v>0</v>
      </c>
      <c r="Q128" s="1"/>
    </row>
    <row r="129" spans="2:17" ht="12.5">
      <c r="B129" s="7" t="str">
        <f t="shared" si="49"/>
        <v/>
      </c>
      <c r="C129" s="50">
        <f>IF(D93="","-",+C128+1)</f>
        <v>2040</v>
      </c>
      <c r="D129" s="12">
        <f>IF(F128+SUM(E$99:E128)=D$92,F128,D$92-SUM(E$99:E128))</f>
        <v>1660565.4032990583</v>
      </c>
      <c r="E129" s="377">
        <f>IF(+J96&lt;F128,J96,D129)</f>
        <v>119334.97727272728</v>
      </c>
      <c r="F129" s="55">
        <f t="shared" si="57"/>
        <v>1541230.426026331</v>
      </c>
      <c r="G129" s="55">
        <f t="shared" si="58"/>
        <v>1600897.9146626946</v>
      </c>
      <c r="H129" s="379">
        <f t="shared" si="59"/>
        <v>318688.93514241651</v>
      </c>
      <c r="I129" s="398">
        <f t="shared" si="60"/>
        <v>318688.93514241651</v>
      </c>
      <c r="J129" s="54">
        <f t="shared" si="43"/>
        <v>0</v>
      </c>
      <c r="K129" s="54"/>
      <c r="L129" s="129"/>
      <c r="M129" s="54">
        <f t="shared" si="45"/>
        <v>0</v>
      </c>
      <c r="N129" s="129"/>
      <c r="O129" s="54">
        <f t="shared" si="47"/>
        <v>0</v>
      </c>
      <c r="P129" s="54">
        <f t="shared" si="48"/>
        <v>0</v>
      </c>
      <c r="Q129" s="1"/>
    </row>
    <row r="130" spans="2:17" ht="12.5">
      <c r="B130" s="7" t="str">
        <f t="shared" si="49"/>
        <v/>
      </c>
      <c r="C130" s="50">
        <f>IF(D93="","-",+C129+1)</f>
        <v>2041</v>
      </c>
      <c r="D130" s="12">
        <f>IF(F129+SUM(E$99:E129)=D$92,F129,D$92-SUM(E$99:E129))</f>
        <v>1541230.426026331</v>
      </c>
      <c r="E130" s="377">
        <f>IF(+J96&lt;F129,J96,D130)</f>
        <v>119334.97727272728</v>
      </c>
      <c r="F130" s="55">
        <f t="shared" si="57"/>
        <v>1421895.4487536037</v>
      </c>
      <c r="G130" s="55">
        <f t="shared" si="58"/>
        <v>1481562.9373899675</v>
      </c>
      <c r="H130" s="379">
        <f t="shared" si="59"/>
        <v>303828.58720035548</v>
      </c>
      <c r="I130" s="398">
        <f t="shared" si="60"/>
        <v>303828.58720035548</v>
      </c>
      <c r="J130" s="54">
        <f t="shared" si="43"/>
        <v>0</v>
      </c>
      <c r="K130" s="54"/>
      <c r="L130" s="129"/>
      <c r="M130" s="54">
        <f t="shared" si="45"/>
        <v>0</v>
      </c>
      <c r="N130" s="129"/>
      <c r="O130" s="54">
        <f t="shared" si="47"/>
        <v>0</v>
      </c>
      <c r="P130" s="54">
        <f t="shared" si="48"/>
        <v>0</v>
      </c>
      <c r="Q130" s="1"/>
    </row>
    <row r="131" spans="2:17" ht="12.5">
      <c r="B131" s="7" t="str">
        <f t="shared" si="49"/>
        <v/>
      </c>
      <c r="C131" s="50">
        <f>IF(D93="","-",+C130+1)</f>
        <v>2042</v>
      </c>
      <c r="D131" s="12">
        <f>IF(F130+SUM(E$99:E130)=D$92,F130,D$92-SUM(E$99:E130))</f>
        <v>1421895.4487536037</v>
      </c>
      <c r="E131" s="377">
        <f>IF(+J96&lt;F130,J96,D131)</f>
        <v>119334.97727272728</v>
      </c>
      <c r="F131" s="55">
        <f t="shared" si="57"/>
        <v>1302560.4714808764</v>
      </c>
      <c r="G131" s="55">
        <f t="shared" ref="G131:G154" si="61">+(F131+D131)/2</f>
        <v>1362227.96011724</v>
      </c>
      <c r="H131" s="379">
        <f t="shared" ref="H131:H154" si="62">+J$94*G131+E131</f>
        <v>288968.2392582944</v>
      </c>
      <c r="I131" s="398">
        <f t="shared" ref="I131:I154" si="63">+J$95*G131+E131</f>
        <v>288968.2392582944</v>
      </c>
      <c r="J131" s="54">
        <f t="shared" ref="J131:J154" si="64">+I131-H131</f>
        <v>0</v>
      </c>
      <c r="K131" s="54"/>
      <c r="L131" s="129"/>
      <c r="M131" s="54">
        <f t="shared" ref="M131:M154" si="65">IF(L131&lt;&gt;0,+H131-L131,0)</f>
        <v>0</v>
      </c>
      <c r="N131" s="129"/>
      <c r="O131" s="54">
        <f t="shared" ref="O131:O154" si="66">IF(N131&lt;&gt;0,+I131-N131,0)</f>
        <v>0</v>
      </c>
      <c r="P131" s="54">
        <f t="shared" ref="P131:P154" si="67">+O131-M131</f>
        <v>0</v>
      </c>
      <c r="Q131" s="1"/>
    </row>
    <row r="132" spans="2:17" ht="12.5">
      <c r="B132" s="7" t="str">
        <f t="shared" si="49"/>
        <v/>
      </c>
      <c r="C132" s="50">
        <f>IF(D93="","-",+C131+1)</f>
        <v>2043</v>
      </c>
      <c r="D132" s="12">
        <f>IF(F131+SUM(E$99:E131)=D$92,F131,D$92-SUM(E$99:E131))</f>
        <v>1302560.4714808764</v>
      </c>
      <c r="E132" s="377">
        <f>IF(+J96&lt;F131,J96,D132)</f>
        <v>119334.97727272728</v>
      </c>
      <c r="F132" s="55">
        <f t="shared" ref="F132:F154" si="68">+D132-E132</f>
        <v>1183225.4942081491</v>
      </c>
      <c r="G132" s="55">
        <f t="shared" si="61"/>
        <v>1242892.9828445129</v>
      </c>
      <c r="H132" s="379">
        <f t="shared" si="62"/>
        <v>274107.89131623338</v>
      </c>
      <c r="I132" s="398">
        <f t="shared" si="63"/>
        <v>274107.89131623338</v>
      </c>
      <c r="J132" s="54">
        <f t="shared" si="64"/>
        <v>0</v>
      </c>
      <c r="K132" s="54"/>
      <c r="L132" s="129"/>
      <c r="M132" s="54">
        <f t="shared" si="65"/>
        <v>0</v>
      </c>
      <c r="N132" s="129"/>
      <c r="O132" s="54">
        <f t="shared" si="66"/>
        <v>0</v>
      </c>
      <c r="P132" s="54">
        <f t="shared" si="67"/>
        <v>0</v>
      </c>
      <c r="Q132" s="1"/>
    </row>
    <row r="133" spans="2:17" ht="12.5">
      <c r="B133" s="7" t="str">
        <f t="shared" si="49"/>
        <v/>
      </c>
      <c r="C133" s="50">
        <f>IF(D93="","-",+C132+1)</f>
        <v>2044</v>
      </c>
      <c r="D133" s="12">
        <f>IF(F132+SUM(E$99:E132)=D$92,F132,D$92-SUM(E$99:E132))</f>
        <v>1183225.4942081491</v>
      </c>
      <c r="E133" s="377">
        <f>IF(+J96&lt;F132,J96,D133)</f>
        <v>119334.97727272728</v>
      </c>
      <c r="F133" s="55">
        <f t="shared" si="68"/>
        <v>1063890.5169354219</v>
      </c>
      <c r="G133" s="55">
        <f t="shared" si="61"/>
        <v>1123558.0055717854</v>
      </c>
      <c r="H133" s="379">
        <f t="shared" si="62"/>
        <v>259247.5433741723</v>
      </c>
      <c r="I133" s="398">
        <f t="shared" si="63"/>
        <v>259247.5433741723</v>
      </c>
      <c r="J133" s="54">
        <f t="shared" si="64"/>
        <v>0</v>
      </c>
      <c r="K133" s="54"/>
      <c r="L133" s="129"/>
      <c r="M133" s="54">
        <f t="shared" si="65"/>
        <v>0</v>
      </c>
      <c r="N133" s="129"/>
      <c r="O133" s="54">
        <f t="shared" si="66"/>
        <v>0</v>
      </c>
      <c r="P133" s="54">
        <f t="shared" si="67"/>
        <v>0</v>
      </c>
      <c r="Q133" s="1"/>
    </row>
    <row r="134" spans="2:17" ht="12.5">
      <c r="B134" s="7" t="str">
        <f t="shared" si="49"/>
        <v/>
      </c>
      <c r="C134" s="50">
        <f>IF(D93="","-",+C133+1)</f>
        <v>2045</v>
      </c>
      <c r="D134" s="12">
        <f>IF(F133+SUM(E$99:E133)=D$92,F133,D$92-SUM(E$99:E133))</f>
        <v>1063890.5169354219</v>
      </c>
      <c r="E134" s="377">
        <f>IF(+J96&lt;F133,J96,D134)</f>
        <v>119334.97727272728</v>
      </c>
      <c r="F134" s="55">
        <f t="shared" si="68"/>
        <v>944555.53966269456</v>
      </c>
      <c r="G134" s="55">
        <f t="shared" si="61"/>
        <v>1004223.0282990582</v>
      </c>
      <c r="H134" s="379">
        <f t="shared" si="62"/>
        <v>244387.19543211127</v>
      </c>
      <c r="I134" s="398">
        <f t="shared" si="63"/>
        <v>244387.19543211127</v>
      </c>
      <c r="J134" s="54">
        <f t="shared" si="64"/>
        <v>0</v>
      </c>
      <c r="K134" s="54"/>
      <c r="L134" s="129"/>
      <c r="M134" s="54">
        <f t="shared" si="65"/>
        <v>0</v>
      </c>
      <c r="N134" s="129"/>
      <c r="O134" s="54">
        <f t="shared" si="66"/>
        <v>0</v>
      </c>
      <c r="P134" s="54">
        <f t="shared" si="67"/>
        <v>0</v>
      </c>
      <c r="Q134" s="1"/>
    </row>
    <row r="135" spans="2:17" ht="12.5">
      <c r="B135" s="7" t="str">
        <f t="shared" si="49"/>
        <v/>
      </c>
      <c r="C135" s="50">
        <f>IF(D93="","-",+C134+1)</f>
        <v>2046</v>
      </c>
      <c r="D135" s="12">
        <f>IF(F134+SUM(E$99:E134)=D$92,F134,D$92-SUM(E$99:E134))</f>
        <v>944555.53966269456</v>
      </c>
      <c r="E135" s="377">
        <f>IF(+J96&lt;F134,J96,D135)</f>
        <v>119334.97727272728</v>
      </c>
      <c r="F135" s="55">
        <f t="shared" si="68"/>
        <v>825220.56238996726</v>
      </c>
      <c r="G135" s="55">
        <f t="shared" si="61"/>
        <v>884888.05102633091</v>
      </c>
      <c r="H135" s="379">
        <f t="shared" si="62"/>
        <v>229526.84749005022</v>
      </c>
      <c r="I135" s="398">
        <f t="shared" si="63"/>
        <v>229526.84749005022</v>
      </c>
      <c r="J135" s="54">
        <f t="shared" si="64"/>
        <v>0</v>
      </c>
      <c r="K135" s="54"/>
      <c r="L135" s="129"/>
      <c r="M135" s="54">
        <f t="shared" si="65"/>
        <v>0</v>
      </c>
      <c r="N135" s="129"/>
      <c r="O135" s="54">
        <f t="shared" si="66"/>
        <v>0</v>
      </c>
      <c r="P135" s="54">
        <f t="shared" si="67"/>
        <v>0</v>
      </c>
      <c r="Q135" s="1"/>
    </row>
    <row r="136" spans="2:17" ht="12.5">
      <c r="B136" s="7" t="str">
        <f t="shared" si="49"/>
        <v/>
      </c>
      <c r="C136" s="50">
        <f>IF(D93="","-",+C135+1)</f>
        <v>2047</v>
      </c>
      <c r="D136" s="12">
        <f>IF(F135+SUM(E$99:E135)=D$92,F135,D$92-SUM(E$99:E135))</f>
        <v>825220.56238996726</v>
      </c>
      <c r="E136" s="377">
        <f>IF(+J96&lt;F135,J96,D136)</f>
        <v>119334.97727272728</v>
      </c>
      <c r="F136" s="55">
        <f t="shared" si="68"/>
        <v>705885.58511723997</v>
      </c>
      <c r="G136" s="55">
        <f t="shared" si="61"/>
        <v>765553.07375360362</v>
      </c>
      <c r="H136" s="379">
        <f t="shared" si="62"/>
        <v>214666.49954798917</v>
      </c>
      <c r="I136" s="398">
        <f t="shared" si="63"/>
        <v>214666.49954798917</v>
      </c>
      <c r="J136" s="54">
        <f t="shared" si="64"/>
        <v>0</v>
      </c>
      <c r="K136" s="54"/>
      <c r="L136" s="129"/>
      <c r="M136" s="54">
        <f t="shared" si="65"/>
        <v>0</v>
      </c>
      <c r="N136" s="129"/>
      <c r="O136" s="54">
        <f t="shared" si="66"/>
        <v>0</v>
      </c>
      <c r="P136" s="54">
        <f t="shared" si="67"/>
        <v>0</v>
      </c>
      <c r="Q136" s="1"/>
    </row>
    <row r="137" spans="2:17" ht="12.5">
      <c r="B137" s="7" t="str">
        <f t="shared" si="49"/>
        <v/>
      </c>
      <c r="C137" s="50">
        <f>IF(D93="","-",+C136+1)</f>
        <v>2048</v>
      </c>
      <c r="D137" s="12">
        <f>IF(F136+SUM(E$99:E136)=D$92,F136,D$92-SUM(E$99:E136))</f>
        <v>705885.58511723997</v>
      </c>
      <c r="E137" s="377">
        <f>IF(+J96&lt;F136,J96,D137)</f>
        <v>119334.97727272728</v>
      </c>
      <c r="F137" s="55">
        <f t="shared" si="68"/>
        <v>586550.60784451268</v>
      </c>
      <c r="G137" s="55">
        <f t="shared" si="61"/>
        <v>646218.09648087632</v>
      </c>
      <c r="H137" s="379">
        <f t="shared" si="62"/>
        <v>199806.15160592811</v>
      </c>
      <c r="I137" s="398">
        <f t="shared" si="63"/>
        <v>199806.15160592811</v>
      </c>
      <c r="J137" s="54">
        <f t="shared" si="64"/>
        <v>0</v>
      </c>
      <c r="K137" s="54"/>
      <c r="L137" s="129"/>
      <c r="M137" s="54">
        <f t="shared" si="65"/>
        <v>0</v>
      </c>
      <c r="N137" s="129"/>
      <c r="O137" s="54">
        <f t="shared" si="66"/>
        <v>0</v>
      </c>
      <c r="P137" s="54">
        <f t="shared" si="67"/>
        <v>0</v>
      </c>
      <c r="Q137" s="1"/>
    </row>
    <row r="138" spans="2:17" ht="12.5">
      <c r="B138" s="7" t="str">
        <f t="shared" si="49"/>
        <v/>
      </c>
      <c r="C138" s="50">
        <f>IF(D93="","-",+C137+1)</f>
        <v>2049</v>
      </c>
      <c r="D138" s="12">
        <f>IF(F137+SUM(E$99:E137)=D$92,F137,D$92-SUM(E$99:E137))</f>
        <v>586550.60784451268</v>
      </c>
      <c r="E138" s="377">
        <f>IF(+J96&lt;F137,J96,D138)</f>
        <v>119334.97727272728</v>
      </c>
      <c r="F138" s="55">
        <f t="shared" si="68"/>
        <v>467215.63057178538</v>
      </c>
      <c r="G138" s="55">
        <f t="shared" si="61"/>
        <v>526883.11920814903</v>
      </c>
      <c r="H138" s="379">
        <f t="shared" si="62"/>
        <v>184945.80366386706</v>
      </c>
      <c r="I138" s="398">
        <f t="shared" si="63"/>
        <v>184945.80366386706</v>
      </c>
      <c r="J138" s="54">
        <f t="shared" si="64"/>
        <v>0</v>
      </c>
      <c r="K138" s="54"/>
      <c r="L138" s="129"/>
      <c r="M138" s="54">
        <f t="shared" si="65"/>
        <v>0</v>
      </c>
      <c r="N138" s="129"/>
      <c r="O138" s="54">
        <f t="shared" si="66"/>
        <v>0</v>
      </c>
      <c r="P138" s="54">
        <f t="shared" si="67"/>
        <v>0</v>
      </c>
      <c r="Q138" s="1"/>
    </row>
    <row r="139" spans="2:17" ht="12.5">
      <c r="B139" s="7" t="str">
        <f t="shared" si="49"/>
        <v/>
      </c>
      <c r="C139" s="50">
        <f>IF(D93="","-",+C138+1)</f>
        <v>2050</v>
      </c>
      <c r="D139" s="12">
        <f>IF(F138+SUM(E$99:E138)=D$92,F138,D$92-SUM(E$99:E138))</f>
        <v>467215.63057178538</v>
      </c>
      <c r="E139" s="377">
        <f>IF(+J96&lt;F138,J96,D139)</f>
        <v>119334.97727272728</v>
      </c>
      <c r="F139" s="55">
        <f t="shared" si="68"/>
        <v>347880.65329905809</v>
      </c>
      <c r="G139" s="55">
        <f t="shared" si="61"/>
        <v>407548.14193542174</v>
      </c>
      <c r="H139" s="379">
        <f t="shared" si="62"/>
        <v>170085.45572180604</v>
      </c>
      <c r="I139" s="398">
        <f t="shared" si="63"/>
        <v>170085.45572180604</v>
      </c>
      <c r="J139" s="54">
        <f t="shared" si="64"/>
        <v>0</v>
      </c>
      <c r="K139" s="54"/>
      <c r="L139" s="129"/>
      <c r="M139" s="54">
        <f t="shared" si="65"/>
        <v>0</v>
      </c>
      <c r="N139" s="129"/>
      <c r="O139" s="54">
        <f t="shared" si="66"/>
        <v>0</v>
      </c>
      <c r="P139" s="54">
        <f t="shared" si="67"/>
        <v>0</v>
      </c>
      <c r="Q139" s="1"/>
    </row>
    <row r="140" spans="2:17" ht="12.5">
      <c r="B140" s="7" t="str">
        <f t="shared" si="49"/>
        <v/>
      </c>
      <c r="C140" s="50">
        <f>IF(D93="","-",+C139+1)</f>
        <v>2051</v>
      </c>
      <c r="D140" s="12">
        <f>IF(F139+SUM(E$99:E139)=D$92,F139,D$92-SUM(E$99:E139))</f>
        <v>347880.65329905809</v>
      </c>
      <c r="E140" s="377">
        <f>IF(+J96&lt;F139,J96,D140)</f>
        <v>119334.97727272728</v>
      </c>
      <c r="F140" s="55">
        <f t="shared" si="68"/>
        <v>228545.6760263308</v>
      </c>
      <c r="G140" s="55">
        <f t="shared" si="61"/>
        <v>288213.16466269444</v>
      </c>
      <c r="H140" s="379">
        <f t="shared" si="62"/>
        <v>155225.10777974498</v>
      </c>
      <c r="I140" s="398">
        <f t="shared" si="63"/>
        <v>155225.10777974498</v>
      </c>
      <c r="J140" s="54">
        <f t="shared" si="64"/>
        <v>0</v>
      </c>
      <c r="K140" s="54"/>
      <c r="L140" s="129"/>
      <c r="M140" s="54">
        <f t="shared" si="65"/>
        <v>0</v>
      </c>
      <c r="N140" s="129"/>
      <c r="O140" s="54">
        <f t="shared" si="66"/>
        <v>0</v>
      </c>
      <c r="P140" s="54">
        <f t="shared" si="67"/>
        <v>0</v>
      </c>
      <c r="Q140" s="1"/>
    </row>
    <row r="141" spans="2:17" ht="12.5">
      <c r="B141" s="7" t="str">
        <f t="shared" si="49"/>
        <v/>
      </c>
      <c r="C141" s="50">
        <f>IF(D93="","-",+C140+1)</f>
        <v>2052</v>
      </c>
      <c r="D141" s="12">
        <f>IF(F140+SUM(E$99:E140)=D$92,F140,D$92-SUM(E$99:E140))</f>
        <v>228545.6760263308</v>
      </c>
      <c r="E141" s="377">
        <f>IF(+J96&lt;F140,J96,D141)</f>
        <v>119334.97727272728</v>
      </c>
      <c r="F141" s="55">
        <f t="shared" si="68"/>
        <v>109210.69875360352</v>
      </c>
      <c r="G141" s="55">
        <f t="shared" si="61"/>
        <v>168878.18738996715</v>
      </c>
      <c r="H141" s="379">
        <f t="shared" si="62"/>
        <v>140364.75983768393</v>
      </c>
      <c r="I141" s="398">
        <f t="shared" si="63"/>
        <v>140364.75983768393</v>
      </c>
      <c r="J141" s="54">
        <f t="shared" si="64"/>
        <v>0</v>
      </c>
      <c r="K141" s="54"/>
      <c r="L141" s="129"/>
      <c r="M141" s="54">
        <f t="shared" si="65"/>
        <v>0</v>
      </c>
      <c r="N141" s="129"/>
      <c r="O141" s="54">
        <f t="shared" si="66"/>
        <v>0</v>
      </c>
      <c r="P141" s="54">
        <f t="shared" si="67"/>
        <v>0</v>
      </c>
      <c r="Q141" s="1"/>
    </row>
    <row r="142" spans="2:17" ht="12.5">
      <c r="B142" s="7" t="str">
        <f t="shared" si="49"/>
        <v/>
      </c>
      <c r="C142" s="50">
        <f>IF(D93="","-",+C141+1)</f>
        <v>2053</v>
      </c>
      <c r="D142" s="12">
        <f>IF(F141+SUM(E$99:E141)=D$92,F141,D$92-SUM(E$99:E141))</f>
        <v>109210.69875360352</v>
      </c>
      <c r="E142" s="377">
        <f>IF(+J96&lt;F141,J96,D142)</f>
        <v>109210.69875360352</v>
      </c>
      <c r="F142" s="55">
        <f t="shared" si="68"/>
        <v>0</v>
      </c>
      <c r="G142" s="55">
        <f t="shared" si="61"/>
        <v>54605.349376801758</v>
      </c>
      <c r="H142" s="379">
        <f t="shared" si="62"/>
        <v>116010.50305056658</v>
      </c>
      <c r="I142" s="398">
        <f t="shared" si="63"/>
        <v>116010.50305056658</v>
      </c>
      <c r="J142" s="54">
        <f t="shared" si="64"/>
        <v>0</v>
      </c>
      <c r="K142" s="54"/>
      <c r="L142" s="129"/>
      <c r="M142" s="54">
        <f t="shared" si="65"/>
        <v>0</v>
      </c>
      <c r="N142" s="129"/>
      <c r="O142" s="54">
        <f t="shared" si="66"/>
        <v>0</v>
      </c>
      <c r="P142" s="54">
        <f t="shared" si="67"/>
        <v>0</v>
      </c>
      <c r="Q142" s="1"/>
    </row>
    <row r="143" spans="2:17" ht="12.5">
      <c r="B143" s="7" t="str">
        <f t="shared" si="49"/>
        <v/>
      </c>
      <c r="C143" s="50">
        <f>IF(D93="","-",+C142+1)</f>
        <v>2054</v>
      </c>
      <c r="D143" s="12">
        <f>IF(F142+SUM(E$99:E142)=D$92,F142,D$92-SUM(E$99:E142))</f>
        <v>0</v>
      </c>
      <c r="E143" s="377">
        <f>IF(+J96&lt;F142,J96,D143)</f>
        <v>0</v>
      </c>
      <c r="F143" s="55">
        <f t="shared" si="68"/>
        <v>0</v>
      </c>
      <c r="G143" s="55">
        <f t="shared" si="61"/>
        <v>0</v>
      </c>
      <c r="H143" s="379">
        <f t="shared" si="62"/>
        <v>0</v>
      </c>
      <c r="I143" s="398">
        <f t="shared" si="63"/>
        <v>0</v>
      </c>
      <c r="J143" s="54">
        <f t="shared" si="64"/>
        <v>0</v>
      </c>
      <c r="K143" s="54"/>
      <c r="L143" s="129"/>
      <c r="M143" s="54">
        <f t="shared" si="65"/>
        <v>0</v>
      </c>
      <c r="N143" s="129"/>
      <c r="O143" s="54">
        <f t="shared" si="66"/>
        <v>0</v>
      </c>
      <c r="P143" s="54">
        <f t="shared" si="67"/>
        <v>0</v>
      </c>
      <c r="Q143" s="1"/>
    </row>
    <row r="144" spans="2:17" ht="12.5">
      <c r="B144" s="7" t="str">
        <f t="shared" si="49"/>
        <v/>
      </c>
      <c r="C144" s="50">
        <f>IF(D93="","-",+C143+1)</f>
        <v>2055</v>
      </c>
      <c r="D144" s="12">
        <f>IF(F143+SUM(E$99:E143)=D$92,F143,D$92-SUM(E$99:E143))</f>
        <v>0</v>
      </c>
      <c r="E144" s="377">
        <f>IF(+J96&lt;F143,J96,D144)</f>
        <v>0</v>
      </c>
      <c r="F144" s="55">
        <f t="shared" si="68"/>
        <v>0</v>
      </c>
      <c r="G144" s="55">
        <f t="shared" si="61"/>
        <v>0</v>
      </c>
      <c r="H144" s="379">
        <f t="shared" si="62"/>
        <v>0</v>
      </c>
      <c r="I144" s="398">
        <f t="shared" si="63"/>
        <v>0</v>
      </c>
      <c r="J144" s="54">
        <f t="shared" si="64"/>
        <v>0</v>
      </c>
      <c r="K144" s="54"/>
      <c r="L144" s="129"/>
      <c r="M144" s="54">
        <f t="shared" si="65"/>
        <v>0</v>
      </c>
      <c r="N144" s="129"/>
      <c r="O144" s="54">
        <f t="shared" si="66"/>
        <v>0</v>
      </c>
      <c r="P144" s="54">
        <f t="shared" si="67"/>
        <v>0</v>
      </c>
      <c r="Q144" s="1"/>
    </row>
    <row r="145" spans="2:17" ht="12.5">
      <c r="B145" s="7" t="str">
        <f t="shared" si="49"/>
        <v/>
      </c>
      <c r="C145" s="50">
        <f>IF(D93="","-",+C144+1)</f>
        <v>2056</v>
      </c>
      <c r="D145" s="12">
        <f>IF(F144+SUM(E$99:E144)=D$92,F144,D$92-SUM(E$99:E144))</f>
        <v>0</v>
      </c>
      <c r="E145" s="377">
        <f>IF(+J96&lt;F144,J96,D145)</f>
        <v>0</v>
      </c>
      <c r="F145" s="55">
        <f t="shared" si="68"/>
        <v>0</v>
      </c>
      <c r="G145" s="55">
        <f t="shared" si="61"/>
        <v>0</v>
      </c>
      <c r="H145" s="379">
        <f t="shared" si="62"/>
        <v>0</v>
      </c>
      <c r="I145" s="398">
        <f t="shared" si="63"/>
        <v>0</v>
      </c>
      <c r="J145" s="54">
        <f t="shared" si="64"/>
        <v>0</v>
      </c>
      <c r="K145" s="54"/>
      <c r="L145" s="129"/>
      <c r="M145" s="54">
        <f t="shared" si="65"/>
        <v>0</v>
      </c>
      <c r="N145" s="129"/>
      <c r="O145" s="54">
        <f t="shared" si="66"/>
        <v>0</v>
      </c>
      <c r="P145" s="54">
        <f t="shared" si="67"/>
        <v>0</v>
      </c>
      <c r="Q145" s="1"/>
    </row>
    <row r="146" spans="2:17" ht="12.5">
      <c r="B146" s="7" t="str">
        <f t="shared" si="49"/>
        <v/>
      </c>
      <c r="C146" s="50">
        <f>IF(D93="","-",+C145+1)</f>
        <v>2057</v>
      </c>
      <c r="D146" s="12">
        <f>IF(F145+SUM(E$99:E145)=D$92,F145,D$92-SUM(E$99:E145))</f>
        <v>0</v>
      </c>
      <c r="E146" s="377">
        <f>IF(+J96&lt;F145,J96,D146)</f>
        <v>0</v>
      </c>
      <c r="F146" s="55">
        <f t="shared" si="68"/>
        <v>0</v>
      </c>
      <c r="G146" s="55">
        <f t="shared" si="61"/>
        <v>0</v>
      </c>
      <c r="H146" s="379">
        <f t="shared" si="62"/>
        <v>0</v>
      </c>
      <c r="I146" s="398">
        <f t="shared" si="63"/>
        <v>0</v>
      </c>
      <c r="J146" s="54">
        <f t="shared" si="64"/>
        <v>0</v>
      </c>
      <c r="K146" s="54"/>
      <c r="L146" s="129"/>
      <c r="M146" s="54">
        <f t="shared" si="65"/>
        <v>0</v>
      </c>
      <c r="N146" s="129"/>
      <c r="O146" s="54">
        <f t="shared" si="66"/>
        <v>0</v>
      </c>
      <c r="P146" s="54">
        <f t="shared" si="67"/>
        <v>0</v>
      </c>
      <c r="Q146" s="1"/>
    </row>
    <row r="147" spans="2:17" ht="12.5">
      <c r="B147" s="7" t="str">
        <f t="shared" si="49"/>
        <v/>
      </c>
      <c r="C147" s="50">
        <f>IF(D93="","-",+C146+1)</f>
        <v>2058</v>
      </c>
      <c r="D147" s="12">
        <f>IF(F146+SUM(E$99:E146)=D$92,F146,D$92-SUM(E$99:E146))</f>
        <v>0</v>
      </c>
      <c r="E147" s="377">
        <f>IF(+J96&lt;F146,J96,D147)</f>
        <v>0</v>
      </c>
      <c r="F147" s="55">
        <f t="shared" si="68"/>
        <v>0</v>
      </c>
      <c r="G147" s="55">
        <f t="shared" si="61"/>
        <v>0</v>
      </c>
      <c r="H147" s="379">
        <f t="shared" si="62"/>
        <v>0</v>
      </c>
      <c r="I147" s="398">
        <f t="shared" si="63"/>
        <v>0</v>
      </c>
      <c r="J147" s="54">
        <f t="shared" si="64"/>
        <v>0</v>
      </c>
      <c r="K147" s="54"/>
      <c r="L147" s="129"/>
      <c r="M147" s="54">
        <f t="shared" si="65"/>
        <v>0</v>
      </c>
      <c r="N147" s="129"/>
      <c r="O147" s="54">
        <f t="shared" si="66"/>
        <v>0</v>
      </c>
      <c r="P147" s="54">
        <f t="shared" si="67"/>
        <v>0</v>
      </c>
      <c r="Q147" s="1"/>
    </row>
    <row r="148" spans="2:17" ht="12.5">
      <c r="B148" s="7" t="str">
        <f t="shared" si="49"/>
        <v/>
      </c>
      <c r="C148" s="50">
        <f>IF(D93="","-",+C147+1)</f>
        <v>2059</v>
      </c>
      <c r="D148" s="12">
        <f>IF(F147+SUM(E$99:E147)=D$92,F147,D$92-SUM(E$99:E147))</f>
        <v>0</v>
      </c>
      <c r="E148" s="377">
        <f>IF(+J96&lt;F147,J96,D148)</f>
        <v>0</v>
      </c>
      <c r="F148" s="55">
        <f t="shared" si="68"/>
        <v>0</v>
      </c>
      <c r="G148" s="55">
        <f t="shared" si="61"/>
        <v>0</v>
      </c>
      <c r="H148" s="379">
        <f t="shared" si="62"/>
        <v>0</v>
      </c>
      <c r="I148" s="398">
        <f t="shared" si="63"/>
        <v>0</v>
      </c>
      <c r="J148" s="54">
        <f t="shared" si="64"/>
        <v>0</v>
      </c>
      <c r="K148" s="54"/>
      <c r="L148" s="129"/>
      <c r="M148" s="54">
        <f t="shared" si="65"/>
        <v>0</v>
      </c>
      <c r="N148" s="129"/>
      <c r="O148" s="54">
        <f t="shared" si="66"/>
        <v>0</v>
      </c>
      <c r="P148" s="54">
        <f t="shared" si="67"/>
        <v>0</v>
      </c>
      <c r="Q148" s="1"/>
    </row>
    <row r="149" spans="2:17" ht="12.5">
      <c r="B149" s="7" t="str">
        <f t="shared" si="49"/>
        <v/>
      </c>
      <c r="C149" s="50">
        <f>IF(D93="","-",+C148+1)</f>
        <v>2060</v>
      </c>
      <c r="D149" s="12">
        <f>IF(F148+SUM(E$99:E148)=D$92,F148,D$92-SUM(E$99:E148))</f>
        <v>0</v>
      </c>
      <c r="E149" s="377">
        <f>IF(+J96&lt;F148,J96,D149)</f>
        <v>0</v>
      </c>
      <c r="F149" s="55">
        <f t="shared" si="68"/>
        <v>0</v>
      </c>
      <c r="G149" s="55">
        <f t="shared" si="61"/>
        <v>0</v>
      </c>
      <c r="H149" s="379">
        <f t="shared" si="62"/>
        <v>0</v>
      </c>
      <c r="I149" s="398">
        <f t="shared" si="63"/>
        <v>0</v>
      </c>
      <c r="J149" s="54">
        <f t="shared" si="64"/>
        <v>0</v>
      </c>
      <c r="K149" s="54"/>
      <c r="L149" s="129"/>
      <c r="M149" s="54">
        <f t="shared" si="65"/>
        <v>0</v>
      </c>
      <c r="N149" s="129"/>
      <c r="O149" s="54">
        <f t="shared" si="66"/>
        <v>0</v>
      </c>
      <c r="P149" s="54">
        <f t="shared" si="67"/>
        <v>0</v>
      </c>
      <c r="Q149" s="1"/>
    </row>
    <row r="150" spans="2:17" ht="12.5">
      <c r="B150" s="7" t="str">
        <f t="shared" si="49"/>
        <v/>
      </c>
      <c r="C150" s="50">
        <f>IF(D93="","-",+C149+1)</f>
        <v>2061</v>
      </c>
      <c r="D150" s="12">
        <f>IF(F149+SUM(E$99:E149)=D$92,F149,D$92-SUM(E$99:E149))</f>
        <v>0</v>
      </c>
      <c r="E150" s="377">
        <f>IF(+J96&lt;F149,J96,D150)</f>
        <v>0</v>
      </c>
      <c r="F150" s="55">
        <f t="shared" si="68"/>
        <v>0</v>
      </c>
      <c r="G150" s="55">
        <f t="shared" si="61"/>
        <v>0</v>
      </c>
      <c r="H150" s="379">
        <f t="shared" si="62"/>
        <v>0</v>
      </c>
      <c r="I150" s="398">
        <f t="shared" si="63"/>
        <v>0</v>
      </c>
      <c r="J150" s="54">
        <f t="shared" si="64"/>
        <v>0</v>
      </c>
      <c r="K150" s="54"/>
      <c r="L150" s="129"/>
      <c r="M150" s="54">
        <f t="shared" si="65"/>
        <v>0</v>
      </c>
      <c r="N150" s="129"/>
      <c r="O150" s="54">
        <f t="shared" si="66"/>
        <v>0</v>
      </c>
      <c r="P150" s="54">
        <f t="shared" si="67"/>
        <v>0</v>
      </c>
      <c r="Q150" s="1"/>
    </row>
    <row r="151" spans="2:17" ht="12.5">
      <c r="B151" s="7" t="str">
        <f t="shared" si="49"/>
        <v/>
      </c>
      <c r="C151" s="50">
        <f>IF(D93="","-",+C150+1)</f>
        <v>2062</v>
      </c>
      <c r="D151" s="12">
        <f>IF(F150+SUM(E$99:E150)=D$92,F150,D$92-SUM(E$99:E150))</f>
        <v>0</v>
      </c>
      <c r="E151" s="377">
        <f>IF(+J96&lt;F150,J96,D151)</f>
        <v>0</v>
      </c>
      <c r="F151" s="55">
        <f t="shared" si="68"/>
        <v>0</v>
      </c>
      <c r="G151" s="55">
        <f t="shared" si="61"/>
        <v>0</v>
      </c>
      <c r="H151" s="379">
        <f t="shared" si="62"/>
        <v>0</v>
      </c>
      <c r="I151" s="398">
        <f t="shared" si="63"/>
        <v>0</v>
      </c>
      <c r="J151" s="54">
        <f t="shared" si="64"/>
        <v>0</v>
      </c>
      <c r="K151" s="54"/>
      <c r="L151" s="129"/>
      <c r="M151" s="54">
        <f t="shared" si="65"/>
        <v>0</v>
      </c>
      <c r="N151" s="129"/>
      <c r="O151" s="54">
        <f t="shared" si="66"/>
        <v>0</v>
      </c>
      <c r="P151" s="54">
        <f t="shared" si="67"/>
        <v>0</v>
      </c>
      <c r="Q151" s="1"/>
    </row>
    <row r="152" spans="2:17" ht="12.5">
      <c r="B152" s="7" t="str">
        <f t="shared" si="49"/>
        <v/>
      </c>
      <c r="C152" s="50">
        <f>IF(D93="","-",+C151+1)</f>
        <v>2063</v>
      </c>
      <c r="D152" s="12">
        <f>IF(F151+SUM(E$99:E151)=D$92,F151,D$92-SUM(E$99:E151))</f>
        <v>0</v>
      </c>
      <c r="E152" s="377">
        <f>IF(+J96&lt;F151,J96,D152)</f>
        <v>0</v>
      </c>
      <c r="F152" s="55">
        <f t="shared" si="68"/>
        <v>0</v>
      </c>
      <c r="G152" s="55">
        <f t="shared" si="61"/>
        <v>0</v>
      </c>
      <c r="H152" s="379">
        <f t="shared" si="62"/>
        <v>0</v>
      </c>
      <c r="I152" s="398">
        <f t="shared" si="63"/>
        <v>0</v>
      </c>
      <c r="J152" s="54">
        <f t="shared" si="64"/>
        <v>0</v>
      </c>
      <c r="K152" s="54"/>
      <c r="L152" s="129"/>
      <c r="M152" s="54">
        <f t="shared" si="65"/>
        <v>0</v>
      </c>
      <c r="N152" s="129"/>
      <c r="O152" s="54">
        <f t="shared" si="66"/>
        <v>0</v>
      </c>
      <c r="P152" s="54">
        <f t="shared" si="67"/>
        <v>0</v>
      </c>
      <c r="Q152" s="1"/>
    </row>
    <row r="153" spans="2:17" ht="12.5">
      <c r="B153" s="7" t="str">
        <f t="shared" si="49"/>
        <v/>
      </c>
      <c r="C153" s="50">
        <f>IF(D93="","-",+C152+1)</f>
        <v>2064</v>
      </c>
      <c r="D153" s="12">
        <f>IF(F152+SUM(E$99:E152)=D$92,F152,D$92-SUM(E$99:E152))</f>
        <v>0</v>
      </c>
      <c r="E153" s="377">
        <f>IF(+J96&lt;F152,J96,D153)</f>
        <v>0</v>
      </c>
      <c r="F153" s="55">
        <f t="shared" si="68"/>
        <v>0</v>
      </c>
      <c r="G153" s="55">
        <f t="shared" si="61"/>
        <v>0</v>
      </c>
      <c r="H153" s="379">
        <f t="shared" si="62"/>
        <v>0</v>
      </c>
      <c r="I153" s="398">
        <f t="shared" si="63"/>
        <v>0</v>
      </c>
      <c r="J153" s="54">
        <f t="shared" si="64"/>
        <v>0</v>
      </c>
      <c r="K153" s="54"/>
      <c r="L153" s="129"/>
      <c r="M153" s="54">
        <f t="shared" si="65"/>
        <v>0</v>
      </c>
      <c r="N153" s="129"/>
      <c r="O153" s="54">
        <f t="shared" si="66"/>
        <v>0</v>
      </c>
      <c r="P153" s="54">
        <f t="shared" si="67"/>
        <v>0</v>
      </c>
      <c r="Q153" s="1"/>
    </row>
    <row r="154" spans="2:17" ht="13" thickBot="1">
      <c r="B154" s="7" t="str">
        <f t="shared" si="49"/>
        <v/>
      </c>
      <c r="C154" s="59">
        <f>IF(D93="","-",+C153+1)</f>
        <v>2065</v>
      </c>
      <c r="D154" s="84">
        <f>IF(F153+SUM(E$99:E153)=D$92,F153,D$92-SUM(E$99:E153))</f>
        <v>0</v>
      </c>
      <c r="E154" s="380">
        <f>IF(+J96&lt;F153,J96,D154)</f>
        <v>0</v>
      </c>
      <c r="F154" s="60">
        <f t="shared" si="68"/>
        <v>0</v>
      </c>
      <c r="G154" s="60">
        <f t="shared" si="61"/>
        <v>0</v>
      </c>
      <c r="H154" s="381">
        <f t="shared" si="62"/>
        <v>0</v>
      </c>
      <c r="I154" s="399">
        <f t="shared" si="63"/>
        <v>0</v>
      </c>
      <c r="J154" s="64">
        <f t="shared" si="64"/>
        <v>0</v>
      </c>
      <c r="K154" s="54"/>
      <c r="L154" s="130"/>
      <c r="M154" s="64">
        <f t="shared" si="65"/>
        <v>0</v>
      </c>
      <c r="N154" s="130"/>
      <c r="O154" s="64">
        <f t="shared" si="66"/>
        <v>0</v>
      </c>
      <c r="P154" s="64">
        <f t="shared" si="67"/>
        <v>0</v>
      </c>
      <c r="Q154" s="1"/>
    </row>
    <row r="155" spans="2:17" ht="12.5">
      <c r="C155" s="12" t="s">
        <v>78</v>
      </c>
      <c r="D155" s="292"/>
      <c r="E155" s="292">
        <f>SUM(E99:E154)</f>
        <v>5250739.0000000019</v>
      </c>
      <c r="F155" s="292"/>
      <c r="G155" s="292"/>
      <c r="H155" s="292">
        <f>SUM(H99:H154)</f>
        <v>19507003.865572333</v>
      </c>
      <c r="I155" s="292">
        <f>SUM(I99:I154)</f>
        <v>19507003.865572333</v>
      </c>
      <c r="J155" s="292">
        <f>SUM(J99:J154)</f>
        <v>0</v>
      </c>
      <c r="K155" s="292"/>
      <c r="L155" s="292"/>
      <c r="M155" s="292"/>
      <c r="N155" s="292"/>
      <c r="O155" s="292"/>
      <c r="P155" s="1"/>
      <c r="Q155" s="1"/>
    </row>
    <row r="156" spans="2:17" ht="12.5"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  <c r="Q157" s="1"/>
    </row>
    <row r="158" spans="2:17" ht="12.5"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09" priority="1" stopIfTrue="1" operator="equal">
      <formula>$I$10</formula>
    </cfRule>
  </conditionalFormatting>
  <conditionalFormatting sqref="C99:C154">
    <cfRule type="cellIs" dxfId="10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76">
    <tabColor indexed="37"/>
  </sheetPr>
  <dimension ref="A1:Q162"/>
  <sheetViews>
    <sheetView topLeftCell="A7" zoomScaleNormal="100" zoomScaleSheetLayoutView="75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25 of 77</v>
      </c>
      <c r="Q1" s="13"/>
    </row>
    <row r="2" spans="1:17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 t="str">
        <f>RIGHT(N3,3)</f>
        <v/>
      </c>
      <c r="P3" s="96">
        <v>1</v>
      </c>
    </row>
    <row r="4" spans="1:17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7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8878.5943513487637</v>
      </c>
      <c r="P5" s="1"/>
    </row>
    <row r="6" spans="1:17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8878.5943513487637</v>
      </c>
      <c r="O6" s="1"/>
      <c r="P6" s="1"/>
    </row>
    <row r="7" spans="1:17" ht="13.5" thickBot="1">
      <c r="C7" s="25" t="s">
        <v>48</v>
      </c>
      <c r="D7" s="127" t="s">
        <v>268</v>
      </c>
      <c r="E7" s="1"/>
      <c r="F7" s="1"/>
      <c r="G7" s="29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7" ht="13.5" thickBot="1">
      <c r="C8" s="29"/>
      <c r="D8" s="104" t="str">
        <f>IF(D10&lt;100000,"DOES NOT MEET SPP $100,000 MINIMUM INVESTMENT FOR REGIONAL BPU SHARING.","")</f>
        <v>DOES NOT MEET SPP $100,000 MINIMUM INVESTMENT FOR REGIONAL BPU SHARING.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254</v>
      </c>
      <c r="E9" s="31"/>
      <c r="F9" s="31"/>
      <c r="G9" s="461" t="s">
        <v>539</v>
      </c>
      <c r="H9" s="31"/>
      <c r="I9" s="32"/>
      <c r="J9" s="33"/>
      <c r="P9" s="1"/>
    </row>
    <row r="10" spans="1:17" ht="13">
      <c r="C10" s="34" t="s">
        <v>51</v>
      </c>
      <c r="D10" s="362">
        <v>88842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7" ht="12.5">
      <c r="C11" s="34" t="s">
        <v>54</v>
      </c>
      <c r="D11" s="37">
        <v>2010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2">
        <v>12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2166.8780487804879</v>
      </c>
      <c r="J14" s="292"/>
      <c r="K14" s="292"/>
      <c r="L14" s="292"/>
      <c r="M14" s="292"/>
      <c r="N14" s="292"/>
      <c r="O14" s="1"/>
      <c r="P14" s="1"/>
    </row>
    <row r="15" spans="1:17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131" t="s">
        <v>260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2010</v>
      </c>
      <c r="D17" s="133">
        <v>91500</v>
      </c>
      <c r="E17" s="373">
        <v>0</v>
      </c>
      <c r="F17" s="133">
        <v>91500</v>
      </c>
      <c r="G17" s="373">
        <v>13154.497429496008</v>
      </c>
      <c r="H17" s="374">
        <v>13154.497429496008</v>
      </c>
      <c r="I17" s="141">
        <v>0</v>
      </c>
      <c r="J17" s="52"/>
      <c r="K17" s="112">
        <f t="shared" ref="K17:K22" si="0">G17</f>
        <v>13154.497429496008</v>
      </c>
      <c r="L17" s="53">
        <f t="shared" ref="L17:L48" si="1">IF(K17&lt;&gt;0,+G17-K17,0)</f>
        <v>0</v>
      </c>
      <c r="M17" s="112">
        <f t="shared" ref="M17:M22" si="2">H17</f>
        <v>13154.497429496008</v>
      </c>
      <c r="N17" s="53">
        <f t="shared" ref="N17:N48" si="3">IF(M17&lt;&gt;0,+H17-M17,0)</f>
        <v>0</v>
      </c>
      <c r="O17" s="54">
        <f t="shared" ref="O17:O48" si="4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2011</v>
      </c>
      <c r="D18" s="137">
        <v>88842</v>
      </c>
      <c r="E18" s="375">
        <v>2166.8780487804879</v>
      </c>
      <c r="F18" s="137">
        <v>86675.121951219509</v>
      </c>
      <c r="G18" s="375">
        <v>15704.854678854768</v>
      </c>
      <c r="H18" s="374">
        <v>15704.854678854768</v>
      </c>
      <c r="I18" s="141">
        <v>0</v>
      </c>
      <c r="J18" s="52"/>
      <c r="K18" s="113">
        <f t="shared" si="0"/>
        <v>15704.854678854768</v>
      </c>
      <c r="L18" s="54">
        <f t="shared" si="1"/>
        <v>0</v>
      </c>
      <c r="M18" s="113">
        <f t="shared" si="2"/>
        <v>15704.854678854768</v>
      </c>
      <c r="N18" s="54">
        <f t="shared" si="3"/>
        <v>0</v>
      </c>
      <c r="O18" s="54">
        <f t="shared" si="4"/>
        <v>0</v>
      </c>
      <c r="P18" s="1"/>
    </row>
    <row r="19" spans="2:16" ht="12.5">
      <c r="B19" s="7" t="str">
        <f>IF(D19=F18,"","IU")</f>
        <v/>
      </c>
      <c r="C19" s="50">
        <f>IF(D11="","-",+C18+1)</f>
        <v>2012</v>
      </c>
      <c r="D19" s="151">
        <v>86675.121951219509</v>
      </c>
      <c r="E19" s="419">
        <v>2115.2857142857142</v>
      </c>
      <c r="F19" s="151">
        <v>84559.836236933799</v>
      </c>
      <c r="G19" s="419">
        <v>14691.036403517382</v>
      </c>
      <c r="H19" s="420">
        <v>14691.036403517382</v>
      </c>
      <c r="I19" s="141">
        <v>0</v>
      </c>
      <c r="J19" s="52"/>
      <c r="K19" s="113">
        <f t="shared" si="0"/>
        <v>14691.036403517382</v>
      </c>
      <c r="L19" s="54">
        <f t="shared" si="1"/>
        <v>0</v>
      </c>
      <c r="M19" s="113">
        <f t="shared" si="2"/>
        <v>14691.036403517382</v>
      </c>
      <c r="N19" s="54">
        <f t="shared" si="3"/>
        <v>0</v>
      </c>
      <c r="O19" s="54">
        <f t="shared" si="4"/>
        <v>0</v>
      </c>
      <c r="P19" s="1"/>
    </row>
    <row r="20" spans="2:16" ht="12.5">
      <c r="B20" s="7" t="str">
        <f t="shared" ref="B20:B72" si="5">IF(D20=F19,"","IU")</f>
        <v/>
      </c>
      <c r="C20" s="50">
        <f>IF(D11="","-",+C19+1)</f>
        <v>2013</v>
      </c>
      <c r="D20" s="151">
        <v>84559.836236933799</v>
      </c>
      <c r="E20" s="419">
        <v>2115.2857142857142</v>
      </c>
      <c r="F20" s="151">
        <v>82444.550522648089</v>
      </c>
      <c r="G20" s="419">
        <v>13656.457775002271</v>
      </c>
      <c r="H20" s="420">
        <v>13656.457775002271</v>
      </c>
      <c r="I20" s="153">
        <v>0</v>
      </c>
      <c r="J20" s="52"/>
      <c r="K20" s="113">
        <f t="shared" si="0"/>
        <v>13656.457775002271</v>
      </c>
      <c r="L20" s="54">
        <f t="shared" ref="L20:L25" si="6">IF(K20&lt;&gt;0,+G20-K20,0)</f>
        <v>0</v>
      </c>
      <c r="M20" s="113">
        <f t="shared" si="2"/>
        <v>13656.457775002271</v>
      </c>
      <c r="N20" s="54">
        <f t="shared" ref="N20:N25" si="7">IF(M20&lt;&gt;0,+H20-M20,0)</f>
        <v>0</v>
      </c>
      <c r="O20" s="54">
        <f t="shared" ref="O20:O25" si="8">+N20-L20</f>
        <v>0</v>
      </c>
      <c r="P20" s="1"/>
    </row>
    <row r="21" spans="2:16" ht="12.5">
      <c r="B21" s="7" t="str">
        <f t="shared" si="5"/>
        <v/>
      </c>
      <c r="C21" s="50">
        <f>IF(D12="","-",+C20+1)</f>
        <v>2014</v>
      </c>
      <c r="D21" s="151">
        <v>82444.550522648089</v>
      </c>
      <c r="E21" s="419">
        <v>2115.2857142857142</v>
      </c>
      <c r="F21" s="151">
        <v>80329.264808362379</v>
      </c>
      <c r="G21" s="419">
        <v>12952.547656930288</v>
      </c>
      <c r="H21" s="420">
        <v>12952.547656930288</v>
      </c>
      <c r="I21" s="153">
        <v>0</v>
      </c>
      <c r="J21" s="52"/>
      <c r="K21" s="113">
        <f t="shared" si="0"/>
        <v>12952.547656930288</v>
      </c>
      <c r="L21" s="54">
        <f t="shared" si="6"/>
        <v>0</v>
      </c>
      <c r="M21" s="113">
        <f t="shared" si="2"/>
        <v>12952.547656930288</v>
      </c>
      <c r="N21" s="54">
        <f t="shared" si="7"/>
        <v>0</v>
      </c>
      <c r="O21" s="54">
        <f t="shared" si="8"/>
        <v>0</v>
      </c>
      <c r="P21" s="1"/>
    </row>
    <row r="22" spans="2:16" ht="12.5">
      <c r="B22" s="7" t="str">
        <f t="shared" si="5"/>
        <v/>
      </c>
      <c r="C22" s="50">
        <f>IF(D11="","-",+C21+1)</f>
        <v>2015</v>
      </c>
      <c r="D22" s="151">
        <v>80329.264808362379</v>
      </c>
      <c r="E22" s="419">
        <v>2115.2857142857142</v>
      </c>
      <c r="F22" s="151">
        <v>78213.979094076669</v>
      </c>
      <c r="G22" s="419">
        <v>12416.442264342599</v>
      </c>
      <c r="H22" s="420">
        <v>12416.442264342599</v>
      </c>
      <c r="I22" s="52">
        <v>0</v>
      </c>
      <c r="J22" s="52"/>
      <c r="K22" s="113">
        <f t="shared" si="0"/>
        <v>12416.442264342599</v>
      </c>
      <c r="L22" s="54">
        <f t="shared" si="6"/>
        <v>0</v>
      </c>
      <c r="M22" s="113">
        <f t="shared" si="2"/>
        <v>12416.442264342599</v>
      </c>
      <c r="N22" s="54">
        <f t="shared" si="7"/>
        <v>0</v>
      </c>
      <c r="O22" s="54">
        <f t="shared" si="8"/>
        <v>0</v>
      </c>
      <c r="P22" s="1"/>
    </row>
    <row r="23" spans="2:16" ht="12.5">
      <c r="B23" s="7" t="str">
        <f t="shared" si="5"/>
        <v/>
      </c>
      <c r="C23" s="50">
        <f>IF(D11="","-",+C22+1)</f>
        <v>2016</v>
      </c>
      <c r="D23" s="151">
        <v>78213.979094076669</v>
      </c>
      <c r="E23" s="419">
        <v>2115.2857142857142</v>
      </c>
      <c r="F23" s="151">
        <v>76098.693379790959</v>
      </c>
      <c r="G23" s="419">
        <v>12014.201848101253</v>
      </c>
      <c r="H23" s="420">
        <v>12014.201848101253</v>
      </c>
      <c r="I23" s="52">
        <f t="shared" ref="I23:I48" si="9">H23-G23</f>
        <v>0</v>
      </c>
      <c r="J23" s="52"/>
      <c r="K23" s="113">
        <f t="shared" ref="K23:K28" si="10">G23</f>
        <v>12014.201848101253</v>
      </c>
      <c r="L23" s="54">
        <f t="shared" si="6"/>
        <v>0</v>
      </c>
      <c r="M23" s="113">
        <f t="shared" ref="M23:M28" si="11">H23</f>
        <v>12014.201848101253</v>
      </c>
      <c r="N23" s="54">
        <f t="shared" si="7"/>
        <v>0</v>
      </c>
      <c r="O23" s="54">
        <f t="shared" si="8"/>
        <v>0</v>
      </c>
      <c r="P23" s="1"/>
    </row>
    <row r="24" spans="2:16" ht="12.5">
      <c r="B24" s="7" t="str">
        <f t="shared" si="5"/>
        <v/>
      </c>
      <c r="C24" s="50">
        <f>IF(D11="","-",+C23+1)</f>
        <v>2017</v>
      </c>
      <c r="D24" s="151">
        <v>76098.693379790959</v>
      </c>
      <c r="E24" s="419">
        <v>2066.0930232558139</v>
      </c>
      <c r="F24" s="151">
        <v>74032.600356535142</v>
      </c>
      <c r="G24" s="419">
        <v>11366.166201307635</v>
      </c>
      <c r="H24" s="420">
        <v>11366.166201307635</v>
      </c>
      <c r="I24" s="52">
        <f t="shared" si="9"/>
        <v>0</v>
      </c>
      <c r="J24" s="52"/>
      <c r="K24" s="113">
        <f t="shared" si="10"/>
        <v>11366.166201307635</v>
      </c>
      <c r="L24" s="54">
        <f t="shared" si="6"/>
        <v>0</v>
      </c>
      <c r="M24" s="113">
        <f t="shared" si="11"/>
        <v>11366.166201307635</v>
      </c>
      <c r="N24" s="54">
        <f t="shared" si="7"/>
        <v>0</v>
      </c>
      <c r="O24" s="54">
        <f t="shared" si="8"/>
        <v>0</v>
      </c>
      <c r="P24" s="1"/>
    </row>
    <row r="25" spans="2:16" ht="12.5">
      <c r="B25" s="7" t="str">
        <f t="shared" si="5"/>
        <v/>
      </c>
      <c r="C25" s="50">
        <f>IF(D11="","-",+C24+1)</f>
        <v>2018</v>
      </c>
      <c r="D25" s="151">
        <v>74032.600356535142</v>
      </c>
      <c r="E25" s="419">
        <v>2166.8780487804879</v>
      </c>
      <c r="F25" s="151">
        <v>71865.722307754651</v>
      </c>
      <c r="G25" s="419">
        <v>11438.285975861665</v>
      </c>
      <c r="H25" s="420">
        <v>11438.285975861665</v>
      </c>
      <c r="I25" s="52">
        <f t="shared" si="9"/>
        <v>0</v>
      </c>
      <c r="J25" s="52"/>
      <c r="K25" s="113">
        <f t="shared" si="10"/>
        <v>11438.285975861665</v>
      </c>
      <c r="L25" s="54">
        <f t="shared" si="6"/>
        <v>0</v>
      </c>
      <c r="M25" s="113">
        <f t="shared" si="11"/>
        <v>11438.285975861665</v>
      </c>
      <c r="N25" s="54">
        <f t="shared" si="7"/>
        <v>0</v>
      </c>
      <c r="O25" s="54">
        <f t="shared" si="8"/>
        <v>0</v>
      </c>
      <c r="P25" s="1"/>
    </row>
    <row r="26" spans="2:16" ht="12.5">
      <c r="B26" s="7" t="str">
        <f t="shared" si="5"/>
        <v/>
      </c>
      <c r="C26" s="50">
        <f>IF(D11="","-",+C25+1)</f>
        <v>2019</v>
      </c>
      <c r="D26" s="151">
        <v>71865.722307754651</v>
      </c>
      <c r="E26" s="419">
        <v>2166.8780487804879</v>
      </c>
      <c r="F26" s="151">
        <v>69698.844258974161</v>
      </c>
      <c r="G26" s="419">
        <v>11162.888562764485</v>
      </c>
      <c r="H26" s="420">
        <v>11162.888562764485</v>
      </c>
      <c r="I26" s="52">
        <f t="shared" si="9"/>
        <v>0</v>
      </c>
      <c r="J26" s="52"/>
      <c r="K26" s="113">
        <f t="shared" si="10"/>
        <v>11162.888562764485</v>
      </c>
      <c r="L26" s="54">
        <f t="shared" ref="L26" si="12">IF(K26&lt;&gt;0,+G26-K26,0)</f>
        <v>0</v>
      </c>
      <c r="M26" s="113">
        <f t="shared" si="11"/>
        <v>11162.888562764485</v>
      </c>
      <c r="N26" s="54">
        <f t="shared" si="3"/>
        <v>0</v>
      </c>
      <c r="O26" s="54">
        <f t="shared" si="4"/>
        <v>0</v>
      </c>
      <c r="P26" s="1"/>
    </row>
    <row r="27" spans="2:16" ht="12.5">
      <c r="B27" s="7" t="str">
        <f t="shared" si="5"/>
        <v/>
      </c>
      <c r="C27" s="50">
        <f>IF(D11="","-",+C26+1)</f>
        <v>2020</v>
      </c>
      <c r="D27" s="151">
        <v>69698.844258974161</v>
      </c>
      <c r="E27" s="419">
        <v>2166.8780487804879</v>
      </c>
      <c r="F27" s="151">
        <v>67531.96621019367</v>
      </c>
      <c r="G27" s="419">
        <v>9188.6667831500235</v>
      </c>
      <c r="H27" s="420">
        <v>9188.6667831500235</v>
      </c>
      <c r="I27" s="52">
        <f t="shared" si="9"/>
        <v>0</v>
      </c>
      <c r="J27" s="52"/>
      <c r="K27" s="113">
        <f t="shared" si="10"/>
        <v>9188.6667831500235</v>
      </c>
      <c r="L27" s="54">
        <f t="shared" ref="L27" si="13">IF(K27&lt;&gt;0,+G27-K27,0)</f>
        <v>0</v>
      </c>
      <c r="M27" s="113">
        <f t="shared" si="11"/>
        <v>9188.6667831500235</v>
      </c>
      <c r="N27" s="54">
        <f t="shared" si="3"/>
        <v>0</v>
      </c>
      <c r="O27" s="54">
        <f t="shared" si="4"/>
        <v>0</v>
      </c>
      <c r="P27" s="1"/>
    </row>
    <row r="28" spans="2:16" ht="12.5">
      <c r="B28" s="7" t="str">
        <f t="shared" si="5"/>
        <v>IU</v>
      </c>
      <c r="C28" s="50">
        <f>IF(D11="","-",+C27+1)</f>
        <v>2021</v>
      </c>
      <c r="D28" s="151">
        <v>67632.751235718344</v>
      </c>
      <c r="E28" s="419">
        <v>2115.2857142857142</v>
      </c>
      <c r="F28" s="151">
        <v>65517.465521432627</v>
      </c>
      <c r="G28" s="419">
        <v>9172.5497891198665</v>
      </c>
      <c r="H28" s="420">
        <v>9172.5497891198665</v>
      </c>
      <c r="I28" s="52">
        <f t="shared" si="9"/>
        <v>0</v>
      </c>
      <c r="J28" s="52"/>
      <c r="K28" s="113">
        <f t="shared" si="10"/>
        <v>9172.5497891198665</v>
      </c>
      <c r="L28" s="54">
        <f t="shared" ref="L28" si="14">IF(K28&lt;&gt;0,+G28-K28,0)</f>
        <v>0</v>
      </c>
      <c r="M28" s="113">
        <f t="shared" si="11"/>
        <v>9172.5497891198665</v>
      </c>
      <c r="N28" s="54">
        <f t="shared" si="3"/>
        <v>0</v>
      </c>
      <c r="O28" s="54">
        <f t="shared" si="4"/>
        <v>0</v>
      </c>
      <c r="P28" s="1"/>
    </row>
    <row r="29" spans="2:16" ht="12.5">
      <c r="B29" s="7" t="str">
        <f t="shared" si="5"/>
        <v>IU</v>
      </c>
      <c r="C29" s="50">
        <f>IF(D11="","-",+C28+1)</f>
        <v>2022</v>
      </c>
      <c r="D29" s="151">
        <v>65416.680495907953</v>
      </c>
      <c r="E29" s="419">
        <v>2115.2857142857142</v>
      </c>
      <c r="F29" s="151">
        <v>63301.394781622235</v>
      </c>
      <c r="G29" s="419">
        <v>9352.0795778401916</v>
      </c>
      <c r="H29" s="420">
        <v>9352.0795778401916</v>
      </c>
      <c r="I29" s="52">
        <f t="shared" si="9"/>
        <v>0</v>
      </c>
      <c r="J29" s="52"/>
      <c r="K29" s="113">
        <f t="shared" ref="K29" si="15">G29</f>
        <v>9352.0795778401916</v>
      </c>
      <c r="L29" s="54">
        <f t="shared" ref="L29" si="16">IF(K29&lt;&gt;0,+G29-K29,0)</f>
        <v>0</v>
      </c>
      <c r="M29" s="113">
        <f t="shared" ref="M29" si="17">H29</f>
        <v>9352.0795778401916</v>
      </c>
      <c r="N29" s="54">
        <f t="shared" si="3"/>
        <v>0</v>
      </c>
      <c r="O29" s="54">
        <f t="shared" si="4"/>
        <v>0</v>
      </c>
      <c r="P29" s="1"/>
    </row>
    <row r="30" spans="2:16" ht="12.5">
      <c r="B30" s="7" t="str">
        <f t="shared" si="5"/>
        <v/>
      </c>
      <c r="C30" s="50">
        <f>IF(D11="","-",+C29+1)</f>
        <v>2023</v>
      </c>
      <c r="D30" s="151">
        <v>63301.394781622235</v>
      </c>
      <c r="E30" s="419">
        <v>2115.2857142857142</v>
      </c>
      <c r="F30" s="151">
        <v>61186.109067336518</v>
      </c>
      <c r="G30" s="419">
        <v>9978.3389667059218</v>
      </c>
      <c r="H30" s="420">
        <v>9978.3389667059218</v>
      </c>
      <c r="I30" s="52">
        <f t="shared" si="9"/>
        <v>0</v>
      </c>
      <c r="J30" s="52"/>
      <c r="K30" s="113">
        <f t="shared" ref="K30" si="18">G30</f>
        <v>9978.3389667059218</v>
      </c>
      <c r="L30" s="54">
        <f t="shared" ref="L30" si="19">IF(K30&lt;&gt;0,+G30-K30,0)</f>
        <v>0</v>
      </c>
      <c r="M30" s="113">
        <f t="shared" ref="M30" si="20">H30</f>
        <v>9978.3389667059218</v>
      </c>
      <c r="N30" s="54">
        <f t="shared" ref="N30" si="21">IF(M30&lt;&gt;0,+H30-M30,0)</f>
        <v>0</v>
      </c>
      <c r="O30" s="54">
        <f t="shared" ref="O30" si="22">+N30-L30</f>
        <v>0</v>
      </c>
      <c r="P30" s="1"/>
    </row>
    <row r="31" spans="2:16" ht="12.5">
      <c r="B31" s="7" t="str">
        <f t="shared" si="5"/>
        <v/>
      </c>
      <c r="C31" s="460">
        <f>IF(D11="","-",+C30+1)</f>
        <v>2024</v>
      </c>
      <c r="D31" s="151">
        <v>61186.109067336518</v>
      </c>
      <c r="E31" s="419">
        <v>2019.1363636363637</v>
      </c>
      <c r="F31" s="151">
        <v>59166.972703700158</v>
      </c>
      <c r="G31" s="419">
        <v>9211.8656885441596</v>
      </c>
      <c r="H31" s="420">
        <v>9211.8656885441596</v>
      </c>
      <c r="I31" s="52">
        <f t="shared" si="9"/>
        <v>0</v>
      </c>
      <c r="J31" s="52"/>
      <c r="K31" s="113">
        <f t="shared" ref="K31" si="23">G31</f>
        <v>9211.8656885441596</v>
      </c>
      <c r="L31" s="54">
        <f t="shared" ref="L31" si="24">IF(K31&lt;&gt;0,+G31-K31,0)</f>
        <v>0</v>
      </c>
      <c r="M31" s="113">
        <f t="shared" ref="M31" si="25">H31</f>
        <v>9211.8656885441596</v>
      </c>
      <c r="N31" s="54">
        <f t="shared" ref="N31" si="26">IF(M31&lt;&gt;0,+H31-M31,0)</f>
        <v>0</v>
      </c>
      <c r="O31" s="54">
        <f t="shared" ref="O31" si="27">+N31-L31</f>
        <v>0</v>
      </c>
      <c r="P31" s="1"/>
    </row>
    <row r="32" spans="2:16" ht="13">
      <c r="B32" s="7" t="str">
        <f t="shared" si="5"/>
        <v/>
      </c>
      <c r="C32" s="459">
        <f>IF(D11="","-",+C31+1)</f>
        <v>2025</v>
      </c>
      <c r="D32" s="151">
        <v>59166.972703700158</v>
      </c>
      <c r="E32" s="419">
        <v>2066.0930232558139</v>
      </c>
      <c r="F32" s="151">
        <v>57100.879680444341</v>
      </c>
      <c r="G32" s="419">
        <v>9026.2460388745894</v>
      </c>
      <c r="H32" s="420">
        <v>9026.2460388745894</v>
      </c>
      <c r="I32" s="52">
        <f t="shared" si="9"/>
        <v>0</v>
      </c>
      <c r="J32" s="52"/>
      <c r="K32" s="113">
        <f t="shared" ref="K32" si="28">G32</f>
        <v>9026.2460388745894</v>
      </c>
      <c r="L32" s="54">
        <f t="shared" ref="L32" si="29">IF(K32&lt;&gt;0,+G32-K32,0)</f>
        <v>0</v>
      </c>
      <c r="M32" s="113">
        <f t="shared" ref="M32" si="30">H32</f>
        <v>9026.2460388745894</v>
      </c>
      <c r="N32" s="54">
        <f t="shared" ref="N32" si="31">IF(M32&lt;&gt;0,+H32-M32,0)</f>
        <v>0</v>
      </c>
      <c r="O32" s="54">
        <f t="shared" ref="O32" si="32">+N32-L32</f>
        <v>0</v>
      </c>
      <c r="P32" s="1"/>
    </row>
    <row r="33" spans="2:16" ht="12.5">
      <c r="B33" s="7"/>
      <c r="C33" s="50">
        <f>IF(D11="","-",+C32+1)</f>
        <v>2026</v>
      </c>
      <c r="D33" s="55">
        <f>IF(F32+SUM(E$17:E32)=D$10,F32,D$10-SUM(E$17:E32))</f>
        <v>57100.879680444341</v>
      </c>
      <c r="E33" s="377">
        <f>IF(+I14&lt;F32,I14,D33)</f>
        <v>2166.8780487804879</v>
      </c>
      <c r="F33" s="55">
        <f t="shared" ref="F33:F48" si="33">+D33-E33</f>
        <v>54934.00163166385</v>
      </c>
      <c r="G33" s="378">
        <f t="shared" ref="G33:G55" si="34">+I$12*((D33+F33)/2)+E33</f>
        <v>8878.5943513487637</v>
      </c>
      <c r="H33" s="363">
        <f t="shared" ref="H33:H55" si="35">+I$13*((D33+F33)/2)+E33</f>
        <v>8878.5943513487637</v>
      </c>
      <c r="I33" s="52">
        <f t="shared" si="9"/>
        <v>0</v>
      </c>
      <c r="J33" s="52"/>
      <c r="K33" s="129"/>
      <c r="L33" s="54">
        <f t="shared" si="1"/>
        <v>0</v>
      </c>
      <c r="M33" s="129"/>
      <c r="N33" s="54">
        <f t="shared" si="3"/>
        <v>0</v>
      </c>
      <c r="O33" s="54">
        <f t="shared" si="4"/>
        <v>0</v>
      </c>
      <c r="P33" s="1"/>
    </row>
    <row r="34" spans="2:16" ht="12.5">
      <c r="B34" s="7" t="str">
        <f t="shared" si="5"/>
        <v/>
      </c>
      <c r="C34" s="50">
        <f>IF(D11="","-",+C33+1)</f>
        <v>2027</v>
      </c>
      <c r="D34" s="55">
        <f>IF(F33+SUM(E$17:E33)=D$10,F33,D$10-SUM(E$17:E33))</f>
        <v>54934.00163166385</v>
      </c>
      <c r="E34" s="377">
        <f>IF(+I14&lt;F33,I14,D34)</f>
        <v>2166.8780487804879</v>
      </c>
      <c r="F34" s="55">
        <f t="shared" si="33"/>
        <v>52767.12358288336</v>
      </c>
      <c r="G34" s="378">
        <f t="shared" si="34"/>
        <v>8618.9703743275004</v>
      </c>
      <c r="H34" s="363">
        <f t="shared" si="35"/>
        <v>8618.9703743275004</v>
      </c>
      <c r="I34" s="52">
        <f t="shared" si="9"/>
        <v>0</v>
      </c>
      <c r="J34" s="52"/>
      <c r="K34" s="129"/>
      <c r="L34" s="54">
        <f t="shared" si="1"/>
        <v>0</v>
      </c>
      <c r="M34" s="129"/>
      <c r="N34" s="54">
        <f t="shared" si="3"/>
        <v>0</v>
      </c>
      <c r="O34" s="54">
        <f t="shared" si="4"/>
        <v>0</v>
      </c>
      <c r="P34" s="1"/>
    </row>
    <row r="35" spans="2:16" ht="12.5">
      <c r="B35" s="7" t="str">
        <f t="shared" si="5"/>
        <v/>
      </c>
      <c r="C35" s="50">
        <f>IF(D11="","-",+C34+1)</f>
        <v>2028</v>
      </c>
      <c r="D35" s="55">
        <f>IF(F34+SUM(E$17:E34)=D$10,F34,D$10-SUM(E$17:E34))</f>
        <v>52767.12358288336</v>
      </c>
      <c r="E35" s="377">
        <f>IF(+I14&lt;F34,I14,D35)</f>
        <v>2166.8780487804879</v>
      </c>
      <c r="F35" s="55">
        <f t="shared" si="33"/>
        <v>50600.245534102869</v>
      </c>
      <c r="G35" s="378">
        <f t="shared" si="34"/>
        <v>8359.3463973062371</v>
      </c>
      <c r="H35" s="363">
        <f t="shared" si="35"/>
        <v>8359.3463973062371</v>
      </c>
      <c r="I35" s="52">
        <f t="shared" si="9"/>
        <v>0</v>
      </c>
      <c r="J35" s="52"/>
      <c r="K35" s="129"/>
      <c r="L35" s="54">
        <f t="shared" si="1"/>
        <v>0</v>
      </c>
      <c r="M35" s="129"/>
      <c r="N35" s="54">
        <f t="shared" si="3"/>
        <v>0</v>
      </c>
      <c r="O35" s="54">
        <f t="shared" si="4"/>
        <v>0</v>
      </c>
      <c r="P35" s="1"/>
    </row>
    <row r="36" spans="2:16" ht="12.5">
      <c r="B36" s="7" t="str">
        <f t="shared" si="5"/>
        <v/>
      </c>
      <c r="C36" s="50">
        <f>IF(D11="","-",+C35+1)</f>
        <v>2029</v>
      </c>
      <c r="D36" s="55">
        <f>IF(F35+SUM(E$17:E35)=D$10,F35,D$10-SUM(E$17:E35))</f>
        <v>50600.245534102869</v>
      </c>
      <c r="E36" s="377">
        <f>IF(+I14&lt;F35,I14,D36)</f>
        <v>2166.8780487804879</v>
      </c>
      <c r="F36" s="55">
        <f t="shared" si="33"/>
        <v>48433.367485322378</v>
      </c>
      <c r="G36" s="378">
        <f t="shared" si="34"/>
        <v>8099.7224202849748</v>
      </c>
      <c r="H36" s="363">
        <f t="shared" si="35"/>
        <v>8099.7224202849748</v>
      </c>
      <c r="I36" s="52">
        <f t="shared" si="9"/>
        <v>0</v>
      </c>
      <c r="J36" s="52"/>
      <c r="K36" s="129"/>
      <c r="L36" s="54">
        <f t="shared" si="1"/>
        <v>0</v>
      </c>
      <c r="M36" s="129"/>
      <c r="N36" s="54">
        <f t="shared" si="3"/>
        <v>0</v>
      </c>
      <c r="O36" s="54">
        <f t="shared" si="4"/>
        <v>0</v>
      </c>
      <c r="P36" s="1"/>
    </row>
    <row r="37" spans="2:16" ht="12.5">
      <c r="B37" s="7" t="str">
        <f t="shared" si="5"/>
        <v/>
      </c>
      <c r="C37" s="50">
        <f>IF(D11="","-",+C36+1)</f>
        <v>2030</v>
      </c>
      <c r="D37" s="55">
        <f>IF(F36+SUM(E$17:E36)=D$10,F36,D$10-SUM(E$17:E36))</f>
        <v>48433.367485322378</v>
      </c>
      <c r="E37" s="377">
        <f>IF(+I14&lt;F36,I14,D37)</f>
        <v>2166.8780487804879</v>
      </c>
      <c r="F37" s="55">
        <f t="shared" si="33"/>
        <v>46266.489436541888</v>
      </c>
      <c r="G37" s="378">
        <f t="shared" si="34"/>
        <v>7840.0984432637115</v>
      </c>
      <c r="H37" s="363">
        <f t="shared" si="35"/>
        <v>7840.0984432637115</v>
      </c>
      <c r="I37" s="52">
        <f t="shared" si="9"/>
        <v>0</v>
      </c>
      <c r="J37" s="52"/>
      <c r="K37" s="129"/>
      <c r="L37" s="54">
        <f t="shared" si="1"/>
        <v>0</v>
      </c>
      <c r="M37" s="129"/>
      <c r="N37" s="54">
        <f t="shared" si="3"/>
        <v>0</v>
      </c>
      <c r="O37" s="54">
        <f t="shared" si="4"/>
        <v>0</v>
      </c>
      <c r="P37" s="1"/>
    </row>
    <row r="38" spans="2:16" ht="12.5">
      <c r="B38" s="7" t="str">
        <f t="shared" si="5"/>
        <v/>
      </c>
      <c r="C38" s="50">
        <f>IF(D11="","-",+C37+1)</f>
        <v>2031</v>
      </c>
      <c r="D38" s="55">
        <f>IF(F37+SUM(E$17:E37)=D$10,F37,D$10-SUM(E$17:E37))</f>
        <v>46266.489436541888</v>
      </c>
      <c r="E38" s="377">
        <f>IF(+I14&lt;F37,I14,D38)</f>
        <v>2166.8780487804879</v>
      </c>
      <c r="F38" s="55">
        <f t="shared" si="33"/>
        <v>44099.611387761397</v>
      </c>
      <c r="G38" s="378">
        <f t="shared" si="34"/>
        <v>7580.4744662424482</v>
      </c>
      <c r="H38" s="363">
        <f t="shared" si="35"/>
        <v>7580.4744662424482</v>
      </c>
      <c r="I38" s="52">
        <f t="shared" si="9"/>
        <v>0</v>
      </c>
      <c r="J38" s="52"/>
      <c r="K38" s="129"/>
      <c r="L38" s="54">
        <f t="shared" si="1"/>
        <v>0</v>
      </c>
      <c r="M38" s="129"/>
      <c r="N38" s="54">
        <f t="shared" si="3"/>
        <v>0</v>
      </c>
      <c r="O38" s="54">
        <f t="shared" si="4"/>
        <v>0</v>
      </c>
      <c r="P38" s="1"/>
    </row>
    <row r="39" spans="2:16" ht="12.5">
      <c r="B39" s="7" t="str">
        <f t="shared" si="5"/>
        <v/>
      </c>
      <c r="C39" s="50">
        <f>IF(D11="","-",+C38+1)</f>
        <v>2032</v>
      </c>
      <c r="D39" s="55">
        <f>IF(F38+SUM(E$17:E38)=D$10,F38,D$10-SUM(E$17:E38))</f>
        <v>44099.611387761397</v>
      </c>
      <c r="E39" s="377">
        <f>IF(+I14&lt;F38,I14,D39)</f>
        <v>2166.8780487804879</v>
      </c>
      <c r="F39" s="55">
        <f t="shared" si="33"/>
        <v>41932.733338980906</v>
      </c>
      <c r="G39" s="378">
        <f t="shared" si="34"/>
        <v>7320.8504892211849</v>
      </c>
      <c r="H39" s="363">
        <f t="shared" si="35"/>
        <v>7320.8504892211849</v>
      </c>
      <c r="I39" s="52">
        <f t="shared" si="9"/>
        <v>0</v>
      </c>
      <c r="J39" s="52"/>
      <c r="K39" s="129"/>
      <c r="L39" s="54">
        <f t="shared" si="1"/>
        <v>0</v>
      </c>
      <c r="M39" s="129"/>
      <c r="N39" s="54">
        <f t="shared" si="3"/>
        <v>0</v>
      </c>
      <c r="O39" s="54">
        <f t="shared" si="4"/>
        <v>0</v>
      </c>
      <c r="P39" s="1"/>
    </row>
    <row r="40" spans="2:16" ht="12.5">
      <c r="B40" s="7" t="str">
        <f t="shared" si="5"/>
        <v/>
      </c>
      <c r="C40" s="50">
        <f>IF(D11="","-",+C39+1)</f>
        <v>2033</v>
      </c>
      <c r="D40" s="55">
        <f>IF(F39+SUM(E$17:E39)=D$10,F39,D$10-SUM(E$17:E39))</f>
        <v>41932.733338980906</v>
      </c>
      <c r="E40" s="377">
        <f>IF(+I14&lt;F39,I14,D40)</f>
        <v>2166.8780487804879</v>
      </c>
      <c r="F40" s="55">
        <f t="shared" si="33"/>
        <v>39765.855290200416</v>
      </c>
      <c r="G40" s="378">
        <f t="shared" si="34"/>
        <v>7061.2265121999226</v>
      </c>
      <c r="H40" s="363">
        <f t="shared" si="35"/>
        <v>7061.2265121999226</v>
      </c>
      <c r="I40" s="52">
        <f t="shared" si="9"/>
        <v>0</v>
      </c>
      <c r="J40" s="52"/>
      <c r="K40" s="129"/>
      <c r="L40" s="54">
        <f t="shared" si="1"/>
        <v>0</v>
      </c>
      <c r="M40" s="129"/>
      <c r="N40" s="54">
        <f t="shared" si="3"/>
        <v>0</v>
      </c>
      <c r="O40" s="54">
        <f t="shared" si="4"/>
        <v>0</v>
      </c>
      <c r="P40" s="1"/>
    </row>
    <row r="41" spans="2:16" ht="12.5">
      <c r="B41" s="7" t="str">
        <f t="shared" si="5"/>
        <v/>
      </c>
      <c r="C41" s="50">
        <f>IF(D11="","-",+C40+1)</f>
        <v>2034</v>
      </c>
      <c r="D41" s="55">
        <f>IF(F40+SUM(E$17:E40)=D$10,F40,D$10-SUM(E$17:E40))</f>
        <v>39765.855290200416</v>
      </c>
      <c r="E41" s="377">
        <f>IF(+I14&lt;F40,I14,D41)</f>
        <v>2166.8780487804879</v>
      </c>
      <c r="F41" s="55">
        <f t="shared" si="33"/>
        <v>37598.977241419925</v>
      </c>
      <c r="G41" s="378">
        <f t="shared" si="34"/>
        <v>6801.6025351786593</v>
      </c>
      <c r="H41" s="363">
        <f t="shared" si="35"/>
        <v>6801.6025351786593</v>
      </c>
      <c r="I41" s="52">
        <f t="shared" si="9"/>
        <v>0</v>
      </c>
      <c r="J41" s="52"/>
      <c r="K41" s="129"/>
      <c r="L41" s="54">
        <f t="shared" si="1"/>
        <v>0</v>
      </c>
      <c r="M41" s="129"/>
      <c r="N41" s="54">
        <f t="shared" si="3"/>
        <v>0</v>
      </c>
      <c r="O41" s="54">
        <f t="shared" si="4"/>
        <v>0</v>
      </c>
      <c r="P41" s="1"/>
    </row>
    <row r="42" spans="2:16" ht="12.5">
      <c r="B42" s="7" t="str">
        <f t="shared" si="5"/>
        <v/>
      </c>
      <c r="C42" s="50">
        <f>IF(D11="","-",+C41+1)</f>
        <v>2035</v>
      </c>
      <c r="D42" s="55">
        <f>IF(F41+SUM(E$17:E41)=D$10,F41,D$10-SUM(E$17:E41))</f>
        <v>37598.977241419925</v>
      </c>
      <c r="E42" s="377">
        <f>IF(+I14&lt;F41,I14,D42)</f>
        <v>2166.8780487804879</v>
      </c>
      <c r="F42" s="55">
        <f t="shared" si="33"/>
        <v>35432.099192639434</v>
      </c>
      <c r="G42" s="378">
        <f t="shared" si="34"/>
        <v>6541.978558157396</v>
      </c>
      <c r="H42" s="363">
        <f t="shared" si="35"/>
        <v>6541.978558157396</v>
      </c>
      <c r="I42" s="52">
        <f t="shared" si="9"/>
        <v>0</v>
      </c>
      <c r="J42" s="52"/>
      <c r="K42" s="129"/>
      <c r="L42" s="54">
        <f t="shared" si="1"/>
        <v>0</v>
      </c>
      <c r="M42" s="129"/>
      <c r="N42" s="54">
        <f t="shared" si="3"/>
        <v>0</v>
      </c>
      <c r="O42" s="54">
        <f t="shared" si="4"/>
        <v>0</v>
      </c>
      <c r="P42" s="1"/>
    </row>
    <row r="43" spans="2:16" ht="12.5">
      <c r="B43" s="7" t="str">
        <f t="shared" si="5"/>
        <v/>
      </c>
      <c r="C43" s="50">
        <f>IF(D11="","-",+C42+1)</f>
        <v>2036</v>
      </c>
      <c r="D43" s="55">
        <f>IF(F42+SUM(E$17:E42)=D$10,F42,D$10-SUM(E$17:E42))</f>
        <v>35432.099192639434</v>
      </c>
      <c r="E43" s="377">
        <f>IF(+I14&lt;F42,I14,D43)</f>
        <v>2166.8780487804879</v>
      </c>
      <c r="F43" s="55">
        <f t="shared" si="33"/>
        <v>33265.221143858944</v>
      </c>
      <c r="G43" s="378">
        <f t="shared" si="34"/>
        <v>6282.3545811361328</v>
      </c>
      <c r="H43" s="363">
        <f t="shared" si="35"/>
        <v>6282.3545811361328</v>
      </c>
      <c r="I43" s="52">
        <f t="shared" si="9"/>
        <v>0</v>
      </c>
      <c r="J43" s="52"/>
      <c r="K43" s="129"/>
      <c r="L43" s="54">
        <f t="shared" si="1"/>
        <v>0</v>
      </c>
      <c r="M43" s="129"/>
      <c r="N43" s="54">
        <f t="shared" si="3"/>
        <v>0</v>
      </c>
      <c r="O43" s="54">
        <f t="shared" si="4"/>
        <v>0</v>
      </c>
      <c r="P43" s="1"/>
    </row>
    <row r="44" spans="2:16" ht="12.5">
      <c r="B44" s="7" t="str">
        <f t="shared" si="5"/>
        <v/>
      </c>
      <c r="C44" s="50">
        <f>IF(D11="","-",+C43+1)</f>
        <v>2037</v>
      </c>
      <c r="D44" s="55">
        <f>IF(F43+SUM(E$17:E43)=D$10,F43,D$10-SUM(E$17:E43))</f>
        <v>33265.221143858944</v>
      </c>
      <c r="E44" s="377">
        <f>IF(+I14&lt;F43,I14,D44)</f>
        <v>2166.8780487804879</v>
      </c>
      <c r="F44" s="55">
        <f t="shared" si="33"/>
        <v>31098.343095078457</v>
      </c>
      <c r="G44" s="378">
        <f t="shared" si="34"/>
        <v>6022.7306041148695</v>
      </c>
      <c r="H44" s="363">
        <f t="shared" si="35"/>
        <v>6022.7306041148695</v>
      </c>
      <c r="I44" s="52">
        <f t="shared" si="9"/>
        <v>0</v>
      </c>
      <c r="J44" s="52"/>
      <c r="K44" s="129"/>
      <c r="L44" s="54">
        <f t="shared" si="1"/>
        <v>0</v>
      </c>
      <c r="M44" s="129"/>
      <c r="N44" s="54">
        <f t="shared" si="3"/>
        <v>0</v>
      </c>
      <c r="O44" s="54">
        <f t="shared" si="4"/>
        <v>0</v>
      </c>
      <c r="P44" s="1"/>
    </row>
    <row r="45" spans="2:16" ht="12.5">
      <c r="B45" s="7" t="str">
        <f t="shared" si="5"/>
        <v/>
      </c>
      <c r="C45" s="50">
        <f>IF(D11="","-",+C44+1)</f>
        <v>2038</v>
      </c>
      <c r="D45" s="55">
        <f>IF(F44+SUM(E$17:E44)=D$10,F44,D$10-SUM(E$17:E44))</f>
        <v>31098.343095078457</v>
      </c>
      <c r="E45" s="377">
        <f>IF(+I14&lt;F44,I14,D45)</f>
        <v>2166.8780487804879</v>
      </c>
      <c r="F45" s="55">
        <f t="shared" si="33"/>
        <v>28931.46504629797</v>
      </c>
      <c r="G45" s="378">
        <f t="shared" si="34"/>
        <v>5763.106627093608</v>
      </c>
      <c r="H45" s="363">
        <f t="shared" si="35"/>
        <v>5763.106627093608</v>
      </c>
      <c r="I45" s="52">
        <f t="shared" si="9"/>
        <v>0</v>
      </c>
      <c r="J45" s="52"/>
      <c r="K45" s="129"/>
      <c r="L45" s="54">
        <f t="shared" si="1"/>
        <v>0</v>
      </c>
      <c r="M45" s="129"/>
      <c r="N45" s="54">
        <f t="shared" si="3"/>
        <v>0</v>
      </c>
      <c r="O45" s="54">
        <f t="shared" si="4"/>
        <v>0</v>
      </c>
      <c r="P45" s="1"/>
    </row>
    <row r="46" spans="2:16" ht="12.5">
      <c r="B46" s="7" t="str">
        <f t="shared" si="5"/>
        <v/>
      </c>
      <c r="C46" s="50">
        <f>IF(D11="","-",+C45+1)</f>
        <v>2039</v>
      </c>
      <c r="D46" s="55">
        <f>IF(F45+SUM(E$17:E45)=D$10,F45,D$10-SUM(E$17:E45))</f>
        <v>28931.46504629797</v>
      </c>
      <c r="E46" s="377">
        <f>IF(+I14&lt;F45,I14,D46)</f>
        <v>2166.8780487804879</v>
      </c>
      <c r="F46" s="55">
        <f t="shared" si="33"/>
        <v>26764.586997517483</v>
      </c>
      <c r="G46" s="378">
        <f t="shared" si="34"/>
        <v>5503.4826500723448</v>
      </c>
      <c r="H46" s="363">
        <f t="shared" si="35"/>
        <v>5503.4826500723448</v>
      </c>
      <c r="I46" s="52">
        <f t="shared" si="9"/>
        <v>0</v>
      </c>
      <c r="J46" s="52"/>
      <c r="K46" s="129"/>
      <c r="L46" s="54">
        <f t="shared" si="1"/>
        <v>0</v>
      </c>
      <c r="M46" s="129"/>
      <c r="N46" s="54">
        <f t="shared" si="3"/>
        <v>0</v>
      </c>
      <c r="O46" s="54">
        <f t="shared" si="4"/>
        <v>0</v>
      </c>
      <c r="P46" s="1"/>
    </row>
    <row r="47" spans="2:16" ht="12.5">
      <c r="B47" s="7" t="str">
        <f t="shared" si="5"/>
        <v/>
      </c>
      <c r="C47" s="50">
        <f>IF(D11="","-",+C46+1)</f>
        <v>2040</v>
      </c>
      <c r="D47" s="55">
        <f>IF(F46+SUM(E$17:E46)=D$10,F46,D$10-SUM(E$17:E46))</f>
        <v>26764.586997517483</v>
      </c>
      <c r="E47" s="377">
        <f>IF(+I14&lt;F46,I14,D47)</f>
        <v>2166.8780487804879</v>
      </c>
      <c r="F47" s="55">
        <f t="shared" si="33"/>
        <v>24597.708948736996</v>
      </c>
      <c r="G47" s="378">
        <f t="shared" si="34"/>
        <v>5243.8586730510833</v>
      </c>
      <c r="H47" s="363">
        <f t="shared" si="35"/>
        <v>5243.8586730510833</v>
      </c>
      <c r="I47" s="52">
        <f t="shared" si="9"/>
        <v>0</v>
      </c>
      <c r="J47" s="52"/>
      <c r="K47" s="129"/>
      <c r="L47" s="54">
        <f t="shared" si="1"/>
        <v>0</v>
      </c>
      <c r="M47" s="129"/>
      <c r="N47" s="54">
        <f t="shared" si="3"/>
        <v>0</v>
      </c>
      <c r="O47" s="54">
        <f t="shared" si="4"/>
        <v>0</v>
      </c>
      <c r="P47" s="1"/>
    </row>
    <row r="48" spans="2:16" ht="12.5">
      <c r="B48" s="7" t="str">
        <f t="shared" si="5"/>
        <v/>
      </c>
      <c r="C48" s="50">
        <f>IF(D11="","-",+C47+1)</f>
        <v>2041</v>
      </c>
      <c r="D48" s="55">
        <f>IF(F47+SUM(E$17:E47)=D$10,F47,D$10-SUM(E$17:E47))</f>
        <v>24597.708948736996</v>
      </c>
      <c r="E48" s="377">
        <f>IF(+I14&lt;F47,I14,D48)</f>
        <v>2166.8780487804879</v>
      </c>
      <c r="F48" s="55">
        <f t="shared" si="33"/>
        <v>22430.830899956509</v>
      </c>
      <c r="G48" s="378">
        <f t="shared" si="34"/>
        <v>4984.23469602982</v>
      </c>
      <c r="H48" s="363">
        <f t="shared" si="35"/>
        <v>4984.23469602982</v>
      </c>
      <c r="I48" s="52">
        <f t="shared" si="9"/>
        <v>0</v>
      </c>
      <c r="J48" s="52"/>
      <c r="K48" s="129"/>
      <c r="L48" s="54">
        <f t="shared" si="1"/>
        <v>0</v>
      </c>
      <c r="M48" s="129"/>
      <c r="N48" s="54">
        <f t="shared" si="3"/>
        <v>0</v>
      </c>
      <c r="O48" s="54">
        <f t="shared" si="4"/>
        <v>0</v>
      </c>
      <c r="P48" s="1"/>
    </row>
    <row r="49" spans="2:17" ht="12.5">
      <c r="B49" s="7" t="str">
        <f t="shared" si="5"/>
        <v/>
      </c>
      <c r="C49" s="50">
        <f>IF(D11="","-",+C48+1)</f>
        <v>2042</v>
      </c>
      <c r="D49" s="55">
        <f>IF(F48+SUM(E$17:E48)=D$10,F48,D$10-SUM(E$17:E48))</f>
        <v>22430.830899956509</v>
      </c>
      <c r="E49" s="377">
        <f>IF(+I14&lt;F48,I14,D49)</f>
        <v>2166.8780487804879</v>
      </c>
      <c r="F49" s="55">
        <f t="shared" ref="F49:F72" si="36">+D49-E49</f>
        <v>20263.952851176022</v>
      </c>
      <c r="G49" s="378">
        <f t="shared" si="34"/>
        <v>4724.6107190085577</v>
      </c>
      <c r="H49" s="363">
        <f t="shared" si="35"/>
        <v>4724.6107190085577</v>
      </c>
      <c r="I49" s="52">
        <f t="shared" ref="I49:I72" si="37">H49-G49</f>
        <v>0</v>
      </c>
      <c r="J49" s="52"/>
      <c r="K49" s="129"/>
      <c r="L49" s="54">
        <f t="shared" ref="L49:L72" si="38">IF(K49&lt;&gt;0,+G49-K49,0)</f>
        <v>0</v>
      </c>
      <c r="M49" s="129"/>
      <c r="N49" s="54">
        <f t="shared" ref="N49:N72" si="39">IF(M49&lt;&gt;0,+H49-M49,0)</f>
        <v>0</v>
      </c>
      <c r="O49" s="54">
        <f t="shared" ref="O49:O72" si="40">+N49-L49</f>
        <v>0</v>
      </c>
      <c r="P49" s="1"/>
    </row>
    <row r="50" spans="2:17" ht="12.5">
      <c r="B50" s="7" t="str">
        <f t="shared" si="5"/>
        <v/>
      </c>
      <c r="C50" s="50">
        <f>IF(D11="","-",+C49+1)</f>
        <v>2043</v>
      </c>
      <c r="D50" s="55">
        <f>IF(F49+SUM(E$17:E49)=D$10,F49,D$10-SUM(E$17:E49))</f>
        <v>20263.952851176022</v>
      </c>
      <c r="E50" s="377">
        <f>IF(+I14&lt;F49,I14,D50)</f>
        <v>2166.8780487804879</v>
      </c>
      <c r="F50" s="55">
        <f t="shared" si="36"/>
        <v>18097.074802395535</v>
      </c>
      <c r="G50" s="378">
        <f t="shared" si="34"/>
        <v>4464.9867419872944</v>
      </c>
      <c r="H50" s="363">
        <f t="shared" si="35"/>
        <v>4464.9867419872944</v>
      </c>
      <c r="I50" s="52">
        <f t="shared" si="37"/>
        <v>0</v>
      </c>
      <c r="J50" s="52"/>
      <c r="K50" s="129"/>
      <c r="L50" s="54">
        <f t="shared" si="38"/>
        <v>0</v>
      </c>
      <c r="M50" s="129"/>
      <c r="N50" s="54">
        <f t="shared" si="39"/>
        <v>0</v>
      </c>
      <c r="O50" s="54">
        <f t="shared" si="40"/>
        <v>0</v>
      </c>
      <c r="P50" s="1"/>
    </row>
    <row r="51" spans="2:17" ht="12.5">
      <c r="B51" s="7" t="str">
        <f t="shared" si="5"/>
        <v/>
      </c>
      <c r="C51" s="50">
        <f>IF(D11="","-",+C50+1)</f>
        <v>2044</v>
      </c>
      <c r="D51" s="55">
        <f>IF(F50+SUM(E$17:E50)=D$10,F50,D$10-SUM(E$17:E50))</f>
        <v>18097.074802395535</v>
      </c>
      <c r="E51" s="377">
        <f>IF(+I14&lt;F50,I14,D51)</f>
        <v>2166.8780487804879</v>
      </c>
      <c r="F51" s="55">
        <f t="shared" si="36"/>
        <v>15930.196753615048</v>
      </c>
      <c r="G51" s="378">
        <f t="shared" si="34"/>
        <v>4205.362764966032</v>
      </c>
      <c r="H51" s="363">
        <f t="shared" si="35"/>
        <v>4205.362764966032</v>
      </c>
      <c r="I51" s="52">
        <f t="shared" si="37"/>
        <v>0</v>
      </c>
      <c r="J51" s="52"/>
      <c r="K51" s="129"/>
      <c r="L51" s="54">
        <f t="shared" si="38"/>
        <v>0</v>
      </c>
      <c r="M51" s="129"/>
      <c r="N51" s="54">
        <f t="shared" si="39"/>
        <v>0</v>
      </c>
      <c r="O51" s="54">
        <f t="shared" si="40"/>
        <v>0</v>
      </c>
      <c r="P51" s="1"/>
    </row>
    <row r="52" spans="2:17" ht="12.5">
      <c r="B52" s="7" t="str">
        <f t="shared" si="5"/>
        <v/>
      </c>
      <c r="C52" s="50">
        <f>IF(D11="","-",+C51+1)</f>
        <v>2045</v>
      </c>
      <c r="D52" s="55">
        <f>IF(F51+SUM(E$17:E51)=D$10,F51,D$10-SUM(E$17:E51))</f>
        <v>15930.196753615048</v>
      </c>
      <c r="E52" s="377">
        <f>IF(+I14&lt;F51,I14,D52)</f>
        <v>2166.8780487804879</v>
      </c>
      <c r="F52" s="55">
        <f t="shared" si="36"/>
        <v>13763.318704834561</v>
      </c>
      <c r="G52" s="378">
        <f t="shared" si="34"/>
        <v>3945.7387879447697</v>
      </c>
      <c r="H52" s="363">
        <f t="shared" si="35"/>
        <v>3945.7387879447697</v>
      </c>
      <c r="I52" s="52">
        <f t="shared" si="37"/>
        <v>0</v>
      </c>
      <c r="J52" s="52"/>
      <c r="K52" s="129"/>
      <c r="L52" s="54">
        <f t="shared" si="38"/>
        <v>0</v>
      </c>
      <c r="M52" s="129"/>
      <c r="N52" s="54">
        <f t="shared" si="39"/>
        <v>0</v>
      </c>
      <c r="O52" s="54">
        <f t="shared" si="40"/>
        <v>0</v>
      </c>
      <c r="P52" s="1"/>
    </row>
    <row r="53" spans="2:17" ht="12.5">
      <c r="B53" s="7" t="str">
        <f t="shared" si="5"/>
        <v/>
      </c>
      <c r="C53" s="50">
        <f>IF(D11="","-",+C52+1)</f>
        <v>2046</v>
      </c>
      <c r="D53" s="55">
        <f>IF(F52+SUM(E$17:E52)=D$10,F52,D$10-SUM(E$17:E52))</f>
        <v>13763.318704834561</v>
      </c>
      <c r="E53" s="377">
        <f>IF(+I14&lt;F52,I14,D53)</f>
        <v>2166.8780487804879</v>
      </c>
      <c r="F53" s="55">
        <f t="shared" si="36"/>
        <v>11596.440656054074</v>
      </c>
      <c r="G53" s="378">
        <f t="shared" si="34"/>
        <v>3686.1148109235069</v>
      </c>
      <c r="H53" s="363">
        <f t="shared" si="35"/>
        <v>3686.1148109235069</v>
      </c>
      <c r="I53" s="52">
        <f t="shared" si="37"/>
        <v>0</v>
      </c>
      <c r="J53" s="52"/>
      <c r="K53" s="129"/>
      <c r="L53" s="54">
        <f t="shared" si="38"/>
        <v>0</v>
      </c>
      <c r="M53" s="129"/>
      <c r="N53" s="54">
        <f t="shared" si="39"/>
        <v>0</v>
      </c>
      <c r="O53" s="54">
        <f t="shared" si="40"/>
        <v>0</v>
      </c>
      <c r="P53" s="1"/>
    </row>
    <row r="54" spans="2:17" ht="12.5">
      <c r="B54" s="7" t="str">
        <f t="shared" si="5"/>
        <v/>
      </c>
      <c r="C54" s="50">
        <f>IF(D11="","-",+C53+1)</f>
        <v>2047</v>
      </c>
      <c r="D54" s="55">
        <f>IF(F53+SUM(E$17:E53)=D$10,F53,D$10-SUM(E$17:E53))</f>
        <v>11596.440656054074</v>
      </c>
      <c r="E54" s="377">
        <f>IF(+I14&lt;F53,I14,D54)</f>
        <v>2166.8780487804879</v>
      </c>
      <c r="F54" s="55">
        <f t="shared" si="36"/>
        <v>9429.5626072735868</v>
      </c>
      <c r="G54" s="378">
        <f t="shared" si="34"/>
        <v>3426.490833902244</v>
      </c>
      <c r="H54" s="363">
        <f t="shared" si="35"/>
        <v>3426.490833902244</v>
      </c>
      <c r="I54" s="52">
        <f t="shared" si="37"/>
        <v>0</v>
      </c>
      <c r="J54" s="52"/>
      <c r="K54" s="129"/>
      <c r="L54" s="54">
        <f t="shared" si="38"/>
        <v>0</v>
      </c>
      <c r="M54" s="129"/>
      <c r="N54" s="54">
        <f t="shared" si="39"/>
        <v>0</v>
      </c>
      <c r="O54" s="54">
        <f t="shared" si="40"/>
        <v>0</v>
      </c>
      <c r="P54" s="1"/>
    </row>
    <row r="55" spans="2:17" ht="12.5">
      <c r="B55" s="7" t="str">
        <f t="shared" si="5"/>
        <v/>
      </c>
      <c r="C55" s="50">
        <f>IF(D11="","-",+C54+1)</f>
        <v>2048</v>
      </c>
      <c r="D55" s="55">
        <f>IF(F54+SUM(E$17:E54)=D$10,F54,D$10-SUM(E$17:E54))</f>
        <v>9429.5626072735868</v>
      </c>
      <c r="E55" s="377">
        <f>IF(+I14&lt;F54,I14,D55)</f>
        <v>2166.8780487804879</v>
      </c>
      <c r="F55" s="55">
        <f t="shared" si="36"/>
        <v>7262.6845584930988</v>
      </c>
      <c r="G55" s="378">
        <f t="shared" si="34"/>
        <v>3166.8668568809817</v>
      </c>
      <c r="H55" s="363">
        <f t="shared" si="35"/>
        <v>3166.8668568809817</v>
      </c>
      <c r="I55" s="52">
        <f t="shared" si="37"/>
        <v>0</v>
      </c>
      <c r="J55" s="52"/>
      <c r="K55" s="129"/>
      <c r="L55" s="54">
        <f t="shared" si="38"/>
        <v>0</v>
      </c>
      <c r="M55" s="129"/>
      <c r="N55" s="54">
        <f t="shared" si="39"/>
        <v>0</v>
      </c>
      <c r="O55" s="54">
        <f t="shared" si="40"/>
        <v>0</v>
      </c>
      <c r="P55" s="1"/>
    </row>
    <row r="56" spans="2:17" ht="12.5">
      <c r="B56" s="7" t="str">
        <f t="shared" si="5"/>
        <v/>
      </c>
      <c r="C56" s="50">
        <f>IF(D11="","-",+C55+1)</f>
        <v>2049</v>
      </c>
      <c r="D56" s="55">
        <f>IF(F55+SUM(E$17:E55)=D$10,F55,D$10-SUM(E$17:E55))</f>
        <v>7262.6845584930988</v>
      </c>
      <c r="E56" s="377">
        <f>IF(+I14&lt;F55,I14,D56)</f>
        <v>2166.8780487804879</v>
      </c>
      <c r="F56" s="55">
        <f t="shared" si="36"/>
        <v>5095.8065097126109</v>
      </c>
      <c r="G56" s="378">
        <f t="shared" ref="G56:G72" si="41">+I$12*((D56+F56)/2)+E56</f>
        <v>2907.2428798597189</v>
      </c>
      <c r="H56" s="363">
        <f t="shared" ref="H56:H72" si="42">+I$13*((D56+F56)/2)+E56</f>
        <v>2907.2428798597189</v>
      </c>
      <c r="I56" s="52">
        <f t="shared" si="37"/>
        <v>0</v>
      </c>
      <c r="J56" s="52"/>
      <c r="K56" s="129"/>
      <c r="L56" s="54">
        <f t="shared" si="38"/>
        <v>0</v>
      </c>
      <c r="M56" s="129"/>
      <c r="N56" s="54">
        <f t="shared" si="39"/>
        <v>0</v>
      </c>
      <c r="O56" s="54">
        <f t="shared" si="40"/>
        <v>0</v>
      </c>
      <c r="P56" s="1"/>
    </row>
    <row r="57" spans="2:17" ht="12.5">
      <c r="B57" s="7" t="str">
        <f t="shared" si="5"/>
        <v/>
      </c>
      <c r="C57" s="50">
        <f>IF(D11="","-",+C56+1)</f>
        <v>2050</v>
      </c>
      <c r="D57" s="55">
        <f>IF(F56+SUM(E$17:E56)=D$10,F56,D$10-SUM(E$17:E56))</f>
        <v>5095.8065097126109</v>
      </c>
      <c r="E57" s="377">
        <f>IF(+I14&lt;F56,I14,D57)</f>
        <v>2166.8780487804879</v>
      </c>
      <c r="F57" s="55">
        <f t="shared" si="36"/>
        <v>2928.928460932123</v>
      </c>
      <c r="G57" s="378">
        <f t="shared" si="41"/>
        <v>2647.6189028384561</v>
      </c>
      <c r="H57" s="363">
        <f t="shared" si="42"/>
        <v>2647.6189028384561</v>
      </c>
      <c r="I57" s="52">
        <f t="shared" si="37"/>
        <v>0</v>
      </c>
      <c r="J57" s="52"/>
      <c r="K57" s="129"/>
      <c r="L57" s="54">
        <f t="shared" si="38"/>
        <v>0</v>
      </c>
      <c r="M57" s="129"/>
      <c r="N57" s="54">
        <f t="shared" si="39"/>
        <v>0</v>
      </c>
      <c r="O57" s="54">
        <f t="shared" si="40"/>
        <v>0</v>
      </c>
      <c r="P57" s="1"/>
    </row>
    <row r="58" spans="2:17" ht="12.5">
      <c r="B58" s="7" t="str">
        <f t="shared" si="5"/>
        <v/>
      </c>
      <c r="C58" s="50">
        <f>IF(D11="","-",+C57+1)</f>
        <v>2051</v>
      </c>
      <c r="D58" s="55">
        <f>IF(F57+SUM(E$17:E57)=D$10,F57,D$10-SUM(E$17:E57))</f>
        <v>2928.928460932123</v>
      </c>
      <c r="E58" s="377">
        <f>IF(+I14&lt;F57,I14,D58)</f>
        <v>2166.8780487804879</v>
      </c>
      <c r="F58" s="55">
        <f t="shared" si="36"/>
        <v>762.0504121516351</v>
      </c>
      <c r="G58" s="378">
        <f t="shared" si="41"/>
        <v>2387.9949258171937</v>
      </c>
      <c r="H58" s="363">
        <f t="shared" si="42"/>
        <v>2387.9949258171937</v>
      </c>
      <c r="I58" s="52">
        <f t="shared" si="37"/>
        <v>0</v>
      </c>
      <c r="J58" s="52"/>
      <c r="K58" s="129"/>
      <c r="L58" s="54">
        <f t="shared" si="38"/>
        <v>0</v>
      </c>
      <c r="M58" s="129"/>
      <c r="N58" s="54">
        <f t="shared" si="39"/>
        <v>0</v>
      </c>
      <c r="O58" s="54">
        <f t="shared" si="40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5"/>
        <v/>
      </c>
      <c r="C59" s="50">
        <f>IF(D11="","-",+C58+1)</f>
        <v>2052</v>
      </c>
      <c r="D59" s="55">
        <f>IF(F58+SUM(E$17:E58)=D$10,F58,D$10-SUM(E$17:E58))</f>
        <v>762.0504121516351</v>
      </c>
      <c r="E59" s="377">
        <f>IF(+I14&lt;F58,I14,D59)</f>
        <v>762.0504121516351</v>
      </c>
      <c r="F59" s="55">
        <f t="shared" si="36"/>
        <v>0</v>
      </c>
      <c r="G59" s="378">
        <f t="shared" si="41"/>
        <v>807.70285641467228</v>
      </c>
      <c r="H59" s="363">
        <f t="shared" si="42"/>
        <v>807.70285641467228</v>
      </c>
      <c r="I59" s="52">
        <f t="shared" si="37"/>
        <v>0</v>
      </c>
      <c r="J59" s="52"/>
      <c r="K59" s="129"/>
      <c r="L59" s="54">
        <f t="shared" si="38"/>
        <v>0</v>
      </c>
      <c r="M59" s="129"/>
      <c r="N59" s="54">
        <f t="shared" si="39"/>
        <v>0</v>
      </c>
      <c r="O59" s="54">
        <f t="shared" si="40"/>
        <v>0</v>
      </c>
      <c r="P59" s="1"/>
    </row>
    <row r="60" spans="2:17" ht="12.5">
      <c r="B60" s="7" t="str">
        <f t="shared" si="5"/>
        <v/>
      </c>
      <c r="C60" s="50">
        <f>IF(D11="","-",+C59+1)</f>
        <v>2053</v>
      </c>
      <c r="D60" s="55">
        <f>IF(F59+SUM(E$17:E59)=D$10,F59,D$10-SUM(E$17:E59))</f>
        <v>0</v>
      </c>
      <c r="E60" s="377">
        <f>IF(+I14&lt;F59,I14,D60)</f>
        <v>0</v>
      </c>
      <c r="F60" s="55">
        <f t="shared" si="36"/>
        <v>0</v>
      </c>
      <c r="G60" s="378">
        <f t="shared" si="41"/>
        <v>0</v>
      </c>
      <c r="H60" s="363">
        <f t="shared" si="42"/>
        <v>0</v>
      </c>
      <c r="I60" s="52">
        <f t="shared" si="37"/>
        <v>0</v>
      </c>
      <c r="J60" s="52"/>
      <c r="K60" s="129"/>
      <c r="L60" s="54">
        <f t="shared" si="38"/>
        <v>0</v>
      </c>
      <c r="M60" s="129"/>
      <c r="N60" s="54">
        <f t="shared" si="39"/>
        <v>0</v>
      </c>
      <c r="O60" s="54">
        <f t="shared" si="40"/>
        <v>0</v>
      </c>
      <c r="P60" s="1"/>
    </row>
    <row r="61" spans="2:17" ht="12.5">
      <c r="B61" s="7" t="str">
        <f t="shared" si="5"/>
        <v/>
      </c>
      <c r="C61" s="50">
        <f>IF(D11="","-",+C60+1)</f>
        <v>2054</v>
      </c>
      <c r="D61" s="55">
        <f>IF(F60+SUM(E$17:E60)=D$10,F60,D$10-SUM(E$17:E60))</f>
        <v>0</v>
      </c>
      <c r="E61" s="377">
        <f>IF(+I14&lt;F60,I14,D61)</f>
        <v>0</v>
      </c>
      <c r="F61" s="55">
        <f t="shared" si="36"/>
        <v>0</v>
      </c>
      <c r="G61" s="379">
        <f t="shared" si="41"/>
        <v>0</v>
      </c>
      <c r="H61" s="363">
        <f t="shared" si="42"/>
        <v>0</v>
      </c>
      <c r="I61" s="52">
        <f t="shared" si="37"/>
        <v>0</v>
      </c>
      <c r="J61" s="52"/>
      <c r="K61" s="129"/>
      <c r="L61" s="54">
        <f t="shared" si="38"/>
        <v>0</v>
      </c>
      <c r="M61" s="129"/>
      <c r="N61" s="54">
        <f t="shared" si="39"/>
        <v>0</v>
      </c>
      <c r="O61" s="54">
        <f t="shared" si="40"/>
        <v>0</v>
      </c>
      <c r="P61" s="1"/>
    </row>
    <row r="62" spans="2:17" ht="12.5">
      <c r="B62" s="7" t="str">
        <f t="shared" si="5"/>
        <v/>
      </c>
      <c r="C62" s="50">
        <f>IF(D11="","-",+C61+1)</f>
        <v>2055</v>
      </c>
      <c r="D62" s="55">
        <f>IF(F61+SUM(E$17:E61)=D$10,F61,D$10-SUM(E$17:E61))</f>
        <v>0</v>
      </c>
      <c r="E62" s="377">
        <f>IF(+I14&lt;F61,I14,D62)</f>
        <v>0</v>
      </c>
      <c r="F62" s="55">
        <f t="shared" si="36"/>
        <v>0</v>
      </c>
      <c r="G62" s="379">
        <f t="shared" si="41"/>
        <v>0</v>
      </c>
      <c r="H62" s="363">
        <f t="shared" si="42"/>
        <v>0</v>
      </c>
      <c r="I62" s="52">
        <f t="shared" si="37"/>
        <v>0</v>
      </c>
      <c r="J62" s="52"/>
      <c r="K62" s="129"/>
      <c r="L62" s="54">
        <f t="shared" si="38"/>
        <v>0</v>
      </c>
      <c r="M62" s="129"/>
      <c r="N62" s="54">
        <f t="shared" si="39"/>
        <v>0</v>
      </c>
      <c r="O62" s="54">
        <f t="shared" si="40"/>
        <v>0</v>
      </c>
      <c r="P62" s="1"/>
    </row>
    <row r="63" spans="2:17" ht="12.5">
      <c r="B63" s="7" t="str">
        <f t="shared" si="5"/>
        <v/>
      </c>
      <c r="C63" s="50">
        <f>IF(D11="","-",+C62+1)</f>
        <v>2056</v>
      </c>
      <c r="D63" s="55">
        <f>IF(F62+SUM(E$17:E62)=D$10,F62,D$10-SUM(E$17:E62))</f>
        <v>0</v>
      </c>
      <c r="E63" s="377">
        <f>IF(+I14&lt;F62,I14,D63)</f>
        <v>0</v>
      </c>
      <c r="F63" s="55">
        <f t="shared" si="36"/>
        <v>0</v>
      </c>
      <c r="G63" s="379">
        <f t="shared" si="41"/>
        <v>0</v>
      </c>
      <c r="H63" s="363">
        <f t="shared" si="42"/>
        <v>0</v>
      </c>
      <c r="I63" s="52">
        <f t="shared" si="37"/>
        <v>0</v>
      </c>
      <c r="J63" s="52"/>
      <c r="K63" s="129"/>
      <c r="L63" s="54">
        <f t="shared" si="38"/>
        <v>0</v>
      </c>
      <c r="M63" s="129"/>
      <c r="N63" s="54">
        <f t="shared" si="39"/>
        <v>0</v>
      </c>
      <c r="O63" s="54">
        <f t="shared" si="40"/>
        <v>0</v>
      </c>
      <c r="P63" s="1"/>
    </row>
    <row r="64" spans="2:17" ht="12.5">
      <c r="B64" s="7" t="str">
        <f t="shared" si="5"/>
        <v/>
      </c>
      <c r="C64" s="50">
        <f>IF(D11="","-",+C63+1)</f>
        <v>2057</v>
      </c>
      <c r="D64" s="55">
        <f>IF(F63+SUM(E$17:E63)=D$10,F63,D$10-SUM(E$17:E63))</f>
        <v>0</v>
      </c>
      <c r="E64" s="377">
        <f>IF(+I14&lt;F63,I14,D64)</f>
        <v>0</v>
      </c>
      <c r="F64" s="55">
        <f t="shared" si="36"/>
        <v>0</v>
      </c>
      <c r="G64" s="379">
        <f t="shared" si="41"/>
        <v>0</v>
      </c>
      <c r="H64" s="363">
        <f t="shared" si="42"/>
        <v>0</v>
      </c>
      <c r="I64" s="52">
        <f t="shared" si="37"/>
        <v>0</v>
      </c>
      <c r="J64" s="52"/>
      <c r="K64" s="129"/>
      <c r="L64" s="54">
        <f t="shared" si="38"/>
        <v>0</v>
      </c>
      <c r="M64" s="129"/>
      <c r="N64" s="54">
        <f t="shared" si="39"/>
        <v>0</v>
      </c>
      <c r="O64" s="54">
        <f t="shared" si="40"/>
        <v>0</v>
      </c>
      <c r="P64" s="1"/>
    </row>
    <row r="65" spans="1:16" ht="12.5">
      <c r="B65" s="7" t="str">
        <f t="shared" si="5"/>
        <v/>
      </c>
      <c r="C65" s="50">
        <f>IF(D11="","-",+C64+1)</f>
        <v>2058</v>
      </c>
      <c r="D65" s="55">
        <f>IF(F64+SUM(E$17:E64)=D$10,F64,D$10-SUM(E$17:E64))</f>
        <v>0</v>
      </c>
      <c r="E65" s="377">
        <f>IF(+I14&lt;F64,I14,D65)</f>
        <v>0</v>
      </c>
      <c r="F65" s="55">
        <f t="shared" si="36"/>
        <v>0</v>
      </c>
      <c r="G65" s="379">
        <f t="shared" si="41"/>
        <v>0</v>
      </c>
      <c r="H65" s="363">
        <f t="shared" si="42"/>
        <v>0</v>
      </c>
      <c r="I65" s="52">
        <f t="shared" si="37"/>
        <v>0</v>
      </c>
      <c r="J65" s="52"/>
      <c r="K65" s="129"/>
      <c r="L65" s="54">
        <f t="shared" si="38"/>
        <v>0</v>
      </c>
      <c r="M65" s="129"/>
      <c r="N65" s="54">
        <f t="shared" si="39"/>
        <v>0</v>
      </c>
      <c r="O65" s="54">
        <f t="shared" si="40"/>
        <v>0</v>
      </c>
      <c r="P65" s="1"/>
    </row>
    <row r="66" spans="1:16" ht="12.5">
      <c r="B66" s="7" t="str">
        <f t="shared" si="5"/>
        <v/>
      </c>
      <c r="C66" s="50">
        <f>IF(D11="","-",+C65+1)</f>
        <v>2059</v>
      </c>
      <c r="D66" s="55">
        <f>IF(F65+SUM(E$17:E65)=D$10,F65,D$10-SUM(E$17:E65))</f>
        <v>0</v>
      </c>
      <c r="E66" s="377">
        <f>IF(+I14&lt;F65,I14,D66)</f>
        <v>0</v>
      </c>
      <c r="F66" s="55">
        <f t="shared" si="36"/>
        <v>0</v>
      </c>
      <c r="G66" s="379">
        <f t="shared" si="41"/>
        <v>0</v>
      </c>
      <c r="H66" s="363">
        <f t="shared" si="42"/>
        <v>0</v>
      </c>
      <c r="I66" s="52">
        <f t="shared" si="37"/>
        <v>0</v>
      </c>
      <c r="J66" s="52"/>
      <c r="K66" s="129"/>
      <c r="L66" s="54">
        <f t="shared" si="38"/>
        <v>0</v>
      </c>
      <c r="M66" s="129"/>
      <c r="N66" s="54">
        <f t="shared" si="39"/>
        <v>0</v>
      </c>
      <c r="O66" s="54">
        <f t="shared" si="40"/>
        <v>0</v>
      </c>
      <c r="P66" s="1"/>
    </row>
    <row r="67" spans="1:16" ht="12.5">
      <c r="B67" s="7" t="str">
        <f t="shared" si="5"/>
        <v/>
      </c>
      <c r="C67" s="50">
        <f>IF(D11="","-",+C66+1)</f>
        <v>2060</v>
      </c>
      <c r="D67" s="55">
        <f>IF(F66+SUM(E$17:E66)=D$10,F66,D$10-SUM(E$17:E66))</f>
        <v>0</v>
      </c>
      <c r="E67" s="377">
        <f>IF(+I14&lt;F66,I14,D67)</f>
        <v>0</v>
      </c>
      <c r="F67" s="55">
        <f t="shared" si="36"/>
        <v>0</v>
      </c>
      <c r="G67" s="379">
        <f t="shared" si="41"/>
        <v>0</v>
      </c>
      <c r="H67" s="363">
        <f t="shared" si="42"/>
        <v>0</v>
      </c>
      <c r="I67" s="52">
        <f t="shared" si="37"/>
        <v>0</v>
      </c>
      <c r="J67" s="52"/>
      <c r="K67" s="129"/>
      <c r="L67" s="54">
        <f t="shared" si="38"/>
        <v>0</v>
      </c>
      <c r="M67" s="129"/>
      <c r="N67" s="54">
        <f t="shared" si="39"/>
        <v>0</v>
      </c>
      <c r="O67" s="54">
        <f t="shared" si="40"/>
        <v>0</v>
      </c>
      <c r="P67" s="1"/>
    </row>
    <row r="68" spans="1:16" ht="12.5">
      <c r="B68" s="7" t="str">
        <f t="shared" si="5"/>
        <v/>
      </c>
      <c r="C68" s="50">
        <f>IF(D11="","-",+C67+1)</f>
        <v>2061</v>
      </c>
      <c r="D68" s="55">
        <f>IF(F67+SUM(E$17:E67)=D$10,F67,D$10-SUM(E$17:E67))</f>
        <v>0</v>
      </c>
      <c r="E68" s="377">
        <f>IF(+I14&lt;F67,I14,D68)</f>
        <v>0</v>
      </c>
      <c r="F68" s="55">
        <f t="shared" si="36"/>
        <v>0</v>
      </c>
      <c r="G68" s="379">
        <f t="shared" si="41"/>
        <v>0</v>
      </c>
      <c r="H68" s="363">
        <f t="shared" si="42"/>
        <v>0</v>
      </c>
      <c r="I68" s="52">
        <f t="shared" si="37"/>
        <v>0</v>
      </c>
      <c r="J68" s="52"/>
      <c r="K68" s="129"/>
      <c r="L68" s="54">
        <f t="shared" si="38"/>
        <v>0</v>
      </c>
      <c r="M68" s="129"/>
      <c r="N68" s="54">
        <f t="shared" si="39"/>
        <v>0</v>
      </c>
      <c r="O68" s="54">
        <f t="shared" si="40"/>
        <v>0</v>
      </c>
      <c r="P68" s="1"/>
    </row>
    <row r="69" spans="1:16" ht="12.5">
      <c r="B69" s="7" t="str">
        <f t="shared" si="5"/>
        <v/>
      </c>
      <c r="C69" s="50">
        <f>IF(D11="","-",+C68+1)</f>
        <v>2062</v>
      </c>
      <c r="D69" s="55">
        <f>IF(F68+SUM(E$17:E68)=D$10,F68,D$10-SUM(E$17:E68))</f>
        <v>0</v>
      </c>
      <c r="E69" s="377">
        <f>IF(+I14&lt;F68,I14,D69)</f>
        <v>0</v>
      </c>
      <c r="F69" s="55">
        <f t="shared" si="36"/>
        <v>0</v>
      </c>
      <c r="G69" s="379">
        <f t="shared" si="41"/>
        <v>0</v>
      </c>
      <c r="H69" s="363">
        <f t="shared" si="42"/>
        <v>0</v>
      </c>
      <c r="I69" s="52">
        <f t="shared" si="37"/>
        <v>0</v>
      </c>
      <c r="J69" s="52"/>
      <c r="K69" s="129"/>
      <c r="L69" s="54">
        <f t="shared" si="38"/>
        <v>0</v>
      </c>
      <c r="M69" s="129"/>
      <c r="N69" s="54">
        <f t="shared" si="39"/>
        <v>0</v>
      </c>
      <c r="O69" s="54">
        <f t="shared" si="40"/>
        <v>0</v>
      </c>
      <c r="P69" s="1"/>
    </row>
    <row r="70" spans="1:16" ht="12.5">
      <c r="B70" s="7" t="str">
        <f t="shared" si="5"/>
        <v/>
      </c>
      <c r="C70" s="50">
        <f>IF(D11="","-",+C69+1)</f>
        <v>2063</v>
      </c>
      <c r="D70" s="55">
        <f>IF(F69+SUM(E$17:E69)=D$10,F69,D$10-SUM(E$17:E69))</f>
        <v>0</v>
      </c>
      <c r="E70" s="377">
        <f>IF(+I14&lt;F69,I14,D70)</f>
        <v>0</v>
      </c>
      <c r="F70" s="55">
        <f t="shared" si="36"/>
        <v>0</v>
      </c>
      <c r="G70" s="379">
        <f t="shared" si="41"/>
        <v>0</v>
      </c>
      <c r="H70" s="363">
        <f t="shared" si="42"/>
        <v>0</v>
      </c>
      <c r="I70" s="52">
        <f t="shared" si="37"/>
        <v>0</v>
      </c>
      <c r="J70" s="52"/>
      <c r="K70" s="129"/>
      <c r="L70" s="54">
        <f t="shared" si="38"/>
        <v>0</v>
      </c>
      <c r="M70" s="129"/>
      <c r="N70" s="54">
        <f t="shared" si="39"/>
        <v>0</v>
      </c>
      <c r="O70" s="54">
        <f t="shared" si="40"/>
        <v>0</v>
      </c>
      <c r="P70" s="1"/>
    </row>
    <row r="71" spans="1:16" ht="12.5">
      <c r="B71" s="7" t="str">
        <f t="shared" si="5"/>
        <v/>
      </c>
      <c r="C71" s="50">
        <f>IF(D11="","-",+C70+1)</f>
        <v>2064</v>
      </c>
      <c r="D71" s="55">
        <f>IF(F70+SUM(E$17:E70)=D$10,F70,D$10-SUM(E$17:E70))</f>
        <v>0</v>
      </c>
      <c r="E71" s="377">
        <f>IF(+I14&lt;F70,I14,D71)</f>
        <v>0</v>
      </c>
      <c r="F71" s="55">
        <f t="shared" si="36"/>
        <v>0</v>
      </c>
      <c r="G71" s="379">
        <f t="shared" si="41"/>
        <v>0</v>
      </c>
      <c r="H71" s="363">
        <f t="shared" si="42"/>
        <v>0</v>
      </c>
      <c r="I71" s="52">
        <f t="shared" si="37"/>
        <v>0</v>
      </c>
      <c r="J71" s="52"/>
      <c r="K71" s="129"/>
      <c r="L71" s="54">
        <f t="shared" si="38"/>
        <v>0</v>
      </c>
      <c r="M71" s="129"/>
      <c r="N71" s="54">
        <f t="shared" si="39"/>
        <v>0</v>
      </c>
      <c r="O71" s="54">
        <f t="shared" si="40"/>
        <v>0</v>
      </c>
      <c r="P71" s="1"/>
    </row>
    <row r="72" spans="1:16" ht="13" thickBot="1">
      <c r="B72" s="7" t="str">
        <f t="shared" si="5"/>
        <v/>
      </c>
      <c r="C72" s="59">
        <f>IF(D11="","-",+C71+1)</f>
        <v>2065</v>
      </c>
      <c r="D72" s="60">
        <f>IF(F71+SUM(E$17:E71)=D$10,F71,D$10-SUM(E$17:E71))</f>
        <v>0</v>
      </c>
      <c r="E72" s="380">
        <f>IF(+I14&lt;F71,I14,D72)</f>
        <v>0</v>
      </c>
      <c r="F72" s="60">
        <f t="shared" si="36"/>
        <v>0</v>
      </c>
      <c r="G72" s="381">
        <f t="shared" si="41"/>
        <v>0</v>
      </c>
      <c r="H72" s="361">
        <f t="shared" si="42"/>
        <v>0</v>
      </c>
      <c r="I72" s="63">
        <f t="shared" si="37"/>
        <v>0</v>
      </c>
      <c r="J72" s="52"/>
      <c r="K72" s="130"/>
      <c r="L72" s="64">
        <f t="shared" si="38"/>
        <v>0</v>
      </c>
      <c r="M72" s="130"/>
      <c r="N72" s="64">
        <f t="shared" si="39"/>
        <v>0</v>
      </c>
      <c r="O72" s="64">
        <f t="shared" si="40"/>
        <v>0</v>
      </c>
      <c r="P72" s="1"/>
    </row>
    <row r="73" spans="1:16" ht="12.5">
      <c r="C73" s="12" t="s">
        <v>78</v>
      </c>
      <c r="D73" s="292"/>
      <c r="E73" s="292">
        <f>SUM(E17:E72)</f>
        <v>88842.000000000029</v>
      </c>
      <c r="F73" s="292"/>
      <c r="G73" s="292">
        <f>SUM(G17:G72)</f>
        <v>331760.48909998522</v>
      </c>
      <c r="H73" s="292">
        <f>SUM(H17:H72)</f>
        <v>331760.48909998522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1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1:16" ht="17.5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25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  <c r="Q85" s="1"/>
    </row>
    <row r="86" spans="1:17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9211.8656885441596</v>
      </c>
      <c r="N87" s="386">
        <f>IF(J92&lt;D11,0,VLOOKUP(J92,C17:O72,11))</f>
        <v>9211.8656885441596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9550.0734743021076</v>
      </c>
      <c r="N88" s="389">
        <f>IF(J92&lt;D11,0,VLOOKUP(J92,C99:P154,7))</f>
        <v>9550.0734743021076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27" t="str">
        <f>D7</f>
        <v>Replace switch at Diana*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338.20778575794793</v>
      </c>
      <c r="N89" s="391">
        <f>+N88-N87</f>
        <v>338.20778575794793</v>
      </c>
      <c r="O89" s="392">
        <f>+O88-O87</f>
        <v>0</v>
      </c>
      <c r="P89" s="1"/>
      <c r="Q89" s="1"/>
    </row>
    <row r="90" spans="1:17" ht="13.5" thickBot="1">
      <c r="C90" s="29"/>
      <c r="D90" s="66" t="str">
        <f>D8</f>
        <v>DOES NOT MEET SPP $100,000 MINIMUM INVESTMENT FOR REGIONAL BPU SHARING.</v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  <c r="Q90" s="1"/>
    </row>
    <row r="91" spans="1:17" ht="13.5" thickBot="1">
      <c r="C91" s="75" t="s">
        <v>85</v>
      </c>
      <c r="D91" s="91" t="str">
        <f>+D9</f>
        <v>TP2009012</v>
      </c>
      <c r="E91" s="76"/>
      <c r="F91" s="76"/>
      <c r="G91" s="76"/>
      <c r="H91" s="76"/>
      <c r="I91" s="76"/>
      <c r="J91" s="95"/>
      <c r="Q91" s="1"/>
    </row>
    <row r="92" spans="1:17" ht="13">
      <c r="C92" s="34" t="s">
        <v>51</v>
      </c>
      <c r="D92" s="362">
        <f>IF(D11=I10,0,D10)</f>
        <v>88842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  <c r="Q92" s="1"/>
    </row>
    <row r="93" spans="1:17" ht="12.5">
      <c r="C93" s="34" t="s">
        <v>54</v>
      </c>
      <c r="D93" s="88">
        <f>IF(D11=I10,"",D11)</f>
        <v>2010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3">
        <f>IF(D11=I10,"",D12)</f>
        <v>12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2019.1363636363637</v>
      </c>
      <c r="K96" s="292"/>
      <c r="L96" s="292"/>
      <c r="M96" s="292"/>
      <c r="N96" s="292"/>
      <c r="O96" s="292"/>
      <c r="P96" s="1"/>
      <c r="Q96" s="1"/>
    </row>
    <row r="97" spans="1:17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  <c r="Q98" s="1"/>
    </row>
    <row r="99" spans="1:17" ht="12.5">
      <c r="C99" s="50">
        <f>IF(D93= "","-",D93)</f>
        <v>2010</v>
      </c>
      <c r="D99" s="133">
        <v>0</v>
      </c>
      <c r="E99" s="375">
        <v>0</v>
      </c>
      <c r="F99" s="137">
        <v>88842</v>
      </c>
      <c r="G99" s="140">
        <v>44421</v>
      </c>
      <c r="H99" s="396">
        <v>7333.2888535266693</v>
      </c>
      <c r="I99" s="397">
        <v>7333.2888535266693</v>
      </c>
      <c r="J99" s="54">
        <f t="shared" ref="J99:J130" si="43">+I99-H99</f>
        <v>0</v>
      </c>
      <c r="K99" s="54"/>
      <c r="L99" s="112">
        <f t="shared" ref="L99:L104" si="44">H99</f>
        <v>7333.2888535266693</v>
      </c>
      <c r="M99" s="53">
        <f t="shared" ref="M99:M130" si="45">IF(L99&lt;&gt;0,+H99-L99,0)</f>
        <v>0</v>
      </c>
      <c r="N99" s="112">
        <f t="shared" ref="N99:N104" si="46">I99</f>
        <v>7333.2888535266693</v>
      </c>
      <c r="O99" s="53">
        <f t="shared" ref="O99:O130" si="47">IF(N99&lt;&gt;0,+I99-N99,0)</f>
        <v>0</v>
      </c>
      <c r="P99" s="53">
        <f t="shared" ref="P99:P130" si="48">+O99-M99</f>
        <v>0</v>
      </c>
      <c r="Q99" s="1"/>
    </row>
    <row r="100" spans="1:17" ht="12.5">
      <c r="B100" s="7" t="str">
        <f>IF(D100=F99,"","IU")</f>
        <v/>
      </c>
      <c r="C100" s="50">
        <f>IF(D93="","-",+C99+1)</f>
        <v>2011</v>
      </c>
      <c r="D100" s="133">
        <v>88842</v>
      </c>
      <c r="E100" s="375">
        <v>2115.2857142857142</v>
      </c>
      <c r="F100" s="137">
        <v>86726.71428571429</v>
      </c>
      <c r="G100" s="137">
        <v>87784.357142857145</v>
      </c>
      <c r="H100" s="375">
        <v>15316.288674280955</v>
      </c>
      <c r="I100" s="374">
        <v>15316.288674280955</v>
      </c>
      <c r="J100" s="54">
        <f t="shared" si="43"/>
        <v>0</v>
      </c>
      <c r="K100" s="54"/>
      <c r="L100" s="113">
        <f t="shared" si="44"/>
        <v>15316.288674280955</v>
      </c>
      <c r="M100" s="54">
        <f t="shared" si="45"/>
        <v>0</v>
      </c>
      <c r="N100" s="113">
        <f t="shared" si="46"/>
        <v>15316.288674280955</v>
      </c>
      <c r="O100" s="54">
        <f t="shared" si="47"/>
        <v>0</v>
      </c>
      <c r="P100" s="54">
        <f t="shared" si="48"/>
        <v>0</v>
      </c>
      <c r="Q100" s="1"/>
    </row>
    <row r="101" spans="1:17" ht="12.5">
      <c r="B101" s="7" t="str">
        <f t="shared" ref="B101:B154" si="49">IF(D101=F100,"","IU")</f>
        <v/>
      </c>
      <c r="C101" s="50">
        <f>IF(D93="","-",+C100+1)</f>
        <v>2012</v>
      </c>
      <c r="D101" s="133">
        <v>86726.71428571429</v>
      </c>
      <c r="E101" s="375">
        <v>2115.2857142857142</v>
      </c>
      <c r="F101" s="137">
        <v>84611.42857142858</v>
      </c>
      <c r="G101" s="137">
        <v>85669.071428571435</v>
      </c>
      <c r="H101" s="375">
        <v>14721.826408325345</v>
      </c>
      <c r="I101" s="374">
        <v>14721.826408325345</v>
      </c>
      <c r="J101" s="54">
        <f t="shared" si="43"/>
        <v>0</v>
      </c>
      <c r="K101" s="54"/>
      <c r="L101" s="113">
        <f t="shared" si="44"/>
        <v>14721.826408325345</v>
      </c>
      <c r="M101" s="54">
        <f t="shared" si="45"/>
        <v>0</v>
      </c>
      <c r="N101" s="113">
        <f t="shared" si="46"/>
        <v>14721.826408325345</v>
      </c>
      <c r="O101" s="54">
        <f t="shared" si="47"/>
        <v>0</v>
      </c>
      <c r="P101" s="54">
        <f t="shared" si="48"/>
        <v>0</v>
      </c>
      <c r="Q101" s="1"/>
    </row>
    <row r="102" spans="1:17" ht="12.5">
      <c r="B102" s="7" t="str">
        <f t="shared" si="49"/>
        <v/>
      </c>
      <c r="C102" s="50">
        <f>IF(D93="","-",+C101+1)</f>
        <v>2013</v>
      </c>
      <c r="D102" s="133">
        <v>84611.42857142858</v>
      </c>
      <c r="E102" s="375">
        <v>2115.2857142857142</v>
      </c>
      <c r="F102" s="137">
        <v>82496.14285714287</v>
      </c>
      <c r="G102" s="137">
        <v>83553.785714285725</v>
      </c>
      <c r="H102" s="375">
        <v>13419.419617970232</v>
      </c>
      <c r="I102" s="374">
        <v>13419.419617970232</v>
      </c>
      <c r="J102" s="54">
        <v>0</v>
      </c>
      <c r="K102" s="54"/>
      <c r="L102" s="113">
        <f t="shared" si="44"/>
        <v>13419.419617970232</v>
      </c>
      <c r="M102" s="54">
        <f t="shared" ref="M102:M107" si="50">IF(L102&lt;&gt;0,+H102-L102,0)</f>
        <v>0</v>
      </c>
      <c r="N102" s="113">
        <f t="shared" si="46"/>
        <v>13419.419617970232</v>
      </c>
      <c r="O102" s="54">
        <f>IF(N102&lt;&gt;0,+I102-N102,0)</f>
        <v>0</v>
      </c>
      <c r="P102" s="54">
        <f>+O102-M102</f>
        <v>0</v>
      </c>
      <c r="Q102" s="1"/>
    </row>
    <row r="103" spans="1:17" ht="12.5">
      <c r="B103" s="7" t="str">
        <f t="shared" si="49"/>
        <v/>
      </c>
      <c r="C103" s="50">
        <f>IF(D93="","-",+C102+1)</f>
        <v>2014</v>
      </c>
      <c r="D103" s="133">
        <v>82496.14285714287</v>
      </c>
      <c r="E103" s="375">
        <v>2115.2857142857142</v>
      </c>
      <c r="F103" s="137">
        <v>80380.857142857159</v>
      </c>
      <c r="G103" s="137">
        <v>81438.500000000015</v>
      </c>
      <c r="H103" s="375">
        <v>13184.68839231506</v>
      </c>
      <c r="I103" s="374">
        <v>13184.68839231506</v>
      </c>
      <c r="J103" s="54">
        <v>0</v>
      </c>
      <c r="K103" s="54"/>
      <c r="L103" s="113">
        <f t="shared" si="44"/>
        <v>13184.68839231506</v>
      </c>
      <c r="M103" s="54">
        <f t="shared" si="50"/>
        <v>0</v>
      </c>
      <c r="N103" s="113">
        <f t="shared" si="46"/>
        <v>13184.68839231506</v>
      </c>
      <c r="O103" s="54">
        <f>IF(N103&lt;&gt;0,+I103-N103,0)</f>
        <v>0</v>
      </c>
      <c r="P103" s="54">
        <f>+O103-M103</f>
        <v>0</v>
      </c>
      <c r="Q103" s="1"/>
    </row>
    <row r="104" spans="1:17" ht="12.5">
      <c r="B104" s="7" t="str">
        <f t="shared" si="49"/>
        <v/>
      </c>
      <c r="C104" s="50">
        <f>IF(D93="","-",+C103+1)</f>
        <v>2015</v>
      </c>
      <c r="D104" s="133">
        <v>80380.857142857159</v>
      </c>
      <c r="E104" s="375">
        <v>2115.2857142857142</v>
      </c>
      <c r="F104" s="137">
        <v>78265.571428571449</v>
      </c>
      <c r="G104" s="137">
        <v>79323.214285714304</v>
      </c>
      <c r="H104" s="375">
        <v>12567.616650151769</v>
      </c>
      <c r="I104" s="374">
        <v>12567.616650151769</v>
      </c>
      <c r="J104" s="54">
        <f t="shared" si="43"/>
        <v>0</v>
      </c>
      <c r="K104" s="54"/>
      <c r="L104" s="113">
        <f t="shared" si="44"/>
        <v>12567.616650151769</v>
      </c>
      <c r="M104" s="54">
        <f t="shared" si="50"/>
        <v>0</v>
      </c>
      <c r="N104" s="113">
        <f t="shared" si="46"/>
        <v>12567.616650151769</v>
      </c>
      <c r="O104" s="54">
        <f>IF(N104&lt;&gt;0,+I104-N104,0)</f>
        <v>0</v>
      </c>
      <c r="P104" s="54">
        <f>+O104-M104</f>
        <v>0</v>
      </c>
      <c r="Q104" s="1"/>
    </row>
    <row r="105" spans="1:17" ht="12.5">
      <c r="B105" s="7" t="str">
        <f t="shared" si="49"/>
        <v/>
      </c>
      <c r="C105" s="50">
        <f>IF(D93="","-",+C104+1)</f>
        <v>2016</v>
      </c>
      <c r="D105" s="133">
        <v>78265.571428571449</v>
      </c>
      <c r="E105" s="375">
        <v>2066.0930232558139</v>
      </c>
      <c r="F105" s="137">
        <v>76199.478405315633</v>
      </c>
      <c r="G105" s="137">
        <v>77232.524916943541</v>
      </c>
      <c r="H105" s="375">
        <v>11870.761156942419</v>
      </c>
      <c r="I105" s="374">
        <v>11870.761156942419</v>
      </c>
      <c r="J105" s="54">
        <f t="shared" si="43"/>
        <v>0</v>
      </c>
      <c r="K105" s="54"/>
      <c r="L105" s="113">
        <f t="shared" ref="L105:L110" si="51">H105</f>
        <v>11870.761156942419</v>
      </c>
      <c r="M105" s="54">
        <f t="shared" si="50"/>
        <v>0</v>
      </c>
      <c r="N105" s="113">
        <f t="shared" ref="N105:N110" si="52">I105</f>
        <v>11870.761156942419</v>
      </c>
      <c r="O105" s="54">
        <f>IF(N105&lt;&gt;0,+I105-N105,0)</f>
        <v>0</v>
      </c>
      <c r="P105" s="54">
        <f>+O105-M105</f>
        <v>0</v>
      </c>
      <c r="Q105" s="1"/>
    </row>
    <row r="106" spans="1:17" ht="12.5">
      <c r="B106" s="7" t="str">
        <f t="shared" si="49"/>
        <v/>
      </c>
      <c r="C106" s="50">
        <f>IF(D93="","-",+C105+1)</f>
        <v>2017</v>
      </c>
      <c r="D106" s="133">
        <v>76199.478405315633</v>
      </c>
      <c r="E106" s="375">
        <v>2115.2857142857142</v>
      </c>
      <c r="F106" s="137">
        <v>74084.192691029923</v>
      </c>
      <c r="G106" s="137">
        <v>75141.835548172778</v>
      </c>
      <c r="H106" s="375">
        <v>11242.874011372322</v>
      </c>
      <c r="I106" s="374">
        <v>11242.874011372322</v>
      </c>
      <c r="J106" s="54">
        <f t="shared" si="43"/>
        <v>0</v>
      </c>
      <c r="K106" s="54"/>
      <c r="L106" s="113">
        <f t="shared" si="51"/>
        <v>11242.874011372322</v>
      </c>
      <c r="M106" s="54">
        <f t="shared" si="50"/>
        <v>0</v>
      </c>
      <c r="N106" s="113">
        <f t="shared" si="52"/>
        <v>11242.874011372322</v>
      </c>
      <c r="O106" s="54">
        <f>IF(N106&lt;&gt;0,+I106-N106,0)</f>
        <v>0</v>
      </c>
      <c r="P106" s="54">
        <f>+O106-M106</f>
        <v>0</v>
      </c>
      <c r="Q106" s="1"/>
    </row>
    <row r="107" spans="1:17" ht="12.5">
      <c r="B107" s="7" t="str">
        <f t="shared" si="49"/>
        <v/>
      </c>
      <c r="C107" s="50">
        <f>IF(D93="","-",+C106+1)</f>
        <v>2018</v>
      </c>
      <c r="D107" s="133">
        <v>74084.192691029923</v>
      </c>
      <c r="E107" s="375">
        <v>2115.2857142857142</v>
      </c>
      <c r="F107" s="137">
        <v>71968.906976744212</v>
      </c>
      <c r="G107" s="137">
        <v>73026.549833887068</v>
      </c>
      <c r="H107" s="375">
        <v>9827.2242633415626</v>
      </c>
      <c r="I107" s="374">
        <v>9827.2242633415626</v>
      </c>
      <c r="J107" s="54">
        <f t="shared" si="43"/>
        <v>0</v>
      </c>
      <c r="K107" s="54"/>
      <c r="L107" s="113">
        <f t="shared" si="51"/>
        <v>9827.2242633415626</v>
      </c>
      <c r="M107" s="54">
        <f t="shared" si="50"/>
        <v>0</v>
      </c>
      <c r="N107" s="113">
        <f t="shared" si="52"/>
        <v>9827.2242633415626</v>
      </c>
      <c r="O107" s="54">
        <f t="shared" si="47"/>
        <v>0</v>
      </c>
      <c r="P107" s="54">
        <f t="shared" si="48"/>
        <v>0</v>
      </c>
      <c r="Q107" s="1"/>
    </row>
    <row r="108" spans="1:17" ht="12.5">
      <c r="B108" s="7" t="str">
        <f t="shared" si="49"/>
        <v/>
      </c>
      <c r="C108" s="50">
        <f>IF(D93="","-",+C107+1)</f>
        <v>2019</v>
      </c>
      <c r="D108" s="133">
        <v>71968.906976744212</v>
      </c>
      <c r="E108" s="375">
        <v>2066.0930232558139</v>
      </c>
      <c r="F108" s="137">
        <v>69902.813953488396</v>
      </c>
      <c r="G108" s="137">
        <v>70935.860465116304</v>
      </c>
      <c r="H108" s="375">
        <v>9659.1062968732876</v>
      </c>
      <c r="I108" s="374">
        <v>9659.1062968732876</v>
      </c>
      <c r="J108" s="54">
        <f t="shared" si="43"/>
        <v>0</v>
      </c>
      <c r="K108" s="54"/>
      <c r="L108" s="113">
        <f t="shared" si="51"/>
        <v>9659.1062968732876</v>
      </c>
      <c r="M108" s="54">
        <f t="shared" ref="M108:M109" si="53">IF(L108&lt;&gt;0,+H108-L108,0)</f>
        <v>0</v>
      </c>
      <c r="N108" s="113">
        <f t="shared" si="52"/>
        <v>9659.1062968732876</v>
      </c>
      <c r="O108" s="54">
        <f t="shared" si="47"/>
        <v>0</v>
      </c>
      <c r="P108" s="54">
        <f t="shared" si="48"/>
        <v>0</v>
      </c>
      <c r="Q108" s="1"/>
    </row>
    <row r="109" spans="1:17" ht="12.5">
      <c r="B109" s="7" t="str">
        <f t="shared" si="49"/>
        <v/>
      </c>
      <c r="C109" s="50">
        <f>IF(D93="","-",+C108+1)</f>
        <v>2020</v>
      </c>
      <c r="D109" s="133">
        <v>69902.813953488396</v>
      </c>
      <c r="E109" s="375">
        <v>2115.2857142857142</v>
      </c>
      <c r="F109" s="137">
        <v>67787.528239202686</v>
      </c>
      <c r="G109" s="137">
        <v>68845.171096345541</v>
      </c>
      <c r="H109" s="375">
        <v>9521.2246182886065</v>
      </c>
      <c r="I109" s="374">
        <v>9521.2246182886065</v>
      </c>
      <c r="J109" s="54">
        <f t="shared" si="43"/>
        <v>0</v>
      </c>
      <c r="K109" s="54"/>
      <c r="L109" s="113">
        <f t="shared" si="51"/>
        <v>9521.2246182886065</v>
      </c>
      <c r="M109" s="54">
        <f t="shared" si="53"/>
        <v>0</v>
      </c>
      <c r="N109" s="113">
        <f t="shared" si="52"/>
        <v>9521.2246182886065</v>
      </c>
      <c r="O109" s="54">
        <f t="shared" si="47"/>
        <v>0</v>
      </c>
      <c r="P109" s="54">
        <f t="shared" si="48"/>
        <v>0</v>
      </c>
      <c r="Q109" s="1"/>
    </row>
    <row r="110" spans="1:17" ht="12.5">
      <c r="B110" s="7" t="str">
        <f t="shared" si="49"/>
        <v/>
      </c>
      <c r="C110" s="50">
        <f>IF(D93="","-",+C109+1)</f>
        <v>2021</v>
      </c>
      <c r="D110" s="133">
        <v>67787.528239202686</v>
      </c>
      <c r="E110" s="375">
        <v>2166.8780487804879</v>
      </c>
      <c r="F110" s="137">
        <v>65620.650190422195</v>
      </c>
      <c r="G110" s="137">
        <v>66704.08921481244</v>
      </c>
      <c r="H110" s="375">
        <v>9738.7411318353879</v>
      </c>
      <c r="I110" s="374">
        <v>9738.7411318353879</v>
      </c>
      <c r="J110" s="54">
        <f t="shared" si="43"/>
        <v>0</v>
      </c>
      <c r="K110" s="54"/>
      <c r="L110" s="113">
        <f t="shared" si="51"/>
        <v>9738.7411318353879</v>
      </c>
      <c r="M110" s="54">
        <f t="shared" ref="M110" si="54">IF(L110&lt;&gt;0,+H110-L110,0)</f>
        <v>0</v>
      </c>
      <c r="N110" s="113">
        <f t="shared" si="52"/>
        <v>9738.7411318353879</v>
      </c>
      <c r="O110" s="54">
        <f t="shared" ref="O110" si="55">IF(N110&lt;&gt;0,+I110-N110,0)</f>
        <v>0</v>
      </c>
      <c r="P110" s="54">
        <f t="shared" ref="P110" si="56">+O110-M110</f>
        <v>0</v>
      </c>
      <c r="Q110" s="1"/>
    </row>
    <row r="111" spans="1:17" ht="13">
      <c r="B111" s="7" t="str">
        <f t="shared" si="49"/>
        <v/>
      </c>
      <c r="C111" s="459">
        <f>IF(D93="","-",+C110+1)</f>
        <v>2022</v>
      </c>
      <c r="D111" s="12">
        <v>65620.650190422195</v>
      </c>
      <c r="E111" s="377">
        <v>2115.2857142857142</v>
      </c>
      <c r="F111" s="55">
        <v>63505.364476136478</v>
      </c>
      <c r="G111" s="55">
        <v>64563.00733327934</v>
      </c>
      <c r="H111" s="379">
        <v>9698.7172959840736</v>
      </c>
      <c r="I111" s="398">
        <v>9698.7172959840736</v>
      </c>
      <c r="J111" s="54">
        <f t="shared" si="43"/>
        <v>0</v>
      </c>
      <c r="K111" s="54"/>
      <c r="L111" s="129"/>
      <c r="M111" s="54">
        <f t="shared" si="45"/>
        <v>0</v>
      </c>
      <c r="N111" s="129"/>
      <c r="O111" s="54">
        <f t="shared" si="47"/>
        <v>0</v>
      </c>
      <c r="P111" s="54">
        <f t="shared" si="48"/>
        <v>0</v>
      </c>
      <c r="Q111" s="1"/>
    </row>
    <row r="112" spans="1:17" ht="12.5">
      <c r="B112" s="7" t="str">
        <f t="shared" si="49"/>
        <v/>
      </c>
      <c r="C112" s="50">
        <f>IF(D93="","-",+C111+1)</f>
        <v>2023</v>
      </c>
      <c r="D112" s="12">
        <f>IF(F111+SUM(E$99:E111)=D$92,F111,D$92-SUM(E$99:E111))</f>
        <v>63505.364476136478</v>
      </c>
      <c r="E112" s="377">
        <f>IF(+J96&lt;F111,J96,D112)</f>
        <v>2019.1363636363637</v>
      </c>
      <c r="F112" s="55">
        <f t="shared" ref="F112:F131" si="57">+D112-E112</f>
        <v>61486.228112500117</v>
      </c>
      <c r="G112" s="55">
        <f t="shared" ref="G112:G130" si="58">+(F112+D112)/2</f>
        <v>62495.796294318294</v>
      </c>
      <c r="H112" s="379">
        <f t="shared" ref="H112:H130" si="59">+J$94*G112+E112</f>
        <v>9801.5091354287761</v>
      </c>
      <c r="I112" s="398">
        <f t="shared" ref="I112:I130" si="60">+J$95*G112+E112</f>
        <v>9801.5091354287761</v>
      </c>
      <c r="J112" s="54">
        <f t="shared" si="43"/>
        <v>0</v>
      </c>
      <c r="K112" s="54"/>
      <c r="L112" s="129"/>
      <c r="M112" s="54">
        <f t="shared" si="45"/>
        <v>0</v>
      </c>
      <c r="N112" s="129"/>
      <c r="O112" s="54">
        <f t="shared" si="47"/>
        <v>0</v>
      </c>
      <c r="P112" s="54">
        <f t="shared" si="48"/>
        <v>0</v>
      </c>
      <c r="Q112" s="1"/>
    </row>
    <row r="113" spans="2:17" ht="12.5">
      <c r="B113" s="7" t="str">
        <f t="shared" si="49"/>
        <v/>
      </c>
      <c r="C113" s="50">
        <f>IF(D93="","-",+C112+1)</f>
        <v>2024</v>
      </c>
      <c r="D113" s="12">
        <f>IF(F112+SUM(E$99:E112)=D$92,F112,D$92-SUM(E$99:E112))</f>
        <v>61486.228112500117</v>
      </c>
      <c r="E113" s="377">
        <f>IF(+J96&lt;F112,J96,D113)</f>
        <v>2019.1363636363637</v>
      </c>
      <c r="F113" s="55">
        <f t="shared" si="57"/>
        <v>59467.091748863757</v>
      </c>
      <c r="G113" s="55">
        <f t="shared" si="58"/>
        <v>60476.659930681941</v>
      </c>
      <c r="H113" s="379">
        <f t="shared" si="59"/>
        <v>9550.0734743021076</v>
      </c>
      <c r="I113" s="398">
        <f t="shared" si="60"/>
        <v>9550.0734743021076</v>
      </c>
      <c r="J113" s="54">
        <f t="shared" si="43"/>
        <v>0</v>
      </c>
      <c r="K113" s="54"/>
      <c r="L113" s="129"/>
      <c r="M113" s="54">
        <f t="shared" si="45"/>
        <v>0</v>
      </c>
      <c r="N113" s="129"/>
      <c r="O113" s="54">
        <f t="shared" si="47"/>
        <v>0</v>
      </c>
      <c r="P113" s="54">
        <f t="shared" si="48"/>
        <v>0</v>
      </c>
      <c r="Q113" s="1"/>
    </row>
    <row r="114" spans="2:17" ht="12.5">
      <c r="B114" s="7" t="str">
        <f t="shared" si="49"/>
        <v/>
      </c>
      <c r="C114" s="50">
        <f>IF(D93="","-",+C113+1)</f>
        <v>2025</v>
      </c>
      <c r="D114" s="12">
        <f>IF(F113+SUM(E$99:E113)=D$92,F113,D$92-SUM(E$99:E113))</f>
        <v>59467.091748863757</v>
      </c>
      <c r="E114" s="377">
        <f>IF(+J96&lt;F113,J96,D114)</f>
        <v>2019.1363636363637</v>
      </c>
      <c r="F114" s="55">
        <f t="shared" si="57"/>
        <v>57447.955385227397</v>
      </c>
      <c r="G114" s="55">
        <f t="shared" si="58"/>
        <v>58457.523567045573</v>
      </c>
      <c r="H114" s="379">
        <f t="shared" si="59"/>
        <v>9298.6378131754391</v>
      </c>
      <c r="I114" s="398">
        <f t="shared" si="60"/>
        <v>9298.6378131754391</v>
      </c>
      <c r="J114" s="54">
        <f t="shared" si="43"/>
        <v>0</v>
      </c>
      <c r="K114" s="54"/>
      <c r="L114" s="129"/>
      <c r="M114" s="54">
        <f t="shared" si="45"/>
        <v>0</v>
      </c>
      <c r="N114" s="129"/>
      <c r="O114" s="54">
        <f t="shared" si="47"/>
        <v>0</v>
      </c>
      <c r="P114" s="54">
        <f t="shared" si="48"/>
        <v>0</v>
      </c>
      <c r="Q114" s="1"/>
    </row>
    <row r="115" spans="2:17" ht="12.5">
      <c r="B115" s="7"/>
      <c r="C115" s="50">
        <f>IF(D93="","-",+C114+1)</f>
        <v>2026</v>
      </c>
      <c r="D115" s="12">
        <f>IF(F114+SUM(E$99:E114)=D$92,F114,D$92-SUM(E$99:E114))</f>
        <v>57447.955385227397</v>
      </c>
      <c r="E115" s="377">
        <f>IF(+J96&lt;F114,J96,D115)</f>
        <v>2019.1363636363637</v>
      </c>
      <c r="F115" s="55">
        <f t="shared" si="57"/>
        <v>55428.819021591036</v>
      </c>
      <c r="G115" s="55">
        <f t="shared" si="58"/>
        <v>56438.38720340922</v>
      </c>
      <c r="H115" s="379">
        <f t="shared" si="59"/>
        <v>9047.2021520487706</v>
      </c>
      <c r="I115" s="398">
        <f t="shared" si="60"/>
        <v>9047.2021520487706</v>
      </c>
      <c r="J115" s="54">
        <f t="shared" si="43"/>
        <v>0</v>
      </c>
      <c r="K115" s="54"/>
      <c r="L115" s="129"/>
      <c r="M115" s="54">
        <f t="shared" si="45"/>
        <v>0</v>
      </c>
      <c r="N115" s="129"/>
      <c r="O115" s="54">
        <f t="shared" si="47"/>
        <v>0</v>
      </c>
      <c r="P115" s="54">
        <f t="shared" si="48"/>
        <v>0</v>
      </c>
      <c r="Q115" s="1"/>
    </row>
    <row r="116" spans="2:17" ht="12.5">
      <c r="B116" s="7" t="str">
        <f t="shared" si="49"/>
        <v/>
      </c>
      <c r="C116" s="50">
        <f>IF(D93="","-",+C115+1)</f>
        <v>2027</v>
      </c>
      <c r="D116" s="12">
        <f>IF(F115+SUM(E$99:E115)=D$92,F115,D$92-SUM(E$99:E115))</f>
        <v>55428.819021591036</v>
      </c>
      <c r="E116" s="377">
        <f>IF(+J96&lt;F115,J96,D116)</f>
        <v>2019.1363636363637</v>
      </c>
      <c r="F116" s="55">
        <f t="shared" si="57"/>
        <v>53409.682657954676</v>
      </c>
      <c r="G116" s="55">
        <f t="shared" si="58"/>
        <v>54419.250839772852</v>
      </c>
      <c r="H116" s="379">
        <f t="shared" si="59"/>
        <v>8795.7664909221003</v>
      </c>
      <c r="I116" s="398">
        <f t="shared" si="60"/>
        <v>8795.7664909221003</v>
      </c>
      <c r="J116" s="54">
        <f t="shared" si="43"/>
        <v>0</v>
      </c>
      <c r="K116" s="54"/>
      <c r="L116" s="129"/>
      <c r="M116" s="54">
        <f t="shared" si="45"/>
        <v>0</v>
      </c>
      <c r="N116" s="129"/>
      <c r="O116" s="54">
        <f t="shared" si="47"/>
        <v>0</v>
      </c>
      <c r="P116" s="54">
        <f t="shared" si="48"/>
        <v>0</v>
      </c>
      <c r="Q116" s="1"/>
    </row>
    <row r="117" spans="2:17" ht="12.5">
      <c r="B117" s="7" t="str">
        <f t="shared" si="49"/>
        <v/>
      </c>
      <c r="C117" s="50">
        <f>IF(D93="","-",+C116+1)</f>
        <v>2028</v>
      </c>
      <c r="D117" s="12">
        <f>IF(F116+SUM(E$99:E116)=D$92,F116,D$92-SUM(E$99:E116))</f>
        <v>53409.682657954676</v>
      </c>
      <c r="E117" s="377">
        <f>IF(+J96&lt;F116,J96,D117)</f>
        <v>2019.1363636363637</v>
      </c>
      <c r="F117" s="55">
        <f t="shared" si="57"/>
        <v>51390.546294318316</v>
      </c>
      <c r="G117" s="55">
        <f t="shared" si="58"/>
        <v>52400.114476136499</v>
      </c>
      <c r="H117" s="379">
        <f t="shared" si="59"/>
        <v>8544.3308297954318</v>
      </c>
      <c r="I117" s="398">
        <f t="shared" si="60"/>
        <v>8544.3308297954318</v>
      </c>
      <c r="J117" s="54">
        <f t="shared" si="43"/>
        <v>0</v>
      </c>
      <c r="K117" s="54"/>
      <c r="L117" s="129"/>
      <c r="M117" s="54">
        <f t="shared" si="45"/>
        <v>0</v>
      </c>
      <c r="N117" s="129"/>
      <c r="O117" s="54">
        <f t="shared" si="47"/>
        <v>0</v>
      </c>
      <c r="P117" s="54">
        <f t="shared" si="48"/>
        <v>0</v>
      </c>
      <c r="Q117" s="1"/>
    </row>
    <row r="118" spans="2:17" ht="12.5">
      <c r="B118" s="7" t="str">
        <f t="shared" si="49"/>
        <v/>
      </c>
      <c r="C118" s="50">
        <f>IF(D93="","-",+C117+1)</f>
        <v>2029</v>
      </c>
      <c r="D118" s="12">
        <f>IF(F117+SUM(E$99:E117)=D$92,F117,D$92-SUM(E$99:E117))</f>
        <v>51390.546294318316</v>
      </c>
      <c r="E118" s="377">
        <f>IF(+J96&lt;F117,J96,D118)</f>
        <v>2019.1363636363637</v>
      </c>
      <c r="F118" s="55">
        <f t="shared" si="57"/>
        <v>49371.409930681955</v>
      </c>
      <c r="G118" s="55">
        <f t="shared" si="58"/>
        <v>50380.978112500132</v>
      </c>
      <c r="H118" s="379">
        <f t="shared" si="59"/>
        <v>8292.8951686687615</v>
      </c>
      <c r="I118" s="398">
        <f t="shared" si="60"/>
        <v>8292.8951686687615</v>
      </c>
      <c r="J118" s="54">
        <f t="shared" si="43"/>
        <v>0</v>
      </c>
      <c r="K118" s="54"/>
      <c r="L118" s="129"/>
      <c r="M118" s="54">
        <f t="shared" si="45"/>
        <v>0</v>
      </c>
      <c r="N118" s="129"/>
      <c r="O118" s="54">
        <f t="shared" si="47"/>
        <v>0</v>
      </c>
      <c r="P118" s="54">
        <f t="shared" si="48"/>
        <v>0</v>
      </c>
      <c r="Q118" s="1"/>
    </row>
    <row r="119" spans="2:17" ht="12.5">
      <c r="B119" s="7" t="str">
        <f t="shared" si="49"/>
        <v/>
      </c>
      <c r="C119" s="50">
        <f>IF(D93="","-",+C118+1)</f>
        <v>2030</v>
      </c>
      <c r="D119" s="12">
        <f>IF(F118+SUM(E$99:E118)=D$92,F118,D$92-SUM(E$99:E118))</f>
        <v>49371.409930681955</v>
      </c>
      <c r="E119" s="377">
        <f>IF(+J96&lt;F118,J96,D119)</f>
        <v>2019.1363636363637</v>
      </c>
      <c r="F119" s="55">
        <f t="shared" si="57"/>
        <v>47352.273567045595</v>
      </c>
      <c r="G119" s="55">
        <f t="shared" si="58"/>
        <v>48361.841748863779</v>
      </c>
      <c r="H119" s="379">
        <f t="shared" si="59"/>
        <v>8041.4595075420948</v>
      </c>
      <c r="I119" s="398">
        <f t="shared" si="60"/>
        <v>8041.4595075420948</v>
      </c>
      <c r="J119" s="54">
        <f t="shared" si="43"/>
        <v>0</v>
      </c>
      <c r="K119" s="54"/>
      <c r="L119" s="129"/>
      <c r="M119" s="54">
        <f t="shared" si="45"/>
        <v>0</v>
      </c>
      <c r="N119" s="129"/>
      <c r="O119" s="54">
        <f t="shared" si="47"/>
        <v>0</v>
      </c>
      <c r="P119" s="54">
        <f t="shared" si="48"/>
        <v>0</v>
      </c>
      <c r="Q119" s="1"/>
    </row>
    <row r="120" spans="2:17" ht="12.5">
      <c r="B120" s="7" t="str">
        <f t="shared" si="49"/>
        <v/>
      </c>
      <c r="C120" s="50">
        <f>IF(D93="","-",+C119+1)</f>
        <v>2031</v>
      </c>
      <c r="D120" s="12">
        <f>IF(F119+SUM(E$99:E119)=D$92,F119,D$92-SUM(E$99:E119))</f>
        <v>47352.273567045595</v>
      </c>
      <c r="E120" s="377">
        <f>IF(+J96&lt;F119,J96,D120)</f>
        <v>2019.1363636363637</v>
      </c>
      <c r="F120" s="55">
        <f t="shared" si="57"/>
        <v>45333.137203409235</v>
      </c>
      <c r="G120" s="55">
        <f t="shared" si="58"/>
        <v>46342.705385227411</v>
      </c>
      <c r="H120" s="379">
        <f t="shared" si="59"/>
        <v>7790.0238464154245</v>
      </c>
      <c r="I120" s="398">
        <f t="shared" si="60"/>
        <v>7790.0238464154245</v>
      </c>
      <c r="J120" s="54">
        <f t="shared" si="43"/>
        <v>0</v>
      </c>
      <c r="K120" s="54"/>
      <c r="L120" s="129"/>
      <c r="M120" s="54">
        <f t="shared" si="45"/>
        <v>0</v>
      </c>
      <c r="N120" s="129"/>
      <c r="O120" s="54">
        <f t="shared" si="47"/>
        <v>0</v>
      </c>
      <c r="P120" s="54">
        <f t="shared" si="48"/>
        <v>0</v>
      </c>
      <c r="Q120" s="1"/>
    </row>
    <row r="121" spans="2:17" ht="12.5">
      <c r="B121" s="7" t="str">
        <f t="shared" si="49"/>
        <v/>
      </c>
      <c r="C121" s="50">
        <f>IF(D93="","-",+C120+1)</f>
        <v>2032</v>
      </c>
      <c r="D121" s="12">
        <f>IF(F120+SUM(E$99:E120)=D$92,F120,D$92-SUM(E$99:E120))</f>
        <v>45333.137203409235</v>
      </c>
      <c r="E121" s="377">
        <f>IF(+J96&lt;F120,J96,D121)</f>
        <v>2019.1363636363637</v>
      </c>
      <c r="F121" s="55">
        <f t="shared" si="57"/>
        <v>43314.000839772874</v>
      </c>
      <c r="G121" s="55">
        <f t="shared" si="58"/>
        <v>44323.569021591058</v>
      </c>
      <c r="H121" s="379">
        <f t="shared" si="59"/>
        <v>7538.588185288756</v>
      </c>
      <c r="I121" s="398">
        <f t="shared" si="60"/>
        <v>7538.588185288756</v>
      </c>
      <c r="J121" s="54">
        <f t="shared" si="43"/>
        <v>0</v>
      </c>
      <c r="K121" s="54"/>
      <c r="L121" s="129"/>
      <c r="M121" s="54">
        <f t="shared" si="45"/>
        <v>0</v>
      </c>
      <c r="N121" s="129"/>
      <c r="O121" s="54">
        <f t="shared" si="47"/>
        <v>0</v>
      </c>
      <c r="P121" s="54">
        <f t="shared" si="48"/>
        <v>0</v>
      </c>
      <c r="Q121" s="1"/>
    </row>
    <row r="122" spans="2:17" ht="12.5">
      <c r="B122" s="7" t="str">
        <f t="shared" si="49"/>
        <v/>
      </c>
      <c r="C122" s="50">
        <f>IF(D93="","-",+C121+1)</f>
        <v>2033</v>
      </c>
      <c r="D122" s="12">
        <f>IF(F121+SUM(E$99:E121)=D$92,F121,D$92-SUM(E$99:E121))</f>
        <v>43314.000839772874</v>
      </c>
      <c r="E122" s="377">
        <f>IF(+J96&lt;F121,J96,D122)</f>
        <v>2019.1363636363637</v>
      </c>
      <c r="F122" s="55">
        <f t="shared" si="57"/>
        <v>41294.864476136514</v>
      </c>
      <c r="G122" s="55">
        <f t="shared" si="58"/>
        <v>42304.432657954691</v>
      </c>
      <c r="H122" s="379">
        <f t="shared" si="59"/>
        <v>7287.1525241620866</v>
      </c>
      <c r="I122" s="398">
        <f t="shared" si="60"/>
        <v>7287.1525241620866</v>
      </c>
      <c r="J122" s="54">
        <f t="shared" si="43"/>
        <v>0</v>
      </c>
      <c r="K122" s="54"/>
      <c r="L122" s="129"/>
      <c r="M122" s="54">
        <f t="shared" si="45"/>
        <v>0</v>
      </c>
      <c r="N122" s="129"/>
      <c r="O122" s="54">
        <f t="shared" si="47"/>
        <v>0</v>
      </c>
      <c r="P122" s="54">
        <f t="shared" si="48"/>
        <v>0</v>
      </c>
      <c r="Q122" s="1"/>
    </row>
    <row r="123" spans="2:17" ht="12.5">
      <c r="B123" s="7" t="str">
        <f t="shared" si="49"/>
        <v/>
      </c>
      <c r="C123" s="50">
        <f>IF(D93="","-",+C122+1)</f>
        <v>2034</v>
      </c>
      <c r="D123" s="12">
        <f>IF(F122+SUM(E$99:E122)=D$92,F122,D$92-SUM(E$99:E122))</f>
        <v>41294.864476136514</v>
      </c>
      <c r="E123" s="377">
        <f>IF(+J96&lt;F122,J96,D123)</f>
        <v>2019.1363636363637</v>
      </c>
      <c r="F123" s="55">
        <f t="shared" si="57"/>
        <v>39275.728112500154</v>
      </c>
      <c r="G123" s="55">
        <f t="shared" si="58"/>
        <v>40285.296294318337</v>
      </c>
      <c r="H123" s="379">
        <f t="shared" si="59"/>
        <v>7035.7168630354181</v>
      </c>
      <c r="I123" s="398">
        <f t="shared" si="60"/>
        <v>7035.7168630354181</v>
      </c>
      <c r="J123" s="54">
        <f t="shared" si="43"/>
        <v>0</v>
      </c>
      <c r="K123" s="54"/>
      <c r="L123" s="129"/>
      <c r="M123" s="54">
        <f t="shared" si="45"/>
        <v>0</v>
      </c>
      <c r="N123" s="129"/>
      <c r="O123" s="54">
        <f t="shared" si="47"/>
        <v>0</v>
      </c>
      <c r="P123" s="54">
        <f t="shared" si="48"/>
        <v>0</v>
      </c>
      <c r="Q123" s="1"/>
    </row>
    <row r="124" spans="2:17" ht="12.5">
      <c r="B124" s="7" t="str">
        <f t="shared" si="49"/>
        <v/>
      </c>
      <c r="C124" s="50">
        <f>IF(D93="","-",+C123+1)</f>
        <v>2035</v>
      </c>
      <c r="D124" s="12">
        <f>IF(F123+SUM(E$99:E123)=D$92,F123,D$92-SUM(E$99:E123))</f>
        <v>39275.728112500154</v>
      </c>
      <c r="E124" s="377">
        <f>IF(+J96&lt;F123,J96,D124)</f>
        <v>2019.1363636363637</v>
      </c>
      <c r="F124" s="55">
        <f t="shared" si="57"/>
        <v>37256.591748863793</v>
      </c>
      <c r="G124" s="55">
        <f t="shared" si="58"/>
        <v>38266.15993068197</v>
      </c>
      <c r="H124" s="379">
        <f t="shared" si="59"/>
        <v>6784.2812019087478</v>
      </c>
      <c r="I124" s="398">
        <f t="shared" si="60"/>
        <v>6784.2812019087478</v>
      </c>
      <c r="J124" s="54">
        <f t="shared" si="43"/>
        <v>0</v>
      </c>
      <c r="K124" s="54"/>
      <c r="L124" s="129"/>
      <c r="M124" s="54">
        <f t="shared" si="45"/>
        <v>0</v>
      </c>
      <c r="N124" s="129"/>
      <c r="O124" s="54">
        <f t="shared" si="47"/>
        <v>0</v>
      </c>
      <c r="P124" s="54">
        <f t="shared" si="48"/>
        <v>0</v>
      </c>
      <c r="Q124" s="1"/>
    </row>
    <row r="125" spans="2:17" ht="12.5">
      <c r="B125" s="7" t="str">
        <f t="shared" si="49"/>
        <v/>
      </c>
      <c r="C125" s="50">
        <f>IF(D93="","-",+C124+1)</f>
        <v>2036</v>
      </c>
      <c r="D125" s="12">
        <f>IF(F124+SUM(E$99:E124)=D$92,F124,D$92-SUM(E$99:E124))</f>
        <v>37256.591748863793</v>
      </c>
      <c r="E125" s="377">
        <f>IF(+J96&lt;F124,J96,D125)</f>
        <v>2019.1363636363637</v>
      </c>
      <c r="F125" s="55">
        <f t="shared" si="57"/>
        <v>35237.455385227433</v>
      </c>
      <c r="G125" s="55">
        <f t="shared" si="58"/>
        <v>36247.023567045617</v>
      </c>
      <c r="H125" s="379">
        <f t="shared" si="59"/>
        <v>6532.8455407820802</v>
      </c>
      <c r="I125" s="398">
        <f t="shared" si="60"/>
        <v>6532.8455407820802</v>
      </c>
      <c r="J125" s="54">
        <f t="shared" si="43"/>
        <v>0</v>
      </c>
      <c r="K125" s="54"/>
      <c r="L125" s="129"/>
      <c r="M125" s="54">
        <f t="shared" si="45"/>
        <v>0</v>
      </c>
      <c r="N125" s="129"/>
      <c r="O125" s="54">
        <f t="shared" si="47"/>
        <v>0</v>
      </c>
      <c r="P125" s="54">
        <f t="shared" si="48"/>
        <v>0</v>
      </c>
      <c r="Q125" s="1"/>
    </row>
    <row r="126" spans="2:17" ht="12.5">
      <c r="B126" s="7" t="str">
        <f t="shared" si="49"/>
        <v/>
      </c>
      <c r="C126" s="50">
        <f>IF(D93="","-",+C125+1)</f>
        <v>2037</v>
      </c>
      <c r="D126" s="12">
        <f>IF(F125+SUM(E$99:E125)=D$92,F125,D$92-SUM(E$99:E125))</f>
        <v>35237.455385227433</v>
      </c>
      <c r="E126" s="377">
        <f>IF(+J96&lt;F125,J96,D126)</f>
        <v>2019.1363636363637</v>
      </c>
      <c r="F126" s="55">
        <f t="shared" si="57"/>
        <v>33218.319021591073</v>
      </c>
      <c r="G126" s="55">
        <f t="shared" si="58"/>
        <v>34227.887203409249</v>
      </c>
      <c r="H126" s="379">
        <f t="shared" si="59"/>
        <v>6281.4098796554099</v>
      </c>
      <c r="I126" s="398">
        <f t="shared" si="60"/>
        <v>6281.4098796554099</v>
      </c>
      <c r="J126" s="54">
        <f t="shared" si="43"/>
        <v>0</v>
      </c>
      <c r="K126" s="54"/>
      <c r="L126" s="129"/>
      <c r="M126" s="54">
        <f t="shared" si="45"/>
        <v>0</v>
      </c>
      <c r="N126" s="129"/>
      <c r="O126" s="54">
        <f t="shared" si="47"/>
        <v>0</v>
      </c>
      <c r="P126" s="54">
        <f t="shared" si="48"/>
        <v>0</v>
      </c>
      <c r="Q126" s="1"/>
    </row>
    <row r="127" spans="2:17" ht="12.5">
      <c r="B127" s="7" t="str">
        <f t="shared" si="49"/>
        <v/>
      </c>
      <c r="C127" s="50">
        <f>IF(D93="","-",+C126+1)</f>
        <v>2038</v>
      </c>
      <c r="D127" s="12">
        <f>IF(F126+SUM(E$99:E126)=D$92,F126,D$92-SUM(E$99:E126))</f>
        <v>33218.319021591073</v>
      </c>
      <c r="E127" s="377">
        <f>IF(+J96&lt;F126,J96,D127)</f>
        <v>2019.1363636363637</v>
      </c>
      <c r="F127" s="55">
        <f t="shared" si="57"/>
        <v>31199.182657954709</v>
      </c>
      <c r="G127" s="55">
        <f t="shared" si="58"/>
        <v>32208.750839772889</v>
      </c>
      <c r="H127" s="379">
        <f t="shared" si="59"/>
        <v>6029.9742185287405</v>
      </c>
      <c r="I127" s="398">
        <f t="shared" si="60"/>
        <v>6029.9742185287405</v>
      </c>
      <c r="J127" s="54">
        <f t="shared" si="43"/>
        <v>0</v>
      </c>
      <c r="K127" s="54"/>
      <c r="L127" s="129"/>
      <c r="M127" s="54">
        <f t="shared" si="45"/>
        <v>0</v>
      </c>
      <c r="N127" s="129"/>
      <c r="O127" s="54">
        <f t="shared" si="47"/>
        <v>0</v>
      </c>
      <c r="P127" s="54">
        <f t="shared" si="48"/>
        <v>0</v>
      </c>
      <c r="Q127" s="1"/>
    </row>
    <row r="128" spans="2:17" ht="12.5">
      <c r="B128" s="7" t="str">
        <f t="shared" si="49"/>
        <v/>
      </c>
      <c r="C128" s="50">
        <f>IF(D93="","-",+C127+1)</f>
        <v>2039</v>
      </c>
      <c r="D128" s="12">
        <f>IF(F127+SUM(E$99:E127)=D$92,F127,D$92-SUM(E$99:E127))</f>
        <v>31199.182657954709</v>
      </c>
      <c r="E128" s="377">
        <f>IF(+J96&lt;F127,J96,D128)</f>
        <v>2019.1363636363637</v>
      </c>
      <c r="F128" s="55">
        <f t="shared" si="57"/>
        <v>29180.046294318345</v>
      </c>
      <c r="G128" s="55">
        <f t="shared" si="58"/>
        <v>30189.614476136529</v>
      </c>
      <c r="H128" s="379">
        <f t="shared" si="59"/>
        <v>5778.538557402072</v>
      </c>
      <c r="I128" s="398">
        <f t="shared" si="60"/>
        <v>5778.538557402072</v>
      </c>
      <c r="J128" s="54">
        <f t="shared" si="43"/>
        <v>0</v>
      </c>
      <c r="K128" s="54"/>
      <c r="L128" s="129"/>
      <c r="M128" s="54">
        <f t="shared" si="45"/>
        <v>0</v>
      </c>
      <c r="N128" s="129"/>
      <c r="O128" s="54">
        <f t="shared" si="47"/>
        <v>0</v>
      </c>
      <c r="P128" s="54">
        <f t="shared" si="48"/>
        <v>0</v>
      </c>
      <c r="Q128" s="1"/>
    </row>
    <row r="129" spans="2:17" ht="12.5">
      <c r="B129" s="7" t="str">
        <f t="shared" si="49"/>
        <v/>
      </c>
      <c r="C129" s="50">
        <f>IF(D93="","-",+C128+1)</f>
        <v>2040</v>
      </c>
      <c r="D129" s="12">
        <f>IF(F128+SUM(E$99:E128)=D$92,F128,D$92-SUM(E$99:E128))</f>
        <v>29180.046294318345</v>
      </c>
      <c r="E129" s="377">
        <f>IF(+J96&lt;F128,J96,D129)</f>
        <v>2019.1363636363637</v>
      </c>
      <c r="F129" s="55">
        <f t="shared" si="57"/>
        <v>27160.909930681981</v>
      </c>
      <c r="G129" s="55">
        <f t="shared" si="58"/>
        <v>28170.478112500161</v>
      </c>
      <c r="H129" s="379">
        <f t="shared" si="59"/>
        <v>5527.1028962754017</v>
      </c>
      <c r="I129" s="398">
        <f t="shared" si="60"/>
        <v>5527.1028962754017</v>
      </c>
      <c r="J129" s="54">
        <f t="shared" si="43"/>
        <v>0</v>
      </c>
      <c r="K129" s="54"/>
      <c r="L129" s="129"/>
      <c r="M129" s="54">
        <f t="shared" si="45"/>
        <v>0</v>
      </c>
      <c r="N129" s="129"/>
      <c r="O129" s="54">
        <f t="shared" si="47"/>
        <v>0</v>
      </c>
      <c r="P129" s="54">
        <f t="shared" si="48"/>
        <v>0</v>
      </c>
      <c r="Q129" s="1"/>
    </row>
    <row r="130" spans="2:17" ht="12.5">
      <c r="B130" s="7" t="str">
        <f t="shared" si="49"/>
        <v/>
      </c>
      <c r="C130" s="50">
        <f>IF(D93="","-",+C129+1)</f>
        <v>2041</v>
      </c>
      <c r="D130" s="12">
        <f>IF(F129+SUM(E$99:E129)=D$92,F129,D$92-SUM(E$99:E129))</f>
        <v>27160.909930681981</v>
      </c>
      <c r="E130" s="377">
        <f>IF(+J96&lt;F129,J96,D130)</f>
        <v>2019.1363636363637</v>
      </c>
      <c r="F130" s="55">
        <f t="shared" si="57"/>
        <v>25141.773567045617</v>
      </c>
      <c r="G130" s="55">
        <f t="shared" si="58"/>
        <v>26151.341748863801</v>
      </c>
      <c r="H130" s="379">
        <f t="shared" si="59"/>
        <v>5275.6672351487323</v>
      </c>
      <c r="I130" s="398">
        <f t="shared" si="60"/>
        <v>5275.6672351487323</v>
      </c>
      <c r="J130" s="54">
        <f t="shared" si="43"/>
        <v>0</v>
      </c>
      <c r="K130" s="54"/>
      <c r="L130" s="129"/>
      <c r="M130" s="54">
        <f t="shared" si="45"/>
        <v>0</v>
      </c>
      <c r="N130" s="129"/>
      <c r="O130" s="54">
        <f t="shared" si="47"/>
        <v>0</v>
      </c>
      <c r="P130" s="54">
        <f t="shared" si="48"/>
        <v>0</v>
      </c>
      <c r="Q130" s="1"/>
    </row>
    <row r="131" spans="2:17" ht="12.5">
      <c r="B131" s="7" t="str">
        <f t="shared" si="49"/>
        <v/>
      </c>
      <c r="C131" s="50">
        <f>IF(D93="","-",+C130+1)</f>
        <v>2042</v>
      </c>
      <c r="D131" s="12">
        <f>IF(F130+SUM(E$99:E130)=D$92,F130,D$92-SUM(E$99:E130))</f>
        <v>25141.773567045617</v>
      </c>
      <c r="E131" s="377">
        <f>IF(+J96&lt;F130,J96,D131)</f>
        <v>2019.1363636363637</v>
      </c>
      <c r="F131" s="55">
        <f t="shared" si="57"/>
        <v>23122.637203409253</v>
      </c>
      <c r="G131" s="55">
        <f t="shared" ref="G131:G154" si="61">+(F131+D131)/2</f>
        <v>24132.205385227433</v>
      </c>
      <c r="H131" s="379">
        <f t="shared" ref="H131:H154" si="62">+J$94*G131+E131</f>
        <v>5024.2315740220629</v>
      </c>
      <c r="I131" s="398">
        <f t="shared" ref="I131:I154" si="63">+J$95*G131+E131</f>
        <v>5024.2315740220629</v>
      </c>
      <c r="J131" s="54">
        <f t="shared" ref="J131:J154" si="64">+I131-H131</f>
        <v>0</v>
      </c>
      <c r="K131" s="54"/>
      <c r="L131" s="129"/>
      <c r="M131" s="54">
        <f t="shared" ref="M131:M154" si="65">IF(L131&lt;&gt;0,+H131-L131,0)</f>
        <v>0</v>
      </c>
      <c r="N131" s="129"/>
      <c r="O131" s="54">
        <f t="shared" ref="O131:O154" si="66">IF(N131&lt;&gt;0,+I131-N131,0)</f>
        <v>0</v>
      </c>
      <c r="P131" s="54">
        <f t="shared" ref="P131:P154" si="67">+O131-M131</f>
        <v>0</v>
      </c>
      <c r="Q131" s="1"/>
    </row>
    <row r="132" spans="2:17" ht="12.5">
      <c r="B132" s="7" t="str">
        <f t="shared" si="49"/>
        <v/>
      </c>
      <c r="C132" s="50">
        <f>IF(D93="","-",+C131+1)</f>
        <v>2043</v>
      </c>
      <c r="D132" s="12">
        <f>IF(F131+SUM(E$99:E131)=D$92,F131,D$92-SUM(E$99:E131))</f>
        <v>23122.637203409253</v>
      </c>
      <c r="E132" s="377">
        <f>IF(+J96&lt;F131,J96,D132)</f>
        <v>2019.1363636363637</v>
      </c>
      <c r="F132" s="55">
        <f t="shared" ref="F132:F154" si="68">+D132-E132</f>
        <v>21103.500839772889</v>
      </c>
      <c r="G132" s="55">
        <f t="shared" si="61"/>
        <v>22113.069021591073</v>
      </c>
      <c r="H132" s="379">
        <f t="shared" si="62"/>
        <v>4772.7959128953935</v>
      </c>
      <c r="I132" s="398">
        <f t="shared" si="63"/>
        <v>4772.7959128953935</v>
      </c>
      <c r="J132" s="54">
        <f t="shared" si="64"/>
        <v>0</v>
      </c>
      <c r="K132" s="54"/>
      <c r="L132" s="129"/>
      <c r="M132" s="54">
        <f t="shared" si="65"/>
        <v>0</v>
      </c>
      <c r="N132" s="129"/>
      <c r="O132" s="54">
        <f t="shared" si="66"/>
        <v>0</v>
      </c>
      <c r="P132" s="54">
        <f t="shared" si="67"/>
        <v>0</v>
      </c>
      <c r="Q132" s="1"/>
    </row>
    <row r="133" spans="2:17" ht="12.5">
      <c r="B133" s="7" t="str">
        <f t="shared" si="49"/>
        <v/>
      </c>
      <c r="C133" s="50">
        <f>IF(D93="","-",+C132+1)</f>
        <v>2044</v>
      </c>
      <c r="D133" s="12">
        <f>IF(F132+SUM(E$99:E132)=D$92,F132,D$92-SUM(E$99:E132))</f>
        <v>21103.500839772889</v>
      </c>
      <c r="E133" s="377">
        <f>IF(+J96&lt;F132,J96,D133)</f>
        <v>2019.1363636363637</v>
      </c>
      <c r="F133" s="55">
        <f t="shared" si="68"/>
        <v>19084.364476136525</v>
      </c>
      <c r="G133" s="55">
        <f t="shared" si="61"/>
        <v>20093.932657954705</v>
      </c>
      <c r="H133" s="379">
        <f t="shared" si="62"/>
        <v>4521.3602517687232</v>
      </c>
      <c r="I133" s="398">
        <f t="shared" si="63"/>
        <v>4521.3602517687232</v>
      </c>
      <c r="J133" s="54">
        <f t="shared" si="64"/>
        <v>0</v>
      </c>
      <c r="K133" s="54"/>
      <c r="L133" s="129"/>
      <c r="M133" s="54">
        <f t="shared" si="65"/>
        <v>0</v>
      </c>
      <c r="N133" s="129"/>
      <c r="O133" s="54">
        <f t="shared" si="66"/>
        <v>0</v>
      </c>
      <c r="P133" s="54">
        <f t="shared" si="67"/>
        <v>0</v>
      </c>
      <c r="Q133" s="1"/>
    </row>
    <row r="134" spans="2:17" ht="12.5">
      <c r="B134" s="7" t="str">
        <f t="shared" si="49"/>
        <v/>
      </c>
      <c r="C134" s="50">
        <f>IF(D93="","-",+C133+1)</f>
        <v>2045</v>
      </c>
      <c r="D134" s="12">
        <f>IF(F133+SUM(E$99:E133)=D$92,F133,D$92-SUM(E$99:E133))</f>
        <v>19084.364476136525</v>
      </c>
      <c r="E134" s="377">
        <f>IF(+J96&lt;F133,J96,D134)</f>
        <v>2019.1363636363637</v>
      </c>
      <c r="F134" s="55">
        <f t="shared" si="68"/>
        <v>17065.228112500161</v>
      </c>
      <c r="G134" s="55">
        <f t="shared" si="61"/>
        <v>18074.796294318345</v>
      </c>
      <c r="H134" s="379">
        <f t="shared" si="62"/>
        <v>4269.9245906420547</v>
      </c>
      <c r="I134" s="398">
        <f t="shared" si="63"/>
        <v>4269.9245906420547</v>
      </c>
      <c r="J134" s="54">
        <f t="shared" si="64"/>
        <v>0</v>
      </c>
      <c r="K134" s="54"/>
      <c r="L134" s="129"/>
      <c r="M134" s="54">
        <f t="shared" si="65"/>
        <v>0</v>
      </c>
      <c r="N134" s="129"/>
      <c r="O134" s="54">
        <f t="shared" si="66"/>
        <v>0</v>
      </c>
      <c r="P134" s="54">
        <f t="shared" si="67"/>
        <v>0</v>
      </c>
      <c r="Q134" s="1"/>
    </row>
    <row r="135" spans="2:17" ht="12.5">
      <c r="B135" s="7" t="str">
        <f t="shared" si="49"/>
        <v/>
      </c>
      <c r="C135" s="50">
        <f>IF(D93="","-",+C134+1)</f>
        <v>2046</v>
      </c>
      <c r="D135" s="12">
        <f>IF(F134+SUM(E$99:E134)=D$92,F134,D$92-SUM(E$99:E134))</f>
        <v>17065.228112500161</v>
      </c>
      <c r="E135" s="377">
        <f>IF(+J96&lt;F134,J96,D135)</f>
        <v>2019.1363636363637</v>
      </c>
      <c r="F135" s="55">
        <f t="shared" si="68"/>
        <v>15046.091748863797</v>
      </c>
      <c r="G135" s="55">
        <f t="shared" si="61"/>
        <v>16055.659930681979</v>
      </c>
      <c r="H135" s="379">
        <f t="shared" si="62"/>
        <v>4018.4889295153848</v>
      </c>
      <c r="I135" s="398">
        <f t="shared" si="63"/>
        <v>4018.4889295153848</v>
      </c>
      <c r="J135" s="54">
        <f t="shared" si="64"/>
        <v>0</v>
      </c>
      <c r="K135" s="54"/>
      <c r="L135" s="129"/>
      <c r="M135" s="54">
        <f t="shared" si="65"/>
        <v>0</v>
      </c>
      <c r="N135" s="129"/>
      <c r="O135" s="54">
        <f t="shared" si="66"/>
        <v>0</v>
      </c>
      <c r="P135" s="54">
        <f t="shared" si="67"/>
        <v>0</v>
      </c>
      <c r="Q135" s="1"/>
    </row>
    <row r="136" spans="2:17" ht="12.5">
      <c r="B136" s="7" t="str">
        <f t="shared" si="49"/>
        <v/>
      </c>
      <c r="C136" s="50">
        <f>IF(D93="","-",+C135+1)</f>
        <v>2047</v>
      </c>
      <c r="D136" s="12">
        <f>IF(F135+SUM(E$99:E135)=D$92,F135,D$92-SUM(E$99:E135))</f>
        <v>15046.091748863797</v>
      </c>
      <c r="E136" s="377">
        <f>IF(+J96&lt;F135,J96,D136)</f>
        <v>2019.1363636363637</v>
      </c>
      <c r="F136" s="55">
        <f t="shared" si="68"/>
        <v>13026.955385227433</v>
      </c>
      <c r="G136" s="55">
        <f t="shared" si="61"/>
        <v>14036.523567045615</v>
      </c>
      <c r="H136" s="379">
        <f t="shared" si="62"/>
        <v>3767.053268388715</v>
      </c>
      <c r="I136" s="398">
        <f t="shared" si="63"/>
        <v>3767.053268388715</v>
      </c>
      <c r="J136" s="54">
        <f t="shared" si="64"/>
        <v>0</v>
      </c>
      <c r="K136" s="54"/>
      <c r="L136" s="129"/>
      <c r="M136" s="54">
        <f t="shared" si="65"/>
        <v>0</v>
      </c>
      <c r="N136" s="129"/>
      <c r="O136" s="54">
        <f t="shared" si="66"/>
        <v>0</v>
      </c>
      <c r="P136" s="54">
        <f t="shared" si="67"/>
        <v>0</v>
      </c>
      <c r="Q136" s="1"/>
    </row>
    <row r="137" spans="2:17" ht="12.5">
      <c r="B137" s="7" t="str">
        <f t="shared" si="49"/>
        <v/>
      </c>
      <c r="C137" s="50">
        <f>IF(D93="","-",+C136+1)</f>
        <v>2048</v>
      </c>
      <c r="D137" s="12">
        <f>IF(F136+SUM(E$99:E136)=D$92,F136,D$92-SUM(E$99:E136))</f>
        <v>13026.955385227433</v>
      </c>
      <c r="E137" s="377">
        <f>IF(+J96&lt;F136,J96,D137)</f>
        <v>2019.1363636363637</v>
      </c>
      <c r="F137" s="55">
        <f t="shared" si="68"/>
        <v>11007.819021591069</v>
      </c>
      <c r="G137" s="55">
        <f t="shared" si="61"/>
        <v>12017.387203409251</v>
      </c>
      <c r="H137" s="379">
        <f t="shared" si="62"/>
        <v>3515.6176072620456</v>
      </c>
      <c r="I137" s="398">
        <f t="shared" si="63"/>
        <v>3515.6176072620456</v>
      </c>
      <c r="J137" s="54">
        <f t="shared" si="64"/>
        <v>0</v>
      </c>
      <c r="K137" s="54"/>
      <c r="L137" s="129"/>
      <c r="M137" s="54">
        <f t="shared" si="65"/>
        <v>0</v>
      </c>
      <c r="N137" s="129"/>
      <c r="O137" s="54">
        <f t="shared" si="66"/>
        <v>0</v>
      </c>
      <c r="P137" s="54">
        <f t="shared" si="67"/>
        <v>0</v>
      </c>
      <c r="Q137" s="1"/>
    </row>
    <row r="138" spans="2:17" ht="12.5">
      <c r="B138" s="7" t="str">
        <f t="shared" si="49"/>
        <v/>
      </c>
      <c r="C138" s="50">
        <f>IF(D93="","-",+C137+1)</f>
        <v>2049</v>
      </c>
      <c r="D138" s="12">
        <f>IF(F137+SUM(E$99:E137)=D$92,F137,D$92-SUM(E$99:E137))</f>
        <v>11007.819021591069</v>
      </c>
      <c r="E138" s="377">
        <f>IF(+J96&lt;F137,J96,D138)</f>
        <v>2019.1363636363637</v>
      </c>
      <c r="F138" s="55">
        <f t="shared" si="68"/>
        <v>8988.6826579547051</v>
      </c>
      <c r="G138" s="55">
        <f t="shared" si="61"/>
        <v>9998.250839772887</v>
      </c>
      <c r="H138" s="379">
        <f t="shared" si="62"/>
        <v>3264.1819461353762</v>
      </c>
      <c r="I138" s="398">
        <f t="shared" si="63"/>
        <v>3264.1819461353762</v>
      </c>
      <c r="J138" s="54">
        <f t="shared" si="64"/>
        <v>0</v>
      </c>
      <c r="K138" s="54"/>
      <c r="L138" s="129"/>
      <c r="M138" s="54">
        <f t="shared" si="65"/>
        <v>0</v>
      </c>
      <c r="N138" s="129"/>
      <c r="O138" s="54">
        <f t="shared" si="66"/>
        <v>0</v>
      </c>
      <c r="P138" s="54">
        <f t="shared" si="67"/>
        <v>0</v>
      </c>
      <c r="Q138" s="1"/>
    </row>
    <row r="139" spans="2:17" ht="12.5">
      <c r="B139" s="7" t="str">
        <f t="shared" si="49"/>
        <v/>
      </c>
      <c r="C139" s="50">
        <f>IF(D93="","-",+C138+1)</f>
        <v>2050</v>
      </c>
      <c r="D139" s="12">
        <f>IF(F138+SUM(E$99:E138)=D$92,F138,D$92-SUM(E$99:E138))</f>
        <v>8988.6826579547051</v>
      </c>
      <c r="E139" s="377">
        <f>IF(+J96&lt;F138,J96,D139)</f>
        <v>2019.1363636363637</v>
      </c>
      <c r="F139" s="55">
        <f t="shared" si="68"/>
        <v>6969.5462943183411</v>
      </c>
      <c r="G139" s="55">
        <f t="shared" si="61"/>
        <v>7979.1144761365231</v>
      </c>
      <c r="H139" s="379">
        <f t="shared" si="62"/>
        <v>3012.7462850087068</v>
      </c>
      <c r="I139" s="398">
        <f t="shared" si="63"/>
        <v>3012.7462850087068</v>
      </c>
      <c r="J139" s="54">
        <f t="shared" si="64"/>
        <v>0</v>
      </c>
      <c r="K139" s="54"/>
      <c r="L139" s="129"/>
      <c r="M139" s="54">
        <f t="shared" si="65"/>
        <v>0</v>
      </c>
      <c r="N139" s="129"/>
      <c r="O139" s="54">
        <f t="shared" si="66"/>
        <v>0</v>
      </c>
      <c r="P139" s="54">
        <f t="shared" si="67"/>
        <v>0</v>
      </c>
      <c r="Q139" s="1"/>
    </row>
    <row r="140" spans="2:17" ht="12.5">
      <c r="B140" s="7" t="str">
        <f t="shared" si="49"/>
        <v/>
      </c>
      <c r="C140" s="50">
        <f>IF(D93="","-",+C139+1)</f>
        <v>2051</v>
      </c>
      <c r="D140" s="12">
        <f>IF(F139+SUM(E$99:E139)=D$92,F139,D$92-SUM(E$99:E139))</f>
        <v>6969.5462943183411</v>
      </c>
      <c r="E140" s="377">
        <f>IF(+J96&lt;F139,J96,D140)</f>
        <v>2019.1363636363637</v>
      </c>
      <c r="F140" s="55">
        <f t="shared" si="68"/>
        <v>4950.4099306819771</v>
      </c>
      <c r="G140" s="55">
        <f t="shared" si="61"/>
        <v>5959.9781125001591</v>
      </c>
      <c r="H140" s="379">
        <f t="shared" si="62"/>
        <v>2761.3106238820374</v>
      </c>
      <c r="I140" s="398">
        <f t="shared" si="63"/>
        <v>2761.3106238820374</v>
      </c>
      <c r="J140" s="54">
        <f t="shared" si="64"/>
        <v>0</v>
      </c>
      <c r="K140" s="54"/>
      <c r="L140" s="129"/>
      <c r="M140" s="54">
        <f t="shared" si="65"/>
        <v>0</v>
      </c>
      <c r="N140" s="129"/>
      <c r="O140" s="54">
        <f t="shared" si="66"/>
        <v>0</v>
      </c>
      <c r="P140" s="54">
        <f t="shared" si="67"/>
        <v>0</v>
      </c>
      <c r="Q140" s="1"/>
    </row>
    <row r="141" spans="2:17" ht="12.5">
      <c r="B141" s="7" t="str">
        <f t="shared" si="49"/>
        <v>IU</v>
      </c>
      <c r="C141" s="50">
        <f>IF(D93="","-",+C140+1)</f>
        <v>2052</v>
      </c>
      <c r="D141" s="12">
        <f>IF(F140+SUM(E$99:E140)=D$92,F140,D$92-SUM(E$99:E140))</f>
        <v>4950.4099306819262</v>
      </c>
      <c r="E141" s="377">
        <f>IF(+J96&lt;F140,J96,D141)</f>
        <v>2019.1363636363637</v>
      </c>
      <c r="F141" s="55">
        <f t="shared" si="68"/>
        <v>2931.2735670455622</v>
      </c>
      <c r="G141" s="55">
        <f t="shared" si="61"/>
        <v>3940.8417488637442</v>
      </c>
      <c r="H141" s="379">
        <f t="shared" si="62"/>
        <v>2509.8749627553611</v>
      </c>
      <c r="I141" s="398">
        <f t="shared" si="63"/>
        <v>2509.8749627553611</v>
      </c>
      <c r="J141" s="54">
        <f t="shared" si="64"/>
        <v>0</v>
      </c>
      <c r="K141" s="54"/>
      <c r="L141" s="129"/>
      <c r="M141" s="54">
        <f t="shared" si="65"/>
        <v>0</v>
      </c>
      <c r="N141" s="129"/>
      <c r="O141" s="54">
        <f t="shared" si="66"/>
        <v>0</v>
      </c>
      <c r="P141" s="54">
        <f t="shared" si="67"/>
        <v>0</v>
      </c>
      <c r="Q141" s="1"/>
    </row>
    <row r="142" spans="2:17" ht="12.5">
      <c r="B142" s="7" t="str">
        <f t="shared" si="49"/>
        <v/>
      </c>
      <c r="C142" s="50">
        <f>IF(D93="","-",+C141+1)</f>
        <v>2053</v>
      </c>
      <c r="D142" s="12">
        <f>IF(F141+SUM(E$99:E141)=D$92,F141,D$92-SUM(E$99:E141))</f>
        <v>2931.2735670455622</v>
      </c>
      <c r="E142" s="377">
        <f>IF(+J96&lt;F141,J96,D142)</f>
        <v>2019.1363636363637</v>
      </c>
      <c r="F142" s="55">
        <f t="shared" si="68"/>
        <v>912.13720340919849</v>
      </c>
      <c r="G142" s="55">
        <f t="shared" si="61"/>
        <v>1921.7053852273802</v>
      </c>
      <c r="H142" s="379">
        <f t="shared" si="62"/>
        <v>2258.4393016286917</v>
      </c>
      <c r="I142" s="398">
        <f t="shared" si="63"/>
        <v>2258.4393016286917</v>
      </c>
      <c r="J142" s="54">
        <f t="shared" si="64"/>
        <v>0</v>
      </c>
      <c r="K142" s="54"/>
      <c r="L142" s="129"/>
      <c r="M142" s="54">
        <f t="shared" si="65"/>
        <v>0</v>
      </c>
      <c r="N142" s="129"/>
      <c r="O142" s="54">
        <f t="shared" si="66"/>
        <v>0</v>
      </c>
      <c r="P142" s="54">
        <f t="shared" si="67"/>
        <v>0</v>
      </c>
      <c r="Q142" s="1"/>
    </row>
    <row r="143" spans="2:17" ht="12.5">
      <c r="B143" s="7" t="str">
        <f t="shared" si="49"/>
        <v/>
      </c>
      <c r="C143" s="50">
        <f>IF(D93="","-",+C142+1)</f>
        <v>2054</v>
      </c>
      <c r="D143" s="12">
        <f>IF(F142+SUM(E$99:E142)=D$92,F142,D$92-SUM(E$99:E142))</f>
        <v>912.13720340919849</v>
      </c>
      <c r="E143" s="377">
        <f>IF(+J96&lt;F142,J96,D143)</f>
        <v>912.13720340919849</v>
      </c>
      <c r="F143" s="55">
        <f t="shared" si="68"/>
        <v>0</v>
      </c>
      <c r="G143" s="55">
        <f t="shared" si="61"/>
        <v>456.06860170459925</v>
      </c>
      <c r="H143" s="379">
        <f t="shared" si="62"/>
        <v>968.92975712369514</v>
      </c>
      <c r="I143" s="398">
        <f t="shared" si="63"/>
        <v>968.92975712369514</v>
      </c>
      <c r="J143" s="54">
        <f t="shared" si="64"/>
        <v>0</v>
      </c>
      <c r="K143" s="54"/>
      <c r="L143" s="129"/>
      <c r="M143" s="54">
        <f t="shared" si="65"/>
        <v>0</v>
      </c>
      <c r="N143" s="129"/>
      <c r="O143" s="54">
        <f t="shared" si="66"/>
        <v>0</v>
      </c>
      <c r="P143" s="54">
        <f t="shared" si="67"/>
        <v>0</v>
      </c>
      <c r="Q143" s="1"/>
    </row>
    <row r="144" spans="2:17" ht="12.5">
      <c r="B144" s="7" t="str">
        <f t="shared" si="49"/>
        <v/>
      </c>
      <c r="C144" s="50">
        <f>IF(D93="","-",+C143+1)</f>
        <v>2055</v>
      </c>
      <c r="D144" s="12">
        <f>IF(F143+SUM(E$99:E143)=D$92,F143,D$92-SUM(E$99:E143))</f>
        <v>0</v>
      </c>
      <c r="E144" s="377">
        <f>IF(+J96&lt;F143,J96,D144)</f>
        <v>0</v>
      </c>
      <c r="F144" s="55">
        <f t="shared" si="68"/>
        <v>0</v>
      </c>
      <c r="G144" s="55">
        <f t="shared" si="61"/>
        <v>0</v>
      </c>
      <c r="H144" s="379">
        <f t="shared" si="62"/>
        <v>0</v>
      </c>
      <c r="I144" s="398">
        <f t="shared" si="63"/>
        <v>0</v>
      </c>
      <c r="J144" s="54">
        <f t="shared" si="64"/>
        <v>0</v>
      </c>
      <c r="K144" s="54"/>
      <c r="L144" s="129"/>
      <c r="M144" s="54">
        <f t="shared" si="65"/>
        <v>0</v>
      </c>
      <c r="N144" s="129"/>
      <c r="O144" s="54">
        <f t="shared" si="66"/>
        <v>0</v>
      </c>
      <c r="P144" s="54">
        <f t="shared" si="67"/>
        <v>0</v>
      </c>
      <c r="Q144" s="1"/>
    </row>
    <row r="145" spans="2:17" ht="12.5">
      <c r="B145" s="7" t="str">
        <f t="shared" si="49"/>
        <v/>
      </c>
      <c r="C145" s="50">
        <f>IF(D93="","-",+C144+1)</f>
        <v>2056</v>
      </c>
      <c r="D145" s="12">
        <f>IF(F144+SUM(E$99:E144)=D$92,F144,D$92-SUM(E$99:E144))</f>
        <v>0</v>
      </c>
      <c r="E145" s="377">
        <f>IF(+J96&lt;F144,J96,D145)</f>
        <v>0</v>
      </c>
      <c r="F145" s="55">
        <f t="shared" si="68"/>
        <v>0</v>
      </c>
      <c r="G145" s="55">
        <f t="shared" si="61"/>
        <v>0</v>
      </c>
      <c r="H145" s="379">
        <f t="shared" si="62"/>
        <v>0</v>
      </c>
      <c r="I145" s="398">
        <f t="shared" si="63"/>
        <v>0</v>
      </c>
      <c r="J145" s="54">
        <f t="shared" si="64"/>
        <v>0</v>
      </c>
      <c r="K145" s="54"/>
      <c r="L145" s="129"/>
      <c r="M145" s="54">
        <f t="shared" si="65"/>
        <v>0</v>
      </c>
      <c r="N145" s="129"/>
      <c r="O145" s="54">
        <f t="shared" si="66"/>
        <v>0</v>
      </c>
      <c r="P145" s="54">
        <f t="shared" si="67"/>
        <v>0</v>
      </c>
      <c r="Q145" s="1"/>
    </row>
    <row r="146" spans="2:17" ht="12.5">
      <c r="B146" s="7" t="str">
        <f t="shared" si="49"/>
        <v/>
      </c>
      <c r="C146" s="50">
        <f>IF(D93="","-",+C145+1)</f>
        <v>2057</v>
      </c>
      <c r="D146" s="12">
        <f>IF(F145+SUM(E$99:E145)=D$92,F145,D$92-SUM(E$99:E145))</f>
        <v>0</v>
      </c>
      <c r="E146" s="377">
        <f>IF(+J96&lt;F145,J96,D146)</f>
        <v>0</v>
      </c>
      <c r="F146" s="55">
        <f t="shared" si="68"/>
        <v>0</v>
      </c>
      <c r="G146" s="55">
        <f t="shared" si="61"/>
        <v>0</v>
      </c>
      <c r="H146" s="379">
        <f t="shared" si="62"/>
        <v>0</v>
      </c>
      <c r="I146" s="398">
        <f t="shared" si="63"/>
        <v>0</v>
      </c>
      <c r="J146" s="54">
        <f t="shared" si="64"/>
        <v>0</v>
      </c>
      <c r="K146" s="54"/>
      <c r="L146" s="129"/>
      <c r="M146" s="54">
        <f t="shared" si="65"/>
        <v>0</v>
      </c>
      <c r="N146" s="129"/>
      <c r="O146" s="54">
        <f t="shared" si="66"/>
        <v>0</v>
      </c>
      <c r="P146" s="54">
        <f t="shared" si="67"/>
        <v>0</v>
      </c>
      <c r="Q146" s="1"/>
    </row>
    <row r="147" spans="2:17" ht="12.5">
      <c r="B147" s="7" t="str">
        <f t="shared" si="49"/>
        <v/>
      </c>
      <c r="C147" s="50">
        <f>IF(D93="","-",+C146+1)</f>
        <v>2058</v>
      </c>
      <c r="D147" s="12">
        <f>IF(F146+SUM(E$99:E146)=D$92,F146,D$92-SUM(E$99:E146))</f>
        <v>0</v>
      </c>
      <c r="E147" s="377">
        <f>IF(+J96&lt;F146,J96,D147)</f>
        <v>0</v>
      </c>
      <c r="F147" s="55">
        <f t="shared" si="68"/>
        <v>0</v>
      </c>
      <c r="G147" s="55">
        <f t="shared" si="61"/>
        <v>0</v>
      </c>
      <c r="H147" s="379">
        <f t="shared" si="62"/>
        <v>0</v>
      </c>
      <c r="I147" s="398">
        <f t="shared" si="63"/>
        <v>0</v>
      </c>
      <c r="J147" s="54">
        <f t="shared" si="64"/>
        <v>0</v>
      </c>
      <c r="K147" s="54"/>
      <c r="L147" s="129"/>
      <c r="M147" s="54">
        <f t="shared" si="65"/>
        <v>0</v>
      </c>
      <c r="N147" s="129"/>
      <c r="O147" s="54">
        <f t="shared" si="66"/>
        <v>0</v>
      </c>
      <c r="P147" s="54">
        <f t="shared" si="67"/>
        <v>0</v>
      </c>
      <c r="Q147" s="1"/>
    </row>
    <row r="148" spans="2:17" ht="12.5">
      <c r="B148" s="7" t="str">
        <f t="shared" si="49"/>
        <v/>
      </c>
      <c r="C148" s="50">
        <f>IF(D93="","-",+C147+1)</f>
        <v>2059</v>
      </c>
      <c r="D148" s="12">
        <f>IF(F147+SUM(E$99:E147)=D$92,F147,D$92-SUM(E$99:E147))</f>
        <v>0</v>
      </c>
      <c r="E148" s="377">
        <f>IF(+J96&lt;F147,J96,D148)</f>
        <v>0</v>
      </c>
      <c r="F148" s="55">
        <f t="shared" si="68"/>
        <v>0</v>
      </c>
      <c r="G148" s="55">
        <f t="shared" si="61"/>
        <v>0</v>
      </c>
      <c r="H148" s="379">
        <f t="shared" si="62"/>
        <v>0</v>
      </c>
      <c r="I148" s="398">
        <f t="shared" si="63"/>
        <v>0</v>
      </c>
      <c r="J148" s="54">
        <f t="shared" si="64"/>
        <v>0</v>
      </c>
      <c r="K148" s="54"/>
      <c r="L148" s="129"/>
      <c r="M148" s="54">
        <f t="shared" si="65"/>
        <v>0</v>
      </c>
      <c r="N148" s="129"/>
      <c r="O148" s="54">
        <f t="shared" si="66"/>
        <v>0</v>
      </c>
      <c r="P148" s="54">
        <f t="shared" si="67"/>
        <v>0</v>
      </c>
      <c r="Q148" s="1"/>
    </row>
    <row r="149" spans="2:17" ht="12.5">
      <c r="B149" s="7" t="str">
        <f t="shared" si="49"/>
        <v/>
      </c>
      <c r="C149" s="50">
        <f>IF(D93="","-",+C148+1)</f>
        <v>2060</v>
      </c>
      <c r="D149" s="12">
        <f>IF(F148+SUM(E$99:E148)=D$92,F148,D$92-SUM(E$99:E148))</f>
        <v>0</v>
      </c>
      <c r="E149" s="377">
        <f>IF(+J96&lt;F148,J96,D149)</f>
        <v>0</v>
      </c>
      <c r="F149" s="55">
        <f t="shared" si="68"/>
        <v>0</v>
      </c>
      <c r="G149" s="55">
        <f t="shared" si="61"/>
        <v>0</v>
      </c>
      <c r="H149" s="379">
        <f t="shared" si="62"/>
        <v>0</v>
      </c>
      <c r="I149" s="398">
        <f t="shared" si="63"/>
        <v>0</v>
      </c>
      <c r="J149" s="54">
        <f t="shared" si="64"/>
        <v>0</v>
      </c>
      <c r="K149" s="54"/>
      <c r="L149" s="129"/>
      <c r="M149" s="54">
        <f t="shared" si="65"/>
        <v>0</v>
      </c>
      <c r="N149" s="129"/>
      <c r="O149" s="54">
        <f t="shared" si="66"/>
        <v>0</v>
      </c>
      <c r="P149" s="54">
        <f t="shared" si="67"/>
        <v>0</v>
      </c>
      <c r="Q149" s="1"/>
    </row>
    <row r="150" spans="2:17" ht="12.5">
      <c r="B150" s="7" t="str">
        <f t="shared" si="49"/>
        <v/>
      </c>
      <c r="C150" s="50">
        <f>IF(D93="","-",+C149+1)</f>
        <v>2061</v>
      </c>
      <c r="D150" s="12">
        <f>IF(F149+SUM(E$99:E149)=D$92,F149,D$92-SUM(E$99:E149))</f>
        <v>0</v>
      </c>
      <c r="E150" s="377">
        <f>IF(+J96&lt;F149,J96,D150)</f>
        <v>0</v>
      </c>
      <c r="F150" s="55">
        <f t="shared" si="68"/>
        <v>0</v>
      </c>
      <c r="G150" s="55">
        <f t="shared" si="61"/>
        <v>0</v>
      </c>
      <c r="H150" s="379">
        <f t="shared" si="62"/>
        <v>0</v>
      </c>
      <c r="I150" s="398">
        <f t="shared" si="63"/>
        <v>0</v>
      </c>
      <c r="J150" s="54">
        <f t="shared" si="64"/>
        <v>0</v>
      </c>
      <c r="K150" s="54"/>
      <c r="L150" s="129"/>
      <c r="M150" s="54">
        <f t="shared" si="65"/>
        <v>0</v>
      </c>
      <c r="N150" s="129"/>
      <c r="O150" s="54">
        <f t="shared" si="66"/>
        <v>0</v>
      </c>
      <c r="P150" s="54">
        <f t="shared" si="67"/>
        <v>0</v>
      </c>
      <c r="Q150" s="1"/>
    </row>
    <row r="151" spans="2:17" ht="12.5">
      <c r="B151" s="7" t="str">
        <f t="shared" si="49"/>
        <v/>
      </c>
      <c r="C151" s="50">
        <f>IF(D93="","-",+C150+1)</f>
        <v>2062</v>
      </c>
      <c r="D151" s="12">
        <f>IF(F150+SUM(E$99:E150)=D$92,F150,D$92-SUM(E$99:E150))</f>
        <v>0</v>
      </c>
      <c r="E151" s="377">
        <f>IF(+J96&lt;F150,J96,D151)</f>
        <v>0</v>
      </c>
      <c r="F151" s="55">
        <f t="shared" si="68"/>
        <v>0</v>
      </c>
      <c r="G151" s="55">
        <f t="shared" si="61"/>
        <v>0</v>
      </c>
      <c r="H151" s="379">
        <f t="shared" si="62"/>
        <v>0</v>
      </c>
      <c r="I151" s="398">
        <f t="shared" si="63"/>
        <v>0</v>
      </c>
      <c r="J151" s="54">
        <f t="shared" si="64"/>
        <v>0</v>
      </c>
      <c r="K151" s="54"/>
      <c r="L151" s="129"/>
      <c r="M151" s="54">
        <f t="shared" si="65"/>
        <v>0</v>
      </c>
      <c r="N151" s="129"/>
      <c r="O151" s="54">
        <f t="shared" si="66"/>
        <v>0</v>
      </c>
      <c r="P151" s="54">
        <f t="shared" si="67"/>
        <v>0</v>
      </c>
      <c r="Q151" s="1"/>
    </row>
    <row r="152" spans="2:17" ht="12.5">
      <c r="B152" s="7" t="str">
        <f t="shared" si="49"/>
        <v/>
      </c>
      <c r="C152" s="50">
        <f>IF(D93="","-",+C151+1)</f>
        <v>2063</v>
      </c>
      <c r="D152" s="12">
        <f>IF(F151+SUM(E$99:E151)=D$92,F151,D$92-SUM(E$99:E151))</f>
        <v>0</v>
      </c>
      <c r="E152" s="377">
        <f>IF(+J96&lt;F151,J96,D152)</f>
        <v>0</v>
      </c>
      <c r="F152" s="55">
        <f t="shared" si="68"/>
        <v>0</v>
      </c>
      <c r="G152" s="55">
        <f t="shared" si="61"/>
        <v>0</v>
      </c>
      <c r="H152" s="379">
        <f t="shared" si="62"/>
        <v>0</v>
      </c>
      <c r="I152" s="398">
        <f t="shared" si="63"/>
        <v>0</v>
      </c>
      <c r="J152" s="54">
        <f t="shared" si="64"/>
        <v>0</v>
      </c>
      <c r="K152" s="54"/>
      <c r="L152" s="129"/>
      <c r="M152" s="54">
        <f t="shared" si="65"/>
        <v>0</v>
      </c>
      <c r="N152" s="129"/>
      <c r="O152" s="54">
        <f t="shared" si="66"/>
        <v>0</v>
      </c>
      <c r="P152" s="54">
        <f t="shared" si="67"/>
        <v>0</v>
      </c>
      <c r="Q152" s="1"/>
    </row>
    <row r="153" spans="2:17" ht="12.5">
      <c r="B153" s="7" t="str">
        <f t="shared" si="49"/>
        <v/>
      </c>
      <c r="C153" s="50">
        <f>IF(D93="","-",+C152+1)</f>
        <v>2064</v>
      </c>
      <c r="D153" s="12">
        <f>IF(F152+SUM(E$99:E152)=D$92,F152,D$92-SUM(E$99:E152))</f>
        <v>0</v>
      </c>
      <c r="E153" s="377">
        <f>IF(+J96&lt;F152,J96,D153)</f>
        <v>0</v>
      </c>
      <c r="F153" s="55">
        <f t="shared" si="68"/>
        <v>0</v>
      </c>
      <c r="G153" s="55">
        <f t="shared" si="61"/>
        <v>0</v>
      </c>
      <c r="H153" s="379">
        <f t="shared" si="62"/>
        <v>0</v>
      </c>
      <c r="I153" s="398">
        <f t="shared" si="63"/>
        <v>0</v>
      </c>
      <c r="J153" s="54">
        <f t="shared" si="64"/>
        <v>0</v>
      </c>
      <c r="K153" s="54"/>
      <c r="L153" s="129"/>
      <c r="M153" s="54">
        <f t="shared" si="65"/>
        <v>0</v>
      </c>
      <c r="N153" s="129"/>
      <c r="O153" s="54">
        <f t="shared" si="66"/>
        <v>0</v>
      </c>
      <c r="P153" s="54">
        <f t="shared" si="67"/>
        <v>0</v>
      </c>
      <c r="Q153" s="1"/>
    </row>
    <row r="154" spans="2:17" ht="13" thickBot="1">
      <c r="B154" s="7" t="str">
        <f t="shared" si="49"/>
        <v/>
      </c>
      <c r="C154" s="59">
        <f>IF(D93="","-",+C153+1)</f>
        <v>2065</v>
      </c>
      <c r="D154" s="84">
        <f>IF(F153+SUM(E$99:E153)=D$92,F153,D$92-SUM(E$99:E153))</f>
        <v>0</v>
      </c>
      <c r="E154" s="380">
        <f>IF(+J96&lt;F153,J96,D154)</f>
        <v>0</v>
      </c>
      <c r="F154" s="60">
        <f t="shared" si="68"/>
        <v>0</v>
      </c>
      <c r="G154" s="60">
        <f t="shared" si="61"/>
        <v>0</v>
      </c>
      <c r="H154" s="381">
        <f t="shared" si="62"/>
        <v>0</v>
      </c>
      <c r="I154" s="399">
        <f t="shared" si="63"/>
        <v>0</v>
      </c>
      <c r="J154" s="64">
        <f t="shared" si="64"/>
        <v>0</v>
      </c>
      <c r="K154" s="54"/>
      <c r="L154" s="130"/>
      <c r="M154" s="64">
        <f t="shared" si="65"/>
        <v>0</v>
      </c>
      <c r="N154" s="130"/>
      <c r="O154" s="64">
        <f t="shared" si="66"/>
        <v>0</v>
      </c>
      <c r="P154" s="64">
        <f t="shared" si="67"/>
        <v>0</v>
      </c>
      <c r="Q154" s="1"/>
    </row>
    <row r="155" spans="2:17" ht="12.5">
      <c r="C155" s="12" t="s">
        <v>78</v>
      </c>
      <c r="D155" s="292"/>
      <c r="E155" s="292">
        <f>SUM(E99:E154)</f>
        <v>88842.000000000015</v>
      </c>
      <c r="F155" s="292"/>
      <c r="G155" s="292"/>
      <c r="H155" s="292">
        <f>SUM(H99:H154)</f>
        <v>335999.90790272231</v>
      </c>
      <c r="I155" s="292">
        <f>SUM(I99:I154)</f>
        <v>335999.90790272231</v>
      </c>
      <c r="J155" s="292">
        <f>SUM(J99:J154)</f>
        <v>0</v>
      </c>
      <c r="K155" s="292"/>
      <c r="L155" s="292"/>
      <c r="M155" s="292"/>
      <c r="N155" s="292"/>
      <c r="O155" s="292"/>
      <c r="P155" s="1"/>
      <c r="Q155" s="1"/>
    </row>
    <row r="156" spans="2:17" ht="12.5"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  <c r="Q157" s="1"/>
    </row>
    <row r="158" spans="2:17" ht="12.5"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07" priority="1" stopIfTrue="1" operator="equal">
      <formula>$I$10</formula>
    </cfRule>
  </conditionalFormatting>
  <conditionalFormatting sqref="C99:C154">
    <cfRule type="cellIs" dxfId="10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77"/>
  <dimension ref="A1:Q162"/>
  <sheetViews>
    <sheetView topLeftCell="A3" zoomScaleNormal="100" zoomScaleSheetLayoutView="75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4" width="24" customWidth="1"/>
    <col min="5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26 of 77</v>
      </c>
      <c r="Q1" s="13"/>
    </row>
    <row r="2" spans="1:17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 t="str">
        <f>RIGHT(N3,3)</f>
        <v/>
      </c>
      <c r="P3" s="96">
        <v>1</v>
      </c>
    </row>
    <row r="4" spans="1:17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7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25626.447542248447</v>
      </c>
      <c r="P5" s="1"/>
    </row>
    <row r="6" spans="1:17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25626.447542248447</v>
      </c>
      <c r="O6" s="1"/>
      <c r="P6" s="1"/>
    </row>
    <row r="7" spans="1:17" ht="13.5" thickBot="1">
      <c r="C7" s="25" t="s">
        <v>48</v>
      </c>
      <c r="D7" s="127" t="s">
        <v>273</v>
      </c>
      <c r="E7" s="1"/>
      <c r="F7" s="1"/>
      <c r="G7" s="29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7" ht="13.5" thickBot="1">
      <c r="C8" s="29"/>
      <c r="D8" s="104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423" t="s">
        <v>277</v>
      </c>
      <c r="E9" s="31"/>
      <c r="F9" s="31"/>
      <c r="G9" s="461" t="s">
        <v>540</v>
      </c>
      <c r="H9" s="31"/>
      <c r="I9" s="32"/>
      <c r="J9" s="33"/>
      <c r="P9" s="1"/>
    </row>
    <row r="10" spans="1:17" ht="13">
      <c r="C10" s="34" t="s">
        <v>51</v>
      </c>
      <c r="D10" s="362">
        <v>249141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7" ht="12.5">
      <c r="C11" s="34" t="s">
        <v>54</v>
      </c>
      <c r="D11" s="37">
        <v>2011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2">
        <v>6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6076.6097560975613</v>
      </c>
      <c r="J14" s="292"/>
      <c r="K14" s="292"/>
      <c r="L14" s="292"/>
      <c r="M14" s="292"/>
      <c r="N14" s="292"/>
      <c r="O14" s="1"/>
      <c r="P14" s="1"/>
    </row>
    <row r="15" spans="1:17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131" t="s">
        <v>260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2011</v>
      </c>
      <c r="D17" s="133">
        <v>91500</v>
      </c>
      <c r="E17" s="373">
        <v>0</v>
      </c>
      <c r="F17" s="133">
        <v>91500</v>
      </c>
      <c r="G17" s="373">
        <v>13154.497429496008</v>
      </c>
      <c r="H17" s="374">
        <v>13154.497429496008</v>
      </c>
      <c r="I17" s="141">
        <v>0</v>
      </c>
      <c r="J17" s="52"/>
      <c r="K17" s="112">
        <f t="shared" ref="K17:K22" si="0">G17</f>
        <v>13154.497429496008</v>
      </c>
      <c r="L17" s="53">
        <f t="shared" ref="L17:L48" si="1">IF(K17&lt;&gt;0,+G17-K17,0)</f>
        <v>0</v>
      </c>
      <c r="M17" s="112">
        <f t="shared" ref="M17:M22" si="2">H17</f>
        <v>13154.497429496008</v>
      </c>
      <c r="N17" s="53">
        <f t="shared" ref="N17:N48" si="3">IF(M17&lt;&gt;0,+H17-M17,0)</f>
        <v>0</v>
      </c>
      <c r="O17" s="54">
        <f t="shared" ref="O17:O48" si="4">+N17-L17</f>
        <v>0</v>
      </c>
      <c r="P17" s="1"/>
    </row>
    <row r="18" spans="2:16" ht="12.5">
      <c r="B18" s="7" t="str">
        <f t="shared" ref="B18:B49" si="5">IF(D18=F17,"","IU")</f>
        <v>IU</v>
      </c>
      <c r="C18" s="50">
        <f>IF(D11="","-",+C17+1)</f>
        <v>2012</v>
      </c>
      <c r="D18" s="137">
        <v>249141</v>
      </c>
      <c r="E18" s="375">
        <v>5931.9285714285716</v>
      </c>
      <c r="F18" s="137">
        <v>243209.07142857142</v>
      </c>
      <c r="G18" s="375">
        <v>42102.015739943599</v>
      </c>
      <c r="H18" s="374">
        <v>42102.015739943599</v>
      </c>
      <c r="I18" s="141">
        <v>0</v>
      </c>
      <c r="J18" s="52"/>
      <c r="K18" s="113">
        <f t="shared" si="0"/>
        <v>42102.015739943599</v>
      </c>
      <c r="L18" s="54">
        <f t="shared" si="1"/>
        <v>0</v>
      </c>
      <c r="M18" s="113">
        <f t="shared" si="2"/>
        <v>42102.015739943599</v>
      </c>
      <c r="N18" s="54">
        <f t="shared" si="3"/>
        <v>0</v>
      </c>
      <c r="O18" s="54">
        <f t="shared" si="4"/>
        <v>0</v>
      </c>
      <c r="P18" s="1"/>
    </row>
    <row r="19" spans="2:16" ht="12.5">
      <c r="B19" s="7" t="str">
        <f t="shared" si="5"/>
        <v/>
      </c>
      <c r="C19" s="50">
        <f>IF(D11="","-",+C18+1)</f>
        <v>2013</v>
      </c>
      <c r="D19" s="151">
        <v>243209.07142857142</v>
      </c>
      <c r="E19" s="419">
        <v>5931.9285714285716</v>
      </c>
      <c r="F19" s="151">
        <v>237277.14285714284</v>
      </c>
      <c r="G19" s="419">
        <v>39147.663443283265</v>
      </c>
      <c r="H19" s="420">
        <v>39147.663443283265</v>
      </c>
      <c r="I19" s="153">
        <v>0</v>
      </c>
      <c r="J19" s="52"/>
      <c r="K19" s="113">
        <f t="shared" si="0"/>
        <v>39147.663443283265</v>
      </c>
      <c r="L19" s="54">
        <f t="shared" ref="L19:L24" si="6">IF(K19&lt;&gt;0,+G19-K19,0)</f>
        <v>0</v>
      </c>
      <c r="M19" s="113">
        <f t="shared" si="2"/>
        <v>39147.663443283265</v>
      </c>
      <c r="N19" s="54">
        <f t="shared" ref="N19:N24" si="7">IF(M19&lt;&gt;0,+H19-M19,0)</f>
        <v>0</v>
      </c>
      <c r="O19" s="54">
        <f t="shared" si="4"/>
        <v>0</v>
      </c>
      <c r="P19" s="1"/>
    </row>
    <row r="20" spans="2:16" ht="12.5">
      <c r="B20" s="7" t="str">
        <f t="shared" si="5"/>
        <v/>
      </c>
      <c r="C20" s="50">
        <f>IF(D11="","-",+C19+1)</f>
        <v>2014</v>
      </c>
      <c r="D20" s="151">
        <v>237277.14285714284</v>
      </c>
      <c r="E20" s="419">
        <v>5931.9285714285716</v>
      </c>
      <c r="F20" s="151">
        <v>231345.21428571426</v>
      </c>
      <c r="G20" s="419">
        <v>37142.829011918198</v>
      </c>
      <c r="H20" s="420">
        <v>37142.829011918198</v>
      </c>
      <c r="I20" s="153">
        <v>0</v>
      </c>
      <c r="J20" s="52"/>
      <c r="K20" s="113">
        <f t="shared" si="0"/>
        <v>37142.829011918198</v>
      </c>
      <c r="L20" s="54">
        <f t="shared" si="6"/>
        <v>0</v>
      </c>
      <c r="M20" s="113">
        <f t="shared" si="2"/>
        <v>37142.829011918198</v>
      </c>
      <c r="N20" s="54">
        <f t="shared" si="7"/>
        <v>0</v>
      </c>
      <c r="O20" s="54">
        <f>+N20-L20</f>
        <v>0</v>
      </c>
      <c r="P20" s="1"/>
    </row>
    <row r="21" spans="2:16" ht="12.5">
      <c r="B21" s="7" t="str">
        <f t="shared" si="5"/>
        <v/>
      </c>
      <c r="C21" s="50">
        <f>IF(D12="","-",+C20+1)</f>
        <v>2015</v>
      </c>
      <c r="D21" s="151">
        <v>231345.21428571426</v>
      </c>
      <c r="E21" s="419">
        <v>5931.9285714285716</v>
      </c>
      <c r="F21" s="151">
        <v>225413.28571428568</v>
      </c>
      <c r="G21" s="419">
        <v>35619.940503574464</v>
      </c>
      <c r="H21" s="420">
        <v>35619.940503574464</v>
      </c>
      <c r="I21" s="52">
        <v>0</v>
      </c>
      <c r="J21" s="52"/>
      <c r="K21" s="113">
        <f t="shared" si="0"/>
        <v>35619.940503574464</v>
      </c>
      <c r="L21" s="54">
        <f t="shared" si="6"/>
        <v>0</v>
      </c>
      <c r="M21" s="113">
        <f t="shared" si="2"/>
        <v>35619.940503574464</v>
      </c>
      <c r="N21" s="54">
        <f t="shared" si="7"/>
        <v>0</v>
      </c>
      <c r="O21" s="54">
        <f>+N21-L21</f>
        <v>0</v>
      </c>
      <c r="P21" s="1"/>
    </row>
    <row r="22" spans="2:16" ht="12.5">
      <c r="B22" s="7" t="str">
        <f t="shared" si="5"/>
        <v/>
      </c>
      <c r="C22" s="50">
        <f>IF(D11="","-",+C21+1)</f>
        <v>2016</v>
      </c>
      <c r="D22" s="151">
        <v>225413.28571428568</v>
      </c>
      <c r="E22" s="419">
        <v>5931.9285714285716</v>
      </c>
      <c r="F22" s="151">
        <v>219481.3571428571</v>
      </c>
      <c r="G22" s="419">
        <v>34482.05802568973</v>
      </c>
      <c r="H22" s="420">
        <v>34482.05802568973</v>
      </c>
      <c r="I22" s="52">
        <f t="shared" ref="I22:I49" si="8">H22-G22</f>
        <v>0</v>
      </c>
      <c r="J22" s="52"/>
      <c r="K22" s="113">
        <f t="shared" si="0"/>
        <v>34482.05802568973</v>
      </c>
      <c r="L22" s="54">
        <f t="shared" si="6"/>
        <v>0</v>
      </c>
      <c r="M22" s="113">
        <f t="shared" si="2"/>
        <v>34482.05802568973</v>
      </c>
      <c r="N22" s="54">
        <f t="shared" si="7"/>
        <v>0</v>
      </c>
      <c r="O22" s="54">
        <f>+N22-L22</f>
        <v>0</v>
      </c>
      <c r="P22" s="1"/>
    </row>
    <row r="23" spans="2:16" ht="12.5">
      <c r="B23" s="7" t="str">
        <f t="shared" si="5"/>
        <v/>
      </c>
      <c r="C23" s="50">
        <f>IF(D11="","-",+C22+1)</f>
        <v>2017</v>
      </c>
      <c r="D23" s="151">
        <v>219481.3571428571</v>
      </c>
      <c r="E23" s="419">
        <v>5793.9767441860467</v>
      </c>
      <c r="F23" s="151">
        <v>213687.38039867106</v>
      </c>
      <c r="G23" s="419">
        <v>32627.162932907937</v>
      </c>
      <c r="H23" s="420">
        <v>32627.162932907937</v>
      </c>
      <c r="I23" s="52">
        <f t="shared" si="8"/>
        <v>0</v>
      </c>
      <c r="J23" s="52"/>
      <c r="K23" s="113">
        <f t="shared" ref="K23:K28" si="9">G23</f>
        <v>32627.162932907937</v>
      </c>
      <c r="L23" s="54">
        <f t="shared" si="6"/>
        <v>0</v>
      </c>
      <c r="M23" s="113">
        <f t="shared" ref="M23:M28" si="10">H23</f>
        <v>32627.162932907937</v>
      </c>
      <c r="N23" s="54">
        <f t="shared" si="7"/>
        <v>0</v>
      </c>
      <c r="O23" s="54">
        <f>+N23-L23</f>
        <v>0</v>
      </c>
      <c r="P23" s="1"/>
    </row>
    <row r="24" spans="2:16" ht="12.5">
      <c r="B24" s="7" t="str">
        <f t="shared" si="5"/>
        <v/>
      </c>
      <c r="C24" s="50">
        <f>IF(D11="","-",+C23+1)</f>
        <v>2018</v>
      </c>
      <c r="D24" s="151">
        <v>213687.38039867106</v>
      </c>
      <c r="E24" s="419">
        <v>6076.6097560975613</v>
      </c>
      <c r="F24" s="151">
        <v>207610.77064257348</v>
      </c>
      <c r="G24" s="419">
        <v>32848.86419946191</v>
      </c>
      <c r="H24" s="420">
        <v>32848.86419946191</v>
      </c>
      <c r="I24" s="52">
        <f t="shared" si="8"/>
        <v>0</v>
      </c>
      <c r="J24" s="52"/>
      <c r="K24" s="113">
        <f t="shared" si="9"/>
        <v>32848.86419946191</v>
      </c>
      <c r="L24" s="54">
        <f t="shared" si="6"/>
        <v>0</v>
      </c>
      <c r="M24" s="113">
        <f t="shared" si="10"/>
        <v>32848.86419946191</v>
      </c>
      <c r="N24" s="54">
        <f t="shared" si="7"/>
        <v>0</v>
      </c>
      <c r="O24" s="54">
        <f>+N24-L24</f>
        <v>0</v>
      </c>
      <c r="P24" s="1"/>
    </row>
    <row r="25" spans="2:16" ht="12.5">
      <c r="B25" s="7" t="str">
        <f t="shared" si="5"/>
        <v/>
      </c>
      <c r="C25" s="50">
        <f>IF(D11="","-",+C24+1)</f>
        <v>2019</v>
      </c>
      <c r="D25" s="151">
        <v>207610.77064257348</v>
      </c>
      <c r="E25" s="419">
        <v>6076.6097560975613</v>
      </c>
      <c r="F25" s="151">
        <v>201534.16088647593</v>
      </c>
      <c r="G25" s="419">
        <v>32076.562957972019</v>
      </c>
      <c r="H25" s="420">
        <v>32076.562957972019</v>
      </c>
      <c r="I25" s="52">
        <f t="shared" si="8"/>
        <v>0</v>
      </c>
      <c r="J25" s="52"/>
      <c r="K25" s="113">
        <f t="shared" si="9"/>
        <v>32076.562957972019</v>
      </c>
      <c r="L25" s="54">
        <f t="shared" ref="L25" si="11">IF(K25&lt;&gt;0,+G25-K25,0)</f>
        <v>0</v>
      </c>
      <c r="M25" s="113">
        <f t="shared" si="10"/>
        <v>32076.562957972019</v>
      </c>
      <c r="N25" s="54">
        <f t="shared" si="3"/>
        <v>0</v>
      </c>
      <c r="O25" s="54">
        <f t="shared" si="4"/>
        <v>0</v>
      </c>
      <c r="P25" s="1"/>
    </row>
    <row r="26" spans="2:16" ht="12.5">
      <c r="B26" s="7" t="str">
        <f t="shared" si="5"/>
        <v/>
      </c>
      <c r="C26" s="50">
        <f>IF(D11="","-",+C25+1)</f>
        <v>2020</v>
      </c>
      <c r="D26" s="151">
        <v>201534.16088647593</v>
      </c>
      <c r="E26" s="419">
        <v>6076.6097560975613</v>
      </c>
      <c r="F26" s="151">
        <v>195457.55113037839</v>
      </c>
      <c r="G26" s="419">
        <v>26389.773553263374</v>
      </c>
      <c r="H26" s="420">
        <v>26389.773553263374</v>
      </c>
      <c r="I26" s="52">
        <f t="shared" si="8"/>
        <v>0</v>
      </c>
      <c r="J26" s="52"/>
      <c r="K26" s="113">
        <f t="shared" si="9"/>
        <v>26389.773553263374</v>
      </c>
      <c r="L26" s="54">
        <f t="shared" ref="L26" si="12">IF(K26&lt;&gt;0,+G26-K26,0)</f>
        <v>0</v>
      </c>
      <c r="M26" s="113">
        <f t="shared" si="10"/>
        <v>26389.773553263374</v>
      </c>
      <c r="N26" s="54">
        <f t="shared" si="3"/>
        <v>0</v>
      </c>
      <c r="O26" s="54">
        <f t="shared" si="4"/>
        <v>0</v>
      </c>
      <c r="P26" s="1"/>
    </row>
    <row r="27" spans="2:16" ht="12.5">
      <c r="B27" s="7" t="str">
        <f t="shared" si="5"/>
        <v>IU</v>
      </c>
      <c r="C27" s="50">
        <f>IF(D11="","-",+C26+1)</f>
        <v>2021</v>
      </c>
      <c r="D27" s="151">
        <v>195740.18414228992</v>
      </c>
      <c r="E27" s="419">
        <v>5931.9285714285716</v>
      </c>
      <c r="F27" s="151">
        <v>189808.25557086134</v>
      </c>
      <c r="G27" s="419">
        <v>26366.872043271276</v>
      </c>
      <c r="H27" s="420">
        <v>26366.872043271276</v>
      </c>
      <c r="I27" s="52">
        <f t="shared" si="8"/>
        <v>0</v>
      </c>
      <c r="J27" s="52"/>
      <c r="K27" s="113">
        <f t="shared" si="9"/>
        <v>26366.872043271276</v>
      </c>
      <c r="L27" s="54">
        <f t="shared" ref="L27" si="13">IF(K27&lt;&gt;0,+G27-K27,0)</f>
        <v>0</v>
      </c>
      <c r="M27" s="113">
        <f t="shared" si="10"/>
        <v>26366.872043271276</v>
      </c>
      <c r="N27" s="54">
        <f t="shared" si="3"/>
        <v>0</v>
      </c>
      <c r="O27" s="54">
        <f t="shared" si="4"/>
        <v>0</v>
      </c>
      <c r="P27" s="1"/>
    </row>
    <row r="28" spans="2:16" ht="12.5">
      <c r="B28" s="7" t="str">
        <f t="shared" si="5"/>
        <v>IU</v>
      </c>
      <c r="C28" s="50">
        <f>IF(D11="","-",+C27+1)</f>
        <v>2022</v>
      </c>
      <c r="D28" s="151">
        <v>189525.62255894984</v>
      </c>
      <c r="E28" s="419">
        <v>5931.9285714285716</v>
      </c>
      <c r="F28" s="151">
        <v>183593.69398752126</v>
      </c>
      <c r="G28" s="419">
        <v>26909.46086077678</v>
      </c>
      <c r="H28" s="420">
        <v>26909.46086077678</v>
      </c>
      <c r="I28" s="52">
        <f t="shared" si="8"/>
        <v>0</v>
      </c>
      <c r="J28" s="52"/>
      <c r="K28" s="113">
        <f t="shared" si="9"/>
        <v>26909.46086077678</v>
      </c>
      <c r="L28" s="54">
        <f t="shared" ref="L28" si="14">IF(K28&lt;&gt;0,+G28-K28,0)</f>
        <v>0</v>
      </c>
      <c r="M28" s="113">
        <f t="shared" si="10"/>
        <v>26909.46086077678</v>
      </c>
      <c r="N28" s="54">
        <f t="shared" si="3"/>
        <v>0</v>
      </c>
      <c r="O28" s="54">
        <f t="shared" si="4"/>
        <v>0</v>
      </c>
      <c r="P28" s="1"/>
    </row>
    <row r="29" spans="2:16" ht="12.5">
      <c r="B29" s="7" t="str">
        <f t="shared" si="5"/>
        <v/>
      </c>
      <c r="C29" s="50">
        <f>IF(D11="","-",+C28+1)</f>
        <v>2023</v>
      </c>
      <c r="D29" s="151">
        <v>183593.69398752126</v>
      </c>
      <c r="E29" s="419">
        <v>5931.9285714285716</v>
      </c>
      <c r="F29" s="151">
        <v>177661.76541609268</v>
      </c>
      <c r="G29" s="419">
        <v>28750.049484710118</v>
      </c>
      <c r="H29" s="420">
        <v>28750.049484710118</v>
      </c>
      <c r="I29" s="52">
        <f t="shared" si="8"/>
        <v>0</v>
      </c>
      <c r="J29" s="52"/>
      <c r="K29" s="113">
        <f t="shared" ref="K29" si="15">G29</f>
        <v>28750.049484710118</v>
      </c>
      <c r="L29" s="54">
        <f t="shared" ref="L29" si="16">IF(K29&lt;&gt;0,+G29-K29,0)</f>
        <v>0</v>
      </c>
      <c r="M29" s="113">
        <f t="shared" ref="M29" si="17">H29</f>
        <v>28750.049484710118</v>
      </c>
      <c r="N29" s="54">
        <f t="shared" ref="N29" si="18">IF(M29&lt;&gt;0,+H29-M29,0)</f>
        <v>0</v>
      </c>
      <c r="O29" s="54">
        <f t="shared" ref="O29" si="19">+N29-L29</f>
        <v>0</v>
      </c>
      <c r="P29" s="1"/>
    </row>
    <row r="30" spans="2:16" ht="12.5">
      <c r="B30" s="7" t="str">
        <f t="shared" si="5"/>
        <v/>
      </c>
      <c r="C30" s="460">
        <f>IF(D11="","-",+C29+1)</f>
        <v>2024</v>
      </c>
      <c r="D30" s="151">
        <v>177661.76541609268</v>
      </c>
      <c r="E30" s="419">
        <v>5662.295454545455</v>
      </c>
      <c r="F30" s="151">
        <v>171999.46996154723</v>
      </c>
      <c r="G30" s="419">
        <v>26559.297712193376</v>
      </c>
      <c r="H30" s="420">
        <v>26559.297712193376</v>
      </c>
      <c r="I30" s="52">
        <f t="shared" si="8"/>
        <v>0</v>
      </c>
      <c r="J30" s="52"/>
      <c r="K30" s="113">
        <f t="shared" ref="K30" si="20">G30</f>
        <v>26559.297712193376</v>
      </c>
      <c r="L30" s="54">
        <f t="shared" ref="L30" si="21">IF(K30&lt;&gt;0,+G30-K30,0)</f>
        <v>0</v>
      </c>
      <c r="M30" s="113">
        <f t="shared" ref="M30" si="22">H30</f>
        <v>26559.297712193376</v>
      </c>
      <c r="N30" s="54">
        <f t="shared" ref="N30" si="23">IF(M30&lt;&gt;0,+H30-M30,0)</f>
        <v>0</v>
      </c>
      <c r="O30" s="54">
        <f t="shared" ref="O30" si="24">+N30-L30</f>
        <v>0</v>
      </c>
      <c r="P30" s="1"/>
    </row>
    <row r="31" spans="2:16" ht="13">
      <c r="B31" s="7" t="str">
        <f t="shared" si="5"/>
        <v/>
      </c>
      <c r="C31" s="459">
        <f>IF(D11="","-",+C30+1)</f>
        <v>2025</v>
      </c>
      <c r="D31" s="151">
        <v>171999.46996154723</v>
      </c>
      <c r="E31" s="419">
        <v>5793.9767441860467</v>
      </c>
      <c r="F31" s="151">
        <v>166205.49321736119</v>
      </c>
      <c r="G31" s="419">
        <v>26039.971196629613</v>
      </c>
      <c r="H31" s="420">
        <v>26039.971196629613</v>
      </c>
      <c r="I31" s="52">
        <f t="shared" si="8"/>
        <v>0</v>
      </c>
      <c r="J31" s="52"/>
      <c r="K31" s="113">
        <f t="shared" ref="K31" si="25">G31</f>
        <v>26039.971196629613</v>
      </c>
      <c r="L31" s="54">
        <f t="shared" ref="L31" si="26">IF(K31&lt;&gt;0,+G31-K31,0)</f>
        <v>0</v>
      </c>
      <c r="M31" s="113">
        <f t="shared" ref="M31" si="27">H31</f>
        <v>26039.971196629613</v>
      </c>
      <c r="N31" s="54">
        <f t="shared" ref="N31" si="28">IF(M31&lt;&gt;0,+H31-M31,0)</f>
        <v>0</v>
      </c>
      <c r="O31" s="54">
        <f t="shared" ref="O31" si="29">+N31-L31</f>
        <v>0</v>
      </c>
      <c r="P31" s="1"/>
    </row>
    <row r="32" spans="2:16" ht="12.5">
      <c r="B32" s="7" t="str">
        <f t="shared" si="5"/>
        <v/>
      </c>
      <c r="C32" s="50">
        <f>IF(D11="","-",+C31+1)</f>
        <v>2026</v>
      </c>
      <c r="D32" s="55">
        <f>IF(F31+SUM(E$17:E31)=D$10,F31,D$10-SUM(E$17:E31))</f>
        <v>166205.49321736119</v>
      </c>
      <c r="E32" s="377">
        <f>IF(+I14&lt;F31,I14,D32)</f>
        <v>6076.6097560975613</v>
      </c>
      <c r="F32" s="55">
        <f t="shared" ref="F32:F49" si="30">+D32-E32</f>
        <v>160128.88346126361</v>
      </c>
      <c r="G32" s="378">
        <f t="shared" ref="G32:G54" si="31">+I$12*((D32+F32)/2)+E32</f>
        <v>25626.447542248447</v>
      </c>
      <c r="H32" s="363">
        <f t="shared" ref="H32:H54" si="32">+I$13*((D32+F32)/2)+E32</f>
        <v>25626.447542248447</v>
      </c>
      <c r="I32" s="52">
        <f t="shared" si="8"/>
        <v>0</v>
      </c>
      <c r="J32" s="52"/>
      <c r="K32" s="129"/>
      <c r="L32" s="54">
        <f t="shared" si="1"/>
        <v>0</v>
      </c>
      <c r="M32" s="129"/>
      <c r="N32" s="54">
        <f t="shared" si="3"/>
        <v>0</v>
      </c>
      <c r="O32" s="54">
        <f t="shared" si="4"/>
        <v>0</v>
      </c>
      <c r="P32" s="1"/>
    </row>
    <row r="33" spans="2:16" ht="12.5">
      <c r="B33" s="7" t="str">
        <f t="shared" si="5"/>
        <v/>
      </c>
      <c r="C33" s="50">
        <f>IF(D11="","-",+C32+1)</f>
        <v>2027</v>
      </c>
      <c r="D33" s="55">
        <f>IF(F32+SUM(E$17:E32)=D$10,F32,D$10-SUM(E$17:E32))</f>
        <v>160128.88346126361</v>
      </c>
      <c r="E33" s="377">
        <f>IF(+I14&lt;F32,I14,D33)</f>
        <v>6076.6097560975613</v>
      </c>
      <c r="F33" s="55">
        <f t="shared" si="30"/>
        <v>154052.27370516607</v>
      </c>
      <c r="G33" s="378">
        <f t="shared" si="31"/>
        <v>24898.37999245157</v>
      </c>
      <c r="H33" s="363">
        <f t="shared" si="32"/>
        <v>24898.37999245157</v>
      </c>
      <c r="I33" s="52">
        <f t="shared" si="8"/>
        <v>0</v>
      </c>
      <c r="J33" s="52"/>
      <c r="K33" s="129"/>
      <c r="L33" s="54">
        <f t="shared" si="1"/>
        <v>0</v>
      </c>
      <c r="M33" s="129"/>
      <c r="N33" s="54">
        <f t="shared" si="3"/>
        <v>0</v>
      </c>
      <c r="O33" s="54">
        <f t="shared" si="4"/>
        <v>0</v>
      </c>
      <c r="P33" s="1"/>
    </row>
    <row r="34" spans="2:16" ht="12.5">
      <c r="B34" s="7" t="str">
        <f t="shared" si="5"/>
        <v/>
      </c>
      <c r="C34" s="50">
        <f>IF(D11="","-",+C33+1)</f>
        <v>2028</v>
      </c>
      <c r="D34" s="55">
        <f>IF(F33+SUM(E$17:E33)=D$10,F33,D$10-SUM(E$17:E33))</f>
        <v>154052.27370516607</v>
      </c>
      <c r="E34" s="377">
        <f>IF(+I14&lt;F33,I14,D34)</f>
        <v>6076.6097560975613</v>
      </c>
      <c r="F34" s="55">
        <f t="shared" si="30"/>
        <v>147975.66394906852</v>
      </c>
      <c r="G34" s="378">
        <f t="shared" si="31"/>
        <v>24170.312442654689</v>
      </c>
      <c r="H34" s="363">
        <f t="shared" si="32"/>
        <v>24170.312442654689</v>
      </c>
      <c r="I34" s="52">
        <f t="shared" si="8"/>
        <v>0</v>
      </c>
      <c r="J34" s="52"/>
      <c r="K34" s="129"/>
      <c r="L34" s="54">
        <f t="shared" si="1"/>
        <v>0</v>
      </c>
      <c r="M34" s="129"/>
      <c r="N34" s="54">
        <f t="shared" si="3"/>
        <v>0</v>
      </c>
      <c r="O34" s="54">
        <f t="shared" si="4"/>
        <v>0</v>
      </c>
      <c r="P34" s="1"/>
    </row>
    <row r="35" spans="2:16" ht="12.5">
      <c r="B35" s="7" t="str">
        <f t="shared" si="5"/>
        <v/>
      </c>
      <c r="C35" s="50">
        <f>IF(D11="","-",+C34+1)</f>
        <v>2029</v>
      </c>
      <c r="D35" s="55">
        <f>IF(F34+SUM(E$17:E34)=D$10,F34,D$10-SUM(E$17:E34))</f>
        <v>147975.66394906852</v>
      </c>
      <c r="E35" s="377">
        <f>IF(+I14&lt;F34,I14,D35)</f>
        <v>6076.6097560975613</v>
      </c>
      <c r="F35" s="55">
        <f t="shared" si="30"/>
        <v>141899.05419297097</v>
      </c>
      <c r="G35" s="378">
        <f t="shared" si="31"/>
        <v>23442.244892857812</v>
      </c>
      <c r="H35" s="363">
        <f t="shared" si="32"/>
        <v>23442.244892857812</v>
      </c>
      <c r="I35" s="52">
        <f t="shared" si="8"/>
        <v>0</v>
      </c>
      <c r="J35" s="52"/>
      <c r="K35" s="129"/>
      <c r="L35" s="54">
        <f t="shared" si="1"/>
        <v>0</v>
      </c>
      <c r="M35" s="129"/>
      <c r="N35" s="54">
        <f t="shared" si="3"/>
        <v>0</v>
      </c>
      <c r="O35" s="54">
        <f t="shared" si="4"/>
        <v>0</v>
      </c>
      <c r="P35" s="1"/>
    </row>
    <row r="36" spans="2:16" ht="12.5">
      <c r="B36" s="7" t="str">
        <f t="shared" si="5"/>
        <v/>
      </c>
      <c r="C36" s="50">
        <f>IF(D11="","-",+C35+1)</f>
        <v>2030</v>
      </c>
      <c r="D36" s="55">
        <f>IF(F35+SUM(E$17:E35)=D$10,F35,D$10-SUM(E$17:E35))</f>
        <v>141899.05419297097</v>
      </c>
      <c r="E36" s="377">
        <f>IF(+I14&lt;F35,I14,D36)</f>
        <v>6076.6097560975613</v>
      </c>
      <c r="F36" s="55">
        <f t="shared" si="30"/>
        <v>135822.44443687343</v>
      </c>
      <c r="G36" s="378">
        <f t="shared" si="31"/>
        <v>22714.177343060932</v>
      </c>
      <c r="H36" s="363">
        <f t="shared" si="32"/>
        <v>22714.177343060932</v>
      </c>
      <c r="I36" s="52">
        <f t="shared" si="8"/>
        <v>0</v>
      </c>
      <c r="J36" s="52"/>
      <c r="K36" s="129"/>
      <c r="L36" s="54">
        <f t="shared" si="1"/>
        <v>0</v>
      </c>
      <c r="M36" s="129"/>
      <c r="N36" s="54">
        <f t="shared" si="3"/>
        <v>0</v>
      </c>
      <c r="O36" s="54">
        <f t="shared" si="4"/>
        <v>0</v>
      </c>
      <c r="P36" s="1"/>
    </row>
    <row r="37" spans="2:16" ht="12.5">
      <c r="B37" s="7" t="str">
        <f t="shared" si="5"/>
        <v/>
      </c>
      <c r="C37" s="50">
        <f>IF(D11="","-",+C36+1)</f>
        <v>2031</v>
      </c>
      <c r="D37" s="55">
        <f>IF(F36+SUM(E$17:E36)=D$10,F36,D$10-SUM(E$17:E36))</f>
        <v>135822.44443687343</v>
      </c>
      <c r="E37" s="377">
        <f>IF(+I14&lt;F36,I14,D37)</f>
        <v>6076.6097560975613</v>
      </c>
      <c r="F37" s="55">
        <f t="shared" si="30"/>
        <v>129745.83468077586</v>
      </c>
      <c r="G37" s="378">
        <f t="shared" si="31"/>
        <v>21986.109793264055</v>
      </c>
      <c r="H37" s="363">
        <f t="shared" si="32"/>
        <v>21986.109793264055</v>
      </c>
      <c r="I37" s="52">
        <f t="shared" si="8"/>
        <v>0</v>
      </c>
      <c r="J37" s="52"/>
      <c r="K37" s="129"/>
      <c r="L37" s="54">
        <f t="shared" si="1"/>
        <v>0</v>
      </c>
      <c r="M37" s="129"/>
      <c r="N37" s="54">
        <f t="shared" si="3"/>
        <v>0</v>
      </c>
      <c r="O37" s="54">
        <f t="shared" si="4"/>
        <v>0</v>
      </c>
      <c r="P37" s="1"/>
    </row>
    <row r="38" spans="2:16" ht="12.5">
      <c r="B38" s="7" t="str">
        <f t="shared" si="5"/>
        <v/>
      </c>
      <c r="C38" s="50">
        <f>IF(D11="","-",+C37+1)</f>
        <v>2032</v>
      </c>
      <c r="D38" s="55">
        <f>IF(F37+SUM(E$17:E37)=D$10,F37,D$10-SUM(E$17:E37))</f>
        <v>129745.83468077586</v>
      </c>
      <c r="E38" s="377">
        <f>IF(+I14&lt;F37,I14,D38)</f>
        <v>6076.6097560975613</v>
      </c>
      <c r="F38" s="55">
        <f t="shared" si="30"/>
        <v>123669.2249246783</v>
      </c>
      <c r="G38" s="378">
        <f t="shared" si="31"/>
        <v>21258.042243467171</v>
      </c>
      <c r="H38" s="363">
        <f t="shared" si="32"/>
        <v>21258.042243467171</v>
      </c>
      <c r="I38" s="52">
        <f t="shared" si="8"/>
        <v>0</v>
      </c>
      <c r="J38" s="52"/>
      <c r="K38" s="129"/>
      <c r="L38" s="54">
        <f t="shared" si="1"/>
        <v>0</v>
      </c>
      <c r="M38" s="129"/>
      <c r="N38" s="54">
        <f t="shared" si="3"/>
        <v>0</v>
      </c>
      <c r="O38" s="54">
        <f t="shared" si="4"/>
        <v>0</v>
      </c>
      <c r="P38" s="1"/>
    </row>
    <row r="39" spans="2:16" ht="12.5">
      <c r="B39" s="7" t="str">
        <f t="shared" si="5"/>
        <v/>
      </c>
      <c r="C39" s="50">
        <f>IF(D11="","-",+C38+1)</f>
        <v>2033</v>
      </c>
      <c r="D39" s="55">
        <f>IF(F38+SUM(E$17:E38)=D$10,F38,D$10-SUM(E$17:E38))</f>
        <v>123669.2249246783</v>
      </c>
      <c r="E39" s="377">
        <f>IF(+I14&lt;F38,I14,D39)</f>
        <v>6076.6097560975613</v>
      </c>
      <c r="F39" s="55">
        <f t="shared" si="30"/>
        <v>117592.61516858074</v>
      </c>
      <c r="G39" s="378">
        <f t="shared" si="31"/>
        <v>20529.974693670294</v>
      </c>
      <c r="H39" s="363">
        <f t="shared" si="32"/>
        <v>20529.974693670294</v>
      </c>
      <c r="I39" s="52">
        <f t="shared" si="8"/>
        <v>0</v>
      </c>
      <c r="J39" s="52"/>
      <c r="K39" s="129"/>
      <c r="L39" s="54">
        <f t="shared" si="1"/>
        <v>0</v>
      </c>
      <c r="M39" s="129"/>
      <c r="N39" s="54">
        <f t="shared" si="3"/>
        <v>0</v>
      </c>
      <c r="O39" s="54">
        <f t="shared" si="4"/>
        <v>0</v>
      </c>
      <c r="P39" s="1"/>
    </row>
    <row r="40" spans="2:16" ht="12.5">
      <c r="B40" s="7" t="str">
        <f t="shared" si="5"/>
        <v/>
      </c>
      <c r="C40" s="50">
        <f>IF(D11="","-",+C39+1)</f>
        <v>2034</v>
      </c>
      <c r="D40" s="55">
        <f>IF(F39+SUM(E$17:E39)=D$10,F39,D$10-SUM(E$17:E39))</f>
        <v>117592.61516858074</v>
      </c>
      <c r="E40" s="377">
        <f>IF(+I14&lt;F39,I14,D40)</f>
        <v>6076.6097560975613</v>
      </c>
      <c r="F40" s="55">
        <f t="shared" si="30"/>
        <v>111516.00541248318</v>
      </c>
      <c r="G40" s="378">
        <f t="shared" si="31"/>
        <v>19801.907143873414</v>
      </c>
      <c r="H40" s="363">
        <f t="shared" si="32"/>
        <v>19801.907143873414</v>
      </c>
      <c r="I40" s="52">
        <f t="shared" si="8"/>
        <v>0</v>
      </c>
      <c r="J40" s="52"/>
      <c r="K40" s="129"/>
      <c r="L40" s="54">
        <f t="shared" si="1"/>
        <v>0</v>
      </c>
      <c r="M40" s="129"/>
      <c r="N40" s="54">
        <f t="shared" si="3"/>
        <v>0</v>
      </c>
      <c r="O40" s="54">
        <f t="shared" si="4"/>
        <v>0</v>
      </c>
      <c r="P40" s="1"/>
    </row>
    <row r="41" spans="2:16" ht="12.5">
      <c r="B41" s="7" t="str">
        <f t="shared" si="5"/>
        <v/>
      </c>
      <c r="C41" s="50">
        <f>IF(D11="","-",+C40+1)</f>
        <v>2035</v>
      </c>
      <c r="D41" s="55">
        <f>IF(F40+SUM(E$17:E40)=D$10,F40,D$10-SUM(E$17:E40))</f>
        <v>111516.00541248318</v>
      </c>
      <c r="E41" s="377">
        <f>IF(+I14&lt;F40,I14,D41)</f>
        <v>6076.6097560975613</v>
      </c>
      <c r="F41" s="55">
        <f t="shared" si="30"/>
        <v>105439.39565638562</v>
      </c>
      <c r="G41" s="378">
        <f t="shared" si="31"/>
        <v>19073.839594076533</v>
      </c>
      <c r="H41" s="363">
        <f t="shared" si="32"/>
        <v>19073.839594076533</v>
      </c>
      <c r="I41" s="52">
        <f t="shared" si="8"/>
        <v>0</v>
      </c>
      <c r="J41" s="52"/>
      <c r="K41" s="129"/>
      <c r="L41" s="54">
        <f t="shared" si="1"/>
        <v>0</v>
      </c>
      <c r="M41" s="129"/>
      <c r="N41" s="54">
        <f t="shared" si="3"/>
        <v>0</v>
      </c>
      <c r="O41" s="54">
        <f t="shared" si="4"/>
        <v>0</v>
      </c>
      <c r="P41" s="1"/>
    </row>
    <row r="42" spans="2:16" ht="12.5">
      <c r="B42" s="7" t="str">
        <f t="shared" si="5"/>
        <v/>
      </c>
      <c r="C42" s="50">
        <f>IF(D11="","-",+C41+1)</f>
        <v>2036</v>
      </c>
      <c r="D42" s="55">
        <f>IF(F41+SUM(E$17:E41)=D$10,F41,D$10-SUM(E$17:E41))</f>
        <v>105439.39565638562</v>
      </c>
      <c r="E42" s="377">
        <f>IF(+I14&lt;F41,I14,D42)</f>
        <v>6076.6097560975613</v>
      </c>
      <c r="F42" s="55">
        <f t="shared" si="30"/>
        <v>99362.785900288058</v>
      </c>
      <c r="G42" s="378">
        <f t="shared" si="31"/>
        <v>18345.772044279653</v>
      </c>
      <c r="H42" s="363">
        <f t="shared" si="32"/>
        <v>18345.772044279653</v>
      </c>
      <c r="I42" s="52">
        <f t="shared" si="8"/>
        <v>0</v>
      </c>
      <c r="J42" s="52"/>
      <c r="K42" s="129"/>
      <c r="L42" s="54">
        <f t="shared" si="1"/>
        <v>0</v>
      </c>
      <c r="M42" s="129"/>
      <c r="N42" s="54">
        <f t="shared" si="3"/>
        <v>0</v>
      </c>
      <c r="O42" s="54">
        <f t="shared" si="4"/>
        <v>0</v>
      </c>
      <c r="P42" s="1"/>
    </row>
    <row r="43" spans="2:16" ht="12.5">
      <c r="B43" s="7" t="str">
        <f t="shared" si="5"/>
        <v/>
      </c>
      <c r="C43" s="50">
        <f>IF(D11="","-",+C42+1)</f>
        <v>2037</v>
      </c>
      <c r="D43" s="55">
        <f>IF(F42+SUM(E$17:E42)=D$10,F42,D$10-SUM(E$17:E42))</f>
        <v>99362.785900288058</v>
      </c>
      <c r="E43" s="377">
        <f>IF(+I14&lt;F42,I14,D43)</f>
        <v>6076.6097560975613</v>
      </c>
      <c r="F43" s="55">
        <f t="shared" si="30"/>
        <v>93286.176144190496</v>
      </c>
      <c r="G43" s="378">
        <f t="shared" si="31"/>
        <v>17617.704494482776</v>
      </c>
      <c r="H43" s="363">
        <f t="shared" si="32"/>
        <v>17617.704494482776</v>
      </c>
      <c r="I43" s="52">
        <f t="shared" si="8"/>
        <v>0</v>
      </c>
      <c r="J43" s="52"/>
      <c r="K43" s="129"/>
      <c r="L43" s="54">
        <f t="shared" si="1"/>
        <v>0</v>
      </c>
      <c r="M43" s="129"/>
      <c r="N43" s="54">
        <f t="shared" si="3"/>
        <v>0</v>
      </c>
      <c r="O43" s="54">
        <f t="shared" si="4"/>
        <v>0</v>
      </c>
      <c r="P43" s="1"/>
    </row>
    <row r="44" spans="2:16" ht="12.5">
      <c r="B44" s="7" t="str">
        <f t="shared" si="5"/>
        <v/>
      </c>
      <c r="C44" s="50">
        <f>IF(D11="","-",+C43+1)</f>
        <v>2038</v>
      </c>
      <c r="D44" s="55">
        <f>IF(F43+SUM(E$17:E43)=D$10,F43,D$10-SUM(E$17:E43))</f>
        <v>93286.176144190496</v>
      </c>
      <c r="E44" s="377">
        <f>IF(+I14&lt;F43,I14,D44)</f>
        <v>6076.6097560975613</v>
      </c>
      <c r="F44" s="55">
        <f t="shared" si="30"/>
        <v>87209.566388092935</v>
      </c>
      <c r="G44" s="378">
        <f t="shared" si="31"/>
        <v>16889.636944685895</v>
      </c>
      <c r="H44" s="363">
        <f t="shared" si="32"/>
        <v>16889.636944685895</v>
      </c>
      <c r="I44" s="52">
        <f t="shared" si="8"/>
        <v>0</v>
      </c>
      <c r="J44" s="52"/>
      <c r="K44" s="129"/>
      <c r="L44" s="54">
        <f t="shared" si="1"/>
        <v>0</v>
      </c>
      <c r="M44" s="129"/>
      <c r="N44" s="54">
        <f t="shared" si="3"/>
        <v>0</v>
      </c>
      <c r="O44" s="54">
        <f t="shared" si="4"/>
        <v>0</v>
      </c>
      <c r="P44" s="1"/>
    </row>
    <row r="45" spans="2:16" ht="12.5">
      <c r="B45" s="7" t="str">
        <f t="shared" si="5"/>
        <v/>
      </c>
      <c r="C45" s="50">
        <f>IF(D11="","-",+C44+1)</f>
        <v>2039</v>
      </c>
      <c r="D45" s="55">
        <f>IF(F44+SUM(E$17:E44)=D$10,F44,D$10-SUM(E$17:E44))</f>
        <v>87209.566388092935</v>
      </c>
      <c r="E45" s="377">
        <f>IF(+I14&lt;F44,I14,D45)</f>
        <v>6076.6097560975613</v>
      </c>
      <c r="F45" s="55">
        <f t="shared" si="30"/>
        <v>81132.956631995374</v>
      </c>
      <c r="G45" s="378">
        <f t="shared" si="31"/>
        <v>16161.569394889015</v>
      </c>
      <c r="H45" s="363">
        <f t="shared" si="32"/>
        <v>16161.569394889015</v>
      </c>
      <c r="I45" s="52">
        <f t="shared" si="8"/>
        <v>0</v>
      </c>
      <c r="J45" s="52"/>
      <c r="K45" s="129"/>
      <c r="L45" s="54">
        <f t="shared" si="1"/>
        <v>0</v>
      </c>
      <c r="M45" s="129"/>
      <c r="N45" s="54">
        <f t="shared" si="3"/>
        <v>0</v>
      </c>
      <c r="O45" s="54">
        <f t="shared" si="4"/>
        <v>0</v>
      </c>
      <c r="P45" s="1"/>
    </row>
    <row r="46" spans="2:16" ht="12.5">
      <c r="B46" s="7" t="str">
        <f t="shared" si="5"/>
        <v/>
      </c>
      <c r="C46" s="50">
        <f>IF(D11="","-",+C45+1)</f>
        <v>2040</v>
      </c>
      <c r="D46" s="55">
        <f>IF(F45+SUM(E$17:E45)=D$10,F45,D$10-SUM(E$17:E45))</f>
        <v>81132.956631995374</v>
      </c>
      <c r="E46" s="377">
        <f>IF(+I14&lt;F45,I14,D46)</f>
        <v>6076.6097560975613</v>
      </c>
      <c r="F46" s="55">
        <f t="shared" si="30"/>
        <v>75056.346875897812</v>
      </c>
      <c r="G46" s="378">
        <f t="shared" si="31"/>
        <v>15433.501845092132</v>
      </c>
      <c r="H46" s="363">
        <f t="shared" si="32"/>
        <v>15433.501845092132</v>
      </c>
      <c r="I46" s="52">
        <f t="shared" si="8"/>
        <v>0</v>
      </c>
      <c r="J46" s="52"/>
      <c r="K46" s="129"/>
      <c r="L46" s="54">
        <f t="shared" si="1"/>
        <v>0</v>
      </c>
      <c r="M46" s="129"/>
      <c r="N46" s="54">
        <f t="shared" si="3"/>
        <v>0</v>
      </c>
      <c r="O46" s="54">
        <f t="shared" si="4"/>
        <v>0</v>
      </c>
      <c r="P46" s="1"/>
    </row>
    <row r="47" spans="2:16" ht="12.5">
      <c r="B47" s="7" t="str">
        <f t="shared" si="5"/>
        <v/>
      </c>
      <c r="C47" s="50">
        <f>IF(D11="","-",+C46+1)</f>
        <v>2041</v>
      </c>
      <c r="D47" s="55">
        <f>IF(F46+SUM(E$17:E46)=D$10,F46,D$10-SUM(E$17:E46))</f>
        <v>75056.346875897812</v>
      </c>
      <c r="E47" s="377">
        <f>IF(+I14&lt;F46,I14,D47)</f>
        <v>6076.6097560975613</v>
      </c>
      <c r="F47" s="55">
        <f t="shared" si="30"/>
        <v>68979.737119800251</v>
      </c>
      <c r="G47" s="378">
        <f t="shared" si="31"/>
        <v>14705.434295295256</v>
      </c>
      <c r="H47" s="363">
        <f t="shared" si="32"/>
        <v>14705.434295295256</v>
      </c>
      <c r="I47" s="52">
        <f t="shared" si="8"/>
        <v>0</v>
      </c>
      <c r="J47" s="52"/>
      <c r="K47" s="129"/>
      <c r="L47" s="54">
        <f t="shared" si="1"/>
        <v>0</v>
      </c>
      <c r="M47" s="129"/>
      <c r="N47" s="54">
        <f t="shared" si="3"/>
        <v>0</v>
      </c>
      <c r="O47" s="54">
        <f t="shared" si="4"/>
        <v>0</v>
      </c>
      <c r="P47" s="1"/>
    </row>
    <row r="48" spans="2:16" ht="12.5">
      <c r="B48" s="7" t="str">
        <f t="shared" si="5"/>
        <v/>
      </c>
      <c r="C48" s="50">
        <f>IF(D11="","-",+C47+1)</f>
        <v>2042</v>
      </c>
      <c r="D48" s="55">
        <f>IF(F47+SUM(E$17:E47)=D$10,F47,D$10-SUM(E$17:E47))</f>
        <v>68979.737119800251</v>
      </c>
      <c r="E48" s="377">
        <f>IF(+I14&lt;F47,I14,D48)</f>
        <v>6076.6097560975613</v>
      </c>
      <c r="F48" s="55">
        <f t="shared" si="30"/>
        <v>62903.12736370269</v>
      </c>
      <c r="G48" s="378">
        <f t="shared" si="31"/>
        <v>13977.366745498373</v>
      </c>
      <c r="H48" s="363">
        <f t="shared" si="32"/>
        <v>13977.366745498373</v>
      </c>
      <c r="I48" s="52">
        <f t="shared" si="8"/>
        <v>0</v>
      </c>
      <c r="J48" s="52"/>
      <c r="K48" s="129"/>
      <c r="L48" s="54">
        <f t="shared" si="1"/>
        <v>0</v>
      </c>
      <c r="M48" s="129"/>
      <c r="N48" s="54">
        <f t="shared" si="3"/>
        <v>0</v>
      </c>
      <c r="O48" s="54">
        <f t="shared" si="4"/>
        <v>0</v>
      </c>
      <c r="P48" s="1"/>
    </row>
    <row r="49" spans="2:17" ht="12.5">
      <c r="B49" s="7" t="str">
        <f t="shared" si="5"/>
        <v/>
      </c>
      <c r="C49" s="50">
        <f>IF(D11="","-",+C48+1)</f>
        <v>2043</v>
      </c>
      <c r="D49" s="55">
        <f>IF(F48+SUM(E$17:E48)=D$10,F48,D$10-SUM(E$17:E48))</f>
        <v>62903.12736370269</v>
      </c>
      <c r="E49" s="377">
        <f>IF(+I14&lt;F48,I14,D49)</f>
        <v>6076.6097560975613</v>
      </c>
      <c r="F49" s="55">
        <f t="shared" si="30"/>
        <v>56826.517607605128</v>
      </c>
      <c r="G49" s="378">
        <f t="shared" si="31"/>
        <v>13249.299195701495</v>
      </c>
      <c r="H49" s="363">
        <f t="shared" si="32"/>
        <v>13249.299195701495</v>
      </c>
      <c r="I49" s="52">
        <f t="shared" si="8"/>
        <v>0</v>
      </c>
      <c r="J49" s="52"/>
      <c r="K49" s="129"/>
      <c r="L49" s="54">
        <f t="shared" ref="L49:L72" si="33">IF(K49&lt;&gt;0,+G49-K49,0)</f>
        <v>0</v>
      </c>
      <c r="M49" s="129"/>
      <c r="N49" s="54">
        <f t="shared" ref="N49:N72" si="34">IF(M49&lt;&gt;0,+H49-M49,0)</f>
        <v>0</v>
      </c>
      <c r="O49" s="54">
        <f t="shared" ref="O49:O72" si="35">+N49-L49</f>
        <v>0</v>
      </c>
      <c r="P49" s="1"/>
    </row>
    <row r="50" spans="2:17" ht="12.5">
      <c r="B50" s="7" t="str">
        <f t="shared" ref="B50:B72" si="36">IF(D50=F49,"","IU")</f>
        <v/>
      </c>
      <c r="C50" s="50">
        <f>IF(D11="","-",+C49+1)</f>
        <v>2044</v>
      </c>
      <c r="D50" s="55">
        <f>IF(F49+SUM(E$17:E49)=D$10,F49,D$10-SUM(E$17:E49))</f>
        <v>56826.517607605128</v>
      </c>
      <c r="E50" s="377">
        <f>IF(+I14&lt;F49,I14,D50)</f>
        <v>6076.6097560975613</v>
      </c>
      <c r="F50" s="55">
        <f t="shared" ref="F50:F72" si="37">+D50-E50</f>
        <v>50749.907851507567</v>
      </c>
      <c r="G50" s="378">
        <f t="shared" si="31"/>
        <v>12521.231645904614</v>
      </c>
      <c r="H50" s="363">
        <f t="shared" si="32"/>
        <v>12521.231645904614</v>
      </c>
      <c r="I50" s="52">
        <f t="shared" ref="I50:I72" si="38">H50-G50</f>
        <v>0</v>
      </c>
      <c r="J50" s="52"/>
      <c r="K50" s="129"/>
      <c r="L50" s="54">
        <f t="shared" si="33"/>
        <v>0</v>
      </c>
      <c r="M50" s="129"/>
      <c r="N50" s="54">
        <f t="shared" si="34"/>
        <v>0</v>
      </c>
      <c r="O50" s="54">
        <f t="shared" si="35"/>
        <v>0</v>
      </c>
      <c r="P50" s="1"/>
    </row>
    <row r="51" spans="2:17" ht="12.5">
      <c r="B51" s="7" t="str">
        <f t="shared" si="36"/>
        <v/>
      </c>
      <c r="C51" s="50">
        <f>IF(D11="","-",+C50+1)</f>
        <v>2045</v>
      </c>
      <c r="D51" s="55">
        <f>IF(F50+SUM(E$17:E50)=D$10,F50,D$10-SUM(E$17:E50))</f>
        <v>50749.907851507567</v>
      </c>
      <c r="E51" s="377">
        <f>IF(+I14&lt;F50,I14,D51)</f>
        <v>6076.6097560975613</v>
      </c>
      <c r="F51" s="55">
        <f t="shared" si="37"/>
        <v>44673.298095410006</v>
      </c>
      <c r="G51" s="378">
        <f t="shared" si="31"/>
        <v>11793.164096107736</v>
      </c>
      <c r="H51" s="363">
        <f t="shared" si="32"/>
        <v>11793.164096107736</v>
      </c>
      <c r="I51" s="52">
        <f t="shared" si="38"/>
        <v>0</v>
      </c>
      <c r="J51" s="52"/>
      <c r="K51" s="129"/>
      <c r="L51" s="54">
        <f t="shared" si="33"/>
        <v>0</v>
      </c>
      <c r="M51" s="129"/>
      <c r="N51" s="54">
        <f t="shared" si="34"/>
        <v>0</v>
      </c>
      <c r="O51" s="54">
        <f t="shared" si="35"/>
        <v>0</v>
      </c>
      <c r="P51" s="1"/>
    </row>
    <row r="52" spans="2:17" ht="12.5">
      <c r="B52" s="7" t="str">
        <f t="shared" si="36"/>
        <v/>
      </c>
      <c r="C52" s="50">
        <f>IF(D11="","-",+C51+1)</f>
        <v>2046</v>
      </c>
      <c r="D52" s="55">
        <f>IF(F51+SUM(E$17:E51)=D$10,F51,D$10-SUM(E$17:E51))</f>
        <v>44673.298095410006</v>
      </c>
      <c r="E52" s="377">
        <f>IF(+I14&lt;F51,I14,D52)</f>
        <v>6076.6097560975613</v>
      </c>
      <c r="F52" s="55">
        <f t="shared" si="37"/>
        <v>38596.688339312444</v>
      </c>
      <c r="G52" s="378">
        <f t="shared" si="31"/>
        <v>11065.096546310855</v>
      </c>
      <c r="H52" s="363">
        <f t="shared" si="32"/>
        <v>11065.096546310855</v>
      </c>
      <c r="I52" s="52">
        <f t="shared" si="38"/>
        <v>0</v>
      </c>
      <c r="J52" s="52"/>
      <c r="K52" s="129"/>
      <c r="L52" s="54">
        <f t="shared" si="33"/>
        <v>0</v>
      </c>
      <c r="M52" s="129"/>
      <c r="N52" s="54">
        <f t="shared" si="34"/>
        <v>0</v>
      </c>
      <c r="O52" s="54">
        <f t="shared" si="35"/>
        <v>0</v>
      </c>
      <c r="P52" s="1"/>
    </row>
    <row r="53" spans="2:17" ht="12.5">
      <c r="B53" s="7" t="str">
        <f t="shared" si="36"/>
        <v/>
      </c>
      <c r="C53" s="50">
        <f>IF(D11="","-",+C52+1)</f>
        <v>2047</v>
      </c>
      <c r="D53" s="55">
        <f>IF(F52+SUM(E$17:E52)=D$10,F52,D$10-SUM(E$17:E52))</f>
        <v>38596.688339312444</v>
      </c>
      <c r="E53" s="377">
        <f>IF(+I14&lt;F52,I14,D53)</f>
        <v>6076.6097560975613</v>
      </c>
      <c r="F53" s="55">
        <f t="shared" si="37"/>
        <v>32520.078583214883</v>
      </c>
      <c r="G53" s="378">
        <f t="shared" si="31"/>
        <v>10337.028996513975</v>
      </c>
      <c r="H53" s="363">
        <f t="shared" si="32"/>
        <v>10337.028996513975</v>
      </c>
      <c r="I53" s="52">
        <f t="shared" si="38"/>
        <v>0</v>
      </c>
      <c r="J53" s="52"/>
      <c r="K53" s="129"/>
      <c r="L53" s="54">
        <f t="shared" si="33"/>
        <v>0</v>
      </c>
      <c r="M53" s="129"/>
      <c r="N53" s="54">
        <f t="shared" si="34"/>
        <v>0</v>
      </c>
      <c r="O53" s="54">
        <f t="shared" si="35"/>
        <v>0</v>
      </c>
      <c r="P53" s="1"/>
    </row>
    <row r="54" spans="2:17" ht="12.5">
      <c r="B54" s="7" t="str">
        <f t="shared" si="36"/>
        <v/>
      </c>
      <c r="C54" s="50">
        <f>IF(D11="","-",+C53+1)</f>
        <v>2048</v>
      </c>
      <c r="D54" s="55">
        <f>IF(F53+SUM(E$17:E53)=D$10,F53,D$10-SUM(E$17:E53))</f>
        <v>32520.078583214883</v>
      </c>
      <c r="E54" s="377">
        <f>IF(+I14&lt;F53,I14,D54)</f>
        <v>6076.6097560975613</v>
      </c>
      <c r="F54" s="55">
        <f t="shared" si="37"/>
        <v>26443.468827117322</v>
      </c>
      <c r="G54" s="378">
        <f t="shared" si="31"/>
        <v>9608.9614467170941</v>
      </c>
      <c r="H54" s="363">
        <f t="shared" si="32"/>
        <v>9608.9614467170941</v>
      </c>
      <c r="I54" s="52">
        <f t="shared" si="38"/>
        <v>0</v>
      </c>
      <c r="J54" s="52"/>
      <c r="K54" s="129"/>
      <c r="L54" s="54">
        <f t="shared" si="33"/>
        <v>0</v>
      </c>
      <c r="M54" s="129"/>
      <c r="N54" s="54">
        <f t="shared" si="34"/>
        <v>0</v>
      </c>
      <c r="O54" s="54">
        <f t="shared" si="35"/>
        <v>0</v>
      </c>
      <c r="P54" s="1"/>
    </row>
    <row r="55" spans="2:17" ht="12.5">
      <c r="B55" s="7" t="str">
        <f t="shared" si="36"/>
        <v/>
      </c>
      <c r="C55" s="50">
        <f>IF(D11="","-",+C54+1)</f>
        <v>2049</v>
      </c>
      <c r="D55" s="55">
        <f>IF(F54+SUM(E$17:E54)=D$10,F54,D$10-SUM(E$17:E54))</f>
        <v>26443.468827117322</v>
      </c>
      <c r="E55" s="377">
        <f>IF(+I14&lt;F54,I14,D55)</f>
        <v>6076.6097560975613</v>
      </c>
      <c r="F55" s="55">
        <f t="shared" si="37"/>
        <v>20366.85907101976</v>
      </c>
      <c r="G55" s="378">
        <f t="shared" ref="G55:G72" si="39">+I$12*((D55+F55)/2)+E55</f>
        <v>8880.8938969202136</v>
      </c>
      <c r="H55" s="363">
        <f t="shared" ref="H55:H72" si="40">+I$13*((D55+F55)/2)+E55</f>
        <v>8880.8938969202136</v>
      </c>
      <c r="I55" s="52">
        <f t="shared" si="38"/>
        <v>0</v>
      </c>
      <c r="J55" s="52"/>
      <c r="K55" s="129"/>
      <c r="L55" s="54">
        <f t="shared" si="33"/>
        <v>0</v>
      </c>
      <c r="M55" s="129"/>
      <c r="N55" s="54">
        <f t="shared" si="34"/>
        <v>0</v>
      </c>
      <c r="O55" s="54">
        <f t="shared" si="35"/>
        <v>0</v>
      </c>
      <c r="P55" s="1"/>
    </row>
    <row r="56" spans="2:17" ht="12.5">
      <c r="B56" s="7" t="str">
        <f t="shared" si="36"/>
        <v/>
      </c>
      <c r="C56" s="50">
        <f>IF(D11="","-",+C55+1)</f>
        <v>2050</v>
      </c>
      <c r="D56" s="55">
        <f>IF(F55+SUM(E$17:E55)=D$10,F55,D$10-SUM(E$17:E55))</f>
        <v>20366.85907101976</v>
      </c>
      <c r="E56" s="377">
        <f>IF(+I14&lt;F55,I14,D56)</f>
        <v>6076.6097560975613</v>
      </c>
      <c r="F56" s="55">
        <f t="shared" si="37"/>
        <v>14290.249314922199</v>
      </c>
      <c r="G56" s="378">
        <f t="shared" si="39"/>
        <v>8152.8263471233349</v>
      </c>
      <c r="H56" s="363">
        <f t="shared" si="40"/>
        <v>8152.8263471233349</v>
      </c>
      <c r="I56" s="52">
        <f t="shared" si="38"/>
        <v>0</v>
      </c>
      <c r="J56" s="52"/>
      <c r="K56" s="129"/>
      <c r="L56" s="54">
        <f t="shared" si="33"/>
        <v>0</v>
      </c>
      <c r="M56" s="129"/>
      <c r="N56" s="54">
        <f t="shared" si="34"/>
        <v>0</v>
      </c>
      <c r="O56" s="54">
        <f t="shared" si="35"/>
        <v>0</v>
      </c>
      <c r="P56" s="1"/>
    </row>
    <row r="57" spans="2:17" ht="12.5">
      <c r="B57" s="7" t="str">
        <f t="shared" si="36"/>
        <v/>
      </c>
      <c r="C57" s="50">
        <f>IF(D11="","-",+C56+1)</f>
        <v>2051</v>
      </c>
      <c r="D57" s="55">
        <f>IF(F56+SUM(E$17:E56)=D$10,F56,D$10-SUM(E$17:E56))</f>
        <v>14290.249314922199</v>
      </c>
      <c r="E57" s="377">
        <f>IF(+I14&lt;F56,I14,D57)</f>
        <v>6076.6097560975613</v>
      </c>
      <c r="F57" s="55">
        <f t="shared" si="37"/>
        <v>8213.6395588246378</v>
      </c>
      <c r="G57" s="378">
        <f t="shared" si="39"/>
        <v>7424.7587973264544</v>
      </c>
      <c r="H57" s="363">
        <f t="shared" si="40"/>
        <v>7424.7587973264544</v>
      </c>
      <c r="I57" s="52">
        <f t="shared" si="38"/>
        <v>0</v>
      </c>
      <c r="J57" s="52"/>
      <c r="K57" s="129"/>
      <c r="L57" s="54">
        <f t="shared" si="33"/>
        <v>0</v>
      </c>
      <c r="M57" s="129"/>
      <c r="N57" s="54">
        <f t="shared" si="34"/>
        <v>0</v>
      </c>
      <c r="O57" s="54">
        <f t="shared" si="35"/>
        <v>0</v>
      </c>
      <c r="P57" s="1"/>
    </row>
    <row r="58" spans="2:17" ht="12.5">
      <c r="B58" s="7" t="str">
        <f t="shared" si="36"/>
        <v/>
      </c>
      <c r="C58" s="50">
        <f>IF(D11="","-",+C57+1)</f>
        <v>2052</v>
      </c>
      <c r="D58" s="55">
        <f>IF(F57+SUM(E$17:E57)=D$10,F57,D$10-SUM(E$17:E57))</f>
        <v>8213.6395588246378</v>
      </c>
      <c r="E58" s="377">
        <f>IF(+I14&lt;F57,I14,D58)</f>
        <v>6076.6097560975613</v>
      </c>
      <c r="F58" s="55">
        <f t="shared" si="37"/>
        <v>2137.0298027270765</v>
      </c>
      <c r="G58" s="378">
        <f t="shared" si="39"/>
        <v>6696.691247529574</v>
      </c>
      <c r="H58" s="363">
        <f t="shared" si="40"/>
        <v>6696.691247529574</v>
      </c>
      <c r="I58" s="52">
        <f t="shared" si="38"/>
        <v>0</v>
      </c>
      <c r="J58" s="52"/>
      <c r="K58" s="129"/>
      <c r="L58" s="54">
        <f t="shared" si="33"/>
        <v>0</v>
      </c>
      <c r="M58" s="129"/>
      <c r="N58" s="54">
        <f t="shared" si="34"/>
        <v>0</v>
      </c>
      <c r="O58" s="54">
        <f t="shared" si="35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36"/>
        <v/>
      </c>
      <c r="C59" s="50">
        <f>IF(D11="","-",+C58+1)</f>
        <v>2053</v>
      </c>
      <c r="D59" s="55">
        <f>IF(F58+SUM(E$17:E58)=D$10,F58,D$10-SUM(E$17:E58))</f>
        <v>2137.0298027270765</v>
      </c>
      <c r="E59" s="377">
        <f>IF(+I14&lt;F58,I14,D59)</f>
        <v>2137.0298027270765</v>
      </c>
      <c r="F59" s="55">
        <f t="shared" si="37"/>
        <v>0</v>
      </c>
      <c r="G59" s="378">
        <f t="shared" si="39"/>
        <v>2265.0536609938631</v>
      </c>
      <c r="H59" s="363">
        <f t="shared" si="40"/>
        <v>2265.0536609938631</v>
      </c>
      <c r="I59" s="52">
        <f t="shared" si="38"/>
        <v>0</v>
      </c>
      <c r="J59" s="52"/>
      <c r="K59" s="129"/>
      <c r="L59" s="54">
        <f t="shared" si="33"/>
        <v>0</v>
      </c>
      <c r="M59" s="129"/>
      <c r="N59" s="54">
        <f t="shared" si="34"/>
        <v>0</v>
      </c>
      <c r="O59" s="54">
        <f t="shared" si="35"/>
        <v>0</v>
      </c>
      <c r="P59" s="1"/>
    </row>
    <row r="60" spans="2:17" ht="12.5">
      <c r="B60" s="7" t="str">
        <f t="shared" si="36"/>
        <v/>
      </c>
      <c r="C60" s="50">
        <f>IF(D11="","-",+C59+1)</f>
        <v>2054</v>
      </c>
      <c r="D60" s="55">
        <f>IF(F59+SUM(E$17:E59)=D$10,F59,D$10-SUM(E$17:E59))</f>
        <v>0</v>
      </c>
      <c r="E60" s="377">
        <f>IF(+I14&lt;F59,I14,D60)</f>
        <v>0</v>
      </c>
      <c r="F60" s="55">
        <f t="shared" si="37"/>
        <v>0</v>
      </c>
      <c r="G60" s="378">
        <f t="shared" si="39"/>
        <v>0</v>
      </c>
      <c r="H60" s="363">
        <f t="shared" si="40"/>
        <v>0</v>
      </c>
      <c r="I60" s="52">
        <f t="shared" si="38"/>
        <v>0</v>
      </c>
      <c r="J60" s="52"/>
      <c r="K60" s="129"/>
      <c r="L60" s="54">
        <f t="shared" si="33"/>
        <v>0</v>
      </c>
      <c r="M60" s="129"/>
      <c r="N60" s="54">
        <f t="shared" si="34"/>
        <v>0</v>
      </c>
      <c r="O60" s="54">
        <f t="shared" si="35"/>
        <v>0</v>
      </c>
      <c r="P60" s="1"/>
    </row>
    <row r="61" spans="2:17" ht="12.5">
      <c r="B61" s="7" t="str">
        <f t="shared" si="36"/>
        <v/>
      </c>
      <c r="C61" s="50">
        <f>IF(D11="","-",+C60+1)</f>
        <v>2055</v>
      </c>
      <c r="D61" s="55">
        <f>IF(F60+SUM(E$17:E60)=D$10,F60,D$10-SUM(E$17:E60))</f>
        <v>0</v>
      </c>
      <c r="E61" s="377">
        <f>IF(+I14&lt;F60,I14,D61)</f>
        <v>0</v>
      </c>
      <c r="F61" s="55">
        <f t="shared" si="37"/>
        <v>0</v>
      </c>
      <c r="G61" s="379">
        <f t="shared" si="39"/>
        <v>0</v>
      </c>
      <c r="H61" s="363">
        <f t="shared" si="40"/>
        <v>0</v>
      </c>
      <c r="I61" s="52">
        <f t="shared" si="38"/>
        <v>0</v>
      </c>
      <c r="J61" s="52"/>
      <c r="K61" s="129"/>
      <c r="L61" s="54">
        <f t="shared" si="33"/>
        <v>0</v>
      </c>
      <c r="M61" s="129"/>
      <c r="N61" s="54">
        <f t="shared" si="34"/>
        <v>0</v>
      </c>
      <c r="O61" s="54">
        <f t="shared" si="35"/>
        <v>0</v>
      </c>
      <c r="P61" s="1"/>
    </row>
    <row r="62" spans="2:17" ht="12.5">
      <c r="B62" s="7" t="str">
        <f t="shared" si="36"/>
        <v/>
      </c>
      <c r="C62" s="50">
        <f>IF(D11="","-",+C61+1)</f>
        <v>2056</v>
      </c>
      <c r="D62" s="55">
        <f>IF(F61+SUM(E$17:E61)=D$10,F61,D$10-SUM(E$17:E61))</f>
        <v>0</v>
      </c>
      <c r="E62" s="377">
        <f>IF(+I14&lt;F61,I14,D62)</f>
        <v>0</v>
      </c>
      <c r="F62" s="55">
        <f t="shared" si="37"/>
        <v>0</v>
      </c>
      <c r="G62" s="379">
        <f t="shared" si="39"/>
        <v>0</v>
      </c>
      <c r="H62" s="363">
        <f t="shared" si="40"/>
        <v>0</v>
      </c>
      <c r="I62" s="52">
        <f t="shared" si="38"/>
        <v>0</v>
      </c>
      <c r="J62" s="52"/>
      <c r="K62" s="129"/>
      <c r="L62" s="54">
        <f t="shared" si="33"/>
        <v>0</v>
      </c>
      <c r="M62" s="129"/>
      <c r="N62" s="54">
        <f t="shared" si="34"/>
        <v>0</v>
      </c>
      <c r="O62" s="54">
        <f t="shared" si="35"/>
        <v>0</v>
      </c>
      <c r="P62" s="1"/>
    </row>
    <row r="63" spans="2:17" ht="12.5">
      <c r="B63" s="7" t="str">
        <f t="shared" si="36"/>
        <v/>
      </c>
      <c r="C63" s="50">
        <f>IF(D11="","-",+C62+1)</f>
        <v>2057</v>
      </c>
      <c r="D63" s="55">
        <f>IF(F62+SUM(E$17:E62)=D$10,F62,D$10-SUM(E$17:E62))</f>
        <v>0</v>
      </c>
      <c r="E63" s="377">
        <f>IF(+I14&lt;F62,I14,D63)</f>
        <v>0</v>
      </c>
      <c r="F63" s="55">
        <f t="shared" si="37"/>
        <v>0</v>
      </c>
      <c r="G63" s="379">
        <f t="shared" si="39"/>
        <v>0</v>
      </c>
      <c r="H63" s="363">
        <f t="shared" si="40"/>
        <v>0</v>
      </c>
      <c r="I63" s="52">
        <f t="shared" si="38"/>
        <v>0</v>
      </c>
      <c r="J63" s="52"/>
      <c r="K63" s="129"/>
      <c r="L63" s="54">
        <f t="shared" si="33"/>
        <v>0</v>
      </c>
      <c r="M63" s="129"/>
      <c r="N63" s="54">
        <f t="shared" si="34"/>
        <v>0</v>
      </c>
      <c r="O63" s="54">
        <f t="shared" si="35"/>
        <v>0</v>
      </c>
      <c r="P63" s="1"/>
    </row>
    <row r="64" spans="2:17" ht="12.5">
      <c r="B64" s="7" t="str">
        <f t="shared" si="36"/>
        <v/>
      </c>
      <c r="C64" s="50">
        <f>IF(D11="","-",+C63+1)</f>
        <v>2058</v>
      </c>
      <c r="D64" s="55">
        <f>IF(F63+SUM(E$17:E63)=D$10,F63,D$10-SUM(E$17:E63))</f>
        <v>0</v>
      </c>
      <c r="E64" s="377">
        <f>IF(+I14&lt;F63,I14,D64)</f>
        <v>0</v>
      </c>
      <c r="F64" s="55">
        <f t="shared" si="37"/>
        <v>0</v>
      </c>
      <c r="G64" s="379">
        <f t="shared" si="39"/>
        <v>0</v>
      </c>
      <c r="H64" s="363">
        <f t="shared" si="40"/>
        <v>0</v>
      </c>
      <c r="I64" s="52">
        <f t="shared" si="38"/>
        <v>0</v>
      </c>
      <c r="J64" s="52"/>
      <c r="K64" s="129"/>
      <c r="L64" s="54">
        <f t="shared" si="33"/>
        <v>0</v>
      </c>
      <c r="M64" s="129"/>
      <c r="N64" s="54">
        <f t="shared" si="34"/>
        <v>0</v>
      </c>
      <c r="O64" s="54">
        <f t="shared" si="35"/>
        <v>0</v>
      </c>
      <c r="P64" s="1"/>
    </row>
    <row r="65" spans="1:16" ht="12.5">
      <c r="B65" s="7" t="str">
        <f t="shared" si="36"/>
        <v/>
      </c>
      <c r="C65" s="50">
        <f>IF(D11="","-",+C64+1)</f>
        <v>2059</v>
      </c>
      <c r="D65" s="55">
        <f>IF(F64+SUM(E$17:E64)=D$10,F64,D$10-SUM(E$17:E64))</f>
        <v>0</v>
      </c>
      <c r="E65" s="377">
        <f>IF(+I14&lt;F64,I14,D65)</f>
        <v>0</v>
      </c>
      <c r="F65" s="55">
        <f t="shared" si="37"/>
        <v>0</v>
      </c>
      <c r="G65" s="379">
        <f t="shared" si="39"/>
        <v>0</v>
      </c>
      <c r="H65" s="363">
        <f t="shared" si="40"/>
        <v>0</v>
      </c>
      <c r="I65" s="52">
        <f t="shared" si="38"/>
        <v>0</v>
      </c>
      <c r="J65" s="52"/>
      <c r="K65" s="129"/>
      <c r="L65" s="54">
        <f t="shared" si="33"/>
        <v>0</v>
      </c>
      <c r="M65" s="129"/>
      <c r="N65" s="54">
        <f t="shared" si="34"/>
        <v>0</v>
      </c>
      <c r="O65" s="54">
        <f t="shared" si="35"/>
        <v>0</v>
      </c>
      <c r="P65" s="1"/>
    </row>
    <row r="66" spans="1:16" ht="12.5">
      <c r="B66" s="7" t="str">
        <f t="shared" si="36"/>
        <v/>
      </c>
      <c r="C66" s="50">
        <f>IF(D11="","-",+C65+1)</f>
        <v>2060</v>
      </c>
      <c r="D66" s="55">
        <f>IF(F65+SUM(E$17:E65)=D$10,F65,D$10-SUM(E$17:E65))</f>
        <v>0</v>
      </c>
      <c r="E66" s="377">
        <f>IF(+I14&lt;F65,I14,D66)</f>
        <v>0</v>
      </c>
      <c r="F66" s="55">
        <f t="shared" si="37"/>
        <v>0</v>
      </c>
      <c r="G66" s="379">
        <f t="shared" si="39"/>
        <v>0</v>
      </c>
      <c r="H66" s="363">
        <f t="shared" si="40"/>
        <v>0</v>
      </c>
      <c r="I66" s="52">
        <f t="shared" si="38"/>
        <v>0</v>
      </c>
      <c r="J66" s="52"/>
      <c r="K66" s="129"/>
      <c r="L66" s="54">
        <f t="shared" si="33"/>
        <v>0</v>
      </c>
      <c r="M66" s="129"/>
      <c r="N66" s="54">
        <f t="shared" si="34"/>
        <v>0</v>
      </c>
      <c r="O66" s="54">
        <f t="shared" si="35"/>
        <v>0</v>
      </c>
      <c r="P66" s="1"/>
    </row>
    <row r="67" spans="1:16" ht="12.5">
      <c r="B67" s="7" t="str">
        <f t="shared" si="36"/>
        <v/>
      </c>
      <c r="C67" s="50">
        <f>IF(D11="","-",+C66+1)</f>
        <v>2061</v>
      </c>
      <c r="D67" s="55">
        <f>IF(F66+SUM(E$17:E66)=D$10,F66,D$10-SUM(E$17:E66))</f>
        <v>0</v>
      </c>
      <c r="E67" s="377">
        <f>IF(+I14&lt;F66,I14,D67)</f>
        <v>0</v>
      </c>
      <c r="F67" s="55">
        <f t="shared" si="37"/>
        <v>0</v>
      </c>
      <c r="G67" s="379">
        <f t="shared" si="39"/>
        <v>0</v>
      </c>
      <c r="H67" s="363">
        <f t="shared" si="40"/>
        <v>0</v>
      </c>
      <c r="I67" s="52">
        <f t="shared" si="38"/>
        <v>0</v>
      </c>
      <c r="J67" s="52"/>
      <c r="K67" s="129"/>
      <c r="L67" s="54">
        <f t="shared" si="33"/>
        <v>0</v>
      </c>
      <c r="M67" s="129"/>
      <c r="N67" s="54">
        <f t="shared" si="34"/>
        <v>0</v>
      </c>
      <c r="O67" s="54">
        <f t="shared" si="35"/>
        <v>0</v>
      </c>
      <c r="P67" s="1"/>
    </row>
    <row r="68" spans="1:16" ht="12.5">
      <c r="B68" s="7" t="str">
        <f t="shared" si="36"/>
        <v/>
      </c>
      <c r="C68" s="50">
        <f>IF(D11="","-",+C67+1)</f>
        <v>2062</v>
      </c>
      <c r="D68" s="55">
        <f>IF(F67+SUM(E$17:E67)=D$10,F67,D$10-SUM(E$17:E67))</f>
        <v>0</v>
      </c>
      <c r="E68" s="377">
        <f>IF(+I14&lt;F67,I14,D68)</f>
        <v>0</v>
      </c>
      <c r="F68" s="55">
        <f t="shared" si="37"/>
        <v>0</v>
      </c>
      <c r="G68" s="379">
        <f t="shared" si="39"/>
        <v>0</v>
      </c>
      <c r="H68" s="363">
        <f t="shared" si="40"/>
        <v>0</v>
      </c>
      <c r="I68" s="52">
        <f t="shared" si="38"/>
        <v>0</v>
      </c>
      <c r="J68" s="52"/>
      <c r="K68" s="129"/>
      <c r="L68" s="54">
        <f t="shared" si="33"/>
        <v>0</v>
      </c>
      <c r="M68" s="129"/>
      <c r="N68" s="54">
        <f t="shared" si="34"/>
        <v>0</v>
      </c>
      <c r="O68" s="54">
        <f t="shared" si="35"/>
        <v>0</v>
      </c>
      <c r="P68" s="1"/>
    </row>
    <row r="69" spans="1:16" ht="12.5">
      <c r="B69" s="7" t="str">
        <f t="shared" si="36"/>
        <v/>
      </c>
      <c r="C69" s="50">
        <f>IF(D11="","-",+C68+1)</f>
        <v>2063</v>
      </c>
      <c r="D69" s="55">
        <f>IF(F68+SUM(E$17:E68)=D$10,F68,D$10-SUM(E$17:E68))</f>
        <v>0</v>
      </c>
      <c r="E69" s="377">
        <f>IF(+I14&lt;F68,I14,D69)</f>
        <v>0</v>
      </c>
      <c r="F69" s="55">
        <f t="shared" si="37"/>
        <v>0</v>
      </c>
      <c r="G69" s="379">
        <f t="shared" si="39"/>
        <v>0</v>
      </c>
      <c r="H69" s="363">
        <f t="shared" si="40"/>
        <v>0</v>
      </c>
      <c r="I69" s="52">
        <f t="shared" si="38"/>
        <v>0</v>
      </c>
      <c r="J69" s="52"/>
      <c r="K69" s="129"/>
      <c r="L69" s="54">
        <f t="shared" si="33"/>
        <v>0</v>
      </c>
      <c r="M69" s="129"/>
      <c r="N69" s="54">
        <f t="shared" si="34"/>
        <v>0</v>
      </c>
      <c r="O69" s="54">
        <f t="shared" si="35"/>
        <v>0</v>
      </c>
      <c r="P69" s="1"/>
    </row>
    <row r="70" spans="1:16" ht="12.5">
      <c r="B70" s="7" t="str">
        <f t="shared" si="36"/>
        <v/>
      </c>
      <c r="C70" s="50">
        <f>IF(D11="","-",+C69+1)</f>
        <v>2064</v>
      </c>
      <c r="D70" s="55">
        <f>IF(F69+SUM(E$17:E69)=D$10,F69,D$10-SUM(E$17:E69))</f>
        <v>0</v>
      </c>
      <c r="E70" s="377">
        <f>IF(+I14&lt;F69,I14,D70)</f>
        <v>0</v>
      </c>
      <c r="F70" s="55">
        <f t="shared" si="37"/>
        <v>0</v>
      </c>
      <c r="G70" s="379">
        <f t="shared" si="39"/>
        <v>0</v>
      </c>
      <c r="H70" s="363">
        <f t="shared" si="40"/>
        <v>0</v>
      </c>
      <c r="I70" s="52">
        <f t="shared" si="38"/>
        <v>0</v>
      </c>
      <c r="J70" s="52"/>
      <c r="K70" s="129"/>
      <c r="L70" s="54">
        <f t="shared" si="33"/>
        <v>0</v>
      </c>
      <c r="M70" s="129"/>
      <c r="N70" s="54">
        <f t="shared" si="34"/>
        <v>0</v>
      </c>
      <c r="O70" s="54">
        <f t="shared" si="35"/>
        <v>0</v>
      </c>
      <c r="P70" s="1"/>
    </row>
    <row r="71" spans="1:16" ht="12.5">
      <c r="B71" s="7" t="str">
        <f t="shared" si="36"/>
        <v/>
      </c>
      <c r="C71" s="50">
        <f>IF(D11="","-",+C70+1)</f>
        <v>2065</v>
      </c>
      <c r="D71" s="55">
        <f>IF(F70+SUM(E$17:E70)=D$10,F70,D$10-SUM(E$17:E70))</f>
        <v>0</v>
      </c>
      <c r="E71" s="377">
        <f>IF(+I14&lt;F70,I14,D71)</f>
        <v>0</v>
      </c>
      <c r="F71" s="55">
        <f t="shared" si="37"/>
        <v>0</v>
      </c>
      <c r="G71" s="379">
        <f t="shared" si="39"/>
        <v>0</v>
      </c>
      <c r="H71" s="363">
        <f t="shared" si="40"/>
        <v>0</v>
      </c>
      <c r="I71" s="52">
        <f t="shared" si="38"/>
        <v>0</v>
      </c>
      <c r="J71" s="52"/>
      <c r="K71" s="129"/>
      <c r="L71" s="54">
        <f t="shared" si="33"/>
        <v>0</v>
      </c>
      <c r="M71" s="129"/>
      <c r="N71" s="54">
        <f t="shared" si="34"/>
        <v>0</v>
      </c>
      <c r="O71" s="54">
        <f t="shared" si="35"/>
        <v>0</v>
      </c>
      <c r="P71" s="1"/>
    </row>
    <row r="72" spans="1:16" ht="13" thickBot="1">
      <c r="B72" s="7" t="str">
        <f t="shared" si="36"/>
        <v/>
      </c>
      <c r="C72" s="59">
        <f>IF(D11="","-",+C71+1)</f>
        <v>2066</v>
      </c>
      <c r="D72" s="60">
        <f>IF(F71+SUM(E$17:E71)=D$10,F71,D$10-SUM(E$17:E71))</f>
        <v>0</v>
      </c>
      <c r="E72" s="380">
        <f>IF(+I14&lt;F71,I14,D72)</f>
        <v>0</v>
      </c>
      <c r="F72" s="60">
        <f t="shared" si="37"/>
        <v>0</v>
      </c>
      <c r="G72" s="381">
        <f t="shared" si="39"/>
        <v>0</v>
      </c>
      <c r="H72" s="361">
        <f t="shared" si="40"/>
        <v>0</v>
      </c>
      <c r="I72" s="63">
        <f t="shared" si="38"/>
        <v>0</v>
      </c>
      <c r="J72" s="52"/>
      <c r="K72" s="130"/>
      <c r="L72" s="64">
        <f t="shared" si="33"/>
        <v>0</v>
      </c>
      <c r="M72" s="130"/>
      <c r="N72" s="64">
        <f t="shared" si="34"/>
        <v>0</v>
      </c>
      <c r="O72" s="64">
        <f t="shared" si="35"/>
        <v>0</v>
      </c>
      <c r="P72" s="1"/>
    </row>
    <row r="73" spans="1:16" ht="12.5">
      <c r="C73" s="12" t="s">
        <v>78</v>
      </c>
      <c r="D73" s="292"/>
      <c r="E73" s="292">
        <f>SUM(E17:E72)</f>
        <v>249140.99999999974</v>
      </c>
      <c r="F73" s="292"/>
      <c r="G73" s="292">
        <f>SUM(G17:G72)</f>
        <v>898844.44641808898</v>
      </c>
      <c r="H73" s="292">
        <f>SUM(H17:H72)</f>
        <v>898844.44641808898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1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1:16" ht="17.5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26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  <c r="Q85" s="1"/>
    </row>
    <row r="86" spans="1:17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26559.297712193376</v>
      </c>
      <c r="N87" s="386">
        <f>IF(J92&lt;D11,0,VLOOKUP(J92,C17:O72,11))</f>
        <v>26559.297712193376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27150.759999410111</v>
      </c>
      <c r="N88" s="389">
        <f>IF(J92&lt;D11,0,VLOOKUP(J92,C99:P154,7))</f>
        <v>27150.759999410111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27" t="str">
        <f>D7</f>
        <v>Whitney repl CB and Switches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591.46228721673469</v>
      </c>
      <c r="N89" s="391">
        <f>+N88-N87</f>
        <v>591.46228721673469</v>
      </c>
      <c r="O89" s="392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  <c r="Q90" s="1"/>
    </row>
    <row r="91" spans="1:17" ht="13.5" thickBot="1">
      <c r="C91" s="75" t="s">
        <v>85</v>
      </c>
      <c r="D91" s="91" t="str">
        <f>+D9</f>
        <v>PID 452, UIP 10586</v>
      </c>
      <c r="E91" s="76"/>
      <c r="F91" s="76"/>
      <c r="G91" s="76"/>
      <c r="H91" s="76"/>
      <c r="I91" s="76"/>
      <c r="J91" s="95"/>
      <c r="Q91" s="1"/>
    </row>
    <row r="92" spans="1:17" ht="13">
      <c r="C92" s="34" t="s">
        <v>51</v>
      </c>
      <c r="D92" s="362">
        <f>IF(D11=I10,0,D10)</f>
        <v>249141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  <c r="Q92" s="1"/>
    </row>
    <row r="93" spans="1:17" ht="12.5">
      <c r="C93" s="34" t="s">
        <v>54</v>
      </c>
      <c r="D93" s="88">
        <f>IF(D11=I10,"",D11)</f>
        <v>2011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3">
        <f>IF(D11=I10,"",D12)</f>
        <v>6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5662.295454545455</v>
      </c>
      <c r="K96" s="292"/>
      <c r="L96" s="292"/>
      <c r="M96" s="292"/>
      <c r="N96" s="292"/>
      <c r="O96" s="292"/>
      <c r="P96" s="1"/>
      <c r="Q96" s="1"/>
    </row>
    <row r="97" spans="1:17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  <c r="Q98" s="1"/>
    </row>
    <row r="99" spans="1:17" ht="12.5">
      <c r="C99" s="50">
        <f>IF(D93= "","-",D93)</f>
        <v>2011</v>
      </c>
      <c r="D99" s="133">
        <v>0</v>
      </c>
      <c r="E99" s="375">
        <v>2965.9642857142858</v>
      </c>
      <c r="F99" s="137">
        <v>246175.03571428571</v>
      </c>
      <c r="G99" s="140">
        <v>123087.51785714286</v>
      </c>
      <c r="H99" s="396">
        <v>21475.853068363114</v>
      </c>
      <c r="I99" s="397">
        <v>21475.853068363114</v>
      </c>
      <c r="J99" s="154">
        <f t="shared" ref="J99:J130" si="41">+I99-H99</f>
        <v>0</v>
      </c>
      <c r="K99" s="54"/>
      <c r="L99" s="112">
        <f t="shared" ref="L99:L104" si="42">H99</f>
        <v>21475.853068363114</v>
      </c>
      <c r="M99" s="53">
        <f t="shared" ref="M99:M130" si="43">IF(L99&lt;&gt;0,+H99-L99,0)</f>
        <v>0</v>
      </c>
      <c r="N99" s="112">
        <f t="shared" ref="N99:N104" si="44">I99</f>
        <v>21475.853068363114</v>
      </c>
      <c r="O99" s="53">
        <f t="shared" ref="O99:O130" si="45">IF(N99&lt;&gt;0,+I99-N99,0)</f>
        <v>0</v>
      </c>
      <c r="P99" s="53">
        <f t="shared" ref="P99:P130" si="46">+O99-M99</f>
        <v>0</v>
      </c>
      <c r="Q99" s="1"/>
    </row>
    <row r="100" spans="1:17" ht="12.5">
      <c r="B100" s="7" t="str">
        <f t="shared" ref="B100:B131" si="47">IF(D100=F99,"","IU")</f>
        <v/>
      </c>
      <c r="C100" s="50">
        <f>IF(D93="","-",+C99+1)</f>
        <v>2012</v>
      </c>
      <c r="D100" s="133">
        <v>246175.03571428571</v>
      </c>
      <c r="E100" s="375">
        <v>5931.9285714285716</v>
      </c>
      <c r="F100" s="137">
        <v>240243.10714285713</v>
      </c>
      <c r="G100" s="137">
        <v>243209.07142857142</v>
      </c>
      <c r="H100" s="375">
        <v>41721.09968063391</v>
      </c>
      <c r="I100" s="374">
        <v>41721.09968063391</v>
      </c>
      <c r="J100" s="154">
        <f t="shared" si="41"/>
        <v>0</v>
      </c>
      <c r="K100" s="54"/>
      <c r="L100" s="113">
        <f t="shared" si="42"/>
        <v>41721.09968063391</v>
      </c>
      <c r="M100" s="54">
        <f t="shared" si="43"/>
        <v>0</v>
      </c>
      <c r="N100" s="113">
        <f t="shared" si="44"/>
        <v>41721.09968063391</v>
      </c>
      <c r="O100" s="54">
        <f t="shared" si="45"/>
        <v>0</v>
      </c>
      <c r="P100" s="54">
        <f t="shared" si="46"/>
        <v>0</v>
      </c>
      <c r="Q100" s="1"/>
    </row>
    <row r="101" spans="1:17" ht="12.5">
      <c r="B101" s="7" t="str">
        <f t="shared" si="47"/>
        <v/>
      </c>
      <c r="C101" s="50">
        <f>IF(D93="","-",+C100+1)</f>
        <v>2013</v>
      </c>
      <c r="D101" s="133">
        <v>240243.10714285713</v>
      </c>
      <c r="E101" s="375">
        <v>5931.9285714285716</v>
      </c>
      <c r="F101" s="137">
        <v>234311.17857142855</v>
      </c>
      <c r="G101" s="137">
        <v>237277.14285714284</v>
      </c>
      <c r="H101" s="375">
        <v>38033.557147693406</v>
      </c>
      <c r="I101" s="374">
        <v>38033.557147693406</v>
      </c>
      <c r="J101" s="154">
        <v>0</v>
      </c>
      <c r="K101" s="54"/>
      <c r="L101" s="113">
        <f t="shared" si="42"/>
        <v>38033.557147693406</v>
      </c>
      <c r="M101" s="54">
        <f t="shared" ref="M101:M106" si="48">IF(L101&lt;&gt;0,+H101-L101,0)</f>
        <v>0</v>
      </c>
      <c r="N101" s="113">
        <f t="shared" si="44"/>
        <v>38033.557147693406</v>
      </c>
      <c r="O101" s="54">
        <f>IF(N101&lt;&gt;0,+I101-N101,0)</f>
        <v>0</v>
      </c>
      <c r="P101" s="54">
        <f>+O101-M101</f>
        <v>0</v>
      </c>
      <c r="Q101" s="1"/>
    </row>
    <row r="102" spans="1:17" ht="12.5">
      <c r="B102" s="7" t="str">
        <f t="shared" si="47"/>
        <v/>
      </c>
      <c r="C102" s="50">
        <f>IF(D93="","-",+C101+1)</f>
        <v>2014</v>
      </c>
      <c r="D102" s="133">
        <v>234311.17857142855</v>
      </c>
      <c r="E102" s="375">
        <v>5931.9285714285716</v>
      </c>
      <c r="F102" s="137">
        <v>228379.24999999997</v>
      </c>
      <c r="G102" s="137">
        <v>231345.21428571426</v>
      </c>
      <c r="H102" s="375">
        <v>37377.170497097119</v>
      </c>
      <c r="I102" s="374">
        <v>37377.170497097119</v>
      </c>
      <c r="J102" s="54">
        <v>0</v>
      </c>
      <c r="K102" s="54"/>
      <c r="L102" s="113">
        <f t="shared" si="42"/>
        <v>37377.170497097119</v>
      </c>
      <c r="M102" s="54">
        <f t="shared" si="48"/>
        <v>0</v>
      </c>
      <c r="N102" s="113">
        <f t="shared" si="44"/>
        <v>37377.170497097119</v>
      </c>
      <c r="O102" s="54">
        <f>IF(N102&lt;&gt;0,+I102-N102,0)</f>
        <v>0</v>
      </c>
      <c r="P102" s="54">
        <f>+O102-M102</f>
        <v>0</v>
      </c>
      <c r="Q102" s="1"/>
    </row>
    <row r="103" spans="1:17" ht="12.5">
      <c r="B103" s="7" t="str">
        <f t="shared" si="47"/>
        <v/>
      </c>
      <c r="C103" s="50">
        <f>IF(D93="","-",+C102+1)</f>
        <v>2015</v>
      </c>
      <c r="D103" s="133">
        <v>228379.24999999997</v>
      </c>
      <c r="E103" s="375">
        <v>5931.9285714285716</v>
      </c>
      <c r="F103" s="137">
        <v>222447.32142857139</v>
      </c>
      <c r="G103" s="137">
        <v>225413.28571428568</v>
      </c>
      <c r="H103" s="375">
        <v>35634.384288114808</v>
      </c>
      <c r="I103" s="374">
        <v>35634.384288114808</v>
      </c>
      <c r="J103" s="54">
        <f t="shared" si="41"/>
        <v>0</v>
      </c>
      <c r="K103" s="54"/>
      <c r="L103" s="113">
        <f t="shared" si="42"/>
        <v>35634.384288114808</v>
      </c>
      <c r="M103" s="54">
        <f t="shared" si="48"/>
        <v>0</v>
      </c>
      <c r="N103" s="113">
        <f t="shared" si="44"/>
        <v>35634.384288114808</v>
      </c>
      <c r="O103" s="54">
        <f>IF(N103&lt;&gt;0,+I103-N103,0)</f>
        <v>0</v>
      </c>
      <c r="P103" s="54">
        <f>+O103-M103</f>
        <v>0</v>
      </c>
      <c r="Q103" s="1"/>
    </row>
    <row r="104" spans="1:17" ht="12.5">
      <c r="B104" s="7" t="str">
        <f t="shared" si="47"/>
        <v/>
      </c>
      <c r="C104" s="50">
        <f>IF(D93="","-",+C103+1)</f>
        <v>2016</v>
      </c>
      <c r="D104" s="133">
        <v>222447.32142857139</v>
      </c>
      <c r="E104" s="375">
        <v>5793.9767441860467</v>
      </c>
      <c r="F104" s="137">
        <v>216653.34468438535</v>
      </c>
      <c r="G104" s="137">
        <v>219550.33305647835</v>
      </c>
      <c r="H104" s="375">
        <v>33665.888954411937</v>
      </c>
      <c r="I104" s="374">
        <v>33665.888954411937</v>
      </c>
      <c r="J104" s="54">
        <f t="shared" si="41"/>
        <v>0</v>
      </c>
      <c r="K104" s="54"/>
      <c r="L104" s="113">
        <f t="shared" si="42"/>
        <v>33665.888954411937</v>
      </c>
      <c r="M104" s="54">
        <f t="shared" si="48"/>
        <v>0</v>
      </c>
      <c r="N104" s="113">
        <f t="shared" si="44"/>
        <v>33665.888954411937</v>
      </c>
      <c r="O104" s="54">
        <f>IF(N104&lt;&gt;0,+I104-N104,0)</f>
        <v>0</v>
      </c>
      <c r="P104" s="54">
        <f>+O104-M104</f>
        <v>0</v>
      </c>
      <c r="Q104" s="1"/>
    </row>
    <row r="105" spans="1:17" ht="12.5">
      <c r="B105" s="7" t="str">
        <f t="shared" si="47"/>
        <v/>
      </c>
      <c r="C105" s="50">
        <f>IF(D93="","-",+C104+1)</f>
        <v>2017</v>
      </c>
      <c r="D105" s="133">
        <v>216653.34468438535</v>
      </c>
      <c r="E105" s="375">
        <v>5931.9285714285716</v>
      </c>
      <c r="F105" s="137">
        <v>210721.41611295677</v>
      </c>
      <c r="G105" s="137">
        <v>213687.38039867106</v>
      </c>
      <c r="H105" s="375">
        <v>31888.846157126722</v>
      </c>
      <c r="I105" s="374">
        <v>31888.846157126722</v>
      </c>
      <c r="J105" s="54">
        <f t="shared" si="41"/>
        <v>0</v>
      </c>
      <c r="K105" s="54"/>
      <c r="L105" s="113">
        <f>H105</f>
        <v>31888.846157126722</v>
      </c>
      <c r="M105" s="54">
        <f t="shared" si="48"/>
        <v>0</v>
      </c>
      <c r="N105" s="113">
        <f>I105</f>
        <v>31888.846157126722</v>
      </c>
      <c r="O105" s="54">
        <f>IF(N105&lt;&gt;0,+I105-N105,0)</f>
        <v>0</v>
      </c>
      <c r="P105" s="54">
        <f>+O105-M105</f>
        <v>0</v>
      </c>
      <c r="Q105" s="1"/>
    </row>
    <row r="106" spans="1:17" ht="12.5">
      <c r="B106" s="7" t="str">
        <f t="shared" si="47"/>
        <v/>
      </c>
      <c r="C106" s="50">
        <f>IF(D93="","-",+C105+1)</f>
        <v>2018</v>
      </c>
      <c r="D106" s="133">
        <v>210721.41611295677</v>
      </c>
      <c r="E106" s="375">
        <v>5931.9285714285716</v>
      </c>
      <c r="F106" s="137">
        <v>204789.48754152819</v>
      </c>
      <c r="G106" s="137">
        <v>207755.45182724248</v>
      </c>
      <c r="H106" s="375">
        <v>27871.857013447705</v>
      </c>
      <c r="I106" s="374">
        <v>27871.857013447705</v>
      </c>
      <c r="J106" s="54">
        <f t="shared" si="41"/>
        <v>0</v>
      </c>
      <c r="K106" s="54"/>
      <c r="L106" s="113">
        <f>H106</f>
        <v>27871.857013447705</v>
      </c>
      <c r="M106" s="54">
        <f t="shared" si="48"/>
        <v>0</v>
      </c>
      <c r="N106" s="113">
        <f>I106</f>
        <v>27871.857013447705</v>
      </c>
      <c r="O106" s="54">
        <f t="shared" si="45"/>
        <v>0</v>
      </c>
      <c r="P106" s="54">
        <f t="shared" si="46"/>
        <v>0</v>
      </c>
      <c r="Q106" s="1"/>
    </row>
    <row r="107" spans="1:17" ht="12.5">
      <c r="B107" s="7" t="str">
        <f t="shared" si="47"/>
        <v/>
      </c>
      <c r="C107" s="50">
        <f>IF(D93="","-",+C106+1)</f>
        <v>2019</v>
      </c>
      <c r="D107" s="133">
        <v>204789.48754152819</v>
      </c>
      <c r="E107" s="375">
        <v>5793.9767441860467</v>
      </c>
      <c r="F107" s="137">
        <v>198995.51079734214</v>
      </c>
      <c r="G107" s="137">
        <v>201892.49916943518</v>
      </c>
      <c r="H107" s="375">
        <v>27404.660198025118</v>
      </c>
      <c r="I107" s="374">
        <v>27404.660198025118</v>
      </c>
      <c r="J107" s="54">
        <f t="shared" si="41"/>
        <v>0</v>
      </c>
      <c r="K107" s="54"/>
      <c r="L107" s="113">
        <f>H107</f>
        <v>27404.660198025118</v>
      </c>
      <c r="M107" s="54">
        <f t="shared" ref="M107:M108" si="49">IF(L107&lt;&gt;0,+H107-L107,0)</f>
        <v>0</v>
      </c>
      <c r="N107" s="113">
        <f>I107</f>
        <v>27404.660198025118</v>
      </c>
      <c r="O107" s="54">
        <f t="shared" si="45"/>
        <v>0</v>
      </c>
      <c r="P107" s="54">
        <f t="shared" si="46"/>
        <v>0</v>
      </c>
      <c r="Q107" s="1"/>
    </row>
    <row r="108" spans="1:17" ht="12.5">
      <c r="B108" s="7" t="str">
        <f t="shared" si="47"/>
        <v/>
      </c>
      <c r="C108" s="50">
        <f>IF(D93="","-",+C107+1)</f>
        <v>2020</v>
      </c>
      <c r="D108" s="133">
        <v>198995.51079734214</v>
      </c>
      <c r="E108" s="375">
        <v>5931.9285714285716</v>
      </c>
      <c r="F108" s="137">
        <v>193063.58222591356</v>
      </c>
      <c r="G108" s="137">
        <v>196029.54651162785</v>
      </c>
      <c r="H108" s="375">
        <v>27019.578173065966</v>
      </c>
      <c r="I108" s="374">
        <v>27019.578173065966</v>
      </c>
      <c r="J108" s="54">
        <f t="shared" si="41"/>
        <v>0</v>
      </c>
      <c r="K108" s="54"/>
      <c r="L108" s="113">
        <f>H108</f>
        <v>27019.578173065966</v>
      </c>
      <c r="M108" s="54">
        <f t="shared" si="49"/>
        <v>0</v>
      </c>
      <c r="N108" s="113">
        <f>I108</f>
        <v>27019.578173065966</v>
      </c>
      <c r="O108" s="54">
        <f t="shared" si="45"/>
        <v>0</v>
      </c>
      <c r="P108" s="54">
        <f t="shared" si="46"/>
        <v>0</v>
      </c>
      <c r="Q108" s="1"/>
    </row>
    <row r="109" spans="1:17" ht="12.5">
      <c r="B109" s="7" t="str">
        <f t="shared" si="47"/>
        <v/>
      </c>
      <c r="C109" s="50">
        <f>IF(D93="","-",+C108+1)</f>
        <v>2021</v>
      </c>
      <c r="D109" s="133">
        <v>193063.58222591356</v>
      </c>
      <c r="E109" s="375">
        <v>6076.6097560975613</v>
      </c>
      <c r="F109" s="137">
        <v>186986.97246981598</v>
      </c>
      <c r="G109" s="137">
        <v>190025.27734786476</v>
      </c>
      <c r="H109" s="375">
        <v>27647.182105326981</v>
      </c>
      <c r="I109" s="374">
        <v>27647.182105326981</v>
      </c>
      <c r="J109" s="54">
        <f t="shared" si="41"/>
        <v>0</v>
      </c>
      <c r="K109" s="54"/>
      <c r="L109" s="113">
        <f>H109</f>
        <v>27647.182105326981</v>
      </c>
      <c r="M109" s="54">
        <f t="shared" ref="M109" si="50">IF(L109&lt;&gt;0,+H109-L109,0)</f>
        <v>0</v>
      </c>
      <c r="N109" s="113">
        <f>I109</f>
        <v>27647.182105326981</v>
      </c>
      <c r="O109" s="54">
        <f t="shared" ref="O109" si="51">IF(N109&lt;&gt;0,+I109-N109,0)</f>
        <v>0</v>
      </c>
      <c r="P109" s="54">
        <f t="shared" ref="P109" si="52">+O109-M109</f>
        <v>0</v>
      </c>
      <c r="Q109" s="1"/>
    </row>
    <row r="110" spans="1:17" ht="13">
      <c r="B110" s="7" t="str">
        <f t="shared" si="47"/>
        <v/>
      </c>
      <c r="C110" s="459">
        <f>IF(D93="","-",+C109+1)</f>
        <v>2022</v>
      </c>
      <c r="D110" s="12">
        <v>186986.97246981598</v>
      </c>
      <c r="E110" s="377">
        <v>5931.9285714285716</v>
      </c>
      <c r="F110" s="55">
        <v>181055.0438983874</v>
      </c>
      <c r="G110" s="55">
        <v>184021.00818410169</v>
      </c>
      <c r="H110" s="379">
        <v>27546.639267223029</v>
      </c>
      <c r="I110" s="398">
        <v>27546.639267223029</v>
      </c>
      <c r="J110" s="54">
        <f t="shared" si="41"/>
        <v>0</v>
      </c>
      <c r="K110" s="54"/>
      <c r="L110" s="129"/>
      <c r="M110" s="54">
        <f t="shared" si="43"/>
        <v>0</v>
      </c>
      <c r="N110" s="129"/>
      <c r="O110" s="54">
        <f t="shared" si="45"/>
        <v>0</v>
      </c>
      <c r="P110" s="54">
        <f t="shared" si="46"/>
        <v>0</v>
      </c>
      <c r="Q110" s="1"/>
    </row>
    <row r="111" spans="1:17" ht="12.5">
      <c r="B111" s="7" t="str">
        <f t="shared" si="47"/>
        <v/>
      </c>
      <c r="C111" s="50">
        <f>IF(D93="","-",+C110+1)</f>
        <v>2023</v>
      </c>
      <c r="D111" s="12">
        <f>IF(F110+SUM(E$99:E110)=D$92,F110,D$92-SUM(E$99:E110))</f>
        <v>181055.0438983874</v>
      </c>
      <c r="E111" s="377">
        <f>IF(+J96&lt;F110,J96,D111)</f>
        <v>5662.295454545455</v>
      </c>
      <c r="F111" s="55">
        <f t="shared" ref="F111:F131" si="53">+D111-E111</f>
        <v>175392.74844384196</v>
      </c>
      <c r="G111" s="55">
        <f t="shared" ref="G111:G130" si="54">+(F111+D111)/2</f>
        <v>178223.8961711147</v>
      </c>
      <c r="H111" s="379">
        <f t="shared" ref="H111:H130" si="55">+J$94*G111+E111</f>
        <v>27855.864927808387</v>
      </c>
      <c r="I111" s="398">
        <f t="shared" ref="I111:I130" si="56">+J$95*G111+E111</f>
        <v>27855.864927808387</v>
      </c>
      <c r="J111" s="54">
        <f t="shared" si="41"/>
        <v>0</v>
      </c>
      <c r="K111" s="54"/>
      <c r="L111" s="129"/>
      <c r="M111" s="54">
        <f t="shared" si="43"/>
        <v>0</v>
      </c>
      <c r="N111" s="129"/>
      <c r="O111" s="54">
        <f t="shared" si="45"/>
        <v>0</v>
      </c>
      <c r="P111" s="54">
        <f t="shared" si="46"/>
        <v>0</v>
      </c>
      <c r="Q111" s="1"/>
    </row>
    <row r="112" spans="1:17" ht="12.5">
      <c r="B112" s="7" t="str">
        <f t="shared" si="47"/>
        <v/>
      </c>
      <c r="C112" s="50">
        <f>IF(D93="","-",+C111+1)</f>
        <v>2024</v>
      </c>
      <c r="D112" s="12">
        <f>IF(F111+SUM(E$99:E111)=D$92,F111,D$92-SUM(E$99:E111))</f>
        <v>175392.74844384196</v>
      </c>
      <c r="E112" s="377">
        <f>IF(+J96&lt;F111,J96,D112)</f>
        <v>5662.295454545455</v>
      </c>
      <c r="F112" s="55">
        <f t="shared" si="53"/>
        <v>169730.45298929652</v>
      </c>
      <c r="G112" s="55">
        <f t="shared" si="54"/>
        <v>172561.60071656923</v>
      </c>
      <c r="H112" s="379">
        <f t="shared" si="55"/>
        <v>27150.759999410111</v>
      </c>
      <c r="I112" s="398">
        <f t="shared" si="56"/>
        <v>27150.759999410111</v>
      </c>
      <c r="J112" s="54">
        <f t="shared" si="41"/>
        <v>0</v>
      </c>
      <c r="K112" s="54"/>
      <c r="L112" s="129"/>
      <c r="M112" s="54">
        <f t="shared" si="43"/>
        <v>0</v>
      </c>
      <c r="N112" s="129"/>
      <c r="O112" s="54">
        <f t="shared" si="45"/>
        <v>0</v>
      </c>
      <c r="P112" s="54">
        <f t="shared" si="46"/>
        <v>0</v>
      </c>
      <c r="Q112" s="1"/>
    </row>
    <row r="113" spans="2:17" ht="12.5">
      <c r="B113" s="7" t="str">
        <f t="shared" si="47"/>
        <v/>
      </c>
      <c r="C113" s="50">
        <f>IF(D93="","-",+C112+1)</f>
        <v>2025</v>
      </c>
      <c r="D113" s="12">
        <f>IF(F112+SUM(E$99:E112)=D$92,F112,D$92-SUM(E$99:E112))</f>
        <v>169730.45298929652</v>
      </c>
      <c r="E113" s="377">
        <f>IF(+J96&lt;F112,J96,D113)</f>
        <v>5662.295454545455</v>
      </c>
      <c r="F113" s="55">
        <f t="shared" si="53"/>
        <v>164068.15753475108</v>
      </c>
      <c r="G113" s="55">
        <f t="shared" si="54"/>
        <v>166899.30526202382</v>
      </c>
      <c r="H113" s="379">
        <f t="shared" si="55"/>
        <v>26445.655071011839</v>
      </c>
      <c r="I113" s="398">
        <f t="shared" si="56"/>
        <v>26445.655071011839</v>
      </c>
      <c r="J113" s="54">
        <f t="shared" si="41"/>
        <v>0</v>
      </c>
      <c r="K113" s="54"/>
      <c r="L113" s="129"/>
      <c r="M113" s="54">
        <f t="shared" si="43"/>
        <v>0</v>
      </c>
      <c r="N113" s="129"/>
      <c r="O113" s="54">
        <f t="shared" si="45"/>
        <v>0</v>
      </c>
      <c r="P113" s="54">
        <f t="shared" si="46"/>
        <v>0</v>
      </c>
      <c r="Q113" s="1"/>
    </row>
    <row r="114" spans="2:17" ht="12.5">
      <c r="B114" s="7" t="str">
        <f t="shared" si="47"/>
        <v/>
      </c>
      <c r="C114" s="50">
        <f>IF(D93="","-",+C113+1)</f>
        <v>2026</v>
      </c>
      <c r="D114" s="12">
        <f>IF(F113+SUM(E$99:E113)=D$92,F113,D$92-SUM(E$99:E113))</f>
        <v>164068.15753475108</v>
      </c>
      <c r="E114" s="377">
        <f>IF(+J96&lt;F113,J96,D114)</f>
        <v>5662.295454545455</v>
      </c>
      <c r="F114" s="55">
        <f t="shared" si="53"/>
        <v>158405.86208020564</v>
      </c>
      <c r="G114" s="55">
        <f t="shared" si="54"/>
        <v>161237.00980747835</v>
      </c>
      <c r="H114" s="379">
        <f t="shared" si="55"/>
        <v>25740.550142613563</v>
      </c>
      <c r="I114" s="398">
        <f t="shared" si="56"/>
        <v>25740.550142613563</v>
      </c>
      <c r="J114" s="54">
        <f t="shared" si="41"/>
        <v>0</v>
      </c>
      <c r="K114" s="54"/>
      <c r="L114" s="129"/>
      <c r="M114" s="54">
        <f t="shared" si="43"/>
        <v>0</v>
      </c>
      <c r="N114" s="129"/>
      <c r="O114" s="54">
        <f t="shared" si="45"/>
        <v>0</v>
      </c>
      <c r="P114" s="54">
        <f t="shared" si="46"/>
        <v>0</v>
      </c>
      <c r="Q114" s="1"/>
    </row>
    <row r="115" spans="2:17" ht="12.5">
      <c r="B115" s="7" t="str">
        <f t="shared" si="47"/>
        <v/>
      </c>
      <c r="C115" s="50">
        <f>IF(D93="","-",+C114+1)</f>
        <v>2027</v>
      </c>
      <c r="D115" s="12">
        <f>IF(F114+SUM(E$99:E114)=D$92,F114,D$92-SUM(E$99:E114))</f>
        <v>158405.86208020564</v>
      </c>
      <c r="E115" s="377">
        <f>IF(+J96&lt;F114,J96,D115)</f>
        <v>5662.295454545455</v>
      </c>
      <c r="F115" s="55">
        <f t="shared" si="53"/>
        <v>152743.5666256602</v>
      </c>
      <c r="G115" s="55">
        <f t="shared" si="54"/>
        <v>155574.71435293293</v>
      </c>
      <c r="H115" s="379">
        <f t="shared" si="55"/>
        <v>25035.445214215291</v>
      </c>
      <c r="I115" s="398">
        <f t="shared" si="56"/>
        <v>25035.445214215291</v>
      </c>
      <c r="J115" s="54">
        <f t="shared" si="41"/>
        <v>0</v>
      </c>
      <c r="K115" s="54"/>
      <c r="L115" s="129"/>
      <c r="M115" s="54">
        <f t="shared" si="43"/>
        <v>0</v>
      </c>
      <c r="N115" s="129"/>
      <c r="O115" s="54">
        <f t="shared" si="45"/>
        <v>0</v>
      </c>
      <c r="P115" s="54">
        <f t="shared" si="46"/>
        <v>0</v>
      </c>
      <c r="Q115" s="1"/>
    </row>
    <row r="116" spans="2:17" ht="12.5">
      <c r="B116" s="7" t="str">
        <f t="shared" si="47"/>
        <v/>
      </c>
      <c r="C116" s="50">
        <f>IF(D93="","-",+C115+1)</f>
        <v>2028</v>
      </c>
      <c r="D116" s="12">
        <f>IF(F115+SUM(E$99:E115)=D$92,F115,D$92-SUM(E$99:E115))</f>
        <v>152743.5666256602</v>
      </c>
      <c r="E116" s="377">
        <f>IF(+J96&lt;F115,J96,D116)</f>
        <v>5662.295454545455</v>
      </c>
      <c r="F116" s="55">
        <f t="shared" si="53"/>
        <v>147081.27117111476</v>
      </c>
      <c r="G116" s="55">
        <f t="shared" si="54"/>
        <v>149912.41889838746</v>
      </c>
      <c r="H116" s="379">
        <f t="shared" si="55"/>
        <v>24330.340285817016</v>
      </c>
      <c r="I116" s="398">
        <f t="shared" si="56"/>
        <v>24330.340285817016</v>
      </c>
      <c r="J116" s="54">
        <f t="shared" si="41"/>
        <v>0</v>
      </c>
      <c r="K116" s="54"/>
      <c r="L116" s="129"/>
      <c r="M116" s="54">
        <f t="shared" si="43"/>
        <v>0</v>
      </c>
      <c r="N116" s="129"/>
      <c r="O116" s="54">
        <f t="shared" si="45"/>
        <v>0</v>
      </c>
      <c r="P116" s="54">
        <f t="shared" si="46"/>
        <v>0</v>
      </c>
      <c r="Q116" s="1"/>
    </row>
    <row r="117" spans="2:17" ht="12.5">
      <c r="B117" s="7" t="str">
        <f t="shared" si="47"/>
        <v/>
      </c>
      <c r="C117" s="50">
        <f>IF(D93="","-",+C116+1)</f>
        <v>2029</v>
      </c>
      <c r="D117" s="12">
        <f>IF(F116+SUM(E$99:E116)=D$92,F116,D$92-SUM(E$99:E116))</f>
        <v>147081.27117111476</v>
      </c>
      <c r="E117" s="377">
        <f>IF(+J96&lt;F116,J96,D117)</f>
        <v>5662.295454545455</v>
      </c>
      <c r="F117" s="55">
        <f t="shared" si="53"/>
        <v>141418.97571656932</v>
      </c>
      <c r="G117" s="55">
        <f t="shared" si="54"/>
        <v>144250.12344384205</v>
      </c>
      <c r="H117" s="379">
        <f t="shared" si="55"/>
        <v>23625.235357418747</v>
      </c>
      <c r="I117" s="398">
        <f t="shared" si="56"/>
        <v>23625.235357418747</v>
      </c>
      <c r="J117" s="54">
        <f t="shared" si="41"/>
        <v>0</v>
      </c>
      <c r="K117" s="54"/>
      <c r="L117" s="129"/>
      <c r="M117" s="54">
        <f t="shared" si="43"/>
        <v>0</v>
      </c>
      <c r="N117" s="129"/>
      <c r="O117" s="54">
        <f t="shared" si="45"/>
        <v>0</v>
      </c>
      <c r="P117" s="54">
        <f t="shared" si="46"/>
        <v>0</v>
      </c>
      <c r="Q117" s="1"/>
    </row>
    <row r="118" spans="2:17" ht="12.5">
      <c r="B118" s="7" t="str">
        <f t="shared" si="47"/>
        <v/>
      </c>
      <c r="C118" s="50">
        <f>IF(D93="","-",+C117+1)</f>
        <v>2030</v>
      </c>
      <c r="D118" s="12">
        <f>IF(F117+SUM(E$99:E117)=D$92,F117,D$92-SUM(E$99:E117))</f>
        <v>141418.97571656932</v>
      </c>
      <c r="E118" s="377">
        <f>IF(+J96&lt;F117,J96,D118)</f>
        <v>5662.295454545455</v>
      </c>
      <c r="F118" s="55">
        <f t="shared" si="53"/>
        <v>135756.68026202387</v>
      </c>
      <c r="G118" s="55">
        <f t="shared" si="54"/>
        <v>138587.82798929658</v>
      </c>
      <c r="H118" s="379">
        <f t="shared" si="55"/>
        <v>22920.130429020468</v>
      </c>
      <c r="I118" s="398">
        <f t="shared" si="56"/>
        <v>22920.130429020468</v>
      </c>
      <c r="J118" s="54">
        <f t="shared" si="41"/>
        <v>0</v>
      </c>
      <c r="K118" s="54"/>
      <c r="L118" s="129"/>
      <c r="M118" s="54">
        <f t="shared" si="43"/>
        <v>0</v>
      </c>
      <c r="N118" s="129"/>
      <c r="O118" s="54">
        <f t="shared" si="45"/>
        <v>0</v>
      </c>
      <c r="P118" s="54">
        <f t="shared" si="46"/>
        <v>0</v>
      </c>
      <c r="Q118" s="1"/>
    </row>
    <row r="119" spans="2:17" ht="12.5">
      <c r="B119" s="7" t="str">
        <f t="shared" si="47"/>
        <v/>
      </c>
      <c r="C119" s="50">
        <f>IF(D93="","-",+C118+1)</f>
        <v>2031</v>
      </c>
      <c r="D119" s="12">
        <f>IF(F118+SUM(E$99:E118)=D$92,F118,D$92-SUM(E$99:E118))</f>
        <v>135756.68026202387</v>
      </c>
      <c r="E119" s="377">
        <f>IF(+J96&lt;F118,J96,D119)</f>
        <v>5662.295454545455</v>
      </c>
      <c r="F119" s="55">
        <f t="shared" si="53"/>
        <v>130094.38480747842</v>
      </c>
      <c r="G119" s="55">
        <f t="shared" si="54"/>
        <v>132925.53253475114</v>
      </c>
      <c r="H119" s="379">
        <f t="shared" si="55"/>
        <v>22215.025500622196</v>
      </c>
      <c r="I119" s="398">
        <f t="shared" si="56"/>
        <v>22215.025500622196</v>
      </c>
      <c r="J119" s="54">
        <f t="shared" si="41"/>
        <v>0</v>
      </c>
      <c r="K119" s="54"/>
      <c r="L119" s="129"/>
      <c r="M119" s="54">
        <f t="shared" si="43"/>
        <v>0</v>
      </c>
      <c r="N119" s="129"/>
      <c r="O119" s="54">
        <f t="shared" si="45"/>
        <v>0</v>
      </c>
      <c r="P119" s="54">
        <f t="shared" si="46"/>
        <v>0</v>
      </c>
      <c r="Q119" s="1"/>
    </row>
    <row r="120" spans="2:17" ht="12.5">
      <c r="B120" s="7" t="str">
        <f t="shared" si="47"/>
        <v/>
      </c>
      <c r="C120" s="50">
        <f>IF(D93="","-",+C119+1)</f>
        <v>2032</v>
      </c>
      <c r="D120" s="12">
        <f>IF(F119+SUM(E$99:E119)=D$92,F119,D$92-SUM(E$99:E119))</f>
        <v>130094.38480747842</v>
      </c>
      <c r="E120" s="377">
        <f>IF(+J96&lt;F119,J96,D120)</f>
        <v>5662.295454545455</v>
      </c>
      <c r="F120" s="55">
        <f t="shared" si="53"/>
        <v>124432.08935293296</v>
      </c>
      <c r="G120" s="55">
        <f t="shared" si="54"/>
        <v>127263.2370802057</v>
      </c>
      <c r="H120" s="379">
        <f t="shared" si="55"/>
        <v>21509.92057222392</v>
      </c>
      <c r="I120" s="398">
        <f t="shared" si="56"/>
        <v>21509.92057222392</v>
      </c>
      <c r="J120" s="54">
        <f t="shared" si="41"/>
        <v>0</v>
      </c>
      <c r="K120" s="54"/>
      <c r="L120" s="129"/>
      <c r="M120" s="54">
        <f t="shared" si="43"/>
        <v>0</v>
      </c>
      <c r="N120" s="129"/>
      <c r="O120" s="54">
        <f t="shared" si="45"/>
        <v>0</v>
      </c>
      <c r="P120" s="54">
        <f t="shared" si="46"/>
        <v>0</v>
      </c>
      <c r="Q120" s="1"/>
    </row>
    <row r="121" spans="2:17" ht="12.5">
      <c r="B121" s="7" t="str">
        <f t="shared" si="47"/>
        <v/>
      </c>
      <c r="C121" s="50">
        <f>IF(D93="","-",+C120+1)</f>
        <v>2033</v>
      </c>
      <c r="D121" s="12">
        <f>IF(F120+SUM(E$99:E120)=D$92,F120,D$92-SUM(E$99:E120))</f>
        <v>124432.08935293296</v>
      </c>
      <c r="E121" s="377">
        <f>IF(+J96&lt;F120,J96,D121)</f>
        <v>5662.295454545455</v>
      </c>
      <c r="F121" s="55">
        <f t="shared" si="53"/>
        <v>118769.79389838751</v>
      </c>
      <c r="G121" s="55">
        <f t="shared" si="54"/>
        <v>121600.94162566023</v>
      </c>
      <c r="H121" s="379">
        <f t="shared" si="55"/>
        <v>20804.815643825645</v>
      </c>
      <c r="I121" s="398">
        <f t="shared" si="56"/>
        <v>20804.815643825645</v>
      </c>
      <c r="J121" s="54">
        <f t="shared" si="41"/>
        <v>0</v>
      </c>
      <c r="K121" s="54"/>
      <c r="L121" s="129"/>
      <c r="M121" s="54">
        <f t="shared" si="43"/>
        <v>0</v>
      </c>
      <c r="N121" s="129"/>
      <c r="O121" s="54">
        <f t="shared" si="45"/>
        <v>0</v>
      </c>
      <c r="P121" s="54">
        <f t="shared" si="46"/>
        <v>0</v>
      </c>
      <c r="Q121" s="1"/>
    </row>
    <row r="122" spans="2:17" ht="12.5">
      <c r="B122" s="7" t="str">
        <f t="shared" si="47"/>
        <v/>
      </c>
      <c r="C122" s="50">
        <f>IF(D93="","-",+C121+1)</f>
        <v>2034</v>
      </c>
      <c r="D122" s="12">
        <f>IF(F121+SUM(E$99:E121)=D$92,F121,D$92-SUM(E$99:E121))</f>
        <v>118769.79389838751</v>
      </c>
      <c r="E122" s="377">
        <f>IF(+J96&lt;F121,J96,D122)</f>
        <v>5662.295454545455</v>
      </c>
      <c r="F122" s="55">
        <f t="shared" si="53"/>
        <v>113107.49844384205</v>
      </c>
      <c r="G122" s="55">
        <f t="shared" si="54"/>
        <v>115938.64617111479</v>
      </c>
      <c r="H122" s="379">
        <f t="shared" si="55"/>
        <v>20099.710715427369</v>
      </c>
      <c r="I122" s="398">
        <f t="shared" si="56"/>
        <v>20099.710715427369</v>
      </c>
      <c r="J122" s="54">
        <f t="shared" si="41"/>
        <v>0</v>
      </c>
      <c r="K122" s="54"/>
      <c r="L122" s="129"/>
      <c r="M122" s="54">
        <f t="shared" si="43"/>
        <v>0</v>
      </c>
      <c r="N122" s="129"/>
      <c r="O122" s="54">
        <f t="shared" si="45"/>
        <v>0</v>
      </c>
      <c r="P122" s="54">
        <f t="shared" si="46"/>
        <v>0</v>
      </c>
      <c r="Q122" s="1"/>
    </row>
    <row r="123" spans="2:17" ht="12.5">
      <c r="B123" s="7" t="str">
        <f t="shared" si="47"/>
        <v/>
      </c>
      <c r="C123" s="50">
        <f>IF(D93="","-",+C122+1)</f>
        <v>2035</v>
      </c>
      <c r="D123" s="12">
        <f>IF(F122+SUM(E$99:E122)=D$92,F122,D$92-SUM(E$99:E122))</f>
        <v>113107.49844384205</v>
      </c>
      <c r="E123" s="377">
        <f>IF(+J96&lt;F122,J96,D123)</f>
        <v>5662.295454545455</v>
      </c>
      <c r="F123" s="55">
        <f t="shared" si="53"/>
        <v>107445.20298929659</v>
      </c>
      <c r="G123" s="55">
        <f t="shared" si="54"/>
        <v>110276.35071656932</v>
      </c>
      <c r="H123" s="379">
        <f t="shared" si="55"/>
        <v>19394.605787029093</v>
      </c>
      <c r="I123" s="398">
        <f t="shared" si="56"/>
        <v>19394.605787029093</v>
      </c>
      <c r="J123" s="54">
        <f t="shared" si="41"/>
        <v>0</v>
      </c>
      <c r="K123" s="54"/>
      <c r="L123" s="129"/>
      <c r="M123" s="54">
        <f t="shared" si="43"/>
        <v>0</v>
      </c>
      <c r="N123" s="129"/>
      <c r="O123" s="54">
        <f t="shared" si="45"/>
        <v>0</v>
      </c>
      <c r="P123" s="54">
        <f t="shared" si="46"/>
        <v>0</v>
      </c>
      <c r="Q123" s="1"/>
    </row>
    <row r="124" spans="2:17" ht="12.5">
      <c r="B124" s="7" t="str">
        <f t="shared" si="47"/>
        <v/>
      </c>
      <c r="C124" s="50">
        <f>IF(D93="","-",+C123+1)</f>
        <v>2036</v>
      </c>
      <c r="D124" s="12">
        <f>IF(F123+SUM(E$99:E123)=D$92,F123,D$92-SUM(E$99:E123))</f>
        <v>107445.20298929659</v>
      </c>
      <c r="E124" s="377">
        <f>IF(+J96&lt;F123,J96,D124)</f>
        <v>5662.295454545455</v>
      </c>
      <c r="F124" s="55">
        <f t="shared" si="53"/>
        <v>101782.90753475114</v>
      </c>
      <c r="G124" s="55">
        <f t="shared" si="54"/>
        <v>104614.05526202387</v>
      </c>
      <c r="H124" s="379">
        <f t="shared" si="55"/>
        <v>18689.500858630821</v>
      </c>
      <c r="I124" s="398">
        <f t="shared" si="56"/>
        <v>18689.500858630821</v>
      </c>
      <c r="J124" s="54">
        <f t="shared" si="41"/>
        <v>0</v>
      </c>
      <c r="K124" s="54"/>
      <c r="L124" s="129"/>
      <c r="M124" s="54">
        <f t="shared" si="43"/>
        <v>0</v>
      </c>
      <c r="N124" s="129"/>
      <c r="O124" s="54">
        <f t="shared" si="45"/>
        <v>0</v>
      </c>
      <c r="P124" s="54">
        <f t="shared" si="46"/>
        <v>0</v>
      </c>
      <c r="Q124" s="1"/>
    </row>
    <row r="125" spans="2:17" ht="12.5">
      <c r="B125" s="7" t="str">
        <f t="shared" si="47"/>
        <v/>
      </c>
      <c r="C125" s="50">
        <f>IF(D93="","-",+C124+1)</f>
        <v>2037</v>
      </c>
      <c r="D125" s="12">
        <f>IF(F124+SUM(E$99:E124)=D$92,F124,D$92-SUM(E$99:E124))</f>
        <v>101782.90753475114</v>
      </c>
      <c r="E125" s="377">
        <f>IF(+J96&lt;F124,J96,D125)</f>
        <v>5662.295454545455</v>
      </c>
      <c r="F125" s="55">
        <f t="shared" si="53"/>
        <v>96120.612080205683</v>
      </c>
      <c r="G125" s="55">
        <f t="shared" si="54"/>
        <v>98951.759807478404</v>
      </c>
      <c r="H125" s="379">
        <f t="shared" si="55"/>
        <v>17984.395930232542</v>
      </c>
      <c r="I125" s="398">
        <f t="shared" si="56"/>
        <v>17984.395930232542</v>
      </c>
      <c r="J125" s="54">
        <f t="shared" si="41"/>
        <v>0</v>
      </c>
      <c r="K125" s="54"/>
      <c r="L125" s="129"/>
      <c r="M125" s="54">
        <f t="shared" si="43"/>
        <v>0</v>
      </c>
      <c r="N125" s="129"/>
      <c r="O125" s="54">
        <f t="shared" si="45"/>
        <v>0</v>
      </c>
      <c r="P125" s="54">
        <f t="shared" si="46"/>
        <v>0</v>
      </c>
      <c r="Q125" s="1"/>
    </row>
    <row r="126" spans="2:17" ht="12.5">
      <c r="B126" s="7" t="str">
        <f t="shared" si="47"/>
        <v/>
      </c>
      <c r="C126" s="50">
        <f>IF(D93="","-",+C125+1)</f>
        <v>2038</v>
      </c>
      <c r="D126" s="12">
        <f>IF(F125+SUM(E$99:E125)=D$92,F125,D$92-SUM(E$99:E125))</f>
        <v>96120.612080205683</v>
      </c>
      <c r="E126" s="377">
        <f>IF(+J96&lt;F125,J96,D126)</f>
        <v>5662.295454545455</v>
      </c>
      <c r="F126" s="55">
        <f t="shared" si="53"/>
        <v>90458.316625660227</v>
      </c>
      <c r="G126" s="55">
        <f t="shared" si="54"/>
        <v>93289.464352932962</v>
      </c>
      <c r="H126" s="379">
        <f t="shared" si="55"/>
        <v>17279.29100183427</v>
      </c>
      <c r="I126" s="398">
        <f t="shared" si="56"/>
        <v>17279.29100183427</v>
      </c>
      <c r="J126" s="54">
        <f t="shared" si="41"/>
        <v>0</v>
      </c>
      <c r="K126" s="54"/>
      <c r="L126" s="129"/>
      <c r="M126" s="54">
        <f t="shared" si="43"/>
        <v>0</v>
      </c>
      <c r="N126" s="129"/>
      <c r="O126" s="54">
        <f t="shared" si="45"/>
        <v>0</v>
      </c>
      <c r="P126" s="54">
        <f t="shared" si="46"/>
        <v>0</v>
      </c>
      <c r="Q126" s="1"/>
    </row>
    <row r="127" spans="2:17" ht="12.5">
      <c r="B127" s="7" t="str">
        <f t="shared" si="47"/>
        <v/>
      </c>
      <c r="C127" s="50">
        <f>IF(D93="","-",+C126+1)</f>
        <v>2039</v>
      </c>
      <c r="D127" s="12">
        <f>IF(F126+SUM(E$99:E126)=D$92,F126,D$92-SUM(E$99:E126))</f>
        <v>90458.316625660227</v>
      </c>
      <c r="E127" s="377">
        <f>IF(+J96&lt;F126,J96,D127)</f>
        <v>5662.295454545455</v>
      </c>
      <c r="F127" s="55">
        <f t="shared" si="53"/>
        <v>84796.021171114771</v>
      </c>
      <c r="G127" s="55">
        <f t="shared" si="54"/>
        <v>87627.168898387492</v>
      </c>
      <c r="H127" s="379">
        <f t="shared" si="55"/>
        <v>16574.186073435991</v>
      </c>
      <c r="I127" s="398">
        <f t="shared" si="56"/>
        <v>16574.186073435991</v>
      </c>
      <c r="J127" s="54">
        <f t="shared" si="41"/>
        <v>0</v>
      </c>
      <c r="K127" s="54"/>
      <c r="L127" s="129"/>
      <c r="M127" s="54">
        <f t="shared" si="43"/>
        <v>0</v>
      </c>
      <c r="N127" s="129"/>
      <c r="O127" s="54">
        <f t="shared" si="45"/>
        <v>0</v>
      </c>
      <c r="P127" s="54">
        <f t="shared" si="46"/>
        <v>0</v>
      </c>
      <c r="Q127" s="1"/>
    </row>
    <row r="128" spans="2:17" ht="12.5">
      <c r="B128" s="7" t="str">
        <f t="shared" si="47"/>
        <v/>
      </c>
      <c r="C128" s="50">
        <f>IF(D93="","-",+C127+1)</f>
        <v>2040</v>
      </c>
      <c r="D128" s="12">
        <f>IF(F127+SUM(E$99:E127)=D$92,F127,D$92-SUM(E$99:E127))</f>
        <v>84796.021171114771</v>
      </c>
      <c r="E128" s="377">
        <f>IF(+J96&lt;F127,J96,D128)</f>
        <v>5662.295454545455</v>
      </c>
      <c r="F128" s="55">
        <f t="shared" si="53"/>
        <v>79133.725716569315</v>
      </c>
      <c r="G128" s="55">
        <f t="shared" si="54"/>
        <v>81964.873443842051</v>
      </c>
      <c r="H128" s="379">
        <f t="shared" si="55"/>
        <v>15869.081145037719</v>
      </c>
      <c r="I128" s="398">
        <f t="shared" si="56"/>
        <v>15869.081145037719</v>
      </c>
      <c r="J128" s="54">
        <f t="shared" si="41"/>
        <v>0</v>
      </c>
      <c r="K128" s="54"/>
      <c r="L128" s="129"/>
      <c r="M128" s="54">
        <f t="shared" si="43"/>
        <v>0</v>
      </c>
      <c r="N128" s="129"/>
      <c r="O128" s="54">
        <f t="shared" si="45"/>
        <v>0</v>
      </c>
      <c r="P128" s="54">
        <f t="shared" si="46"/>
        <v>0</v>
      </c>
      <c r="Q128" s="1"/>
    </row>
    <row r="129" spans="2:17" ht="12.5">
      <c r="B129" s="7" t="str">
        <f t="shared" si="47"/>
        <v/>
      </c>
      <c r="C129" s="50">
        <f>IF(D93="","-",+C128+1)</f>
        <v>2041</v>
      </c>
      <c r="D129" s="12">
        <f>IF(F128+SUM(E$99:E128)=D$92,F128,D$92-SUM(E$99:E128))</f>
        <v>79133.725716569315</v>
      </c>
      <c r="E129" s="377">
        <f>IF(+J96&lt;F128,J96,D129)</f>
        <v>5662.295454545455</v>
      </c>
      <c r="F129" s="55">
        <f t="shared" si="53"/>
        <v>73471.43026202386</v>
      </c>
      <c r="G129" s="55">
        <f t="shared" si="54"/>
        <v>76302.57798929658</v>
      </c>
      <c r="H129" s="379">
        <f t="shared" si="55"/>
        <v>15163.976216639443</v>
      </c>
      <c r="I129" s="398">
        <f t="shared" si="56"/>
        <v>15163.976216639443</v>
      </c>
      <c r="J129" s="54">
        <f t="shared" si="41"/>
        <v>0</v>
      </c>
      <c r="K129" s="54"/>
      <c r="L129" s="129"/>
      <c r="M129" s="54">
        <f t="shared" si="43"/>
        <v>0</v>
      </c>
      <c r="N129" s="129"/>
      <c r="O129" s="54">
        <f t="shared" si="45"/>
        <v>0</v>
      </c>
      <c r="P129" s="54">
        <f t="shared" si="46"/>
        <v>0</v>
      </c>
      <c r="Q129" s="1"/>
    </row>
    <row r="130" spans="2:17" ht="12.5">
      <c r="B130" s="7" t="str">
        <f t="shared" si="47"/>
        <v/>
      </c>
      <c r="C130" s="50">
        <f>IF(D93="","-",+C129+1)</f>
        <v>2042</v>
      </c>
      <c r="D130" s="12">
        <f>IF(F129+SUM(E$99:E129)=D$92,F129,D$92-SUM(E$99:E129))</f>
        <v>73471.43026202386</v>
      </c>
      <c r="E130" s="377">
        <f>IF(+J96&lt;F129,J96,D130)</f>
        <v>5662.295454545455</v>
      </c>
      <c r="F130" s="55">
        <f t="shared" si="53"/>
        <v>67809.134807478404</v>
      </c>
      <c r="G130" s="55">
        <f t="shared" si="54"/>
        <v>70640.282534751139</v>
      </c>
      <c r="H130" s="379">
        <f t="shared" si="55"/>
        <v>14458.871288241167</v>
      </c>
      <c r="I130" s="398">
        <f t="shared" si="56"/>
        <v>14458.871288241167</v>
      </c>
      <c r="J130" s="54">
        <f t="shared" si="41"/>
        <v>0</v>
      </c>
      <c r="K130" s="54"/>
      <c r="L130" s="129"/>
      <c r="M130" s="54">
        <f t="shared" si="43"/>
        <v>0</v>
      </c>
      <c r="N130" s="129"/>
      <c r="O130" s="54">
        <f t="shared" si="45"/>
        <v>0</v>
      </c>
      <c r="P130" s="54">
        <f t="shared" si="46"/>
        <v>0</v>
      </c>
      <c r="Q130" s="1"/>
    </row>
    <row r="131" spans="2:17" ht="12.5">
      <c r="B131" s="7" t="str">
        <f t="shared" si="47"/>
        <v/>
      </c>
      <c r="C131" s="50">
        <f>IF(D93="","-",+C130+1)</f>
        <v>2043</v>
      </c>
      <c r="D131" s="12">
        <f>IF(F130+SUM(E$99:E130)=D$92,F130,D$92-SUM(E$99:E130))</f>
        <v>67809.134807478404</v>
      </c>
      <c r="E131" s="377">
        <f>IF(+J96&lt;F130,J96,D131)</f>
        <v>5662.295454545455</v>
      </c>
      <c r="F131" s="55">
        <f t="shared" si="53"/>
        <v>62146.839352932948</v>
      </c>
      <c r="G131" s="55">
        <f t="shared" ref="G131:G154" si="57">+(F131+D131)/2</f>
        <v>64977.987080205676</v>
      </c>
      <c r="H131" s="379">
        <f t="shared" ref="H131:H154" si="58">+J$94*G131+E131</f>
        <v>13753.766359842892</v>
      </c>
      <c r="I131" s="398">
        <f t="shared" ref="I131:I154" si="59">+J$95*G131+E131</f>
        <v>13753.766359842892</v>
      </c>
      <c r="J131" s="54">
        <f t="shared" ref="J131:J154" si="60">+I131-H131</f>
        <v>0</v>
      </c>
      <c r="K131" s="54"/>
      <c r="L131" s="129"/>
      <c r="M131" s="54">
        <f t="shared" ref="M131:M154" si="61">IF(L131&lt;&gt;0,+H131-L131,0)</f>
        <v>0</v>
      </c>
      <c r="N131" s="129"/>
      <c r="O131" s="54">
        <f t="shared" ref="O131:O154" si="62">IF(N131&lt;&gt;0,+I131-N131,0)</f>
        <v>0</v>
      </c>
      <c r="P131" s="54">
        <f t="shared" ref="P131:P154" si="63">+O131-M131</f>
        <v>0</v>
      </c>
      <c r="Q131" s="1"/>
    </row>
    <row r="132" spans="2:17" ht="12.5">
      <c r="B132" s="7" t="str">
        <f t="shared" ref="B132:B154" si="64">IF(D132=F131,"","IU")</f>
        <v/>
      </c>
      <c r="C132" s="50">
        <f>IF(D93="","-",+C131+1)</f>
        <v>2044</v>
      </c>
      <c r="D132" s="12">
        <f>IF(F131+SUM(E$99:E131)=D$92,F131,D$92-SUM(E$99:E131))</f>
        <v>62146.839352932948</v>
      </c>
      <c r="E132" s="377">
        <f>IF(+J96&lt;F131,J96,D132)</f>
        <v>5662.295454545455</v>
      </c>
      <c r="F132" s="55">
        <f t="shared" ref="F132:F154" si="65">+D132-E132</f>
        <v>56484.543898387492</v>
      </c>
      <c r="G132" s="55">
        <f t="shared" si="57"/>
        <v>59315.69162566022</v>
      </c>
      <c r="H132" s="379">
        <f t="shared" si="58"/>
        <v>13048.661431444616</v>
      </c>
      <c r="I132" s="398">
        <f t="shared" si="59"/>
        <v>13048.661431444616</v>
      </c>
      <c r="J132" s="54">
        <f t="shared" si="60"/>
        <v>0</v>
      </c>
      <c r="K132" s="54"/>
      <c r="L132" s="129"/>
      <c r="M132" s="54">
        <f t="shared" si="61"/>
        <v>0</v>
      </c>
      <c r="N132" s="129"/>
      <c r="O132" s="54">
        <f t="shared" si="62"/>
        <v>0</v>
      </c>
      <c r="P132" s="54">
        <f t="shared" si="63"/>
        <v>0</v>
      </c>
      <c r="Q132" s="1"/>
    </row>
    <row r="133" spans="2:17" ht="12.5">
      <c r="B133" s="7" t="str">
        <f t="shared" si="64"/>
        <v/>
      </c>
      <c r="C133" s="50">
        <f>IF(D93="","-",+C132+1)</f>
        <v>2045</v>
      </c>
      <c r="D133" s="12">
        <f>IF(F132+SUM(E$99:E132)=D$92,F132,D$92-SUM(E$99:E132))</f>
        <v>56484.543898387492</v>
      </c>
      <c r="E133" s="377">
        <f>IF(+J96&lt;F132,J96,D133)</f>
        <v>5662.295454545455</v>
      </c>
      <c r="F133" s="55">
        <f t="shared" si="65"/>
        <v>50822.248443842036</v>
      </c>
      <c r="G133" s="55">
        <f t="shared" si="57"/>
        <v>53653.396171114764</v>
      </c>
      <c r="H133" s="379">
        <f t="shared" si="58"/>
        <v>12343.55650304634</v>
      </c>
      <c r="I133" s="398">
        <f t="shared" si="59"/>
        <v>12343.55650304634</v>
      </c>
      <c r="J133" s="54">
        <f t="shared" si="60"/>
        <v>0</v>
      </c>
      <c r="K133" s="54"/>
      <c r="L133" s="129"/>
      <c r="M133" s="54">
        <f t="shared" si="61"/>
        <v>0</v>
      </c>
      <c r="N133" s="129"/>
      <c r="O133" s="54">
        <f t="shared" si="62"/>
        <v>0</v>
      </c>
      <c r="P133" s="54">
        <f t="shared" si="63"/>
        <v>0</v>
      </c>
      <c r="Q133" s="1"/>
    </row>
    <row r="134" spans="2:17" ht="12.5">
      <c r="B134" s="7" t="str">
        <f t="shared" si="64"/>
        <v/>
      </c>
      <c r="C134" s="50">
        <f>IF(D93="","-",+C133+1)</f>
        <v>2046</v>
      </c>
      <c r="D134" s="12">
        <f>IF(F133+SUM(E$99:E133)=D$92,F133,D$92-SUM(E$99:E133))</f>
        <v>50822.248443842036</v>
      </c>
      <c r="E134" s="377">
        <f>IF(+J96&lt;F133,J96,D134)</f>
        <v>5662.295454545455</v>
      </c>
      <c r="F134" s="55">
        <f t="shared" si="65"/>
        <v>45159.95298929658</v>
      </c>
      <c r="G134" s="55">
        <f t="shared" si="57"/>
        <v>47991.100716569308</v>
      </c>
      <c r="H134" s="379">
        <f t="shared" si="58"/>
        <v>11638.451574648065</v>
      </c>
      <c r="I134" s="398">
        <f t="shared" si="59"/>
        <v>11638.451574648065</v>
      </c>
      <c r="J134" s="54">
        <f t="shared" si="60"/>
        <v>0</v>
      </c>
      <c r="K134" s="54"/>
      <c r="L134" s="129"/>
      <c r="M134" s="54">
        <f t="shared" si="61"/>
        <v>0</v>
      </c>
      <c r="N134" s="129"/>
      <c r="O134" s="54">
        <f t="shared" si="62"/>
        <v>0</v>
      </c>
      <c r="P134" s="54">
        <f t="shared" si="63"/>
        <v>0</v>
      </c>
      <c r="Q134" s="1"/>
    </row>
    <row r="135" spans="2:17" ht="12.5">
      <c r="B135" s="7" t="str">
        <f t="shared" si="64"/>
        <v/>
      </c>
      <c r="C135" s="50">
        <f>IF(D93="","-",+C134+1)</f>
        <v>2047</v>
      </c>
      <c r="D135" s="12">
        <f>IF(F134+SUM(E$99:E134)=D$92,F134,D$92-SUM(E$99:E134))</f>
        <v>45159.95298929658</v>
      </c>
      <c r="E135" s="377">
        <f>IF(+J96&lt;F134,J96,D135)</f>
        <v>5662.295454545455</v>
      </c>
      <c r="F135" s="55">
        <f t="shared" si="65"/>
        <v>39497.657534751124</v>
      </c>
      <c r="G135" s="55">
        <f t="shared" si="57"/>
        <v>42328.805262023852</v>
      </c>
      <c r="H135" s="379">
        <f t="shared" si="58"/>
        <v>10933.346646249791</v>
      </c>
      <c r="I135" s="398">
        <f t="shared" si="59"/>
        <v>10933.346646249791</v>
      </c>
      <c r="J135" s="54">
        <f t="shared" si="60"/>
        <v>0</v>
      </c>
      <c r="K135" s="54"/>
      <c r="L135" s="129"/>
      <c r="M135" s="54">
        <f t="shared" si="61"/>
        <v>0</v>
      </c>
      <c r="N135" s="129"/>
      <c r="O135" s="54">
        <f t="shared" si="62"/>
        <v>0</v>
      </c>
      <c r="P135" s="54">
        <f t="shared" si="63"/>
        <v>0</v>
      </c>
      <c r="Q135" s="1"/>
    </row>
    <row r="136" spans="2:17" ht="12.5">
      <c r="B136" s="7" t="str">
        <f t="shared" si="64"/>
        <v/>
      </c>
      <c r="C136" s="50">
        <f>IF(D93="","-",+C135+1)</f>
        <v>2048</v>
      </c>
      <c r="D136" s="12">
        <f>IF(F135+SUM(E$99:E135)=D$92,F135,D$92-SUM(E$99:E135))</f>
        <v>39497.657534751124</v>
      </c>
      <c r="E136" s="377">
        <f>IF(+J96&lt;F135,J96,D136)</f>
        <v>5662.295454545455</v>
      </c>
      <c r="F136" s="55">
        <f t="shared" si="65"/>
        <v>33835.362080205668</v>
      </c>
      <c r="G136" s="55">
        <f t="shared" si="57"/>
        <v>36666.509807478396</v>
      </c>
      <c r="H136" s="379">
        <f t="shared" si="58"/>
        <v>10228.241717851515</v>
      </c>
      <c r="I136" s="398">
        <f t="shared" si="59"/>
        <v>10228.241717851515</v>
      </c>
      <c r="J136" s="54">
        <f t="shared" si="60"/>
        <v>0</v>
      </c>
      <c r="K136" s="54"/>
      <c r="L136" s="129"/>
      <c r="M136" s="54">
        <f t="shared" si="61"/>
        <v>0</v>
      </c>
      <c r="N136" s="129"/>
      <c r="O136" s="54">
        <f t="shared" si="62"/>
        <v>0</v>
      </c>
      <c r="P136" s="54">
        <f t="shared" si="63"/>
        <v>0</v>
      </c>
      <c r="Q136" s="1"/>
    </row>
    <row r="137" spans="2:17" ht="12.5">
      <c r="B137" s="7" t="str">
        <f t="shared" si="64"/>
        <v/>
      </c>
      <c r="C137" s="50">
        <f>IF(D93="","-",+C136+1)</f>
        <v>2049</v>
      </c>
      <c r="D137" s="12">
        <f>IF(F136+SUM(E$99:E136)=D$92,F136,D$92-SUM(E$99:E136))</f>
        <v>33835.362080205668</v>
      </c>
      <c r="E137" s="377">
        <f>IF(+J96&lt;F136,J96,D137)</f>
        <v>5662.295454545455</v>
      </c>
      <c r="F137" s="55">
        <f t="shared" si="65"/>
        <v>28173.066625660213</v>
      </c>
      <c r="G137" s="55">
        <f t="shared" si="57"/>
        <v>31004.214352932941</v>
      </c>
      <c r="H137" s="379">
        <f t="shared" si="58"/>
        <v>9523.1367894532395</v>
      </c>
      <c r="I137" s="398">
        <f t="shared" si="59"/>
        <v>9523.1367894532395</v>
      </c>
      <c r="J137" s="54">
        <f t="shared" si="60"/>
        <v>0</v>
      </c>
      <c r="K137" s="54"/>
      <c r="L137" s="129"/>
      <c r="M137" s="54">
        <f t="shared" si="61"/>
        <v>0</v>
      </c>
      <c r="N137" s="129"/>
      <c r="O137" s="54">
        <f t="shared" si="62"/>
        <v>0</v>
      </c>
      <c r="P137" s="54">
        <f t="shared" si="63"/>
        <v>0</v>
      </c>
      <c r="Q137" s="1"/>
    </row>
    <row r="138" spans="2:17" ht="12.5">
      <c r="B138" s="7" t="str">
        <f t="shared" si="64"/>
        <v/>
      </c>
      <c r="C138" s="50">
        <f>IF(D93="","-",+C137+1)</f>
        <v>2050</v>
      </c>
      <c r="D138" s="12">
        <f>IF(F137+SUM(E$99:E137)=D$92,F137,D$92-SUM(E$99:E137))</f>
        <v>28173.066625660213</v>
      </c>
      <c r="E138" s="377">
        <f>IF(+J96&lt;F137,J96,D138)</f>
        <v>5662.295454545455</v>
      </c>
      <c r="F138" s="55">
        <f t="shared" si="65"/>
        <v>22510.771171114757</v>
      </c>
      <c r="G138" s="55">
        <f t="shared" si="57"/>
        <v>25341.918898387485</v>
      </c>
      <c r="H138" s="379">
        <f t="shared" si="58"/>
        <v>8818.0318610549657</v>
      </c>
      <c r="I138" s="398">
        <f t="shared" si="59"/>
        <v>8818.0318610549657</v>
      </c>
      <c r="J138" s="54">
        <f t="shared" si="60"/>
        <v>0</v>
      </c>
      <c r="K138" s="54"/>
      <c r="L138" s="129"/>
      <c r="M138" s="54">
        <f t="shared" si="61"/>
        <v>0</v>
      </c>
      <c r="N138" s="129"/>
      <c r="O138" s="54">
        <f t="shared" si="62"/>
        <v>0</v>
      </c>
      <c r="P138" s="54">
        <f t="shared" si="63"/>
        <v>0</v>
      </c>
      <c r="Q138" s="1"/>
    </row>
    <row r="139" spans="2:17" ht="12.5">
      <c r="B139" s="7" t="str">
        <f t="shared" si="64"/>
        <v/>
      </c>
      <c r="C139" s="50">
        <f>IF(D93="","-",+C138+1)</f>
        <v>2051</v>
      </c>
      <c r="D139" s="12">
        <f>IF(F138+SUM(E$99:E138)=D$92,F138,D$92-SUM(E$99:E138))</f>
        <v>22510.771171114757</v>
      </c>
      <c r="E139" s="377">
        <f>IF(+J96&lt;F138,J96,D139)</f>
        <v>5662.295454545455</v>
      </c>
      <c r="F139" s="55">
        <f t="shared" si="65"/>
        <v>16848.475716569301</v>
      </c>
      <c r="G139" s="55">
        <f t="shared" si="57"/>
        <v>19679.623443842029</v>
      </c>
      <c r="H139" s="379">
        <f t="shared" si="58"/>
        <v>8112.9269326566891</v>
      </c>
      <c r="I139" s="398">
        <f t="shared" si="59"/>
        <v>8112.9269326566891</v>
      </c>
      <c r="J139" s="54">
        <f t="shared" si="60"/>
        <v>0</v>
      </c>
      <c r="K139" s="54"/>
      <c r="L139" s="129"/>
      <c r="M139" s="54">
        <f t="shared" si="61"/>
        <v>0</v>
      </c>
      <c r="N139" s="129"/>
      <c r="O139" s="54">
        <f t="shared" si="62"/>
        <v>0</v>
      </c>
      <c r="P139" s="54">
        <f t="shared" si="63"/>
        <v>0</v>
      </c>
      <c r="Q139" s="1"/>
    </row>
    <row r="140" spans="2:17" ht="12.5">
      <c r="B140" s="7" t="str">
        <f t="shared" si="64"/>
        <v/>
      </c>
      <c r="C140" s="50">
        <f>IF(D93="","-",+C139+1)</f>
        <v>2052</v>
      </c>
      <c r="D140" s="12">
        <f>IF(F139+SUM(E$99:E139)=D$92,F139,D$92-SUM(E$99:E139))</f>
        <v>16848.475716569301</v>
      </c>
      <c r="E140" s="377">
        <f>IF(+J96&lt;F139,J96,D140)</f>
        <v>5662.295454545455</v>
      </c>
      <c r="F140" s="55">
        <f t="shared" si="65"/>
        <v>11186.180262023845</v>
      </c>
      <c r="G140" s="55">
        <f t="shared" si="57"/>
        <v>14017.327989296573</v>
      </c>
      <c r="H140" s="379">
        <f t="shared" si="58"/>
        <v>7407.8220042584144</v>
      </c>
      <c r="I140" s="398">
        <f t="shared" si="59"/>
        <v>7407.8220042584144</v>
      </c>
      <c r="J140" s="54">
        <f t="shared" si="60"/>
        <v>0</v>
      </c>
      <c r="K140" s="54"/>
      <c r="L140" s="129"/>
      <c r="M140" s="54">
        <f t="shared" si="61"/>
        <v>0</v>
      </c>
      <c r="N140" s="129"/>
      <c r="O140" s="54">
        <f t="shared" si="62"/>
        <v>0</v>
      </c>
      <c r="P140" s="54">
        <f t="shared" si="63"/>
        <v>0</v>
      </c>
      <c r="Q140" s="1"/>
    </row>
    <row r="141" spans="2:17" ht="12.5">
      <c r="B141" s="7" t="str">
        <f t="shared" si="64"/>
        <v/>
      </c>
      <c r="C141" s="50">
        <f>IF(D93="","-",+C140+1)</f>
        <v>2053</v>
      </c>
      <c r="D141" s="12">
        <f>IF(F140+SUM(E$99:E140)=D$92,F140,D$92-SUM(E$99:E140))</f>
        <v>11186.180262023845</v>
      </c>
      <c r="E141" s="377">
        <f>IF(+J96&lt;F140,J96,D141)</f>
        <v>5662.295454545455</v>
      </c>
      <c r="F141" s="55">
        <f t="shared" si="65"/>
        <v>5523.88480747839</v>
      </c>
      <c r="G141" s="55">
        <f t="shared" si="57"/>
        <v>8355.0325347511171</v>
      </c>
      <c r="H141" s="379">
        <f t="shared" si="58"/>
        <v>6702.7170758601387</v>
      </c>
      <c r="I141" s="398">
        <f t="shared" si="59"/>
        <v>6702.7170758601387</v>
      </c>
      <c r="J141" s="54">
        <f t="shared" si="60"/>
        <v>0</v>
      </c>
      <c r="K141" s="54"/>
      <c r="L141" s="129"/>
      <c r="M141" s="54">
        <f t="shared" si="61"/>
        <v>0</v>
      </c>
      <c r="N141" s="129"/>
      <c r="O141" s="54">
        <f t="shared" si="62"/>
        <v>0</v>
      </c>
      <c r="P141" s="54">
        <f t="shared" si="63"/>
        <v>0</v>
      </c>
      <c r="Q141" s="1"/>
    </row>
    <row r="142" spans="2:17" ht="12.5">
      <c r="B142" s="7" t="str">
        <f t="shared" si="64"/>
        <v/>
      </c>
      <c r="C142" s="50">
        <f>IF(D93="","-",+C141+1)</f>
        <v>2054</v>
      </c>
      <c r="D142" s="12">
        <f>IF(F141+SUM(E$99:E141)=D$92,F141,D$92-SUM(E$99:E141))</f>
        <v>5523.88480747839</v>
      </c>
      <c r="E142" s="377">
        <f>IF(+J96&lt;F141,J96,D142)</f>
        <v>5523.88480747839</v>
      </c>
      <c r="F142" s="55">
        <f t="shared" si="65"/>
        <v>0</v>
      </c>
      <c r="G142" s="55">
        <f t="shared" si="57"/>
        <v>2761.942403739195</v>
      </c>
      <c r="H142" s="379">
        <f t="shared" si="58"/>
        <v>5867.8193860361635</v>
      </c>
      <c r="I142" s="398">
        <f t="shared" si="59"/>
        <v>5867.8193860361635</v>
      </c>
      <c r="J142" s="54">
        <f t="shared" si="60"/>
        <v>0</v>
      </c>
      <c r="K142" s="54"/>
      <c r="L142" s="129"/>
      <c r="M142" s="54">
        <f t="shared" si="61"/>
        <v>0</v>
      </c>
      <c r="N142" s="129"/>
      <c r="O142" s="54">
        <f t="shared" si="62"/>
        <v>0</v>
      </c>
      <c r="P142" s="54">
        <f t="shared" si="63"/>
        <v>0</v>
      </c>
      <c r="Q142" s="1"/>
    </row>
    <row r="143" spans="2:17" ht="12.5">
      <c r="B143" s="7" t="str">
        <f t="shared" si="64"/>
        <v/>
      </c>
      <c r="C143" s="50">
        <f>IF(D93="","-",+C142+1)</f>
        <v>2055</v>
      </c>
      <c r="D143" s="12">
        <f>IF(F142+SUM(E$99:E142)=D$92,F142,D$92-SUM(E$99:E142))</f>
        <v>0</v>
      </c>
      <c r="E143" s="377">
        <f>IF(+J96&lt;F142,J96,D143)</f>
        <v>0</v>
      </c>
      <c r="F143" s="55">
        <f t="shared" si="65"/>
        <v>0</v>
      </c>
      <c r="G143" s="55">
        <f t="shared" si="57"/>
        <v>0</v>
      </c>
      <c r="H143" s="379">
        <f t="shared" si="58"/>
        <v>0</v>
      </c>
      <c r="I143" s="398">
        <f t="shared" si="59"/>
        <v>0</v>
      </c>
      <c r="J143" s="54">
        <f t="shared" si="60"/>
        <v>0</v>
      </c>
      <c r="K143" s="54"/>
      <c r="L143" s="129"/>
      <c r="M143" s="54">
        <f t="shared" si="61"/>
        <v>0</v>
      </c>
      <c r="N143" s="129"/>
      <c r="O143" s="54">
        <f t="shared" si="62"/>
        <v>0</v>
      </c>
      <c r="P143" s="54">
        <f t="shared" si="63"/>
        <v>0</v>
      </c>
      <c r="Q143" s="1"/>
    </row>
    <row r="144" spans="2:17" ht="12.5">
      <c r="B144" s="7" t="str">
        <f t="shared" si="64"/>
        <v/>
      </c>
      <c r="C144" s="50">
        <f>IF(D93="","-",+C143+1)</f>
        <v>2056</v>
      </c>
      <c r="D144" s="12">
        <f>IF(F143+SUM(E$99:E143)=D$92,F143,D$92-SUM(E$99:E143))</f>
        <v>0</v>
      </c>
      <c r="E144" s="377">
        <f>IF(+J96&lt;F143,J96,D144)</f>
        <v>0</v>
      </c>
      <c r="F144" s="55">
        <f t="shared" si="65"/>
        <v>0</v>
      </c>
      <c r="G144" s="55">
        <f t="shared" si="57"/>
        <v>0</v>
      </c>
      <c r="H144" s="379">
        <f t="shared" si="58"/>
        <v>0</v>
      </c>
      <c r="I144" s="398">
        <f t="shared" si="59"/>
        <v>0</v>
      </c>
      <c r="J144" s="54">
        <f t="shared" si="60"/>
        <v>0</v>
      </c>
      <c r="K144" s="54"/>
      <c r="L144" s="129"/>
      <c r="M144" s="54">
        <f t="shared" si="61"/>
        <v>0</v>
      </c>
      <c r="N144" s="129"/>
      <c r="O144" s="54">
        <f t="shared" si="62"/>
        <v>0</v>
      </c>
      <c r="P144" s="54">
        <f t="shared" si="63"/>
        <v>0</v>
      </c>
      <c r="Q144" s="1"/>
    </row>
    <row r="145" spans="2:17" ht="12.5">
      <c r="B145" s="7" t="str">
        <f t="shared" si="64"/>
        <v/>
      </c>
      <c r="C145" s="50">
        <f>IF(D93="","-",+C144+1)</f>
        <v>2057</v>
      </c>
      <c r="D145" s="12">
        <f>IF(F144+SUM(E$99:E144)=D$92,F144,D$92-SUM(E$99:E144))</f>
        <v>0</v>
      </c>
      <c r="E145" s="377">
        <f>IF(+J96&lt;F144,J96,D145)</f>
        <v>0</v>
      </c>
      <c r="F145" s="55">
        <f t="shared" si="65"/>
        <v>0</v>
      </c>
      <c r="G145" s="55">
        <f t="shared" si="57"/>
        <v>0</v>
      </c>
      <c r="H145" s="379">
        <f t="shared" si="58"/>
        <v>0</v>
      </c>
      <c r="I145" s="398">
        <f t="shared" si="59"/>
        <v>0</v>
      </c>
      <c r="J145" s="54">
        <f t="shared" si="60"/>
        <v>0</v>
      </c>
      <c r="K145" s="54"/>
      <c r="L145" s="129"/>
      <c r="M145" s="54">
        <f t="shared" si="61"/>
        <v>0</v>
      </c>
      <c r="N145" s="129"/>
      <c r="O145" s="54">
        <f t="shared" si="62"/>
        <v>0</v>
      </c>
      <c r="P145" s="54">
        <f t="shared" si="63"/>
        <v>0</v>
      </c>
      <c r="Q145" s="1"/>
    </row>
    <row r="146" spans="2:17" ht="12.5">
      <c r="B146" s="7" t="str">
        <f t="shared" si="64"/>
        <v/>
      </c>
      <c r="C146" s="50">
        <f>IF(D93="","-",+C145+1)</f>
        <v>2058</v>
      </c>
      <c r="D146" s="12">
        <f>IF(F145+SUM(E$99:E145)=D$92,F145,D$92-SUM(E$99:E145))</f>
        <v>0</v>
      </c>
      <c r="E146" s="377">
        <f>IF(+J96&lt;F145,J96,D146)</f>
        <v>0</v>
      </c>
      <c r="F146" s="55">
        <f t="shared" si="65"/>
        <v>0</v>
      </c>
      <c r="G146" s="55">
        <f t="shared" si="57"/>
        <v>0</v>
      </c>
      <c r="H146" s="379">
        <f t="shared" si="58"/>
        <v>0</v>
      </c>
      <c r="I146" s="398">
        <f t="shared" si="59"/>
        <v>0</v>
      </c>
      <c r="J146" s="54">
        <f t="shared" si="60"/>
        <v>0</v>
      </c>
      <c r="K146" s="54"/>
      <c r="L146" s="129"/>
      <c r="M146" s="54">
        <f t="shared" si="61"/>
        <v>0</v>
      </c>
      <c r="N146" s="129"/>
      <c r="O146" s="54">
        <f t="shared" si="62"/>
        <v>0</v>
      </c>
      <c r="P146" s="54">
        <f t="shared" si="63"/>
        <v>0</v>
      </c>
      <c r="Q146" s="1"/>
    </row>
    <row r="147" spans="2:17" ht="12.5">
      <c r="B147" s="7" t="str">
        <f t="shared" si="64"/>
        <v/>
      </c>
      <c r="C147" s="50">
        <f>IF(D93="","-",+C146+1)</f>
        <v>2059</v>
      </c>
      <c r="D147" s="12">
        <f>IF(F146+SUM(E$99:E146)=D$92,F146,D$92-SUM(E$99:E146))</f>
        <v>0</v>
      </c>
      <c r="E147" s="377">
        <f>IF(+J96&lt;F146,J96,D147)</f>
        <v>0</v>
      </c>
      <c r="F147" s="55">
        <f t="shared" si="65"/>
        <v>0</v>
      </c>
      <c r="G147" s="55">
        <f t="shared" si="57"/>
        <v>0</v>
      </c>
      <c r="H147" s="379">
        <f t="shared" si="58"/>
        <v>0</v>
      </c>
      <c r="I147" s="398">
        <f t="shared" si="59"/>
        <v>0</v>
      </c>
      <c r="J147" s="54">
        <f t="shared" si="60"/>
        <v>0</v>
      </c>
      <c r="K147" s="54"/>
      <c r="L147" s="129"/>
      <c r="M147" s="54">
        <f t="shared" si="61"/>
        <v>0</v>
      </c>
      <c r="N147" s="129"/>
      <c r="O147" s="54">
        <f t="shared" si="62"/>
        <v>0</v>
      </c>
      <c r="P147" s="54">
        <f t="shared" si="63"/>
        <v>0</v>
      </c>
      <c r="Q147" s="1"/>
    </row>
    <row r="148" spans="2:17" ht="12.5">
      <c r="B148" s="7" t="str">
        <f t="shared" si="64"/>
        <v/>
      </c>
      <c r="C148" s="50">
        <f>IF(D93="","-",+C147+1)</f>
        <v>2060</v>
      </c>
      <c r="D148" s="12">
        <f>IF(F147+SUM(E$99:E147)=D$92,F147,D$92-SUM(E$99:E147))</f>
        <v>0</v>
      </c>
      <c r="E148" s="377">
        <f>IF(+J96&lt;F147,J96,D148)</f>
        <v>0</v>
      </c>
      <c r="F148" s="55">
        <f t="shared" si="65"/>
        <v>0</v>
      </c>
      <c r="G148" s="55">
        <f t="shared" si="57"/>
        <v>0</v>
      </c>
      <c r="H148" s="379">
        <f t="shared" si="58"/>
        <v>0</v>
      </c>
      <c r="I148" s="398">
        <f t="shared" si="59"/>
        <v>0</v>
      </c>
      <c r="J148" s="54">
        <f t="shared" si="60"/>
        <v>0</v>
      </c>
      <c r="K148" s="54"/>
      <c r="L148" s="129"/>
      <c r="M148" s="54">
        <f t="shared" si="61"/>
        <v>0</v>
      </c>
      <c r="N148" s="129"/>
      <c r="O148" s="54">
        <f t="shared" si="62"/>
        <v>0</v>
      </c>
      <c r="P148" s="54">
        <f t="shared" si="63"/>
        <v>0</v>
      </c>
      <c r="Q148" s="1"/>
    </row>
    <row r="149" spans="2:17" ht="12.5">
      <c r="B149" s="7" t="str">
        <f t="shared" si="64"/>
        <v/>
      </c>
      <c r="C149" s="50">
        <f>IF(D93="","-",+C148+1)</f>
        <v>2061</v>
      </c>
      <c r="D149" s="12">
        <f>IF(F148+SUM(E$99:E148)=D$92,F148,D$92-SUM(E$99:E148))</f>
        <v>0</v>
      </c>
      <c r="E149" s="377">
        <f>IF(+J96&lt;F148,J96,D149)</f>
        <v>0</v>
      </c>
      <c r="F149" s="55">
        <f t="shared" si="65"/>
        <v>0</v>
      </c>
      <c r="G149" s="55">
        <f t="shared" si="57"/>
        <v>0</v>
      </c>
      <c r="H149" s="379">
        <f t="shared" si="58"/>
        <v>0</v>
      </c>
      <c r="I149" s="398">
        <f t="shared" si="59"/>
        <v>0</v>
      </c>
      <c r="J149" s="54">
        <f t="shared" si="60"/>
        <v>0</v>
      </c>
      <c r="K149" s="54"/>
      <c r="L149" s="129"/>
      <c r="M149" s="54">
        <f t="shared" si="61"/>
        <v>0</v>
      </c>
      <c r="N149" s="129"/>
      <c r="O149" s="54">
        <f t="shared" si="62"/>
        <v>0</v>
      </c>
      <c r="P149" s="54">
        <f t="shared" si="63"/>
        <v>0</v>
      </c>
      <c r="Q149" s="1"/>
    </row>
    <row r="150" spans="2:17" ht="12.5">
      <c r="B150" s="7" t="str">
        <f t="shared" si="64"/>
        <v/>
      </c>
      <c r="C150" s="50">
        <f>IF(D93="","-",+C149+1)</f>
        <v>2062</v>
      </c>
      <c r="D150" s="12">
        <f>IF(F149+SUM(E$99:E149)=D$92,F149,D$92-SUM(E$99:E149))</f>
        <v>0</v>
      </c>
      <c r="E150" s="377">
        <f>IF(+J96&lt;F149,J96,D150)</f>
        <v>0</v>
      </c>
      <c r="F150" s="55">
        <f t="shared" si="65"/>
        <v>0</v>
      </c>
      <c r="G150" s="55">
        <f t="shared" si="57"/>
        <v>0</v>
      </c>
      <c r="H150" s="379">
        <f t="shared" si="58"/>
        <v>0</v>
      </c>
      <c r="I150" s="398">
        <f t="shared" si="59"/>
        <v>0</v>
      </c>
      <c r="J150" s="54">
        <f t="shared" si="60"/>
        <v>0</v>
      </c>
      <c r="K150" s="54"/>
      <c r="L150" s="129"/>
      <c r="M150" s="54">
        <f t="shared" si="61"/>
        <v>0</v>
      </c>
      <c r="N150" s="129"/>
      <c r="O150" s="54">
        <f t="shared" si="62"/>
        <v>0</v>
      </c>
      <c r="P150" s="54">
        <f t="shared" si="63"/>
        <v>0</v>
      </c>
      <c r="Q150" s="1"/>
    </row>
    <row r="151" spans="2:17" ht="12.5">
      <c r="B151" s="7" t="str">
        <f t="shared" si="64"/>
        <v/>
      </c>
      <c r="C151" s="50">
        <f>IF(D93="","-",+C150+1)</f>
        <v>2063</v>
      </c>
      <c r="D151" s="12">
        <f>IF(F150+SUM(E$99:E150)=D$92,F150,D$92-SUM(E$99:E150))</f>
        <v>0</v>
      </c>
      <c r="E151" s="377">
        <f>IF(+J96&lt;F150,J96,D151)</f>
        <v>0</v>
      </c>
      <c r="F151" s="55">
        <f t="shared" si="65"/>
        <v>0</v>
      </c>
      <c r="G151" s="55">
        <f t="shared" si="57"/>
        <v>0</v>
      </c>
      <c r="H151" s="379">
        <f t="shared" si="58"/>
        <v>0</v>
      </c>
      <c r="I151" s="398">
        <f t="shared" si="59"/>
        <v>0</v>
      </c>
      <c r="J151" s="54">
        <f t="shared" si="60"/>
        <v>0</v>
      </c>
      <c r="K151" s="54"/>
      <c r="L151" s="129"/>
      <c r="M151" s="54">
        <f t="shared" si="61"/>
        <v>0</v>
      </c>
      <c r="N151" s="129"/>
      <c r="O151" s="54">
        <f t="shared" si="62"/>
        <v>0</v>
      </c>
      <c r="P151" s="54">
        <f t="shared" si="63"/>
        <v>0</v>
      </c>
      <c r="Q151" s="1"/>
    </row>
    <row r="152" spans="2:17" ht="12.5">
      <c r="B152" s="7" t="str">
        <f t="shared" si="64"/>
        <v/>
      </c>
      <c r="C152" s="50">
        <f>IF(D93="","-",+C151+1)</f>
        <v>2064</v>
      </c>
      <c r="D152" s="12">
        <f>IF(F151+SUM(E$99:E151)=D$92,F151,D$92-SUM(E$99:E151))</f>
        <v>0</v>
      </c>
      <c r="E152" s="377">
        <f>IF(+J96&lt;F151,J96,D152)</f>
        <v>0</v>
      </c>
      <c r="F152" s="55">
        <f t="shared" si="65"/>
        <v>0</v>
      </c>
      <c r="G152" s="55">
        <f t="shared" si="57"/>
        <v>0</v>
      </c>
      <c r="H152" s="379">
        <f t="shared" si="58"/>
        <v>0</v>
      </c>
      <c r="I152" s="398">
        <f t="shared" si="59"/>
        <v>0</v>
      </c>
      <c r="J152" s="54">
        <f t="shared" si="60"/>
        <v>0</v>
      </c>
      <c r="K152" s="54"/>
      <c r="L152" s="129"/>
      <c r="M152" s="54">
        <f t="shared" si="61"/>
        <v>0</v>
      </c>
      <c r="N152" s="129"/>
      <c r="O152" s="54">
        <f t="shared" si="62"/>
        <v>0</v>
      </c>
      <c r="P152" s="54">
        <f t="shared" si="63"/>
        <v>0</v>
      </c>
      <c r="Q152" s="1"/>
    </row>
    <row r="153" spans="2:17" ht="12.5">
      <c r="B153" s="7" t="str">
        <f t="shared" si="64"/>
        <v/>
      </c>
      <c r="C153" s="50">
        <f>IF(D93="","-",+C152+1)</f>
        <v>2065</v>
      </c>
      <c r="D153" s="12">
        <f>IF(F152+SUM(E$99:E152)=D$92,F152,D$92-SUM(E$99:E152))</f>
        <v>0</v>
      </c>
      <c r="E153" s="377">
        <f>IF(+J96&lt;F152,J96,D153)</f>
        <v>0</v>
      </c>
      <c r="F153" s="55">
        <f t="shared" si="65"/>
        <v>0</v>
      </c>
      <c r="G153" s="55">
        <f t="shared" si="57"/>
        <v>0</v>
      </c>
      <c r="H153" s="379">
        <f t="shared" si="58"/>
        <v>0</v>
      </c>
      <c r="I153" s="398">
        <f t="shared" si="59"/>
        <v>0</v>
      </c>
      <c r="J153" s="54">
        <f t="shared" si="60"/>
        <v>0</v>
      </c>
      <c r="K153" s="54"/>
      <c r="L153" s="129"/>
      <c r="M153" s="54">
        <f t="shared" si="61"/>
        <v>0</v>
      </c>
      <c r="N153" s="129"/>
      <c r="O153" s="54">
        <f t="shared" si="62"/>
        <v>0</v>
      </c>
      <c r="P153" s="54">
        <f t="shared" si="63"/>
        <v>0</v>
      </c>
      <c r="Q153" s="1"/>
    </row>
    <row r="154" spans="2:17" ht="13" thickBot="1">
      <c r="B154" s="7" t="str">
        <f t="shared" si="64"/>
        <v/>
      </c>
      <c r="C154" s="59">
        <f>IF(D93="","-",+C153+1)</f>
        <v>2066</v>
      </c>
      <c r="D154" s="84">
        <f>IF(F153+SUM(E$99:E153)=D$92,F153,D$92-SUM(E$99:E153))</f>
        <v>0</v>
      </c>
      <c r="E154" s="380">
        <f>IF(+J96&lt;F153,J96,D154)</f>
        <v>0</v>
      </c>
      <c r="F154" s="60">
        <f t="shared" si="65"/>
        <v>0</v>
      </c>
      <c r="G154" s="60">
        <f t="shared" si="57"/>
        <v>0</v>
      </c>
      <c r="H154" s="381">
        <f t="shared" si="58"/>
        <v>0</v>
      </c>
      <c r="I154" s="399">
        <f t="shared" si="59"/>
        <v>0</v>
      </c>
      <c r="J154" s="64">
        <f t="shared" si="60"/>
        <v>0</v>
      </c>
      <c r="K154" s="54"/>
      <c r="L154" s="130"/>
      <c r="M154" s="64">
        <f t="shared" si="61"/>
        <v>0</v>
      </c>
      <c r="N154" s="130"/>
      <c r="O154" s="64">
        <f t="shared" si="62"/>
        <v>0</v>
      </c>
      <c r="P154" s="64">
        <f t="shared" si="63"/>
        <v>0</v>
      </c>
      <c r="Q154" s="1"/>
    </row>
    <row r="155" spans="2:17" ht="12.5">
      <c r="C155" s="12" t="s">
        <v>78</v>
      </c>
      <c r="D155" s="292"/>
      <c r="E155" s="292">
        <f>SUM(E99:E154)</f>
        <v>249140.99999999977</v>
      </c>
      <c r="F155" s="292"/>
      <c r="G155" s="292"/>
      <c r="H155" s="292">
        <f>SUM(H99:H154)</f>
        <v>918812.55699342827</v>
      </c>
      <c r="I155" s="292">
        <f>SUM(I99:I154)</f>
        <v>918812.55699342827</v>
      </c>
      <c r="J155" s="292">
        <f>SUM(J99:J154)</f>
        <v>0</v>
      </c>
      <c r="K155" s="292"/>
      <c r="L155" s="292"/>
      <c r="M155" s="292"/>
      <c r="N155" s="292"/>
      <c r="O155" s="292"/>
      <c r="P155" s="1"/>
      <c r="Q155" s="1"/>
    </row>
    <row r="156" spans="2:17" ht="12.5"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  <c r="Q157" s="1"/>
    </row>
    <row r="158" spans="2:17" ht="12.5"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05" priority="1" stopIfTrue="1" operator="equal">
      <formula>$I$10</formula>
    </cfRule>
  </conditionalFormatting>
  <conditionalFormatting sqref="C99:C154">
    <cfRule type="cellIs" dxfId="10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0"/>
  <dimension ref="A1:S137"/>
  <sheetViews>
    <sheetView topLeftCell="C89" zoomScale="70" zoomScaleNormal="70" zoomScaleSheetLayoutView="70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0.7265625" customWidth="1"/>
    <col min="4" max="9" width="17.7265625" customWidth="1"/>
    <col min="10" max="10" width="17.7265625" bestFit="1" customWidth="1"/>
    <col min="11" max="11" width="2.1796875" customWidth="1"/>
    <col min="12" max="15" width="17.7265625" customWidth="1"/>
    <col min="16" max="16" width="19.54296875" customWidth="1"/>
    <col min="17" max="17" width="2.1796875" customWidth="1"/>
    <col min="18" max="18" width="16.453125" customWidth="1"/>
    <col min="19" max="19" width="52.453125" customWidth="1"/>
  </cols>
  <sheetData>
    <row r="1" spans="1:19" ht="17.5">
      <c r="A1" s="488" t="str">
        <f>'SWE.WS.F.BPU.ATRR.Projected'!A1</f>
        <v xml:space="preserve">AEP West SPP Member Companies 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</row>
    <row r="2" spans="1:19" ht="17.5">
      <c r="A2" s="488" t="str">
        <f>'SWE.WS.F.BPU.ATRR.Projected'!A2</f>
        <v>2026 Cost of Service Formula Rate Projected on 2025 FF1 Balances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Q2" s="93" t="s">
        <v>111</v>
      </c>
    </row>
    <row r="3" spans="1:19" ht="18">
      <c r="A3" s="491" t="s">
        <v>126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</row>
    <row r="4" spans="1:19" ht="17.5">
      <c r="A4" s="490" t="str">
        <f>"Based on a Carrying Charge Derived from ""Trued-Up"" "&amp;M16&amp;" Data"</f>
        <v>Based on a Carrying Charge Derived from "Trued-Up" 2024 Data</v>
      </c>
      <c r="B4" s="490"/>
      <c r="C4" s="490"/>
      <c r="D4" s="490"/>
      <c r="E4" s="490"/>
      <c r="F4" s="490"/>
      <c r="G4" s="490"/>
      <c r="H4" s="490"/>
      <c r="I4" s="490"/>
      <c r="J4" s="490"/>
      <c r="K4" s="490"/>
    </row>
    <row r="5" spans="1:19" ht="18">
      <c r="A5" s="494" t="str">
        <f>'SWE.WS.F.BPU.ATRR.Projected'!A5</f>
        <v>SOUTHWESTERN ELECTRIC POWER COMPANY</v>
      </c>
      <c r="B5" s="495"/>
      <c r="C5" s="495"/>
      <c r="D5" s="495"/>
      <c r="E5" s="495"/>
      <c r="F5" s="495"/>
      <c r="G5" s="495"/>
      <c r="H5" s="495"/>
      <c r="I5" s="495"/>
      <c r="J5" s="495"/>
      <c r="K5" s="495"/>
      <c r="N5" s="211"/>
    </row>
    <row r="6" spans="1:19" ht="20">
      <c r="A6" s="13"/>
      <c r="C6" s="10"/>
      <c r="D6" s="7"/>
      <c r="I6" s="209"/>
    </row>
    <row r="7" spans="1:19" ht="12.5">
      <c r="D7" s="7"/>
      <c r="I7" s="209"/>
    </row>
    <row r="8" spans="1:19" ht="17.5">
      <c r="B8" s="4" t="s">
        <v>0</v>
      </c>
      <c r="C8" s="486" t="str">
        <f>"Calculate Return and Income Taxes with "&amp;F13&amp;" basis point ROE increase for Projects Qualified for Incentive."</f>
        <v>Calculate Return and Income Taxes with 0 basis point ROE increase for Projects Qualified for Incentive.</v>
      </c>
      <c r="D8" s="487"/>
      <c r="E8" s="487"/>
      <c r="F8" s="487"/>
      <c r="G8" s="487"/>
      <c r="H8" s="487"/>
      <c r="I8" s="487"/>
    </row>
    <row r="9" spans="1:19" ht="15.75" customHeight="1">
      <c r="C9" s="5"/>
      <c r="D9" s="5"/>
      <c r="E9" s="5"/>
      <c r="F9" s="5"/>
      <c r="G9" s="5"/>
      <c r="H9" s="5"/>
      <c r="I9" s="5"/>
    </row>
    <row r="10" spans="1:19" ht="15.5">
      <c r="C10" s="6" t="str">
        <f>"A.   Determine 'R' with hypothetical "&amp;F13&amp;" basis point increase in ROE for Identified Projects"</f>
        <v>A.   Determine 'R' with hypothetical 0 basis point increase in ROE for Identified Projects</v>
      </c>
      <c r="D10" s="7"/>
      <c r="I10" s="209"/>
    </row>
    <row r="11" spans="1:19" ht="12.5">
      <c r="D11" s="7"/>
      <c r="I11" s="209"/>
    </row>
    <row r="12" spans="1:19" ht="12.5">
      <c r="C12" s="231" t="str">
        <f>S105</f>
        <v xml:space="preserve">   ROE w/o incentives  (True-Up TCOS, ln 135)</v>
      </c>
      <c r="D12" s="7"/>
      <c r="E12" s="232"/>
      <c r="F12" s="233">
        <f>+R105</f>
        <v>0.105</v>
      </c>
      <c r="G12" s="233"/>
      <c r="H12" s="234"/>
      <c r="I12" s="235"/>
      <c r="J12" s="236"/>
      <c r="K12" s="236"/>
      <c r="L12" s="236"/>
      <c r="M12" s="236"/>
      <c r="N12" s="236"/>
      <c r="O12" s="236"/>
      <c r="P12" s="236"/>
      <c r="Q12" s="236"/>
      <c r="R12" s="1"/>
      <c r="S12" s="1"/>
    </row>
    <row r="13" spans="1:19" ht="13" thickBot="1">
      <c r="C13" s="231" t="s">
        <v>1</v>
      </c>
      <c r="D13" s="7"/>
      <c r="E13" s="232"/>
      <c r="F13" s="316">
        <f>R106</f>
        <v>0</v>
      </c>
      <c r="G13" s="317" t="s">
        <v>155</v>
      </c>
      <c r="L13" s="236"/>
      <c r="M13" s="236"/>
      <c r="N13" s="236"/>
      <c r="O13" s="236"/>
      <c r="P13" s="236"/>
      <c r="Q13" s="236"/>
      <c r="R13" s="1"/>
      <c r="S13" s="1"/>
    </row>
    <row r="14" spans="1:19" ht="13">
      <c r="C14" s="231" t="str">
        <f>"   ROE with additional "&amp;F13&amp;" basis point incentive"</f>
        <v xml:space="preserve">   ROE with additional 0 basis point incentive</v>
      </c>
      <c r="D14" s="232"/>
      <c r="E14" s="232"/>
      <c r="F14" s="238">
        <f>IF((F12+(F13/10000)&gt;0.1245),"ERROR",F12+(F13/10000))</f>
        <v>0.105</v>
      </c>
      <c r="G14" s="239" t="s">
        <v>2</v>
      </c>
      <c r="I14" s="236"/>
      <c r="J14" s="236"/>
      <c r="K14" s="236"/>
      <c r="L14" s="318" t="s">
        <v>81</v>
      </c>
      <c r="M14" s="319"/>
      <c r="N14" s="319"/>
      <c r="O14" s="319"/>
      <c r="P14" s="320"/>
      <c r="Q14" s="236"/>
      <c r="R14" s="1"/>
      <c r="S14" s="1"/>
    </row>
    <row r="15" spans="1:19" ht="12.5">
      <c r="C15" s="231" t="s">
        <v>3</v>
      </c>
      <c r="D15" s="7"/>
      <c r="E15" s="232"/>
      <c r="F15" s="238"/>
      <c r="G15" s="238"/>
      <c r="H15" s="232"/>
      <c r="I15" s="236"/>
      <c r="J15" s="236"/>
      <c r="K15" s="236"/>
      <c r="L15" s="247"/>
      <c r="M15" s="236"/>
      <c r="N15" s="236" t="s">
        <v>9</v>
      </c>
      <c r="O15" s="236" t="s">
        <v>10</v>
      </c>
      <c r="P15" s="249" t="s">
        <v>11</v>
      </c>
      <c r="Q15" s="236"/>
      <c r="R15" s="1"/>
      <c r="S15" s="1"/>
    </row>
    <row r="16" spans="1:19" ht="12.5">
      <c r="C16" s="236"/>
      <c r="D16" s="240" t="s">
        <v>5</v>
      </c>
      <c r="E16" s="240" t="s">
        <v>6</v>
      </c>
      <c r="F16" s="241" t="s">
        <v>7</v>
      </c>
      <c r="G16" s="241"/>
      <c r="H16" s="232"/>
      <c r="I16" s="236"/>
      <c r="J16" s="236"/>
      <c r="K16" s="236"/>
      <c r="L16" s="247" t="s">
        <v>82</v>
      </c>
      <c r="M16" s="321">
        <f>+R104</f>
        <v>2024</v>
      </c>
      <c r="P16" s="253"/>
      <c r="Q16" s="236"/>
      <c r="R16" s="1"/>
      <c r="S16" s="1"/>
    </row>
    <row r="17" spans="3:19" ht="12.5">
      <c r="C17" s="242" t="s">
        <v>8</v>
      </c>
      <c r="D17" s="243">
        <f>R107</f>
        <v>0.49413164329920617</v>
      </c>
      <c r="E17" s="244">
        <f>R108</f>
        <v>3.8138735926530609E-2</v>
      </c>
      <c r="F17" s="245">
        <f>E17*D17</f>
        <v>1.8845556256731042E-2</v>
      </c>
      <c r="G17" s="245"/>
      <c r="H17" s="232"/>
      <c r="I17" s="236"/>
      <c r="J17" s="246"/>
      <c r="K17" s="246"/>
      <c r="L17" s="252"/>
      <c r="M17" s="322" t="s">
        <v>245</v>
      </c>
      <c r="N17" s="323">
        <f>SUM('S.001:S.xyz - blank'!M87)</f>
        <v>85072538.194427833</v>
      </c>
      <c r="O17" s="323">
        <f>SUM('S.001:S.xyz - blank'!N87)</f>
        <v>85072538.194427833</v>
      </c>
      <c r="P17" s="324">
        <f>+O17-N17</f>
        <v>0</v>
      </c>
      <c r="Q17" s="246"/>
      <c r="R17" s="1"/>
      <c r="S17" s="1"/>
    </row>
    <row r="18" spans="3:19" ht="13" thickBot="1">
      <c r="C18" s="242" t="s">
        <v>12</v>
      </c>
      <c r="D18" s="243">
        <f>R109</f>
        <v>0</v>
      </c>
      <c r="E18" s="244">
        <f>R110</f>
        <v>0</v>
      </c>
      <c r="F18" s="245">
        <f>E18*D18</f>
        <v>0</v>
      </c>
      <c r="G18" s="245"/>
      <c r="H18" s="250"/>
      <c r="I18" s="250"/>
      <c r="J18" s="251"/>
      <c r="K18" s="251"/>
      <c r="L18" s="252"/>
      <c r="M18" s="322" t="s">
        <v>246</v>
      </c>
      <c r="N18" s="325">
        <f>SUM('S.001:S.xyz - blank'!M88)</f>
        <v>84095957.538117573</v>
      </c>
      <c r="O18" s="325">
        <f>SUM('S.001:S.xyz - blank'!N88)</f>
        <v>84095957.538117573</v>
      </c>
      <c r="P18" s="258">
        <f>+O18-N18</f>
        <v>0</v>
      </c>
      <c r="Q18" s="251"/>
      <c r="R18" s="1"/>
      <c r="S18" s="1"/>
    </row>
    <row r="19" spans="3:19" ht="12.5">
      <c r="C19" s="242" t="s">
        <v>13</v>
      </c>
      <c r="D19" s="243">
        <f>R111</f>
        <v>0.50586835670079389</v>
      </c>
      <c r="E19" s="244">
        <f>+F14</f>
        <v>0.105</v>
      </c>
      <c r="F19" s="254">
        <f>E19*D19</f>
        <v>5.3116177453583359E-2</v>
      </c>
      <c r="G19" s="254"/>
      <c r="H19" s="250"/>
      <c r="I19" s="250"/>
      <c r="J19" s="238"/>
      <c r="K19" s="251"/>
      <c r="L19" s="252"/>
      <c r="M19" s="322" t="str">
        <f>"True-up Adjustment For "&amp;M16&amp;""</f>
        <v>True-up Adjustment For 2024</v>
      </c>
      <c r="N19" s="211">
        <f>ROUND(N18-N17,0)</f>
        <v>-976581</v>
      </c>
      <c r="O19" s="211">
        <f>+O18-O17</f>
        <v>-976580.6563102603</v>
      </c>
      <c r="P19" s="326">
        <f>+P18-P17</f>
        <v>0</v>
      </c>
      <c r="Q19" s="251"/>
      <c r="R19" s="1"/>
      <c r="S19" s="1"/>
    </row>
    <row r="20" spans="3:19" ht="12.5">
      <c r="C20" s="231"/>
      <c r="D20" s="232"/>
      <c r="E20" s="259" t="s">
        <v>15</v>
      </c>
      <c r="F20" s="245">
        <f>SUM(F17:F19)</f>
        <v>7.1961733710314404E-2</v>
      </c>
      <c r="G20" s="245"/>
      <c r="H20" s="327"/>
      <c r="I20" s="250"/>
      <c r="J20" s="251"/>
      <c r="K20" s="251"/>
      <c r="L20" s="252"/>
      <c r="N20" s="260" t="str">
        <f>IF(N19=ROUND(SUM('S.001:S.xyz - blank'!M89),0),"","ERROR")</f>
        <v/>
      </c>
      <c r="O20" s="260"/>
      <c r="P20" s="260" t="str">
        <f>IF(P19=SUM('S.001:S.xyz - blank'!O89),"","ERROR")</f>
        <v/>
      </c>
      <c r="Q20" s="251"/>
      <c r="R20" s="1"/>
      <c r="S20" s="1"/>
    </row>
    <row r="21" spans="3:19" ht="13" thickBot="1">
      <c r="D21" s="261"/>
      <c r="E21" s="261"/>
      <c r="F21" s="250"/>
      <c r="G21" s="250"/>
      <c r="H21" s="250"/>
      <c r="I21" s="250"/>
      <c r="J21" s="250"/>
      <c r="K21" s="250"/>
      <c r="L21" s="328"/>
      <c r="M21" s="329"/>
      <c r="N21" s="330"/>
      <c r="O21" s="330"/>
      <c r="P21" s="258"/>
      <c r="Q21" s="250"/>
      <c r="R21" s="1"/>
      <c r="S21" s="1"/>
    </row>
    <row r="22" spans="3:19" ht="15.5">
      <c r="C22" s="6" t="str">
        <f>"B.   Determine Return using 'R' with hypothetical "&amp;F13&amp;" basis point ROE increase for Identified Projects."</f>
        <v>B.   Determine Return using 'R' with hypothetical 0 basis point ROE increase for Identified Projects.</v>
      </c>
      <c r="D22" s="261"/>
      <c r="E22" s="261"/>
      <c r="F22" s="250"/>
      <c r="G22" s="250"/>
      <c r="H22" s="250"/>
      <c r="I22" s="232"/>
      <c r="J22" s="250"/>
      <c r="K22" s="250"/>
      <c r="L22" s="250"/>
      <c r="M22" s="250"/>
      <c r="N22" s="250"/>
      <c r="O22" s="250"/>
      <c r="P22" s="250"/>
      <c r="Q22" s="250"/>
      <c r="R22" s="1"/>
      <c r="S22" s="1"/>
    </row>
    <row r="23" spans="3:19" ht="13">
      <c r="C23" s="236"/>
      <c r="D23" s="261"/>
      <c r="E23" s="261"/>
      <c r="F23" s="250"/>
      <c r="G23" s="250"/>
      <c r="H23" s="250"/>
      <c r="I23" s="250"/>
      <c r="J23" s="250"/>
      <c r="K23" s="250"/>
      <c r="L23" s="25" t="s">
        <v>16</v>
      </c>
      <c r="M23" s="250"/>
      <c r="N23" s="250"/>
      <c r="O23" s="250"/>
      <c r="P23" s="250"/>
      <c r="Q23" s="250"/>
      <c r="R23" s="1"/>
      <c r="S23" s="1"/>
    </row>
    <row r="24" spans="3:19" ht="12.5">
      <c r="C24" s="231" t="str">
        <f>S112</f>
        <v xml:space="preserve">   Rate Base  (TCOS, ln 63)</v>
      </c>
      <c r="D24" s="232"/>
      <c r="E24" s="262">
        <f>R112</f>
        <v>1809260046.1566496</v>
      </c>
      <c r="F24" s="263"/>
      <c r="G24" s="263"/>
      <c r="H24" s="250"/>
      <c r="I24" s="250"/>
      <c r="J24" s="250"/>
      <c r="K24" s="250"/>
      <c r="L24" t="s">
        <v>17</v>
      </c>
      <c r="M24" s="250"/>
      <c r="N24" s="250"/>
      <c r="O24" s="250"/>
      <c r="P24" s="263"/>
      <c r="Q24" s="250"/>
      <c r="R24" s="1"/>
      <c r="S24" s="1"/>
    </row>
    <row r="25" spans="3:19" ht="12.5">
      <c r="C25" s="236" t="s">
        <v>18</v>
      </c>
      <c r="D25" s="234"/>
      <c r="E25" s="264">
        <f>F20</f>
        <v>7.1961733710314404E-2</v>
      </c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1"/>
      <c r="S25" s="1"/>
    </row>
    <row r="26" spans="3:19" ht="12.5">
      <c r="C26" s="265" t="s">
        <v>19</v>
      </c>
      <c r="D26" s="265"/>
      <c r="E26" s="251">
        <f>E24*E25</f>
        <v>130197489.65423596</v>
      </c>
      <c r="F26" s="250"/>
      <c r="G26" s="250"/>
      <c r="H26" s="250"/>
      <c r="I26" s="250"/>
      <c r="J26" s="251"/>
      <c r="K26" s="251"/>
      <c r="L26" s="251"/>
      <c r="M26" s="251"/>
      <c r="N26" s="331"/>
      <c r="O26" s="251"/>
      <c r="P26" s="250"/>
      <c r="Q26" s="251"/>
      <c r="R26" s="1"/>
      <c r="S26" s="1"/>
    </row>
    <row r="27" spans="3:19" ht="12.5">
      <c r="C27" s="265"/>
      <c r="D27" s="236"/>
      <c r="E27" s="236"/>
      <c r="F27" s="250"/>
      <c r="G27" s="250"/>
      <c r="H27" s="250"/>
      <c r="I27" s="250"/>
      <c r="J27" s="251"/>
      <c r="K27" s="251"/>
      <c r="L27" s="251"/>
      <c r="M27" s="251"/>
      <c r="N27" s="260"/>
      <c r="O27" s="251"/>
      <c r="P27" s="250"/>
      <c r="Q27" s="251"/>
      <c r="R27" s="1"/>
      <c r="S27" s="1"/>
    </row>
    <row r="28" spans="3:19" ht="15.5">
      <c r="C28" s="6" t="str">
        <f>"C.   Determine Income Taxes using Return with hypothetical "&amp;F13&amp;" basis point ROE increase for Identified Projects."</f>
        <v>C.   Determine Income Taxes using Return with hypothetical 0 basis point ROE increase for Identified Projects.</v>
      </c>
      <c r="D28" s="266"/>
      <c r="E28" s="266"/>
      <c r="F28" s="267"/>
      <c r="G28" s="267"/>
      <c r="H28" s="267"/>
      <c r="I28" s="267"/>
      <c r="J28" s="268"/>
      <c r="K28" s="268"/>
      <c r="L28" s="268"/>
      <c r="M28" s="268"/>
      <c r="N28" s="332"/>
      <c r="O28" s="268"/>
      <c r="P28" s="267"/>
      <c r="Q28" s="268"/>
      <c r="R28" s="1"/>
      <c r="S28" s="1"/>
    </row>
    <row r="29" spans="3:19" ht="12.5">
      <c r="C29" s="231"/>
      <c r="D29" s="236"/>
      <c r="E29" s="236"/>
      <c r="F29" s="250"/>
      <c r="G29" s="250"/>
      <c r="H29" s="250"/>
      <c r="I29" s="250"/>
      <c r="J29" s="251"/>
      <c r="K29" s="251"/>
      <c r="L29" s="251"/>
      <c r="M29" s="251"/>
      <c r="N29" s="251"/>
      <c r="O29" s="251"/>
      <c r="P29" s="250"/>
      <c r="Q29" s="251"/>
      <c r="R29" s="1"/>
      <c r="S29" s="1"/>
    </row>
    <row r="30" spans="3:19" ht="12.5">
      <c r="C30" s="236" t="s">
        <v>20</v>
      </c>
      <c r="D30" s="259"/>
      <c r="E30" s="263">
        <f>E26</f>
        <v>130197489.65423596</v>
      </c>
      <c r="F30" s="250"/>
      <c r="G30" s="250"/>
      <c r="H30" s="250"/>
      <c r="I30" s="250"/>
      <c r="J30" s="250"/>
      <c r="K30" s="250"/>
      <c r="L30" s="250"/>
      <c r="M30" s="250"/>
      <c r="N30" s="327"/>
      <c r="O30" s="250"/>
      <c r="P30" s="250"/>
      <c r="Q30" s="250"/>
      <c r="R30" s="1"/>
      <c r="S30" s="1"/>
    </row>
    <row r="31" spans="3:19" ht="12.5">
      <c r="C31" s="231" t="str">
        <f>S113</f>
        <v xml:space="preserve">   Tax Rate  (TCOS, ln 99)</v>
      </c>
      <c r="D31" s="259"/>
      <c r="E31" s="8">
        <f>R113</f>
        <v>0.24317999999999995</v>
      </c>
      <c r="F31" s="250"/>
      <c r="G31" s="250"/>
      <c r="H31" s="250"/>
      <c r="I31" s="250"/>
      <c r="J31" s="250"/>
      <c r="K31" s="250"/>
      <c r="L31" s="250"/>
      <c r="M31" s="250"/>
      <c r="N31" s="250"/>
      <c r="O31" s="250"/>
      <c r="P31" s="250"/>
      <c r="Q31" s="250"/>
      <c r="R31" s="1"/>
      <c r="S31" s="1"/>
    </row>
    <row r="32" spans="3:19" ht="12.5">
      <c r="C32" s="236" t="s">
        <v>21</v>
      </c>
      <c r="D32" s="2"/>
      <c r="E32" s="238">
        <f>IF(F17&gt;0,($E31/(1-$E31))*(1-$F17/$F20),0)</f>
        <v>0.23717037978730923</v>
      </c>
      <c r="F32" s="1"/>
      <c r="G32" s="1"/>
      <c r="H32" s="1"/>
      <c r="I32" s="228"/>
      <c r="J32" s="1"/>
      <c r="K32" s="1"/>
      <c r="L32" s="1"/>
      <c r="M32" s="1"/>
      <c r="N32" s="1"/>
      <c r="O32" s="1"/>
      <c r="P32" s="1"/>
      <c r="Q32" s="1"/>
      <c r="R32" s="1"/>
      <c r="S32" s="8"/>
    </row>
    <row r="33" spans="2:19" ht="12.5">
      <c r="C33" s="265" t="s">
        <v>22</v>
      </c>
      <c r="D33" s="2"/>
      <c r="E33" s="269">
        <f>E30*E32</f>
        <v>30878988.068649407</v>
      </c>
      <c r="F33" s="1"/>
      <c r="G33" s="1"/>
      <c r="H33" s="1"/>
      <c r="I33" s="228"/>
      <c r="J33" s="1"/>
      <c r="K33" s="1"/>
      <c r="L33" s="1"/>
      <c r="M33" s="1"/>
      <c r="N33" s="1"/>
      <c r="O33" s="1"/>
      <c r="P33" s="1"/>
      <c r="Q33" s="1"/>
      <c r="R33" s="1"/>
      <c r="S33" s="1"/>
    </row>
    <row r="34" spans="2:19" ht="15.5">
      <c r="C34" s="231" t="str">
        <f>S114</f>
        <v xml:space="preserve">   ITC Adjustment  (TCOS, ln 108)</v>
      </c>
      <c r="D34" s="270"/>
      <c r="E34" s="250">
        <f>R114</f>
        <v>35513.957477600357</v>
      </c>
      <c r="F34" s="270"/>
      <c r="G34" s="270"/>
      <c r="H34" s="270"/>
      <c r="I34" s="270"/>
      <c r="J34" s="270"/>
      <c r="K34" s="270"/>
      <c r="L34" s="270"/>
      <c r="M34" s="270"/>
      <c r="N34" s="270"/>
      <c r="O34" s="270"/>
      <c r="P34" s="271"/>
      <c r="Q34" s="270"/>
      <c r="R34" s="1"/>
      <c r="S34" s="1"/>
    </row>
    <row r="35" spans="2:19" ht="15.5">
      <c r="C35" s="231" t="str">
        <f>+S115</f>
        <v xml:space="preserve">   Excess DFIT Adjustment  (TCOS, ln 109)</v>
      </c>
      <c r="D35" s="270"/>
      <c r="E35" s="250">
        <f>R115</f>
        <v>-953110.19839128165</v>
      </c>
      <c r="F35" s="270"/>
      <c r="G35" s="270"/>
      <c r="H35" s="270"/>
      <c r="I35" s="270"/>
      <c r="J35" s="270"/>
      <c r="K35" s="270"/>
      <c r="L35" s="270"/>
      <c r="M35" s="270"/>
      <c r="N35" s="270"/>
      <c r="O35" s="270"/>
      <c r="P35" s="271"/>
      <c r="Q35" s="270"/>
      <c r="R35" s="1"/>
      <c r="S35" s="1"/>
    </row>
    <row r="36" spans="2:19" ht="15.5">
      <c r="C36" s="231" t="str">
        <f>+S116</f>
        <v xml:space="preserve">   Tax Effect of Permanent and Flow Through Differences (TCOS, ln 110)</v>
      </c>
      <c r="D36" s="270"/>
      <c r="E36" s="250">
        <f>R116</f>
        <v>274110.34539885307</v>
      </c>
      <c r="F36" s="270"/>
      <c r="G36" s="270"/>
      <c r="H36" s="270"/>
      <c r="I36" s="270"/>
      <c r="J36" s="270"/>
      <c r="K36" s="270"/>
      <c r="L36" s="270"/>
      <c r="M36" s="270"/>
      <c r="N36" s="270"/>
      <c r="O36" s="270"/>
      <c r="P36" s="271"/>
      <c r="Q36" s="270"/>
      <c r="R36" s="1"/>
      <c r="S36" s="1"/>
    </row>
    <row r="37" spans="2:19" ht="15.5">
      <c r="C37" s="265" t="s">
        <v>23</v>
      </c>
      <c r="D37" s="270"/>
      <c r="E37" s="250">
        <f>E33+E34+E35+E36</f>
        <v>30235502.17313458</v>
      </c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2"/>
      <c r="Q37" s="270"/>
      <c r="R37" s="1"/>
      <c r="S37" s="1"/>
    </row>
    <row r="38" spans="2:19" ht="12.75" customHeight="1">
      <c r="C38" s="273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2"/>
      <c r="Q38" s="270"/>
      <c r="R38" s="1"/>
      <c r="S38" s="1"/>
    </row>
    <row r="39" spans="2:19" ht="18">
      <c r="B39" s="4" t="s">
        <v>24</v>
      </c>
      <c r="C39" s="10" t="str">
        <f>"Calculate Net Plant Carrying Charge Rate (Fixed Charge Rate or FCR) with hypothetical "&amp;F13&amp;" basis point"</f>
        <v>Calculate Net Plant Carrying Charge Rate (Fixed Charge Rate or FCR) with hypothetical 0 basis point</v>
      </c>
      <c r="D39" s="270"/>
      <c r="E39" s="270"/>
      <c r="F39" s="270"/>
      <c r="G39" s="270"/>
      <c r="H39" s="270"/>
      <c r="I39" s="270"/>
      <c r="J39" s="270"/>
      <c r="K39" s="270"/>
      <c r="L39" s="270"/>
      <c r="M39" s="270"/>
      <c r="N39" s="270"/>
      <c r="O39" s="270"/>
      <c r="P39" s="272"/>
      <c r="Q39" s="270"/>
      <c r="R39" s="1"/>
      <c r="S39" s="1"/>
    </row>
    <row r="40" spans="2:19" ht="18.75" customHeight="1">
      <c r="B40" s="4"/>
      <c r="C40" s="10" t="str">
        <f>"ROE increase."</f>
        <v>ROE increase.</v>
      </c>
      <c r="D40" s="270"/>
      <c r="E40" s="270"/>
      <c r="F40" s="270"/>
      <c r="G40" s="270"/>
      <c r="H40" s="270"/>
      <c r="I40" s="270"/>
      <c r="J40" s="270"/>
      <c r="K40" s="270"/>
      <c r="L40" s="270"/>
      <c r="M40" s="270"/>
      <c r="N40" s="270"/>
      <c r="O40" s="270"/>
      <c r="P40" s="272"/>
      <c r="Q40" s="270"/>
      <c r="R40" s="1"/>
      <c r="S40" s="1"/>
    </row>
    <row r="41" spans="2:19" ht="12.75" customHeight="1">
      <c r="C41" s="273"/>
      <c r="D41" s="270"/>
      <c r="E41" s="270"/>
      <c r="F41" s="270"/>
      <c r="G41" s="270"/>
      <c r="H41" s="270"/>
      <c r="I41" s="270"/>
      <c r="J41" s="270"/>
      <c r="K41" s="270"/>
      <c r="L41" s="270"/>
      <c r="M41" s="270"/>
      <c r="N41" s="270"/>
      <c r="O41" s="270"/>
      <c r="P41" s="272"/>
      <c r="Q41" s="270"/>
      <c r="R41" s="1"/>
      <c r="S41" s="1"/>
    </row>
    <row r="42" spans="2:19" ht="15.5">
      <c r="C42" s="6" t="s">
        <v>25</v>
      </c>
      <c r="D42" s="270"/>
      <c r="E42" s="270"/>
      <c r="F42" s="273"/>
      <c r="G42" s="273"/>
      <c r="H42" s="270"/>
      <c r="I42" s="270"/>
      <c r="J42" s="270"/>
      <c r="K42" s="270"/>
      <c r="L42" s="270"/>
      <c r="M42" s="270"/>
      <c r="N42" s="270"/>
      <c r="O42" s="270"/>
      <c r="P42" s="272"/>
      <c r="Q42" s="270"/>
      <c r="R42" s="1"/>
      <c r="S42" s="1"/>
    </row>
    <row r="43" spans="2:19" ht="12.5">
      <c r="B43" s="1"/>
      <c r="C43" s="231"/>
      <c r="D43" s="232"/>
      <c r="E43" s="232"/>
      <c r="F43" s="232"/>
      <c r="G43" s="232"/>
      <c r="H43" s="232"/>
      <c r="I43" s="232"/>
      <c r="J43" s="232"/>
      <c r="K43" s="232"/>
      <c r="L43" s="232"/>
      <c r="M43" s="232"/>
      <c r="N43" s="232"/>
      <c r="O43" s="232"/>
      <c r="P43" s="250"/>
      <c r="Q43" s="232"/>
      <c r="R43" s="1"/>
      <c r="S43" s="1"/>
    </row>
    <row r="44" spans="2:19" ht="12.75" customHeight="1">
      <c r="B44" s="1"/>
      <c r="C44" s="231" t="str">
        <f>S117</f>
        <v xml:space="preserve">   Net Revenue Requirement  (TCOS, ln 117)</v>
      </c>
      <c r="D44" s="232"/>
      <c r="E44" s="232"/>
      <c r="F44" s="250">
        <f>R117</f>
        <v>307794887.42342484</v>
      </c>
      <c r="G44" s="250"/>
      <c r="H44" s="232"/>
      <c r="I44" s="232"/>
      <c r="J44" s="232"/>
      <c r="K44" s="232"/>
      <c r="L44" s="232"/>
      <c r="M44" s="232"/>
      <c r="N44" s="232"/>
      <c r="O44" s="232"/>
      <c r="P44" s="250"/>
      <c r="Q44" s="232"/>
      <c r="R44" s="1"/>
      <c r="S44" s="1"/>
    </row>
    <row r="45" spans="2:19" ht="12.5">
      <c r="B45" s="1"/>
      <c r="C45" s="231" t="str">
        <f>S118</f>
        <v xml:space="preserve">   Return  (TCOS, ln 112)</v>
      </c>
      <c r="D45" s="232"/>
      <c r="E45" s="232"/>
      <c r="F45" s="250">
        <f>R118</f>
        <v>130197489.65423596</v>
      </c>
      <c r="G45" s="251"/>
      <c r="H45" s="231"/>
      <c r="I45" s="231"/>
      <c r="J45" s="231"/>
      <c r="K45" s="231"/>
      <c r="L45" s="231"/>
      <c r="M45" s="231"/>
      <c r="N45" s="231"/>
      <c r="O45" s="231"/>
      <c r="P45" s="250"/>
      <c r="Q45" s="231"/>
      <c r="R45" s="1"/>
      <c r="S45" s="1"/>
    </row>
    <row r="46" spans="2:19" ht="12.5">
      <c r="B46" s="1"/>
      <c r="C46" s="231" t="str">
        <f>S119</f>
        <v xml:space="preserve">   Income Taxes  (TCOS, ln 111)</v>
      </c>
      <c r="D46" s="232"/>
      <c r="E46" s="232"/>
      <c r="F46" s="250">
        <f>R119</f>
        <v>30235502.17313458</v>
      </c>
      <c r="G46" s="250"/>
      <c r="H46" s="232"/>
      <c r="I46" s="232"/>
      <c r="J46" s="274"/>
      <c r="K46" s="274"/>
      <c r="L46" s="274"/>
      <c r="M46" s="274"/>
      <c r="N46" s="274"/>
      <c r="O46" s="274"/>
      <c r="P46" s="232"/>
      <c r="Q46" s="274"/>
      <c r="R46" s="1"/>
      <c r="S46" s="1"/>
    </row>
    <row r="47" spans="2:19" ht="12.5">
      <c r="B47" s="1"/>
      <c r="C47" s="231" t="str">
        <f>S120</f>
        <v xml:space="preserve">  Gross Margin Taxes  (TCOS, ln 116)</v>
      </c>
      <c r="D47" s="232"/>
      <c r="E47" s="232"/>
      <c r="F47" s="275">
        <f>R120</f>
        <v>137137.54269927507</v>
      </c>
      <c r="G47" s="250"/>
      <c r="H47" s="232"/>
      <c r="I47" s="232"/>
      <c r="J47" s="274"/>
      <c r="K47" s="274"/>
      <c r="L47" s="274"/>
      <c r="M47" s="274"/>
      <c r="N47" s="274"/>
      <c r="O47" s="274"/>
      <c r="P47" s="232"/>
      <c r="Q47" s="274"/>
      <c r="R47" s="1"/>
      <c r="S47" s="1"/>
    </row>
    <row r="48" spans="2:19" ht="12.5">
      <c r="B48" s="1"/>
      <c r="C48" s="1" t="s">
        <v>26</v>
      </c>
      <c r="D48" s="232"/>
      <c r="E48" s="232"/>
      <c r="F48" s="251">
        <f>F44-F45-F46-F47</f>
        <v>147224758.05335504</v>
      </c>
      <c r="G48" s="251"/>
      <c r="H48" s="248"/>
      <c r="I48" s="232"/>
      <c r="J48" s="248"/>
      <c r="K48" s="248"/>
      <c r="L48" s="248"/>
      <c r="M48" s="248"/>
      <c r="N48" s="248"/>
      <c r="O48" s="248"/>
      <c r="P48" s="248"/>
      <c r="Q48" s="248"/>
      <c r="R48" s="1"/>
      <c r="S48" s="1"/>
    </row>
    <row r="49" spans="2:19" ht="12.5">
      <c r="B49" s="1"/>
      <c r="C49" s="231"/>
      <c r="D49" s="232"/>
      <c r="E49" s="232"/>
      <c r="F49" s="250"/>
      <c r="G49" s="250"/>
      <c r="H49" s="233"/>
      <c r="I49" s="245"/>
      <c r="J49" s="245"/>
      <c r="K49" s="245"/>
      <c r="L49" s="245"/>
      <c r="M49" s="245"/>
      <c r="N49" s="245"/>
      <c r="O49" s="245"/>
      <c r="P49" s="245"/>
      <c r="Q49" s="245"/>
      <c r="R49" s="1"/>
      <c r="S49" s="1"/>
    </row>
    <row r="50" spans="2:19" ht="15.5">
      <c r="B50" s="1"/>
      <c r="C50" s="6" t="str">
        <f>"B.   Determine Net Revenue Requirement with hypothetical "&amp;F13&amp;" basis point increase in ROE."</f>
        <v>B.   Determine Net Revenue Requirement with hypothetical 0 basis point increase in ROE.</v>
      </c>
      <c r="D50" s="236"/>
      <c r="E50" s="236"/>
      <c r="F50" s="250"/>
      <c r="G50" s="250"/>
      <c r="H50" s="233"/>
      <c r="I50" s="245"/>
      <c r="J50" s="245"/>
      <c r="K50" s="245"/>
      <c r="L50" s="245"/>
      <c r="M50" s="245"/>
      <c r="N50" s="245"/>
      <c r="O50" s="245"/>
      <c r="P50" s="245"/>
      <c r="Q50" s="245"/>
      <c r="R50" s="1"/>
      <c r="S50" s="1"/>
    </row>
    <row r="51" spans="2:19" ht="12.5">
      <c r="B51" s="1"/>
      <c r="C51" s="231"/>
      <c r="D51" s="236"/>
      <c r="E51" s="236"/>
      <c r="F51" s="250"/>
      <c r="G51" s="250"/>
      <c r="H51" s="233"/>
      <c r="I51" s="245"/>
      <c r="J51" s="245"/>
      <c r="K51" s="245"/>
      <c r="L51" s="245"/>
      <c r="M51" s="245"/>
      <c r="N51" s="245"/>
      <c r="O51" s="245"/>
      <c r="P51" s="245"/>
      <c r="Q51" s="245"/>
      <c r="R51" s="1"/>
      <c r="S51" s="1"/>
    </row>
    <row r="52" spans="2:19" ht="13">
      <c r="B52" s="1"/>
      <c r="C52" s="231" t="str">
        <f>C48</f>
        <v xml:space="preserve">   Net Revenue Requirement, Less Return and Taxes</v>
      </c>
      <c r="D52" s="236"/>
      <c r="E52" s="236"/>
      <c r="F52" s="250">
        <f>F48</f>
        <v>147224758.05335504</v>
      </c>
      <c r="G52" s="250"/>
      <c r="H52" s="232"/>
      <c r="I52" s="232"/>
      <c r="J52" s="232"/>
      <c r="K52" s="232"/>
      <c r="L52" s="232"/>
      <c r="M52" s="232"/>
      <c r="N52" s="232"/>
      <c r="O52" s="232"/>
      <c r="P52" s="278"/>
      <c r="Q52" s="232"/>
      <c r="R52" s="1"/>
      <c r="S52" s="1"/>
    </row>
    <row r="53" spans="2:19" ht="13">
      <c r="B53" s="1"/>
      <c r="C53" s="236" t="s">
        <v>93</v>
      </c>
      <c r="D53" s="2"/>
      <c r="E53" s="1"/>
      <c r="F53" s="269">
        <f>E26</f>
        <v>130197489.65423596</v>
      </c>
      <c r="G53" s="269"/>
      <c r="H53" s="1"/>
      <c r="I53" s="280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2:19" ht="12.75" customHeight="1">
      <c r="B54" s="1"/>
      <c r="C54" s="231" t="s">
        <v>27</v>
      </c>
      <c r="D54" s="232"/>
      <c r="E54" s="232"/>
      <c r="F54" s="333">
        <f>E37</f>
        <v>30235502.17313458</v>
      </c>
      <c r="G54" s="281"/>
      <c r="H54" s="1"/>
      <c r="I54" s="228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2:19" ht="12.5">
      <c r="B55" s="1"/>
      <c r="C55" s="1" t="str">
        <f>"   Net Revenue Requirement, with "&amp;F13&amp;" Basis Point ROE increase"</f>
        <v xml:space="preserve">   Net Revenue Requirement, with 0 Basis Point ROE increase</v>
      </c>
      <c r="D55" s="2"/>
      <c r="E55" s="1"/>
      <c r="F55" s="269">
        <f>SUM(F52:F54)</f>
        <v>307657749.88072556</v>
      </c>
      <c r="G55" s="269"/>
      <c r="H55" s="1"/>
      <c r="I55" s="228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2:19" ht="12.5">
      <c r="B56" s="1"/>
      <c r="C56" s="1" t="str">
        <f>"   Gross Margin Tax with "&amp;F13&amp;" Basis Point ROE Increase (II C. below)"</f>
        <v xml:space="preserve">   Gross Margin Tax with 0 Basis Point ROE Increase (II C. below)</v>
      </c>
      <c r="F56" s="282">
        <f>+F71</f>
        <v>188287.70377045983</v>
      </c>
      <c r="G56" s="269"/>
      <c r="H56" s="1"/>
      <c r="I56" s="228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2:19" ht="12.5">
      <c r="B57" s="1"/>
      <c r="C57" s="1" t="s">
        <v>28</v>
      </c>
      <c r="D57" s="2"/>
      <c r="E57" s="1"/>
      <c r="F57" s="269">
        <f>+F55+F56</f>
        <v>307846037.58449602</v>
      </c>
      <c r="G57" s="269"/>
      <c r="H57" s="1"/>
      <c r="I57" s="228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2:19" ht="12.5">
      <c r="B58" s="1"/>
      <c r="C58" s="231" t="str">
        <f>S121</f>
        <v xml:space="preserve">   Less: Depreciation  (TCOS, ln 86)</v>
      </c>
      <c r="D58" s="2"/>
      <c r="E58" s="1"/>
      <c r="F58" s="283">
        <f>R121</f>
        <v>59782181.27282913</v>
      </c>
      <c r="G58" s="283"/>
      <c r="H58" s="1"/>
      <c r="I58" s="228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2:19" ht="12.5">
      <c r="B59" s="1"/>
      <c r="C59" s="1" t="str">
        <f>"   Net Rev. Req, w/"&amp;F13&amp;" Basis Point ROE increase, less Depreciation"</f>
        <v xml:space="preserve">   Net Rev. Req, w/0 Basis Point ROE increase, less Depreciation</v>
      </c>
      <c r="D59" s="2"/>
      <c r="E59" s="1"/>
      <c r="F59" s="269">
        <f>F57-F58</f>
        <v>248063856.31166691</v>
      </c>
      <c r="G59" s="269"/>
      <c r="H59" s="1"/>
      <c r="I59" s="228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2:19" ht="12.5">
      <c r="B60" s="1"/>
      <c r="C60" s="1"/>
      <c r="D60" s="2"/>
      <c r="E60" s="1"/>
      <c r="F60" s="1"/>
      <c r="G60" s="1"/>
      <c r="H60" s="1"/>
      <c r="I60" s="228"/>
      <c r="J60" s="1"/>
      <c r="K60" s="1"/>
      <c r="L60" s="1"/>
      <c r="M60" s="1"/>
      <c r="N60" s="1"/>
      <c r="O60" s="1"/>
      <c r="P60" s="1"/>
      <c r="Q60" s="1" t="str">
        <f>IF(ROUND(Q59,0)=ROUND(SUM(Q18:Q58),0),"","Error -- check allocations above).")</f>
        <v/>
      </c>
      <c r="R60" s="1"/>
      <c r="S60" s="1"/>
    </row>
    <row r="61" spans="2:19" ht="15.5">
      <c r="B61" s="1"/>
      <c r="C61" s="6" t="str">
        <f>"C.   Determine Gross Margin Tax with hypothetical "&amp;F13&amp;" basis point increase in ROE."</f>
        <v>C.   Determine Gross Margin Tax with hypothetical 0 basis point increase in ROE.</v>
      </c>
      <c r="F61" s="269"/>
      <c r="G61" s="269"/>
      <c r="H61" s="1"/>
      <c r="I61" s="228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2:19" ht="12.5">
      <c r="B62" s="1"/>
      <c r="C62" s="1" t="str">
        <f>"   Net Revenue Requirement before Gross Margin Taxes, with "&amp;F13&amp;" "</f>
        <v xml:space="preserve">   Net Revenue Requirement before Gross Margin Taxes, with 0 </v>
      </c>
      <c r="F62" s="269">
        <f>+F55</f>
        <v>307657749.88072556</v>
      </c>
      <c r="G62" s="269"/>
      <c r="H62" s="1"/>
      <c r="I62" s="228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2:19" ht="12.5">
      <c r="B63" s="1"/>
      <c r="C63" s="1" t="s">
        <v>29</v>
      </c>
      <c r="F63" s="269"/>
      <c r="G63" s="269"/>
      <c r="H63" s="1"/>
      <c r="I63" s="228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2:19" ht="12.5">
      <c r="B64" s="1"/>
      <c r="C64" s="1" t="str">
        <f>S122</f>
        <v xml:space="preserve">       Apportionment Factor to Texas (Worksheet K, ln 12)</v>
      </c>
      <c r="D64" s="2"/>
      <c r="E64" s="1"/>
      <c r="F64" s="285">
        <f>R122</f>
        <v>0.43687623629877959</v>
      </c>
      <c r="G64" s="8"/>
      <c r="H64" s="1"/>
      <c r="I64" s="228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2:19" ht="12.5">
      <c r="B65" s="1"/>
      <c r="C65" s="1" t="s">
        <v>30</v>
      </c>
      <c r="D65" s="2"/>
      <c r="E65" s="1"/>
      <c r="F65" s="269">
        <f>+F64*F62</f>
        <v>134408359.8360427</v>
      </c>
      <c r="G65" s="269"/>
      <c r="H65" s="1"/>
      <c r="I65" s="228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2:19" ht="12.5">
      <c r="B66" s="1"/>
      <c r="C66" s="1" t="str">
        <f>+'SWE.WS.F.BPU.ATRR.Projected'!C66</f>
        <v xml:space="preserve">       Taxable Percentage of Revenue (22%)</v>
      </c>
      <c r="D66" s="2"/>
      <c r="E66" s="1"/>
      <c r="F66" s="286">
        <f>+'SWE.WS.F.BPU.ATRR.Projected'!F66</f>
        <v>0.14000000000000001</v>
      </c>
      <c r="G66" s="334"/>
      <c r="H66" s="1"/>
      <c r="I66" s="228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2:19" ht="12.5">
      <c r="B67" s="1"/>
      <c r="C67" s="1" t="s">
        <v>31</v>
      </c>
      <c r="D67" s="2"/>
      <c r="E67" s="1"/>
      <c r="F67" s="269">
        <f>+F65*F66</f>
        <v>18817170.377045982</v>
      </c>
      <c r="G67" s="269"/>
      <c r="H67" s="1"/>
      <c r="I67" s="228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2:19" ht="12.5">
      <c r="B68" s="1"/>
      <c r="C68" s="1" t="s">
        <v>32</v>
      </c>
      <c r="D68" s="2"/>
      <c r="E68" s="1"/>
      <c r="F68" s="286">
        <v>0.01</v>
      </c>
      <c r="G68" s="334"/>
      <c r="H68" s="1"/>
      <c r="I68" s="228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2:19" ht="12.5">
      <c r="B69" s="1"/>
      <c r="C69" s="1" t="s">
        <v>33</v>
      </c>
      <c r="D69" s="2"/>
      <c r="E69" s="1"/>
      <c r="F69" s="269">
        <f>+F67*F68</f>
        <v>188171.70377045983</v>
      </c>
      <c r="G69" s="269"/>
      <c r="H69" s="1"/>
      <c r="I69" s="228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2:19" ht="12.5">
      <c r="B70" s="1"/>
      <c r="C70" s="1" t="s">
        <v>34</v>
      </c>
      <c r="D70" s="2"/>
      <c r="E70" s="1"/>
      <c r="F70" s="287">
        <f>+ROUND((F69*F66*F64)/(1-F68)*F68,0)</f>
        <v>116</v>
      </c>
      <c r="G70" s="335"/>
      <c r="H70" s="1"/>
      <c r="I70" s="228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2:19" ht="12.5">
      <c r="B71" s="1"/>
      <c r="C71" s="1" t="s">
        <v>35</v>
      </c>
      <c r="D71" s="2"/>
      <c r="E71" s="1"/>
      <c r="F71" s="269">
        <f>+F69+F70</f>
        <v>188287.70377045983</v>
      </c>
      <c r="G71" s="269"/>
      <c r="H71" s="1"/>
      <c r="I71" s="228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2:19" ht="12.5">
      <c r="B72" s="1"/>
      <c r="C72" s="1"/>
      <c r="D72" s="2"/>
      <c r="E72" s="1"/>
      <c r="F72" s="1"/>
      <c r="G72" s="1"/>
      <c r="H72" s="1"/>
      <c r="I72" s="228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2:19" ht="15.5">
      <c r="B73" s="1"/>
      <c r="C73" s="6" t="str">
        <f>"D.   Determine FCR with hypothetical "&amp;F13&amp;" basis point ROE increase."</f>
        <v>D.   Determine FCR with hypothetical 0 basis point ROE increase.</v>
      </c>
      <c r="D73" s="2"/>
      <c r="E73" s="1"/>
      <c r="F73" s="1"/>
      <c r="G73" s="1"/>
      <c r="H73" s="1"/>
      <c r="I73" s="209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2:19" ht="12.5">
      <c r="B74" s="1"/>
      <c r="C74" s="1"/>
      <c r="D74" s="2"/>
      <c r="E74" s="1"/>
      <c r="F74" s="1"/>
      <c r="G74" s="1"/>
      <c r="H74" s="1"/>
      <c r="I74" s="228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2:19" ht="12.5">
      <c r="B75" s="1"/>
      <c r="C75" s="231" t="str">
        <f>S123</f>
        <v xml:space="preserve">   Net Transmission Plant  (TCOS, ln 37)</v>
      </c>
      <c r="D75" s="2"/>
      <c r="E75" s="1"/>
      <c r="F75" s="269">
        <f>R123</f>
        <v>1991648564.8399999</v>
      </c>
      <c r="G75" s="269"/>
      <c r="I75" s="209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2:19" ht="14">
      <c r="B76" s="1"/>
      <c r="C76" s="1" t="str">
        <f>"   Net Revenue Requirement, with "&amp;F13&amp;" Basis Point ROE increase"</f>
        <v xml:space="preserve">   Net Revenue Requirement, with 0 Basis Point ROE increase</v>
      </c>
      <c r="D76" s="2"/>
      <c r="E76" s="1"/>
      <c r="F76" s="336">
        <f>+F57</f>
        <v>307846037.58449602</v>
      </c>
      <c r="G76" s="336"/>
      <c r="I76" s="209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2:19" ht="12.5">
      <c r="B77" s="1"/>
      <c r="C77" s="1" t="str">
        <f>"   FCR with "&amp;F13&amp;" Basis Point increase in ROE"</f>
        <v xml:space="preserve">   FCR with 0 Basis Point increase in ROE</v>
      </c>
      <c r="D77" s="2"/>
      <c r="E77" s="1"/>
      <c r="F77" s="8">
        <f>IF(F75=0,0,F76/F75)</f>
        <v>0.1545684529987483</v>
      </c>
      <c r="G77" s="8"/>
      <c r="I77" s="209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2:19" ht="12.5">
      <c r="B78" s="1"/>
      <c r="D78" s="2"/>
      <c r="E78" s="1"/>
      <c r="F78" s="1"/>
      <c r="G78" s="1"/>
      <c r="H78" s="337"/>
      <c r="I78" s="209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2:19" ht="12.5">
      <c r="B79" s="1"/>
      <c r="C79" s="1" t="str">
        <f>"   Net Rev. Req, w / "&amp;F13&amp;" Basis Point ROE increase, less Dep."</f>
        <v xml:space="preserve">   Net Rev. Req, w / 0 Basis Point ROE increase, less Dep.</v>
      </c>
      <c r="D79" s="2"/>
      <c r="E79" s="1"/>
      <c r="F79" s="269">
        <f>+F59</f>
        <v>248063856.31166691</v>
      </c>
      <c r="G79" s="269"/>
      <c r="I79" s="209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2:19" ht="12.5">
      <c r="B80" s="1"/>
      <c r="C80" s="1" t="str">
        <f>"   FCR with "&amp;F13&amp;" Basis Point ROE increase, less Depreciation"</f>
        <v xml:space="preserve">   FCR with 0 Basis Point ROE increase, less Depreciation</v>
      </c>
      <c r="D80" s="2"/>
      <c r="E80" s="1"/>
      <c r="F80" s="8">
        <f>IF(F75=0,0,F79/F75)</f>
        <v>0.12455202222466152</v>
      </c>
      <c r="G80" s="8"/>
      <c r="H80" s="229"/>
      <c r="I80" s="209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2:19" ht="12.5">
      <c r="B81" s="1"/>
      <c r="C81" s="231" t="str">
        <f>S124</f>
        <v xml:space="preserve">   FCR less Depreciation  (TCOS, ln 10)</v>
      </c>
      <c r="D81" s="2"/>
      <c r="E81" s="1"/>
      <c r="F81" s="288">
        <f>R124</f>
        <v>0.1245263399019997</v>
      </c>
      <c r="G81" s="288"/>
      <c r="H81" s="338"/>
      <c r="I81" s="209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2:19" ht="12.5">
      <c r="B82" s="1"/>
      <c r="C82" s="1" t="str">
        <f>"   Incremental FCR with "&amp;F13&amp;" Basis Point ROE increase, less Depreciation"</f>
        <v xml:space="preserve">   Incremental FCR with 0 Basis Point ROE increase, less Depreciation</v>
      </c>
      <c r="D82" s="2"/>
      <c r="E82" s="1"/>
      <c r="F82" s="8">
        <f>F80-F81</f>
        <v>2.5682322661826906E-5</v>
      </c>
      <c r="G82" s="8"/>
      <c r="I82" s="209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2:19" ht="12.5">
      <c r="B83" s="1"/>
      <c r="C83" s="1"/>
      <c r="D83" s="2"/>
      <c r="E83" s="1"/>
      <c r="F83" s="8"/>
      <c r="G83" s="8"/>
      <c r="H83" s="1"/>
      <c r="I83" s="228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2:19" ht="18">
      <c r="B84" s="4" t="s">
        <v>36</v>
      </c>
      <c r="C84" s="10" t="s">
        <v>37</v>
      </c>
      <c r="D84" s="2"/>
      <c r="E84" s="1"/>
      <c r="F84" s="8"/>
      <c r="G84" s="8"/>
      <c r="H84" s="1"/>
      <c r="I84" s="228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2:19" ht="12.75" customHeight="1">
      <c r="B85" s="4"/>
      <c r="C85" s="10"/>
      <c r="D85" s="2"/>
      <c r="E85" s="1"/>
      <c r="F85" s="8"/>
      <c r="G85" s="8"/>
      <c r="H85" s="1"/>
      <c r="I85" s="228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2:19" ht="12.75" customHeight="1">
      <c r="B86" s="4"/>
      <c r="C86" s="1" t="s">
        <v>38</v>
      </c>
      <c r="D86" s="2"/>
      <c r="F86" s="284">
        <f>R125</f>
        <v>2674474489</v>
      </c>
      <c r="G86" s="1" t="s">
        <v>39</v>
      </c>
      <c r="I86" s="228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2:19" ht="12.75" customHeight="1">
      <c r="B87" s="4"/>
      <c r="C87" s="1" t="s">
        <v>40</v>
      </c>
      <c r="D87" s="2"/>
      <c r="F87" s="289">
        <f>R126</f>
        <v>2878462592</v>
      </c>
      <c r="G87" s="1" t="s">
        <v>39</v>
      </c>
      <c r="I87" s="228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2:19" ht="12.75" customHeight="1">
      <c r="B88" s="4"/>
      <c r="C88" s="1"/>
      <c r="D88" s="2"/>
      <c r="F88" s="228">
        <f>+F87+F86</f>
        <v>5552937081</v>
      </c>
      <c r="G88" s="228"/>
      <c r="H88" s="1"/>
      <c r="I88" s="228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2:19" ht="12.5">
      <c r="B89" s="1"/>
      <c r="C89" s="1" t="str">
        <f>+S127</f>
        <v>Transmission Plant Average Balance for 2019</v>
      </c>
      <c r="D89" s="2"/>
      <c r="F89" s="280">
        <f>+F88/2</f>
        <v>2776468540.5</v>
      </c>
      <c r="G89" s="280"/>
      <c r="I89" s="228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2:19" ht="12.5">
      <c r="B90" s="1"/>
      <c r="C90" s="231" t="str">
        <f>S128</f>
        <v>Annual Depreciation Expense  (True-Up TCOS,  ln 86)</v>
      </c>
      <c r="D90" s="2"/>
      <c r="E90" s="1"/>
      <c r="F90" s="280">
        <f>R128</f>
        <v>62416638</v>
      </c>
      <c r="G90" s="280"/>
      <c r="I90" s="228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2:19" ht="12.5">
      <c r="B91" s="1"/>
      <c r="C91" s="1" t="s">
        <v>41</v>
      </c>
      <c r="D91" s="2"/>
      <c r="E91" s="1"/>
      <c r="F91" s="8">
        <f>IF(F89=0,0,F90/F89)</f>
        <v>2.2480585351332561E-2</v>
      </c>
      <c r="G91" s="8"/>
      <c r="H91" s="1"/>
      <c r="I91" s="29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2:19" ht="12.5">
      <c r="B92" s="1"/>
      <c r="C92" s="1" t="s">
        <v>42</v>
      </c>
      <c r="D92" s="2"/>
      <c r="E92" s="1"/>
      <c r="F92" s="291">
        <f>IF(F91=0,0,1/F91)</f>
        <v>44.482827487440133</v>
      </c>
      <c r="G92" s="291"/>
      <c r="H92" s="1"/>
      <c r="I92" s="228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2:19" ht="12.5">
      <c r="B93" s="1"/>
      <c r="C93" s="1" t="s">
        <v>43</v>
      </c>
      <c r="D93" s="2"/>
      <c r="E93" s="1"/>
      <c r="F93" s="12">
        <f>ROUND(F92,0)</f>
        <v>44</v>
      </c>
      <c r="G93" s="12"/>
      <c r="H93" s="1"/>
      <c r="I93" s="228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2:19" ht="12.5">
      <c r="B94" s="1"/>
      <c r="C94" s="1"/>
      <c r="D94" s="2"/>
      <c r="E94" s="1"/>
      <c r="F94" s="12"/>
      <c r="G94" s="12"/>
      <c r="H94" s="1"/>
      <c r="I94" s="228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2:19" ht="12.5">
      <c r="B95" s="1"/>
      <c r="C95" s="1"/>
      <c r="D95" s="2"/>
      <c r="E95" s="1"/>
      <c r="F95" s="12"/>
      <c r="G95" s="12"/>
      <c r="H95" s="1"/>
      <c r="I95" s="228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2:19" ht="12.5">
      <c r="B96" s="1"/>
      <c r="C96" s="1"/>
      <c r="D96" s="2"/>
      <c r="E96" s="1"/>
      <c r="F96" s="12"/>
      <c r="G96" s="12"/>
      <c r="H96" s="1"/>
      <c r="I96" s="228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3:19" ht="13">
      <c r="C97" s="1"/>
      <c r="D97" s="2"/>
      <c r="E97" s="1"/>
      <c r="F97" s="1"/>
      <c r="G97" s="1"/>
      <c r="H97" s="1"/>
      <c r="I97" s="228"/>
      <c r="J97" s="1"/>
      <c r="K97" s="1"/>
      <c r="L97" s="1"/>
      <c r="M97" s="1"/>
      <c r="N97" s="1"/>
      <c r="O97" s="1"/>
      <c r="P97" s="1"/>
      <c r="Q97" s="1"/>
      <c r="R97" s="293" t="s">
        <v>112</v>
      </c>
      <c r="S97" s="222" t="s">
        <v>118</v>
      </c>
    </row>
    <row r="98" spans="3:19" ht="12.5">
      <c r="C98" s="1"/>
      <c r="D98" s="2"/>
      <c r="E98" s="1"/>
      <c r="F98" s="1"/>
      <c r="G98" s="1"/>
      <c r="H98" s="1"/>
      <c r="I98" s="228"/>
      <c r="J98" s="1"/>
      <c r="K98" s="1"/>
      <c r="L98" s="1"/>
      <c r="M98" s="1"/>
      <c r="N98" s="1"/>
      <c r="O98" s="1"/>
      <c r="P98" s="1"/>
      <c r="Q98" s="1"/>
    </row>
    <row r="99" spans="3:19" ht="13">
      <c r="C99" s="93" t="s">
        <v>109</v>
      </c>
      <c r="L99" s="93" t="s">
        <v>108</v>
      </c>
      <c r="N99" s="1"/>
      <c r="O99" s="1"/>
      <c r="P99" s="1"/>
      <c r="Q99" s="1"/>
    </row>
    <row r="100" spans="3:19" ht="12.5">
      <c r="C100" s="1"/>
      <c r="D100" s="2"/>
      <c r="E100" s="1"/>
      <c r="F100" s="1"/>
      <c r="G100" s="1"/>
      <c r="H100" s="1"/>
      <c r="I100" s="228"/>
      <c r="J100" s="1"/>
      <c r="K100" s="1"/>
      <c r="L100" s="1"/>
      <c r="M100" s="1"/>
      <c r="N100" s="1"/>
      <c r="O100" s="1"/>
      <c r="P100" s="1"/>
      <c r="Q100" s="1"/>
      <c r="S100" s="222" t="s">
        <v>106</v>
      </c>
    </row>
    <row r="101" spans="3:19" ht="13">
      <c r="C101" s="1"/>
      <c r="D101" s="2"/>
      <c r="E101" s="1"/>
      <c r="F101" s="1"/>
      <c r="G101" s="1"/>
      <c r="H101" s="1"/>
      <c r="I101" s="228"/>
      <c r="J101" s="1"/>
      <c r="K101" s="1"/>
      <c r="L101" s="1"/>
      <c r="M101" s="1"/>
      <c r="N101" s="1"/>
      <c r="O101" s="1"/>
      <c r="P101" s="1"/>
      <c r="Q101" s="1"/>
      <c r="R101" s="293" t="s">
        <v>103</v>
      </c>
      <c r="S101" s="198" t="s">
        <v>120</v>
      </c>
    </row>
    <row r="102" spans="3:19" ht="13.5" thickBot="1">
      <c r="C102" s="1"/>
      <c r="D102" s="2"/>
      <c r="E102" s="1"/>
      <c r="F102" s="1"/>
      <c r="G102" s="1"/>
      <c r="H102" s="1"/>
      <c r="I102" s="228"/>
      <c r="J102" s="1"/>
      <c r="K102" s="1"/>
      <c r="L102" s="1"/>
      <c r="M102" s="1"/>
      <c r="N102" s="1"/>
      <c r="O102" s="1"/>
      <c r="P102" s="1"/>
      <c r="Q102" s="1"/>
      <c r="R102" s="294" t="s">
        <v>138</v>
      </c>
    </row>
    <row r="103" spans="3:19" ht="12.5">
      <c r="C103" s="1"/>
      <c r="D103" s="2"/>
      <c r="E103" s="1"/>
      <c r="F103" s="1"/>
      <c r="G103" s="1"/>
      <c r="H103" s="1"/>
      <c r="I103" s="228"/>
      <c r="J103" s="1"/>
      <c r="K103" s="1"/>
      <c r="L103" s="1"/>
      <c r="M103" s="1"/>
      <c r="N103" s="1"/>
      <c r="O103" s="1"/>
      <c r="P103" s="1"/>
      <c r="Q103" s="1"/>
      <c r="R103" s="339" t="s">
        <v>160</v>
      </c>
      <c r="S103" s="340" t="s">
        <v>127</v>
      </c>
    </row>
    <row r="104" spans="3:19" ht="12.5">
      <c r="C104" s="1"/>
      <c r="D104" s="2"/>
      <c r="E104" s="1"/>
      <c r="F104" s="1"/>
      <c r="G104" s="1"/>
      <c r="H104" s="1"/>
      <c r="I104" s="228"/>
      <c r="J104" s="1"/>
      <c r="K104" s="1"/>
      <c r="L104" s="1"/>
      <c r="M104" s="1"/>
      <c r="N104" s="1"/>
      <c r="O104" s="1"/>
      <c r="P104" s="1"/>
      <c r="Q104" s="1"/>
      <c r="R104" s="341">
        <v>2024</v>
      </c>
      <c r="S104" s="342" t="s">
        <v>82</v>
      </c>
    </row>
    <row r="105" spans="3:19" ht="12.5">
      <c r="C105" s="1"/>
      <c r="D105" s="2"/>
      <c r="E105" s="1"/>
      <c r="F105" s="1"/>
      <c r="G105" s="1"/>
      <c r="H105" s="1"/>
      <c r="I105" s="228"/>
      <c r="J105" s="1"/>
      <c r="K105" s="1"/>
      <c r="L105" s="1"/>
      <c r="M105" s="1"/>
      <c r="N105" s="1"/>
      <c r="O105" s="1"/>
      <c r="P105" s="1"/>
      <c r="Q105" s="1"/>
      <c r="R105" s="299">
        <v>0.105</v>
      </c>
      <c r="S105" s="298" t="s">
        <v>434</v>
      </c>
    </row>
    <row r="106" spans="3:19" ht="12.5">
      <c r="C106" s="1"/>
      <c r="D106" s="2"/>
      <c r="E106" s="1"/>
      <c r="F106" s="1"/>
      <c r="G106" s="1"/>
      <c r="H106" s="1"/>
      <c r="I106" s="228"/>
      <c r="J106" s="1"/>
      <c r="K106" s="1"/>
      <c r="L106" s="1"/>
      <c r="M106" s="1"/>
      <c r="N106" s="1"/>
      <c r="O106" s="1"/>
      <c r="P106" s="1"/>
      <c r="Q106" s="1"/>
      <c r="R106" s="343">
        <v>0</v>
      </c>
      <c r="S106" s="298" t="s">
        <v>1</v>
      </c>
    </row>
    <row r="107" spans="3:19" ht="12.5">
      <c r="C107" s="1"/>
      <c r="D107" s="2"/>
      <c r="E107" s="1"/>
      <c r="F107" s="1"/>
      <c r="G107" s="1"/>
      <c r="H107" s="1"/>
      <c r="I107" s="228"/>
      <c r="J107" s="1"/>
      <c r="K107" s="1"/>
      <c r="L107" s="1"/>
      <c r="M107" s="1"/>
      <c r="N107" s="1"/>
      <c r="O107" s="1"/>
      <c r="P107" s="1"/>
      <c r="Q107" s="1"/>
      <c r="R107" s="299">
        <v>0.49413164329920617</v>
      </c>
      <c r="S107" s="301" t="s">
        <v>98</v>
      </c>
    </row>
    <row r="108" spans="3:19" ht="12.5">
      <c r="C108" s="1"/>
      <c r="D108" s="2"/>
      <c r="E108" s="1"/>
      <c r="F108" s="1"/>
      <c r="G108" s="1"/>
      <c r="H108" s="1"/>
      <c r="I108" s="228"/>
      <c r="J108" s="1"/>
      <c r="K108" s="1"/>
      <c r="L108" s="1"/>
      <c r="M108" s="1"/>
      <c r="N108" s="1"/>
      <c r="O108" s="1"/>
      <c r="P108" s="1"/>
      <c r="Q108" s="1"/>
      <c r="R108" s="302">
        <v>3.8138735926530609E-2</v>
      </c>
      <c r="S108" s="301" t="s">
        <v>99</v>
      </c>
    </row>
    <row r="109" spans="3:19" ht="12.5">
      <c r="C109" s="1"/>
      <c r="D109" s="2"/>
      <c r="E109" s="1"/>
      <c r="F109" s="1"/>
      <c r="G109" s="1"/>
      <c r="H109" s="1"/>
      <c r="I109" s="228"/>
      <c r="J109" s="1"/>
      <c r="K109" s="1"/>
      <c r="L109" s="1"/>
      <c r="M109" s="1"/>
      <c r="N109" s="1"/>
      <c r="O109" s="1"/>
      <c r="P109" s="1"/>
      <c r="Q109" s="1"/>
      <c r="R109" s="299">
        <v>0</v>
      </c>
      <c r="S109" s="301" t="s">
        <v>100</v>
      </c>
    </row>
    <row r="110" spans="3:19" ht="12.5">
      <c r="C110" s="1"/>
      <c r="D110" s="2"/>
      <c r="E110" s="1"/>
      <c r="F110" s="1"/>
      <c r="G110" s="1"/>
      <c r="H110" s="1"/>
      <c r="I110" s="228"/>
      <c r="J110" s="1"/>
      <c r="K110" s="1"/>
      <c r="L110" s="1"/>
      <c r="M110" s="1"/>
      <c r="N110" s="1"/>
      <c r="O110" s="1"/>
      <c r="P110" s="1"/>
      <c r="Q110" s="1"/>
      <c r="R110" s="302">
        <v>0</v>
      </c>
      <c r="S110" s="301" t="s">
        <v>101</v>
      </c>
    </row>
    <row r="111" spans="3:19" ht="12.5">
      <c r="C111" s="1"/>
      <c r="D111" s="2"/>
      <c r="E111" s="1"/>
      <c r="F111" s="1"/>
      <c r="G111" s="1"/>
      <c r="H111" s="1"/>
      <c r="I111" s="228"/>
      <c r="J111" s="1"/>
      <c r="K111" s="1"/>
      <c r="L111" s="1"/>
      <c r="M111" s="1"/>
      <c r="N111" s="1"/>
      <c r="O111" s="1"/>
      <c r="P111" s="1"/>
      <c r="Q111" s="1"/>
      <c r="R111" s="299">
        <v>0.50586835670079389</v>
      </c>
      <c r="S111" s="303" t="s">
        <v>102</v>
      </c>
    </row>
    <row r="112" spans="3:19" ht="12.5">
      <c r="C112" s="1"/>
      <c r="D112" s="2"/>
      <c r="E112" s="1"/>
      <c r="F112" s="1"/>
      <c r="G112" s="1"/>
      <c r="H112" s="1"/>
      <c r="I112" s="228"/>
      <c r="J112" s="1"/>
      <c r="K112" s="1"/>
      <c r="L112" s="1"/>
      <c r="M112" s="1"/>
      <c r="N112" s="1"/>
      <c r="O112" s="1"/>
      <c r="P112" s="1"/>
      <c r="Q112" s="1"/>
      <c r="R112" s="308">
        <v>1809260046.1566496</v>
      </c>
      <c r="S112" s="344" t="s">
        <v>449</v>
      </c>
    </row>
    <row r="113" spans="3:19" ht="12.5">
      <c r="C113" s="1"/>
      <c r="D113" s="2"/>
      <c r="E113" s="1"/>
      <c r="F113" s="1"/>
      <c r="G113" s="1"/>
      <c r="H113" s="1"/>
      <c r="I113" s="228"/>
      <c r="J113" s="1"/>
      <c r="K113" s="1"/>
      <c r="L113" s="1"/>
      <c r="M113" s="1"/>
      <c r="N113" s="1"/>
      <c r="O113" s="1"/>
      <c r="P113" s="1"/>
      <c r="Q113" s="1"/>
      <c r="R113" s="306">
        <v>0.24317999999999995</v>
      </c>
      <c r="S113" s="345" t="s">
        <v>450</v>
      </c>
    </row>
    <row r="114" spans="3:19" ht="12.5">
      <c r="C114" s="1"/>
      <c r="D114" s="2"/>
      <c r="E114" s="1"/>
      <c r="F114" s="1"/>
      <c r="G114" s="1"/>
      <c r="H114" s="1"/>
      <c r="I114" s="228"/>
      <c r="J114" s="1"/>
      <c r="K114" s="1"/>
      <c r="L114" s="1"/>
      <c r="M114" s="1"/>
      <c r="N114" s="1"/>
      <c r="O114" s="1"/>
      <c r="P114" s="1"/>
      <c r="Q114" s="1"/>
      <c r="R114" s="308">
        <v>35513.957477600357</v>
      </c>
      <c r="S114" s="345" t="s">
        <v>451</v>
      </c>
    </row>
    <row r="115" spans="3:19" ht="12.5">
      <c r="C115" s="1"/>
      <c r="D115" s="2"/>
      <c r="E115" s="1"/>
      <c r="F115" s="1"/>
      <c r="G115" s="1"/>
      <c r="H115" s="1"/>
      <c r="I115" s="228"/>
      <c r="J115" s="1"/>
      <c r="K115" s="1"/>
      <c r="L115" s="1"/>
      <c r="M115" s="1"/>
      <c r="N115" s="1"/>
      <c r="O115" s="1"/>
      <c r="P115" s="1"/>
      <c r="Q115" s="1"/>
      <c r="R115" s="308">
        <v>-953110.19839128165</v>
      </c>
      <c r="S115" s="346" t="s">
        <v>436</v>
      </c>
    </row>
    <row r="116" spans="3:19" ht="12.5">
      <c r="C116" s="1"/>
      <c r="D116" s="2"/>
      <c r="E116" s="1"/>
      <c r="F116" s="1"/>
      <c r="G116" s="1"/>
      <c r="H116" s="1"/>
      <c r="I116" s="228"/>
      <c r="J116" s="1"/>
      <c r="K116" s="1"/>
      <c r="L116" s="1"/>
      <c r="M116" s="1"/>
      <c r="N116" s="1"/>
      <c r="O116" s="1"/>
      <c r="P116" s="1"/>
      <c r="Q116" s="1"/>
      <c r="R116" s="308">
        <v>274110.34539885307</v>
      </c>
      <c r="S116" s="346" t="s">
        <v>437</v>
      </c>
    </row>
    <row r="117" spans="3:19" ht="12.5">
      <c r="C117" s="1"/>
      <c r="D117" s="2"/>
      <c r="E117" s="1"/>
      <c r="F117" s="1"/>
      <c r="G117" s="1"/>
      <c r="H117" s="1"/>
      <c r="I117" s="228"/>
      <c r="J117" s="1"/>
      <c r="K117" s="1"/>
      <c r="L117" s="1"/>
      <c r="M117" s="1"/>
      <c r="N117" s="1"/>
      <c r="O117" s="1"/>
      <c r="P117" s="1"/>
      <c r="Q117" s="1"/>
      <c r="R117" s="308">
        <v>307794887.42342484</v>
      </c>
      <c r="S117" s="345" t="s">
        <v>452</v>
      </c>
    </row>
    <row r="118" spans="3:19" ht="12.5">
      <c r="C118" s="1"/>
      <c r="D118" s="2"/>
      <c r="E118" s="1"/>
      <c r="F118" s="1"/>
      <c r="G118" s="1"/>
      <c r="H118" s="1"/>
      <c r="I118" s="228"/>
      <c r="J118" s="1"/>
      <c r="K118" s="1"/>
      <c r="L118" s="1"/>
      <c r="M118" s="1"/>
      <c r="N118" s="1"/>
      <c r="O118" s="1"/>
      <c r="P118" s="1"/>
      <c r="Q118" s="1"/>
      <c r="R118" s="308">
        <v>130197489.65423596</v>
      </c>
      <c r="S118" s="345" t="s">
        <v>453</v>
      </c>
    </row>
    <row r="119" spans="3:19" ht="12.5">
      <c r="C119" s="1"/>
      <c r="D119" s="2"/>
      <c r="E119" s="1"/>
      <c r="F119" s="1"/>
      <c r="G119" s="1"/>
      <c r="H119" s="1"/>
      <c r="I119" s="228"/>
      <c r="J119" s="1"/>
      <c r="K119" s="1"/>
      <c r="L119" s="1"/>
      <c r="M119" s="1"/>
      <c r="N119" s="1"/>
      <c r="O119" s="1"/>
      <c r="P119" s="1"/>
      <c r="Q119" s="1"/>
      <c r="R119" s="308">
        <v>30235502.17313458</v>
      </c>
      <c r="S119" s="345" t="s">
        <v>454</v>
      </c>
    </row>
    <row r="120" spans="3:19" ht="12.5">
      <c r="C120" s="1"/>
      <c r="D120" s="2"/>
      <c r="E120" s="1"/>
      <c r="F120" s="1"/>
      <c r="G120" s="1"/>
      <c r="H120" s="1"/>
      <c r="I120" s="228"/>
      <c r="J120" s="1"/>
      <c r="K120" s="1"/>
      <c r="L120" s="1"/>
      <c r="M120" s="1"/>
      <c r="N120" s="1"/>
      <c r="O120" s="1"/>
      <c r="P120" s="1"/>
      <c r="Q120" s="1"/>
      <c r="R120" s="308">
        <v>137137.54269927507</v>
      </c>
      <c r="S120" s="345" t="s">
        <v>455</v>
      </c>
    </row>
    <row r="121" spans="3:19" ht="12.5">
      <c r="C121" s="1"/>
      <c r="D121" s="2"/>
      <c r="E121" s="1"/>
      <c r="F121" s="1"/>
      <c r="G121" s="1"/>
      <c r="H121" s="1"/>
      <c r="I121" s="228"/>
      <c r="J121" s="1"/>
      <c r="K121" s="1"/>
      <c r="L121" s="1"/>
      <c r="M121" s="1"/>
      <c r="N121" s="1"/>
      <c r="O121" s="1"/>
      <c r="P121" s="1"/>
      <c r="Q121" s="1"/>
      <c r="R121" s="308">
        <v>59782181.27282913</v>
      </c>
      <c r="S121" s="345" t="s">
        <v>456</v>
      </c>
    </row>
    <row r="122" spans="3:19" ht="12.5">
      <c r="C122" s="1"/>
      <c r="D122" s="2"/>
      <c r="E122" s="1"/>
      <c r="F122" s="1"/>
      <c r="G122" s="1"/>
      <c r="H122" s="1"/>
      <c r="I122" s="228"/>
      <c r="J122" s="1"/>
      <c r="K122" s="1"/>
      <c r="L122" s="1"/>
      <c r="M122" s="1"/>
      <c r="N122" s="1"/>
      <c r="O122" s="1"/>
      <c r="P122" s="1"/>
      <c r="Q122" s="1"/>
      <c r="R122" s="306">
        <v>0.43687623629877959</v>
      </c>
      <c r="S122" s="345" t="s">
        <v>105</v>
      </c>
    </row>
    <row r="123" spans="3:19" ht="12.5">
      <c r="C123" s="1"/>
      <c r="D123" s="2"/>
      <c r="E123" s="1"/>
      <c r="F123" s="1"/>
      <c r="G123" s="1"/>
      <c r="H123" s="1"/>
      <c r="I123" s="228"/>
      <c r="J123" s="1"/>
      <c r="K123" s="1"/>
      <c r="L123" s="1"/>
      <c r="M123" s="1"/>
      <c r="N123" s="1"/>
      <c r="O123" s="1"/>
      <c r="P123" s="1"/>
      <c r="Q123" s="1"/>
      <c r="R123" s="308">
        <v>1991648564.8399999</v>
      </c>
      <c r="S123" s="345" t="s">
        <v>438</v>
      </c>
    </row>
    <row r="124" spans="3:19" ht="12.5">
      <c r="C124" s="1"/>
      <c r="D124" s="2"/>
      <c r="E124" s="1"/>
      <c r="F124" s="1"/>
      <c r="G124" s="1"/>
      <c r="H124" s="1"/>
      <c r="I124" s="228"/>
      <c r="J124" s="1"/>
      <c r="K124" s="1"/>
      <c r="L124" s="1"/>
      <c r="M124" s="1"/>
      <c r="N124" s="1"/>
      <c r="O124" s="1"/>
      <c r="P124" s="1"/>
      <c r="Q124" s="1"/>
      <c r="R124" s="306">
        <v>0.1245263399019997</v>
      </c>
      <c r="S124" s="347" t="s">
        <v>439</v>
      </c>
    </row>
    <row r="125" spans="3:19" ht="12.5">
      <c r="C125" s="1"/>
      <c r="D125" s="2"/>
      <c r="E125" s="1"/>
      <c r="F125" s="1"/>
      <c r="G125" s="1"/>
      <c r="H125" s="1"/>
      <c r="I125" s="228"/>
      <c r="J125" s="1"/>
      <c r="K125" s="1"/>
      <c r="L125" s="1"/>
      <c r="M125" s="1"/>
      <c r="N125" s="1"/>
      <c r="O125" s="1"/>
      <c r="P125" s="1"/>
      <c r="Q125" s="1"/>
      <c r="R125" s="348">
        <v>2674474489</v>
      </c>
      <c r="S125" s="301" t="s">
        <v>38</v>
      </c>
    </row>
    <row r="126" spans="3:19" ht="12.5">
      <c r="C126" s="1"/>
      <c r="D126" s="2"/>
      <c r="E126" s="1"/>
      <c r="F126" s="1"/>
      <c r="G126" s="1"/>
      <c r="H126" s="1"/>
      <c r="I126" s="228"/>
      <c r="J126" s="1"/>
      <c r="K126" s="1"/>
      <c r="L126" s="1"/>
      <c r="M126" s="1"/>
      <c r="N126" s="1"/>
      <c r="O126" s="1"/>
      <c r="P126" s="1"/>
      <c r="Q126" s="1"/>
      <c r="R126" s="310">
        <v>2878462592</v>
      </c>
      <c r="S126" s="303" t="s">
        <v>40</v>
      </c>
    </row>
    <row r="127" spans="3:19" ht="12.5">
      <c r="C127" s="1"/>
      <c r="D127" s="2"/>
      <c r="E127" s="1"/>
      <c r="F127" s="1"/>
      <c r="G127" s="1"/>
      <c r="H127" s="1"/>
      <c r="I127" s="228"/>
      <c r="J127" s="1"/>
      <c r="K127" s="1"/>
      <c r="L127" s="1"/>
      <c r="M127" s="1"/>
      <c r="N127" s="1"/>
      <c r="O127" s="1"/>
      <c r="P127" s="1"/>
      <c r="Q127" s="1"/>
      <c r="R127" s="310">
        <v>2739528174.0769229</v>
      </c>
      <c r="S127" s="311" t="s">
        <v>447</v>
      </c>
    </row>
    <row r="128" spans="3:19" ht="13" thickBot="1">
      <c r="C128" s="1"/>
      <c r="D128" s="2"/>
      <c r="E128" s="1"/>
      <c r="F128" s="1"/>
      <c r="G128" s="1"/>
      <c r="H128" s="1"/>
      <c r="I128" s="228"/>
      <c r="J128" s="1"/>
      <c r="K128" s="1"/>
      <c r="L128" s="1"/>
      <c r="M128" s="1"/>
      <c r="N128" s="1"/>
      <c r="O128" s="1"/>
      <c r="P128" s="1"/>
      <c r="Q128" s="1"/>
      <c r="R128" s="349">
        <v>62416638</v>
      </c>
      <c r="S128" s="312" t="s">
        <v>448</v>
      </c>
    </row>
    <row r="129" spans="3:19" ht="12.5">
      <c r="C129" s="1"/>
      <c r="D129" s="2"/>
      <c r="E129" s="1"/>
      <c r="F129" s="1"/>
      <c r="G129" s="1"/>
      <c r="H129" s="1"/>
      <c r="I129" s="228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3:19" ht="13">
      <c r="C130" s="1"/>
      <c r="D130" s="2"/>
      <c r="E130" s="1"/>
      <c r="F130" s="1"/>
      <c r="G130" s="1"/>
      <c r="H130" s="1"/>
      <c r="I130" s="228"/>
      <c r="J130" s="1"/>
      <c r="K130" s="1"/>
      <c r="L130" s="1"/>
      <c r="M130" s="1"/>
      <c r="N130" s="1"/>
      <c r="O130" s="1"/>
      <c r="P130" s="1"/>
      <c r="Q130" s="1"/>
      <c r="R130" s="293" t="s">
        <v>104</v>
      </c>
      <c r="S130" s="1" t="s">
        <v>116</v>
      </c>
    </row>
    <row r="131" spans="3:19" ht="13.5" thickBot="1">
      <c r="C131" s="1"/>
      <c r="D131" s="2"/>
      <c r="E131" s="1"/>
      <c r="F131" s="1"/>
      <c r="G131" s="1"/>
      <c r="H131" s="1"/>
      <c r="I131" s="228"/>
      <c r="J131" s="1"/>
      <c r="K131" s="1"/>
      <c r="L131" s="1"/>
      <c r="M131" s="1"/>
      <c r="N131" s="1"/>
      <c r="O131" s="1"/>
      <c r="P131" s="1"/>
      <c r="Q131" s="1"/>
      <c r="R131" s="294" t="s">
        <v>139</v>
      </c>
      <c r="S131" s="1"/>
    </row>
    <row r="132" spans="3:19" ht="12.5">
      <c r="C132" s="1"/>
      <c r="D132" s="2"/>
      <c r="E132" s="1"/>
      <c r="F132" s="1"/>
      <c r="G132" s="1"/>
      <c r="H132" s="1"/>
      <c r="I132" s="228"/>
      <c r="J132" s="1"/>
      <c r="K132" s="1"/>
      <c r="L132" s="1"/>
      <c r="M132" s="1"/>
      <c r="N132" s="1"/>
      <c r="O132" s="1"/>
      <c r="P132" s="1"/>
      <c r="Q132" s="1"/>
      <c r="R132" s="350">
        <v>82474097.556711867</v>
      </c>
      <c r="S132" t="s">
        <v>121</v>
      </c>
    </row>
    <row r="133" spans="3:19" ht="12.5">
      <c r="C133" s="1"/>
      <c r="D133" s="2"/>
      <c r="E133" s="1"/>
      <c r="F133" s="1"/>
      <c r="G133" s="1"/>
      <c r="H133" s="1"/>
      <c r="I133" s="228"/>
      <c r="J133" s="1"/>
      <c r="K133" s="1"/>
      <c r="L133" s="1"/>
      <c r="M133" s="1"/>
      <c r="N133" s="1"/>
      <c r="O133" s="1"/>
      <c r="P133" s="1"/>
      <c r="Q133" s="1"/>
      <c r="R133" s="351">
        <v>82474097.556711867</v>
      </c>
      <c r="S133" t="s">
        <v>122</v>
      </c>
    </row>
    <row r="134" spans="3:19" ht="12.5">
      <c r="C134" s="1"/>
      <c r="D134" s="2"/>
      <c r="E134" s="1"/>
      <c r="F134" s="1"/>
      <c r="G134" s="1"/>
      <c r="H134" s="1"/>
      <c r="I134" s="228"/>
      <c r="J134" s="1"/>
      <c r="K134" s="1"/>
      <c r="L134" s="1"/>
      <c r="M134" s="1"/>
      <c r="N134" s="1"/>
      <c r="O134" s="1"/>
      <c r="P134" s="1"/>
      <c r="Q134" s="1"/>
      <c r="R134" s="351">
        <v>84895526.749874592</v>
      </c>
      <c r="S134" t="s">
        <v>123</v>
      </c>
    </row>
    <row r="135" spans="3:19" ht="13" thickBot="1">
      <c r="C135" s="1"/>
      <c r="D135" s="2"/>
      <c r="E135" s="1"/>
      <c r="F135" s="1"/>
      <c r="G135" s="1"/>
      <c r="H135" s="1"/>
      <c r="I135" s="228"/>
      <c r="J135" s="1"/>
      <c r="K135" s="1"/>
      <c r="L135" s="1"/>
      <c r="M135" s="1"/>
      <c r="N135" s="1"/>
      <c r="O135" s="1"/>
      <c r="P135" s="1"/>
      <c r="Q135" s="1"/>
      <c r="R135" s="352">
        <v>84895526.749874592</v>
      </c>
      <c r="S135" t="s">
        <v>124</v>
      </c>
    </row>
    <row r="136" spans="3:19" ht="12.75" customHeight="1">
      <c r="R136" s="1"/>
      <c r="S136" s="1"/>
    </row>
    <row r="137" spans="3:19" ht="12.75" customHeight="1">
      <c r="R137" s="293" t="s">
        <v>114</v>
      </c>
      <c r="S137" s="222" t="s">
        <v>119</v>
      </c>
    </row>
  </sheetData>
  <mergeCells count="6">
    <mergeCell ref="C8:I8"/>
    <mergeCell ref="A1:K1"/>
    <mergeCell ref="A2:K2"/>
    <mergeCell ref="A3:K3"/>
    <mergeCell ref="A4:K4"/>
    <mergeCell ref="A5:K5"/>
  </mergeCells>
  <phoneticPr fontId="0" type="noConversion"/>
  <printOptions horizontalCentered="1"/>
  <pageMargins left="0.25" right="0.25" top="0.75" bottom="0.25" header="0.25" footer="0.5"/>
  <pageSetup scale="41" fitToHeight="5" orientation="landscape" horizontalDpi="1200" verticalDpi="1200" r:id="rId1"/>
  <headerFooter alignWithMargins="0">
    <oddHeader xml:space="preserve">&amp;R&amp;16AEP - SPP Formula Rate
SWEPCO TCOS - WS G
Page: &amp;P of &amp;N
</oddHeader>
    <oddFooter>&amp;L&amp;A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78"/>
  <dimension ref="A1:Q162"/>
  <sheetViews>
    <sheetView zoomScaleNormal="100" zoomScaleSheetLayoutView="75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27 of 77</v>
      </c>
      <c r="Q1" s="13"/>
    </row>
    <row r="2" spans="1:17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 t="str">
        <f>RIGHT(N3,3)</f>
        <v/>
      </c>
      <c r="P3" s="96">
        <v>1</v>
      </c>
    </row>
    <row r="4" spans="1:17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7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43868.736181598797</v>
      </c>
      <c r="P5" s="1"/>
    </row>
    <row r="6" spans="1:17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43868.736181598797</v>
      </c>
      <c r="O6" s="1"/>
      <c r="P6" s="1"/>
    </row>
    <row r="7" spans="1:17" ht="13.5" thickBot="1">
      <c r="C7" s="25" t="s">
        <v>48</v>
      </c>
      <c r="D7" s="127" t="s">
        <v>279</v>
      </c>
      <c r="E7" s="1"/>
      <c r="F7" s="1"/>
      <c r="G7" s="29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7" ht="13.5" thickBot="1">
      <c r="C8" s="29"/>
      <c r="D8" s="104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423" t="s">
        <v>278</v>
      </c>
      <c r="E9" s="456" t="s">
        <v>488</v>
      </c>
      <c r="F9" s="31"/>
      <c r="G9" s="461" t="s">
        <v>541</v>
      </c>
      <c r="H9" s="31"/>
      <c r="I9" s="32"/>
      <c r="J9" s="33"/>
      <c r="P9" s="1"/>
    </row>
    <row r="10" spans="1:17" ht="13">
      <c r="C10" s="34" t="s">
        <v>51</v>
      </c>
      <c r="D10" s="362">
        <v>421517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7" ht="12.5">
      <c r="C11" s="34" t="s">
        <v>54</v>
      </c>
      <c r="D11" s="37">
        <v>2012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2">
        <v>6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10280.90243902439</v>
      </c>
      <c r="J14" s="292"/>
      <c r="K14" s="292"/>
      <c r="L14" s="292"/>
      <c r="M14" s="292"/>
      <c r="N14" s="292"/>
      <c r="O14" s="1"/>
      <c r="P14" s="1"/>
    </row>
    <row r="15" spans="1:17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131" t="s">
        <v>260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2012</v>
      </c>
      <c r="D17" s="133">
        <v>450200</v>
      </c>
      <c r="E17" s="373">
        <v>5359.5238095238092</v>
      </c>
      <c r="F17" s="133">
        <v>444840.47619047621</v>
      </c>
      <c r="G17" s="373">
        <v>71516.261736212298</v>
      </c>
      <c r="H17" s="374">
        <v>71516.261736212298</v>
      </c>
      <c r="I17" s="141">
        <v>0</v>
      </c>
      <c r="J17" s="52"/>
      <c r="K17" s="112">
        <f t="shared" ref="K17:K22" si="0">G17</f>
        <v>71516.261736212298</v>
      </c>
      <c r="L17" s="53">
        <f t="shared" ref="L17:L48" si="1">IF(K17&lt;&gt;0,+G17-K17,0)</f>
        <v>0</v>
      </c>
      <c r="M17" s="112">
        <f t="shared" ref="M17:M22" si="2">H17</f>
        <v>71516.261736212298</v>
      </c>
      <c r="N17" s="53">
        <f t="shared" ref="N17:N48" si="3">IF(M17&lt;&gt;0,+H17-M17,0)</f>
        <v>0</v>
      </c>
      <c r="O17" s="54">
        <f t="shared" ref="O17:O48" si="4">+N17-L17</f>
        <v>0</v>
      </c>
      <c r="P17" s="1"/>
    </row>
    <row r="18" spans="2:16" ht="12.5">
      <c r="B18" s="7" t="str">
        <f t="shared" ref="B18:B49" si="5">IF(D18=F17,"","IU")</f>
        <v>IU</v>
      </c>
      <c r="C18" s="50">
        <f>IF(D11="","-",+C17+1)</f>
        <v>2013</v>
      </c>
      <c r="D18" s="151">
        <v>424657.47619047621</v>
      </c>
      <c r="E18" s="419">
        <v>10238.5</v>
      </c>
      <c r="F18" s="151">
        <v>414418.97619047621</v>
      </c>
      <c r="G18" s="419">
        <v>68251.803233746105</v>
      </c>
      <c r="H18" s="420">
        <v>68251.803233746105</v>
      </c>
      <c r="I18" s="153">
        <v>0</v>
      </c>
      <c r="J18" s="52"/>
      <c r="K18" s="113">
        <f t="shared" si="0"/>
        <v>68251.803233746105</v>
      </c>
      <c r="L18" s="54">
        <f t="shared" ref="L18:L23" si="6">IF(K18&lt;&gt;0,+G18-K18,0)</f>
        <v>0</v>
      </c>
      <c r="M18" s="113">
        <f t="shared" si="2"/>
        <v>68251.803233746105</v>
      </c>
      <c r="N18" s="54">
        <f t="shared" ref="N18:N23" si="7">IF(M18&lt;&gt;0,+H18-M18,0)</f>
        <v>0</v>
      </c>
      <c r="O18" s="54">
        <f t="shared" ref="O18:O23" si="8">+N18-L18</f>
        <v>0</v>
      </c>
      <c r="P18" s="1"/>
    </row>
    <row r="19" spans="2:16" ht="12.5">
      <c r="B19" s="7" t="str">
        <f t="shared" si="5"/>
        <v/>
      </c>
      <c r="C19" s="50">
        <f>IF(D11="","-",+C18+1)</f>
        <v>2014</v>
      </c>
      <c r="D19" s="151">
        <v>414418.97619047621</v>
      </c>
      <c r="E19" s="419">
        <v>10238.5</v>
      </c>
      <c r="F19" s="151">
        <v>404180.47619047621</v>
      </c>
      <c r="G19" s="419">
        <v>64766.693467581994</v>
      </c>
      <c r="H19" s="420">
        <v>64766.693467581994</v>
      </c>
      <c r="I19" s="153">
        <v>0</v>
      </c>
      <c r="J19" s="52"/>
      <c r="K19" s="113">
        <f t="shared" si="0"/>
        <v>64766.693467581994</v>
      </c>
      <c r="L19" s="54">
        <f t="shared" si="6"/>
        <v>0</v>
      </c>
      <c r="M19" s="113">
        <f t="shared" si="2"/>
        <v>64766.693467581994</v>
      </c>
      <c r="N19" s="54">
        <f t="shared" si="7"/>
        <v>0</v>
      </c>
      <c r="O19" s="54">
        <f t="shared" si="8"/>
        <v>0</v>
      </c>
      <c r="P19" s="1"/>
    </row>
    <row r="20" spans="2:16" ht="12.5">
      <c r="B20" s="7" t="str">
        <f t="shared" si="5"/>
        <v>IU</v>
      </c>
      <c r="C20" s="50">
        <f>IF(D11="","-",+C19+1)</f>
        <v>2015</v>
      </c>
      <c r="D20" s="151">
        <v>395680.47619047621</v>
      </c>
      <c r="E20" s="419">
        <v>10036.119047619048</v>
      </c>
      <c r="F20" s="151">
        <v>385644.35714285716</v>
      </c>
      <c r="G20" s="419">
        <v>60827.332352293794</v>
      </c>
      <c r="H20" s="420">
        <v>60827.332352293794</v>
      </c>
      <c r="I20" s="52">
        <v>0</v>
      </c>
      <c r="J20" s="52"/>
      <c r="K20" s="113">
        <f t="shared" si="0"/>
        <v>60827.332352293794</v>
      </c>
      <c r="L20" s="54">
        <f t="shared" si="6"/>
        <v>0</v>
      </c>
      <c r="M20" s="113">
        <f t="shared" si="2"/>
        <v>60827.332352293794</v>
      </c>
      <c r="N20" s="54">
        <f t="shared" si="7"/>
        <v>0</v>
      </c>
      <c r="O20" s="54">
        <f t="shared" si="8"/>
        <v>0</v>
      </c>
      <c r="P20" s="1"/>
    </row>
    <row r="21" spans="2:16" ht="12.5">
      <c r="B21" s="7" t="str">
        <f t="shared" si="5"/>
        <v/>
      </c>
      <c r="C21" s="50">
        <f>IF(D12="","-",+C20+1)</f>
        <v>2016</v>
      </c>
      <c r="D21" s="151">
        <v>385644.35714285716</v>
      </c>
      <c r="E21" s="419">
        <v>10036.119047619048</v>
      </c>
      <c r="F21" s="151">
        <v>375608.23809523811</v>
      </c>
      <c r="G21" s="419">
        <v>58895.229275947575</v>
      </c>
      <c r="H21" s="420">
        <v>58895.229275947575</v>
      </c>
      <c r="I21" s="52">
        <f t="shared" ref="I21:I49" si="9">H21-G21</f>
        <v>0</v>
      </c>
      <c r="J21" s="52"/>
      <c r="K21" s="113">
        <f t="shared" si="0"/>
        <v>58895.229275947575</v>
      </c>
      <c r="L21" s="54">
        <f t="shared" si="6"/>
        <v>0</v>
      </c>
      <c r="M21" s="113">
        <f t="shared" si="2"/>
        <v>58895.229275947575</v>
      </c>
      <c r="N21" s="54">
        <f t="shared" si="7"/>
        <v>0</v>
      </c>
      <c r="O21" s="54">
        <f t="shared" si="8"/>
        <v>0</v>
      </c>
      <c r="P21" s="1"/>
    </row>
    <row r="22" spans="2:16" ht="12.5">
      <c r="B22" s="7" t="str">
        <f t="shared" si="5"/>
        <v/>
      </c>
      <c r="C22" s="50">
        <f>IF(D11="","-",+C21+1)</f>
        <v>2017</v>
      </c>
      <c r="D22" s="151">
        <v>375608.23809523811</v>
      </c>
      <c r="E22" s="419">
        <v>9802.7209302325573</v>
      </c>
      <c r="F22" s="151">
        <v>365805.51716500556</v>
      </c>
      <c r="G22" s="419">
        <v>55730.535228858629</v>
      </c>
      <c r="H22" s="420">
        <v>55730.535228858629</v>
      </c>
      <c r="I22" s="52">
        <f t="shared" si="9"/>
        <v>0</v>
      </c>
      <c r="J22" s="52"/>
      <c r="K22" s="113">
        <f t="shared" si="0"/>
        <v>55730.535228858629</v>
      </c>
      <c r="L22" s="54">
        <f t="shared" si="6"/>
        <v>0</v>
      </c>
      <c r="M22" s="113">
        <f t="shared" si="2"/>
        <v>55730.535228858629</v>
      </c>
      <c r="N22" s="54">
        <f t="shared" si="7"/>
        <v>0</v>
      </c>
      <c r="O22" s="54">
        <f t="shared" si="8"/>
        <v>0</v>
      </c>
      <c r="P22" s="1"/>
    </row>
    <row r="23" spans="2:16" ht="12.5">
      <c r="B23" s="7" t="str">
        <f t="shared" si="5"/>
        <v/>
      </c>
      <c r="C23" s="50">
        <f>IF(D11="","-",+C22+1)</f>
        <v>2018</v>
      </c>
      <c r="D23" s="151">
        <v>365805.51716500556</v>
      </c>
      <c r="E23" s="419">
        <v>10280.90243902439</v>
      </c>
      <c r="F23" s="151">
        <v>355524.61472598114</v>
      </c>
      <c r="G23" s="419">
        <v>56119.304010268112</v>
      </c>
      <c r="H23" s="420">
        <v>56119.304010268112</v>
      </c>
      <c r="I23" s="52">
        <f t="shared" si="9"/>
        <v>0</v>
      </c>
      <c r="J23" s="52"/>
      <c r="K23" s="113">
        <f t="shared" ref="K23:K28" si="10">G23</f>
        <v>56119.304010268112</v>
      </c>
      <c r="L23" s="54">
        <f t="shared" si="6"/>
        <v>0</v>
      </c>
      <c r="M23" s="113">
        <f t="shared" ref="M23:M28" si="11">H23</f>
        <v>56119.304010268112</v>
      </c>
      <c r="N23" s="54">
        <f t="shared" si="7"/>
        <v>0</v>
      </c>
      <c r="O23" s="54">
        <f t="shared" si="8"/>
        <v>0</v>
      </c>
      <c r="P23" s="1"/>
    </row>
    <row r="24" spans="2:16" ht="12.5">
      <c r="B24" s="7" t="str">
        <f t="shared" si="5"/>
        <v/>
      </c>
      <c r="C24" s="50">
        <f>IF(D11="","-",+C23+1)</f>
        <v>2019</v>
      </c>
      <c r="D24" s="151">
        <v>355524.61472598114</v>
      </c>
      <c r="E24" s="419">
        <v>10280.90243902439</v>
      </c>
      <c r="F24" s="151">
        <v>345243.71228695672</v>
      </c>
      <c r="G24" s="419">
        <v>54812.661978610966</v>
      </c>
      <c r="H24" s="420">
        <v>54812.661978610966</v>
      </c>
      <c r="I24" s="52">
        <f t="shared" si="9"/>
        <v>0</v>
      </c>
      <c r="J24" s="52"/>
      <c r="K24" s="113">
        <f t="shared" si="10"/>
        <v>54812.661978610966</v>
      </c>
      <c r="L24" s="54">
        <f t="shared" ref="L24" si="12">IF(K24&lt;&gt;0,+G24-K24,0)</f>
        <v>0</v>
      </c>
      <c r="M24" s="113">
        <f t="shared" si="11"/>
        <v>54812.661978610966</v>
      </c>
      <c r="N24" s="54">
        <f t="shared" si="3"/>
        <v>0</v>
      </c>
      <c r="O24" s="54">
        <f t="shared" si="4"/>
        <v>0</v>
      </c>
      <c r="P24" s="1"/>
    </row>
    <row r="25" spans="2:16" ht="12.5">
      <c r="B25" s="7" t="str">
        <f t="shared" si="5"/>
        <v/>
      </c>
      <c r="C25" s="50">
        <f>IF(D11="","-",+C24+1)</f>
        <v>2020</v>
      </c>
      <c r="D25" s="151">
        <v>345243.71228695672</v>
      </c>
      <c r="E25" s="419">
        <v>10280.90243902439</v>
      </c>
      <c r="F25" s="151">
        <v>334962.80984793231</v>
      </c>
      <c r="G25" s="419">
        <v>45085.524504887275</v>
      </c>
      <c r="H25" s="420">
        <v>45085.524504887275</v>
      </c>
      <c r="I25" s="52">
        <f t="shared" si="9"/>
        <v>0</v>
      </c>
      <c r="J25" s="52"/>
      <c r="K25" s="113">
        <f t="shared" si="10"/>
        <v>45085.524504887275</v>
      </c>
      <c r="L25" s="54">
        <f t="shared" ref="L25" si="13">IF(K25&lt;&gt;0,+G25-K25,0)</f>
        <v>0</v>
      </c>
      <c r="M25" s="113">
        <f t="shared" si="11"/>
        <v>45085.524504887275</v>
      </c>
      <c r="N25" s="54">
        <f t="shared" si="3"/>
        <v>0</v>
      </c>
      <c r="O25" s="54">
        <f t="shared" si="4"/>
        <v>0</v>
      </c>
      <c r="P25" s="1"/>
    </row>
    <row r="26" spans="2:16" ht="12.5">
      <c r="B26" s="7" t="str">
        <f t="shared" si="5"/>
        <v>IU</v>
      </c>
      <c r="C26" s="50">
        <f>IF(D11="","-",+C25+1)</f>
        <v>2021</v>
      </c>
      <c r="D26" s="151">
        <v>335440.99135672417</v>
      </c>
      <c r="E26" s="419">
        <v>10036.119047619048</v>
      </c>
      <c r="F26" s="151">
        <v>325404.87230910512</v>
      </c>
      <c r="G26" s="419">
        <v>45062.451608216499</v>
      </c>
      <c r="H26" s="420">
        <v>45062.451608216499</v>
      </c>
      <c r="I26" s="52">
        <f t="shared" si="9"/>
        <v>0</v>
      </c>
      <c r="J26" s="52"/>
      <c r="K26" s="113">
        <f t="shared" si="10"/>
        <v>45062.451608216499</v>
      </c>
      <c r="L26" s="54">
        <f t="shared" ref="L26" si="14">IF(K26&lt;&gt;0,+G26-K26,0)</f>
        <v>0</v>
      </c>
      <c r="M26" s="113">
        <f t="shared" si="11"/>
        <v>45062.451608216499</v>
      </c>
      <c r="N26" s="54">
        <f t="shared" si="3"/>
        <v>0</v>
      </c>
      <c r="O26" s="54">
        <f t="shared" si="4"/>
        <v>0</v>
      </c>
      <c r="P26" s="1"/>
    </row>
    <row r="27" spans="2:16" ht="12.5">
      <c r="B27" s="7" t="str">
        <f t="shared" si="5"/>
        <v>IU</v>
      </c>
      <c r="C27" s="50">
        <f>IF(D11="","-",+C26+1)</f>
        <v>2022</v>
      </c>
      <c r="D27" s="151">
        <v>324926.69080031331</v>
      </c>
      <c r="E27" s="419">
        <v>10036.119047619048</v>
      </c>
      <c r="F27" s="151">
        <v>314890.57175269426</v>
      </c>
      <c r="G27" s="419">
        <v>46007.95617660469</v>
      </c>
      <c r="H27" s="420">
        <v>46007.95617660469</v>
      </c>
      <c r="I27" s="52">
        <f t="shared" si="9"/>
        <v>0</v>
      </c>
      <c r="J27" s="52"/>
      <c r="K27" s="113">
        <f t="shared" si="10"/>
        <v>46007.95617660469</v>
      </c>
      <c r="L27" s="54">
        <f t="shared" ref="L27" si="15">IF(K27&lt;&gt;0,+G27-K27,0)</f>
        <v>0</v>
      </c>
      <c r="M27" s="113">
        <f t="shared" si="11"/>
        <v>46007.95617660469</v>
      </c>
      <c r="N27" s="54">
        <f t="shared" si="3"/>
        <v>0</v>
      </c>
      <c r="O27" s="54">
        <f t="shared" si="4"/>
        <v>0</v>
      </c>
      <c r="P27" s="1"/>
    </row>
    <row r="28" spans="2:16" ht="12.5">
      <c r="B28" s="7" t="str">
        <f t="shared" si="5"/>
        <v/>
      </c>
      <c r="C28" s="50">
        <f>IF(D11="","-",+C27+1)</f>
        <v>2023</v>
      </c>
      <c r="D28" s="151">
        <v>314890.57175269426</v>
      </c>
      <c r="E28" s="419">
        <v>10036.119047619048</v>
      </c>
      <c r="F28" s="151">
        <v>304854.45270507521</v>
      </c>
      <c r="G28" s="419">
        <v>49181.318200671747</v>
      </c>
      <c r="H28" s="420">
        <v>49181.318200671747</v>
      </c>
      <c r="I28" s="52">
        <f t="shared" si="9"/>
        <v>0</v>
      </c>
      <c r="J28" s="52"/>
      <c r="K28" s="113">
        <f t="shared" si="10"/>
        <v>49181.318200671747</v>
      </c>
      <c r="L28" s="54">
        <f t="shared" ref="L28" si="16">IF(K28&lt;&gt;0,+G28-K28,0)</f>
        <v>0</v>
      </c>
      <c r="M28" s="113">
        <f t="shared" si="11"/>
        <v>49181.318200671747</v>
      </c>
      <c r="N28" s="54">
        <f t="shared" ref="N28" si="17">IF(M28&lt;&gt;0,+H28-M28,0)</f>
        <v>0</v>
      </c>
      <c r="O28" s="54">
        <f t="shared" ref="O28" si="18">+N28-L28</f>
        <v>0</v>
      </c>
      <c r="P28" s="1"/>
    </row>
    <row r="29" spans="2:16" ht="12.5">
      <c r="B29" s="7" t="str">
        <f t="shared" si="5"/>
        <v/>
      </c>
      <c r="C29" s="460">
        <f>IF(D11="","-",+C28+1)</f>
        <v>2024</v>
      </c>
      <c r="D29" s="151">
        <v>304854.45270507521</v>
      </c>
      <c r="E29" s="419">
        <v>9579.931818181818</v>
      </c>
      <c r="F29" s="151">
        <v>295274.52088689338</v>
      </c>
      <c r="G29" s="419">
        <v>45445.779236146016</v>
      </c>
      <c r="H29" s="420">
        <v>45445.779236146016</v>
      </c>
      <c r="I29" s="52">
        <f t="shared" si="9"/>
        <v>0</v>
      </c>
      <c r="J29" s="52"/>
      <c r="K29" s="113">
        <f t="shared" ref="K29" si="19">G29</f>
        <v>45445.779236146016</v>
      </c>
      <c r="L29" s="54">
        <f t="shared" ref="L29" si="20">IF(K29&lt;&gt;0,+G29-K29,0)</f>
        <v>0</v>
      </c>
      <c r="M29" s="113">
        <f t="shared" ref="M29" si="21">H29</f>
        <v>45445.779236146016</v>
      </c>
      <c r="N29" s="54">
        <f t="shared" ref="N29" si="22">IF(M29&lt;&gt;0,+H29-M29,0)</f>
        <v>0</v>
      </c>
      <c r="O29" s="54">
        <f t="shared" ref="O29" si="23">+N29-L29</f>
        <v>0</v>
      </c>
      <c r="P29" s="1"/>
    </row>
    <row r="30" spans="2:16" ht="13">
      <c r="B30" s="7" t="str">
        <f t="shared" si="5"/>
        <v/>
      </c>
      <c r="C30" s="459">
        <f>IF(D11="","-",+C29+1)</f>
        <v>2025</v>
      </c>
      <c r="D30" s="151">
        <v>295274.52088689338</v>
      </c>
      <c r="E30" s="419">
        <v>9802.7209302325573</v>
      </c>
      <c r="F30" s="151">
        <v>285471.79995666083</v>
      </c>
      <c r="G30" s="419">
        <v>44567.99072272762</v>
      </c>
      <c r="H30" s="420">
        <v>44567.99072272762</v>
      </c>
      <c r="I30" s="52">
        <f t="shared" si="9"/>
        <v>0</v>
      </c>
      <c r="J30" s="52"/>
      <c r="K30" s="113">
        <f t="shared" ref="K30" si="24">G30</f>
        <v>44567.99072272762</v>
      </c>
      <c r="L30" s="54">
        <f t="shared" ref="L30" si="25">IF(K30&lt;&gt;0,+G30-K30,0)</f>
        <v>0</v>
      </c>
      <c r="M30" s="113">
        <f t="shared" ref="M30" si="26">H30</f>
        <v>44567.99072272762</v>
      </c>
      <c r="N30" s="54">
        <f t="shared" ref="N30" si="27">IF(M30&lt;&gt;0,+H30-M30,0)</f>
        <v>0</v>
      </c>
      <c r="O30" s="54">
        <f t="shared" ref="O30" si="28">+N30-L30</f>
        <v>0</v>
      </c>
      <c r="P30" s="1"/>
    </row>
    <row r="31" spans="2:16" ht="12.5">
      <c r="B31" s="7" t="str">
        <f t="shared" si="5"/>
        <v/>
      </c>
      <c r="C31" s="50">
        <f>IF(D11="","-",+C30+1)</f>
        <v>2026</v>
      </c>
      <c r="D31" s="55">
        <f>IF(F30+SUM(E$17:E30)=D$10,F30,D$10-SUM(E$17:E30))</f>
        <v>285471.79995666083</v>
      </c>
      <c r="E31" s="377">
        <f>IF(+I14&lt;F30,I14,D31)</f>
        <v>10280.90243902439</v>
      </c>
      <c r="F31" s="55">
        <f t="shared" ref="F31:F49" si="29">+D31-E31</f>
        <v>275190.89751763642</v>
      </c>
      <c r="G31" s="378">
        <f t="shared" ref="G31:G53" si="30">+I$12*((D31+F31)/2)+E31</f>
        <v>43868.736181598797</v>
      </c>
      <c r="H31" s="363">
        <f t="shared" ref="H31:H53" si="31">+I$13*((D31+F31)/2)+E31</f>
        <v>43868.736181598797</v>
      </c>
      <c r="I31" s="52">
        <f t="shared" si="9"/>
        <v>0</v>
      </c>
      <c r="J31" s="52"/>
      <c r="K31" s="129"/>
      <c r="L31" s="54">
        <f t="shared" si="1"/>
        <v>0</v>
      </c>
      <c r="M31" s="129"/>
      <c r="N31" s="54">
        <f t="shared" si="3"/>
        <v>0</v>
      </c>
      <c r="O31" s="54">
        <f t="shared" si="4"/>
        <v>0</v>
      </c>
      <c r="P31" s="1"/>
    </row>
    <row r="32" spans="2:16" ht="12.5">
      <c r="B32" s="7" t="str">
        <f t="shared" si="5"/>
        <v/>
      </c>
      <c r="C32" s="50">
        <f>IF(D11="","-",+C31+1)</f>
        <v>2027</v>
      </c>
      <c r="D32" s="55">
        <f>IF(F31+SUM(E$17:E31)=D$10,F31,D$10-SUM(E$17:E31))</f>
        <v>275190.89751763642</v>
      </c>
      <c r="E32" s="377">
        <f>IF(+I14&lt;F31,I14,D32)</f>
        <v>10280.90243902439</v>
      </c>
      <c r="F32" s="55">
        <f t="shared" si="29"/>
        <v>264909.995078612</v>
      </c>
      <c r="G32" s="378">
        <f t="shared" si="30"/>
        <v>42636.93230593107</v>
      </c>
      <c r="H32" s="363">
        <f t="shared" si="31"/>
        <v>42636.93230593107</v>
      </c>
      <c r="I32" s="52">
        <f t="shared" si="9"/>
        <v>0</v>
      </c>
      <c r="J32" s="52"/>
      <c r="K32" s="129"/>
      <c r="L32" s="54">
        <f t="shared" si="1"/>
        <v>0</v>
      </c>
      <c r="M32" s="129"/>
      <c r="N32" s="54">
        <f t="shared" si="3"/>
        <v>0</v>
      </c>
      <c r="O32" s="54">
        <f t="shared" si="4"/>
        <v>0</v>
      </c>
      <c r="P32" s="1"/>
    </row>
    <row r="33" spans="2:16" ht="12.5">
      <c r="B33" s="7" t="str">
        <f t="shared" si="5"/>
        <v/>
      </c>
      <c r="C33" s="50">
        <f>IF(D11="","-",+C32+1)</f>
        <v>2028</v>
      </c>
      <c r="D33" s="55">
        <f>IF(F32+SUM(E$17:E32)=D$10,F32,D$10-SUM(E$17:E32))</f>
        <v>264909.995078612</v>
      </c>
      <c r="E33" s="377">
        <f>IF(+I14&lt;F32,I14,D33)</f>
        <v>10280.90243902439</v>
      </c>
      <c r="F33" s="55">
        <f t="shared" si="29"/>
        <v>254629.09263958762</v>
      </c>
      <c r="G33" s="378">
        <f t="shared" si="30"/>
        <v>41405.128430263343</v>
      </c>
      <c r="H33" s="363">
        <f t="shared" si="31"/>
        <v>41405.128430263343</v>
      </c>
      <c r="I33" s="52">
        <f t="shared" si="9"/>
        <v>0</v>
      </c>
      <c r="J33" s="52"/>
      <c r="K33" s="129"/>
      <c r="L33" s="54">
        <f t="shared" si="1"/>
        <v>0</v>
      </c>
      <c r="M33" s="129"/>
      <c r="N33" s="54">
        <f t="shared" si="3"/>
        <v>0</v>
      </c>
      <c r="O33" s="54">
        <f t="shared" si="4"/>
        <v>0</v>
      </c>
      <c r="P33" s="1"/>
    </row>
    <row r="34" spans="2:16" ht="12.5">
      <c r="B34" s="7" t="str">
        <f t="shared" si="5"/>
        <v/>
      </c>
      <c r="C34" s="50">
        <f>IF(D11="","-",+C33+1)</f>
        <v>2029</v>
      </c>
      <c r="D34" s="55">
        <f>IF(F33+SUM(E$17:E33)=D$10,F33,D$10-SUM(E$17:E33))</f>
        <v>254629.09263958762</v>
      </c>
      <c r="E34" s="377">
        <f>IF(+I14&lt;F33,I14,D34)</f>
        <v>10280.90243902439</v>
      </c>
      <c r="F34" s="55">
        <f t="shared" si="29"/>
        <v>244348.19020056323</v>
      </c>
      <c r="G34" s="378">
        <f t="shared" si="30"/>
        <v>40173.324554595631</v>
      </c>
      <c r="H34" s="363">
        <f t="shared" si="31"/>
        <v>40173.324554595631</v>
      </c>
      <c r="I34" s="52">
        <f t="shared" si="9"/>
        <v>0</v>
      </c>
      <c r="J34" s="52"/>
      <c r="K34" s="129"/>
      <c r="L34" s="54">
        <f t="shared" si="1"/>
        <v>0</v>
      </c>
      <c r="M34" s="129"/>
      <c r="N34" s="54">
        <f t="shared" si="3"/>
        <v>0</v>
      </c>
      <c r="O34" s="54">
        <f t="shared" si="4"/>
        <v>0</v>
      </c>
      <c r="P34" s="1"/>
    </row>
    <row r="35" spans="2:16" ht="12.5">
      <c r="B35" s="7" t="str">
        <f t="shared" si="5"/>
        <v/>
      </c>
      <c r="C35" s="50">
        <f>IF(D11="","-",+C34+1)</f>
        <v>2030</v>
      </c>
      <c r="D35" s="55">
        <f>IF(F34+SUM(E$17:E34)=D$10,F34,D$10-SUM(E$17:E34))</f>
        <v>244348.19020056323</v>
      </c>
      <c r="E35" s="377">
        <f>IF(+I14&lt;F34,I14,D35)</f>
        <v>10280.90243902439</v>
      </c>
      <c r="F35" s="55">
        <f t="shared" si="29"/>
        <v>234067.28776153884</v>
      </c>
      <c r="G35" s="378">
        <f t="shared" si="30"/>
        <v>38941.520678927904</v>
      </c>
      <c r="H35" s="363">
        <f t="shared" si="31"/>
        <v>38941.520678927904</v>
      </c>
      <c r="I35" s="52">
        <f t="shared" si="9"/>
        <v>0</v>
      </c>
      <c r="J35" s="52"/>
      <c r="K35" s="129"/>
      <c r="L35" s="54">
        <f t="shared" si="1"/>
        <v>0</v>
      </c>
      <c r="M35" s="129"/>
      <c r="N35" s="54">
        <f t="shared" si="3"/>
        <v>0</v>
      </c>
      <c r="O35" s="54">
        <f t="shared" si="4"/>
        <v>0</v>
      </c>
      <c r="P35" s="1"/>
    </row>
    <row r="36" spans="2:16" ht="12.5">
      <c r="B36" s="7" t="str">
        <f t="shared" si="5"/>
        <v/>
      </c>
      <c r="C36" s="50">
        <f>IF(D11="","-",+C35+1)</f>
        <v>2031</v>
      </c>
      <c r="D36" s="55">
        <f>IF(F35+SUM(E$17:E35)=D$10,F35,D$10-SUM(E$17:E35))</f>
        <v>234067.28776153884</v>
      </c>
      <c r="E36" s="377">
        <f>IF(+I14&lt;F35,I14,D36)</f>
        <v>10280.90243902439</v>
      </c>
      <c r="F36" s="55">
        <f t="shared" si="29"/>
        <v>223786.38532251446</v>
      </c>
      <c r="G36" s="378">
        <f t="shared" si="30"/>
        <v>37709.716803260191</v>
      </c>
      <c r="H36" s="363">
        <f t="shared" si="31"/>
        <v>37709.716803260191</v>
      </c>
      <c r="I36" s="52">
        <f t="shared" si="9"/>
        <v>0</v>
      </c>
      <c r="J36" s="52"/>
      <c r="K36" s="129"/>
      <c r="L36" s="54">
        <f t="shared" si="1"/>
        <v>0</v>
      </c>
      <c r="M36" s="129"/>
      <c r="N36" s="54">
        <f t="shared" si="3"/>
        <v>0</v>
      </c>
      <c r="O36" s="54">
        <f t="shared" si="4"/>
        <v>0</v>
      </c>
      <c r="P36" s="1"/>
    </row>
    <row r="37" spans="2:16" ht="12.5">
      <c r="B37" s="7" t="str">
        <f t="shared" si="5"/>
        <v/>
      </c>
      <c r="C37" s="50">
        <f>IF(D11="","-",+C36+1)</f>
        <v>2032</v>
      </c>
      <c r="D37" s="55">
        <f>IF(F36+SUM(E$17:E36)=D$10,F36,D$10-SUM(E$17:E36))</f>
        <v>223786.38532251446</v>
      </c>
      <c r="E37" s="377">
        <f>IF(+I14&lt;F36,I14,D37)</f>
        <v>10280.90243902439</v>
      </c>
      <c r="F37" s="55">
        <f t="shared" si="29"/>
        <v>213505.48288349007</v>
      </c>
      <c r="G37" s="378">
        <f t="shared" si="30"/>
        <v>36477.912927592464</v>
      </c>
      <c r="H37" s="363">
        <f t="shared" si="31"/>
        <v>36477.912927592464</v>
      </c>
      <c r="I37" s="52">
        <f t="shared" si="9"/>
        <v>0</v>
      </c>
      <c r="J37" s="52"/>
      <c r="K37" s="129"/>
      <c r="L37" s="54">
        <f t="shared" si="1"/>
        <v>0</v>
      </c>
      <c r="M37" s="129"/>
      <c r="N37" s="54">
        <f t="shared" si="3"/>
        <v>0</v>
      </c>
      <c r="O37" s="54">
        <f t="shared" si="4"/>
        <v>0</v>
      </c>
      <c r="P37" s="1"/>
    </row>
    <row r="38" spans="2:16" ht="12.5">
      <c r="B38" s="7" t="str">
        <f t="shared" si="5"/>
        <v/>
      </c>
      <c r="C38" s="50">
        <f>IF(D11="","-",+C37+1)</f>
        <v>2033</v>
      </c>
      <c r="D38" s="55">
        <f>IF(F37+SUM(E$17:E37)=D$10,F37,D$10-SUM(E$17:E37))</f>
        <v>213505.48288349007</v>
      </c>
      <c r="E38" s="377">
        <f>IF(+I14&lt;F37,I14,D38)</f>
        <v>10280.90243902439</v>
      </c>
      <c r="F38" s="55">
        <f t="shared" si="29"/>
        <v>203224.58044446568</v>
      </c>
      <c r="G38" s="378">
        <f t="shared" si="30"/>
        <v>35246.109051924752</v>
      </c>
      <c r="H38" s="363">
        <f t="shared" si="31"/>
        <v>35246.109051924752</v>
      </c>
      <c r="I38" s="52">
        <f t="shared" si="9"/>
        <v>0</v>
      </c>
      <c r="J38" s="52"/>
      <c r="K38" s="129"/>
      <c r="L38" s="54">
        <f t="shared" si="1"/>
        <v>0</v>
      </c>
      <c r="M38" s="129"/>
      <c r="N38" s="54">
        <f t="shared" si="3"/>
        <v>0</v>
      </c>
      <c r="O38" s="54">
        <f t="shared" si="4"/>
        <v>0</v>
      </c>
      <c r="P38" s="1"/>
    </row>
    <row r="39" spans="2:16" ht="12.5">
      <c r="B39" s="7" t="str">
        <f t="shared" si="5"/>
        <v/>
      </c>
      <c r="C39" s="50">
        <f>IF(D11="","-",+C38+1)</f>
        <v>2034</v>
      </c>
      <c r="D39" s="55">
        <f>IF(F38+SUM(E$17:E38)=D$10,F38,D$10-SUM(E$17:E38))</f>
        <v>203224.58044446568</v>
      </c>
      <c r="E39" s="377">
        <f>IF(+I14&lt;F38,I14,D39)</f>
        <v>10280.90243902439</v>
      </c>
      <c r="F39" s="55">
        <f t="shared" si="29"/>
        <v>192943.6780054413</v>
      </c>
      <c r="G39" s="378">
        <f t="shared" si="30"/>
        <v>34014.305176257025</v>
      </c>
      <c r="H39" s="363">
        <f t="shared" si="31"/>
        <v>34014.305176257025</v>
      </c>
      <c r="I39" s="52">
        <f t="shared" si="9"/>
        <v>0</v>
      </c>
      <c r="J39" s="52"/>
      <c r="K39" s="129"/>
      <c r="L39" s="54">
        <f t="shared" si="1"/>
        <v>0</v>
      </c>
      <c r="M39" s="129"/>
      <c r="N39" s="54">
        <f t="shared" si="3"/>
        <v>0</v>
      </c>
      <c r="O39" s="54">
        <f t="shared" si="4"/>
        <v>0</v>
      </c>
      <c r="P39" s="1"/>
    </row>
    <row r="40" spans="2:16" ht="12.5">
      <c r="B40" s="7" t="str">
        <f t="shared" si="5"/>
        <v/>
      </c>
      <c r="C40" s="50">
        <f>IF(D11="","-",+C39+1)</f>
        <v>2035</v>
      </c>
      <c r="D40" s="55">
        <f>IF(F39+SUM(E$17:E39)=D$10,F39,D$10-SUM(E$17:E39))</f>
        <v>192943.6780054413</v>
      </c>
      <c r="E40" s="377">
        <f>IF(+I14&lt;F39,I14,D40)</f>
        <v>10280.90243902439</v>
      </c>
      <c r="F40" s="55">
        <f t="shared" si="29"/>
        <v>182662.77556641691</v>
      </c>
      <c r="G40" s="378">
        <f t="shared" si="30"/>
        <v>32782.501300589312</v>
      </c>
      <c r="H40" s="363">
        <f t="shared" si="31"/>
        <v>32782.501300589312</v>
      </c>
      <c r="I40" s="52">
        <f t="shared" si="9"/>
        <v>0</v>
      </c>
      <c r="J40" s="52"/>
      <c r="K40" s="129"/>
      <c r="L40" s="54">
        <f t="shared" si="1"/>
        <v>0</v>
      </c>
      <c r="M40" s="129"/>
      <c r="N40" s="54">
        <f t="shared" si="3"/>
        <v>0</v>
      </c>
      <c r="O40" s="54">
        <f t="shared" si="4"/>
        <v>0</v>
      </c>
      <c r="P40" s="1"/>
    </row>
    <row r="41" spans="2:16" ht="12.5">
      <c r="B41" s="7" t="str">
        <f t="shared" si="5"/>
        <v/>
      </c>
      <c r="C41" s="50">
        <f>IF(D11="","-",+C40+1)</f>
        <v>2036</v>
      </c>
      <c r="D41" s="55">
        <f>IF(F40+SUM(E$17:E40)=D$10,F40,D$10-SUM(E$17:E40))</f>
        <v>182662.77556641691</v>
      </c>
      <c r="E41" s="377">
        <f>IF(+I14&lt;F40,I14,D41)</f>
        <v>10280.90243902439</v>
      </c>
      <c r="F41" s="55">
        <f t="shared" si="29"/>
        <v>172381.87312739252</v>
      </c>
      <c r="G41" s="378">
        <f t="shared" si="30"/>
        <v>31550.697424921589</v>
      </c>
      <c r="H41" s="363">
        <f t="shared" si="31"/>
        <v>31550.697424921589</v>
      </c>
      <c r="I41" s="52">
        <f t="shared" si="9"/>
        <v>0</v>
      </c>
      <c r="J41" s="52"/>
      <c r="K41" s="129"/>
      <c r="L41" s="54">
        <f t="shared" si="1"/>
        <v>0</v>
      </c>
      <c r="M41" s="129"/>
      <c r="N41" s="54">
        <f t="shared" si="3"/>
        <v>0</v>
      </c>
      <c r="O41" s="54">
        <f t="shared" si="4"/>
        <v>0</v>
      </c>
      <c r="P41" s="1"/>
    </row>
    <row r="42" spans="2:16" ht="12.5">
      <c r="B42" s="7" t="str">
        <f t="shared" si="5"/>
        <v/>
      </c>
      <c r="C42" s="50">
        <f>IF(D11="","-",+C41+1)</f>
        <v>2037</v>
      </c>
      <c r="D42" s="55">
        <f>IF(F41+SUM(E$17:E41)=D$10,F41,D$10-SUM(E$17:E41))</f>
        <v>172381.87312739252</v>
      </c>
      <c r="E42" s="377">
        <f>IF(+I14&lt;F41,I14,D42)</f>
        <v>10280.90243902439</v>
      </c>
      <c r="F42" s="55">
        <f t="shared" si="29"/>
        <v>162100.97068836814</v>
      </c>
      <c r="G42" s="378">
        <f t="shared" si="30"/>
        <v>30318.893549253873</v>
      </c>
      <c r="H42" s="363">
        <f t="shared" si="31"/>
        <v>30318.893549253873</v>
      </c>
      <c r="I42" s="52">
        <f t="shared" si="9"/>
        <v>0</v>
      </c>
      <c r="J42" s="52"/>
      <c r="K42" s="129"/>
      <c r="L42" s="54">
        <f t="shared" si="1"/>
        <v>0</v>
      </c>
      <c r="M42" s="129"/>
      <c r="N42" s="54">
        <f t="shared" si="3"/>
        <v>0</v>
      </c>
      <c r="O42" s="54">
        <f t="shared" si="4"/>
        <v>0</v>
      </c>
      <c r="P42" s="1"/>
    </row>
    <row r="43" spans="2:16" ht="12.5">
      <c r="B43" s="7" t="str">
        <f t="shared" si="5"/>
        <v/>
      </c>
      <c r="C43" s="50">
        <f>IF(D11="","-",+C42+1)</f>
        <v>2038</v>
      </c>
      <c r="D43" s="55">
        <f>IF(F42+SUM(E$17:E42)=D$10,F42,D$10-SUM(E$17:E42))</f>
        <v>162100.97068836814</v>
      </c>
      <c r="E43" s="377">
        <f>IF(+I14&lt;F42,I14,D43)</f>
        <v>10280.90243902439</v>
      </c>
      <c r="F43" s="55">
        <f t="shared" si="29"/>
        <v>151820.06824934375</v>
      </c>
      <c r="G43" s="378">
        <f t="shared" si="30"/>
        <v>29087.08967358615</v>
      </c>
      <c r="H43" s="363">
        <f t="shared" si="31"/>
        <v>29087.08967358615</v>
      </c>
      <c r="I43" s="52">
        <f t="shared" si="9"/>
        <v>0</v>
      </c>
      <c r="J43" s="52"/>
      <c r="K43" s="129"/>
      <c r="L43" s="54">
        <f t="shared" si="1"/>
        <v>0</v>
      </c>
      <c r="M43" s="129"/>
      <c r="N43" s="54">
        <f t="shared" si="3"/>
        <v>0</v>
      </c>
      <c r="O43" s="54">
        <f t="shared" si="4"/>
        <v>0</v>
      </c>
      <c r="P43" s="1"/>
    </row>
    <row r="44" spans="2:16" ht="12.5">
      <c r="B44" s="7" t="str">
        <f t="shared" si="5"/>
        <v/>
      </c>
      <c r="C44" s="50">
        <f>IF(D11="","-",+C43+1)</f>
        <v>2039</v>
      </c>
      <c r="D44" s="55">
        <f>IF(F43+SUM(E$17:E43)=D$10,F43,D$10-SUM(E$17:E43))</f>
        <v>151820.06824934375</v>
      </c>
      <c r="E44" s="377">
        <f>IF(+I14&lt;F43,I14,D44)</f>
        <v>10280.90243902439</v>
      </c>
      <c r="F44" s="55">
        <f t="shared" si="29"/>
        <v>141539.16581031936</v>
      </c>
      <c r="G44" s="378">
        <f t="shared" si="30"/>
        <v>27855.285797918434</v>
      </c>
      <c r="H44" s="363">
        <f t="shared" si="31"/>
        <v>27855.285797918434</v>
      </c>
      <c r="I44" s="52">
        <f t="shared" si="9"/>
        <v>0</v>
      </c>
      <c r="J44" s="52"/>
      <c r="K44" s="129"/>
      <c r="L44" s="54">
        <f t="shared" si="1"/>
        <v>0</v>
      </c>
      <c r="M44" s="129"/>
      <c r="N44" s="54">
        <f t="shared" si="3"/>
        <v>0</v>
      </c>
      <c r="O44" s="54">
        <f t="shared" si="4"/>
        <v>0</v>
      </c>
      <c r="P44" s="1"/>
    </row>
    <row r="45" spans="2:16" ht="12.5">
      <c r="B45" s="7" t="str">
        <f t="shared" si="5"/>
        <v/>
      </c>
      <c r="C45" s="50">
        <f>IF(D11="","-",+C44+1)</f>
        <v>2040</v>
      </c>
      <c r="D45" s="55">
        <f>IF(F44+SUM(E$17:E44)=D$10,F44,D$10-SUM(E$17:E44))</f>
        <v>141539.16581031936</v>
      </c>
      <c r="E45" s="377">
        <f>IF(+I14&lt;F44,I14,D45)</f>
        <v>10280.90243902439</v>
      </c>
      <c r="F45" s="55">
        <f t="shared" si="29"/>
        <v>131258.26337129498</v>
      </c>
      <c r="G45" s="378">
        <f t="shared" si="30"/>
        <v>26623.481922250714</v>
      </c>
      <c r="H45" s="363">
        <f t="shared" si="31"/>
        <v>26623.481922250714</v>
      </c>
      <c r="I45" s="52">
        <f t="shared" si="9"/>
        <v>0</v>
      </c>
      <c r="J45" s="52"/>
      <c r="K45" s="129"/>
      <c r="L45" s="54">
        <f t="shared" si="1"/>
        <v>0</v>
      </c>
      <c r="M45" s="129"/>
      <c r="N45" s="54">
        <f t="shared" si="3"/>
        <v>0</v>
      </c>
      <c r="O45" s="54">
        <f t="shared" si="4"/>
        <v>0</v>
      </c>
      <c r="P45" s="1"/>
    </row>
    <row r="46" spans="2:16" ht="12.5">
      <c r="B46" s="7" t="str">
        <f t="shared" si="5"/>
        <v/>
      </c>
      <c r="C46" s="50">
        <f>IF(D11="","-",+C45+1)</f>
        <v>2041</v>
      </c>
      <c r="D46" s="55">
        <f>IF(F45+SUM(E$17:E45)=D$10,F45,D$10-SUM(E$17:E45))</f>
        <v>131258.26337129498</v>
      </c>
      <c r="E46" s="377">
        <f>IF(+I14&lt;F45,I14,D46)</f>
        <v>10280.90243902439</v>
      </c>
      <c r="F46" s="55">
        <f t="shared" si="29"/>
        <v>120977.36093227059</v>
      </c>
      <c r="G46" s="378">
        <f t="shared" si="30"/>
        <v>25391.678046582994</v>
      </c>
      <c r="H46" s="363">
        <f t="shared" si="31"/>
        <v>25391.678046582994</v>
      </c>
      <c r="I46" s="52">
        <f t="shared" si="9"/>
        <v>0</v>
      </c>
      <c r="J46" s="52"/>
      <c r="K46" s="129"/>
      <c r="L46" s="54">
        <f t="shared" si="1"/>
        <v>0</v>
      </c>
      <c r="M46" s="129"/>
      <c r="N46" s="54">
        <f t="shared" si="3"/>
        <v>0</v>
      </c>
      <c r="O46" s="54">
        <f t="shared" si="4"/>
        <v>0</v>
      </c>
      <c r="P46" s="1"/>
    </row>
    <row r="47" spans="2:16" ht="12.5">
      <c r="B47" s="7" t="str">
        <f t="shared" si="5"/>
        <v/>
      </c>
      <c r="C47" s="50">
        <f>IF(D11="","-",+C46+1)</f>
        <v>2042</v>
      </c>
      <c r="D47" s="55">
        <f>IF(F46+SUM(E$17:E46)=D$10,F46,D$10-SUM(E$17:E46))</f>
        <v>120977.36093227059</v>
      </c>
      <c r="E47" s="377">
        <f>IF(+I14&lt;F46,I14,D47)</f>
        <v>10280.90243902439</v>
      </c>
      <c r="F47" s="55">
        <f t="shared" si="29"/>
        <v>110696.4584932462</v>
      </c>
      <c r="G47" s="378">
        <f t="shared" si="30"/>
        <v>24159.874170915275</v>
      </c>
      <c r="H47" s="363">
        <f t="shared" si="31"/>
        <v>24159.874170915275</v>
      </c>
      <c r="I47" s="52">
        <f t="shared" si="9"/>
        <v>0</v>
      </c>
      <c r="J47" s="52"/>
      <c r="K47" s="129"/>
      <c r="L47" s="54">
        <f t="shared" si="1"/>
        <v>0</v>
      </c>
      <c r="M47" s="129"/>
      <c r="N47" s="54">
        <f t="shared" si="3"/>
        <v>0</v>
      </c>
      <c r="O47" s="54">
        <f t="shared" si="4"/>
        <v>0</v>
      </c>
      <c r="P47" s="1"/>
    </row>
    <row r="48" spans="2:16" ht="12.5">
      <c r="B48" s="7" t="str">
        <f t="shared" si="5"/>
        <v/>
      </c>
      <c r="C48" s="50">
        <f>IF(D11="","-",+C47+1)</f>
        <v>2043</v>
      </c>
      <c r="D48" s="55">
        <f>IF(F47+SUM(E$17:E47)=D$10,F47,D$10-SUM(E$17:E47))</f>
        <v>110696.4584932462</v>
      </c>
      <c r="E48" s="377">
        <f>IF(+I14&lt;F47,I14,D48)</f>
        <v>10280.90243902439</v>
      </c>
      <c r="F48" s="55">
        <f t="shared" si="29"/>
        <v>100415.55605422182</v>
      </c>
      <c r="G48" s="378">
        <f t="shared" si="30"/>
        <v>22928.070295247555</v>
      </c>
      <c r="H48" s="363">
        <f t="shared" si="31"/>
        <v>22928.070295247555</v>
      </c>
      <c r="I48" s="52">
        <f t="shared" si="9"/>
        <v>0</v>
      </c>
      <c r="J48" s="52"/>
      <c r="K48" s="129"/>
      <c r="L48" s="54">
        <f t="shared" si="1"/>
        <v>0</v>
      </c>
      <c r="M48" s="129"/>
      <c r="N48" s="54">
        <f t="shared" si="3"/>
        <v>0</v>
      </c>
      <c r="O48" s="54">
        <f t="shared" si="4"/>
        <v>0</v>
      </c>
      <c r="P48" s="1"/>
    </row>
    <row r="49" spans="2:17" ht="12.5">
      <c r="B49" s="7" t="str">
        <f t="shared" si="5"/>
        <v/>
      </c>
      <c r="C49" s="50">
        <f>IF(D11="","-",+C48+1)</f>
        <v>2044</v>
      </c>
      <c r="D49" s="55">
        <f>IF(F48+SUM(E$17:E48)=D$10,F48,D$10-SUM(E$17:E48))</f>
        <v>100415.55605422182</v>
      </c>
      <c r="E49" s="377">
        <f>IF(+I14&lt;F48,I14,D49)</f>
        <v>10280.90243902439</v>
      </c>
      <c r="F49" s="55">
        <f t="shared" si="29"/>
        <v>90134.653615197429</v>
      </c>
      <c r="G49" s="378">
        <f t="shared" si="30"/>
        <v>21696.266419579835</v>
      </c>
      <c r="H49" s="363">
        <f t="shared" si="31"/>
        <v>21696.266419579835</v>
      </c>
      <c r="I49" s="52">
        <f t="shared" si="9"/>
        <v>0</v>
      </c>
      <c r="J49" s="52"/>
      <c r="K49" s="129"/>
      <c r="L49" s="54">
        <f t="shared" ref="L49:L72" si="32">IF(K49&lt;&gt;0,+G49-K49,0)</f>
        <v>0</v>
      </c>
      <c r="M49" s="129"/>
      <c r="N49" s="54">
        <f t="shared" ref="N49:N72" si="33">IF(M49&lt;&gt;0,+H49-M49,0)</f>
        <v>0</v>
      </c>
      <c r="O49" s="54">
        <f t="shared" ref="O49:O72" si="34">+N49-L49</f>
        <v>0</v>
      </c>
      <c r="P49" s="1"/>
    </row>
    <row r="50" spans="2:17" ht="12.5">
      <c r="B50" s="7" t="str">
        <f t="shared" ref="B50:B72" si="35">IF(D50=F49,"","IU")</f>
        <v/>
      </c>
      <c r="C50" s="50">
        <f>IF(D11="","-",+C49+1)</f>
        <v>2045</v>
      </c>
      <c r="D50" s="55">
        <f>IF(F49+SUM(E$17:E49)=D$10,F49,D$10-SUM(E$17:E49))</f>
        <v>90134.653615197429</v>
      </c>
      <c r="E50" s="377">
        <f>IF(+I14&lt;F49,I14,D50)</f>
        <v>10280.90243902439</v>
      </c>
      <c r="F50" s="55">
        <f t="shared" ref="F50:F72" si="36">+D50-E50</f>
        <v>79853.751176173042</v>
      </c>
      <c r="G50" s="378">
        <f t="shared" si="30"/>
        <v>20464.462543912116</v>
      </c>
      <c r="H50" s="363">
        <f t="shared" si="31"/>
        <v>20464.462543912116</v>
      </c>
      <c r="I50" s="52">
        <f t="shared" ref="I50:I72" si="37">H50-G50</f>
        <v>0</v>
      </c>
      <c r="J50" s="52"/>
      <c r="K50" s="129"/>
      <c r="L50" s="54">
        <f t="shared" si="32"/>
        <v>0</v>
      </c>
      <c r="M50" s="129"/>
      <c r="N50" s="54">
        <f t="shared" si="33"/>
        <v>0</v>
      </c>
      <c r="O50" s="54">
        <f t="shared" si="34"/>
        <v>0</v>
      </c>
      <c r="P50" s="1"/>
    </row>
    <row r="51" spans="2:17" ht="12.5">
      <c r="B51" s="7" t="str">
        <f t="shared" si="35"/>
        <v/>
      </c>
      <c r="C51" s="50">
        <f>IF(D11="","-",+C50+1)</f>
        <v>2046</v>
      </c>
      <c r="D51" s="55">
        <f>IF(F50+SUM(E$17:E50)=D$10,F50,D$10-SUM(E$17:E50))</f>
        <v>79853.751176173042</v>
      </c>
      <c r="E51" s="377">
        <f>IF(+I14&lt;F50,I14,D51)</f>
        <v>10280.90243902439</v>
      </c>
      <c r="F51" s="55">
        <f t="shared" si="36"/>
        <v>69572.848737148655</v>
      </c>
      <c r="G51" s="378">
        <f t="shared" si="30"/>
        <v>19232.658668244396</v>
      </c>
      <c r="H51" s="363">
        <f t="shared" si="31"/>
        <v>19232.658668244396</v>
      </c>
      <c r="I51" s="52">
        <f t="shared" si="37"/>
        <v>0</v>
      </c>
      <c r="J51" s="52"/>
      <c r="K51" s="129"/>
      <c r="L51" s="54">
        <f t="shared" si="32"/>
        <v>0</v>
      </c>
      <c r="M51" s="129"/>
      <c r="N51" s="54">
        <f t="shared" si="33"/>
        <v>0</v>
      </c>
      <c r="O51" s="54">
        <f t="shared" si="34"/>
        <v>0</v>
      </c>
      <c r="P51" s="1"/>
    </row>
    <row r="52" spans="2:17" ht="12.5">
      <c r="B52" s="7" t="str">
        <f t="shared" si="35"/>
        <v/>
      </c>
      <c r="C52" s="50">
        <f>IF(D11="","-",+C51+1)</f>
        <v>2047</v>
      </c>
      <c r="D52" s="55">
        <f>IF(F51+SUM(E$17:E51)=D$10,F51,D$10-SUM(E$17:E51))</f>
        <v>69572.848737148655</v>
      </c>
      <c r="E52" s="377">
        <f>IF(+I14&lt;F51,I14,D52)</f>
        <v>10280.90243902439</v>
      </c>
      <c r="F52" s="55">
        <f t="shared" si="36"/>
        <v>59291.946298124269</v>
      </c>
      <c r="G52" s="378">
        <f t="shared" si="30"/>
        <v>18000.854792576676</v>
      </c>
      <c r="H52" s="363">
        <f t="shared" si="31"/>
        <v>18000.854792576676</v>
      </c>
      <c r="I52" s="52">
        <f t="shared" si="37"/>
        <v>0</v>
      </c>
      <c r="J52" s="52"/>
      <c r="K52" s="129"/>
      <c r="L52" s="54">
        <f t="shared" si="32"/>
        <v>0</v>
      </c>
      <c r="M52" s="129"/>
      <c r="N52" s="54">
        <f t="shared" si="33"/>
        <v>0</v>
      </c>
      <c r="O52" s="54">
        <f t="shared" si="34"/>
        <v>0</v>
      </c>
      <c r="P52" s="1"/>
    </row>
    <row r="53" spans="2:17" ht="12.5">
      <c r="B53" s="7" t="str">
        <f t="shared" si="35"/>
        <v/>
      </c>
      <c r="C53" s="50">
        <f>IF(D11="","-",+C52+1)</f>
        <v>2048</v>
      </c>
      <c r="D53" s="55">
        <f>IF(F52+SUM(E$17:E52)=D$10,F52,D$10-SUM(E$17:E52))</f>
        <v>59291.946298124269</v>
      </c>
      <c r="E53" s="377">
        <f>IF(+I14&lt;F52,I14,D53)</f>
        <v>10280.90243902439</v>
      </c>
      <c r="F53" s="55">
        <f t="shared" si="36"/>
        <v>49011.043859099882</v>
      </c>
      <c r="G53" s="378">
        <f t="shared" si="30"/>
        <v>16769.050916908956</v>
      </c>
      <c r="H53" s="363">
        <f t="shared" si="31"/>
        <v>16769.050916908956</v>
      </c>
      <c r="I53" s="52">
        <f t="shared" si="37"/>
        <v>0</v>
      </c>
      <c r="J53" s="52"/>
      <c r="K53" s="129"/>
      <c r="L53" s="54">
        <f t="shared" si="32"/>
        <v>0</v>
      </c>
      <c r="M53" s="129"/>
      <c r="N53" s="54">
        <f t="shared" si="33"/>
        <v>0</v>
      </c>
      <c r="O53" s="54">
        <f t="shared" si="34"/>
        <v>0</v>
      </c>
      <c r="P53" s="1"/>
    </row>
    <row r="54" spans="2:17" ht="12.5">
      <c r="B54" s="7" t="str">
        <f t="shared" si="35"/>
        <v/>
      </c>
      <c r="C54" s="50">
        <f>IF(D11="","-",+C53+1)</f>
        <v>2049</v>
      </c>
      <c r="D54" s="55">
        <f>IF(F53+SUM(E$17:E53)=D$10,F53,D$10-SUM(E$17:E53))</f>
        <v>49011.043859099882</v>
      </c>
      <c r="E54" s="377">
        <f>IF(+I14&lt;F53,I14,D54)</f>
        <v>10280.90243902439</v>
      </c>
      <c r="F54" s="55">
        <f t="shared" si="36"/>
        <v>38730.141420075495</v>
      </c>
      <c r="G54" s="378">
        <f t="shared" ref="G54:G72" si="38">+I$12*((D54+F54)/2)+E54</f>
        <v>15537.247041241237</v>
      </c>
      <c r="H54" s="363">
        <f t="shared" ref="H54:H72" si="39">+I$13*((D54+F54)/2)+E54</f>
        <v>15537.247041241237</v>
      </c>
      <c r="I54" s="52">
        <f t="shared" si="37"/>
        <v>0</v>
      </c>
      <c r="J54" s="52"/>
      <c r="K54" s="129"/>
      <c r="L54" s="54">
        <f t="shared" si="32"/>
        <v>0</v>
      </c>
      <c r="M54" s="129"/>
      <c r="N54" s="54">
        <f t="shared" si="33"/>
        <v>0</v>
      </c>
      <c r="O54" s="54">
        <f t="shared" si="34"/>
        <v>0</v>
      </c>
      <c r="P54" s="1"/>
    </row>
    <row r="55" spans="2:17" ht="12.5">
      <c r="B55" s="7" t="str">
        <f t="shared" si="35"/>
        <v/>
      </c>
      <c r="C55" s="50">
        <f>IF(D11="","-",+C54+1)</f>
        <v>2050</v>
      </c>
      <c r="D55" s="55">
        <f>IF(F54+SUM(E$17:E54)=D$10,F54,D$10-SUM(E$17:E54))</f>
        <v>38730.141420075495</v>
      </c>
      <c r="E55" s="377">
        <f>IF(+I14&lt;F54,I14,D55)</f>
        <v>10280.90243902439</v>
      </c>
      <c r="F55" s="55">
        <f t="shared" si="36"/>
        <v>28449.238981051105</v>
      </c>
      <c r="G55" s="378">
        <f t="shared" si="38"/>
        <v>14305.443165573517</v>
      </c>
      <c r="H55" s="363">
        <f t="shared" si="39"/>
        <v>14305.443165573517</v>
      </c>
      <c r="I55" s="52">
        <f t="shared" si="37"/>
        <v>0</v>
      </c>
      <c r="J55" s="52"/>
      <c r="K55" s="129"/>
      <c r="L55" s="54">
        <f t="shared" si="32"/>
        <v>0</v>
      </c>
      <c r="M55" s="129"/>
      <c r="N55" s="54">
        <f t="shared" si="33"/>
        <v>0</v>
      </c>
      <c r="O55" s="54">
        <f t="shared" si="34"/>
        <v>0</v>
      </c>
      <c r="P55" s="1"/>
    </row>
    <row r="56" spans="2:17" ht="12.5">
      <c r="B56" s="7" t="str">
        <f t="shared" si="35"/>
        <v/>
      </c>
      <c r="C56" s="50">
        <f>IF(D11="","-",+C55+1)</f>
        <v>2051</v>
      </c>
      <c r="D56" s="55">
        <f>IF(F55+SUM(E$17:E55)=D$10,F55,D$10-SUM(E$17:E55))</f>
        <v>28449.238981051105</v>
      </c>
      <c r="E56" s="377">
        <f>IF(+I14&lt;F55,I14,D56)</f>
        <v>10280.90243902439</v>
      </c>
      <c r="F56" s="55">
        <f t="shared" si="36"/>
        <v>18168.336542026715</v>
      </c>
      <c r="G56" s="378">
        <f t="shared" si="38"/>
        <v>13073.639289905797</v>
      </c>
      <c r="H56" s="363">
        <f t="shared" si="39"/>
        <v>13073.639289905797</v>
      </c>
      <c r="I56" s="52">
        <f t="shared" si="37"/>
        <v>0</v>
      </c>
      <c r="J56" s="52"/>
      <c r="K56" s="129"/>
      <c r="L56" s="54">
        <f t="shared" si="32"/>
        <v>0</v>
      </c>
      <c r="M56" s="129"/>
      <c r="N56" s="54">
        <f t="shared" si="33"/>
        <v>0</v>
      </c>
      <c r="O56" s="54">
        <f t="shared" si="34"/>
        <v>0</v>
      </c>
      <c r="P56" s="1"/>
    </row>
    <row r="57" spans="2:17" ht="12.5">
      <c r="B57" s="7" t="str">
        <f t="shared" si="35"/>
        <v/>
      </c>
      <c r="C57" s="50">
        <f>IF(D11="","-",+C56+1)</f>
        <v>2052</v>
      </c>
      <c r="D57" s="55">
        <f>IF(F56+SUM(E$17:E56)=D$10,F56,D$10-SUM(E$17:E56))</f>
        <v>18168.336542026715</v>
      </c>
      <c r="E57" s="377">
        <f>IF(+I14&lt;F56,I14,D57)</f>
        <v>10280.90243902439</v>
      </c>
      <c r="F57" s="55">
        <f t="shared" si="36"/>
        <v>7887.4341030023243</v>
      </c>
      <c r="G57" s="378">
        <f t="shared" si="38"/>
        <v>11841.835414238078</v>
      </c>
      <c r="H57" s="363">
        <f t="shared" si="39"/>
        <v>11841.835414238078</v>
      </c>
      <c r="I57" s="52">
        <f t="shared" si="37"/>
        <v>0</v>
      </c>
      <c r="J57" s="52"/>
      <c r="K57" s="129"/>
      <c r="L57" s="54">
        <f t="shared" si="32"/>
        <v>0</v>
      </c>
      <c r="M57" s="129"/>
      <c r="N57" s="54">
        <f t="shared" si="33"/>
        <v>0</v>
      </c>
      <c r="O57" s="54">
        <f t="shared" si="34"/>
        <v>0</v>
      </c>
      <c r="P57" s="1"/>
    </row>
    <row r="58" spans="2:17" ht="12.5">
      <c r="B58" s="7" t="str">
        <f t="shared" si="35"/>
        <v/>
      </c>
      <c r="C58" s="50">
        <f>IF(D11="","-",+C57+1)</f>
        <v>2053</v>
      </c>
      <c r="D58" s="55">
        <f>IF(F57+SUM(E$17:E57)=D$10,F57,D$10-SUM(E$17:E57))</f>
        <v>7887.4341030023243</v>
      </c>
      <c r="E58" s="377">
        <f>IF(+I14&lt;F57,I14,D58)</f>
        <v>7887.4341030023243</v>
      </c>
      <c r="F58" s="55">
        <f t="shared" si="36"/>
        <v>0</v>
      </c>
      <c r="G58" s="378">
        <f t="shared" si="38"/>
        <v>8359.949621692238</v>
      </c>
      <c r="H58" s="363">
        <f t="shared" si="39"/>
        <v>8359.949621692238</v>
      </c>
      <c r="I58" s="52">
        <f t="shared" si="37"/>
        <v>0</v>
      </c>
      <c r="J58" s="52"/>
      <c r="K58" s="129"/>
      <c r="L58" s="54">
        <f t="shared" si="32"/>
        <v>0</v>
      </c>
      <c r="M58" s="129"/>
      <c r="N58" s="54">
        <f t="shared" si="33"/>
        <v>0</v>
      </c>
      <c r="O58" s="54">
        <f t="shared" si="34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35"/>
        <v/>
      </c>
      <c r="C59" s="50">
        <f>IF(D11="","-",+C58+1)</f>
        <v>2054</v>
      </c>
      <c r="D59" s="55">
        <f>IF(F58+SUM(E$17:E58)=D$10,F58,D$10-SUM(E$17:E58))</f>
        <v>0</v>
      </c>
      <c r="E59" s="377">
        <f>IF(+I14&lt;F58,I14,D59)</f>
        <v>0</v>
      </c>
      <c r="F59" s="55">
        <f t="shared" si="36"/>
        <v>0</v>
      </c>
      <c r="G59" s="378">
        <f t="shared" si="38"/>
        <v>0</v>
      </c>
      <c r="H59" s="363">
        <f t="shared" si="39"/>
        <v>0</v>
      </c>
      <c r="I59" s="52">
        <f t="shared" si="37"/>
        <v>0</v>
      </c>
      <c r="J59" s="52"/>
      <c r="K59" s="129"/>
      <c r="L59" s="54">
        <f t="shared" si="32"/>
        <v>0</v>
      </c>
      <c r="M59" s="129"/>
      <c r="N59" s="54">
        <f t="shared" si="33"/>
        <v>0</v>
      </c>
      <c r="O59" s="54">
        <f t="shared" si="34"/>
        <v>0</v>
      </c>
      <c r="P59" s="1"/>
    </row>
    <row r="60" spans="2:17" ht="12.5">
      <c r="B60" s="7" t="str">
        <f t="shared" si="35"/>
        <v/>
      </c>
      <c r="C60" s="50">
        <f>IF(D11="","-",+C59+1)</f>
        <v>2055</v>
      </c>
      <c r="D60" s="55">
        <f>IF(F59+SUM(E$17:E59)=D$10,F59,D$10-SUM(E$17:E59))</f>
        <v>0</v>
      </c>
      <c r="E60" s="377">
        <f>IF(+I14&lt;F59,I14,D60)</f>
        <v>0</v>
      </c>
      <c r="F60" s="55">
        <f t="shared" si="36"/>
        <v>0</v>
      </c>
      <c r="G60" s="378">
        <f t="shared" si="38"/>
        <v>0</v>
      </c>
      <c r="H60" s="363">
        <f t="shared" si="39"/>
        <v>0</v>
      </c>
      <c r="I60" s="52">
        <f t="shared" si="37"/>
        <v>0</v>
      </c>
      <c r="J60" s="52"/>
      <c r="K60" s="129"/>
      <c r="L60" s="54">
        <f t="shared" si="32"/>
        <v>0</v>
      </c>
      <c r="M60" s="129"/>
      <c r="N60" s="54">
        <f t="shared" si="33"/>
        <v>0</v>
      </c>
      <c r="O60" s="54">
        <f t="shared" si="34"/>
        <v>0</v>
      </c>
      <c r="P60" s="1"/>
    </row>
    <row r="61" spans="2:17" ht="12.5">
      <c r="B61" s="7" t="str">
        <f t="shared" si="35"/>
        <v/>
      </c>
      <c r="C61" s="50">
        <f>IF(D11="","-",+C60+1)</f>
        <v>2056</v>
      </c>
      <c r="D61" s="55">
        <f>IF(F60+SUM(E$17:E60)=D$10,F60,D$10-SUM(E$17:E60))</f>
        <v>0</v>
      </c>
      <c r="E61" s="377">
        <f>IF(+I14&lt;F60,I14,D61)</f>
        <v>0</v>
      </c>
      <c r="F61" s="55">
        <f t="shared" si="36"/>
        <v>0</v>
      </c>
      <c r="G61" s="379">
        <f t="shared" si="38"/>
        <v>0</v>
      </c>
      <c r="H61" s="363">
        <f t="shared" si="39"/>
        <v>0</v>
      </c>
      <c r="I61" s="52">
        <f t="shared" si="37"/>
        <v>0</v>
      </c>
      <c r="J61" s="52"/>
      <c r="K61" s="129"/>
      <c r="L61" s="54">
        <f t="shared" si="32"/>
        <v>0</v>
      </c>
      <c r="M61" s="129"/>
      <c r="N61" s="54">
        <f t="shared" si="33"/>
        <v>0</v>
      </c>
      <c r="O61" s="54">
        <f t="shared" si="34"/>
        <v>0</v>
      </c>
      <c r="P61" s="1"/>
    </row>
    <row r="62" spans="2:17" ht="12.5">
      <c r="B62" s="7" t="str">
        <f t="shared" si="35"/>
        <v/>
      </c>
      <c r="C62" s="50">
        <f>IF(D11="","-",+C61+1)</f>
        <v>2057</v>
      </c>
      <c r="D62" s="55">
        <f>IF(F61+SUM(E$17:E61)=D$10,F61,D$10-SUM(E$17:E61))</f>
        <v>0</v>
      </c>
      <c r="E62" s="377">
        <f>IF(+I14&lt;F61,I14,D62)</f>
        <v>0</v>
      </c>
      <c r="F62" s="55">
        <f t="shared" si="36"/>
        <v>0</v>
      </c>
      <c r="G62" s="379">
        <f t="shared" si="38"/>
        <v>0</v>
      </c>
      <c r="H62" s="363">
        <f t="shared" si="39"/>
        <v>0</v>
      </c>
      <c r="I62" s="52">
        <f t="shared" si="37"/>
        <v>0</v>
      </c>
      <c r="J62" s="52"/>
      <c r="K62" s="129"/>
      <c r="L62" s="54">
        <f t="shared" si="32"/>
        <v>0</v>
      </c>
      <c r="M62" s="129"/>
      <c r="N62" s="54">
        <f t="shared" si="33"/>
        <v>0</v>
      </c>
      <c r="O62" s="54">
        <f t="shared" si="34"/>
        <v>0</v>
      </c>
      <c r="P62" s="1"/>
    </row>
    <row r="63" spans="2:17" ht="12.5">
      <c r="B63" s="7" t="str">
        <f t="shared" si="35"/>
        <v/>
      </c>
      <c r="C63" s="50">
        <f>IF(D11="","-",+C62+1)</f>
        <v>2058</v>
      </c>
      <c r="D63" s="55">
        <f>IF(F62+SUM(E$17:E62)=D$10,F62,D$10-SUM(E$17:E62))</f>
        <v>0</v>
      </c>
      <c r="E63" s="377">
        <f>IF(+I14&lt;F62,I14,D63)</f>
        <v>0</v>
      </c>
      <c r="F63" s="55">
        <f t="shared" si="36"/>
        <v>0</v>
      </c>
      <c r="G63" s="379">
        <f t="shared" si="38"/>
        <v>0</v>
      </c>
      <c r="H63" s="363">
        <f t="shared" si="39"/>
        <v>0</v>
      </c>
      <c r="I63" s="52">
        <f t="shared" si="37"/>
        <v>0</v>
      </c>
      <c r="J63" s="52"/>
      <c r="K63" s="129"/>
      <c r="L63" s="54">
        <f t="shared" si="32"/>
        <v>0</v>
      </c>
      <c r="M63" s="129"/>
      <c r="N63" s="54">
        <f t="shared" si="33"/>
        <v>0</v>
      </c>
      <c r="O63" s="54">
        <f t="shared" si="34"/>
        <v>0</v>
      </c>
      <c r="P63" s="1"/>
    </row>
    <row r="64" spans="2:17" ht="12.5">
      <c r="B64" s="7" t="str">
        <f t="shared" si="35"/>
        <v/>
      </c>
      <c r="C64" s="50">
        <f>IF(D11="","-",+C63+1)</f>
        <v>2059</v>
      </c>
      <c r="D64" s="55">
        <f>IF(F63+SUM(E$17:E63)=D$10,F63,D$10-SUM(E$17:E63))</f>
        <v>0</v>
      </c>
      <c r="E64" s="377">
        <f>IF(+I14&lt;F63,I14,D64)</f>
        <v>0</v>
      </c>
      <c r="F64" s="55">
        <f t="shared" si="36"/>
        <v>0</v>
      </c>
      <c r="G64" s="379">
        <f t="shared" si="38"/>
        <v>0</v>
      </c>
      <c r="H64" s="363">
        <f t="shared" si="39"/>
        <v>0</v>
      </c>
      <c r="I64" s="52">
        <f t="shared" si="37"/>
        <v>0</v>
      </c>
      <c r="J64" s="52"/>
      <c r="K64" s="129"/>
      <c r="L64" s="54">
        <f t="shared" si="32"/>
        <v>0</v>
      </c>
      <c r="M64" s="129"/>
      <c r="N64" s="54">
        <f t="shared" si="33"/>
        <v>0</v>
      </c>
      <c r="O64" s="54">
        <f t="shared" si="34"/>
        <v>0</v>
      </c>
      <c r="P64" s="1"/>
    </row>
    <row r="65" spans="1:16" ht="12.5">
      <c r="B65" s="7" t="str">
        <f t="shared" si="35"/>
        <v/>
      </c>
      <c r="C65" s="50">
        <f>IF(D11="","-",+C64+1)</f>
        <v>2060</v>
      </c>
      <c r="D65" s="55">
        <f>IF(F64+SUM(E$17:E64)=D$10,F64,D$10-SUM(E$17:E64))</f>
        <v>0</v>
      </c>
      <c r="E65" s="377">
        <f>IF(+I14&lt;F64,I14,D65)</f>
        <v>0</v>
      </c>
      <c r="F65" s="55">
        <f t="shared" si="36"/>
        <v>0</v>
      </c>
      <c r="G65" s="379">
        <f t="shared" si="38"/>
        <v>0</v>
      </c>
      <c r="H65" s="363">
        <f t="shared" si="39"/>
        <v>0</v>
      </c>
      <c r="I65" s="52">
        <f t="shared" si="37"/>
        <v>0</v>
      </c>
      <c r="J65" s="52"/>
      <c r="K65" s="129"/>
      <c r="L65" s="54">
        <f t="shared" si="32"/>
        <v>0</v>
      </c>
      <c r="M65" s="129"/>
      <c r="N65" s="54">
        <f t="shared" si="33"/>
        <v>0</v>
      </c>
      <c r="O65" s="54">
        <f t="shared" si="34"/>
        <v>0</v>
      </c>
      <c r="P65" s="1"/>
    </row>
    <row r="66" spans="1:16" ht="12.5">
      <c r="B66" s="7" t="str">
        <f t="shared" si="35"/>
        <v/>
      </c>
      <c r="C66" s="50">
        <f>IF(D11="","-",+C65+1)</f>
        <v>2061</v>
      </c>
      <c r="D66" s="55">
        <f>IF(F65+SUM(E$17:E65)=D$10,F65,D$10-SUM(E$17:E65))</f>
        <v>0</v>
      </c>
      <c r="E66" s="377">
        <f>IF(+I14&lt;F65,I14,D66)</f>
        <v>0</v>
      </c>
      <c r="F66" s="55">
        <f t="shared" si="36"/>
        <v>0</v>
      </c>
      <c r="G66" s="379">
        <f t="shared" si="38"/>
        <v>0</v>
      </c>
      <c r="H66" s="363">
        <f t="shared" si="39"/>
        <v>0</v>
      </c>
      <c r="I66" s="52">
        <f t="shared" si="37"/>
        <v>0</v>
      </c>
      <c r="J66" s="52"/>
      <c r="K66" s="129"/>
      <c r="L66" s="54">
        <f t="shared" si="32"/>
        <v>0</v>
      </c>
      <c r="M66" s="129"/>
      <c r="N66" s="54">
        <f t="shared" si="33"/>
        <v>0</v>
      </c>
      <c r="O66" s="54">
        <f t="shared" si="34"/>
        <v>0</v>
      </c>
      <c r="P66" s="1"/>
    </row>
    <row r="67" spans="1:16" ht="12.5">
      <c r="B67" s="7" t="str">
        <f t="shared" si="35"/>
        <v/>
      </c>
      <c r="C67" s="50">
        <f>IF(D11="","-",+C66+1)</f>
        <v>2062</v>
      </c>
      <c r="D67" s="55">
        <f>IF(F66+SUM(E$17:E66)=D$10,F66,D$10-SUM(E$17:E66))</f>
        <v>0</v>
      </c>
      <c r="E67" s="377">
        <f>IF(+I14&lt;F66,I14,D67)</f>
        <v>0</v>
      </c>
      <c r="F67" s="55">
        <f t="shared" si="36"/>
        <v>0</v>
      </c>
      <c r="G67" s="379">
        <f t="shared" si="38"/>
        <v>0</v>
      </c>
      <c r="H67" s="363">
        <f t="shared" si="39"/>
        <v>0</v>
      </c>
      <c r="I67" s="52">
        <f t="shared" si="37"/>
        <v>0</v>
      </c>
      <c r="J67" s="52"/>
      <c r="K67" s="129"/>
      <c r="L67" s="54">
        <f t="shared" si="32"/>
        <v>0</v>
      </c>
      <c r="M67" s="129"/>
      <c r="N67" s="54">
        <f t="shared" si="33"/>
        <v>0</v>
      </c>
      <c r="O67" s="54">
        <f t="shared" si="34"/>
        <v>0</v>
      </c>
      <c r="P67" s="1"/>
    </row>
    <row r="68" spans="1:16" ht="12.5">
      <c r="B68" s="7" t="str">
        <f t="shared" si="35"/>
        <v/>
      </c>
      <c r="C68" s="50">
        <f>IF(D11="","-",+C67+1)</f>
        <v>2063</v>
      </c>
      <c r="D68" s="55">
        <f>IF(F67+SUM(E$17:E67)=D$10,F67,D$10-SUM(E$17:E67))</f>
        <v>0</v>
      </c>
      <c r="E68" s="377">
        <f>IF(+I14&lt;F67,I14,D68)</f>
        <v>0</v>
      </c>
      <c r="F68" s="55">
        <f t="shared" si="36"/>
        <v>0</v>
      </c>
      <c r="G68" s="379">
        <f t="shared" si="38"/>
        <v>0</v>
      </c>
      <c r="H68" s="363">
        <f t="shared" si="39"/>
        <v>0</v>
      </c>
      <c r="I68" s="52">
        <f t="shared" si="37"/>
        <v>0</v>
      </c>
      <c r="J68" s="52"/>
      <c r="K68" s="129"/>
      <c r="L68" s="54">
        <f t="shared" si="32"/>
        <v>0</v>
      </c>
      <c r="M68" s="129"/>
      <c r="N68" s="54">
        <f t="shared" si="33"/>
        <v>0</v>
      </c>
      <c r="O68" s="54">
        <f t="shared" si="34"/>
        <v>0</v>
      </c>
      <c r="P68" s="1"/>
    </row>
    <row r="69" spans="1:16" ht="12.5">
      <c r="B69" s="7" t="str">
        <f t="shared" si="35"/>
        <v/>
      </c>
      <c r="C69" s="50">
        <f>IF(D11="","-",+C68+1)</f>
        <v>2064</v>
      </c>
      <c r="D69" s="55">
        <f>IF(F68+SUM(E$17:E68)=D$10,F68,D$10-SUM(E$17:E68))</f>
        <v>0</v>
      </c>
      <c r="E69" s="377">
        <f>IF(+I14&lt;F68,I14,D69)</f>
        <v>0</v>
      </c>
      <c r="F69" s="55">
        <f t="shared" si="36"/>
        <v>0</v>
      </c>
      <c r="G69" s="379">
        <f t="shared" si="38"/>
        <v>0</v>
      </c>
      <c r="H69" s="363">
        <f t="shared" si="39"/>
        <v>0</v>
      </c>
      <c r="I69" s="52">
        <f t="shared" si="37"/>
        <v>0</v>
      </c>
      <c r="J69" s="52"/>
      <c r="K69" s="129"/>
      <c r="L69" s="54">
        <f t="shared" si="32"/>
        <v>0</v>
      </c>
      <c r="M69" s="129"/>
      <c r="N69" s="54">
        <f t="shared" si="33"/>
        <v>0</v>
      </c>
      <c r="O69" s="54">
        <f t="shared" si="34"/>
        <v>0</v>
      </c>
      <c r="P69" s="1"/>
    </row>
    <row r="70" spans="1:16" ht="12.5">
      <c r="B70" s="7" t="str">
        <f t="shared" si="35"/>
        <v/>
      </c>
      <c r="C70" s="50">
        <f>IF(D11="","-",+C69+1)</f>
        <v>2065</v>
      </c>
      <c r="D70" s="55">
        <f>IF(F69+SUM(E$17:E69)=D$10,F69,D$10-SUM(E$17:E69))</f>
        <v>0</v>
      </c>
      <c r="E70" s="377">
        <f>IF(+I14&lt;F69,I14,D70)</f>
        <v>0</v>
      </c>
      <c r="F70" s="55">
        <f t="shared" si="36"/>
        <v>0</v>
      </c>
      <c r="G70" s="379">
        <f t="shared" si="38"/>
        <v>0</v>
      </c>
      <c r="H70" s="363">
        <f t="shared" si="39"/>
        <v>0</v>
      </c>
      <c r="I70" s="52">
        <f t="shared" si="37"/>
        <v>0</v>
      </c>
      <c r="J70" s="52"/>
      <c r="K70" s="129"/>
      <c r="L70" s="54">
        <f t="shared" si="32"/>
        <v>0</v>
      </c>
      <c r="M70" s="129"/>
      <c r="N70" s="54">
        <f t="shared" si="33"/>
        <v>0</v>
      </c>
      <c r="O70" s="54">
        <f t="shared" si="34"/>
        <v>0</v>
      </c>
      <c r="P70" s="1"/>
    </row>
    <row r="71" spans="1:16" ht="12.5">
      <c r="B71" s="7" t="str">
        <f t="shared" si="35"/>
        <v/>
      </c>
      <c r="C71" s="50">
        <f>IF(D11="","-",+C70+1)</f>
        <v>2066</v>
      </c>
      <c r="D71" s="55">
        <f>IF(F70+SUM(E$17:E70)=D$10,F70,D$10-SUM(E$17:E70))</f>
        <v>0</v>
      </c>
      <c r="E71" s="377">
        <f>IF(+I14&lt;F70,I14,D71)</f>
        <v>0</v>
      </c>
      <c r="F71" s="55">
        <f t="shared" si="36"/>
        <v>0</v>
      </c>
      <c r="G71" s="379">
        <f t="shared" si="38"/>
        <v>0</v>
      </c>
      <c r="H71" s="363">
        <f t="shared" si="39"/>
        <v>0</v>
      </c>
      <c r="I71" s="52">
        <f t="shared" si="37"/>
        <v>0</v>
      </c>
      <c r="J71" s="52"/>
      <c r="K71" s="129"/>
      <c r="L71" s="54">
        <f t="shared" si="32"/>
        <v>0</v>
      </c>
      <c r="M71" s="129"/>
      <c r="N71" s="54">
        <f t="shared" si="33"/>
        <v>0</v>
      </c>
      <c r="O71" s="54">
        <f t="shared" si="34"/>
        <v>0</v>
      </c>
      <c r="P71" s="1"/>
    </row>
    <row r="72" spans="1:16" ht="13" thickBot="1">
      <c r="B72" s="7" t="str">
        <f t="shared" si="35"/>
        <v/>
      </c>
      <c r="C72" s="59">
        <f>IF(D11="","-",+C71+1)</f>
        <v>2067</v>
      </c>
      <c r="D72" s="60">
        <f>IF(F71+SUM(E$17:E71)=D$10,F71,D$10-SUM(E$17:E71))</f>
        <v>0</v>
      </c>
      <c r="E72" s="380">
        <f>IF(+I14&lt;F71,I14,D72)</f>
        <v>0</v>
      </c>
      <c r="F72" s="60">
        <f t="shared" si="36"/>
        <v>0</v>
      </c>
      <c r="G72" s="381">
        <f t="shared" si="38"/>
        <v>0</v>
      </c>
      <c r="H72" s="361">
        <f t="shared" si="39"/>
        <v>0</v>
      </c>
      <c r="I72" s="63">
        <f t="shared" si="37"/>
        <v>0</v>
      </c>
      <c r="J72" s="52"/>
      <c r="K72" s="130"/>
      <c r="L72" s="64">
        <f t="shared" si="32"/>
        <v>0</v>
      </c>
      <c r="M72" s="130"/>
      <c r="N72" s="64">
        <f t="shared" si="33"/>
        <v>0</v>
      </c>
      <c r="O72" s="64">
        <f t="shared" si="34"/>
        <v>0</v>
      </c>
      <c r="P72" s="1"/>
    </row>
    <row r="73" spans="1:16" ht="12.5">
      <c r="C73" s="12" t="s">
        <v>78</v>
      </c>
      <c r="D73" s="292"/>
      <c r="E73" s="292">
        <f>SUM(E17:E72)</f>
        <v>421517.00000000035</v>
      </c>
      <c r="F73" s="292"/>
      <c r="G73" s="292">
        <f>SUM(G17:G72)</f>
        <v>1526723.5078982632</v>
      </c>
      <c r="H73" s="292">
        <f>SUM(H17:H72)</f>
        <v>1526723.5078982632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1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1:16" ht="17.5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27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  <c r="Q85" s="1"/>
    </row>
    <row r="86" spans="1:17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45445.779236146016</v>
      </c>
      <c r="N87" s="386">
        <f>IF(J92&lt;D11,0,VLOOKUP(J92,C17:O72,11))</f>
        <v>45445.779236146016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47147.821769688868</v>
      </c>
      <c r="N88" s="389">
        <f>IF(J92&lt;D11,0,VLOOKUP(J92,C99:P154,7))</f>
        <v>47147.821769688868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27" t="str">
        <f>D7</f>
        <v>Linwood - Powell Street 138 kV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1702.0425335428517</v>
      </c>
      <c r="N89" s="391">
        <f>+N88-N87</f>
        <v>1702.0425335428517</v>
      </c>
      <c r="O89" s="392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  <c r="Q90" s="1"/>
    </row>
    <row r="91" spans="1:17" ht="13.5" thickBot="1">
      <c r="C91" s="75" t="s">
        <v>85</v>
      </c>
      <c r="D91" s="91" t="str">
        <f>+D9</f>
        <v>TP2009015</v>
      </c>
      <c r="E91" s="76"/>
      <c r="F91" s="76"/>
      <c r="G91" s="76"/>
      <c r="H91" s="76"/>
      <c r="I91" s="76"/>
      <c r="J91" s="95"/>
      <c r="Q91" s="1"/>
    </row>
    <row r="92" spans="1:17" ht="13">
      <c r="C92" s="34" t="s">
        <v>51</v>
      </c>
      <c r="D92" s="362">
        <v>421517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  <c r="Q92" s="1"/>
    </row>
    <row r="93" spans="1:17" ht="12.5">
      <c r="C93" s="34" t="s">
        <v>54</v>
      </c>
      <c r="D93" s="88">
        <f>IF(D11=I10,"",D11)</f>
        <v>2012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3">
        <f>IF(D11=I10,"",D12)</f>
        <v>6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9579.931818181818</v>
      </c>
      <c r="K96" s="292"/>
      <c r="L96" s="292"/>
      <c r="M96" s="292"/>
      <c r="N96" s="292"/>
      <c r="O96" s="292"/>
      <c r="P96" s="1"/>
      <c r="Q96" s="1"/>
    </row>
    <row r="97" spans="1:17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  <c r="Q98" s="1"/>
    </row>
    <row r="99" spans="1:17" ht="12.5">
      <c r="C99" s="50">
        <f>IF(D93= "","-",D93)</f>
        <v>2012</v>
      </c>
      <c r="D99" s="133">
        <v>0</v>
      </c>
      <c r="E99" s="375">
        <v>5119.25</v>
      </c>
      <c r="F99" s="137">
        <v>424897.75</v>
      </c>
      <c r="G99" s="140">
        <v>212448.875</v>
      </c>
      <c r="H99" s="396">
        <v>36381.937261919113</v>
      </c>
      <c r="I99" s="397">
        <v>36381.937261919113</v>
      </c>
      <c r="J99" s="154">
        <f t="shared" ref="J99:J130" si="40">+I99-H99</f>
        <v>0</v>
      </c>
      <c r="K99" s="54"/>
      <c r="L99" s="112">
        <f t="shared" ref="L99:L104" si="41">H99</f>
        <v>36381.937261919113</v>
      </c>
      <c r="M99" s="53">
        <f t="shared" ref="M99:M130" si="42">IF(L99&lt;&gt;0,+H99-L99,0)</f>
        <v>0</v>
      </c>
      <c r="N99" s="112">
        <f t="shared" ref="N99:N104" si="43">I99</f>
        <v>36381.937261919113</v>
      </c>
      <c r="O99" s="53">
        <f t="shared" ref="O99:O130" si="44">IF(N99&lt;&gt;0,+I99-N99,0)</f>
        <v>0</v>
      </c>
      <c r="P99" s="53">
        <f t="shared" ref="P99:P130" si="45">+O99-M99</f>
        <v>0</v>
      </c>
      <c r="Q99" s="1"/>
    </row>
    <row r="100" spans="1:17" ht="12.5">
      <c r="B100" s="7" t="str">
        <f t="shared" ref="B100:B131" si="46">IF(D100=F99,"","IU")</f>
        <v/>
      </c>
      <c r="C100" s="50">
        <f>IF(D93="","-",+C99+1)</f>
        <v>2013</v>
      </c>
      <c r="D100" s="133">
        <v>424897.75</v>
      </c>
      <c r="E100" s="375">
        <v>10238.5</v>
      </c>
      <c r="F100" s="137">
        <v>414659.25</v>
      </c>
      <c r="G100" s="137">
        <v>419778.5</v>
      </c>
      <c r="H100" s="396">
        <v>67031.047857906437</v>
      </c>
      <c r="I100" s="397">
        <v>67031.047857906437</v>
      </c>
      <c r="J100" s="154">
        <v>0</v>
      </c>
      <c r="K100" s="54"/>
      <c r="L100" s="113">
        <f t="shared" si="41"/>
        <v>67031.047857906437</v>
      </c>
      <c r="M100" s="54">
        <f t="shared" ref="M100:M105" si="47">IF(L100&lt;&gt;0,+H100-L100,0)</f>
        <v>0</v>
      </c>
      <c r="N100" s="113">
        <f t="shared" si="43"/>
        <v>67031.047857906437</v>
      </c>
      <c r="O100" s="54">
        <f>IF(N100&lt;&gt;0,+I100-N100,0)</f>
        <v>0</v>
      </c>
      <c r="P100" s="54">
        <f>+O100-M100</f>
        <v>0</v>
      </c>
      <c r="Q100" s="1"/>
    </row>
    <row r="101" spans="1:17" ht="12.5">
      <c r="B101" s="7" t="str">
        <f t="shared" si="46"/>
        <v>IU</v>
      </c>
      <c r="C101" s="50">
        <f>IF(D93="","-",+C100+1)</f>
        <v>2014</v>
      </c>
      <c r="D101" s="133">
        <v>406159.25</v>
      </c>
      <c r="E101" s="375">
        <v>10036.119047619048</v>
      </c>
      <c r="F101" s="137">
        <v>396123.13095238095</v>
      </c>
      <c r="G101" s="137">
        <v>401141.19047619047</v>
      </c>
      <c r="H101" s="396">
        <v>64560.617511183853</v>
      </c>
      <c r="I101" s="397">
        <v>64560.617511183853</v>
      </c>
      <c r="J101" s="54">
        <v>0</v>
      </c>
      <c r="K101" s="54"/>
      <c r="L101" s="113">
        <f t="shared" si="41"/>
        <v>64560.617511183853</v>
      </c>
      <c r="M101" s="54">
        <f t="shared" si="47"/>
        <v>0</v>
      </c>
      <c r="N101" s="113">
        <f t="shared" si="43"/>
        <v>64560.617511183853</v>
      </c>
      <c r="O101" s="54">
        <f>IF(N101&lt;&gt;0,+I101-N101,0)</f>
        <v>0</v>
      </c>
      <c r="P101" s="54">
        <f>+O101-M101</f>
        <v>0</v>
      </c>
      <c r="Q101" s="1"/>
    </row>
    <row r="102" spans="1:17" ht="12.5">
      <c r="B102" s="7" t="str">
        <f t="shared" si="46"/>
        <v/>
      </c>
      <c r="C102" s="50">
        <f>IF(D93="","-",+C101+1)</f>
        <v>2015</v>
      </c>
      <c r="D102" s="133">
        <v>396123.13095238095</v>
      </c>
      <c r="E102" s="375">
        <v>10036.119047619048</v>
      </c>
      <c r="F102" s="137">
        <v>386087.01190476189</v>
      </c>
      <c r="G102" s="137">
        <v>391105.07142857142</v>
      </c>
      <c r="H102" s="396">
        <v>61571.595440980236</v>
      </c>
      <c r="I102" s="397">
        <v>61571.595440980236</v>
      </c>
      <c r="J102" s="54">
        <f t="shared" si="40"/>
        <v>0</v>
      </c>
      <c r="K102" s="54"/>
      <c r="L102" s="113">
        <f t="shared" si="41"/>
        <v>61571.595440980236</v>
      </c>
      <c r="M102" s="54">
        <f t="shared" si="47"/>
        <v>0</v>
      </c>
      <c r="N102" s="113">
        <f t="shared" si="43"/>
        <v>61571.595440980236</v>
      </c>
      <c r="O102" s="54">
        <f>IF(N102&lt;&gt;0,+I102-N102,0)</f>
        <v>0</v>
      </c>
      <c r="P102" s="54">
        <f>+O102-M102</f>
        <v>0</v>
      </c>
      <c r="Q102" s="1"/>
    </row>
    <row r="103" spans="1:17" ht="12.5">
      <c r="B103" s="7" t="str">
        <f t="shared" si="46"/>
        <v/>
      </c>
      <c r="C103" s="50">
        <f>IF(D93="","-",+C102+1)</f>
        <v>2016</v>
      </c>
      <c r="D103" s="133">
        <v>386087.01190476189</v>
      </c>
      <c r="E103" s="375">
        <v>9802.7209302325573</v>
      </c>
      <c r="F103" s="137">
        <v>376284.29097452934</v>
      </c>
      <c r="G103" s="137">
        <v>381185.65143964562</v>
      </c>
      <c r="H103" s="396">
        <v>58194.234916187183</v>
      </c>
      <c r="I103" s="397">
        <v>58194.234916187183</v>
      </c>
      <c r="J103" s="54">
        <f t="shared" si="40"/>
        <v>0</v>
      </c>
      <c r="K103" s="54"/>
      <c r="L103" s="113">
        <f t="shared" si="41"/>
        <v>58194.234916187183</v>
      </c>
      <c r="M103" s="54">
        <f t="shared" si="47"/>
        <v>0</v>
      </c>
      <c r="N103" s="113">
        <f t="shared" si="43"/>
        <v>58194.234916187183</v>
      </c>
      <c r="O103" s="54">
        <f>IF(N103&lt;&gt;0,+I103-N103,0)</f>
        <v>0</v>
      </c>
      <c r="P103" s="54">
        <f>+O103-M103</f>
        <v>0</v>
      </c>
      <c r="Q103" s="1"/>
    </row>
    <row r="104" spans="1:17" ht="12.5">
      <c r="B104" s="7" t="str">
        <f t="shared" si="46"/>
        <v/>
      </c>
      <c r="C104" s="50">
        <f>IF(D93="","-",+C103+1)</f>
        <v>2017</v>
      </c>
      <c r="D104" s="133">
        <v>376284.29097452934</v>
      </c>
      <c r="E104" s="375">
        <v>10036.119047619048</v>
      </c>
      <c r="F104" s="137">
        <v>366248.17192691029</v>
      </c>
      <c r="G104" s="137">
        <v>371266.23145071982</v>
      </c>
      <c r="H104" s="396">
        <v>55134.369370776643</v>
      </c>
      <c r="I104" s="397">
        <v>55134.369370776643</v>
      </c>
      <c r="J104" s="54">
        <f t="shared" si="40"/>
        <v>0</v>
      </c>
      <c r="K104" s="54"/>
      <c r="L104" s="113">
        <f t="shared" si="41"/>
        <v>55134.369370776643</v>
      </c>
      <c r="M104" s="54">
        <f t="shared" si="47"/>
        <v>0</v>
      </c>
      <c r="N104" s="113">
        <f t="shared" si="43"/>
        <v>55134.369370776643</v>
      </c>
      <c r="O104" s="54">
        <f>IF(N104&lt;&gt;0,+I104-N104,0)</f>
        <v>0</v>
      </c>
      <c r="P104" s="54">
        <f>+O104-M104</f>
        <v>0</v>
      </c>
      <c r="Q104" s="1"/>
    </row>
    <row r="105" spans="1:17" ht="12.5">
      <c r="B105" s="7" t="str">
        <f t="shared" si="46"/>
        <v/>
      </c>
      <c r="C105" s="50">
        <f>IF(D93="","-",+C104+1)</f>
        <v>2018</v>
      </c>
      <c r="D105" s="133">
        <v>366248.17192691029</v>
      </c>
      <c r="E105" s="375">
        <v>10036.119047619048</v>
      </c>
      <c r="F105" s="137">
        <v>356212.05287929124</v>
      </c>
      <c r="G105" s="137">
        <v>361230.11240310076</v>
      </c>
      <c r="H105" s="396">
        <v>48183.675453584445</v>
      </c>
      <c r="I105" s="397">
        <v>48183.675453584445</v>
      </c>
      <c r="J105" s="54">
        <f t="shared" si="40"/>
        <v>0</v>
      </c>
      <c r="K105" s="54"/>
      <c r="L105" s="113">
        <f t="shared" ref="L105" si="48">H105</f>
        <v>48183.675453584445</v>
      </c>
      <c r="M105" s="54">
        <f t="shared" si="47"/>
        <v>0</v>
      </c>
      <c r="N105" s="113">
        <f t="shared" ref="N105" si="49">I105</f>
        <v>48183.675453584445</v>
      </c>
      <c r="O105" s="54">
        <f t="shared" si="44"/>
        <v>0</v>
      </c>
      <c r="P105" s="54">
        <f t="shared" si="45"/>
        <v>0</v>
      </c>
      <c r="Q105" s="1"/>
    </row>
    <row r="106" spans="1:17" ht="12.5">
      <c r="B106" s="7" t="str">
        <f t="shared" si="46"/>
        <v/>
      </c>
      <c r="C106" s="50">
        <f>IF(D93="","-",+C105+1)</f>
        <v>2019</v>
      </c>
      <c r="D106" s="133">
        <v>356212.05287929124</v>
      </c>
      <c r="E106" s="375">
        <v>9802.7209302325573</v>
      </c>
      <c r="F106" s="137">
        <v>346409.33194905869</v>
      </c>
      <c r="G106" s="137">
        <v>351310.69241417496</v>
      </c>
      <c r="H106" s="396">
        <v>47407.209452315969</v>
      </c>
      <c r="I106" s="397">
        <v>47407.209452315969</v>
      </c>
      <c r="J106" s="54">
        <f t="shared" si="40"/>
        <v>0</v>
      </c>
      <c r="K106" s="54"/>
      <c r="L106" s="113">
        <f t="shared" ref="L106:L107" si="50">H106</f>
        <v>47407.209452315969</v>
      </c>
      <c r="M106" s="54">
        <f t="shared" ref="M106:M107" si="51">IF(L106&lt;&gt;0,+H106-L106,0)</f>
        <v>0</v>
      </c>
      <c r="N106" s="113">
        <f t="shared" ref="N106:N107" si="52">I106</f>
        <v>47407.209452315969</v>
      </c>
      <c r="O106" s="54">
        <f t="shared" si="44"/>
        <v>0</v>
      </c>
      <c r="P106" s="54">
        <f t="shared" si="45"/>
        <v>0</v>
      </c>
      <c r="Q106" s="1"/>
    </row>
    <row r="107" spans="1:17" ht="12.5">
      <c r="B107" s="7" t="str">
        <f t="shared" si="46"/>
        <v/>
      </c>
      <c r="C107" s="50">
        <f>IF(D93="","-",+C106+1)</f>
        <v>2020</v>
      </c>
      <c r="D107" s="133">
        <v>346409.33194905869</v>
      </c>
      <c r="E107" s="375">
        <v>10036.119047619048</v>
      </c>
      <c r="F107" s="137">
        <v>336373.21290143963</v>
      </c>
      <c r="G107" s="137">
        <v>341391.27242524916</v>
      </c>
      <c r="H107" s="396">
        <v>46760.886604706458</v>
      </c>
      <c r="I107" s="397">
        <v>46760.886604706458</v>
      </c>
      <c r="J107" s="54">
        <f t="shared" si="40"/>
        <v>0</v>
      </c>
      <c r="K107" s="54"/>
      <c r="L107" s="113">
        <f t="shared" si="50"/>
        <v>46760.886604706458</v>
      </c>
      <c r="M107" s="54">
        <f t="shared" si="51"/>
        <v>0</v>
      </c>
      <c r="N107" s="113">
        <f t="shared" si="52"/>
        <v>46760.886604706458</v>
      </c>
      <c r="O107" s="54">
        <f t="shared" si="44"/>
        <v>0</v>
      </c>
      <c r="P107" s="54">
        <f t="shared" si="45"/>
        <v>0</v>
      </c>
      <c r="Q107" s="1"/>
    </row>
    <row r="108" spans="1:17" ht="12.5">
      <c r="B108" s="7" t="str">
        <f t="shared" si="46"/>
        <v/>
      </c>
      <c r="C108" s="50">
        <f>IF(D93="","-",+C107+1)</f>
        <v>2021</v>
      </c>
      <c r="D108" s="133">
        <v>336373.21290143963</v>
      </c>
      <c r="E108" s="375">
        <v>10280.90243902439</v>
      </c>
      <c r="F108" s="137">
        <v>326092.31046241522</v>
      </c>
      <c r="G108" s="137">
        <v>331232.76168192743</v>
      </c>
      <c r="H108" s="396">
        <v>47880.533130342868</v>
      </c>
      <c r="I108" s="397">
        <v>47880.533130342868</v>
      </c>
      <c r="J108" s="54">
        <f t="shared" si="40"/>
        <v>0</v>
      </c>
      <c r="K108" s="54"/>
      <c r="L108" s="113">
        <f t="shared" ref="L108" si="53">H108</f>
        <v>47880.533130342868</v>
      </c>
      <c r="M108" s="54">
        <f t="shared" ref="M108" si="54">IF(L108&lt;&gt;0,+H108-L108,0)</f>
        <v>0</v>
      </c>
      <c r="N108" s="113">
        <f t="shared" ref="N108" si="55">I108</f>
        <v>47880.533130342868</v>
      </c>
      <c r="O108" s="54">
        <f t="shared" ref="O108" si="56">IF(N108&lt;&gt;0,+I108-N108,0)</f>
        <v>0</v>
      </c>
      <c r="P108" s="54">
        <f t="shared" ref="P108" si="57">+O108-M108</f>
        <v>0</v>
      </c>
      <c r="Q108" s="1"/>
    </row>
    <row r="109" spans="1:17" ht="13">
      <c r="B109" s="7" t="str">
        <f t="shared" si="46"/>
        <v/>
      </c>
      <c r="C109" s="459">
        <f>IF(D93="","-",+C108+1)</f>
        <v>2022</v>
      </c>
      <c r="D109" s="12">
        <v>326092.31046241522</v>
      </c>
      <c r="E109" s="377">
        <v>10036.119047619048</v>
      </c>
      <c r="F109" s="55">
        <v>316056.19141479617</v>
      </c>
      <c r="G109" s="55">
        <v>321074.25093860569</v>
      </c>
      <c r="H109" s="379">
        <v>47748.808019325494</v>
      </c>
      <c r="I109" s="398">
        <v>47748.808019325494</v>
      </c>
      <c r="J109" s="54">
        <f t="shared" si="40"/>
        <v>0</v>
      </c>
      <c r="K109" s="54"/>
      <c r="L109" s="129"/>
      <c r="M109" s="54">
        <f t="shared" si="42"/>
        <v>0</v>
      </c>
      <c r="N109" s="129"/>
      <c r="O109" s="54">
        <f t="shared" si="44"/>
        <v>0</v>
      </c>
      <c r="P109" s="54">
        <f t="shared" si="45"/>
        <v>0</v>
      </c>
      <c r="Q109" s="1"/>
    </row>
    <row r="110" spans="1:17" ht="12.5">
      <c r="B110" s="7" t="str">
        <f t="shared" si="46"/>
        <v/>
      </c>
      <c r="C110" s="50">
        <f>IF(D93="","-",+C109+1)</f>
        <v>2023</v>
      </c>
      <c r="D110" s="12">
        <f>IF(F109+SUM(E$99:E109)=D$92,F109,D$92-SUM(E$99:E109))</f>
        <v>316056.19141479617</v>
      </c>
      <c r="E110" s="377">
        <f>IF(+J96&lt;F109,J96,D110)</f>
        <v>9579.931818181818</v>
      </c>
      <c r="F110" s="55">
        <f t="shared" ref="F110:F131" si="58">+D110-E110</f>
        <v>306476.25959661434</v>
      </c>
      <c r="G110" s="55">
        <f t="shared" ref="G110:G130" si="59">+(F110+D110)/2</f>
        <v>311266.22550570522</v>
      </c>
      <c r="H110" s="379">
        <f t="shared" ref="H110:H130" si="60">+J$94*G110+E110</f>
        <v>48340.775615517756</v>
      </c>
      <c r="I110" s="398">
        <f t="shared" ref="I110:I130" si="61">+J$95*G110+E110</f>
        <v>48340.775615517756</v>
      </c>
      <c r="J110" s="54">
        <f t="shared" si="40"/>
        <v>0</v>
      </c>
      <c r="K110" s="54"/>
      <c r="L110" s="129"/>
      <c r="M110" s="54">
        <f t="shared" si="42"/>
        <v>0</v>
      </c>
      <c r="N110" s="129"/>
      <c r="O110" s="54">
        <f t="shared" si="44"/>
        <v>0</v>
      </c>
      <c r="P110" s="54">
        <f t="shared" si="45"/>
        <v>0</v>
      </c>
      <c r="Q110" s="1"/>
    </row>
    <row r="111" spans="1:17" ht="12.5">
      <c r="B111" s="7" t="str">
        <f t="shared" si="46"/>
        <v/>
      </c>
      <c r="C111" s="50">
        <f>IF(D93="","-",+C110+1)</f>
        <v>2024</v>
      </c>
      <c r="D111" s="12">
        <f>IF(F110+SUM(E$99:E110)=D$92,F110,D$92-SUM(E$99:E110))</f>
        <v>306476.25959661434</v>
      </c>
      <c r="E111" s="377">
        <f>IF(+J96&lt;F110,J96,D111)</f>
        <v>9579.931818181818</v>
      </c>
      <c r="F111" s="55">
        <f t="shared" si="58"/>
        <v>296896.32777843252</v>
      </c>
      <c r="G111" s="55">
        <f t="shared" si="59"/>
        <v>301686.29368752346</v>
      </c>
      <c r="H111" s="379">
        <f t="shared" si="60"/>
        <v>47147.821769688868</v>
      </c>
      <c r="I111" s="398">
        <f t="shared" si="61"/>
        <v>47147.821769688868</v>
      </c>
      <c r="J111" s="54">
        <f t="shared" si="40"/>
        <v>0</v>
      </c>
      <c r="K111" s="54"/>
      <c r="L111" s="129"/>
      <c r="M111" s="54">
        <f t="shared" si="42"/>
        <v>0</v>
      </c>
      <c r="N111" s="129"/>
      <c r="O111" s="54">
        <f t="shared" si="44"/>
        <v>0</v>
      </c>
      <c r="P111" s="54">
        <f t="shared" si="45"/>
        <v>0</v>
      </c>
      <c r="Q111" s="1"/>
    </row>
    <row r="112" spans="1:17" ht="12.5">
      <c r="B112" s="7" t="str">
        <f t="shared" si="46"/>
        <v/>
      </c>
      <c r="C112" s="50">
        <f>IF(D93="","-",+C111+1)</f>
        <v>2025</v>
      </c>
      <c r="D112" s="12">
        <f>IF(F111+SUM(E$99:E111)=D$92,F111,D$92-SUM(E$99:E111))</f>
        <v>296896.32777843252</v>
      </c>
      <c r="E112" s="377">
        <f>IF(+J96&lt;F111,J96,D112)</f>
        <v>9579.931818181818</v>
      </c>
      <c r="F112" s="55">
        <f t="shared" si="58"/>
        <v>287316.39596025069</v>
      </c>
      <c r="G112" s="55">
        <f t="shared" si="59"/>
        <v>292106.36186934158</v>
      </c>
      <c r="H112" s="379">
        <f t="shared" si="60"/>
        <v>45954.867923859973</v>
      </c>
      <c r="I112" s="398">
        <f t="shared" si="61"/>
        <v>45954.867923859973</v>
      </c>
      <c r="J112" s="54">
        <f t="shared" si="40"/>
        <v>0</v>
      </c>
      <c r="K112" s="54"/>
      <c r="L112" s="129"/>
      <c r="M112" s="54">
        <f t="shared" si="42"/>
        <v>0</v>
      </c>
      <c r="N112" s="129"/>
      <c r="O112" s="54">
        <f t="shared" si="44"/>
        <v>0</v>
      </c>
      <c r="P112" s="54">
        <f t="shared" si="45"/>
        <v>0</v>
      </c>
      <c r="Q112" s="1"/>
    </row>
    <row r="113" spans="2:17" ht="12.5">
      <c r="B113" s="7" t="str">
        <f t="shared" si="46"/>
        <v/>
      </c>
      <c r="C113" s="50">
        <f>IF(D93="","-",+C112+1)</f>
        <v>2026</v>
      </c>
      <c r="D113" s="12">
        <f>IF(F112+SUM(E$99:E112)=D$92,F112,D$92-SUM(E$99:E112))</f>
        <v>287316.39596025069</v>
      </c>
      <c r="E113" s="377">
        <f>IF(+J96&lt;F112,J96,D113)</f>
        <v>9579.931818181818</v>
      </c>
      <c r="F113" s="55">
        <f t="shared" si="58"/>
        <v>277736.46414206887</v>
      </c>
      <c r="G113" s="55">
        <f t="shared" si="59"/>
        <v>282526.43005115981</v>
      </c>
      <c r="H113" s="379">
        <f t="shared" si="60"/>
        <v>44761.914078031085</v>
      </c>
      <c r="I113" s="398">
        <f t="shared" si="61"/>
        <v>44761.914078031085</v>
      </c>
      <c r="J113" s="54">
        <f t="shared" si="40"/>
        <v>0</v>
      </c>
      <c r="K113" s="54"/>
      <c r="L113" s="129"/>
      <c r="M113" s="54">
        <f t="shared" si="42"/>
        <v>0</v>
      </c>
      <c r="N113" s="129"/>
      <c r="O113" s="54">
        <f t="shared" si="44"/>
        <v>0</v>
      </c>
      <c r="P113" s="54">
        <f t="shared" si="45"/>
        <v>0</v>
      </c>
      <c r="Q113" s="1"/>
    </row>
    <row r="114" spans="2:17" ht="12.5">
      <c r="B114" s="7" t="str">
        <f t="shared" si="46"/>
        <v/>
      </c>
      <c r="C114" s="50">
        <f>IF(D93="","-",+C113+1)</f>
        <v>2027</v>
      </c>
      <c r="D114" s="12">
        <f>IF(F113+SUM(E$99:E113)=D$92,F113,D$92-SUM(E$99:E113))</f>
        <v>277736.46414206887</v>
      </c>
      <c r="E114" s="377">
        <f>IF(+J96&lt;F113,J96,D114)</f>
        <v>9579.931818181818</v>
      </c>
      <c r="F114" s="55">
        <f t="shared" si="58"/>
        <v>268156.53232388705</v>
      </c>
      <c r="G114" s="55">
        <f t="shared" si="59"/>
        <v>272946.49823297793</v>
      </c>
      <c r="H114" s="379">
        <f t="shared" si="60"/>
        <v>43568.960232202189</v>
      </c>
      <c r="I114" s="398">
        <f t="shared" si="61"/>
        <v>43568.960232202189</v>
      </c>
      <c r="J114" s="54">
        <f t="shared" si="40"/>
        <v>0</v>
      </c>
      <c r="K114" s="54"/>
      <c r="L114" s="129"/>
      <c r="M114" s="54">
        <f t="shared" si="42"/>
        <v>0</v>
      </c>
      <c r="N114" s="129"/>
      <c r="O114" s="54">
        <f t="shared" si="44"/>
        <v>0</v>
      </c>
      <c r="P114" s="54">
        <f t="shared" si="45"/>
        <v>0</v>
      </c>
      <c r="Q114" s="1"/>
    </row>
    <row r="115" spans="2:17" ht="12.5">
      <c r="B115" s="7" t="str">
        <f t="shared" si="46"/>
        <v/>
      </c>
      <c r="C115" s="50">
        <f>IF(D93="","-",+C114+1)</f>
        <v>2028</v>
      </c>
      <c r="D115" s="12">
        <f>IF(F114+SUM(E$99:E114)=D$92,F114,D$92-SUM(E$99:E114))</f>
        <v>268156.53232388705</v>
      </c>
      <c r="E115" s="377">
        <f>IF(+J96&lt;F114,J96,D115)</f>
        <v>9579.931818181818</v>
      </c>
      <c r="F115" s="55">
        <f t="shared" si="58"/>
        <v>258576.60050570522</v>
      </c>
      <c r="G115" s="55">
        <f t="shared" si="59"/>
        <v>263366.56641479617</v>
      </c>
      <c r="H115" s="379">
        <f t="shared" si="60"/>
        <v>42376.006386373301</v>
      </c>
      <c r="I115" s="398">
        <f t="shared" si="61"/>
        <v>42376.006386373301</v>
      </c>
      <c r="J115" s="54">
        <f t="shared" si="40"/>
        <v>0</v>
      </c>
      <c r="K115" s="54"/>
      <c r="L115" s="129"/>
      <c r="M115" s="54">
        <f t="shared" si="42"/>
        <v>0</v>
      </c>
      <c r="N115" s="129"/>
      <c r="O115" s="54">
        <f t="shared" si="44"/>
        <v>0</v>
      </c>
      <c r="P115" s="54">
        <f t="shared" si="45"/>
        <v>0</v>
      </c>
      <c r="Q115" s="1"/>
    </row>
    <row r="116" spans="2:17" ht="12.5">
      <c r="B116" s="7" t="str">
        <f t="shared" si="46"/>
        <v/>
      </c>
      <c r="C116" s="50">
        <f>IF(D93="","-",+C115+1)</f>
        <v>2029</v>
      </c>
      <c r="D116" s="12">
        <f>IF(F115+SUM(E$99:E115)=D$92,F115,D$92-SUM(E$99:E115))</f>
        <v>258576.60050570522</v>
      </c>
      <c r="E116" s="377">
        <f>IF(+J96&lt;F115,J96,D116)</f>
        <v>9579.931818181818</v>
      </c>
      <c r="F116" s="55">
        <f t="shared" si="58"/>
        <v>248996.6686875234</v>
      </c>
      <c r="G116" s="55">
        <f t="shared" si="59"/>
        <v>253786.63459661431</v>
      </c>
      <c r="H116" s="379">
        <f t="shared" si="60"/>
        <v>41183.052540544406</v>
      </c>
      <c r="I116" s="398">
        <f t="shared" si="61"/>
        <v>41183.052540544406</v>
      </c>
      <c r="J116" s="54">
        <f t="shared" si="40"/>
        <v>0</v>
      </c>
      <c r="K116" s="54"/>
      <c r="L116" s="129"/>
      <c r="M116" s="54">
        <f t="shared" si="42"/>
        <v>0</v>
      </c>
      <c r="N116" s="129"/>
      <c r="O116" s="54">
        <f t="shared" si="44"/>
        <v>0</v>
      </c>
      <c r="P116" s="54">
        <f t="shared" si="45"/>
        <v>0</v>
      </c>
      <c r="Q116" s="1"/>
    </row>
    <row r="117" spans="2:17" ht="12.5">
      <c r="B117" s="7" t="str">
        <f t="shared" si="46"/>
        <v/>
      </c>
      <c r="C117" s="50">
        <f>IF(D93="","-",+C116+1)</f>
        <v>2030</v>
      </c>
      <c r="D117" s="12">
        <f>IF(F116+SUM(E$99:E116)=D$92,F116,D$92-SUM(E$99:E116))</f>
        <v>248996.6686875234</v>
      </c>
      <c r="E117" s="377">
        <f>IF(+J96&lt;F116,J96,D117)</f>
        <v>9579.931818181818</v>
      </c>
      <c r="F117" s="55">
        <f t="shared" si="58"/>
        <v>239416.73686934158</v>
      </c>
      <c r="G117" s="55">
        <f t="shared" si="59"/>
        <v>244206.70277843249</v>
      </c>
      <c r="H117" s="379">
        <f t="shared" si="60"/>
        <v>39990.098694715518</v>
      </c>
      <c r="I117" s="398">
        <f t="shared" si="61"/>
        <v>39990.098694715518</v>
      </c>
      <c r="J117" s="54">
        <f t="shared" si="40"/>
        <v>0</v>
      </c>
      <c r="K117" s="54"/>
      <c r="L117" s="129"/>
      <c r="M117" s="54">
        <f t="shared" si="42"/>
        <v>0</v>
      </c>
      <c r="N117" s="129"/>
      <c r="O117" s="54">
        <f t="shared" si="44"/>
        <v>0</v>
      </c>
      <c r="P117" s="54">
        <f t="shared" si="45"/>
        <v>0</v>
      </c>
      <c r="Q117" s="1"/>
    </row>
    <row r="118" spans="2:17" ht="12.5">
      <c r="B118" s="7" t="str">
        <f t="shared" si="46"/>
        <v/>
      </c>
      <c r="C118" s="50">
        <f>IF(D93="","-",+C117+1)</f>
        <v>2031</v>
      </c>
      <c r="D118" s="12">
        <f>IF(F117+SUM(E$99:E117)=D$92,F117,D$92-SUM(E$99:E117))</f>
        <v>239416.73686934158</v>
      </c>
      <c r="E118" s="377">
        <f>IF(+J96&lt;F117,J96,D118)</f>
        <v>9579.931818181818</v>
      </c>
      <c r="F118" s="55">
        <f t="shared" si="58"/>
        <v>229836.80505115975</v>
      </c>
      <c r="G118" s="55">
        <f t="shared" si="59"/>
        <v>234626.77096025067</v>
      </c>
      <c r="H118" s="379">
        <f t="shared" si="60"/>
        <v>38797.144848886623</v>
      </c>
      <c r="I118" s="398">
        <f t="shared" si="61"/>
        <v>38797.144848886623</v>
      </c>
      <c r="J118" s="54">
        <f t="shared" si="40"/>
        <v>0</v>
      </c>
      <c r="K118" s="54"/>
      <c r="L118" s="129"/>
      <c r="M118" s="54">
        <f t="shared" si="42"/>
        <v>0</v>
      </c>
      <c r="N118" s="129"/>
      <c r="O118" s="54">
        <f t="shared" si="44"/>
        <v>0</v>
      </c>
      <c r="P118" s="54">
        <f t="shared" si="45"/>
        <v>0</v>
      </c>
      <c r="Q118" s="1"/>
    </row>
    <row r="119" spans="2:17" ht="12.5">
      <c r="B119" s="7" t="str">
        <f t="shared" si="46"/>
        <v/>
      </c>
      <c r="C119" s="50">
        <f>IF(D93="","-",+C118+1)</f>
        <v>2032</v>
      </c>
      <c r="D119" s="12">
        <f>IF(F118+SUM(E$99:E118)=D$92,F118,D$92-SUM(E$99:E118))</f>
        <v>229836.80505115975</v>
      </c>
      <c r="E119" s="377">
        <f>IF(+J96&lt;F118,J96,D119)</f>
        <v>9579.931818181818</v>
      </c>
      <c r="F119" s="55">
        <f t="shared" si="58"/>
        <v>220256.87323297793</v>
      </c>
      <c r="G119" s="55">
        <f t="shared" si="59"/>
        <v>225046.83914206884</v>
      </c>
      <c r="H119" s="379">
        <f t="shared" si="60"/>
        <v>37604.191003057735</v>
      </c>
      <c r="I119" s="398">
        <f t="shared" si="61"/>
        <v>37604.191003057735</v>
      </c>
      <c r="J119" s="54">
        <f t="shared" si="40"/>
        <v>0</v>
      </c>
      <c r="K119" s="54"/>
      <c r="L119" s="129"/>
      <c r="M119" s="54">
        <f t="shared" si="42"/>
        <v>0</v>
      </c>
      <c r="N119" s="129"/>
      <c r="O119" s="54">
        <f t="shared" si="44"/>
        <v>0</v>
      </c>
      <c r="P119" s="54">
        <f t="shared" si="45"/>
        <v>0</v>
      </c>
      <c r="Q119" s="1"/>
    </row>
    <row r="120" spans="2:17" ht="12.5">
      <c r="B120" s="7" t="str">
        <f t="shared" si="46"/>
        <v/>
      </c>
      <c r="C120" s="50">
        <f>IF(D93="","-",+C119+1)</f>
        <v>2033</v>
      </c>
      <c r="D120" s="12">
        <f>IF(F119+SUM(E$99:E119)=D$92,F119,D$92-SUM(E$99:E119))</f>
        <v>220256.87323297793</v>
      </c>
      <c r="E120" s="377">
        <f>IF(+J96&lt;F119,J96,D120)</f>
        <v>9579.931818181818</v>
      </c>
      <c r="F120" s="55">
        <f t="shared" si="58"/>
        <v>210676.94141479611</v>
      </c>
      <c r="G120" s="55">
        <f t="shared" si="59"/>
        <v>215466.90732388702</v>
      </c>
      <c r="H120" s="379">
        <f t="shared" si="60"/>
        <v>36411.237157228839</v>
      </c>
      <c r="I120" s="398">
        <f t="shared" si="61"/>
        <v>36411.237157228839</v>
      </c>
      <c r="J120" s="54">
        <f t="shared" si="40"/>
        <v>0</v>
      </c>
      <c r="K120" s="54"/>
      <c r="L120" s="129"/>
      <c r="M120" s="54">
        <f t="shared" si="42"/>
        <v>0</v>
      </c>
      <c r="N120" s="129"/>
      <c r="O120" s="54">
        <f t="shared" si="44"/>
        <v>0</v>
      </c>
      <c r="P120" s="54">
        <f t="shared" si="45"/>
        <v>0</v>
      </c>
      <c r="Q120" s="1"/>
    </row>
    <row r="121" spans="2:17" ht="12.5">
      <c r="B121" s="7" t="str">
        <f t="shared" si="46"/>
        <v/>
      </c>
      <c r="C121" s="50">
        <f>IF(D93="","-",+C120+1)</f>
        <v>2034</v>
      </c>
      <c r="D121" s="12">
        <f>IF(F120+SUM(E$99:E120)=D$92,F120,D$92-SUM(E$99:E120))</f>
        <v>210676.94141479611</v>
      </c>
      <c r="E121" s="377">
        <f>IF(+J96&lt;F120,J96,D121)</f>
        <v>9579.931818181818</v>
      </c>
      <c r="F121" s="55">
        <f t="shared" si="58"/>
        <v>201097.00959661428</v>
      </c>
      <c r="G121" s="55">
        <f t="shared" si="59"/>
        <v>205886.9755057052</v>
      </c>
      <c r="H121" s="379">
        <f t="shared" si="60"/>
        <v>35218.283311399951</v>
      </c>
      <c r="I121" s="398">
        <f t="shared" si="61"/>
        <v>35218.283311399951</v>
      </c>
      <c r="J121" s="54">
        <f t="shared" si="40"/>
        <v>0</v>
      </c>
      <c r="K121" s="54"/>
      <c r="L121" s="129"/>
      <c r="M121" s="54">
        <f t="shared" si="42"/>
        <v>0</v>
      </c>
      <c r="N121" s="129"/>
      <c r="O121" s="54">
        <f t="shared" si="44"/>
        <v>0</v>
      </c>
      <c r="P121" s="54">
        <f t="shared" si="45"/>
        <v>0</v>
      </c>
      <c r="Q121" s="1"/>
    </row>
    <row r="122" spans="2:17" ht="12.5">
      <c r="B122" s="7" t="str">
        <f t="shared" si="46"/>
        <v/>
      </c>
      <c r="C122" s="50">
        <f>IF(D93="","-",+C121+1)</f>
        <v>2035</v>
      </c>
      <c r="D122" s="12">
        <f>IF(F121+SUM(E$99:E121)=D$92,F121,D$92-SUM(E$99:E121))</f>
        <v>201097.00959661428</v>
      </c>
      <c r="E122" s="377">
        <f>IF(+J96&lt;F121,J96,D122)</f>
        <v>9579.931818181818</v>
      </c>
      <c r="F122" s="55">
        <f t="shared" si="58"/>
        <v>191517.07777843246</v>
      </c>
      <c r="G122" s="55">
        <f t="shared" si="59"/>
        <v>196307.04368752337</v>
      </c>
      <c r="H122" s="379">
        <f t="shared" si="60"/>
        <v>34025.329465571056</v>
      </c>
      <c r="I122" s="398">
        <f t="shared" si="61"/>
        <v>34025.329465571056</v>
      </c>
      <c r="J122" s="54">
        <f t="shared" si="40"/>
        <v>0</v>
      </c>
      <c r="K122" s="54"/>
      <c r="L122" s="129"/>
      <c r="M122" s="54">
        <f t="shared" si="42"/>
        <v>0</v>
      </c>
      <c r="N122" s="129"/>
      <c r="O122" s="54">
        <f t="shared" si="44"/>
        <v>0</v>
      </c>
      <c r="P122" s="54">
        <f t="shared" si="45"/>
        <v>0</v>
      </c>
      <c r="Q122" s="1"/>
    </row>
    <row r="123" spans="2:17" ht="12.5">
      <c r="B123" s="7" t="str">
        <f t="shared" si="46"/>
        <v/>
      </c>
      <c r="C123" s="50">
        <f>IF(D93="","-",+C122+1)</f>
        <v>2036</v>
      </c>
      <c r="D123" s="12">
        <f>IF(F122+SUM(E$99:E122)=D$92,F122,D$92-SUM(E$99:E122))</f>
        <v>191517.07777843246</v>
      </c>
      <c r="E123" s="377">
        <f>IF(+J96&lt;F122,J96,D123)</f>
        <v>9579.931818181818</v>
      </c>
      <c r="F123" s="55">
        <f t="shared" si="58"/>
        <v>181937.14596025064</v>
      </c>
      <c r="G123" s="55">
        <f t="shared" si="59"/>
        <v>186727.11186934155</v>
      </c>
      <c r="H123" s="379">
        <f t="shared" si="60"/>
        <v>32832.375619742168</v>
      </c>
      <c r="I123" s="398">
        <f t="shared" si="61"/>
        <v>32832.375619742168</v>
      </c>
      <c r="J123" s="54">
        <f t="shared" si="40"/>
        <v>0</v>
      </c>
      <c r="K123" s="54"/>
      <c r="L123" s="129"/>
      <c r="M123" s="54">
        <f t="shared" si="42"/>
        <v>0</v>
      </c>
      <c r="N123" s="129"/>
      <c r="O123" s="54">
        <f t="shared" si="44"/>
        <v>0</v>
      </c>
      <c r="P123" s="54">
        <f t="shared" si="45"/>
        <v>0</v>
      </c>
      <c r="Q123" s="1"/>
    </row>
    <row r="124" spans="2:17" ht="12.5">
      <c r="B124" s="7" t="str">
        <f t="shared" si="46"/>
        <v/>
      </c>
      <c r="C124" s="50">
        <f>IF(D93="","-",+C123+1)</f>
        <v>2037</v>
      </c>
      <c r="D124" s="12">
        <f>IF(F123+SUM(E$99:E123)=D$92,F123,D$92-SUM(E$99:E123))</f>
        <v>181937.14596025064</v>
      </c>
      <c r="E124" s="377">
        <f>IF(+J96&lt;F123,J96,D124)</f>
        <v>9579.931818181818</v>
      </c>
      <c r="F124" s="55">
        <f t="shared" si="58"/>
        <v>172357.21414206881</v>
      </c>
      <c r="G124" s="55">
        <f t="shared" si="59"/>
        <v>177147.18005115972</v>
      </c>
      <c r="H124" s="379">
        <f t="shared" si="60"/>
        <v>31639.421773913273</v>
      </c>
      <c r="I124" s="398">
        <f t="shared" si="61"/>
        <v>31639.421773913273</v>
      </c>
      <c r="J124" s="54">
        <f t="shared" si="40"/>
        <v>0</v>
      </c>
      <c r="K124" s="54"/>
      <c r="L124" s="129"/>
      <c r="M124" s="54">
        <f t="shared" si="42"/>
        <v>0</v>
      </c>
      <c r="N124" s="129"/>
      <c r="O124" s="54">
        <f t="shared" si="44"/>
        <v>0</v>
      </c>
      <c r="P124" s="54">
        <f t="shared" si="45"/>
        <v>0</v>
      </c>
      <c r="Q124" s="1"/>
    </row>
    <row r="125" spans="2:17" ht="12.5">
      <c r="B125" s="7" t="str">
        <f t="shared" si="46"/>
        <v/>
      </c>
      <c r="C125" s="50">
        <f>IF(D93="","-",+C124+1)</f>
        <v>2038</v>
      </c>
      <c r="D125" s="12">
        <f>IF(F124+SUM(E$99:E124)=D$92,F124,D$92-SUM(E$99:E124))</f>
        <v>172357.21414206881</v>
      </c>
      <c r="E125" s="377">
        <f>IF(+J96&lt;F124,J96,D125)</f>
        <v>9579.931818181818</v>
      </c>
      <c r="F125" s="55">
        <f t="shared" si="58"/>
        <v>162777.28232388699</v>
      </c>
      <c r="G125" s="55">
        <f t="shared" si="59"/>
        <v>167567.2482329779</v>
      </c>
      <c r="H125" s="379">
        <f t="shared" si="60"/>
        <v>30446.467928084385</v>
      </c>
      <c r="I125" s="398">
        <f t="shared" si="61"/>
        <v>30446.467928084385</v>
      </c>
      <c r="J125" s="54">
        <f t="shared" si="40"/>
        <v>0</v>
      </c>
      <c r="K125" s="54"/>
      <c r="L125" s="129"/>
      <c r="M125" s="54">
        <f t="shared" si="42"/>
        <v>0</v>
      </c>
      <c r="N125" s="129"/>
      <c r="O125" s="54">
        <f t="shared" si="44"/>
        <v>0</v>
      </c>
      <c r="P125" s="54">
        <f t="shared" si="45"/>
        <v>0</v>
      </c>
      <c r="Q125" s="1"/>
    </row>
    <row r="126" spans="2:17" ht="12.5">
      <c r="B126" s="7" t="str">
        <f t="shared" si="46"/>
        <v/>
      </c>
      <c r="C126" s="50">
        <f>IF(D93="","-",+C125+1)</f>
        <v>2039</v>
      </c>
      <c r="D126" s="12">
        <f>IF(F125+SUM(E$99:E125)=D$92,F125,D$92-SUM(E$99:E125))</f>
        <v>162777.28232388699</v>
      </c>
      <c r="E126" s="377">
        <f>IF(+J96&lt;F125,J96,D126)</f>
        <v>9579.931818181818</v>
      </c>
      <c r="F126" s="55">
        <f t="shared" si="58"/>
        <v>153197.35050570517</v>
      </c>
      <c r="G126" s="55">
        <f t="shared" si="59"/>
        <v>157987.31641479608</v>
      </c>
      <c r="H126" s="379">
        <f t="shared" si="60"/>
        <v>29253.514082255489</v>
      </c>
      <c r="I126" s="398">
        <f t="shared" si="61"/>
        <v>29253.514082255489</v>
      </c>
      <c r="J126" s="54">
        <f t="shared" si="40"/>
        <v>0</v>
      </c>
      <c r="K126" s="54"/>
      <c r="L126" s="129"/>
      <c r="M126" s="54">
        <f t="shared" si="42"/>
        <v>0</v>
      </c>
      <c r="N126" s="129"/>
      <c r="O126" s="54">
        <f t="shared" si="44"/>
        <v>0</v>
      </c>
      <c r="P126" s="54">
        <f t="shared" si="45"/>
        <v>0</v>
      </c>
      <c r="Q126" s="1"/>
    </row>
    <row r="127" spans="2:17" ht="12.5">
      <c r="B127" s="7" t="str">
        <f t="shared" si="46"/>
        <v/>
      </c>
      <c r="C127" s="50">
        <f>IF(D93="","-",+C126+1)</f>
        <v>2040</v>
      </c>
      <c r="D127" s="12">
        <f>IF(F126+SUM(E$99:E126)=D$92,F126,D$92-SUM(E$99:E126))</f>
        <v>153197.35050570517</v>
      </c>
      <c r="E127" s="377">
        <f>IF(+J96&lt;F126,J96,D127)</f>
        <v>9579.931818181818</v>
      </c>
      <c r="F127" s="55">
        <f t="shared" si="58"/>
        <v>143617.41868752334</v>
      </c>
      <c r="G127" s="55">
        <f t="shared" si="59"/>
        <v>148407.38459661425</v>
      </c>
      <c r="H127" s="379">
        <f t="shared" si="60"/>
        <v>28060.560236426601</v>
      </c>
      <c r="I127" s="398">
        <f t="shared" si="61"/>
        <v>28060.560236426601</v>
      </c>
      <c r="J127" s="54">
        <f t="shared" si="40"/>
        <v>0</v>
      </c>
      <c r="K127" s="54"/>
      <c r="L127" s="129"/>
      <c r="M127" s="54">
        <f t="shared" si="42"/>
        <v>0</v>
      </c>
      <c r="N127" s="129"/>
      <c r="O127" s="54">
        <f t="shared" si="44"/>
        <v>0</v>
      </c>
      <c r="P127" s="54">
        <f t="shared" si="45"/>
        <v>0</v>
      </c>
      <c r="Q127" s="1"/>
    </row>
    <row r="128" spans="2:17" ht="12.5">
      <c r="B128" s="7" t="str">
        <f t="shared" si="46"/>
        <v/>
      </c>
      <c r="C128" s="50">
        <f>IF(D93="","-",+C127+1)</f>
        <v>2041</v>
      </c>
      <c r="D128" s="12">
        <f>IF(F127+SUM(E$99:E127)=D$92,F127,D$92-SUM(E$99:E127))</f>
        <v>143617.41868752334</v>
      </c>
      <c r="E128" s="377">
        <f>IF(+J96&lt;F127,J96,D128)</f>
        <v>9579.931818181818</v>
      </c>
      <c r="F128" s="55">
        <f t="shared" si="58"/>
        <v>134037.48686934152</v>
      </c>
      <c r="G128" s="55">
        <f t="shared" si="59"/>
        <v>138827.45277843243</v>
      </c>
      <c r="H128" s="379">
        <f t="shared" si="60"/>
        <v>26867.606390597706</v>
      </c>
      <c r="I128" s="398">
        <f t="shared" si="61"/>
        <v>26867.606390597706</v>
      </c>
      <c r="J128" s="54">
        <f t="shared" si="40"/>
        <v>0</v>
      </c>
      <c r="K128" s="54"/>
      <c r="L128" s="129"/>
      <c r="M128" s="54">
        <f t="shared" si="42"/>
        <v>0</v>
      </c>
      <c r="N128" s="129"/>
      <c r="O128" s="54">
        <f t="shared" si="44"/>
        <v>0</v>
      </c>
      <c r="P128" s="54">
        <f t="shared" si="45"/>
        <v>0</v>
      </c>
      <c r="Q128" s="1"/>
    </row>
    <row r="129" spans="2:17" ht="12.5">
      <c r="B129" s="7" t="str">
        <f t="shared" si="46"/>
        <v/>
      </c>
      <c r="C129" s="50">
        <f>IF(D93="","-",+C128+1)</f>
        <v>2042</v>
      </c>
      <c r="D129" s="12">
        <f>IF(F128+SUM(E$99:E128)=D$92,F128,D$92-SUM(E$99:E128))</f>
        <v>134037.48686934152</v>
      </c>
      <c r="E129" s="377">
        <f>IF(+J96&lt;F128,J96,D129)</f>
        <v>9579.931818181818</v>
      </c>
      <c r="F129" s="55">
        <f t="shared" si="58"/>
        <v>124457.5550511597</v>
      </c>
      <c r="G129" s="55">
        <f t="shared" si="59"/>
        <v>129247.52096025061</v>
      </c>
      <c r="H129" s="379">
        <f t="shared" si="60"/>
        <v>25674.652544768815</v>
      </c>
      <c r="I129" s="398">
        <f t="shared" si="61"/>
        <v>25674.652544768815</v>
      </c>
      <c r="J129" s="54">
        <f t="shared" si="40"/>
        <v>0</v>
      </c>
      <c r="K129" s="54"/>
      <c r="L129" s="129"/>
      <c r="M129" s="54">
        <f t="shared" si="42"/>
        <v>0</v>
      </c>
      <c r="N129" s="129"/>
      <c r="O129" s="54">
        <f t="shared" si="44"/>
        <v>0</v>
      </c>
      <c r="P129" s="54">
        <f t="shared" si="45"/>
        <v>0</v>
      </c>
      <c r="Q129" s="1"/>
    </row>
    <row r="130" spans="2:17" ht="12.5">
      <c r="B130" s="7" t="str">
        <f t="shared" si="46"/>
        <v/>
      </c>
      <c r="C130" s="50">
        <f>IF(D93="","-",+C129+1)</f>
        <v>2043</v>
      </c>
      <c r="D130" s="12">
        <f>IF(F129+SUM(E$99:E129)=D$92,F129,D$92-SUM(E$99:E129))</f>
        <v>124457.5550511597</v>
      </c>
      <c r="E130" s="377">
        <f>IF(+J96&lt;F129,J96,D130)</f>
        <v>9579.931818181818</v>
      </c>
      <c r="F130" s="55">
        <f t="shared" si="58"/>
        <v>114877.62323297787</v>
      </c>
      <c r="G130" s="55">
        <f t="shared" si="59"/>
        <v>119667.58914206878</v>
      </c>
      <c r="H130" s="379">
        <f t="shared" si="60"/>
        <v>24481.698698939923</v>
      </c>
      <c r="I130" s="398">
        <f t="shared" si="61"/>
        <v>24481.698698939923</v>
      </c>
      <c r="J130" s="54">
        <f t="shared" si="40"/>
        <v>0</v>
      </c>
      <c r="K130" s="54"/>
      <c r="L130" s="129"/>
      <c r="M130" s="54">
        <f t="shared" si="42"/>
        <v>0</v>
      </c>
      <c r="N130" s="129"/>
      <c r="O130" s="54">
        <f t="shared" si="44"/>
        <v>0</v>
      </c>
      <c r="P130" s="54">
        <f t="shared" si="45"/>
        <v>0</v>
      </c>
      <c r="Q130" s="1"/>
    </row>
    <row r="131" spans="2:17" ht="12.5">
      <c r="B131" s="7" t="str">
        <f t="shared" si="46"/>
        <v/>
      </c>
      <c r="C131" s="50">
        <f>IF(D93="","-",+C130+1)</f>
        <v>2044</v>
      </c>
      <c r="D131" s="12">
        <f>IF(F130+SUM(E$99:E130)=D$92,F130,D$92-SUM(E$99:E130))</f>
        <v>114877.62323297787</v>
      </c>
      <c r="E131" s="377">
        <f>IF(+J96&lt;F130,J96,D131)</f>
        <v>9579.931818181818</v>
      </c>
      <c r="F131" s="55">
        <f t="shared" si="58"/>
        <v>105297.69141479605</v>
      </c>
      <c r="G131" s="55">
        <f t="shared" ref="G131:G154" si="62">+(F131+D131)/2</f>
        <v>110087.65732388696</v>
      </c>
      <c r="H131" s="379">
        <f t="shared" ref="H131:H154" si="63">+J$94*G131+E131</f>
        <v>23288.744853111031</v>
      </c>
      <c r="I131" s="398">
        <f t="shared" ref="I131:I154" si="64">+J$95*G131+E131</f>
        <v>23288.744853111031</v>
      </c>
      <c r="J131" s="54">
        <f t="shared" ref="J131:J154" si="65">+I131-H131</f>
        <v>0</v>
      </c>
      <c r="K131" s="54"/>
      <c r="L131" s="129"/>
      <c r="M131" s="54">
        <f t="shared" ref="M131:M154" si="66">IF(L131&lt;&gt;0,+H131-L131,0)</f>
        <v>0</v>
      </c>
      <c r="N131" s="129"/>
      <c r="O131" s="54">
        <f t="shared" ref="O131:O154" si="67">IF(N131&lt;&gt;0,+I131-N131,0)</f>
        <v>0</v>
      </c>
      <c r="P131" s="54">
        <f t="shared" ref="P131:P154" si="68">+O131-M131</f>
        <v>0</v>
      </c>
      <c r="Q131" s="1"/>
    </row>
    <row r="132" spans="2:17" ht="12.5">
      <c r="B132" s="7" t="str">
        <f t="shared" ref="B132:B154" si="69">IF(D132=F131,"","IU")</f>
        <v/>
      </c>
      <c r="C132" s="50">
        <f>IF(D93="","-",+C131+1)</f>
        <v>2045</v>
      </c>
      <c r="D132" s="12">
        <f>IF(F131+SUM(E$99:E131)=D$92,F131,D$92-SUM(E$99:E131))</f>
        <v>105297.69141479605</v>
      </c>
      <c r="E132" s="377">
        <f>IF(+J96&lt;F131,J96,D132)</f>
        <v>9579.931818181818</v>
      </c>
      <c r="F132" s="55">
        <f t="shared" ref="F132:F154" si="70">+D132-E132</f>
        <v>95717.759596614225</v>
      </c>
      <c r="G132" s="55">
        <f t="shared" si="62"/>
        <v>100507.72550570514</v>
      </c>
      <c r="H132" s="379">
        <f t="shared" si="63"/>
        <v>22095.79100728214</v>
      </c>
      <c r="I132" s="398">
        <f t="shared" si="64"/>
        <v>22095.79100728214</v>
      </c>
      <c r="J132" s="54">
        <f t="shared" si="65"/>
        <v>0</v>
      </c>
      <c r="K132" s="54"/>
      <c r="L132" s="129"/>
      <c r="M132" s="54">
        <f t="shared" si="66"/>
        <v>0</v>
      </c>
      <c r="N132" s="129"/>
      <c r="O132" s="54">
        <f t="shared" si="67"/>
        <v>0</v>
      </c>
      <c r="P132" s="54">
        <f t="shared" si="68"/>
        <v>0</v>
      </c>
      <c r="Q132" s="1"/>
    </row>
    <row r="133" spans="2:17" ht="12.5">
      <c r="B133" s="7" t="str">
        <f t="shared" si="69"/>
        <v/>
      </c>
      <c r="C133" s="50">
        <f>IF(D93="","-",+C132+1)</f>
        <v>2046</v>
      </c>
      <c r="D133" s="12">
        <f>IF(F132+SUM(E$99:E132)=D$92,F132,D$92-SUM(E$99:E132))</f>
        <v>95717.759596614225</v>
      </c>
      <c r="E133" s="377">
        <f>IF(+J96&lt;F132,J96,D133)</f>
        <v>9579.931818181818</v>
      </c>
      <c r="F133" s="55">
        <f t="shared" si="70"/>
        <v>86137.827778432402</v>
      </c>
      <c r="G133" s="55">
        <f t="shared" si="62"/>
        <v>90927.793687523314</v>
      </c>
      <c r="H133" s="379">
        <f t="shared" si="63"/>
        <v>20902.837161453248</v>
      </c>
      <c r="I133" s="398">
        <f t="shared" si="64"/>
        <v>20902.837161453248</v>
      </c>
      <c r="J133" s="54">
        <f t="shared" si="65"/>
        <v>0</v>
      </c>
      <c r="K133" s="54"/>
      <c r="L133" s="129"/>
      <c r="M133" s="54">
        <f t="shared" si="66"/>
        <v>0</v>
      </c>
      <c r="N133" s="129"/>
      <c r="O133" s="54">
        <f t="shared" si="67"/>
        <v>0</v>
      </c>
      <c r="P133" s="54">
        <f t="shared" si="68"/>
        <v>0</v>
      </c>
      <c r="Q133" s="1"/>
    </row>
    <row r="134" spans="2:17" ht="12.5">
      <c r="B134" s="7" t="str">
        <f t="shared" si="69"/>
        <v/>
      </c>
      <c r="C134" s="50">
        <f>IF(D93="","-",+C133+1)</f>
        <v>2047</v>
      </c>
      <c r="D134" s="12">
        <f>IF(F133+SUM(E$99:E133)=D$92,F133,D$92-SUM(E$99:E133))</f>
        <v>86137.827778432402</v>
      </c>
      <c r="E134" s="377">
        <f>IF(+J96&lt;F133,J96,D134)</f>
        <v>9579.931818181818</v>
      </c>
      <c r="F134" s="55">
        <f t="shared" si="70"/>
        <v>76557.895960250578</v>
      </c>
      <c r="G134" s="55">
        <f t="shared" si="62"/>
        <v>81347.86186934149</v>
      </c>
      <c r="H134" s="379">
        <f t="shared" si="63"/>
        <v>19709.883315624356</v>
      </c>
      <c r="I134" s="398">
        <f t="shared" si="64"/>
        <v>19709.883315624356</v>
      </c>
      <c r="J134" s="54">
        <f t="shared" si="65"/>
        <v>0</v>
      </c>
      <c r="K134" s="54"/>
      <c r="L134" s="129"/>
      <c r="M134" s="54">
        <f t="shared" si="66"/>
        <v>0</v>
      </c>
      <c r="N134" s="129"/>
      <c r="O134" s="54">
        <f t="shared" si="67"/>
        <v>0</v>
      </c>
      <c r="P134" s="54">
        <f t="shared" si="68"/>
        <v>0</v>
      </c>
      <c r="Q134" s="1"/>
    </row>
    <row r="135" spans="2:17" ht="12.5">
      <c r="B135" s="7" t="str">
        <f t="shared" si="69"/>
        <v/>
      </c>
      <c r="C135" s="50">
        <f>IF(D93="","-",+C134+1)</f>
        <v>2048</v>
      </c>
      <c r="D135" s="12">
        <f>IF(F134+SUM(E$99:E134)=D$92,F134,D$92-SUM(E$99:E134))</f>
        <v>76557.895960250578</v>
      </c>
      <c r="E135" s="377">
        <f>IF(+J96&lt;F134,J96,D135)</f>
        <v>9579.931818181818</v>
      </c>
      <c r="F135" s="55">
        <f t="shared" si="70"/>
        <v>66977.964142068755</v>
      </c>
      <c r="G135" s="55">
        <f t="shared" si="62"/>
        <v>71767.930051159667</v>
      </c>
      <c r="H135" s="379">
        <f t="shared" si="63"/>
        <v>18516.929469795465</v>
      </c>
      <c r="I135" s="398">
        <f t="shared" si="64"/>
        <v>18516.929469795465</v>
      </c>
      <c r="J135" s="54">
        <f t="shared" si="65"/>
        <v>0</v>
      </c>
      <c r="K135" s="54"/>
      <c r="L135" s="129"/>
      <c r="M135" s="54">
        <f t="shared" si="66"/>
        <v>0</v>
      </c>
      <c r="N135" s="129"/>
      <c r="O135" s="54">
        <f t="shared" si="67"/>
        <v>0</v>
      </c>
      <c r="P135" s="54">
        <f t="shared" si="68"/>
        <v>0</v>
      </c>
      <c r="Q135" s="1"/>
    </row>
    <row r="136" spans="2:17" ht="12.5">
      <c r="B136" s="7" t="str">
        <f t="shared" si="69"/>
        <v/>
      </c>
      <c r="C136" s="50">
        <f>IF(D93="","-",+C135+1)</f>
        <v>2049</v>
      </c>
      <c r="D136" s="12">
        <f>IF(F135+SUM(E$99:E135)=D$92,F135,D$92-SUM(E$99:E135))</f>
        <v>66977.964142068755</v>
      </c>
      <c r="E136" s="377">
        <f>IF(+J96&lt;F135,J96,D136)</f>
        <v>9579.931818181818</v>
      </c>
      <c r="F136" s="55">
        <f t="shared" si="70"/>
        <v>57398.032323886939</v>
      </c>
      <c r="G136" s="55">
        <f t="shared" si="62"/>
        <v>62187.998232977843</v>
      </c>
      <c r="H136" s="379">
        <f t="shared" si="63"/>
        <v>17323.975623966573</v>
      </c>
      <c r="I136" s="398">
        <f t="shared" si="64"/>
        <v>17323.975623966573</v>
      </c>
      <c r="J136" s="54">
        <f t="shared" si="65"/>
        <v>0</v>
      </c>
      <c r="K136" s="54"/>
      <c r="L136" s="129"/>
      <c r="M136" s="54">
        <f t="shared" si="66"/>
        <v>0</v>
      </c>
      <c r="N136" s="129"/>
      <c r="O136" s="54">
        <f t="shared" si="67"/>
        <v>0</v>
      </c>
      <c r="P136" s="54">
        <f t="shared" si="68"/>
        <v>0</v>
      </c>
      <c r="Q136" s="1"/>
    </row>
    <row r="137" spans="2:17" ht="12.5">
      <c r="B137" s="7" t="str">
        <f t="shared" si="69"/>
        <v/>
      </c>
      <c r="C137" s="50">
        <f>IF(D93="","-",+C136+1)</f>
        <v>2050</v>
      </c>
      <c r="D137" s="12">
        <f>IF(F136+SUM(E$99:E136)=D$92,F136,D$92-SUM(E$99:E136))</f>
        <v>57398.032323886939</v>
      </c>
      <c r="E137" s="377">
        <f>IF(+J96&lt;F136,J96,D137)</f>
        <v>9579.931818181818</v>
      </c>
      <c r="F137" s="55">
        <f t="shared" si="70"/>
        <v>47818.100505705122</v>
      </c>
      <c r="G137" s="55">
        <f t="shared" si="62"/>
        <v>52608.066414796034</v>
      </c>
      <c r="H137" s="379">
        <f t="shared" si="63"/>
        <v>16131.021778137683</v>
      </c>
      <c r="I137" s="398">
        <f t="shared" si="64"/>
        <v>16131.021778137683</v>
      </c>
      <c r="J137" s="54">
        <f t="shared" si="65"/>
        <v>0</v>
      </c>
      <c r="K137" s="54"/>
      <c r="L137" s="129"/>
      <c r="M137" s="54">
        <f t="shared" si="66"/>
        <v>0</v>
      </c>
      <c r="N137" s="129"/>
      <c r="O137" s="54">
        <f t="shared" si="67"/>
        <v>0</v>
      </c>
      <c r="P137" s="54">
        <f t="shared" si="68"/>
        <v>0</v>
      </c>
      <c r="Q137" s="1"/>
    </row>
    <row r="138" spans="2:17" ht="12.5">
      <c r="B138" s="7" t="str">
        <f t="shared" si="69"/>
        <v/>
      </c>
      <c r="C138" s="50">
        <f>IF(D93="","-",+C137+1)</f>
        <v>2051</v>
      </c>
      <c r="D138" s="12">
        <f>IF(F137+SUM(E$99:E137)=D$92,F137,D$92-SUM(E$99:E137))</f>
        <v>47818.100505705122</v>
      </c>
      <c r="E138" s="377">
        <f>IF(+J96&lt;F137,J96,D138)</f>
        <v>9579.931818181818</v>
      </c>
      <c r="F138" s="55">
        <f t="shared" si="70"/>
        <v>38238.168687523306</v>
      </c>
      <c r="G138" s="55">
        <f t="shared" si="62"/>
        <v>43028.134596614211</v>
      </c>
      <c r="H138" s="379">
        <f t="shared" si="63"/>
        <v>14938.067932308792</v>
      </c>
      <c r="I138" s="398">
        <f t="shared" si="64"/>
        <v>14938.067932308792</v>
      </c>
      <c r="J138" s="54">
        <f t="shared" si="65"/>
        <v>0</v>
      </c>
      <c r="K138" s="54"/>
      <c r="L138" s="129"/>
      <c r="M138" s="54">
        <f t="shared" si="66"/>
        <v>0</v>
      </c>
      <c r="N138" s="129"/>
      <c r="O138" s="54">
        <f t="shared" si="67"/>
        <v>0</v>
      </c>
      <c r="P138" s="54">
        <f t="shared" si="68"/>
        <v>0</v>
      </c>
      <c r="Q138" s="1"/>
    </row>
    <row r="139" spans="2:17" ht="12.5">
      <c r="B139" s="7" t="str">
        <f t="shared" si="69"/>
        <v/>
      </c>
      <c r="C139" s="50">
        <f>IF(D93="","-",+C138+1)</f>
        <v>2052</v>
      </c>
      <c r="D139" s="12">
        <f>IF(F138+SUM(E$99:E138)=D$92,F138,D$92-SUM(E$99:E138))</f>
        <v>38238.168687523306</v>
      </c>
      <c r="E139" s="377">
        <f>IF(+J96&lt;F138,J96,D139)</f>
        <v>9579.931818181818</v>
      </c>
      <c r="F139" s="55">
        <f t="shared" si="70"/>
        <v>28658.23686934149</v>
      </c>
      <c r="G139" s="55">
        <f t="shared" si="62"/>
        <v>33448.202778432402</v>
      </c>
      <c r="H139" s="379">
        <f t="shared" si="63"/>
        <v>13745.114086479902</v>
      </c>
      <c r="I139" s="398">
        <f t="shared" si="64"/>
        <v>13745.114086479902</v>
      </c>
      <c r="J139" s="54">
        <f t="shared" si="65"/>
        <v>0</v>
      </c>
      <c r="K139" s="54"/>
      <c r="L139" s="129"/>
      <c r="M139" s="54">
        <f t="shared" si="66"/>
        <v>0</v>
      </c>
      <c r="N139" s="129"/>
      <c r="O139" s="54">
        <f t="shared" si="67"/>
        <v>0</v>
      </c>
      <c r="P139" s="54">
        <f t="shared" si="68"/>
        <v>0</v>
      </c>
      <c r="Q139" s="1"/>
    </row>
    <row r="140" spans="2:17" ht="12.5">
      <c r="B140" s="7" t="str">
        <f t="shared" si="69"/>
        <v/>
      </c>
      <c r="C140" s="50">
        <f>IF(D93="","-",+C139+1)</f>
        <v>2053</v>
      </c>
      <c r="D140" s="12">
        <f>IF(F139+SUM(E$99:E139)=D$92,F139,D$92-SUM(E$99:E139))</f>
        <v>28658.23686934149</v>
      </c>
      <c r="E140" s="377">
        <f>IF(+J96&lt;F139,J96,D140)</f>
        <v>9579.931818181818</v>
      </c>
      <c r="F140" s="55">
        <f t="shared" si="70"/>
        <v>19078.305051159674</v>
      </c>
      <c r="G140" s="55">
        <f t="shared" si="62"/>
        <v>23868.270960250582</v>
      </c>
      <c r="H140" s="379">
        <f t="shared" si="63"/>
        <v>12552.16024065101</v>
      </c>
      <c r="I140" s="398">
        <f t="shared" si="64"/>
        <v>12552.16024065101</v>
      </c>
      <c r="J140" s="54">
        <f t="shared" si="65"/>
        <v>0</v>
      </c>
      <c r="K140" s="54"/>
      <c r="L140" s="129"/>
      <c r="M140" s="54">
        <f t="shared" si="66"/>
        <v>0</v>
      </c>
      <c r="N140" s="129"/>
      <c r="O140" s="54">
        <f t="shared" si="67"/>
        <v>0</v>
      </c>
      <c r="P140" s="54">
        <f t="shared" si="68"/>
        <v>0</v>
      </c>
      <c r="Q140" s="1"/>
    </row>
    <row r="141" spans="2:17" ht="12.5">
      <c r="B141" s="7" t="str">
        <f t="shared" si="69"/>
        <v/>
      </c>
      <c r="C141" s="50">
        <f>IF(D93="","-",+C140+1)</f>
        <v>2054</v>
      </c>
      <c r="D141" s="12">
        <f>IF(F140+SUM(E$99:E140)=D$92,F140,D$92-SUM(E$99:E140))</f>
        <v>19078.305051159674</v>
      </c>
      <c r="E141" s="377">
        <f>IF(+J96&lt;F140,J96,D141)</f>
        <v>9579.931818181818</v>
      </c>
      <c r="F141" s="55">
        <f t="shared" si="70"/>
        <v>9498.3732329778559</v>
      </c>
      <c r="G141" s="55">
        <f t="shared" si="62"/>
        <v>14288.339142068766</v>
      </c>
      <c r="H141" s="379">
        <f t="shared" si="63"/>
        <v>11359.20639482212</v>
      </c>
      <c r="I141" s="398">
        <f t="shared" si="64"/>
        <v>11359.20639482212</v>
      </c>
      <c r="J141" s="54">
        <f t="shared" si="65"/>
        <v>0</v>
      </c>
      <c r="K141" s="54"/>
      <c r="L141" s="129"/>
      <c r="M141" s="54">
        <f t="shared" si="66"/>
        <v>0</v>
      </c>
      <c r="N141" s="129"/>
      <c r="O141" s="54">
        <f t="shared" si="67"/>
        <v>0</v>
      </c>
      <c r="P141" s="54">
        <f t="shared" si="68"/>
        <v>0</v>
      </c>
      <c r="Q141" s="1"/>
    </row>
    <row r="142" spans="2:17" ht="12.5">
      <c r="B142" s="7" t="str">
        <f t="shared" si="69"/>
        <v/>
      </c>
      <c r="C142" s="50">
        <f>IF(D93="","-",+C141+1)</f>
        <v>2055</v>
      </c>
      <c r="D142" s="12">
        <f>IF(F141+SUM(E$99:E141)=D$92,F141,D$92-SUM(E$99:E141))</f>
        <v>9498.3732329778559</v>
      </c>
      <c r="E142" s="377">
        <f>IF(+J96&lt;F141,J96,D142)</f>
        <v>9498.3732329778559</v>
      </c>
      <c r="F142" s="55">
        <f t="shared" si="70"/>
        <v>0</v>
      </c>
      <c r="G142" s="55">
        <f t="shared" si="62"/>
        <v>4749.1866164889279</v>
      </c>
      <c r="H142" s="379">
        <f t="shared" si="63"/>
        <v>10089.772059840783</v>
      </c>
      <c r="I142" s="398">
        <f t="shared" si="64"/>
        <v>10089.772059840783</v>
      </c>
      <c r="J142" s="54">
        <f t="shared" si="65"/>
        <v>0</v>
      </c>
      <c r="K142" s="54"/>
      <c r="L142" s="129"/>
      <c r="M142" s="54">
        <f t="shared" si="66"/>
        <v>0</v>
      </c>
      <c r="N142" s="129"/>
      <c r="O142" s="54">
        <f t="shared" si="67"/>
        <v>0</v>
      </c>
      <c r="P142" s="54">
        <f t="shared" si="68"/>
        <v>0</v>
      </c>
      <c r="Q142" s="1"/>
    </row>
    <row r="143" spans="2:17" ht="12.5">
      <c r="B143" s="7" t="str">
        <f t="shared" si="69"/>
        <v/>
      </c>
      <c r="C143" s="50">
        <f>IF(D93="","-",+C142+1)</f>
        <v>2056</v>
      </c>
      <c r="D143" s="12">
        <f>IF(F142+SUM(E$99:E142)=D$92,F142,D$92-SUM(E$99:E142))</f>
        <v>0</v>
      </c>
      <c r="E143" s="377">
        <f>IF(+J96&lt;F142,J96,D143)</f>
        <v>0</v>
      </c>
      <c r="F143" s="55">
        <f t="shared" si="70"/>
        <v>0</v>
      </c>
      <c r="G143" s="55">
        <f t="shared" si="62"/>
        <v>0</v>
      </c>
      <c r="H143" s="379">
        <f t="shared" si="63"/>
        <v>0</v>
      </c>
      <c r="I143" s="398">
        <f t="shared" si="64"/>
        <v>0</v>
      </c>
      <c r="J143" s="54">
        <f t="shared" si="65"/>
        <v>0</v>
      </c>
      <c r="K143" s="54"/>
      <c r="L143" s="129"/>
      <c r="M143" s="54">
        <f t="shared" si="66"/>
        <v>0</v>
      </c>
      <c r="N143" s="129"/>
      <c r="O143" s="54">
        <f t="shared" si="67"/>
        <v>0</v>
      </c>
      <c r="P143" s="54">
        <f t="shared" si="68"/>
        <v>0</v>
      </c>
      <c r="Q143" s="1"/>
    </row>
    <row r="144" spans="2:17" ht="12.5">
      <c r="B144" s="7" t="str">
        <f t="shared" si="69"/>
        <v/>
      </c>
      <c r="C144" s="50">
        <f>IF(D93="","-",+C143+1)</f>
        <v>2057</v>
      </c>
      <c r="D144" s="12">
        <f>IF(F143+SUM(E$99:E143)=D$92,F143,D$92-SUM(E$99:E143))</f>
        <v>0</v>
      </c>
      <c r="E144" s="377">
        <f>IF(+J96&lt;F143,J96,D144)</f>
        <v>0</v>
      </c>
      <c r="F144" s="55">
        <f t="shared" si="70"/>
        <v>0</v>
      </c>
      <c r="G144" s="55">
        <f t="shared" si="62"/>
        <v>0</v>
      </c>
      <c r="H144" s="379">
        <f t="shared" si="63"/>
        <v>0</v>
      </c>
      <c r="I144" s="398">
        <f t="shared" si="64"/>
        <v>0</v>
      </c>
      <c r="J144" s="54">
        <f t="shared" si="65"/>
        <v>0</v>
      </c>
      <c r="K144" s="54"/>
      <c r="L144" s="129"/>
      <c r="M144" s="54">
        <f t="shared" si="66"/>
        <v>0</v>
      </c>
      <c r="N144" s="129"/>
      <c r="O144" s="54">
        <f t="shared" si="67"/>
        <v>0</v>
      </c>
      <c r="P144" s="54">
        <f t="shared" si="68"/>
        <v>0</v>
      </c>
      <c r="Q144" s="1"/>
    </row>
    <row r="145" spans="2:17" ht="12.5">
      <c r="B145" s="7" t="str">
        <f t="shared" si="69"/>
        <v/>
      </c>
      <c r="C145" s="50">
        <f>IF(D93="","-",+C144+1)</f>
        <v>2058</v>
      </c>
      <c r="D145" s="12">
        <f>IF(F144+SUM(E$99:E144)=D$92,F144,D$92-SUM(E$99:E144))</f>
        <v>0</v>
      </c>
      <c r="E145" s="377">
        <f>IF(+J96&lt;F144,J96,D145)</f>
        <v>0</v>
      </c>
      <c r="F145" s="55">
        <f t="shared" si="70"/>
        <v>0</v>
      </c>
      <c r="G145" s="55">
        <f t="shared" si="62"/>
        <v>0</v>
      </c>
      <c r="H145" s="379">
        <f t="shared" si="63"/>
        <v>0</v>
      </c>
      <c r="I145" s="398">
        <f t="shared" si="64"/>
        <v>0</v>
      </c>
      <c r="J145" s="54">
        <f t="shared" si="65"/>
        <v>0</v>
      </c>
      <c r="K145" s="54"/>
      <c r="L145" s="129"/>
      <c r="M145" s="54">
        <f t="shared" si="66"/>
        <v>0</v>
      </c>
      <c r="N145" s="129"/>
      <c r="O145" s="54">
        <f t="shared" si="67"/>
        <v>0</v>
      </c>
      <c r="P145" s="54">
        <f t="shared" si="68"/>
        <v>0</v>
      </c>
      <c r="Q145" s="1"/>
    </row>
    <row r="146" spans="2:17" ht="12.5">
      <c r="B146" s="7" t="str">
        <f t="shared" si="69"/>
        <v/>
      </c>
      <c r="C146" s="50">
        <f>IF(D93="","-",+C145+1)</f>
        <v>2059</v>
      </c>
      <c r="D146" s="12">
        <f>IF(F145+SUM(E$99:E145)=D$92,F145,D$92-SUM(E$99:E145))</f>
        <v>0</v>
      </c>
      <c r="E146" s="377">
        <f>IF(+J96&lt;F145,J96,D146)</f>
        <v>0</v>
      </c>
      <c r="F146" s="55">
        <f t="shared" si="70"/>
        <v>0</v>
      </c>
      <c r="G146" s="55">
        <f t="shared" si="62"/>
        <v>0</v>
      </c>
      <c r="H146" s="379">
        <f t="shared" si="63"/>
        <v>0</v>
      </c>
      <c r="I146" s="398">
        <f t="shared" si="64"/>
        <v>0</v>
      </c>
      <c r="J146" s="54">
        <f t="shared" si="65"/>
        <v>0</v>
      </c>
      <c r="K146" s="54"/>
      <c r="L146" s="129"/>
      <c r="M146" s="54">
        <f t="shared" si="66"/>
        <v>0</v>
      </c>
      <c r="N146" s="129"/>
      <c r="O146" s="54">
        <f t="shared" si="67"/>
        <v>0</v>
      </c>
      <c r="P146" s="54">
        <f t="shared" si="68"/>
        <v>0</v>
      </c>
      <c r="Q146" s="1"/>
    </row>
    <row r="147" spans="2:17" ht="12.5">
      <c r="B147" s="7" t="str">
        <f t="shared" si="69"/>
        <v/>
      </c>
      <c r="C147" s="50">
        <f>IF(D93="","-",+C146+1)</f>
        <v>2060</v>
      </c>
      <c r="D147" s="12">
        <f>IF(F146+SUM(E$99:E146)=D$92,F146,D$92-SUM(E$99:E146))</f>
        <v>0</v>
      </c>
      <c r="E147" s="377">
        <f>IF(+J96&lt;F146,J96,D147)</f>
        <v>0</v>
      </c>
      <c r="F147" s="55">
        <f t="shared" si="70"/>
        <v>0</v>
      </c>
      <c r="G147" s="55">
        <f t="shared" si="62"/>
        <v>0</v>
      </c>
      <c r="H147" s="379">
        <f t="shared" si="63"/>
        <v>0</v>
      </c>
      <c r="I147" s="398">
        <f t="shared" si="64"/>
        <v>0</v>
      </c>
      <c r="J147" s="54">
        <f t="shared" si="65"/>
        <v>0</v>
      </c>
      <c r="K147" s="54"/>
      <c r="L147" s="129"/>
      <c r="M147" s="54">
        <f t="shared" si="66"/>
        <v>0</v>
      </c>
      <c r="N147" s="129"/>
      <c r="O147" s="54">
        <f t="shared" si="67"/>
        <v>0</v>
      </c>
      <c r="P147" s="54">
        <f t="shared" si="68"/>
        <v>0</v>
      </c>
      <c r="Q147" s="1"/>
    </row>
    <row r="148" spans="2:17" ht="12.5">
      <c r="B148" s="7" t="str">
        <f t="shared" si="69"/>
        <v/>
      </c>
      <c r="C148" s="50">
        <f>IF(D93="","-",+C147+1)</f>
        <v>2061</v>
      </c>
      <c r="D148" s="12">
        <f>IF(F147+SUM(E$99:E147)=D$92,F147,D$92-SUM(E$99:E147))</f>
        <v>0</v>
      </c>
      <c r="E148" s="377">
        <f>IF(+J96&lt;F147,J96,D148)</f>
        <v>0</v>
      </c>
      <c r="F148" s="55">
        <f t="shared" si="70"/>
        <v>0</v>
      </c>
      <c r="G148" s="55">
        <f t="shared" si="62"/>
        <v>0</v>
      </c>
      <c r="H148" s="379">
        <f t="shared" si="63"/>
        <v>0</v>
      </c>
      <c r="I148" s="398">
        <f t="shared" si="64"/>
        <v>0</v>
      </c>
      <c r="J148" s="54">
        <f t="shared" si="65"/>
        <v>0</v>
      </c>
      <c r="K148" s="54"/>
      <c r="L148" s="129"/>
      <c r="M148" s="54">
        <f t="shared" si="66"/>
        <v>0</v>
      </c>
      <c r="N148" s="129"/>
      <c r="O148" s="54">
        <f t="shared" si="67"/>
        <v>0</v>
      </c>
      <c r="P148" s="54">
        <f t="shared" si="68"/>
        <v>0</v>
      </c>
      <c r="Q148" s="1"/>
    </row>
    <row r="149" spans="2:17" ht="12.5">
      <c r="B149" s="7" t="str">
        <f t="shared" si="69"/>
        <v/>
      </c>
      <c r="C149" s="50">
        <f>IF(D93="","-",+C148+1)</f>
        <v>2062</v>
      </c>
      <c r="D149" s="12">
        <f>IF(F148+SUM(E$99:E148)=D$92,F148,D$92-SUM(E$99:E148))</f>
        <v>0</v>
      </c>
      <c r="E149" s="377">
        <f>IF(+J96&lt;F148,J96,D149)</f>
        <v>0</v>
      </c>
      <c r="F149" s="55">
        <f t="shared" si="70"/>
        <v>0</v>
      </c>
      <c r="G149" s="55">
        <f t="shared" si="62"/>
        <v>0</v>
      </c>
      <c r="H149" s="379">
        <f t="shared" si="63"/>
        <v>0</v>
      </c>
      <c r="I149" s="398">
        <f t="shared" si="64"/>
        <v>0</v>
      </c>
      <c r="J149" s="54">
        <f t="shared" si="65"/>
        <v>0</v>
      </c>
      <c r="K149" s="54"/>
      <c r="L149" s="129"/>
      <c r="M149" s="54">
        <f t="shared" si="66"/>
        <v>0</v>
      </c>
      <c r="N149" s="129"/>
      <c r="O149" s="54">
        <f t="shared" si="67"/>
        <v>0</v>
      </c>
      <c r="P149" s="54">
        <f t="shared" si="68"/>
        <v>0</v>
      </c>
      <c r="Q149" s="1"/>
    </row>
    <row r="150" spans="2:17" ht="12.5">
      <c r="B150" s="7" t="str">
        <f t="shared" si="69"/>
        <v/>
      </c>
      <c r="C150" s="50">
        <f>IF(D93="","-",+C149+1)</f>
        <v>2063</v>
      </c>
      <c r="D150" s="12">
        <f>IF(F149+SUM(E$99:E149)=D$92,F149,D$92-SUM(E$99:E149))</f>
        <v>0</v>
      </c>
      <c r="E150" s="377">
        <f>IF(+J96&lt;F149,J96,D150)</f>
        <v>0</v>
      </c>
      <c r="F150" s="55">
        <f t="shared" si="70"/>
        <v>0</v>
      </c>
      <c r="G150" s="55">
        <f t="shared" si="62"/>
        <v>0</v>
      </c>
      <c r="H150" s="379">
        <f t="shared" si="63"/>
        <v>0</v>
      </c>
      <c r="I150" s="398">
        <f t="shared" si="64"/>
        <v>0</v>
      </c>
      <c r="J150" s="54">
        <f t="shared" si="65"/>
        <v>0</v>
      </c>
      <c r="K150" s="54"/>
      <c r="L150" s="129"/>
      <c r="M150" s="54">
        <f t="shared" si="66"/>
        <v>0</v>
      </c>
      <c r="N150" s="129"/>
      <c r="O150" s="54">
        <f t="shared" si="67"/>
        <v>0</v>
      </c>
      <c r="P150" s="54">
        <f t="shared" si="68"/>
        <v>0</v>
      </c>
      <c r="Q150" s="1"/>
    </row>
    <row r="151" spans="2:17" ht="12.5">
      <c r="B151" s="7" t="str">
        <f t="shared" si="69"/>
        <v/>
      </c>
      <c r="C151" s="50">
        <f>IF(D93="","-",+C150+1)</f>
        <v>2064</v>
      </c>
      <c r="D151" s="12">
        <f>IF(F150+SUM(E$99:E150)=D$92,F150,D$92-SUM(E$99:E150))</f>
        <v>0</v>
      </c>
      <c r="E151" s="377">
        <f>IF(+J96&lt;F150,J96,D151)</f>
        <v>0</v>
      </c>
      <c r="F151" s="55">
        <f t="shared" si="70"/>
        <v>0</v>
      </c>
      <c r="G151" s="55">
        <f t="shared" si="62"/>
        <v>0</v>
      </c>
      <c r="H151" s="379">
        <f t="shared" si="63"/>
        <v>0</v>
      </c>
      <c r="I151" s="398">
        <f t="shared" si="64"/>
        <v>0</v>
      </c>
      <c r="J151" s="54">
        <f t="shared" si="65"/>
        <v>0</v>
      </c>
      <c r="K151" s="54"/>
      <c r="L151" s="129"/>
      <c r="M151" s="54">
        <f t="shared" si="66"/>
        <v>0</v>
      </c>
      <c r="N151" s="129"/>
      <c r="O151" s="54">
        <f t="shared" si="67"/>
        <v>0</v>
      </c>
      <c r="P151" s="54">
        <f t="shared" si="68"/>
        <v>0</v>
      </c>
      <c r="Q151" s="1"/>
    </row>
    <row r="152" spans="2:17" ht="12.5">
      <c r="B152" s="7" t="str">
        <f t="shared" si="69"/>
        <v/>
      </c>
      <c r="C152" s="50">
        <f>IF(D93="","-",+C151+1)</f>
        <v>2065</v>
      </c>
      <c r="D152" s="12">
        <f>IF(F151+SUM(E$99:E151)=D$92,F151,D$92-SUM(E$99:E151))</f>
        <v>0</v>
      </c>
      <c r="E152" s="377">
        <f>IF(+J96&lt;F151,J96,D152)</f>
        <v>0</v>
      </c>
      <c r="F152" s="55">
        <f t="shared" si="70"/>
        <v>0</v>
      </c>
      <c r="G152" s="55">
        <f t="shared" si="62"/>
        <v>0</v>
      </c>
      <c r="H152" s="379">
        <f t="shared" si="63"/>
        <v>0</v>
      </c>
      <c r="I152" s="398">
        <f t="shared" si="64"/>
        <v>0</v>
      </c>
      <c r="J152" s="54">
        <f t="shared" si="65"/>
        <v>0</v>
      </c>
      <c r="K152" s="54"/>
      <c r="L152" s="129"/>
      <c r="M152" s="54">
        <f t="shared" si="66"/>
        <v>0</v>
      </c>
      <c r="N152" s="129"/>
      <c r="O152" s="54">
        <f t="shared" si="67"/>
        <v>0</v>
      </c>
      <c r="P152" s="54">
        <f t="shared" si="68"/>
        <v>0</v>
      </c>
      <c r="Q152" s="1"/>
    </row>
    <row r="153" spans="2:17" ht="12.5">
      <c r="B153" s="7" t="str">
        <f t="shared" si="69"/>
        <v/>
      </c>
      <c r="C153" s="50">
        <f>IF(D93="","-",+C152+1)</f>
        <v>2066</v>
      </c>
      <c r="D153" s="12">
        <f>IF(F152+SUM(E$99:E152)=D$92,F152,D$92-SUM(E$99:E152))</f>
        <v>0</v>
      </c>
      <c r="E153" s="377">
        <f>IF(+J96&lt;F152,J96,D153)</f>
        <v>0</v>
      </c>
      <c r="F153" s="55">
        <f t="shared" si="70"/>
        <v>0</v>
      </c>
      <c r="G153" s="55">
        <f t="shared" si="62"/>
        <v>0</v>
      </c>
      <c r="H153" s="379">
        <f t="shared" si="63"/>
        <v>0</v>
      </c>
      <c r="I153" s="398">
        <f t="shared" si="64"/>
        <v>0</v>
      </c>
      <c r="J153" s="54">
        <f t="shared" si="65"/>
        <v>0</v>
      </c>
      <c r="K153" s="54"/>
      <c r="L153" s="129"/>
      <c r="M153" s="54">
        <f t="shared" si="66"/>
        <v>0</v>
      </c>
      <c r="N153" s="129"/>
      <c r="O153" s="54">
        <f t="shared" si="67"/>
        <v>0</v>
      </c>
      <c r="P153" s="54">
        <f t="shared" si="68"/>
        <v>0</v>
      </c>
      <c r="Q153" s="1"/>
    </row>
    <row r="154" spans="2:17" ht="13" thickBot="1">
      <c r="B154" s="7" t="str">
        <f t="shared" si="69"/>
        <v/>
      </c>
      <c r="C154" s="59">
        <f>IF(D93="","-",+C153+1)</f>
        <v>2067</v>
      </c>
      <c r="D154" s="84">
        <f>IF(F153+SUM(E$99:E153)=D$92,F153,D$92-SUM(E$99:E153))</f>
        <v>0</v>
      </c>
      <c r="E154" s="380">
        <f>IF(+J96&lt;F153,J96,D154)</f>
        <v>0</v>
      </c>
      <c r="F154" s="60">
        <f t="shared" si="70"/>
        <v>0</v>
      </c>
      <c r="G154" s="60">
        <f t="shared" si="62"/>
        <v>0</v>
      </c>
      <c r="H154" s="381">
        <f t="shared" si="63"/>
        <v>0</v>
      </c>
      <c r="I154" s="399">
        <f t="shared" si="64"/>
        <v>0</v>
      </c>
      <c r="J154" s="64">
        <f t="shared" si="65"/>
        <v>0</v>
      </c>
      <c r="K154" s="54"/>
      <c r="L154" s="130"/>
      <c r="M154" s="64">
        <f t="shared" si="66"/>
        <v>0</v>
      </c>
      <c r="N154" s="130"/>
      <c r="O154" s="64">
        <f t="shared" si="67"/>
        <v>0</v>
      </c>
      <c r="P154" s="64">
        <f t="shared" si="68"/>
        <v>0</v>
      </c>
      <c r="Q154" s="1"/>
    </row>
    <row r="155" spans="2:17" ht="12.5">
      <c r="C155" s="12" t="s">
        <v>78</v>
      </c>
      <c r="D155" s="292"/>
      <c r="E155" s="292">
        <f>SUM(E99:E154)</f>
        <v>421517</v>
      </c>
      <c r="F155" s="292"/>
      <c r="G155" s="292"/>
      <c r="H155" s="292">
        <f>SUM(H99:H154)</f>
        <v>1546144.3992445078</v>
      </c>
      <c r="I155" s="292">
        <f>SUM(I99:I154)</f>
        <v>1546144.3992445078</v>
      </c>
      <c r="J155" s="292">
        <f>SUM(J99:J154)</f>
        <v>0</v>
      </c>
      <c r="K155" s="292"/>
      <c r="L155" s="292"/>
      <c r="M155" s="292"/>
      <c r="N155" s="292"/>
      <c r="O155" s="292"/>
      <c r="P155" s="1"/>
      <c r="Q155" s="1"/>
    </row>
    <row r="156" spans="2:17" ht="12.5"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  <c r="Q157" s="1"/>
    </row>
    <row r="158" spans="2:17" ht="12.5"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03" priority="1" stopIfTrue="1" operator="equal">
      <formula>$I$10</formula>
    </cfRule>
  </conditionalFormatting>
  <conditionalFormatting sqref="C99:C154">
    <cfRule type="cellIs" dxfId="10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79"/>
  <dimension ref="A1:Q162"/>
  <sheetViews>
    <sheetView zoomScaleNormal="100" zoomScaleSheetLayoutView="75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28 of 77</v>
      </c>
      <c r="Q1" s="13"/>
    </row>
    <row r="2" spans="1:17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 t="str">
        <f>RIGHT(N3,3)</f>
        <v/>
      </c>
      <c r="P3" s="96">
        <v>1</v>
      </c>
    </row>
    <row r="4" spans="1:17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7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548642.87010423292</v>
      </c>
      <c r="P5" s="1"/>
    </row>
    <row r="6" spans="1:17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548642.87010423292</v>
      </c>
      <c r="O6" s="1"/>
      <c r="P6" s="1"/>
    </row>
    <row r="7" spans="1:17" ht="13.5" thickBot="1">
      <c r="C7" s="25" t="s">
        <v>48</v>
      </c>
      <c r="D7" s="127" t="s">
        <v>462</v>
      </c>
      <c r="E7" s="1"/>
      <c r="F7" s="1"/>
      <c r="G7" s="29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7" ht="13.5" thickBot="1">
      <c r="C8" s="29"/>
      <c r="D8" s="104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423" t="s">
        <v>280</v>
      </c>
      <c r="E9" s="456" t="s">
        <v>489</v>
      </c>
      <c r="F9" s="31"/>
      <c r="G9" s="461" t="s">
        <v>542</v>
      </c>
      <c r="H9" s="31"/>
      <c r="I9" s="32"/>
      <c r="J9" s="33"/>
      <c r="P9" s="1"/>
    </row>
    <row r="10" spans="1:17" ht="13">
      <c r="C10" s="34" t="s">
        <v>51</v>
      </c>
      <c r="D10" s="362">
        <v>5268479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7" ht="12.5">
      <c r="C11" s="34" t="s">
        <v>54</v>
      </c>
      <c r="D11" s="37">
        <v>2012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2">
        <v>6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128499.48780487805</v>
      </c>
      <c r="J14" s="292"/>
      <c r="K14" s="292"/>
      <c r="L14" s="292"/>
      <c r="M14" s="292"/>
      <c r="N14" s="292"/>
      <c r="O14" s="1"/>
      <c r="P14" s="1"/>
    </row>
    <row r="15" spans="1:17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131" t="s">
        <v>260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2012</v>
      </c>
      <c r="D17" s="133">
        <v>5819300</v>
      </c>
      <c r="E17" s="373">
        <v>69277.380952380947</v>
      </c>
      <c r="F17" s="133">
        <v>5750022.6190476194</v>
      </c>
      <c r="G17" s="373">
        <v>924421.55024775688</v>
      </c>
      <c r="H17" s="374">
        <v>924421.55024775688</v>
      </c>
      <c r="I17" s="141">
        <v>0</v>
      </c>
      <c r="J17" s="52"/>
      <c r="K17" s="112">
        <f t="shared" ref="K17:K22" si="0">G17</f>
        <v>924421.55024775688</v>
      </c>
      <c r="L17" s="53">
        <f t="shared" ref="L17:L48" si="1">IF(K17&lt;&gt;0,+G17-K17,0)</f>
        <v>0</v>
      </c>
      <c r="M17" s="112">
        <f t="shared" ref="M17:M22" si="2">H17</f>
        <v>924421.55024775688</v>
      </c>
      <c r="N17" s="53">
        <f t="shared" ref="N17:N48" si="3">IF(M17&lt;&gt;0,+H17-M17,0)</f>
        <v>0</v>
      </c>
      <c r="O17" s="54">
        <f t="shared" ref="O17:O48" si="4">+N17-L17</f>
        <v>0</v>
      </c>
      <c r="P17" s="1"/>
    </row>
    <row r="18" spans="2:16" ht="12.5">
      <c r="B18" s="7" t="str">
        <f t="shared" ref="B18:B49" si="5">IF(D18=F17,"","IU")</f>
        <v>IU</v>
      </c>
      <c r="C18" s="50">
        <f>IF(D11="","-",+C17+1)</f>
        <v>2013</v>
      </c>
      <c r="D18" s="151">
        <v>5198431.6190476194</v>
      </c>
      <c r="E18" s="419">
        <v>125421.64285714286</v>
      </c>
      <c r="F18" s="151">
        <v>5073009.9761904767</v>
      </c>
      <c r="G18" s="419">
        <v>835577.50676548237</v>
      </c>
      <c r="H18" s="420">
        <v>835577.50676548237</v>
      </c>
      <c r="I18" s="153">
        <v>0</v>
      </c>
      <c r="J18" s="52"/>
      <c r="K18" s="113">
        <f t="shared" si="0"/>
        <v>835577.50676548237</v>
      </c>
      <c r="L18" s="54">
        <f t="shared" ref="L18:L23" si="6">IF(K18&lt;&gt;0,+G18-K18,0)</f>
        <v>0</v>
      </c>
      <c r="M18" s="113">
        <f t="shared" si="2"/>
        <v>835577.50676548237</v>
      </c>
      <c r="N18" s="54">
        <f t="shared" ref="N18:N23" si="7">IF(M18&lt;&gt;0,+H18-M18,0)</f>
        <v>0</v>
      </c>
      <c r="O18" s="54">
        <f t="shared" ref="O18:O23" si="8">+N18-L18</f>
        <v>0</v>
      </c>
      <c r="P18" s="1"/>
    </row>
    <row r="19" spans="2:16" ht="12.5">
      <c r="B19" s="7" t="str">
        <f t="shared" si="5"/>
        <v>IU</v>
      </c>
      <c r="C19" s="50">
        <f>IF(D11="","-",+C18+1)</f>
        <v>2014</v>
      </c>
      <c r="D19" s="151">
        <v>5073787.9761904757</v>
      </c>
      <c r="E19" s="419">
        <v>125440.16666666667</v>
      </c>
      <c r="F19" s="151">
        <v>4948347.8095238088</v>
      </c>
      <c r="G19" s="419">
        <v>793024.28464727127</v>
      </c>
      <c r="H19" s="420">
        <v>793024.28464727127</v>
      </c>
      <c r="I19" s="153">
        <v>0</v>
      </c>
      <c r="J19" s="52"/>
      <c r="K19" s="113">
        <f t="shared" si="0"/>
        <v>793024.28464727127</v>
      </c>
      <c r="L19" s="54">
        <f t="shared" si="6"/>
        <v>0</v>
      </c>
      <c r="M19" s="113">
        <f t="shared" si="2"/>
        <v>793024.28464727127</v>
      </c>
      <c r="N19" s="54">
        <f t="shared" si="7"/>
        <v>0</v>
      </c>
      <c r="O19" s="54">
        <f t="shared" si="8"/>
        <v>0</v>
      </c>
      <c r="P19" s="1"/>
    </row>
    <row r="20" spans="2:16" ht="12.5">
      <c r="B20" s="7" t="str">
        <f t="shared" si="5"/>
        <v/>
      </c>
      <c r="C20" s="50">
        <f>IF(D11="","-",+C19+1)</f>
        <v>2015</v>
      </c>
      <c r="D20" s="151">
        <v>4948347.8095238088</v>
      </c>
      <c r="E20" s="419">
        <v>125440.16666666667</v>
      </c>
      <c r="F20" s="151">
        <v>4822907.6428571418</v>
      </c>
      <c r="G20" s="419">
        <v>760640.25789050967</v>
      </c>
      <c r="H20" s="420">
        <v>760640.25789050967</v>
      </c>
      <c r="I20" s="52">
        <v>0</v>
      </c>
      <c r="J20" s="52"/>
      <c r="K20" s="113">
        <f t="shared" si="0"/>
        <v>760640.25789050967</v>
      </c>
      <c r="L20" s="54">
        <f t="shared" si="6"/>
        <v>0</v>
      </c>
      <c r="M20" s="113">
        <f t="shared" si="2"/>
        <v>760640.25789050967</v>
      </c>
      <c r="N20" s="54">
        <f t="shared" si="7"/>
        <v>0</v>
      </c>
      <c r="O20" s="54">
        <f t="shared" si="8"/>
        <v>0</v>
      </c>
      <c r="P20" s="1"/>
    </row>
    <row r="21" spans="2:16" ht="12.5">
      <c r="B21" s="7" t="str">
        <f t="shared" si="5"/>
        <v>IU</v>
      </c>
      <c r="C21" s="50">
        <f>IF(D12="","-",+C20+1)</f>
        <v>2016</v>
      </c>
      <c r="D21" s="151">
        <v>4822899.6428571427</v>
      </c>
      <c r="E21" s="419">
        <v>125439.97619047618</v>
      </c>
      <c r="F21" s="151">
        <v>4697459.666666667</v>
      </c>
      <c r="G21" s="419">
        <v>736485.41228285304</v>
      </c>
      <c r="H21" s="420">
        <v>736485.41228285304</v>
      </c>
      <c r="I21" s="52">
        <f t="shared" ref="I21:I48" si="9">H21-G21</f>
        <v>0</v>
      </c>
      <c r="J21" s="52"/>
      <c r="K21" s="113">
        <f t="shared" si="0"/>
        <v>736485.41228285304</v>
      </c>
      <c r="L21" s="54">
        <f t="shared" si="6"/>
        <v>0</v>
      </c>
      <c r="M21" s="113">
        <f t="shared" si="2"/>
        <v>736485.41228285304</v>
      </c>
      <c r="N21" s="54">
        <f t="shared" si="7"/>
        <v>0</v>
      </c>
      <c r="O21" s="54">
        <f t="shared" si="8"/>
        <v>0</v>
      </c>
      <c r="P21" s="1"/>
    </row>
    <row r="22" spans="2:16" ht="12.5">
      <c r="B22" s="7" t="str">
        <f t="shared" si="5"/>
        <v/>
      </c>
      <c r="C22" s="50">
        <f>IF(D11="","-",+C21+1)</f>
        <v>2017</v>
      </c>
      <c r="D22" s="151">
        <v>4697459.666666667</v>
      </c>
      <c r="E22" s="419">
        <v>122522.76744186046</v>
      </c>
      <c r="F22" s="151">
        <v>4574936.8992248066</v>
      </c>
      <c r="G22" s="419">
        <v>696913.1190640803</v>
      </c>
      <c r="H22" s="420">
        <v>696913.1190640803</v>
      </c>
      <c r="I22" s="52">
        <f t="shared" si="9"/>
        <v>0</v>
      </c>
      <c r="J22" s="52"/>
      <c r="K22" s="113">
        <f t="shared" si="0"/>
        <v>696913.1190640803</v>
      </c>
      <c r="L22" s="54">
        <f t="shared" si="6"/>
        <v>0</v>
      </c>
      <c r="M22" s="113">
        <f t="shared" si="2"/>
        <v>696913.1190640803</v>
      </c>
      <c r="N22" s="54">
        <f t="shared" si="7"/>
        <v>0</v>
      </c>
      <c r="O22" s="54">
        <f t="shared" si="8"/>
        <v>0</v>
      </c>
      <c r="P22" s="1"/>
    </row>
    <row r="23" spans="2:16" ht="12.5">
      <c r="B23" s="7" t="str">
        <f t="shared" si="5"/>
        <v/>
      </c>
      <c r="C23" s="50">
        <f>IF(D11="","-",+C22+1)</f>
        <v>2018</v>
      </c>
      <c r="D23" s="151">
        <v>4574936.8992248066</v>
      </c>
      <c r="E23" s="419">
        <v>128499.48780487805</v>
      </c>
      <c r="F23" s="151">
        <v>4446437.4114199281</v>
      </c>
      <c r="G23" s="419">
        <v>701781.20735784783</v>
      </c>
      <c r="H23" s="420">
        <v>701781.20735784783</v>
      </c>
      <c r="I23" s="52">
        <f t="shared" si="9"/>
        <v>0</v>
      </c>
      <c r="J23" s="52"/>
      <c r="K23" s="113">
        <f t="shared" ref="K23:K28" si="10">G23</f>
        <v>701781.20735784783</v>
      </c>
      <c r="L23" s="54">
        <f t="shared" si="6"/>
        <v>0</v>
      </c>
      <c r="M23" s="113">
        <f t="shared" ref="M23:M28" si="11">H23</f>
        <v>701781.20735784783</v>
      </c>
      <c r="N23" s="54">
        <f t="shared" si="7"/>
        <v>0</v>
      </c>
      <c r="O23" s="54">
        <f t="shared" si="8"/>
        <v>0</v>
      </c>
      <c r="P23" s="1"/>
    </row>
    <row r="24" spans="2:16" ht="12.5">
      <c r="B24" s="7" t="str">
        <f t="shared" si="5"/>
        <v/>
      </c>
      <c r="C24" s="50">
        <f>IF(D11="","-",+C23+1)</f>
        <v>2019</v>
      </c>
      <c r="D24" s="151">
        <v>4446437.4114199281</v>
      </c>
      <c r="E24" s="419">
        <v>128499.48780487805</v>
      </c>
      <c r="F24" s="151">
        <v>4317937.9236150496</v>
      </c>
      <c r="G24" s="419">
        <v>685449.68074254401</v>
      </c>
      <c r="H24" s="420">
        <v>685449.68074254401</v>
      </c>
      <c r="I24" s="52">
        <f t="shared" si="9"/>
        <v>0</v>
      </c>
      <c r="J24" s="52"/>
      <c r="K24" s="113">
        <f t="shared" si="10"/>
        <v>685449.68074254401</v>
      </c>
      <c r="L24" s="54">
        <f t="shared" ref="L24" si="12">IF(K24&lt;&gt;0,+G24-K24,0)</f>
        <v>0</v>
      </c>
      <c r="M24" s="113">
        <f t="shared" si="11"/>
        <v>685449.68074254401</v>
      </c>
      <c r="N24" s="54">
        <f t="shared" si="3"/>
        <v>0</v>
      </c>
      <c r="O24" s="54">
        <f t="shared" si="4"/>
        <v>0</v>
      </c>
      <c r="P24" s="1"/>
    </row>
    <row r="25" spans="2:16" ht="12.5">
      <c r="B25" s="7" t="str">
        <f t="shared" si="5"/>
        <v/>
      </c>
      <c r="C25" s="50">
        <f>IF(D11="","-",+C24+1)</f>
        <v>2020</v>
      </c>
      <c r="D25" s="151">
        <v>4317937.9236150496</v>
      </c>
      <c r="E25" s="419">
        <v>128499.48780487805</v>
      </c>
      <c r="F25" s="151">
        <v>4189438.4358101715</v>
      </c>
      <c r="G25" s="419">
        <v>563802.60432385455</v>
      </c>
      <c r="H25" s="420">
        <v>563802.60432385455</v>
      </c>
      <c r="I25" s="52">
        <f t="shared" si="9"/>
        <v>0</v>
      </c>
      <c r="J25" s="52"/>
      <c r="K25" s="113">
        <f t="shared" si="10"/>
        <v>563802.60432385455</v>
      </c>
      <c r="L25" s="54">
        <f t="shared" ref="L25" si="13">IF(K25&lt;&gt;0,+G25-K25,0)</f>
        <v>0</v>
      </c>
      <c r="M25" s="113">
        <f t="shared" si="11"/>
        <v>563802.60432385455</v>
      </c>
      <c r="N25" s="54">
        <f t="shared" si="3"/>
        <v>0</v>
      </c>
      <c r="O25" s="54">
        <f t="shared" si="4"/>
        <v>0</v>
      </c>
      <c r="P25" s="1"/>
    </row>
    <row r="26" spans="2:16" ht="12.5">
      <c r="B26" s="7" t="str">
        <f t="shared" si="5"/>
        <v>IU</v>
      </c>
      <c r="C26" s="50">
        <f>IF(D11="","-",+C25+1)</f>
        <v>2021</v>
      </c>
      <c r="D26" s="151">
        <v>4195415.1561731901</v>
      </c>
      <c r="E26" s="419">
        <v>125439.97619047618</v>
      </c>
      <c r="F26" s="151">
        <v>4069975.1799827139</v>
      </c>
      <c r="G26" s="419">
        <v>563524.4472824221</v>
      </c>
      <c r="H26" s="420">
        <v>563524.4472824221</v>
      </c>
      <c r="I26" s="52">
        <f t="shared" si="9"/>
        <v>0</v>
      </c>
      <c r="J26" s="52"/>
      <c r="K26" s="113">
        <f t="shared" si="10"/>
        <v>563524.4472824221</v>
      </c>
      <c r="L26" s="54">
        <f t="shared" ref="L26" si="14">IF(K26&lt;&gt;0,+G26-K26,0)</f>
        <v>0</v>
      </c>
      <c r="M26" s="113">
        <f t="shared" si="11"/>
        <v>563524.4472824221</v>
      </c>
      <c r="N26" s="54">
        <f t="shared" si="3"/>
        <v>0</v>
      </c>
      <c r="O26" s="54">
        <f t="shared" si="4"/>
        <v>0</v>
      </c>
      <c r="P26" s="1"/>
    </row>
    <row r="27" spans="2:16" ht="12.5">
      <c r="B27" s="7" t="str">
        <f t="shared" si="5"/>
        <v>IU</v>
      </c>
      <c r="C27" s="50">
        <f>IF(D11="","-",+C26+1)</f>
        <v>2022</v>
      </c>
      <c r="D27" s="151">
        <v>4063998.4596196958</v>
      </c>
      <c r="E27" s="419">
        <v>125439.97619047618</v>
      </c>
      <c r="F27" s="151">
        <v>3938558.4834292196</v>
      </c>
      <c r="G27" s="419">
        <v>575360.12029871624</v>
      </c>
      <c r="H27" s="420">
        <v>575360.12029871624</v>
      </c>
      <c r="I27" s="52">
        <f t="shared" si="9"/>
        <v>0</v>
      </c>
      <c r="J27" s="52"/>
      <c r="K27" s="113">
        <f t="shared" si="10"/>
        <v>575360.12029871624</v>
      </c>
      <c r="L27" s="54">
        <f t="shared" ref="L27" si="15">IF(K27&lt;&gt;0,+G27-K27,0)</f>
        <v>0</v>
      </c>
      <c r="M27" s="113">
        <f t="shared" si="11"/>
        <v>575360.12029871624</v>
      </c>
      <c r="N27" s="54">
        <f t="shared" si="3"/>
        <v>0</v>
      </c>
      <c r="O27" s="54">
        <f t="shared" si="4"/>
        <v>0</v>
      </c>
      <c r="P27" s="1"/>
    </row>
    <row r="28" spans="2:16" ht="12.5">
      <c r="B28" s="7" t="str">
        <f t="shared" si="5"/>
        <v/>
      </c>
      <c r="C28" s="50">
        <f>IF(D11="","-",+C27+1)</f>
        <v>2023</v>
      </c>
      <c r="D28" s="151">
        <v>3938558.4834292196</v>
      </c>
      <c r="E28" s="419">
        <v>125439.97619047618</v>
      </c>
      <c r="F28" s="151">
        <v>3813118.5072387434</v>
      </c>
      <c r="G28" s="419">
        <v>615062.20403380867</v>
      </c>
      <c r="H28" s="420">
        <v>615062.20403380867</v>
      </c>
      <c r="I28" s="52">
        <f t="shared" si="9"/>
        <v>0</v>
      </c>
      <c r="J28" s="52"/>
      <c r="K28" s="113">
        <f t="shared" si="10"/>
        <v>615062.20403380867</v>
      </c>
      <c r="L28" s="54">
        <f t="shared" ref="L28" si="16">IF(K28&lt;&gt;0,+G28-K28,0)</f>
        <v>0</v>
      </c>
      <c r="M28" s="113">
        <f t="shared" si="11"/>
        <v>615062.20403380867</v>
      </c>
      <c r="N28" s="54">
        <f t="shared" ref="N28" si="17">IF(M28&lt;&gt;0,+H28-M28,0)</f>
        <v>0</v>
      </c>
      <c r="O28" s="54">
        <f t="shared" ref="O28" si="18">+N28-L28</f>
        <v>0</v>
      </c>
      <c r="P28" s="1"/>
    </row>
    <row r="29" spans="2:16" ht="12.5">
      <c r="B29" s="7" t="str">
        <f t="shared" si="5"/>
        <v/>
      </c>
      <c r="C29" s="460">
        <f>IF(D11="","-",+C28+1)</f>
        <v>2024</v>
      </c>
      <c r="D29" s="151">
        <v>3813118.5072387434</v>
      </c>
      <c r="E29" s="419">
        <v>119738.15909090909</v>
      </c>
      <c r="F29" s="151">
        <v>3693380.3481478342</v>
      </c>
      <c r="G29" s="419">
        <v>568353.29756523797</v>
      </c>
      <c r="H29" s="420">
        <v>568353.29756523797</v>
      </c>
      <c r="I29" s="52">
        <f t="shared" si="9"/>
        <v>0</v>
      </c>
      <c r="J29" s="52"/>
      <c r="K29" s="113">
        <f t="shared" ref="K29" si="19">G29</f>
        <v>568353.29756523797</v>
      </c>
      <c r="L29" s="54">
        <f t="shared" ref="L29" si="20">IF(K29&lt;&gt;0,+G29-K29,0)</f>
        <v>0</v>
      </c>
      <c r="M29" s="113">
        <f t="shared" ref="M29" si="21">H29</f>
        <v>568353.29756523797</v>
      </c>
      <c r="N29" s="54">
        <f t="shared" ref="N29" si="22">IF(M29&lt;&gt;0,+H29-M29,0)</f>
        <v>0</v>
      </c>
      <c r="O29" s="54">
        <f t="shared" ref="O29" si="23">+N29-L29</f>
        <v>0</v>
      </c>
      <c r="P29" s="1"/>
    </row>
    <row r="30" spans="2:16" ht="13">
      <c r="B30" s="7" t="str">
        <f t="shared" si="5"/>
        <v/>
      </c>
      <c r="C30" s="459">
        <f>IF(D11="","-",+C29+1)</f>
        <v>2025</v>
      </c>
      <c r="D30" s="151">
        <v>3693380.3481478342</v>
      </c>
      <c r="E30" s="419">
        <v>122522.76744186046</v>
      </c>
      <c r="F30" s="151">
        <v>3570857.5807059738</v>
      </c>
      <c r="G30" s="419">
        <v>557382.50287100696</v>
      </c>
      <c r="H30" s="420">
        <v>557382.50287100696</v>
      </c>
      <c r="I30" s="52">
        <f t="shared" si="9"/>
        <v>0</v>
      </c>
      <c r="J30" s="52"/>
      <c r="K30" s="113">
        <f t="shared" ref="K30" si="24">G30</f>
        <v>557382.50287100696</v>
      </c>
      <c r="L30" s="54">
        <f t="shared" ref="L30" si="25">IF(K30&lt;&gt;0,+G30-K30,0)</f>
        <v>0</v>
      </c>
      <c r="M30" s="113">
        <f t="shared" ref="M30" si="26">H30</f>
        <v>557382.50287100696</v>
      </c>
      <c r="N30" s="54">
        <f t="shared" ref="N30" si="27">IF(M30&lt;&gt;0,+H30-M30,0)</f>
        <v>0</v>
      </c>
      <c r="O30" s="54">
        <f t="shared" ref="O30" si="28">+N30-L30</f>
        <v>0</v>
      </c>
      <c r="P30" s="1"/>
    </row>
    <row r="31" spans="2:16" ht="12.5">
      <c r="B31" s="7" t="str">
        <f t="shared" si="5"/>
        <v/>
      </c>
      <c r="C31" s="50">
        <f>IF(D11="","-",+C30+1)</f>
        <v>2026</v>
      </c>
      <c r="D31" s="55">
        <f>IF(F30+SUM(E$17:E30)=D$10,F30,D$10-SUM(E$17:E30))</f>
        <v>3570857.5807059738</v>
      </c>
      <c r="E31" s="377">
        <f>IF(+I14&lt;F30,I14,D31)</f>
        <v>128499.48780487805</v>
      </c>
      <c r="F31" s="55">
        <f t="shared" ref="F31:F48" si="29">+D31-E31</f>
        <v>3442358.0929010957</v>
      </c>
      <c r="G31" s="378">
        <f t="shared" ref="G31:G53" si="30">+I$12*((D31+F31)/2)+E31</f>
        <v>548642.87010423292</v>
      </c>
      <c r="H31" s="363">
        <f t="shared" ref="H31:H53" si="31">+I$13*((D31+F31)/2)+E31</f>
        <v>548642.87010423292</v>
      </c>
      <c r="I31" s="52">
        <f t="shared" si="9"/>
        <v>0</v>
      </c>
      <c r="J31" s="52"/>
      <c r="K31" s="129"/>
      <c r="L31" s="54">
        <f t="shared" si="1"/>
        <v>0</v>
      </c>
      <c r="M31" s="129"/>
      <c r="N31" s="54">
        <f t="shared" si="3"/>
        <v>0</v>
      </c>
      <c r="O31" s="54">
        <f t="shared" si="4"/>
        <v>0</v>
      </c>
      <c r="P31" s="1"/>
    </row>
    <row r="32" spans="2:16" ht="12.5">
      <c r="B32" s="7" t="str">
        <f t="shared" si="5"/>
        <v/>
      </c>
      <c r="C32" s="50">
        <f>IF(D11="","-",+C31+1)</f>
        <v>2027</v>
      </c>
      <c r="D32" s="55">
        <f>IF(F31+SUM(E$17:E31)=D$10,F31,D$10-SUM(E$17:E31))</f>
        <v>3442358.0929010957</v>
      </c>
      <c r="E32" s="377">
        <f>IF(+I14&lt;F31,I14,D32)</f>
        <v>128499.48780487805</v>
      </c>
      <c r="F32" s="55">
        <f t="shared" si="29"/>
        <v>3313858.6050962177</v>
      </c>
      <c r="G32" s="378">
        <f t="shared" si="30"/>
        <v>533246.73459588096</v>
      </c>
      <c r="H32" s="363">
        <f t="shared" si="31"/>
        <v>533246.73459588096</v>
      </c>
      <c r="I32" s="52">
        <f t="shared" si="9"/>
        <v>0</v>
      </c>
      <c r="J32" s="52"/>
      <c r="K32" s="129"/>
      <c r="L32" s="54">
        <f t="shared" si="1"/>
        <v>0</v>
      </c>
      <c r="M32" s="129"/>
      <c r="N32" s="54">
        <f t="shared" si="3"/>
        <v>0</v>
      </c>
      <c r="O32" s="54">
        <f t="shared" si="4"/>
        <v>0</v>
      </c>
      <c r="P32" s="1"/>
    </row>
    <row r="33" spans="2:16" ht="12.5">
      <c r="B33" s="7" t="str">
        <f t="shared" si="5"/>
        <v/>
      </c>
      <c r="C33" s="50">
        <f>IF(D11="","-",+C32+1)</f>
        <v>2028</v>
      </c>
      <c r="D33" s="55">
        <f>IF(F32+SUM(E$17:E32)=D$10,F32,D$10-SUM(E$17:E32))</f>
        <v>3313858.6050962177</v>
      </c>
      <c r="E33" s="377">
        <f>IF(+I14&lt;F32,I14,D33)</f>
        <v>128499.48780487805</v>
      </c>
      <c r="F33" s="55">
        <f t="shared" si="29"/>
        <v>3185359.1172913397</v>
      </c>
      <c r="G33" s="378">
        <f t="shared" si="30"/>
        <v>517850.599087529</v>
      </c>
      <c r="H33" s="363">
        <f t="shared" si="31"/>
        <v>517850.599087529</v>
      </c>
      <c r="I33" s="52">
        <f t="shared" si="9"/>
        <v>0</v>
      </c>
      <c r="J33" s="52"/>
      <c r="K33" s="129"/>
      <c r="L33" s="54">
        <f t="shared" si="1"/>
        <v>0</v>
      </c>
      <c r="M33" s="129"/>
      <c r="N33" s="54">
        <f t="shared" si="3"/>
        <v>0</v>
      </c>
      <c r="O33" s="54">
        <f t="shared" si="4"/>
        <v>0</v>
      </c>
      <c r="P33" s="1"/>
    </row>
    <row r="34" spans="2:16" ht="12.5">
      <c r="B34" s="7" t="str">
        <f t="shared" si="5"/>
        <v/>
      </c>
      <c r="C34" s="50">
        <f>IF(D11="","-",+C33+1)</f>
        <v>2029</v>
      </c>
      <c r="D34" s="55">
        <f>IF(F33+SUM(E$17:E33)=D$10,F33,D$10-SUM(E$17:E33))</f>
        <v>3185359.1172913397</v>
      </c>
      <c r="E34" s="377">
        <f>IF(+I14&lt;F33,I14,D34)</f>
        <v>128499.48780487805</v>
      </c>
      <c r="F34" s="55">
        <f t="shared" si="29"/>
        <v>3056859.6294864616</v>
      </c>
      <c r="G34" s="378">
        <f t="shared" si="30"/>
        <v>502454.46357917698</v>
      </c>
      <c r="H34" s="363">
        <f t="shared" si="31"/>
        <v>502454.46357917698</v>
      </c>
      <c r="I34" s="52">
        <f t="shared" si="9"/>
        <v>0</v>
      </c>
      <c r="J34" s="52"/>
      <c r="K34" s="129"/>
      <c r="L34" s="54">
        <f t="shared" si="1"/>
        <v>0</v>
      </c>
      <c r="M34" s="129"/>
      <c r="N34" s="54">
        <f t="shared" si="3"/>
        <v>0</v>
      </c>
      <c r="O34" s="54">
        <f t="shared" si="4"/>
        <v>0</v>
      </c>
      <c r="P34" s="1"/>
    </row>
    <row r="35" spans="2:16" ht="12.5">
      <c r="B35" s="7" t="str">
        <f t="shared" si="5"/>
        <v/>
      </c>
      <c r="C35" s="50">
        <f>IF(D11="","-",+C34+1)</f>
        <v>2030</v>
      </c>
      <c r="D35" s="55">
        <f>IF(F34+SUM(E$17:E34)=D$10,F34,D$10-SUM(E$17:E34))</f>
        <v>3056859.6294864616</v>
      </c>
      <c r="E35" s="377">
        <f>IF(+I14&lt;F34,I14,D35)</f>
        <v>128499.48780487805</v>
      </c>
      <c r="F35" s="55">
        <f t="shared" si="29"/>
        <v>2928360.1416815836</v>
      </c>
      <c r="G35" s="378">
        <f t="shared" si="30"/>
        <v>487058.32807082508</v>
      </c>
      <c r="H35" s="363">
        <f t="shared" si="31"/>
        <v>487058.32807082508</v>
      </c>
      <c r="I35" s="52">
        <f t="shared" si="9"/>
        <v>0</v>
      </c>
      <c r="J35" s="52"/>
      <c r="K35" s="129"/>
      <c r="L35" s="54">
        <f t="shared" si="1"/>
        <v>0</v>
      </c>
      <c r="M35" s="129"/>
      <c r="N35" s="54">
        <f t="shared" si="3"/>
        <v>0</v>
      </c>
      <c r="O35" s="54">
        <f t="shared" si="4"/>
        <v>0</v>
      </c>
      <c r="P35" s="1"/>
    </row>
    <row r="36" spans="2:16" ht="12.5">
      <c r="B36" s="7" t="str">
        <f t="shared" si="5"/>
        <v/>
      </c>
      <c r="C36" s="50">
        <f>IF(D11="","-",+C35+1)</f>
        <v>2031</v>
      </c>
      <c r="D36" s="55">
        <f>IF(F35+SUM(E$17:E35)=D$10,F35,D$10-SUM(E$17:E35))</f>
        <v>2928360.1416815836</v>
      </c>
      <c r="E36" s="377">
        <f>IF(+I14&lt;F35,I14,D36)</f>
        <v>128499.48780487805</v>
      </c>
      <c r="F36" s="55">
        <f t="shared" si="29"/>
        <v>2799860.6538767056</v>
      </c>
      <c r="G36" s="378">
        <f t="shared" si="30"/>
        <v>471662.19256247306</v>
      </c>
      <c r="H36" s="363">
        <f t="shared" si="31"/>
        <v>471662.19256247306</v>
      </c>
      <c r="I36" s="52">
        <f t="shared" si="9"/>
        <v>0</v>
      </c>
      <c r="J36" s="52"/>
      <c r="K36" s="129"/>
      <c r="L36" s="54">
        <f t="shared" si="1"/>
        <v>0</v>
      </c>
      <c r="M36" s="129"/>
      <c r="N36" s="54">
        <f t="shared" si="3"/>
        <v>0</v>
      </c>
      <c r="O36" s="54">
        <f t="shared" si="4"/>
        <v>0</v>
      </c>
      <c r="P36" s="1"/>
    </row>
    <row r="37" spans="2:16" ht="12.5">
      <c r="B37" s="7" t="str">
        <f t="shared" si="5"/>
        <v/>
      </c>
      <c r="C37" s="50">
        <f>IF(D11="","-",+C36+1)</f>
        <v>2032</v>
      </c>
      <c r="D37" s="55">
        <f>IF(F36+SUM(E$17:E36)=D$10,F36,D$10-SUM(E$17:E36))</f>
        <v>2799860.6538767056</v>
      </c>
      <c r="E37" s="377">
        <f>IF(+I14&lt;F36,I14,D37)</f>
        <v>128499.48780487805</v>
      </c>
      <c r="F37" s="55">
        <f t="shared" si="29"/>
        <v>2671361.1660718275</v>
      </c>
      <c r="G37" s="378">
        <f t="shared" si="30"/>
        <v>456266.05705412116</v>
      </c>
      <c r="H37" s="363">
        <f t="shared" si="31"/>
        <v>456266.05705412116</v>
      </c>
      <c r="I37" s="52">
        <f t="shared" si="9"/>
        <v>0</v>
      </c>
      <c r="J37" s="52"/>
      <c r="K37" s="129"/>
      <c r="L37" s="54">
        <f t="shared" si="1"/>
        <v>0</v>
      </c>
      <c r="M37" s="129"/>
      <c r="N37" s="54">
        <f t="shared" si="3"/>
        <v>0</v>
      </c>
      <c r="O37" s="54">
        <f t="shared" si="4"/>
        <v>0</v>
      </c>
      <c r="P37" s="1"/>
    </row>
    <row r="38" spans="2:16" ht="12.5">
      <c r="B38" s="7" t="str">
        <f t="shared" si="5"/>
        <v/>
      </c>
      <c r="C38" s="50">
        <f>IF(D11="","-",+C37+1)</f>
        <v>2033</v>
      </c>
      <c r="D38" s="55">
        <f>IF(F37+SUM(E$17:E37)=D$10,F37,D$10-SUM(E$17:E37))</f>
        <v>2671361.1660718275</v>
      </c>
      <c r="E38" s="377">
        <f>IF(+I14&lt;F37,I14,D38)</f>
        <v>128499.48780487805</v>
      </c>
      <c r="F38" s="55">
        <f t="shared" si="29"/>
        <v>2542861.6782669495</v>
      </c>
      <c r="G38" s="378">
        <f t="shared" si="30"/>
        <v>440869.92154576915</v>
      </c>
      <c r="H38" s="363">
        <f t="shared" si="31"/>
        <v>440869.92154576915</v>
      </c>
      <c r="I38" s="52">
        <f t="shared" si="9"/>
        <v>0</v>
      </c>
      <c r="J38" s="52"/>
      <c r="K38" s="129"/>
      <c r="L38" s="54">
        <f t="shared" si="1"/>
        <v>0</v>
      </c>
      <c r="M38" s="129"/>
      <c r="N38" s="54">
        <f t="shared" si="3"/>
        <v>0</v>
      </c>
      <c r="O38" s="54">
        <f t="shared" si="4"/>
        <v>0</v>
      </c>
      <c r="P38" s="1"/>
    </row>
    <row r="39" spans="2:16" ht="12.5">
      <c r="B39" s="7" t="str">
        <f t="shared" si="5"/>
        <v/>
      </c>
      <c r="C39" s="50">
        <f>IF(D11="","-",+C38+1)</f>
        <v>2034</v>
      </c>
      <c r="D39" s="55">
        <f>IF(F38+SUM(E$17:E38)=D$10,F38,D$10-SUM(E$17:E38))</f>
        <v>2542861.6782669495</v>
      </c>
      <c r="E39" s="377">
        <f>IF(+I14&lt;F38,I14,D39)</f>
        <v>128499.48780487805</v>
      </c>
      <c r="F39" s="55">
        <f t="shared" si="29"/>
        <v>2414362.1904620714</v>
      </c>
      <c r="G39" s="378">
        <f t="shared" si="30"/>
        <v>425473.78603741725</v>
      </c>
      <c r="H39" s="363">
        <f t="shared" si="31"/>
        <v>425473.78603741725</v>
      </c>
      <c r="I39" s="52">
        <f t="shared" si="9"/>
        <v>0</v>
      </c>
      <c r="J39" s="52"/>
      <c r="K39" s="129"/>
      <c r="L39" s="54">
        <f t="shared" si="1"/>
        <v>0</v>
      </c>
      <c r="M39" s="129"/>
      <c r="N39" s="54">
        <f t="shared" si="3"/>
        <v>0</v>
      </c>
      <c r="O39" s="54">
        <f t="shared" si="4"/>
        <v>0</v>
      </c>
      <c r="P39" s="1"/>
    </row>
    <row r="40" spans="2:16" ht="12.5">
      <c r="B40" s="7" t="str">
        <f t="shared" si="5"/>
        <v/>
      </c>
      <c r="C40" s="50">
        <f>IF(D11="","-",+C39+1)</f>
        <v>2035</v>
      </c>
      <c r="D40" s="55">
        <f>IF(F39+SUM(E$17:E39)=D$10,F39,D$10-SUM(E$17:E39))</f>
        <v>2414362.1904620714</v>
      </c>
      <c r="E40" s="377">
        <f>IF(+I14&lt;F39,I14,D40)</f>
        <v>128499.48780487805</v>
      </c>
      <c r="F40" s="55">
        <f t="shared" si="29"/>
        <v>2285862.7026571934</v>
      </c>
      <c r="G40" s="378">
        <f t="shared" si="30"/>
        <v>410077.65052906523</v>
      </c>
      <c r="H40" s="363">
        <f t="shared" si="31"/>
        <v>410077.65052906523</v>
      </c>
      <c r="I40" s="52">
        <f t="shared" si="9"/>
        <v>0</v>
      </c>
      <c r="J40" s="52"/>
      <c r="K40" s="129"/>
      <c r="L40" s="54">
        <f t="shared" si="1"/>
        <v>0</v>
      </c>
      <c r="M40" s="129"/>
      <c r="N40" s="54">
        <f t="shared" si="3"/>
        <v>0</v>
      </c>
      <c r="O40" s="54">
        <f t="shared" si="4"/>
        <v>0</v>
      </c>
      <c r="P40" s="1"/>
    </row>
    <row r="41" spans="2:16" ht="12.5">
      <c r="B41" s="7" t="str">
        <f t="shared" si="5"/>
        <v/>
      </c>
      <c r="C41" s="50">
        <f>IF(D11="","-",+C40+1)</f>
        <v>2036</v>
      </c>
      <c r="D41" s="55">
        <f>IF(F40+SUM(E$17:E40)=D$10,F40,D$10-SUM(E$17:E40))</f>
        <v>2285862.7026571934</v>
      </c>
      <c r="E41" s="377">
        <f>IF(+I14&lt;F40,I14,D41)</f>
        <v>128499.48780487805</v>
      </c>
      <c r="F41" s="55">
        <f t="shared" si="29"/>
        <v>2157363.2148523154</v>
      </c>
      <c r="G41" s="378">
        <f t="shared" si="30"/>
        <v>394681.51502071333</v>
      </c>
      <c r="H41" s="363">
        <f t="shared" si="31"/>
        <v>394681.51502071333</v>
      </c>
      <c r="I41" s="52">
        <f t="shared" si="9"/>
        <v>0</v>
      </c>
      <c r="J41" s="52"/>
      <c r="K41" s="129"/>
      <c r="L41" s="54">
        <f t="shared" si="1"/>
        <v>0</v>
      </c>
      <c r="M41" s="129"/>
      <c r="N41" s="54">
        <f t="shared" si="3"/>
        <v>0</v>
      </c>
      <c r="O41" s="54">
        <f t="shared" si="4"/>
        <v>0</v>
      </c>
      <c r="P41" s="1"/>
    </row>
    <row r="42" spans="2:16" ht="12.5">
      <c r="B42" s="7" t="str">
        <f t="shared" si="5"/>
        <v/>
      </c>
      <c r="C42" s="50">
        <f>IF(D11="","-",+C41+1)</f>
        <v>2037</v>
      </c>
      <c r="D42" s="55">
        <f>IF(F41+SUM(E$17:E41)=D$10,F41,D$10-SUM(E$17:E41))</f>
        <v>2157363.2148523154</v>
      </c>
      <c r="E42" s="377">
        <f>IF(+I14&lt;F41,I14,D42)</f>
        <v>128499.48780487805</v>
      </c>
      <c r="F42" s="55">
        <f t="shared" si="29"/>
        <v>2028863.7270474373</v>
      </c>
      <c r="G42" s="378">
        <f t="shared" si="30"/>
        <v>379285.37951236131</v>
      </c>
      <c r="H42" s="363">
        <f t="shared" si="31"/>
        <v>379285.37951236131</v>
      </c>
      <c r="I42" s="52">
        <f t="shared" si="9"/>
        <v>0</v>
      </c>
      <c r="J42" s="52"/>
      <c r="K42" s="129"/>
      <c r="L42" s="54">
        <f t="shared" si="1"/>
        <v>0</v>
      </c>
      <c r="M42" s="129"/>
      <c r="N42" s="54">
        <f t="shared" si="3"/>
        <v>0</v>
      </c>
      <c r="O42" s="54">
        <f t="shared" si="4"/>
        <v>0</v>
      </c>
      <c r="P42" s="1"/>
    </row>
    <row r="43" spans="2:16" ht="12.5">
      <c r="B43" s="7" t="str">
        <f t="shared" si="5"/>
        <v/>
      </c>
      <c r="C43" s="50">
        <f>IF(D11="","-",+C42+1)</f>
        <v>2038</v>
      </c>
      <c r="D43" s="55">
        <f>IF(F42+SUM(E$17:E42)=D$10,F42,D$10-SUM(E$17:E42))</f>
        <v>2028863.7270474373</v>
      </c>
      <c r="E43" s="377">
        <f>IF(+I14&lt;F42,I14,D43)</f>
        <v>128499.48780487805</v>
      </c>
      <c r="F43" s="55">
        <f t="shared" si="29"/>
        <v>1900364.2392425593</v>
      </c>
      <c r="G43" s="378">
        <f t="shared" si="30"/>
        <v>363889.24400400935</v>
      </c>
      <c r="H43" s="363">
        <f t="shared" si="31"/>
        <v>363889.24400400935</v>
      </c>
      <c r="I43" s="52">
        <f t="shared" si="9"/>
        <v>0</v>
      </c>
      <c r="J43" s="52"/>
      <c r="K43" s="129"/>
      <c r="L43" s="54">
        <f t="shared" si="1"/>
        <v>0</v>
      </c>
      <c r="M43" s="129"/>
      <c r="N43" s="54">
        <f t="shared" si="3"/>
        <v>0</v>
      </c>
      <c r="O43" s="54">
        <f t="shared" si="4"/>
        <v>0</v>
      </c>
      <c r="P43" s="1"/>
    </row>
    <row r="44" spans="2:16" ht="12.5">
      <c r="B44" s="7" t="str">
        <f t="shared" si="5"/>
        <v/>
      </c>
      <c r="C44" s="50">
        <f>IF(D11="","-",+C43+1)</f>
        <v>2039</v>
      </c>
      <c r="D44" s="55">
        <f>IF(F43+SUM(E$17:E43)=D$10,F43,D$10-SUM(E$17:E43))</f>
        <v>1900364.2392425593</v>
      </c>
      <c r="E44" s="377">
        <f>IF(+I14&lt;F43,I14,D44)</f>
        <v>128499.48780487805</v>
      </c>
      <c r="F44" s="55">
        <f t="shared" si="29"/>
        <v>1771864.7514376813</v>
      </c>
      <c r="G44" s="378">
        <f t="shared" si="30"/>
        <v>348493.10849565739</v>
      </c>
      <c r="H44" s="363">
        <f t="shared" si="31"/>
        <v>348493.10849565739</v>
      </c>
      <c r="I44" s="52">
        <f t="shared" si="9"/>
        <v>0</v>
      </c>
      <c r="J44" s="52"/>
      <c r="K44" s="129"/>
      <c r="L44" s="54">
        <f t="shared" si="1"/>
        <v>0</v>
      </c>
      <c r="M44" s="129"/>
      <c r="N44" s="54">
        <f t="shared" si="3"/>
        <v>0</v>
      </c>
      <c r="O44" s="54">
        <f t="shared" si="4"/>
        <v>0</v>
      </c>
      <c r="P44" s="1"/>
    </row>
    <row r="45" spans="2:16" ht="12.5">
      <c r="B45" s="7" t="str">
        <f t="shared" si="5"/>
        <v/>
      </c>
      <c r="C45" s="50">
        <f>IF(D11="","-",+C44+1)</f>
        <v>2040</v>
      </c>
      <c r="D45" s="55">
        <f>IF(F44+SUM(E$17:E44)=D$10,F44,D$10-SUM(E$17:E44))</f>
        <v>1771864.7514376813</v>
      </c>
      <c r="E45" s="377">
        <f>IF(+I14&lt;F44,I14,D45)</f>
        <v>128499.48780487805</v>
      </c>
      <c r="F45" s="55">
        <f t="shared" si="29"/>
        <v>1643365.2636328032</v>
      </c>
      <c r="G45" s="378">
        <f t="shared" si="30"/>
        <v>333096.97298730543</v>
      </c>
      <c r="H45" s="363">
        <f t="shared" si="31"/>
        <v>333096.97298730543</v>
      </c>
      <c r="I45" s="52">
        <f t="shared" si="9"/>
        <v>0</v>
      </c>
      <c r="J45" s="52"/>
      <c r="K45" s="129"/>
      <c r="L45" s="54">
        <f t="shared" si="1"/>
        <v>0</v>
      </c>
      <c r="M45" s="129"/>
      <c r="N45" s="54">
        <f t="shared" si="3"/>
        <v>0</v>
      </c>
      <c r="O45" s="54">
        <f t="shared" si="4"/>
        <v>0</v>
      </c>
      <c r="P45" s="1"/>
    </row>
    <row r="46" spans="2:16" ht="12.5">
      <c r="B46" s="7" t="str">
        <f t="shared" si="5"/>
        <v/>
      </c>
      <c r="C46" s="50">
        <f>IF(D11="","-",+C45+1)</f>
        <v>2041</v>
      </c>
      <c r="D46" s="55">
        <f>IF(F45+SUM(E$17:E45)=D$10,F45,D$10-SUM(E$17:E45))</f>
        <v>1643365.2636328032</v>
      </c>
      <c r="E46" s="377">
        <f>IF(+I14&lt;F45,I14,D46)</f>
        <v>128499.48780487805</v>
      </c>
      <c r="F46" s="55">
        <f t="shared" si="29"/>
        <v>1514865.7758279252</v>
      </c>
      <c r="G46" s="378">
        <f t="shared" si="30"/>
        <v>317700.83747895347</v>
      </c>
      <c r="H46" s="363">
        <f t="shared" si="31"/>
        <v>317700.83747895347</v>
      </c>
      <c r="I46" s="52">
        <f t="shared" si="9"/>
        <v>0</v>
      </c>
      <c r="J46" s="52"/>
      <c r="K46" s="129"/>
      <c r="L46" s="54">
        <f t="shared" si="1"/>
        <v>0</v>
      </c>
      <c r="M46" s="129"/>
      <c r="N46" s="54">
        <f t="shared" si="3"/>
        <v>0</v>
      </c>
      <c r="O46" s="54">
        <f t="shared" si="4"/>
        <v>0</v>
      </c>
      <c r="P46" s="1"/>
    </row>
    <row r="47" spans="2:16" ht="12.5">
      <c r="B47" s="7" t="str">
        <f t="shared" si="5"/>
        <v/>
      </c>
      <c r="C47" s="50">
        <f>IF(D11="","-",+C46+1)</f>
        <v>2042</v>
      </c>
      <c r="D47" s="55">
        <f>IF(F46+SUM(E$17:E46)=D$10,F46,D$10-SUM(E$17:E46))</f>
        <v>1514865.7758279252</v>
      </c>
      <c r="E47" s="377">
        <f>IF(+I14&lt;F46,I14,D47)</f>
        <v>128499.48780487805</v>
      </c>
      <c r="F47" s="55">
        <f t="shared" si="29"/>
        <v>1386366.2880230471</v>
      </c>
      <c r="G47" s="378">
        <f t="shared" si="30"/>
        <v>302304.70197060151</v>
      </c>
      <c r="H47" s="363">
        <f t="shared" si="31"/>
        <v>302304.70197060151</v>
      </c>
      <c r="I47" s="52">
        <f t="shared" si="9"/>
        <v>0</v>
      </c>
      <c r="J47" s="52"/>
      <c r="K47" s="129"/>
      <c r="L47" s="54">
        <f t="shared" si="1"/>
        <v>0</v>
      </c>
      <c r="M47" s="129"/>
      <c r="N47" s="54">
        <f t="shared" si="3"/>
        <v>0</v>
      </c>
      <c r="O47" s="54">
        <f t="shared" si="4"/>
        <v>0</v>
      </c>
      <c r="P47" s="1"/>
    </row>
    <row r="48" spans="2:16" ht="12.5">
      <c r="B48" s="7" t="str">
        <f t="shared" si="5"/>
        <v/>
      </c>
      <c r="C48" s="50">
        <f>IF(D11="","-",+C47+1)</f>
        <v>2043</v>
      </c>
      <c r="D48" s="55">
        <f>IF(F47+SUM(E$17:E47)=D$10,F47,D$10-SUM(E$17:E47))</f>
        <v>1386366.2880230471</v>
      </c>
      <c r="E48" s="377">
        <f>IF(+I14&lt;F47,I14,D48)</f>
        <v>128499.48780487805</v>
      </c>
      <c r="F48" s="55">
        <f t="shared" si="29"/>
        <v>1257866.8002181691</v>
      </c>
      <c r="G48" s="378">
        <f t="shared" si="30"/>
        <v>286908.56646224955</v>
      </c>
      <c r="H48" s="363">
        <f t="shared" si="31"/>
        <v>286908.56646224955</v>
      </c>
      <c r="I48" s="52">
        <f t="shared" si="9"/>
        <v>0</v>
      </c>
      <c r="J48" s="52"/>
      <c r="K48" s="129"/>
      <c r="L48" s="54">
        <f t="shared" si="1"/>
        <v>0</v>
      </c>
      <c r="M48" s="129"/>
      <c r="N48" s="54">
        <f t="shared" si="3"/>
        <v>0</v>
      </c>
      <c r="O48" s="54">
        <f t="shared" si="4"/>
        <v>0</v>
      </c>
      <c r="P48" s="1"/>
    </row>
    <row r="49" spans="2:17" ht="12.5">
      <c r="B49" s="7" t="str">
        <f t="shared" si="5"/>
        <v/>
      </c>
      <c r="C49" s="50">
        <f>IF(D11="","-",+C48+1)</f>
        <v>2044</v>
      </c>
      <c r="D49" s="55">
        <f>IF(F48+SUM(E$17:E48)=D$10,F48,D$10-SUM(E$17:E48))</f>
        <v>1257866.8002181691</v>
      </c>
      <c r="E49" s="377">
        <f>IF(+I14&lt;F48,I14,D49)</f>
        <v>128499.48780487805</v>
      </c>
      <c r="F49" s="55">
        <f t="shared" ref="F49:F72" si="32">+D49-E49</f>
        <v>1129367.3124132911</v>
      </c>
      <c r="G49" s="378">
        <f t="shared" si="30"/>
        <v>271512.43095389759</v>
      </c>
      <c r="H49" s="363">
        <f t="shared" si="31"/>
        <v>271512.43095389759</v>
      </c>
      <c r="I49" s="52">
        <f t="shared" ref="I49:I72" si="33">H49-G49</f>
        <v>0</v>
      </c>
      <c r="J49" s="52"/>
      <c r="K49" s="129"/>
      <c r="L49" s="54">
        <f t="shared" ref="L49:L72" si="34">IF(K49&lt;&gt;0,+G49-K49,0)</f>
        <v>0</v>
      </c>
      <c r="M49" s="129"/>
      <c r="N49" s="54">
        <f t="shared" ref="N49:N72" si="35">IF(M49&lt;&gt;0,+H49-M49,0)</f>
        <v>0</v>
      </c>
      <c r="O49" s="54">
        <f t="shared" ref="O49:O72" si="36">+N49-L49</f>
        <v>0</v>
      </c>
      <c r="P49" s="1"/>
    </row>
    <row r="50" spans="2:17" ht="12.5">
      <c r="B50" s="7" t="str">
        <f t="shared" ref="B50:B72" si="37">IF(D50=F49,"","IU")</f>
        <v/>
      </c>
      <c r="C50" s="50">
        <f>IF(D11="","-",+C49+1)</f>
        <v>2045</v>
      </c>
      <c r="D50" s="55">
        <f>IF(F49+SUM(E$17:E49)=D$10,F49,D$10-SUM(E$17:E49))</f>
        <v>1129367.3124132911</v>
      </c>
      <c r="E50" s="377">
        <f>IF(+I14&lt;F49,I14,D50)</f>
        <v>128499.48780487805</v>
      </c>
      <c r="F50" s="55">
        <f t="shared" si="32"/>
        <v>1000867.824608413</v>
      </c>
      <c r="G50" s="378">
        <f t="shared" si="30"/>
        <v>256116.29544554563</v>
      </c>
      <c r="H50" s="363">
        <f t="shared" si="31"/>
        <v>256116.29544554563</v>
      </c>
      <c r="I50" s="52">
        <f t="shared" si="33"/>
        <v>0</v>
      </c>
      <c r="J50" s="52"/>
      <c r="K50" s="129"/>
      <c r="L50" s="54">
        <f t="shared" si="34"/>
        <v>0</v>
      </c>
      <c r="M50" s="129"/>
      <c r="N50" s="54">
        <f t="shared" si="35"/>
        <v>0</v>
      </c>
      <c r="O50" s="54">
        <f t="shared" si="36"/>
        <v>0</v>
      </c>
      <c r="P50" s="1"/>
    </row>
    <row r="51" spans="2:17" ht="12.5">
      <c r="B51" s="7" t="str">
        <f t="shared" si="37"/>
        <v/>
      </c>
      <c r="C51" s="50">
        <f>IF(D11="","-",+C50+1)</f>
        <v>2046</v>
      </c>
      <c r="D51" s="55">
        <f>IF(F50+SUM(E$17:E50)=D$10,F50,D$10-SUM(E$17:E50))</f>
        <v>1000867.824608413</v>
      </c>
      <c r="E51" s="377">
        <f>IF(+I14&lt;F50,I14,D51)</f>
        <v>128499.48780487805</v>
      </c>
      <c r="F51" s="55">
        <f t="shared" si="32"/>
        <v>872368.336803535</v>
      </c>
      <c r="G51" s="378">
        <f t="shared" si="30"/>
        <v>240720.15993719368</v>
      </c>
      <c r="H51" s="363">
        <f t="shared" si="31"/>
        <v>240720.15993719368</v>
      </c>
      <c r="I51" s="52">
        <f t="shared" si="33"/>
        <v>0</v>
      </c>
      <c r="J51" s="52"/>
      <c r="K51" s="129"/>
      <c r="L51" s="54">
        <f t="shared" si="34"/>
        <v>0</v>
      </c>
      <c r="M51" s="129"/>
      <c r="N51" s="54">
        <f t="shared" si="35"/>
        <v>0</v>
      </c>
      <c r="O51" s="54">
        <f t="shared" si="36"/>
        <v>0</v>
      </c>
      <c r="P51" s="1"/>
    </row>
    <row r="52" spans="2:17" ht="12.5">
      <c r="B52" s="7" t="str">
        <f t="shared" si="37"/>
        <v/>
      </c>
      <c r="C52" s="50">
        <f>IF(D11="","-",+C51+1)</f>
        <v>2047</v>
      </c>
      <c r="D52" s="55">
        <f>IF(F51+SUM(E$17:E51)=D$10,F51,D$10-SUM(E$17:E51))</f>
        <v>872368.336803535</v>
      </c>
      <c r="E52" s="377">
        <f>IF(+I14&lt;F51,I14,D52)</f>
        <v>128499.48780487805</v>
      </c>
      <c r="F52" s="55">
        <f t="shared" si="32"/>
        <v>743868.84899865696</v>
      </c>
      <c r="G52" s="378">
        <f t="shared" si="30"/>
        <v>225324.02442884172</v>
      </c>
      <c r="H52" s="363">
        <f t="shared" si="31"/>
        <v>225324.02442884172</v>
      </c>
      <c r="I52" s="52">
        <f t="shared" si="33"/>
        <v>0</v>
      </c>
      <c r="J52" s="52"/>
      <c r="K52" s="129"/>
      <c r="L52" s="54">
        <f t="shared" si="34"/>
        <v>0</v>
      </c>
      <c r="M52" s="129"/>
      <c r="N52" s="54">
        <f t="shared" si="35"/>
        <v>0</v>
      </c>
      <c r="O52" s="54">
        <f t="shared" si="36"/>
        <v>0</v>
      </c>
      <c r="P52" s="1"/>
    </row>
    <row r="53" spans="2:17" ht="12.5">
      <c r="B53" s="7" t="str">
        <f t="shared" si="37"/>
        <v/>
      </c>
      <c r="C53" s="50">
        <f>IF(D11="","-",+C52+1)</f>
        <v>2048</v>
      </c>
      <c r="D53" s="55">
        <f>IF(F52+SUM(E$17:E52)=D$10,F52,D$10-SUM(E$17:E52))</f>
        <v>743868.84899865696</v>
      </c>
      <c r="E53" s="377">
        <f>IF(+I14&lt;F52,I14,D53)</f>
        <v>128499.48780487805</v>
      </c>
      <c r="F53" s="55">
        <f t="shared" si="32"/>
        <v>615369.36119377892</v>
      </c>
      <c r="G53" s="378">
        <f t="shared" si="30"/>
        <v>209927.88892048976</v>
      </c>
      <c r="H53" s="363">
        <f t="shared" si="31"/>
        <v>209927.88892048976</v>
      </c>
      <c r="I53" s="52">
        <f t="shared" si="33"/>
        <v>0</v>
      </c>
      <c r="J53" s="52"/>
      <c r="K53" s="129"/>
      <c r="L53" s="54">
        <f t="shared" si="34"/>
        <v>0</v>
      </c>
      <c r="M53" s="129"/>
      <c r="N53" s="54">
        <f t="shared" si="35"/>
        <v>0</v>
      </c>
      <c r="O53" s="54">
        <f t="shared" si="36"/>
        <v>0</v>
      </c>
      <c r="P53" s="1"/>
    </row>
    <row r="54" spans="2:17" ht="12.5">
      <c r="B54" s="7" t="str">
        <f t="shared" si="37"/>
        <v/>
      </c>
      <c r="C54" s="50">
        <f>IF(D11="","-",+C53+1)</f>
        <v>2049</v>
      </c>
      <c r="D54" s="55">
        <f>IF(F53+SUM(E$17:E53)=D$10,F53,D$10-SUM(E$17:E53))</f>
        <v>615369.36119377892</v>
      </c>
      <c r="E54" s="377">
        <f>IF(+I14&lt;F53,I14,D54)</f>
        <v>128499.48780487805</v>
      </c>
      <c r="F54" s="55">
        <f t="shared" si="32"/>
        <v>486869.87338890089</v>
      </c>
      <c r="G54" s="378">
        <f t="shared" ref="G54:G72" si="38">+I$12*((D54+F54)/2)+E54</f>
        <v>194531.7534121378</v>
      </c>
      <c r="H54" s="363">
        <f t="shared" ref="H54:H72" si="39">+I$13*((D54+F54)/2)+E54</f>
        <v>194531.7534121378</v>
      </c>
      <c r="I54" s="52">
        <f t="shared" si="33"/>
        <v>0</v>
      </c>
      <c r="J54" s="52"/>
      <c r="K54" s="129"/>
      <c r="L54" s="54">
        <f t="shared" si="34"/>
        <v>0</v>
      </c>
      <c r="M54" s="129"/>
      <c r="N54" s="54">
        <f t="shared" si="35"/>
        <v>0</v>
      </c>
      <c r="O54" s="54">
        <f t="shared" si="36"/>
        <v>0</v>
      </c>
      <c r="P54" s="1"/>
    </row>
    <row r="55" spans="2:17" ht="12.5">
      <c r="B55" s="7" t="str">
        <f t="shared" si="37"/>
        <v/>
      </c>
      <c r="C55" s="50">
        <f>IF(D11="","-",+C54+1)</f>
        <v>2050</v>
      </c>
      <c r="D55" s="55">
        <f>IF(F54+SUM(E$17:E54)=D$10,F54,D$10-SUM(E$17:E54))</f>
        <v>486869.87338890089</v>
      </c>
      <c r="E55" s="377">
        <f>IF(+I14&lt;F54,I14,D55)</f>
        <v>128499.48780487805</v>
      </c>
      <c r="F55" s="55">
        <f t="shared" si="32"/>
        <v>358370.38558402285</v>
      </c>
      <c r="G55" s="378">
        <f t="shared" si="38"/>
        <v>179135.61790378584</v>
      </c>
      <c r="H55" s="363">
        <f t="shared" si="39"/>
        <v>179135.61790378584</v>
      </c>
      <c r="I55" s="52">
        <f t="shared" si="33"/>
        <v>0</v>
      </c>
      <c r="J55" s="52"/>
      <c r="K55" s="129"/>
      <c r="L55" s="54">
        <f t="shared" si="34"/>
        <v>0</v>
      </c>
      <c r="M55" s="129"/>
      <c r="N55" s="54">
        <f t="shared" si="35"/>
        <v>0</v>
      </c>
      <c r="O55" s="54">
        <f t="shared" si="36"/>
        <v>0</v>
      </c>
      <c r="P55" s="1"/>
    </row>
    <row r="56" spans="2:17" ht="12.5">
      <c r="B56" s="7" t="str">
        <f t="shared" si="37"/>
        <v/>
      </c>
      <c r="C56" s="50">
        <f>IF(D11="","-",+C55+1)</f>
        <v>2051</v>
      </c>
      <c r="D56" s="55">
        <f>IF(F55+SUM(E$17:E55)=D$10,F55,D$10-SUM(E$17:E55))</f>
        <v>358370.38558402285</v>
      </c>
      <c r="E56" s="377">
        <f>IF(+I14&lt;F55,I14,D56)</f>
        <v>128499.48780487805</v>
      </c>
      <c r="F56" s="55">
        <f t="shared" si="32"/>
        <v>229870.89777914481</v>
      </c>
      <c r="G56" s="378">
        <f t="shared" si="38"/>
        <v>163739.48239543388</v>
      </c>
      <c r="H56" s="363">
        <f t="shared" si="39"/>
        <v>163739.48239543388</v>
      </c>
      <c r="I56" s="52">
        <f t="shared" si="33"/>
        <v>0</v>
      </c>
      <c r="J56" s="52"/>
      <c r="K56" s="129"/>
      <c r="L56" s="54">
        <f t="shared" si="34"/>
        <v>0</v>
      </c>
      <c r="M56" s="129"/>
      <c r="N56" s="54">
        <f t="shared" si="35"/>
        <v>0</v>
      </c>
      <c r="O56" s="54">
        <f t="shared" si="36"/>
        <v>0</v>
      </c>
      <c r="P56" s="1"/>
    </row>
    <row r="57" spans="2:17" ht="12.5">
      <c r="B57" s="7" t="str">
        <f t="shared" si="37"/>
        <v/>
      </c>
      <c r="C57" s="50">
        <f>IF(D11="","-",+C56+1)</f>
        <v>2052</v>
      </c>
      <c r="D57" s="55">
        <f>IF(F56+SUM(E$17:E56)=D$10,F56,D$10-SUM(E$17:E56))</f>
        <v>229870.89777914481</v>
      </c>
      <c r="E57" s="377">
        <f>IF(+I14&lt;F56,I14,D57)</f>
        <v>128499.48780487805</v>
      </c>
      <c r="F57" s="55">
        <f t="shared" si="32"/>
        <v>101371.40997426676</v>
      </c>
      <c r="G57" s="378">
        <f t="shared" si="38"/>
        <v>148343.34688708192</v>
      </c>
      <c r="H57" s="363">
        <f t="shared" si="39"/>
        <v>148343.34688708192</v>
      </c>
      <c r="I57" s="52">
        <f t="shared" si="33"/>
        <v>0</v>
      </c>
      <c r="J57" s="52"/>
      <c r="K57" s="129"/>
      <c r="L57" s="54">
        <f t="shared" si="34"/>
        <v>0</v>
      </c>
      <c r="M57" s="129"/>
      <c r="N57" s="54">
        <f t="shared" si="35"/>
        <v>0</v>
      </c>
      <c r="O57" s="54">
        <f t="shared" si="36"/>
        <v>0</v>
      </c>
      <c r="P57" s="1"/>
    </row>
    <row r="58" spans="2:17" ht="12.5">
      <c r="B58" s="7" t="str">
        <f t="shared" si="37"/>
        <v/>
      </c>
      <c r="C58" s="50">
        <f>IF(D11="","-",+C57+1)</f>
        <v>2053</v>
      </c>
      <c r="D58" s="55">
        <f>IF(F57+SUM(E$17:E57)=D$10,F57,D$10-SUM(E$17:E57))</f>
        <v>101371.40997426676</v>
      </c>
      <c r="E58" s="377">
        <f>IF(+I14&lt;F57,I14,D58)</f>
        <v>101371.40997426676</v>
      </c>
      <c r="F58" s="55">
        <f t="shared" si="32"/>
        <v>0</v>
      </c>
      <c r="G58" s="378">
        <f t="shared" si="38"/>
        <v>107444.3056382807</v>
      </c>
      <c r="H58" s="363">
        <f t="shared" si="39"/>
        <v>107444.3056382807</v>
      </c>
      <c r="I58" s="52">
        <f t="shared" si="33"/>
        <v>0</v>
      </c>
      <c r="J58" s="52"/>
      <c r="K58" s="129"/>
      <c r="L58" s="54">
        <f t="shared" si="34"/>
        <v>0</v>
      </c>
      <c r="M58" s="129"/>
      <c r="N58" s="54">
        <f t="shared" si="35"/>
        <v>0</v>
      </c>
      <c r="O58" s="54">
        <f t="shared" si="36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37"/>
        <v/>
      </c>
      <c r="C59" s="50">
        <f>IF(D11="","-",+C58+1)</f>
        <v>2054</v>
      </c>
      <c r="D59" s="55">
        <f>IF(F58+SUM(E$17:E58)=D$10,F58,D$10-SUM(E$17:E58))</f>
        <v>0</v>
      </c>
      <c r="E59" s="377">
        <f>IF(+I14&lt;F58,I14,D59)</f>
        <v>0</v>
      </c>
      <c r="F59" s="55">
        <f t="shared" si="32"/>
        <v>0</v>
      </c>
      <c r="G59" s="378">
        <f t="shared" si="38"/>
        <v>0</v>
      </c>
      <c r="H59" s="363">
        <f t="shared" si="39"/>
        <v>0</v>
      </c>
      <c r="I59" s="52">
        <f t="shared" si="33"/>
        <v>0</v>
      </c>
      <c r="J59" s="52"/>
      <c r="K59" s="129"/>
      <c r="L59" s="54">
        <f t="shared" si="34"/>
        <v>0</v>
      </c>
      <c r="M59" s="129"/>
      <c r="N59" s="54">
        <f t="shared" si="35"/>
        <v>0</v>
      </c>
      <c r="O59" s="54">
        <f t="shared" si="36"/>
        <v>0</v>
      </c>
      <c r="P59" s="1"/>
    </row>
    <row r="60" spans="2:17" ht="12.5">
      <c r="B60" s="7" t="str">
        <f t="shared" si="37"/>
        <v/>
      </c>
      <c r="C60" s="50">
        <f>IF(D11="","-",+C59+1)</f>
        <v>2055</v>
      </c>
      <c r="D60" s="55">
        <f>IF(F59+SUM(E$17:E59)=D$10,F59,D$10-SUM(E$17:E59))</f>
        <v>0</v>
      </c>
      <c r="E60" s="377">
        <f>IF(+I14&lt;F59,I14,D60)</f>
        <v>0</v>
      </c>
      <c r="F60" s="55">
        <f t="shared" si="32"/>
        <v>0</v>
      </c>
      <c r="G60" s="378">
        <f t="shared" si="38"/>
        <v>0</v>
      </c>
      <c r="H60" s="363">
        <f t="shared" si="39"/>
        <v>0</v>
      </c>
      <c r="I60" s="52">
        <f t="shared" si="33"/>
        <v>0</v>
      </c>
      <c r="J60" s="52"/>
      <c r="K60" s="129"/>
      <c r="L60" s="54">
        <f t="shared" si="34"/>
        <v>0</v>
      </c>
      <c r="M60" s="129"/>
      <c r="N60" s="54">
        <f t="shared" si="35"/>
        <v>0</v>
      </c>
      <c r="O60" s="54">
        <f t="shared" si="36"/>
        <v>0</v>
      </c>
      <c r="P60" s="1"/>
    </row>
    <row r="61" spans="2:17" ht="12.5">
      <c r="B61" s="7" t="str">
        <f t="shared" si="37"/>
        <v/>
      </c>
      <c r="C61" s="50">
        <f>IF(D11="","-",+C60+1)</f>
        <v>2056</v>
      </c>
      <c r="D61" s="55">
        <f>IF(F60+SUM(E$17:E60)=D$10,F60,D$10-SUM(E$17:E60))</f>
        <v>0</v>
      </c>
      <c r="E61" s="377">
        <f>IF(+I14&lt;F60,I14,D61)</f>
        <v>0</v>
      </c>
      <c r="F61" s="55">
        <f t="shared" si="32"/>
        <v>0</v>
      </c>
      <c r="G61" s="379">
        <f t="shared" si="38"/>
        <v>0</v>
      </c>
      <c r="H61" s="363">
        <f t="shared" si="39"/>
        <v>0</v>
      </c>
      <c r="I61" s="52">
        <f t="shared" si="33"/>
        <v>0</v>
      </c>
      <c r="J61" s="52"/>
      <c r="K61" s="129"/>
      <c r="L61" s="54">
        <f t="shared" si="34"/>
        <v>0</v>
      </c>
      <c r="M61" s="129"/>
      <c r="N61" s="54">
        <f t="shared" si="35"/>
        <v>0</v>
      </c>
      <c r="O61" s="54">
        <f t="shared" si="36"/>
        <v>0</v>
      </c>
      <c r="P61" s="1"/>
    </row>
    <row r="62" spans="2:17" ht="12.5">
      <c r="B62" s="7" t="str">
        <f t="shared" si="37"/>
        <v/>
      </c>
      <c r="C62" s="50">
        <f>IF(D11="","-",+C61+1)</f>
        <v>2057</v>
      </c>
      <c r="D62" s="55">
        <f>IF(F61+SUM(E$17:E61)=D$10,F61,D$10-SUM(E$17:E61))</f>
        <v>0</v>
      </c>
      <c r="E62" s="377">
        <f>IF(+I14&lt;F61,I14,D62)</f>
        <v>0</v>
      </c>
      <c r="F62" s="55">
        <f t="shared" si="32"/>
        <v>0</v>
      </c>
      <c r="G62" s="379">
        <f t="shared" si="38"/>
        <v>0</v>
      </c>
      <c r="H62" s="363">
        <f t="shared" si="39"/>
        <v>0</v>
      </c>
      <c r="I62" s="52">
        <f t="shared" si="33"/>
        <v>0</v>
      </c>
      <c r="J62" s="52"/>
      <c r="K62" s="129"/>
      <c r="L62" s="54">
        <f t="shared" si="34"/>
        <v>0</v>
      </c>
      <c r="M62" s="129"/>
      <c r="N62" s="54">
        <f t="shared" si="35"/>
        <v>0</v>
      </c>
      <c r="O62" s="54">
        <f t="shared" si="36"/>
        <v>0</v>
      </c>
      <c r="P62" s="1"/>
    </row>
    <row r="63" spans="2:17" ht="12.5">
      <c r="B63" s="7" t="str">
        <f t="shared" si="37"/>
        <v/>
      </c>
      <c r="C63" s="50">
        <f>IF(D11="","-",+C62+1)</f>
        <v>2058</v>
      </c>
      <c r="D63" s="55">
        <f>IF(F62+SUM(E$17:E62)=D$10,F62,D$10-SUM(E$17:E62))</f>
        <v>0</v>
      </c>
      <c r="E63" s="377">
        <f>IF(+I14&lt;F62,I14,D63)</f>
        <v>0</v>
      </c>
      <c r="F63" s="55">
        <f t="shared" si="32"/>
        <v>0</v>
      </c>
      <c r="G63" s="379">
        <f t="shared" si="38"/>
        <v>0</v>
      </c>
      <c r="H63" s="363">
        <f t="shared" si="39"/>
        <v>0</v>
      </c>
      <c r="I63" s="52">
        <f t="shared" si="33"/>
        <v>0</v>
      </c>
      <c r="J63" s="52"/>
      <c r="K63" s="129"/>
      <c r="L63" s="54">
        <f t="shared" si="34"/>
        <v>0</v>
      </c>
      <c r="M63" s="129"/>
      <c r="N63" s="54">
        <f t="shared" si="35"/>
        <v>0</v>
      </c>
      <c r="O63" s="54">
        <f t="shared" si="36"/>
        <v>0</v>
      </c>
      <c r="P63" s="1"/>
    </row>
    <row r="64" spans="2:17" ht="12.5">
      <c r="B64" s="7" t="str">
        <f t="shared" si="37"/>
        <v/>
      </c>
      <c r="C64" s="50">
        <f>IF(D11="","-",+C63+1)</f>
        <v>2059</v>
      </c>
      <c r="D64" s="55">
        <f>IF(F63+SUM(E$17:E63)=D$10,F63,D$10-SUM(E$17:E63))</f>
        <v>0</v>
      </c>
      <c r="E64" s="377">
        <f>IF(+I14&lt;F63,I14,D64)</f>
        <v>0</v>
      </c>
      <c r="F64" s="55">
        <f t="shared" si="32"/>
        <v>0</v>
      </c>
      <c r="G64" s="379">
        <f t="shared" si="38"/>
        <v>0</v>
      </c>
      <c r="H64" s="363">
        <f t="shared" si="39"/>
        <v>0</v>
      </c>
      <c r="I64" s="52">
        <f t="shared" si="33"/>
        <v>0</v>
      </c>
      <c r="J64" s="52"/>
      <c r="K64" s="129"/>
      <c r="L64" s="54">
        <f t="shared" si="34"/>
        <v>0</v>
      </c>
      <c r="M64" s="129"/>
      <c r="N64" s="54">
        <f t="shared" si="35"/>
        <v>0</v>
      </c>
      <c r="O64" s="54">
        <f t="shared" si="36"/>
        <v>0</v>
      </c>
      <c r="P64" s="1"/>
    </row>
    <row r="65" spans="1:16" ht="12.5">
      <c r="B65" s="7" t="str">
        <f t="shared" si="37"/>
        <v/>
      </c>
      <c r="C65" s="50">
        <f>IF(D11="","-",+C64+1)</f>
        <v>2060</v>
      </c>
      <c r="D65" s="55">
        <f>IF(F64+SUM(E$17:E64)=D$10,F64,D$10-SUM(E$17:E64))</f>
        <v>0</v>
      </c>
      <c r="E65" s="377">
        <f>IF(+I14&lt;F64,I14,D65)</f>
        <v>0</v>
      </c>
      <c r="F65" s="55">
        <f t="shared" si="32"/>
        <v>0</v>
      </c>
      <c r="G65" s="379">
        <f t="shared" si="38"/>
        <v>0</v>
      </c>
      <c r="H65" s="363">
        <f t="shared" si="39"/>
        <v>0</v>
      </c>
      <c r="I65" s="52">
        <f t="shared" si="33"/>
        <v>0</v>
      </c>
      <c r="J65" s="52"/>
      <c r="K65" s="129"/>
      <c r="L65" s="54">
        <f t="shared" si="34"/>
        <v>0</v>
      </c>
      <c r="M65" s="129"/>
      <c r="N65" s="54">
        <f t="shared" si="35"/>
        <v>0</v>
      </c>
      <c r="O65" s="54">
        <f t="shared" si="36"/>
        <v>0</v>
      </c>
      <c r="P65" s="1"/>
    </row>
    <row r="66" spans="1:16" ht="12.5">
      <c r="B66" s="7" t="str">
        <f t="shared" si="37"/>
        <v/>
      </c>
      <c r="C66" s="50">
        <f>IF(D11="","-",+C65+1)</f>
        <v>2061</v>
      </c>
      <c r="D66" s="55">
        <f>IF(F65+SUM(E$17:E65)=D$10,F65,D$10-SUM(E$17:E65))</f>
        <v>0</v>
      </c>
      <c r="E66" s="377">
        <f>IF(+I14&lt;F65,I14,D66)</f>
        <v>0</v>
      </c>
      <c r="F66" s="55">
        <f t="shared" si="32"/>
        <v>0</v>
      </c>
      <c r="G66" s="379">
        <f t="shared" si="38"/>
        <v>0</v>
      </c>
      <c r="H66" s="363">
        <f t="shared" si="39"/>
        <v>0</v>
      </c>
      <c r="I66" s="52">
        <f t="shared" si="33"/>
        <v>0</v>
      </c>
      <c r="J66" s="52"/>
      <c r="K66" s="129"/>
      <c r="L66" s="54">
        <f t="shared" si="34"/>
        <v>0</v>
      </c>
      <c r="M66" s="129"/>
      <c r="N66" s="54">
        <f t="shared" si="35"/>
        <v>0</v>
      </c>
      <c r="O66" s="54">
        <f t="shared" si="36"/>
        <v>0</v>
      </c>
      <c r="P66" s="1"/>
    </row>
    <row r="67" spans="1:16" ht="12.5">
      <c r="B67" s="7" t="str">
        <f t="shared" si="37"/>
        <v/>
      </c>
      <c r="C67" s="50">
        <f>IF(D11="","-",+C66+1)</f>
        <v>2062</v>
      </c>
      <c r="D67" s="55">
        <f>IF(F66+SUM(E$17:E66)=D$10,F66,D$10-SUM(E$17:E66))</f>
        <v>0</v>
      </c>
      <c r="E67" s="377">
        <f>IF(+I14&lt;F66,I14,D67)</f>
        <v>0</v>
      </c>
      <c r="F67" s="55">
        <f t="shared" si="32"/>
        <v>0</v>
      </c>
      <c r="G67" s="379">
        <f t="shared" si="38"/>
        <v>0</v>
      </c>
      <c r="H67" s="363">
        <f t="shared" si="39"/>
        <v>0</v>
      </c>
      <c r="I67" s="52">
        <f t="shared" si="33"/>
        <v>0</v>
      </c>
      <c r="J67" s="52"/>
      <c r="K67" s="129"/>
      <c r="L67" s="54">
        <f t="shared" si="34"/>
        <v>0</v>
      </c>
      <c r="M67" s="129"/>
      <c r="N67" s="54">
        <f t="shared" si="35"/>
        <v>0</v>
      </c>
      <c r="O67" s="54">
        <f t="shared" si="36"/>
        <v>0</v>
      </c>
      <c r="P67" s="1"/>
    </row>
    <row r="68" spans="1:16" ht="12.5">
      <c r="B68" s="7" t="str">
        <f t="shared" si="37"/>
        <v/>
      </c>
      <c r="C68" s="50">
        <f>IF(D11="","-",+C67+1)</f>
        <v>2063</v>
      </c>
      <c r="D68" s="55">
        <f>IF(F67+SUM(E$17:E67)=D$10,F67,D$10-SUM(E$17:E67))</f>
        <v>0</v>
      </c>
      <c r="E68" s="377">
        <f>IF(+I14&lt;F67,I14,D68)</f>
        <v>0</v>
      </c>
      <c r="F68" s="55">
        <f t="shared" si="32"/>
        <v>0</v>
      </c>
      <c r="G68" s="379">
        <f t="shared" si="38"/>
        <v>0</v>
      </c>
      <c r="H68" s="363">
        <f t="shared" si="39"/>
        <v>0</v>
      </c>
      <c r="I68" s="52">
        <f t="shared" si="33"/>
        <v>0</v>
      </c>
      <c r="J68" s="52"/>
      <c r="K68" s="129"/>
      <c r="L68" s="54">
        <f t="shared" si="34"/>
        <v>0</v>
      </c>
      <c r="M68" s="129"/>
      <c r="N68" s="54">
        <f t="shared" si="35"/>
        <v>0</v>
      </c>
      <c r="O68" s="54">
        <f t="shared" si="36"/>
        <v>0</v>
      </c>
      <c r="P68" s="1"/>
    </row>
    <row r="69" spans="1:16" ht="12.5">
      <c r="B69" s="7" t="str">
        <f t="shared" si="37"/>
        <v/>
      </c>
      <c r="C69" s="50">
        <f>IF(D11="","-",+C68+1)</f>
        <v>2064</v>
      </c>
      <c r="D69" s="55">
        <f>IF(F68+SUM(E$17:E68)=D$10,F68,D$10-SUM(E$17:E68))</f>
        <v>0</v>
      </c>
      <c r="E69" s="377">
        <f>IF(+I14&lt;F68,I14,D69)</f>
        <v>0</v>
      </c>
      <c r="F69" s="55">
        <f t="shared" si="32"/>
        <v>0</v>
      </c>
      <c r="G69" s="379">
        <f t="shared" si="38"/>
        <v>0</v>
      </c>
      <c r="H69" s="363">
        <f t="shared" si="39"/>
        <v>0</v>
      </c>
      <c r="I69" s="52">
        <f t="shared" si="33"/>
        <v>0</v>
      </c>
      <c r="J69" s="52"/>
      <c r="K69" s="129"/>
      <c r="L69" s="54">
        <f t="shared" si="34"/>
        <v>0</v>
      </c>
      <c r="M69" s="129"/>
      <c r="N69" s="54">
        <f t="shared" si="35"/>
        <v>0</v>
      </c>
      <c r="O69" s="54">
        <f t="shared" si="36"/>
        <v>0</v>
      </c>
      <c r="P69" s="1"/>
    </row>
    <row r="70" spans="1:16" ht="12.5">
      <c r="B70" s="7" t="str">
        <f t="shared" si="37"/>
        <v/>
      </c>
      <c r="C70" s="50">
        <f>IF(D11="","-",+C69+1)</f>
        <v>2065</v>
      </c>
      <c r="D70" s="55">
        <f>IF(F69+SUM(E$17:E69)=D$10,F69,D$10-SUM(E$17:E69))</f>
        <v>0</v>
      </c>
      <c r="E70" s="377">
        <f>IF(+I14&lt;F69,I14,D70)</f>
        <v>0</v>
      </c>
      <c r="F70" s="55">
        <f t="shared" si="32"/>
        <v>0</v>
      </c>
      <c r="G70" s="379">
        <f t="shared" si="38"/>
        <v>0</v>
      </c>
      <c r="H70" s="363">
        <f t="shared" si="39"/>
        <v>0</v>
      </c>
      <c r="I70" s="52">
        <f t="shared" si="33"/>
        <v>0</v>
      </c>
      <c r="J70" s="52"/>
      <c r="K70" s="129"/>
      <c r="L70" s="54">
        <f t="shared" si="34"/>
        <v>0</v>
      </c>
      <c r="M70" s="129"/>
      <c r="N70" s="54">
        <f t="shared" si="35"/>
        <v>0</v>
      </c>
      <c r="O70" s="54">
        <f t="shared" si="36"/>
        <v>0</v>
      </c>
      <c r="P70" s="1"/>
    </row>
    <row r="71" spans="1:16" ht="12.5">
      <c r="B71" s="7" t="str">
        <f t="shared" si="37"/>
        <v/>
      </c>
      <c r="C71" s="50">
        <f>IF(D11="","-",+C70+1)</f>
        <v>2066</v>
      </c>
      <c r="D71" s="55">
        <f>IF(F70+SUM(E$17:E70)=D$10,F70,D$10-SUM(E$17:E70))</f>
        <v>0</v>
      </c>
      <c r="E71" s="377">
        <f>IF(+I14&lt;F70,I14,D71)</f>
        <v>0</v>
      </c>
      <c r="F71" s="55">
        <f t="shared" si="32"/>
        <v>0</v>
      </c>
      <c r="G71" s="379">
        <f t="shared" si="38"/>
        <v>0</v>
      </c>
      <c r="H71" s="363">
        <f t="shared" si="39"/>
        <v>0</v>
      </c>
      <c r="I71" s="52">
        <f t="shared" si="33"/>
        <v>0</v>
      </c>
      <c r="J71" s="52"/>
      <c r="K71" s="129"/>
      <c r="L71" s="54">
        <f t="shared" si="34"/>
        <v>0</v>
      </c>
      <c r="M71" s="129"/>
      <c r="N71" s="54">
        <f t="shared" si="35"/>
        <v>0</v>
      </c>
      <c r="O71" s="54">
        <f t="shared" si="36"/>
        <v>0</v>
      </c>
      <c r="P71" s="1"/>
    </row>
    <row r="72" spans="1:16" ht="13" thickBot="1">
      <c r="B72" s="7" t="str">
        <f t="shared" si="37"/>
        <v/>
      </c>
      <c r="C72" s="59">
        <f>IF(D11="","-",+C71+1)</f>
        <v>2067</v>
      </c>
      <c r="D72" s="60">
        <f>IF(F71+SUM(E$17:E71)=D$10,F71,D$10-SUM(E$17:E71))</f>
        <v>0</v>
      </c>
      <c r="E72" s="380">
        <f>IF(+I14&lt;F71,I14,D72)</f>
        <v>0</v>
      </c>
      <c r="F72" s="60">
        <f t="shared" si="32"/>
        <v>0</v>
      </c>
      <c r="G72" s="381">
        <f t="shared" si="38"/>
        <v>0</v>
      </c>
      <c r="H72" s="361">
        <f t="shared" si="39"/>
        <v>0</v>
      </c>
      <c r="I72" s="63">
        <f t="shared" si="33"/>
        <v>0</v>
      </c>
      <c r="J72" s="52"/>
      <c r="K72" s="130"/>
      <c r="L72" s="64">
        <f t="shared" si="34"/>
        <v>0</v>
      </c>
      <c r="M72" s="130"/>
      <c r="N72" s="64">
        <f t="shared" si="35"/>
        <v>0</v>
      </c>
      <c r="O72" s="64">
        <f t="shared" si="36"/>
        <v>0</v>
      </c>
      <c r="P72" s="1"/>
    </row>
    <row r="73" spans="1:16" ht="12.5">
      <c r="C73" s="12" t="s">
        <v>78</v>
      </c>
      <c r="D73" s="292"/>
      <c r="E73" s="292">
        <f>SUM(E17:E72)</f>
        <v>5268479.0000000037</v>
      </c>
      <c r="F73" s="292"/>
      <c r="G73" s="292">
        <f>SUM(G17:G72)</f>
        <v>19094536.43039443</v>
      </c>
      <c r="H73" s="292">
        <f>SUM(H17:H72)</f>
        <v>19094536.43039443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1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1:16" ht="17.5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28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  <c r="Q85" s="1"/>
    </row>
    <row r="86" spans="1:17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568353.29756523797</v>
      </c>
      <c r="N87" s="386">
        <f>IF(J92&lt;D11,0,VLOOKUP(J92,C17:O72,11))</f>
        <v>568353.29756523797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589767.27501003328</v>
      </c>
      <c r="N88" s="389">
        <f>IF(J92&lt;D11,0,VLOOKUP(J92,C99:P154,7))</f>
        <v>589767.27501003328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27" t="str">
        <f>D7</f>
        <v>Bloomburg-Texarkana Plant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21413.97744479531</v>
      </c>
      <c r="N89" s="391">
        <f>+N88-N87</f>
        <v>21413.97744479531</v>
      </c>
      <c r="O89" s="392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  <c r="Q90" s="1"/>
    </row>
    <row r="91" spans="1:17" ht="13.5" thickBot="1">
      <c r="C91" s="75" t="s">
        <v>85</v>
      </c>
      <c r="D91" s="91" t="str">
        <f>+D9</f>
        <v>TP2008027</v>
      </c>
      <c r="E91" s="76"/>
      <c r="F91" s="76"/>
      <c r="G91" s="76"/>
      <c r="H91" s="76"/>
      <c r="I91" s="76"/>
      <c r="J91" s="95"/>
      <c r="Q91" s="1"/>
    </row>
    <row r="92" spans="1:17" ht="13">
      <c r="C92" s="34" t="s">
        <v>51</v>
      </c>
      <c r="D92" s="362">
        <f>IF(D11=I10,0,D10)</f>
        <v>5268479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  <c r="Q92" s="1"/>
    </row>
    <row r="93" spans="1:17" ht="12.5">
      <c r="C93" s="34" t="s">
        <v>54</v>
      </c>
      <c r="D93" s="88">
        <f>IF(D11=I10,"",D11)</f>
        <v>2012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3">
        <f>IF(D11=I10,"",D12)</f>
        <v>6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119738.15909090909</v>
      </c>
      <c r="K96" s="292"/>
      <c r="L96" s="292"/>
      <c r="M96" s="292"/>
      <c r="N96" s="292"/>
      <c r="O96" s="292"/>
      <c r="P96" s="1"/>
      <c r="Q96" s="1"/>
    </row>
    <row r="97" spans="1:17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  <c r="Q98" s="1"/>
    </row>
    <row r="99" spans="1:17" ht="12.5">
      <c r="C99" s="50">
        <f>IF(D93= "","-",D93)</f>
        <v>2012</v>
      </c>
      <c r="D99" s="133">
        <v>0</v>
      </c>
      <c r="E99" s="375">
        <v>62710.82142857142</v>
      </c>
      <c r="F99" s="424">
        <v>5204998.1785714282</v>
      </c>
      <c r="G99" s="140">
        <v>2602499.0892857141</v>
      </c>
      <c r="H99" s="397">
        <v>445678.79491286777</v>
      </c>
      <c r="I99" s="397">
        <v>445678.79491286777</v>
      </c>
      <c r="J99" s="54">
        <f t="shared" ref="J99:J130" si="40">+I99-H99</f>
        <v>0</v>
      </c>
      <c r="K99" s="54"/>
      <c r="L99" s="112">
        <f t="shared" ref="L99:L104" si="41">H99</f>
        <v>445678.79491286777</v>
      </c>
      <c r="M99" s="53">
        <f t="shared" ref="M99:M130" si="42">IF(L99&lt;&gt;0,+H99-L99,0)</f>
        <v>0</v>
      </c>
      <c r="N99" s="112">
        <f t="shared" ref="N99:N104" si="43">I99</f>
        <v>445678.79491286777</v>
      </c>
      <c r="O99" s="53">
        <f t="shared" ref="O99:O130" si="44">IF(N99&lt;&gt;0,+I99-N99,0)</f>
        <v>0</v>
      </c>
      <c r="P99" s="53">
        <f t="shared" ref="P99:P130" si="45">+O99-M99</f>
        <v>0</v>
      </c>
      <c r="Q99" s="1"/>
    </row>
    <row r="100" spans="1:17" ht="12.5">
      <c r="B100" s="7" t="str">
        <f t="shared" ref="B100:B131" si="46">IF(D100=F99,"","IU")</f>
        <v>IU</v>
      </c>
      <c r="C100" s="50">
        <f>IF(D93="","-",+C99+1)</f>
        <v>2013</v>
      </c>
      <c r="D100" s="133">
        <v>5205776.1785714282</v>
      </c>
      <c r="E100" s="375">
        <v>125440.16666666667</v>
      </c>
      <c r="F100" s="137">
        <v>5080336.0119047612</v>
      </c>
      <c r="G100" s="137">
        <v>5143056.0952380951</v>
      </c>
      <c r="H100" s="396">
        <v>821252.98086440889</v>
      </c>
      <c r="I100" s="397">
        <v>821252.98086440889</v>
      </c>
      <c r="J100" s="54">
        <v>0</v>
      </c>
      <c r="K100" s="54"/>
      <c r="L100" s="113">
        <f t="shared" si="41"/>
        <v>821252.98086440889</v>
      </c>
      <c r="M100" s="54">
        <f t="shared" ref="M100:M105" si="47">IF(L100&lt;&gt;0,+H100-L100,0)</f>
        <v>0</v>
      </c>
      <c r="N100" s="113">
        <f t="shared" si="43"/>
        <v>821252.98086440889</v>
      </c>
      <c r="O100" s="54">
        <f>IF(N100&lt;&gt;0,+I100-N100,0)</f>
        <v>0</v>
      </c>
      <c r="P100" s="54">
        <f>+O100-M100</f>
        <v>0</v>
      </c>
      <c r="Q100" s="1"/>
    </row>
    <row r="101" spans="1:17" ht="12.5">
      <c r="B101" s="7" t="str">
        <f t="shared" si="46"/>
        <v/>
      </c>
      <c r="C101" s="50">
        <f>IF(D93="","-",+C100+1)</f>
        <v>2014</v>
      </c>
      <c r="D101" s="133">
        <v>5080336.0119047612</v>
      </c>
      <c r="E101" s="375">
        <v>125440.16666666667</v>
      </c>
      <c r="F101" s="137">
        <v>4954895.8452380942</v>
      </c>
      <c r="G101" s="137">
        <v>5017615.9285714272</v>
      </c>
      <c r="H101" s="396">
        <v>807451.88344744302</v>
      </c>
      <c r="I101" s="397">
        <v>807451.88344744302</v>
      </c>
      <c r="J101" s="54">
        <v>0</v>
      </c>
      <c r="K101" s="54"/>
      <c r="L101" s="113">
        <f t="shared" si="41"/>
        <v>807451.88344744302</v>
      </c>
      <c r="M101" s="54">
        <f t="shared" si="47"/>
        <v>0</v>
      </c>
      <c r="N101" s="113">
        <f t="shared" si="43"/>
        <v>807451.88344744302</v>
      </c>
      <c r="O101" s="54">
        <f>IF(N101&lt;&gt;0,+I101-N101,0)</f>
        <v>0</v>
      </c>
      <c r="P101" s="54">
        <f>+O101-M101</f>
        <v>0</v>
      </c>
      <c r="Q101" s="1"/>
    </row>
    <row r="102" spans="1:17" ht="12.5">
      <c r="B102" s="7" t="str">
        <f t="shared" si="46"/>
        <v>IU</v>
      </c>
      <c r="C102" s="50">
        <f>IF(D93="","-",+C101+1)</f>
        <v>2015</v>
      </c>
      <c r="D102" s="133">
        <v>4954887.8452380951</v>
      </c>
      <c r="E102" s="375">
        <v>125439.97619047618</v>
      </c>
      <c r="F102" s="137">
        <v>4829447.8690476194</v>
      </c>
      <c r="G102" s="137">
        <v>4892167.8571428573</v>
      </c>
      <c r="H102" s="396">
        <v>770075.44510229141</v>
      </c>
      <c r="I102" s="397">
        <v>770075.44510229141</v>
      </c>
      <c r="J102" s="54">
        <f t="shared" si="40"/>
        <v>0</v>
      </c>
      <c r="K102" s="54"/>
      <c r="L102" s="113">
        <f t="shared" si="41"/>
        <v>770075.44510229141</v>
      </c>
      <c r="M102" s="54">
        <f t="shared" si="47"/>
        <v>0</v>
      </c>
      <c r="N102" s="113">
        <f t="shared" si="43"/>
        <v>770075.44510229141</v>
      </c>
      <c r="O102" s="54">
        <f>IF(N102&lt;&gt;0,+I102-N102,0)</f>
        <v>0</v>
      </c>
      <c r="P102" s="54">
        <f>+O102-M102</f>
        <v>0</v>
      </c>
      <c r="Q102" s="1"/>
    </row>
    <row r="103" spans="1:17" ht="12.5">
      <c r="B103" s="7" t="str">
        <f t="shared" si="46"/>
        <v/>
      </c>
      <c r="C103" s="50">
        <f>IF(D93="","-",+C102+1)</f>
        <v>2016</v>
      </c>
      <c r="D103" s="133">
        <v>4829447.8690476194</v>
      </c>
      <c r="E103" s="375">
        <v>122522.76744186046</v>
      </c>
      <c r="F103" s="137">
        <v>4706925.101605759</v>
      </c>
      <c r="G103" s="137">
        <v>4768186.4853266887</v>
      </c>
      <c r="H103" s="396">
        <v>727843.98591080913</v>
      </c>
      <c r="I103" s="397">
        <v>727843.98591080913</v>
      </c>
      <c r="J103" s="54">
        <f t="shared" si="40"/>
        <v>0</v>
      </c>
      <c r="K103" s="54"/>
      <c r="L103" s="113">
        <f t="shared" si="41"/>
        <v>727843.98591080913</v>
      </c>
      <c r="M103" s="54">
        <f t="shared" si="47"/>
        <v>0</v>
      </c>
      <c r="N103" s="113">
        <f t="shared" si="43"/>
        <v>727843.98591080913</v>
      </c>
      <c r="O103" s="54">
        <f>IF(N103&lt;&gt;0,+I103-N103,0)</f>
        <v>0</v>
      </c>
      <c r="P103" s="54">
        <f>+O103-M103</f>
        <v>0</v>
      </c>
      <c r="Q103" s="1"/>
    </row>
    <row r="104" spans="1:17" ht="12.5">
      <c r="B104" s="7" t="str">
        <f t="shared" si="46"/>
        <v/>
      </c>
      <c r="C104" s="50">
        <f>IF(D93="","-",+C103+1)</f>
        <v>2017</v>
      </c>
      <c r="D104" s="133">
        <v>4706925.101605759</v>
      </c>
      <c r="E104" s="375">
        <v>125439.97619047618</v>
      </c>
      <c r="F104" s="137">
        <v>4581485.1254152833</v>
      </c>
      <c r="G104" s="137">
        <v>4644205.1135105211</v>
      </c>
      <c r="H104" s="396">
        <v>689578.34111200261</v>
      </c>
      <c r="I104" s="397">
        <v>689578.34111200261</v>
      </c>
      <c r="J104" s="54">
        <f t="shared" si="40"/>
        <v>0</v>
      </c>
      <c r="K104" s="54"/>
      <c r="L104" s="113">
        <f t="shared" si="41"/>
        <v>689578.34111200261</v>
      </c>
      <c r="M104" s="54">
        <f t="shared" si="47"/>
        <v>0</v>
      </c>
      <c r="N104" s="113">
        <f t="shared" si="43"/>
        <v>689578.34111200261</v>
      </c>
      <c r="O104" s="54">
        <f>IF(N104&lt;&gt;0,+I104-N104,0)</f>
        <v>0</v>
      </c>
      <c r="P104" s="54">
        <f>+O104-M104</f>
        <v>0</v>
      </c>
      <c r="Q104" s="1"/>
    </row>
    <row r="105" spans="1:17" ht="12.5">
      <c r="B105" s="7" t="str">
        <f t="shared" si="46"/>
        <v/>
      </c>
      <c r="C105" s="50">
        <f>IF(D93="","-",+C104+1)</f>
        <v>2018</v>
      </c>
      <c r="D105" s="133">
        <v>4581485.1254152833</v>
      </c>
      <c r="E105" s="375">
        <v>125439.97619047618</v>
      </c>
      <c r="F105" s="137">
        <v>4456045.1492248075</v>
      </c>
      <c r="G105" s="137">
        <v>4518765.1373200454</v>
      </c>
      <c r="H105" s="396">
        <v>602642.29693406296</v>
      </c>
      <c r="I105" s="397">
        <v>602642.29693406296</v>
      </c>
      <c r="J105" s="54">
        <f t="shared" si="40"/>
        <v>0</v>
      </c>
      <c r="K105" s="54"/>
      <c r="L105" s="113">
        <f t="shared" ref="L105" si="48">H105</f>
        <v>602642.29693406296</v>
      </c>
      <c r="M105" s="54">
        <f t="shared" si="47"/>
        <v>0</v>
      </c>
      <c r="N105" s="113">
        <f t="shared" ref="N105" si="49">I105</f>
        <v>602642.29693406296</v>
      </c>
      <c r="O105" s="54">
        <f t="shared" si="44"/>
        <v>0</v>
      </c>
      <c r="P105" s="54">
        <f t="shared" si="45"/>
        <v>0</v>
      </c>
      <c r="Q105" s="1"/>
    </row>
    <row r="106" spans="1:17" ht="12.5">
      <c r="B106" s="7" t="str">
        <f t="shared" si="46"/>
        <v/>
      </c>
      <c r="C106" s="50">
        <f>IF(D93="","-",+C105+1)</f>
        <v>2019</v>
      </c>
      <c r="D106" s="133">
        <v>4456045.1492248075</v>
      </c>
      <c r="E106" s="375">
        <v>122522.76744186046</v>
      </c>
      <c r="F106" s="137">
        <v>4333522.3817829471</v>
      </c>
      <c r="G106" s="137">
        <v>4394783.7655038778</v>
      </c>
      <c r="H106" s="396">
        <v>592942.82363557536</v>
      </c>
      <c r="I106" s="397">
        <v>592942.82363557536</v>
      </c>
      <c r="J106" s="54">
        <f t="shared" si="40"/>
        <v>0</v>
      </c>
      <c r="K106" s="54"/>
      <c r="L106" s="113">
        <f t="shared" ref="L106:L107" si="50">H106</f>
        <v>592942.82363557536</v>
      </c>
      <c r="M106" s="54">
        <f t="shared" ref="M106:M107" si="51">IF(L106&lt;&gt;0,+H106-L106,0)</f>
        <v>0</v>
      </c>
      <c r="N106" s="113">
        <f t="shared" ref="N106:N107" si="52">I106</f>
        <v>592942.82363557536</v>
      </c>
      <c r="O106" s="54">
        <f t="shared" si="44"/>
        <v>0</v>
      </c>
      <c r="P106" s="54">
        <f t="shared" si="45"/>
        <v>0</v>
      </c>
      <c r="Q106" s="1"/>
    </row>
    <row r="107" spans="1:17" ht="12.5">
      <c r="B107" s="7" t="str">
        <f t="shared" si="46"/>
        <v/>
      </c>
      <c r="C107" s="50">
        <f>IF(D93="","-",+C106+1)</f>
        <v>2020</v>
      </c>
      <c r="D107" s="133">
        <v>4333522.3817829471</v>
      </c>
      <c r="E107" s="375">
        <v>125439.97619047618</v>
      </c>
      <c r="F107" s="137">
        <v>4208082.4055924714</v>
      </c>
      <c r="G107" s="137">
        <v>4270802.3936877092</v>
      </c>
      <c r="H107" s="396">
        <v>584866.55753278674</v>
      </c>
      <c r="I107" s="397">
        <v>584866.55753278674</v>
      </c>
      <c r="J107" s="54">
        <f t="shared" si="40"/>
        <v>0</v>
      </c>
      <c r="K107" s="54"/>
      <c r="L107" s="113">
        <f t="shared" si="50"/>
        <v>584866.55753278674</v>
      </c>
      <c r="M107" s="54">
        <f t="shared" si="51"/>
        <v>0</v>
      </c>
      <c r="N107" s="113">
        <f t="shared" si="52"/>
        <v>584866.55753278674</v>
      </c>
      <c r="O107" s="54">
        <f t="shared" si="44"/>
        <v>0</v>
      </c>
      <c r="P107" s="54">
        <f t="shared" si="45"/>
        <v>0</v>
      </c>
      <c r="Q107" s="1"/>
    </row>
    <row r="108" spans="1:17" ht="12.5">
      <c r="B108" s="7" t="str">
        <f t="shared" si="46"/>
        <v/>
      </c>
      <c r="C108" s="50">
        <f>IF(D93="","-",+C107+1)</f>
        <v>2021</v>
      </c>
      <c r="D108" s="133">
        <v>4208082.4055924714</v>
      </c>
      <c r="E108" s="375">
        <v>128499.48780487805</v>
      </c>
      <c r="F108" s="137">
        <v>4079582.9177875933</v>
      </c>
      <c r="G108" s="137">
        <v>4143832.6616900321</v>
      </c>
      <c r="H108" s="396">
        <v>598883.44661081501</v>
      </c>
      <c r="I108" s="397">
        <v>598883.44661081501</v>
      </c>
      <c r="J108" s="54">
        <f t="shared" si="40"/>
        <v>0</v>
      </c>
      <c r="K108" s="54"/>
      <c r="L108" s="113">
        <f t="shared" ref="L108" si="53">H108</f>
        <v>598883.44661081501</v>
      </c>
      <c r="M108" s="54">
        <f t="shared" ref="M108" si="54">IF(L108&lt;&gt;0,+H108-L108,0)</f>
        <v>0</v>
      </c>
      <c r="N108" s="113">
        <f t="shared" ref="N108" si="55">I108</f>
        <v>598883.44661081501</v>
      </c>
      <c r="O108" s="54">
        <f t="shared" ref="O108" si="56">IF(N108&lt;&gt;0,+I108-N108,0)</f>
        <v>0</v>
      </c>
      <c r="P108" s="54">
        <f t="shared" ref="P108" si="57">+O108-M108</f>
        <v>0</v>
      </c>
      <c r="Q108" s="1"/>
    </row>
    <row r="109" spans="1:17" ht="13">
      <c r="B109" s="7" t="str">
        <f t="shared" si="46"/>
        <v/>
      </c>
      <c r="C109" s="459">
        <f>IF(D93="","-",+C108+1)</f>
        <v>2022</v>
      </c>
      <c r="D109" s="12">
        <v>4079582.9177875933</v>
      </c>
      <c r="E109" s="377">
        <v>125439.97619047618</v>
      </c>
      <c r="F109" s="55">
        <v>3954142.9415971171</v>
      </c>
      <c r="G109" s="55">
        <v>4016862.929692355</v>
      </c>
      <c r="H109" s="379">
        <v>597252.03170916019</v>
      </c>
      <c r="I109" s="398">
        <v>597252.03170916019</v>
      </c>
      <c r="J109" s="54">
        <f t="shared" si="40"/>
        <v>0</v>
      </c>
      <c r="K109" s="54"/>
      <c r="L109" s="129"/>
      <c r="M109" s="54">
        <f t="shared" si="42"/>
        <v>0</v>
      </c>
      <c r="N109" s="129"/>
      <c r="O109" s="54">
        <f t="shared" si="44"/>
        <v>0</v>
      </c>
      <c r="P109" s="54">
        <f t="shared" si="45"/>
        <v>0</v>
      </c>
      <c r="Q109" s="1"/>
    </row>
    <row r="110" spans="1:17" ht="12.5">
      <c r="B110" s="7" t="str">
        <f t="shared" si="46"/>
        <v/>
      </c>
      <c r="C110" s="50">
        <f>IF(D93="","-",+C109+1)</f>
        <v>2023</v>
      </c>
      <c r="D110" s="12">
        <f>IF(F109+SUM(E$99:E109)=D$92,F109,D$92-SUM(E$99:E109))</f>
        <v>3954142.9415971171</v>
      </c>
      <c r="E110" s="377">
        <f>IF(+J96&lt;F109,J96,D110)</f>
        <v>119738.15909090909</v>
      </c>
      <c r="F110" s="55">
        <f t="shared" ref="F110:F131" si="58">+D110-E110</f>
        <v>3834404.7825062079</v>
      </c>
      <c r="G110" s="55">
        <f t="shared" ref="G110:G130" si="59">+(F110+D110)/2</f>
        <v>3894273.8620516625</v>
      </c>
      <c r="H110" s="379">
        <f t="shared" ref="H110:H130" si="60">+J$94*G110+E110</f>
        <v>604677.82970822754</v>
      </c>
      <c r="I110" s="398">
        <f t="shared" ref="I110:I130" si="61">+J$95*G110+E110</f>
        <v>604677.82970822754</v>
      </c>
      <c r="J110" s="54">
        <f t="shared" si="40"/>
        <v>0</v>
      </c>
      <c r="K110" s="54"/>
      <c r="L110" s="129"/>
      <c r="M110" s="54">
        <f t="shared" si="42"/>
        <v>0</v>
      </c>
      <c r="N110" s="129"/>
      <c r="O110" s="54">
        <f t="shared" si="44"/>
        <v>0</v>
      </c>
      <c r="P110" s="54">
        <f t="shared" si="45"/>
        <v>0</v>
      </c>
      <c r="Q110" s="1"/>
    </row>
    <row r="111" spans="1:17" ht="12.5">
      <c r="B111" s="7" t="str">
        <f t="shared" si="46"/>
        <v/>
      </c>
      <c r="C111" s="50">
        <f>IF(D93="","-",+C110+1)</f>
        <v>2024</v>
      </c>
      <c r="D111" s="12">
        <f>IF(F110+SUM(E$99:E110)=D$92,F110,D$92-SUM(E$99:E110))</f>
        <v>3834404.7825062079</v>
      </c>
      <c r="E111" s="377">
        <f>IF(+J96&lt;F110,J96,D111)</f>
        <v>119738.15909090909</v>
      </c>
      <c r="F111" s="55">
        <f t="shared" si="58"/>
        <v>3714666.6234152988</v>
      </c>
      <c r="G111" s="55">
        <f t="shared" si="59"/>
        <v>3774535.7029607533</v>
      </c>
      <c r="H111" s="379">
        <f t="shared" si="60"/>
        <v>589767.27501003328</v>
      </c>
      <c r="I111" s="398">
        <f t="shared" si="61"/>
        <v>589767.27501003328</v>
      </c>
      <c r="J111" s="54">
        <f t="shared" si="40"/>
        <v>0</v>
      </c>
      <c r="K111" s="54"/>
      <c r="L111" s="129"/>
      <c r="M111" s="54">
        <f t="shared" si="42"/>
        <v>0</v>
      </c>
      <c r="N111" s="129"/>
      <c r="O111" s="54">
        <f t="shared" si="44"/>
        <v>0</v>
      </c>
      <c r="P111" s="54">
        <f t="shared" si="45"/>
        <v>0</v>
      </c>
      <c r="Q111" s="1"/>
    </row>
    <row r="112" spans="1:17" ht="12.5">
      <c r="B112" s="7" t="str">
        <f t="shared" si="46"/>
        <v/>
      </c>
      <c r="C112" s="50">
        <f>IF(D93="","-",+C111+1)</f>
        <v>2025</v>
      </c>
      <c r="D112" s="12">
        <f>IF(F111+SUM(E$99:E111)=D$92,F111,D$92-SUM(E$99:E111))</f>
        <v>3714666.6234152988</v>
      </c>
      <c r="E112" s="377">
        <f>IF(+J96&lt;F111,J96,D112)</f>
        <v>119738.15909090909</v>
      </c>
      <c r="F112" s="55">
        <f t="shared" si="58"/>
        <v>3594928.4643243896</v>
      </c>
      <c r="G112" s="55">
        <f t="shared" si="59"/>
        <v>3654797.5438698442</v>
      </c>
      <c r="H112" s="379">
        <f t="shared" si="60"/>
        <v>574856.7203118389</v>
      </c>
      <c r="I112" s="398">
        <f t="shared" si="61"/>
        <v>574856.7203118389</v>
      </c>
      <c r="J112" s="54">
        <f t="shared" si="40"/>
        <v>0</v>
      </c>
      <c r="K112" s="54"/>
      <c r="L112" s="129"/>
      <c r="M112" s="54">
        <f t="shared" si="42"/>
        <v>0</v>
      </c>
      <c r="N112" s="129"/>
      <c r="O112" s="54">
        <f t="shared" si="44"/>
        <v>0</v>
      </c>
      <c r="P112" s="54">
        <f t="shared" si="45"/>
        <v>0</v>
      </c>
      <c r="Q112" s="1"/>
    </row>
    <row r="113" spans="2:17" ht="12.5">
      <c r="B113" s="7" t="str">
        <f t="shared" si="46"/>
        <v/>
      </c>
      <c r="C113" s="50">
        <f>IF(D93="","-",+C112+1)</f>
        <v>2026</v>
      </c>
      <c r="D113" s="12">
        <f>IF(F112+SUM(E$99:E112)=D$92,F112,D$92-SUM(E$99:E112))</f>
        <v>3594928.4643243896</v>
      </c>
      <c r="E113" s="377">
        <f>IF(+J96&lt;F112,J96,D113)</f>
        <v>119738.15909090909</v>
      </c>
      <c r="F113" s="55">
        <f t="shared" si="58"/>
        <v>3475190.3052334804</v>
      </c>
      <c r="G113" s="55">
        <f t="shared" si="59"/>
        <v>3535059.384778935</v>
      </c>
      <c r="H113" s="379">
        <f t="shared" si="60"/>
        <v>559946.16561364464</v>
      </c>
      <c r="I113" s="398">
        <f t="shared" si="61"/>
        <v>559946.16561364464</v>
      </c>
      <c r="J113" s="54">
        <f t="shared" si="40"/>
        <v>0</v>
      </c>
      <c r="K113" s="54"/>
      <c r="L113" s="129"/>
      <c r="M113" s="54">
        <f t="shared" si="42"/>
        <v>0</v>
      </c>
      <c r="N113" s="129"/>
      <c r="O113" s="54">
        <f t="shared" si="44"/>
        <v>0</v>
      </c>
      <c r="P113" s="54">
        <f t="shared" si="45"/>
        <v>0</v>
      </c>
      <c r="Q113" s="1"/>
    </row>
    <row r="114" spans="2:17" ht="12.5">
      <c r="B114" s="7" t="str">
        <f t="shared" si="46"/>
        <v/>
      </c>
      <c r="C114" s="50">
        <f>IF(D93="","-",+C113+1)</f>
        <v>2027</v>
      </c>
      <c r="D114" s="12">
        <f>IF(F113+SUM(E$99:E113)=D$92,F113,D$92-SUM(E$99:E113))</f>
        <v>3475190.3052334804</v>
      </c>
      <c r="E114" s="377">
        <f>IF(+J96&lt;F113,J96,D114)</f>
        <v>119738.15909090909</v>
      </c>
      <c r="F114" s="55">
        <f t="shared" si="58"/>
        <v>3355452.1461425712</v>
      </c>
      <c r="G114" s="55">
        <f t="shared" si="59"/>
        <v>3415321.2256880258</v>
      </c>
      <c r="H114" s="379">
        <f t="shared" si="60"/>
        <v>545035.61091545038</v>
      </c>
      <c r="I114" s="398">
        <f t="shared" si="61"/>
        <v>545035.61091545038</v>
      </c>
      <c r="J114" s="54">
        <f t="shared" si="40"/>
        <v>0</v>
      </c>
      <c r="K114" s="54"/>
      <c r="L114" s="129"/>
      <c r="M114" s="54">
        <f t="shared" si="42"/>
        <v>0</v>
      </c>
      <c r="N114" s="129"/>
      <c r="O114" s="54">
        <f t="shared" si="44"/>
        <v>0</v>
      </c>
      <c r="P114" s="54">
        <f t="shared" si="45"/>
        <v>0</v>
      </c>
      <c r="Q114" s="1"/>
    </row>
    <row r="115" spans="2:17" ht="12.5">
      <c r="B115" s="7" t="str">
        <f t="shared" si="46"/>
        <v/>
      </c>
      <c r="C115" s="50">
        <f>IF(D93="","-",+C114+1)</f>
        <v>2028</v>
      </c>
      <c r="D115" s="12">
        <f>IF(F114+SUM(E$99:E114)=D$92,F114,D$92-SUM(E$99:E114))</f>
        <v>3355452.1461425712</v>
      </c>
      <c r="E115" s="377">
        <f>IF(+J96&lt;F114,J96,D115)</f>
        <v>119738.15909090909</v>
      </c>
      <c r="F115" s="55">
        <f t="shared" si="58"/>
        <v>3235713.9870516621</v>
      </c>
      <c r="G115" s="55">
        <f t="shared" si="59"/>
        <v>3295583.0665971166</v>
      </c>
      <c r="H115" s="379">
        <f t="shared" si="60"/>
        <v>530125.05621725612</v>
      </c>
      <c r="I115" s="398">
        <f t="shared" si="61"/>
        <v>530125.05621725612</v>
      </c>
      <c r="J115" s="54">
        <f t="shared" si="40"/>
        <v>0</v>
      </c>
      <c r="K115" s="54"/>
      <c r="L115" s="129"/>
      <c r="M115" s="54">
        <f t="shared" si="42"/>
        <v>0</v>
      </c>
      <c r="N115" s="129"/>
      <c r="O115" s="54">
        <f t="shared" si="44"/>
        <v>0</v>
      </c>
      <c r="P115" s="54">
        <f t="shared" si="45"/>
        <v>0</v>
      </c>
      <c r="Q115" s="1"/>
    </row>
    <row r="116" spans="2:17" ht="12.5">
      <c r="B116" s="7" t="str">
        <f t="shared" si="46"/>
        <v/>
      </c>
      <c r="C116" s="50">
        <f>IF(D93="","-",+C115+1)</f>
        <v>2029</v>
      </c>
      <c r="D116" s="12">
        <f>IF(F115+SUM(E$99:E115)=D$92,F115,D$92-SUM(E$99:E115))</f>
        <v>3235713.9870516621</v>
      </c>
      <c r="E116" s="377">
        <f>IF(+J96&lt;F115,J96,D116)</f>
        <v>119738.15909090909</v>
      </c>
      <c r="F116" s="55">
        <f t="shared" si="58"/>
        <v>3115975.8279607529</v>
      </c>
      <c r="G116" s="55">
        <f t="shared" si="59"/>
        <v>3175844.9075062075</v>
      </c>
      <c r="H116" s="379">
        <f t="shared" si="60"/>
        <v>515214.50151906186</v>
      </c>
      <c r="I116" s="398">
        <f t="shared" si="61"/>
        <v>515214.50151906186</v>
      </c>
      <c r="J116" s="54">
        <f t="shared" si="40"/>
        <v>0</v>
      </c>
      <c r="K116" s="54"/>
      <c r="L116" s="129"/>
      <c r="M116" s="54">
        <f t="shared" si="42"/>
        <v>0</v>
      </c>
      <c r="N116" s="129"/>
      <c r="O116" s="54">
        <f t="shared" si="44"/>
        <v>0</v>
      </c>
      <c r="P116" s="54">
        <f t="shared" si="45"/>
        <v>0</v>
      </c>
      <c r="Q116" s="1"/>
    </row>
    <row r="117" spans="2:17" ht="12.5">
      <c r="B117" s="7" t="str">
        <f t="shared" si="46"/>
        <v/>
      </c>
      <c r="C117" s="50">
        <f>IF(D93="","-",+C116+1)</f>
        <v>2030</v>
      </c>
      <c r="D117" s="12">
        <f>IF(F116+SUM(E$99:E116)=D$92,F116,D$92-SUM(E$99:E116))</f>
        <v>3115975.8279607529</v>
      </c>
      <c r="E117" s="377">
        <f>IF(+J96&lt;F116,J96,D117)</f>
        <v>119738.15909090909</v>
      </c>
      <c r="F117" s="55">
        <f t="shared" si="58"/>
        <v>2996237.6688698437</v>
      </c>
      <c r="G117" s="55">
        <f t="shared" si="59"/>
        <v>3056106.7484152983</v>
      </c>
      <c r="H117" s="379">
        <f t="shared" si="60"/>
        <v>500303.9468208676</v>
      </c>
      <c r="I117" s="398">
        <f t="shared" si="61"/>
        <v>500303.9468208676</v>
      </c>
      <c r="J117" s="54">
        <f t="shared" si="40"/>
        <v>0</v>
      </c>
      <c r="K117" s="54"/>
      <c r="L117" s="129"/>
      <c r="M117" s="54">
        <f t="shared" si="42"/>
        <v>0</v>
      </c>
      <c r="N117" s="129"/>
      <c r="O117" s="54">
        <f t="shared" si="44"/>
        <v>0</v>
      </c>
      <c r="P117" s="54">
        <f t="shared" si="45"/>
        <v>0</v>
      </c>
      <c r="Q117" s="1"/>
    </row>
    <row r="118" spans="2:17" ht="12.5">
      <c r="B118" s="7" t="str">
        <f t="shared" si="46"/>
        <v/>
      </c>
      <c r="C118" s="50">
        <f>IF(D93="","-",+C117+1)</f>
        <v>2031</v>
      </c>
      <c r="D118" s="12">
        <f>IF(F117+SUM(E$99:E117)=D$92,F117,D$92-SUM(E$99:E117))</f>
        <v>2996237.6688698437</v>
      </c>
      <c r="E118" s="377">
        <f>IF(+J96&lt;F117,J96,D118)</f>
        <v>119738.15909090909</v>
      </c>
      <c r="F118" s="55">
        <f t="shared" si="58"/>
        <v>2876499.5097789345</v>
      </c>
      <c r="G118" s="55">
        <f t="shared" si="59"/>
        <v>2936368.5893243891</v>
      </c>
      <c r="H118" s="379">
        <f t="shared" si="60"/>
        <v>485393.39212267334</v>
      </c>
      <c r="I118" s="398">
        <f t="shared" si="61"/>
        <v>485393.39212267334</v>
      </c>
      <c r="J118" s="54">
        <f t="shared" si="40"/>
        <v>0</v>
      </c>
      <c r="K118" s="54"/>
      <c r="L118" s="129"/>
      <c r="M118" s="54">
        <f t="shared" si="42"/>
        <v>0</v>
      </c>
      <c r="N118" s="129"/>
      <c r="O118" s="54">
        <f t="shared" si="44"/>
        <v>0</v>
      </c>
      <c r="P118" s="54">
        <f t="shared" si="45"/>
        <v>0</v>
      </c>
      <c r="Q118" s="1"/>
    </row>
    <row r="119" spans="2:17" ht="12.5">
      <c r="B119" s="7" t="str">
        <f t="shared" si="46"/>
        <v/>
      </c>
      <c r="C119" s="50">
        <f>IF(D93="","-",+C118+1)</f>
        <v>2032</v>
      </c>
      <c r="D119" s="12">
        <f>IF(F118+SUM(E$99:E118)=D$92,F118,D$92-SUM(E$99:E118))</f>
        <v>2876499.5097789345</v>
      </c>
      <c r="E119" s="377">
        <f>IF(+J96&lt;F118,J96,D119)</f>
        <v>119738.15909090909</v>
      </c>
      <c r="F119" s="55">
        <f t="shared" si="58"/>
        <v>2756761.3506880254</v>
      </c>
      <c r="G119" s="55">
        <f t="shared" si="59"/>
        <v>2816630.4302334799</v>
      </c>
      <c r="H119" s="379">
        <f t="shared" si="60"/>
        <v>470482.83742447908</v>
      </c>
      <c r="I119" s="398">
        <f t="shared" si="61"/>
        <v>470482.83742447908</v>
      </c>
      <c r="J119" s="54">
        <f t="shared" si="40"/>
        <v>0</v>
      </c>
      <c r="K119" s="54"/>
      <c r="L119" s="129"/>
      <c r="M119" s="54">
        <f t="shared" si="42"/>
        <v>0</v>
      </c>
      <c r="N119" s="129"/>
      <c r="O119" s="54">
        <f t="shared" si="44"/>
        <v>0</v>
      </c>
      <c r="P119" s="54">
        <f t="shared" si="45"/>
        <v>0</v>
      </c>
      <c r="Q119" s="1"/>
    </row>
    <row r="120" spans="2:17" ht="12.5">
      <c r="B120" s="7" t="str">
        <f t="shared" si="46"/>
        <v/>
      </c>
      <c r="C120" s="50">
        <f>IF(D93="","-",+C119+1)</f>
        <v>2033</v>
      </c>
      <c r="D120" s="12">
        <f>IF(F119+SUM(E$99:E119)=D$92,F119,D$92-SUM(E$99:E119))</f>
        <v>2756761.3506880254</v>
      </c>
      <c r="E120" s="377">
        <f>IF(+J96&lt;F119,J96,D120)</f>
        <v>119738.15909090909</v>
      </c>
      <c r="F120" s="55">
        <f t="shared" si="58"/>
        <v>2637023.1915971162</v>
      </c>
      <c r="G120" s="55">
        <f t="shared" si="59"/>
        <v>2696892.2711425708</v>
      </c>
      <c r="H120" s="379">
        <f t="shared" si="60"/>
        <v>455572.28272628481</v>
      </c>
      <c r="I120" s="398">
        <f t="shared" si="61"/>
        <v>455572.28272628481</v>
      </c>
      <c r="J120" s="54">
        <f t="shared" si="40"/>
        <v>0</v>
      </c>
      <c r="K120" s="54"/>
      <c r="L120" s="129"/>
      <c r="M120" s="54">
        <f t="shared" si="42"/>
        <v>0</v>
      </c>
      <c r="N120" s="129"/>
      <c r="O120" s="54">
        <f t="shared" si="44"/>
        <v>0</v>
      </c>
      <c r="P120" s="54">
        <f t="shared" si="45"/>
        <v>0</v>
      </c>
      <c r="Q120" s="1"/>
    </row>
    <row r="121" spans="2:17" ht="12.5">
      <c r="B121" s="7" t="str">
        <f t="shared" si="46"/>
        <v/>
      </c>
      <c r="C121" s="50">
        <f>IF(D93="","-",+C120+1)</f>
        <v>2034</v>
      </c>
      <c r="D121" s="12">
        <f>IF(F120+SUM(E$99:E120)=D$92,F120,D$92-SUM(E$99:E120))</f>
        <v>2637023.1915971162</v>
      </c>
      <c r="E121" s="377">
        <f>IF(+J96&lt;F120,J96,D121)</f>
        <v>119738.15909090909</v>
      </c>
      <c r="F121" s="55">
        <f t="shared" si="58"/>
        <v>2517285.032506207</v>
      </c>
      <c r="G121" s="55">
        <f t="shared" si="59"/>
        <v>2577154.1120516616</v>
      </c>
      <c r="H121" s="379">
        <f t="shared" si="60"/>
        <v>440661.72802809055</v>
      </c>
      <c r="I121" s="398">
        <f t="shared" si="61"/>
        <v>440661.72802809055</v>
      </c>
      <c r="J121" s="54">
        <f t="shared" si="40"/>
        <v>0</v>
      </c>
      <c r="K121" s="54"/>
      <c r="L121" s="129"/>
      <c r="M121" s="54">
        <f t="shared" si="42"/>
        <v>0</v>
      </c>
      <c r="N121" s="129"/>
      <c r="O121" s="54">
        <f t="shared" si="44"/>
        <v>0</v>
      </c>
      <c r="P121" s="54">
        <f t="shared" si="45"/>
        <v>0</v>
      </c>
      <c r="Q121" s="1"/>
    </row>
    <row r="122" spans="2:17" ht="12.5">
      <c r="B122" s="7" t="str">
        <f t="shared" si="46"/>
        <v/>
      </c>
      <c r="C122" s="50">
        <f>IF(D93="","-",+C121+1)</f>
        <v>2035</v>
      </c>
      <c r="D122" s="12">
        <f>IF(F121+SUM(E$99:E121)=D$92,F121,D$92-SUM(E$99:E121))</f>
        <v>2517285.032506207</v>
      </c>
      <c r="E122" s="377">
        <f>IF(+J96&lt;F121,J96,D122)</f>
        <v>119738.15909090909</v>
      </c>
      <c r="F122" s="55">
        <f t="shared" si="58"/>
        <v>2397546.8734152978</v>
      </c>
      <c r="G122" s="55">
        <f t="shared" si="59"/>
        <v>2457415.9529607524</v>
      </c>
      <c r="H122" s="379">
        <f t="shared" si="60"/>
        <v>425751.17332989629</v>
      </c>
      <c r="I122" s="398">
        <f t="shared" si="61"/>
        <v>425751.17332989629</v>
      </c>
      <c r="J122" s="54">
        <f t="shared" si="40"/>
        <v>0</v>
      </c>
      <c r="K122" s="54"/>
      <c r="L122" s="129"/>
      <c r="M122" s="54">
        <f t="shared" si="42"/>
        <v>0</v>
      </c>
      <c r="N122" s="129"/>
      <c r="O122" s="54">
        <f t="shared" si="44"/>
        <v>0</v>
      </c>
      <c r="P122" s="54">
        <f t="shared" si="45"/>
        <v>0</v>
      </c>
      <c r="Q122" s="1"/>
    </row>
    <row r="123" spans="2:17" ht="12.5">
      <c r="B123" s="7" t="str">
        <f t="shared" si="46"/>
        <v/>
      </c>
      <c r="C123" s="50">
        <f>IF(D93="","-",+C122+1)</f>
        <v>2036</v>
      </c>
      <c r="D123" s="12">
        <f>IF(F122+SUM(E$99:E122)=D$92,F122,D$92-SUM(E$99:E122))</f>
        <v>2397546.8734152978</v>
      </c>
      <c r="E123" s="377">
        <f>IF(+J96&lt;F122,J96,D123)</f>
        <v>119738.15909090909</v>
      </c>
      <c r="F123" s="55">
        <f t="shared" si="58"/>
        <v>2277808.7143243887</v>
      </c>
      <c r="G123" s="55">
        <f t="shared" si="59"/>
        <v>2337677.7938698432</v>
      </c>
      <c r="H123" s="379">
        <f t="shared" si="60"/>
        <v>410840.61863170192</v>
      </c>
      <c r="I123" s="398">
        <f t="shared" si="61"/>
        <v>410840.61863170192</v>
      </c>
      <c r="J123" s="54">
        <f t="shared" si="40"/>
        <v>0</v>
      </c>
      <c r="K123" s="54"/>
      <c r="L123" s="129"/>
      <c r="M123" s="54">
        <f t="shared" si="42"/>
        <v>0</v>
      </c>
      <c r="N123" s="129"/>
      <c r="O123" s="54">
        <f t="shared" si="44"/>
        <v>0</v>
      </c>
      <c r="P123" s="54">
        <f t="shared" si="45"/>
        <v>0</v>
      </c>
      <c r="Q123" s="1"/>
    </row>
    <row r="124" spans="2:17" ht="12.5">
      <c r="B124" s="7" t="str">
        <f t="shared" si="46"/>
        <v/>
      </c>
      <c r="C124" s="50">
        <f>IF(D93="","-",+C123+1)</f>
        <v>2037</v>
      </c>
      <c r="D124" s="12">
        <f>IF(F123+SUM(E$99:E123)=D$92,F123,D$92-SUM(E$99:E123))</f>
        <v>2277808.7143243887</v>
      </c>
      <c r="E124" s="377">
        <f>IF(+J96&lt;F123,J96,D124)</f>
        <v>119738.15909090909</v>
      </c>
      <c r="F124" s="55">
        <f t="shared" si="58"/>
        <v>2158070.5552334795</v>
      </c>
      <c r="G124" s="55">
        <f t="shared" si="59"/>
        <v>2217939.6347789341</v>
      </c>
      <c r="H124" s="379">
        <f t="shared" si="60"/>
        <v>395930.06393350766</v>
      </c>
      <c r="I124" s="398">
        <f t="shared" si="61"/>
        <v>395930.06393350766</v>
      </c>
      <c r="J124" s="54">
        <f t="shared" si="40"/>
        <v>0</v>
      </c>
      <c r="K124" s="54"/>
      <c r="L124" s="129"/>
      <c r="M124" s="54">
        <f t="shared" si="42"/>
        <v>0</v>
      </c>
      <c r="N124" s="129"/>
      <c r="O124" s="54">
        <f t="shared" si="44"/>
        <v>0</v>
      </c>
      <c r="P124" s="54">
        <f t="shared" si="45"/>
        <v>0</v>
      </c>
      <c r="Q124" s="1"/>
    </row>
    <row r="125" spans="2:17" ht="12.5">
      <c r="B125" s="7" t="str">
        <f t="shared" si="46"/>
        <v/>
      </c>
      <c r="C125" s="50">
        <f>IF(D93="","-",+C124+1)</f>
        <v>2038</v>
      </c>
      <c r="D125" s="12">
        <f>IF(F124+SUM(E$99:E124)=D$92,F124,D$92-SUM(E$99:E124))</f>
        <v>2158070.5552334795</v>
      </c>
      <c r="E125" s="377">
        <f>IF(+J96&lt;F124,J96,D125)</f>
        <v>119738.15909090909</v>
      </c>
      <c r="F125" s="55">
        <f t="shared" si="58"/>
        <v>2038332.3961425703</v>
      </c>
      <c r="G125" s="55">
        <f t="shared" si="59"/>
        <v>2098201.4756880249</v>
      </c>
      <c r="H125" s="379">
        <f t="shared" si="60"/>
        <v>381019.5092353134</v>
      </c>
      <c r="I125" s="398">
        <f t="shared" si="61"/>
        <v>381019.5092353134</v>
      </c>
      <c r="J125" s="54">
        <f t="shared" si="40"/>
        <v>0</v>
      </c>
      <c r="K125" s="54"/>
      <c r="L125" s="129"/>
      <c r="M125" s="54">
        <f t="shared" si="42"/>
        <v>0</v>
      </c>
      <c r="N125" s="129"/>
      <c r="O125" s="54">
        <f t="shared" si="44"/>
        <v>0</v>
      </c>
      <c r="P125" s="54">
        <f t="shared" si="45"/>
        <v>0</v>
      </c>
      <c r="Q125" s="1"/>
    </row>
    <row r="126" spans="2:17" ht="12.5">
      <c r="B126" s="7" t="str">
        <f t="shared" si="46"/>
        <v/>
      </c>
      <c r="C126" s="50">
        <f>IF(D93="","-",+C125+1)</f>
        <v>2039</v>
      </c>
      <c r="D126" s="12">
        <f>IF(F125+SUM(E$99:E125)=D$92,F125,D$92-SUM(E$99:E125))</f>
        <v>2038332.3961425703</v>
      </c>
      <c r="E126" s="377">
        <f>IF(+J96&lt;F125,J96,D126)</f>
        <v>119738.15909090909</v>
      </c>
      <c r="F126" s="55">
        <f t="shared" si="58"/>
        <v>1918594.2370516611</v>
      </c>
      <c r="G126" s="55">
        <f t="shared" si="59"/>
        <v>1978463.3165971157</v>
      </c>
      <c r="H126" s="379">
        <f t="shared" si="60"/>
        <v>366108.95453711913</v>
      </c>
      <c r="I126" s="398">
        <f t="shared" si="61"/>
        <v>366108.95453711913</v>
      </c>
      <c r="J126" s="54">
        <f t="shared" si="40"/>
        <v>0</v>
      </c>
      <c r="K126" s="54"/>
      <c r="L126" s="129"/>
      <c r="M126" s="54">
        <f t="shared" si="42"/>
        <v>0</v>
      </c>
      <c r="N126" s="129"/>
      <c r="O126" s="54">
        <f t="shared" si="44"/>
        <v>0</v>
      </c>
      <c r="P126" s="54">
        <f t="shared" si="45"/>
        <v>0</v>
      </c>
      <c r="Q126" s="1"/>
    </row>
    <row r="127" spans="2:17" ht="12.5">
      <c r="B127" s="7" t="str">
        <f t="shared" si="46"/>
        <v/>
      </c>
      <c r="C127" s="50">
        <f>IF(D93="","-",+C126+1)</f>
        <v>2040</v>
      </c>
      <c r="D127" s="12">
        <f>IF(F126+SUM(E$99:E126)=D$92,F126,D$92-SUM(E$99:E126))</f>
        <v>1918594.2370516611</v>
      </c>
      <c r="E127" s="377">
        <f>IF(+J96&lt;F126,J96,D127)</f>
        <v>119738.15909090909</v>
      </c>
      <c r="F127" s="55">
        <f t="shared" si="58"/>
        <v>1798856.077960752</v>
      </c>
      <c r="G127" s="55">
        <f t="shared" si="59"/>
        <v>1858725.1575062065</v>
      </c>
      <c r="H127" s="379">
        <f t="shared" si="60"/>
        <v>351198.39983892487</v>
      </c>
      <c r="I127" s="398">
        <f t="shared" si="61"/>
        <v>351198.39983892487</v>
      </c>
      <c r="J127" s="54">
        <f t="shared" si="40"/>
        <v>0</v>
      </c>
      <c r="K127" s="54"/>
      <c r="L127" s="129"/>
      <c r="M127" s="54">
        <f t="shared" si="42"/>
        <v>0</v>
      </c>
      <c r="N127" s="129"/>
      <c r="O127" s="54">
        <f t="shared" si="44"/>
        <v>0</v>
      </c>
      <c r="P127" s="54">
        <f t="shared" si="45"/>
        <v>0</v>
      </c>
      <c r="Q127" s="1"/>
    </row>
    <row r="128" spans="2:17" ht="12.5">
      <c r="B128" s="7" t="str">
        <f t="shared" si="46"/>
        <v/>
      </c>
      <c r="C128" s="50">
        <f>IF(D93="","-",+C127+1)</f>
        <v>2041</v>
      </c>
      <c r="D128" s="12">
        <f>IF(F127+SUM(E$99:E127)=D$92,F127,D$92-SUM(E$99:E127))</f>
        <v>1798856.077960752</v>
      </c>
      <c r="E128" s="377">
        <f>IF(+J96&lt;F127,J96,D128)</f>
        <v>119738.15909090909</v>
      </c>
      <c r="F128" s="55">
        <f t="shared" si="58"/>
        <v>1679117.9188698428</v>
      </c>
      <c r="G128" s="55">
        <f t="shared" si="59"/>
        <v>1738986.9984152974</v>
      </c>
      <c r="H128" s="379">
        <f t="shared" si="60"/>
        <v>336287.84514073061</v>
      </c>
      <c r="I128" s="398">
        <f t="shared" si="61"/>
        <v>336287.84514073061</v>
      </c>
      <c r="J128" s="54">
        <f t="shared" si="40"/>
        <v>0</v>
      </c>
      <c r="K128" s="54"/>
      <c r="L128" s="129"/>
      <c r="M128" s="54">
        <f t="shared" si="42"/>
        <v>0</v>
      </c>
      <c r="N128" s="129"/>
      <c r="O128" s="54">
        <f t="shared" si="44"/>
        <v>0</v>
      </c>
      <c r="P128" s="54">
        <f t="shared" si="45"/>
        <v>0</v>
      </c>
      <c r="Q128" s="1"/>
    </row>
    <row r="129" spans="2:17" ht="12.5">
      <c r="B129" s="7" t="str">
        <f t="shared" si="46"/>
        <v/>
      </c>
      <c r="C129" s="50">
        <f>IF(D93="","-",+C128+1)</f>
        <v>2042</v>
      </c>
      <c r="D129" s="12">
        <f>IF(F128+SUM(E$99:E128)=D$92,F128,D$92-SUM(E$99:E128))</f>
        <v>1679117.9188698428</v>
      </c>
      <c r="E129" s="377">
        <f>IF(+J96&lt;F128,J96,D129)</f>
        <v>119738.15909090909</v>
      </c>
      <c r="F129" s="55">
        <f t="shared" si="58"/>
        <v>1559379.7597789336</v>
      </c>
      <c r="G129" s="55">
        <f t="shared" si="59"/>
        <v>1619248.8393243882</v>
      </c>
      <c r="H129" s="379">
        <f t="shared" si="60"/>
        <v>321377.29044253635</v>
      </c>
      <c r="I129" s="398">
        <f t="shared" si="61"/>
        <v>321377.29044253635</v>
      </c>
      <c r="J129" s="54">
        <f t="shared" si="40"/>
        <v>0</v>
      </c>
      <c r="K129" s="54"/>
      <c r="L129" s="129"/>
      <c r="M129" s="54">
        <f t="shared" si="42"/>
        <v>0</v>
      </c>
      <c r="N129" s="129"/>
      <c r="O129" s="54">
        <f t="shared" si="44"/>
        <v>0</v>
      </c>
      <c r="P129" s="54">
        <f t="shared" si="45"/>
        <v>0</v>
      </c>
      <c r="Q129" s="1"/>
    </row>
    <row r="130" spans="2:17" ht="12.5">
      <c r="B130" s="7" t="str">
        <f t="shared" si="46"/>
        <v/>
      </c>
      <c r="C130" s="50">
        <f>IF(D93="","-",+C129+1)</f>
        <v>2043</v>
      </c>
      <c r="D130" s="12">
        <f>IF(F129+SUM(E$99:E129)=D$92,F129,D$92-SUM(E$99:E129))</f>
        <v>1559379.7597789336</v>
      </c>
      <c r="E130" s="377">
        <f>IF(+J96&lt;F129,J96,D130)</f>
        <v>119738.15909090909</v>
      </c>
      <c r="F130" s="55">
        <f t="shared" si="58"/>
        <v>1439641.6006880244</v>
      </c>
      <c r="G130" s="55">
        <f t="shared" si="59"/>
        <v>1499510.680233479</v>
      </c>
      <c r="H130" s="379">
        <f t="shared" si="60"/>
        <v>306466.73574434209</v>
      </c>
      <c r="I130" s="398">
        <f t="shared" si="61"/>
        <v>306466.73574434209</v>
      </c>
      <c r="J130" s="54">
        <f t="shared" si="40"/>
        <v>0</v>
      </c>
      <c r="K130" s="54"/>
      <c r="L130" s="129"/>
      <c r="M130" s="54">
        <f t="shared" si="42"/>
        <v>0</v>
      </c>
      <c r="N130" s="129"/>
      <c r="O130" s="54">
        <f t="shared" si="44"/>
        <v>0</v>
      </c>
      <c r="P130" s="54">
        <f t="shared" si="45"/>
        <v>0</v>
      </c>
      <c r="Q130" s="1"/>
    </row>
    <row r="131" spans="2:17" ht="12.5">
      <c r="B131" s="7" t="str">
        <f t="shared" si="46"/>
        <v/>
      </c>
      <c r="C131" s="50">
        <f>IF(D93="","-",+C130+1)</f>
        <v>2044</v>
      </c>
      <c r="D131" s="12">
        <f>IF(F130+SUM(E$99:E130)=D$92,F130,D$92-SUM(E$99:E130))</f>
        <v>1439641.6006880244</v>
      </c>
      <c r="E131" s="377">
        <f>IF(+J96&lt;F130,J96,D131)</f>
        <v>119738.15909090909</v>
      </c>
      <c r="F131" s="55">
        <f t="shared" si="58"/>
        <v>1319903.4415971152</v>
      </c>
      <c r="G131" s="55">
        <f t="shared" ref="G131:G154" si="62">+(F131+D131)/2</f>
        <v>1379772.5211425698</v>
      </c>
      <c r="H131" s="379">
        <f t="shared" ref="H131:H154" si="63">+J$94*G131+E131</f>
        <v>291556.18104614783</v>
      </c>
      <c r="I131" s="398">
        <f t="shared" ref="I131:I154" si="64">+J$95*G131+E131</f>
        <v>291556.18104614783</v>
      </c>
      <c r="J131" s="54">
        <f t="shared" ref="J131:J154" si="65">+I131-H131</f>
        <v>0</v>
      </c>
      <c r="K131" s="54"/>
      <c r="L131" s="129"/>
      <c r="M131" s="54">
        <f t="shared" ref="M131:M154" si="66">IF(L131&lt;&gt;0,+H131-L131,0)</f>
        <v>0</v>
      </c>
      <c r="N131" s="129"/>
      <c r="O131" s="54">
        <f t="shared" ref="O131:O154" si="67">IF(N131&lt;&gt;0,+I131-N131,0)</f>
        <v>0</v>
      </c>
      <c r="P131" s="54">
        <f t="shared" ref="P131:P154" si="68">+O131-M131</f>
        <v>0</v>
      </c>
      <c r="Q131" s="1"/>
    </row>
    <row r="132" spans="2:17" ht="12.5">
      <c r="B132" s="7" t="str">
        <f t="shared" ref="B132:B154" si="69">IF(D132=F131,"","IU")</f>
        <v/>
      </c>
      <c r="C132" s="50">
        <f>IF(D93="","-",+C131+1)</f>
        <v>2045</v>
      </c>
      <c r="D132" s="12">
        <f>IF(F131+SUM(E$99:E131)=D$92,F131,D$92-SUM(E$99:E131))</f>
        <v>1319903.4415971152</v>
      </c>
      <c r="E132" s="377">
        <f>IF(+J96&lt;F131,J96,D132)</f>
        <v>119738.15909090909</v>
      </c>
      <c r="F132" s="55">
        <f t="shared" ref="F132:F154" si="70">+D132-E132</f>
        <v>1200165.2825062061</v>
      </c>
      <c r="G132" s="55">
        <f t="shared" si="62"/>
        <v>1260034.3620516607</v>
      </c>
      <c r="H132" s="379">
        <f t="shared" si="63"/>
        <v>276645.62634795357</v>
      </c>
      <c r="I132" s="398">
        <f t="shared" si="64"/>
        <v>276645.62634795357</v>
      </c>
      <c r="J132" s="54">
        <f t="shared" si="65"/>
        <v>0</v>
      </c>
      <c r="K132" s="54"/>
      <c r="L132" s="129"/>
      <c r="M132" s="54">
        <f t="shared" si="66"/>
        <v>0</v>
      </c>
      <c r="N132" s="129"/>
      <c r="O132" s="54">
        <f t="shared" si="67"/>
        <v>0</v>
      </c>
      <c r="P132" s="54">
        <f t="shared" si="68"/>
        <v>0</v>
      </c>
      <c r="Q132" s="1"/>
    </row>
    <row r="133" spans="2:17" ht="12.5">
      <c r="B133" s="7" t="str">
        <f t="shared" si="69"/>
        <v/>
      </c>
      <c r="C133" s="50">
        <f>IF(D93="","-",+C132+1)</f>
        <v>2046</v>
      </c>
      <c r="D133" s="12">
        <f>IF(F132+SUM(E$99:E132)=D$92,F132,D$92-SUM(E$99:E132))</f>
        <v>1200165.2825062061</v>
      </c>
      <c r="E133" s="377">
        <f>IF(+J96&lt;F132,J96,D133)</f>
        <v>119738.15909090909</v>
      </c>
      <c r="F133" s="55">
        <f t="shared" si="70"/>
        <v>1080427.1234152969</v>
      </c>
      <c r="G133" s="55">
        <f t="shared" si="62"/>
        <v>1140296.2029607515</v>
      </c>
      <c r="H133" s="379">
        <f t="shared" si="63"/>
        <v>261735.07164975925</v>
      </c>
      <c r="I133" s="398">
        <f t="shared" si="64"/>
        <v>261735.07164975925</v>
      </c>
      <c r="J133" s="54">
        <f t="shared" si="65"/>
        <v>0</v>
      </c>
      <c r="K133" s="54"/>
      <c r="L133" s="129"/>
      <c r="M133" s="54">
        <f t="shared" si="66"/>
        <v>0</v>
      </c>
      <c r="N133" s="129"/>
      <c r="O133" s="54">
        <f t="shared" si="67"/>
        <v>0</v>
      </c>
      <c r="P133" s="54">
        <f t="shared" si="68"/>
        <v>0</v>
      </c>
      <c r="Q133" s="1"/>
    </row>
    <row r="134" spans="2:17" ht="12.5">
      <c r="B134" s="7" t="str">
        <f t="shared" si="69"/>
        <v/>
      </c>
      <c r="C134" s="50">
        <f>IF(D93="","-",+C133+1)</f>
        <v>2047</v>
      </c>
      <c r="D134" s="12">
        <f>IF(F133+SUM(E$99:E133)=D$92,F133,D$92-SUM(E$99:E133))</f>
        <v>1080427.1234152969</v>
      </c>
      <c r="E134" s="377">
        <f>IF(+J96&lt;F133,J96,D134)</f>
        <v>119738.15909090909</v>
      </c>
      <c r="F134" s="55">
        <f t="shared" si="70"/>
        <v>960688.96432438784</v>
      </c>
      <c r="G134" s="55">
        <f t="shared" si="62"/>
        <v>1020558.0438698423</v>
      </c>
      <c r="H134" s="379">
        <f t="shared" si="63"/>
        <v>246824.51695156499</v>
      </c>
      <c r="I134" s="398">
        <f t="shared" si="64"/>
        <v>246824.51695156499</v>
      </c>
      <c r="J134" s="54">
        <f t="shared" si="65"/>
        <v>0</v>
      </c>
      <c r="K134" s="54"/>
      <c r="L134" s="129"/>
      <c r="M134" s="54">
        <f t="shared" si="66"/>
        <v>0</v>
      </c>
      <c r="N134" s="129"/>
      <c r="O134" s="54">
        <f t="shared" si="67"/>
        <v>0</v>
      </c>
      <c r="P134" s="54">
        <f t="shared" si="68"/>
        <v>0</v>
      </c>
      <c r="Q134" s="1"/>
    </row>
    <row r="135" spans="2:17" ht="12.5">
      <c r="B135" s="7" t="str">
        <f t="shared" si="69"/>
        <v/>
      </c>
      <c r="C135" s="50">
        <f>IF(D93="","-",+C134+1)</f>
        <v>2048</v>
      </c>
      <c r="D135" s="12">
        <f>IF(F134+SUM(E$99:E134)=D$92,F134,D$92-SUM(E$99:E134))</f>
        <v>960688.96432438784</v>
      </c>
      <c r="E135" s="377">
        <f>IF(+J96&lt;F134,J96,D135)</f>
        <v>119738.15909090909</v>
      </c>
      <c r="F135" s="55">
        <f t="shared" si="70"/>
        <v>840950.80523347878</v>
      </c>
      <c r="G135" s="55">
        <f t="shared" si="62"/>
        <v>900819.88477893337</v>
      </c>
      <c r="H135" s="379">
        <f t="shared" si="63"/>
        <v>231913.96225337073</v>
      </c>
      <c r="I135" s="398">
        <f t="shared" si="64"/>
        <v>231913.96225337073</v>
      </c>
      <c r="J135" s="54">
        <f t="shared" si="65"/>
        <v>0</v>
      </c>
      <c r="K135" s="54"/>
      <c r="L135" s="129"/>
      <c r="M135" s="54">
        <f t="shared" si="66"/>
        <v>0</v>
      </c>
      <c r="N135" s="129"/>
      <c r="O135" s="54">
        <f t="shared" si="67"/>
        <v>0</v>
      </c>
      <c r="P135" s="54">
        <f t="shared" si="68"/>
        <v>0</v>
      </c>
      <c r="Q135" s="1"/>
    </row>
    <row r="136" spans="2:17" ht="12.5">
      <c r="B136" s="7" t="str">
        <f t="shared" si="69"/>
        <v/>
      </c>
      <c r="C136" s="50">
        <f>IF(D93="","-",+C135+1)</f>
        <v>2049</v>
      </c>
      <c r="D136" s="12">
        <f>IF(F135+SUM(E$99:E135)=D$92,F135,D$92-SUM(E$99:E135))</f>
        <v>840950.80523347878</v>
      </c>
      <c r="E136" s="377">
        <f>IF(+J96&lt;F135,J96,D136)</f>
        <v>119738.15909090909</v>
      </c>
      <c r="F136" s="55">
        <f t="shared" si="70"/>
        <v>721212.64614256972</v>
      </c>
      <c r="G136" s="55">
        <f t="shared" si="62"/>
        <v>781081.72568802419</v>
      </c>
      <c r="H136" s="379">
        <f t="shared" si="63"/>
        <v>217003.40755517647</v>
      </c>
      <c r="I136" s="398">
        <f t="shared" si="64"/>
        <v>217003.40755517647</v>
      </c>
      <c r="J136" s="54">
        <f t="shared" si="65"/>
        <v>0</v>
      </c>
      <c r="K136" s="54"/>
      <c r="L136" s="129"/>
      <c r="M136" s="54">
        <f t="shared" si="66"/>
        <v>0</v>
      </c>
      <c r="N136" s="129"/>
      <c r="O136" s="54">
        <f t="shared" si="67"/>
        <v>0</v>
      </c>
      <c r="P136" s="54">
        <f t="shared" si="68"/>
        <v>0</v>
      </c>
      <c r="Q136" s="1"/>
    </row>
    <row r="137" spans="2:17" ht="12.5">
      <c r="B137" s="7" t="str">
        <f t="shared" si="69"/>
        <v/>
      </c>
      <c r="C137" s="50">
        <f>IF(D93="","-",+C136+1)</f>
        <v>2050</v>
      </c>
      <c r="D137" s="12">
        <f>IF(F136+SUM(E$99:E136)=D$92,F136,D$92-SUM(E$99:E136))</f>
        <v>721212.64614256972</v>
      </c>
      <c r="E137" s="377">
        <f>IF(+J96&lt;F136,J96,D137)</f>
        <v>119738.15909090909</v>
      </c>
      <c r="F137" s="55">
        <f t="shared" si="70"/>
        <v>601474.48705166066</v>
      </c>
      <c r="G137" s="55">
        <f t="shared" si="62"/>
        <v>661343.56659711525</v>
      </c>
      <c r="H137" s="379">
        <f t="shared" si="63"/>
        <v>202092.85285698224</v>
      </c>
      <c r="I137" s="398">
        <f t="shared" si="64"/>
        <v>202092.85285698224</v>
      </c>
      <c r="J137" s="54">
        <f t="shared" si="65"/>
        <v>0</v>
      </c>
      <c r="K137" s="54"/>
      <c r="L137" s="129"/>
      <c r="M137" s="54">
        <f t="shared" si="66"/>
        <v>0</v>
      </c>
      <c r="N137" s="129"/>
      <c r="O137" s="54">
        <f t="shared" si="67"/>
        <v>0</v>
      </c>
      <c r="P137" s="54">
        <f t="shared" si="68"/>
        <v>0</v>
      </c>
      <c r="Q137" s="1"/>
    </row>
    <row r="138" spans="2:17" ht="12.5">
      <c r="B138" s="7" t="str">
        <f t="shared" si="69"/>
        <v/>
      </c>
      <c r="C138" s="50">
        <f>IF(D93="","-",+C137+1)</f>
        <v>2051</v>
      </c>
      <c r="D138" s="12">
        <f>IF(F137+SUM(E$99:E137)=D$92,F137,D$92-SUM(E$99:E137))</f>
        <v>601474.48705166066</v>
      </c>
      <c r="E138" s="377">
        <f>IF(+J96&lt;F137,J96,D138)</f>
        <v>119738.15909090909</v>
      </c>
      <c r="F138" s="55">
        <f t="shared" si="70"/>
        <v>481736.3279607516</v>
      </c>
      <c r="G138" s="55">
        <f t="shared" si="62"/>
        <v>541605.40750620607</v>
      </c>
      <c r="H138" s="379">
        <f t="shared" si="63"/>
        <v>187182.29815878795</v>
      </c>
      <c r="I138" s="398">
        <f t="shared" si="64"/>
        <v>187182.29815878795</v>
      </c>
      <c r="J138" s="54">
        <f t="shared" si="65"/>
        <v>0</v>
      </c>
      <c r="K138" s="54"/>
      <c r="L138" s="129"/>
      <c r="M138" s="54">
        <f t="shared" si="66"/>
        <v>0</v>
      </c>
      <c r="N138" s="129"/>
      <c r="O138" s="54">
        <f t="shared" si="67"/>
        <v>0</v>
      </c>
      <c r="P138" s="54">
        <f t="shared" si="68"/>
        <v>0</v>
      </c>
      <c r="Q138" s="1"/>
    </row>
    <row r="139" spans="2:17" ht="12.5">
      <c r="B139" s="7" t="str">
        <f t="shared" si="69"/>
        <v/>
      </c>
      <c r="C139" s="50">
        <f>IF(D93="","-",+C138+1)</f>
        <v>2052</v>
      </c>
      <c r="D139" s="12">
        <f>IF(F138+SUM(E$99:E138)=D$92,F138,D$92-SUM(E$99:E138))</f>
        <v>481736.3279607516</v>
      </c>
      <c r="E139" s="377">
        <f>IF(+J96&lt;F138,J96,D139)</f>
        <v>119738.15909090909</v>
      </c>
      <c r="F139" s="55">
        <f t="shared" si="70"/>
        <v>361998.16886984254</v>
      </c>
      <c r="G139" s="55">
        <f t="shared" si="62"/>
        <v>421867.24841529707</v>
      </c>
      <c r="H139" s="379">
        <f t="shared" si="63"/>
        <v>172271.74346059372</v>
      </c>
      <c r="I139" s="398">
        <f t="shared" si="64"/>
        <v>172271.74346059372</v>
      </c>
      <c r="J139" s="54">
        <f t="shared" si="65"/>
        <v>0</v>
      </c>
      <c r="K139" s="54"/>
      <c r="L139" s="129"/>
      <c r="M139" s="54">
        <f t="shared" si="66"/>
        <v>0</v>
      </c>
      <c r="N139" s="129"/>
      <c r="O139" s="54">
        <f t="shared" si="67"/>
        <v>0</v>
      </c>
      <c r="P139" s="54">
        <f t="shared" si="68"/>
        <v>0</v>
      </c>
      <c r="Q139" s="1"/>
    </row>
    <row r="140" spans="2:17" ht="12.5">
      <c r="B140" s="7" t="str">
        <f t="shared" si="69"/>
        <v/>
      </c>
      <c r="C140" s="50">
        <f>IF(D93="","-",+C139+1)</f>
        <v>2053</v>
      </c>
      <c r="D140" s="12">
        <f>IF(F139+SUM(E$99:E139)=D$92,F139,D$92-SUM(E$99:E139))</f>
        <v>361998.16886984254</v>
      </c>
      <c r="E140" s="377">
        <f>IF(+J96&lt;F139,J96,D140)</f>
        <v>119738.15909090909</v>
      </c>
      <c r="F140" s="55">
        <f t="shared" si="70"/>
        <v>242260.00977893345</v>
      </c>
      <c r="G140" s="55">
        <f t="shared" si="62"/>
        <v>302129.08932438801</v>
      </c>
      <c r="H140" s="379">
        <f t="shared" si="63"/>
        <v>157361.18876239946</v>
      </c>
      <c r="I140" s="398">
        <f t="shared" si="64"/>
        <v>157361.18876239946</v>
      </c>
      <c r="J140" s="54">
        <f t="shared" si="65"/>
        <v>0</v>
      </c>
      <c r="K140" s="54"/>
      <c r="L140" s="129"/>
      <c r="M140" s="54">
        <f t="shared" si="66"/>
        <v>0</v>
      </c>
      <c r="N140" s="129"/>
      <c r="O140" s="54">
        <f t="shared" si="67"/>
        <v>0</v>
      </c>
      <c r="P140" s="54">
        <f t="shared" si="68"/>
        <v>0</v>
      </c>
      <c r="Q140" s="1"/>
    </row>
    <row r="141" spans="2:17" ht="12.5">
      <c r="B141" s="7" t="str">
        <f t="shared" si="69"/>
        <v/>
      </c>
      <c r="C141" s="50">
        <f>IF(D93="","-",+C140+1)</f>
        <v>2054</v>
      </c>
      <c r="D141" s="12">
        <f>IF(F140+SUM(E$99:E140)=D$92,F140,D$92-SUM(E$99:E140))</f>
        <v>242260.00977893345</v>
      </c>
      <c r="E141" s="377">
        <f>IF(+J96&lt;F140,J96,D141)</f>
        <v>119738.15909090909</v>
      </c>
      <c r="F141" s="55">
        <f t="shared" si="70"/>
        <v>122521.85068802437</v>
      </c>
      <c r="G141" s="55">
        <f t="shared" si="62"/>
        <v>182390.9302334789</v>
      </c>
      <c r="H141" s="379">
        <f t="shared" si="63"/>
        <v>142450.63406420519</v>
      </c>
      <c r="I141" s="398">
        <f t="shared" si="64"/>
        <v>142450.63406420519</v>
      </c>
      <c r="J141" s="54">
        <f t="shared" si="65"/>
        <v>0</v>
      </c>
      <c r="K141" s="54"/>
      <c r="L141" s="129"/>
      <c r="M141" s="54">
        <f t="shared" si="66"/>
        <v>0</v>
      </c>
      <c r="N141" s="129"/>
      <c r="O141" s="54">
        <f t="shared" si="67"/>
        <v>0</v>
      </c>
      <c r="P141" s="54">
        <f t="shared" si="68"/>
        <v>0</v>
      </c>
      <c r="Q141" s="1"/>
    </row>
    <row r="142" spans="2:17" ht="12.5">
      <c r="B142" s="7" t="str">
        <f t="shared" si="69"/>
        <v/>
      </c>
      <c r="C142" s="50">
        <f>IF(D93="","-",+C141+1)</f>
        <v>2055</v>
      </c>
      <c r="D142" s="12">
        <f>IF(F141+SUM(E$99:E141)=D$92,F141,D$92-SUM(E$99:E141))</f>
        <v>122521.85068802437</v>
      </c>
      <c r="E142" s="377">
        <f>IF(+J96&lt;F141,J96,D142)</f>
        <v>119738.15909090909</v>
      </c>
      <c r="F142" s="55">
        <f t="shared" si="70"/>
        <v>2783.6915971152775</v>
      </c>
      <c r="G142" s="55">
        <f t="shared" si="62"/>
        <v>62652.771142569822</v>
      </c>
      <c r="H142" s="379">
        <f t="shared" si="63"/>
        <v>127540.07936601093</v>
      </c>
      <c r="I142" s="398">
        <f t="shared" si="64"/>
        <v>127540.07936601093</v>
      </c>
      <c r="J142" s="54">
        <f t="shared" si="65"/>
        <v>0</v>
      </c>
      <c r="K142" s="54"/>
      <c r="L142" s="129"/>
      <c r="M142" s="54">
        <f t="shared" si="66"/>
        <v>0</v>
      </c>
      <c r="N142" s="129"/>
      <c r="O142" s="54">
        <f t="shared" si="67"/>
        <v>0</v>
      </c>
      <c r="P142" s="54">
        <f t="shared" si="68"/>
        <v>0</v>
      </c>
      <c r="Q142" s="1"/>
    </row>
    <row r="143" spans="2:17" ht="12.5">
      <c r="B143" s="7" t="str">
        <f t="shared" si="69"/>
        <v/>
      </c>
      <c r="C143" s="50">
        <f>IF(D93="","-",+C142+1)</f>
        <v>2056</v>
      </c>
      <c r="D143" s="12">
        <f>IF(F142+SUM(E$99:E142)=D$92,F142,D$92-SUM(E$99:E142))</f>
        <v>2783.6915971152775</v>
      </c>
      <c r="E143" s="377">
        <f>IF(+J96&lt;F142,J96,D143)</f>
        <v>2783.6915971152775</v>
      </c>
      <c r="F143" s="55">
        <f t="shared" si="70"/>
        <v>0</v>
      </c>
      <c r="G143" s="55">
        <f t="shared" si="62"/>
        <v>1391.8457985576388</v>
      </c>
      <c r="H143" s="379">
        <f t="shared" si="63"/>
        <v>2957.0130601176361</v>
      </c>
      <c r="I143" s="398">
        <f t="shared" si="64"/>
        <v>2957.0130601176361</v>
      </c>
      <c r="J143" s="54">
        <f t="shared" si="65"/>
        <v>0</v>
      </c>
      <c r="K143" s="54"/>
      <c r="L143" s="129"/>
      <c r="M143" s="54">
        <f t="shared" si="66"/>
        <v>0</v>
      </c>
      <c r="N143" s="129"/>
      <c r="O143" s="54">
        <f t="shared" si="67"/>
        <v>0</v>
      </c>
      <c r="P143" s="54">
        <f t="shared" si="68"/>
        <v>0</v>
      </c>
      <c r="Q143" s="1"/>
    </row>
    <row r="144" spans="2:17" ht="12.5">
      <c r="B144" s="7" t="str">
        <f t="shared" si="69"/>
        <v/>
      </c>
      <c r="C144" s="50">
        <f>IF(D93="","-",+C143+1)</f>
        <v>2057</v>
      </c>
      <c r="D144" s="12">
        <f>IF(F143+SUM(E$99:E143)=D$92,F143,D$92-SUM(E$99:E143))</f>
        <v>0</v>
      </c>
      <c r="E144" s="377">
        <f>IF(+J96&lt;F143,J96,D144)</f>
        <v>0</v>
      </c>
      <c r="F144" s="55">
        <f t="shared" si="70"/>
        <v>0</v>
      </c>
      <c r="G144" s="55">
        <f t="shared" si="62"/>
        <v>0</v>
      </c>
      <c r="H144" s="379">
        <f t="shared" si="63"/>
        <v>0</v>
      </c>
      <c r="I144" s="398">
        <f t="shared" si="64"/>
        <v>0</v>
      </c>
      <c r="J144" s="54">
        <f t="shared" si="65"/>
        <v>0</v>
      </c>
      <c r="K144" s="54"/>
      <c r="L144" s="129"/>
      <c r="M144" s="54">
        <f t="shared" si="66"/>
        <v>0</v>
      </c>
      <c r="N144" s="129"/>
      <c r="O144" s="54">
        <f t="shared" si="67"/>
        <v>0</v>
      </c>
      <c r="P144" s="54">
        <f t="shared" si="68"/>
        <v>0</v>
      </c>
      <c r="Q144" s="1"/>
    </row>
    <row r="145" spans="2:17" ht="12.5">
      <c r="B145" s="7" t="str">
        <f t="shared" si="69"/>
        <v/>
      </c>
      <c r="C145" s="50">
        <f>IF(D93="","-",+C144+1)</f>
        <v>2058</v>
      </c>
      <c r="D145" s="12">
        <f>IF(F144+SUM(E$99:E144)=D$92,F144,D$92-SUM(E$99:E144))</f>
        <v>0</v>
      </c>
      <c r="E145" s="377">
        <f>IF(+J96&lt;F144,J96,D145)</f>
        <v>0</v>
      </c>
      <c r="F145" s="55">
        <f t="shared" si="70"/>
        <v>0</v>
      </c>
      <c r="G145" s="55">
        <f t="shared" si="62"/>
        <v>0</v>
      </c>
      <c r="H145" s="379">
        <f t="shared" si="63"/>
        <v>0</v>
      </c>
      <c r="I145" s="398">
        <f t="shared" si="64"/>
        <v>0</v>
      </c>
      <c r="J145" s="54">
        <f t="shared" si="65"/>
        <v>0</v>
      </c>
      <c r="K145" s="54"/>
      <c r="L145" s="129"/>
      <c r="M145" s="54">
        <f t="shared" si="66"/>
        <v>0</v>
      </c>
      <c r="N145" s="129"/>
      <c r="O145" s="54">
        <f t="shared" si="67"/>
        <v>0</v>
      </c>
      <c r="P145" s="54">
        <f t="shared" si="68"/>
        <v>0</v>
      </c>
      <c r="Q145" s="1"/>
    </row>
    <row r="146" spans="2:17" ht="12.5">
      <c r="B146" s="7" t="str">
        <f t="shared" si="69"/>
        <v/>
      </c>
      <c r="C146" s="50">
        <f>IF(D93="","-",+C145+1)</f>
        <v>2059</v>
      </c>
      <c r="D146" s="12">
        <f>IF(F145+SUM(E$99:E145)=D$92,F145,D$92-SUM(E$99:E145))</f>
        <v>0</v>
      </c>
      <c r="E146" s="377">
        <f>IF(+J96&lt;F145,J96,D146)</f>
        <v>0</v>
      </c>
      <c r="F146" s="55">
        <f t="shared" si="70"/>
        <v>0</v>
      </c>
      <c r="G146" s="55">
        <f t="shared" si="62"/>
        <v>0</v>
      </c>
      <c r="H146" s="379">
        <f t="shared" si="63"/>
        <v>0</v>
      </c>
      <c r="I146" s="398">
        <f t="shared" si="64"/>
        <v>0</v>
      </c>
      <c r="J146" s="54">
        <f t="shared" si="65"/>
        <v>0</v>
      </c>
      <c r="K146" s="54"/>
      <c r="L146" s="129"/>
      <c r="M146" s="54">
        <f t="shared" si="66"/>
        <v>0</v>
      </c>
      <c r="N146" s="129"/>
      <c r="O146" s="54">
        <f t="shared" si="67"/>
        <v>0</v>
      </c>
      <c r="P146" s="54">
        <f t="shared" si="68"/>
        <v>0</v>
      </c>
      <c r="Q146" s="1"/>
    </row>
    <row r="147" spans="2:17" ht="12.5">
      <c r="B147" s="7" t="str">
        <f t="shared" si="69"/>
        <v/>
      </c>
      <c r="C147" s="50">
        <f>IF(D93="","-",+C146+1)</f>
        <v>2060</v>
      </c>
      <c r="D147" s="12">
        <f>IF(F146+SUM(E$99:E146)=D$92,F146,D$92-SUM(E$99:E146))</f>
        <v>0</v>
      </c>
      <c r="E147" s="377">
        <f>IF(+J96&lt;F146,J96,D147)</f>
        <v>0</v>
      </c>
      <c r="F147" s="55">
        <f t="shared" si="70"/>
        <v>0</v>
      </c>
      <c r="G147" s="55">
        <f t="shared" si="62"/>
        <v>0</v>
      </c>
      <c r="H147" s="379">
        <f t="shared" si="63"/>
        <v>0</v>
      </c>
      <c r="I147" s="398">
        <f t="shared" si="64"/>
        <v>0</v>
      </c>
      <c r="J147" s="54">
        <f t="shared" si="65"/>
        <v>0</v>
      </c>
      <c r="K147" s="54"/>
      <c r="L147" s="129"/>
      <c r="M147" s="54">
        <f t="shared" si="66"/>
        <v>0</v>
      </c>
      <c r="N147" s="129"/>
      <c r="O147" s="54">
        <f t="shared" si="67"/>
        <v>0</v>
      </c>
      <c r="P147" s="54">
        <f t="shared" si="68"/>
        <v>0</v>
      </c>
      <c r="Q147" s="1"/>
    </row>
    <row r="148" spans="2:17" ht="12.5">
      <c r="B148" s="7" t="str">
        <f t="shared" si="69"/>
        <v/>
      </c>
      <c r="C148" s="50">
        <f>IF(D93="","-",+C147+1)</f>
        <v>2061</v>
      </c>
      <c r="D148" s="12">
        <f>IF(F147+SUM(E$99:E147)=D$92,F147,D$92-SUM(E$99:E147))</f>
        <v>0</v>
      </c>
      <c r="E148" s="377">
        <f>IF(+J96&lt;F147,J96,D148)</f>
        <v>0</v>
      </c>
      <c r="F148" s="55">
        <f t="shared" si="70"/>
        <v>0</v>
      </c>
      <c r="G148" s="55">
        <f t="shared" si="62"/>
        <v>0</v>
      </c>
      <c r="H148" s="379">
        <f t="shared" si="63"/>
        <v>0</v>
      </c>
      <c r="I148" s="398">
        <f t="shared" si="64"/>
        <v>0</v>
      </c>
      <c r="J148" s="54">
        <f t="shared" si="65"/>
        <v>0</v>
      </c>
      <c r="K148" s="54"/>
      <c r="L148" s="129"/>
      <c r="M148" s="54">
        <f t="shared" si="66"/>
        <v>0</v>
      </c>
      <c r="N148" s="129"/>
      <c r="O148" s="54">
        <f t="shared" si="67"/>
        <v>0</v>
      </c>
      <c r="P148" s="54">
        <f t="shared" si="68"/>
        <v>0</v>
      </c>
      <c r="Q148" s="1"/>
    </row>
    <row r="149" spans="2:17" ht="12.5">
      <c r="B149" s="7" t="str">
        <f t="shared" si="69"/>
        <v/>
      </c>
      <c r="C149" s="50">
        <f>IF(D93="","-",+C148+1)</f>
        <v>2062</v>
      </c>
      <c r="D149" s="12">
        <f>IF(F148+SUM(E$99:E148)=D$92,F148,D$92-SUM(E$99:E148))</f>
        <v>0</v>
      </c>
      <c r="E149" s="377">
        <f>IF(+J96&lt;F148,J96,D149)</f>
        <v>0</v>
      </c>
      <c r="F149" s="55">
        <f t="shared" si="70"/>
        <v>0</v>
      </c>
      <c r="G149" s="55">
        <f t="shared" si="62"/>
        <v>0</v>
      </c>
      <c r="H149" s="379">
        <f t="shared" si="63"/>
        <v>0</v>
      </c>
      <c r="I149" s="398">
        <f t="shared" si="64"/>
        <v>0</v>
      </c>
      <c r="J149" s="54">
        <f t="shared" si="65"/>
        <v>0</v>
      </c>
      <c r="K149" s="54"/>
      <c r="L149" s="129"/>
      <c r="M149" s="54">
        <f t="shared" si="66"/>
        <v>0</v>
      </c>
      <c r="N149" s="129"/>
      <c r="O149" s="54">
        <f t="shared" si="67"/>
        <v>0</v>
      </c>
      <c r="P149" s="54">
        <f t="shared" si="68"/>
        <v>0</v>
      </c>
      <c r="Q149" s="1"/>
    </row>
    <row r="150" spans="2:17" ht="12.5">
      <c r="B150" s="7" t="str">
        <f t="shared" si="69"/>
        <v/>
      </c>
      <c r="C150" s="50">
        <f>IF(D93="","-",+C149+1)</f>
        <v>2063</v>
      </c>
      <c r="D150" s="12">
        <f>IF(F149+SUM(E$99:E149)=D$92,F149,D$92-SUM(E$99:E149))</f>
        <v>0</v>
      </c>
      <c r="E150" s="377">
        <f>IF(+J96&lt;F149,J96,D150)</f>
        <v>0</v>
      </c>
      <c r="F150" s="55">
        <f t="shared" si="70"/>
        <v>0</v>
      </c>
      <c r="G150" s="55">
        <f t="shared" si="62"/>
        <v>0</v>
      </c>
      <c r="H150" s="379">
        <f t="shared" si="63"/>
        <v>0</v>
      </c>
      <c r="I150" s="398">
        <f t="shared" si="64"/>
        <v>0</v>
      </c>
      <c r="J150" s="54">
        <f t="shared" si="65"/>
        <v>0</v>
      </c>
      <c r="K150" s="54"/>
      <c r="L150" s="129"/>
      <c r="M150" s="54">
        <f t="shared" si="66"/>
        <v>0</v>
      </c>
      <c r="N150" s="129"/>
      <c r="O150" s="54">
        <f t="shared" si="67"/>
        <v>0</v>
      </c>
      <c r="P150" s="54">
        <f t="shared" si="68"/>
        <v>0</v>
      </c>
      <c r="Q150" s="1"/>
    </row>
    <row r="151" spans="2:17" ht="12.5">
      <c r="B151" s="7" t="str">
        <f t="shared" si="69"/>
        <v/>
      </c>
      <c r="C151" s="50">
        <f>IF(D93="","-",+C150+1)</f>
        <v>2064</v>
      </c>
      <c r="D151" s="12">
        <f>IF(F150+SUM(E$99:E150)=D$92,F150,D$92-SUM(E$99:E150))</f>
        <v>0</v>
      </c>
      <c r="E151" s="377">
        <f>IF(+J96&lt;F150,J96,D151)</f>
        <v>0</v>
      </c>
      <c r="F151" s="55">
        <f t="shared" si="70"/>
        <v>0</v>
      </c>
      <c r="G151" s="55">
        <f t="shared" si="62"/>
        <v>0</v>
      </c>
      <c r="H151" s="379">
        <f t="shared" si="63"/>
        <v>0</v>
      </c>
      <c r="I151" s="398">
        <f t="shared" si="64"/>
        <v>0</v>
      </c>
      <c r="J151" s="54">
        <f t="shared" si="65"/>
        <v>0</v>
      </c>
      <c r="K151" s="54"/>
      <c r="L151" s="129"/>
      <c r="M151" s="54">
        <f t="shared" si="66"/>
        <v>0</v>
      </c>
      <c r="N151" s="129"/>
      <c r="O151" s="54">
        <f t="shared" si="67"/>
        <v>0</v>
      </c>
      <c r="P151" s="54">
        <f t="shared" si="68"/>
        <v>0</v>
      </c>
      <c r="Q151" s="1"/>
    </row>
    <row r="152" spans="2:17" ht="12.5">
      <c r="B152" s="7" t="str">
        <f t="shared" si="69"/>
        <v/>
      </c>
      <c r="C152" s="50">
        <f>IF(D93="","-",+C151+1)</f>
        <v>2065</v>
      </c>
      <c r="D152" s="12">
        <f>IF(F151+SUM(E$99:E151)=D$92,F151,D$92-SUM(E$99:E151))</f>
        <v>0</v>
      </c>
      <c r="E152" s="377">
        <f>IF(+J96&lt;F151,J96,D152)</f>
        <v>0</v>
      </c>
      <c r="F152" s="55">
        <f t="shared" si="70"/>
        <v>0</v>
      </c>
      <c r="G152" s="55">
        <f t="shared" si="62"/>
        <v>0</v>
      </c>
      <c r="H152" s="379">
        <f t="shared" si="63"/>
        <v>0</v>
      </c>
      <c r="I152" s="398">
        <f t="shared" si="64"/>
        <v>0</v>
      </c>
      <c r="J152" s="54">
        <f t="shared" si="65"/>
        <v>0</v>
      </c>
      <c r="K152" s="54"/>
      <c r="L152" s="129"/>
      <c r="M152" s="54">
        <f t="shared" si="66"/>
        <v>0</v>
      </c>
      <c r="N152" s="129"/>
      <c r="O152" s="54">
        <f t="shared" si="67"/>
        <v>0</v>
      </c>
      <c r="P152" s="54">
        <f t="shared" si="68"/>
        <v>0</v>
      </c>
      <c r="Q152" s="1"/>
    </row>
    <row r="153" spans="2:17" ht="12.5">
      <c r="B153" s="7" t="str">
        <f t="shared" si="69"/>
        <v/>
      </c>
      <c r="C153" s="50">
        <f>IF(D93="","-",+C152+1)</f>
        <v>2066</v>
      </c>
      <c r="D153" s="12">
        <f>IF(F152+SUM(E$99:E152)=D$92,F152,D$92-SUM(E$99:E152))</f>
        <v>0</v>
      </c>
      <c r="E153" s="377">
        <f>IF(+J96&lt;F152,J96,D153)</f>
        <v>0</v>
      </c>
      <c r="F153" s="55">
        <f t="shared" si="70"/>
        <v>0</v>
      </c>
      <c r="G153" s="55">
        <f t="shared" si="62"/>
        <v>0</v>
      </c>
      <c r="H153" s="379">
        <f t="shared" si="63"/>
        <v>0</v>
      </c>
      <c r="I153" s="398">
        <f t="shared" si="64"/>
        <v>0</v>
      </c>
      <c r="J153" s="54">
        <f t="shared" si="65"/>
        <v>0</v>
      </c>
      <c r="K153" s="54"/>
      <c r="L153" s="129"/>
      <c r="M153" s="54">
        <f t="shared" si="66"/>
        <v>0</v>
      </c>
      <c r="N153" s="129"/>
      <c r="O153" s="54">
        <f t="shared" si="67"/>
        <v>0</v>
      </c>
      <c r="P153" s="54">
        <f t="shared" si="68"/>
        <v>0</v>
      </c>
      <c r="Q153" s="1"/>
    </row>
    <row r="154" spans="2:17" ht="13" thickBot="1">
      <c r="B154" s="7" t="str">
        <f t="shared" si="69"/>
        <v/>
      </c>
      <c r="C154" s="59">
        <f>IF(D93="","-",+C153+1)</f>
        <v>2067</v>
      </c>
      <c r="D154" s="84">
        <f>IF(F153+SUM(E$99:E153)=D$92,F153,D$92-SUM(E$99:E153))</f>
        <v>0</v>
      </c>
      <c r="E154" s="380">
        <f>IF(+J96&lt;F153,J96,D154)</f>
        <v>0</v>
      </c>
      <c r="F154" s="60">
        <f t="shared" si="70"/>
        <v>0</v>
      </c>
      <c r="G154" s="60">
        <f t="shared" si="62"/>
        <v>0</v>
      </c>
      <c r="H154" s="381">
        <f t="shared" si="63"/>
        <v>0</v>
      </c>
      <c r="I154" s="399">
        <f t="shared" si="64"/>
        <v>0</v>
      </c>
      <c r="J154" s="64">
        <f t="shared" si="65"/>
        <v>0</v>
      </c>
      <c r="K154" s="54"/>
      <c r="L154" s="130"/>
      <c r="M154" s="64">
        <f t="shared" si="66"/>
        <v>0</v>
      </c>
      <c r="N154" s="130"/>
      <c r="O154" s="64">
        <f t="shared" si="67"/>
        <v>0</v>
      </c>
      <c r="P154" s="64">
        <f t="shared" si="68"/>
        <v>0</v>
      </c>
      <c r="Q154" s="1"/>
    </row>
    <row r="155" spans="2:17" ht="12.5">
      <c r="C155" s="12" t="s">
        <v>78</v>
      </c>
      <c r="D155" s="292"/>
      <c r="E155" s="292">
        <f>SUM(E99:E154)</f>
        <v>5268479.0000000028</v>
      </c>
      <c r="F155" s="292"/>
      <c r="G155" s="292"/>
      <c r="H155" s="292">
        <f>SUM(H99:H154)</f>
        <v>19323021.100557271</v>
      </c>
      <c r="I155" s="292">
        <f>SUM(I99:I154)</f>
        <v>19323021.100557271</v>
      </c>
      <c r="J155" s="292">
        <f>SUM(J99:J154)</f>
        <v>0</v>
      </c>
      <c r="K155" s="292"/>
      <c r="L155" s="292"/>
      <c r="M155" s="292"/>
      <c r="N155" s="292"/>
      <c r="O155" s="292"/>
      <c r="P155" s="1"/>
      <c r="Q155" s="1"/>
    </row>
    <row r="156" spans="2:17" ht="12.5"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  <c r="Q157" s="1"/>
    </row>
    <row r="158" spans="2:17" ht="12.5"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01" priority="1" stopIfTrue="1" operator="equal">
      <formula>$I$10</formula>
    </cfRule>
  </conditionalFormatting>
  <conditionalFormatting sqref="C99:C154">
    <cfRule type="cellIs" dxfId="10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80"/>
  <dimension ref="A1:Q162"/>
  <sheetViews>
    <sheetView zoomScaleNormal="100" zoomScaleSheetLayoutView="75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29 of 77</v>
      </c>
      <c r="Q1" s="13"/>
    </row>
    <row r="2" spans="1:17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 t="str">
        <f>RIGHT(N3,3)</f>
        <v/>
      </c>
      <c r="P3" s="96">
        <v>1</v>
      </c>
    </row>
    <row r="4" spans="1:17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7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198924.05712746424</v>
      </c>
      <c r="P5" s="1"/>
    </row>
    <row r="6" spans="1:17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198924.05712746424</v>
      </c>
      <c r="O6" s="1"/>
      <c r="P6" s="1"/>
    </row>
    <row r="7" spans="1:17" ht="13.5" thickBot="1">
      <c r="C7" s="25" t="s">
        <v>48</v>
      </c>
      <c r="D7" s="127" t="s">
        <v>282</v>
      </c>
      <c r="E7" s="1"/>
      <c r="F7" s="1"/>
      <c r="G7" s="29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7" ht="13.5" thickBot="1">
      <c r="C8" s="29"/>
      <c r="D8" s="104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423" t="s">
        <v>281</v>
      </c>
      <c r="E9" s="456" t="s">
        <v>490</v>
      </c>
      <c r="F9" s="31"/>
      <c r="G9" s="461" t="s">
        <v>543</v>
      </c>
      <c r="H9" s="31"/>
      <c r="I9" s="32"/>
      <c r="J9" s="33"/>
      <c r="P9" s="1"/>
    </row>
    <row r="10" spans="1:17" ht="13">
      <c r="C10" s="34" t="s">
        <v>51</v>
      </c>
      <c r="D10" s="362">
        <v>1881887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7" ht="12.5">
      <c r="C11" s="34" t="s">
        <v>54</v>
      </c>
      <c r="D11" s="37">
        <v>2012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2">
        <v>12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45899.682926829271</v>
      </c>
      <c r="J14" s="292"/>
      <c r="K14" s="292"/>
      <c r="L14" s="292"/>
      <c r="M14" s="292"/>
      <c r="N14" s="292"/>
      <c r="O14" s="1"/>
      <c r="P14" s="1"/>
    </row>
    <row r="15" spans="1:17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131" t="s">
        <v>260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2012</v>
      </c>
      <c r="D17" s="133">
        <v>1521900</v>
      </c>
      <c r="E17" s="373">
        <v>0</v>
      </c>
      <c r="F17" s="133">
        <v>1521900</v>
      </c>
      <c r="G17" s="373">
        <v>226337.18116854847</v>
      </c>
      <c r="H17" s="374">
        <v>226337.18116854847</v>
      </c>
      <c r="I17" s="141">
        <v>0</v>
      </c>
      <c r="J17" s="52"/>
      <c r="K17" s="112">
        <f t="shared" ref="K17:K22" si="0">G17</f>
        <v>226337.18116854847</v>
      </c>
      <c r="L17" s="53">
        <f t="shared" ref="L17:L48" si="1">IF(K17&lt;&gt;0,+G17-K17,0)</f>
        <v>0</v>
      </c>
      <c r="M17" s="112">
        <f t="shared" ref="M17:M22" si="2">H17</f>
        <v>226337.18116854847</v>
      </c>
      <c r="N17" s="53">
        <f t="shared" ref="N17:N48" si="3">IF(M17&lt;&gt;0,+H17-M17,0)</f>
        <v>0</v>
      </c>
      <c r="O17" s="54">
        <f t="shared" ref="O17:O48" si="4">+N17-L17</f>
        <v>0</v>
      </c>
      <c r="P17" s="1"/>
    </row>
    <row r="18" spans="2:16" ht="12.5">
      <c r="B18" s="7" t="str">
        <f t="shared" ref="B18:B49" si="5">IF(D18=F17,"","IU")</f>
        <v>IU</v>
      </c>
      <c r="C18" s="50">
        <f>IF(D11="","-",+C17+1)</f>
        <v>2013</v>
      </c>
      <c r="D18" s="151">
        <v>1886753</v>
      </c>
      <c r="E18" s="419">
        <v>44922.690476190473</v>
      </c>
      <c r="F18" s="151">
        <v>1841830.3095238095</v>
      </c>
      <c r="G18" s="419">
        <v>302755.14118520013</v>
      </c>
      <c r="H18" s="420">
        <v>302755.14118520013</v>
      </c>
      <c r="I18" s="153">
        <v>0</v>
      </c>
      <c r="J18" s="52"/>
      <c r="K18" s="113">
        <f t="shared" si="0"/>
        <v>302755.14118520013</v>
      </c>
      <c r="L18" s="54">
        <f t="shared" ref="L18:L23" si="6">IF(K18&lt;&gt;0,+G18-K18,0)</f>
        <v>0</v>
      </c>
      <c r="M18" s="113">
        <f t="shared" si="2"/>
        <v>302755.14118520013</v>
      </c>
      <c r="N18" s="54">
        <f t="shared" ref="N18:N23" si="7">IF(M18&lt;&gt;0,+H18-M18,0)</f>
        <v>0</v>
      </c>
      <c r="O18" s="54">
        <f t="shared" ref="O18:O23" si="8">+N18-L18</f>
        <v>0</v>
      </c>
      <c r="P18" s="1"/>
    </row>
    <row r="19" spans="2:16" ht="12.5">
      <c r="B19" s="7" t="str">
        <f t="shared" si="5"/>
        <v>IU</v>
      </c>
      <c r="C19" s="50">
        <f>IF(D11="","-",+C18+1)</f>
        <v>2014</v>
      </c>
      <c r="D19" s="151">
        <v>1836964.3095238095</v>
      </c>
      <c r="E19" s="419">
        <v>44806.833333333336</v>
      </c>
      <c r="F19" s="151">
        <v>1792157.4761904762</v>
      </c>
      <c r="G19" s="419">
        <v>286587.70931021811</v>
      </c>
      <c r="H19" s="420">
        <v>286587.70931021811</v>
      </c>
      <c r="I19" s="153">
        <v>0</v>
      </c>
      <c r="J19" s="52"/>
      <c r="K19" s="113">
        <f t="shared" si="0"/>
        <v>286587.70931021811</v>
      </c>
      <c r="L19" s="54">
        <f t="shared" si="6"/>
        <v>0</v>
      </c>
      <c r="M19" s="113">
        <f t="shared" si="2"/>
        <v>286587.70931021811</v>
      </c>
      <c r="N19" s="54">
        <f t="shared" si="7"/>
        <v>0</v>
      </c>
      <c r="O19" s="54">
        <f t="shared" si="8"/>
        <v>0</v>
      </c>
      <c r="P19" s="1"/>
    </row>
    <row r="20" spans="2:16" ht="12.5">
      <c r="B20" s="7" t="str">
        <f t="shared" si="5"/>
        <v/>
      </c>
      <c r="C20" s="50">
        <f>IF(D11="","-",+C19+1)</f>
        <v>2015</v>
      </c>
      <c r="D20" s="151">
        <v>1792157.4761904762</v>
      </c>
      <c r="E20" s="419">
        <v>44806.833333333336</v>
      </c>
      <c r="F20" s="151">
        <v>1747350.642857143</v>
      </c>
      <c r="G20" s="419">
        <v>274941.30198456615</v>
      </c>
      <c r="H20" s="420">
        <v>274941.30198456615</v>
      </c>
      <c r="I20" s="52">
        <v>0</v>
      </c>
      <c r="J20" s="52"/>
      <c r="K20" s="113">
        <f t="shared" si="0"/>
        <v>274941.30198456615</v>
      </c>
      <c r="L20" s="54">
        <f t="shared" si="6"/>
        <v>0</v>
      </c>
      <c r="M20" s="113">
        <f t="shared" si="2"/>
        <v>274941.30198456615</v>
      </c>
      <c r="N20" s="54">
        <f t="shared" si="7"/>
        <v>0</v>
      </c>
      <c r="O20" s="54">
        <f t="shared" si="8"/>
        <v>0</v>
      </c>
      <c r="P20" s="1"/>
    </row>
    <row r="21" spans="2:16" ht="12.5">
      <c r="B21" s="7" t="str">
        <f t="shared" si="5"/>
        <v/>
      </c>
      <c r="C21" s="50">
        <f>IF(D12="","-",+C20+1)</f>
        <v>2016</v>
      </c>
      <c r="D21" s="151">
        <v>1747350.642857143</v>
      </c>
      <c r="E21" s="419">
        <v>44806.833333333336</v>
      </c>
      <c r="F21" s="151">
        <v>1702543.8095238097</v>
      </c>
      <c r="G21" s="419">
        <v>266273.68954480469</v>
      </c>
      <c r="H21" s="420">
        <v>266273.68954480469</v>
      </c>
      <c r="I21" s="52">
        <f t="shared" ref="I21:I48" si="9">H21-G21</f>
        <v>0</v>
      </c>
      <c r="J21" s="52"/>
      <c r="K21" s="113">
        <f t="shared" si="0"/>
        <v>266273.68954480469</v>
      </c>
      <c r="L21" s="54">
        <f t="shared" si="6"/>
        <v>0</v>
      </c>
      <c r="M21" s="113">
        <f t="shared" si="2"/>
        <v>266273.68954480469</v>
      </c>
      <c r="N21" s="54">
        <f t="shared" si="7"/>
        <v>0</v>
      </c>
      <c r="O21" s="54">
        <f t="shared" si="8"/>
        <v>0</v>
      </c>
      <c r="P21" s="1"/>
    </row>
    <row r="22" spans="2:16" ht="12.5">
      <c r="B22" s="7" t="str">
        <f t="shared" si="5"/>
        <v/>
      </c>
      <c r="C22" s="50">
        <f>IF(D11="","-",+C21+1)</f>
        <v>2017</v>
      </c>
      <c r="D22" s="151">
        <v>1702543.8095238097</v>
      </c>
      <c r="E22" s="419">
        <v>43764.813953488374</v>
      </c>
      <c r="F22" s="151">
        <v>1658778.9955703213</v>
      </c>
      <c r="G22" s="419">
        <v>251986.21326636171</v>
      </c>
      <c r="H22" s="420">
        <v>251986.21326636171</v>
      </c>
      <c r="I22" s="52">
        <f t="shared" si="9"/>
        <v>0</v>
      </c>
      <c r="J22" s="52"/>
      <c r="K22" s="113">
        <f t="shared" si="0"/>
        <v>251986.21326636171</v>
      </c>
      <c r="L22" s="54">
        <f t="shared" si="6"/>
        <v>0</v>
      </c>
      <c r="M22" s="113">
        <f t="shared" si="2"/>
        <v>251986.21326636171</v>
      </c>
      <c r="N22" s="54">
        <f t="shared" si="7"/>
        <v>0</v>
      </c>
      <c r="O22" s="54">
        <f t="shared" si="8"/>
        <v>0</v>
      </c>
      <c r="P22" s="1"/>
    </row>
    <row r="23" spans="2:16" ht="12.5">
      <c r="B23" s="7" t="str">
        <f t="shared" si="5"/>
        <v/>
      </c>
      <c r="C23" s="50">
        <f>IF(D11="","-",+C22+1)</f>
        <v>2018</v>
      </c>
      <c r="D23" s="151">
        <v>1658778.9955703213</v>
      </c>
      <c r="E23" s="419">
        <v>45899.682926829271</v>
      </c>
      <c r="F23" s="151">
        <v>1612879.3126434921</v>
      </c>
      <c r="G23" s="419">
        <v>253803.9152686233</v>
      </c>
      <c r="H23" s="420">
        <v>253803.9152686233</v>
      </c>
      <c r="I23" s="52">
        <f t="shared" si="9"/>
        <v>0</v>
      </c>
      <c r="J23" s="52"/>
      <c r="K23" s="113">
        <f t="shared" ref="K23:K28" si="10">G23</f>
        <v>253803.9152686233</v>
      </c>
      <c r="L23" s="54">
        <f t="shared" si="6"/>
        <v>0</v>
      </c>
      <c r="M23" s="113">
        <f t="shared" ref="M23:M28" si="11">H23</f>
        <v>253803.9152686233</v>
      </c>
      <c r="N23" s="54">
        <f t="shared" si="7"/>
        <v>0</v>
      </c>
      <c r="O23" s="54">
        <f t="shared" si="8"/>
        <v>0</v>
      </c>
      <c r="P23" s="1"/>
    </row>
    <row r="24" spans="2:16" ht="12.5">
      <c r="B24" s="7" t="str">
        <f t="shared" si="5"/>
        <v/>
      </c>
      <c r="C24" s="50">
        <f>IF(D11="","-",+C23+1)</f>
        <v>2019</v>
      </c>
      <c r="D24" s="151">
        <v>1612879.3126434921</v>
      </c>
      <c r="E24" s="419">
        <v>45899.682926829271</v>
      </c>
      <c r="F24" s="151">
        <v>1566979.6297166629</v>
      </c>
      <c r="G24" s="419">
        <v>247970.33642594516</v>
      </c>
      <c r="H24" s="420">
        <v>247970.33642594516</v>
      </c>
      <c r="I24" s="52">
        <f t="shared" si="9"/>
        <v>0</v>
      </c>
      <c r="J24" s="52"/>
      <c r="K24" s="113">
        <f t="shared" si="10"/>
        <v>247970.33642594516</v>
      </c>
      <c r="L24" s="54">
        <f t="shared" ref="L24" si="12">IF(K24&lt;&gt;0,+G24-K24,0)</f>
        <v>0</v>
      </c>
      <c r="M24" s="113">
        <f t="shared" si="11"/>
        <v>247970.33642594516</v>
      </c>
      <c r="N24" s="54">
        <f t="shared" si="3"/>
        <v>0</v>
      </c>
      <c r="O24" s="54">
        <f t="shared" si="4"/>
        <v>0</v>
      </c>
      <c r="P24" s="1"/>
    </row>
    <row r="25" spans="2:16" ht="12.5">
      <c r="B25" s="7" t="str">
        <f t="shared" si="5"/>
        <v/>
      </c>
      <c r="C25" s="50">
        <f>IF(D11="","-",+C24+1)</f>
        <v>2020</v>
      </c>
      <c r="D25" s="151">
        <v>1566979.6297166629</v>
      </c>
      <c r="E25" s="419">
        <v>45899.682926829271</v>
      </c>
      <c r="F25" s="151">
        <v>1521079.9467898337</v>
      </c>
      <c r="G25" s="419">
        <v>203908.67428410932</v>
      </c>
      <c r="H25" s="420">
        <v>203908.67428410932</v>
      </c>
      <c r="I25" s="52">
        <f t="shared" si="9"/>
        <v>0</v>
      </c>
      <c r="J25" s="52"/>
      <c r="K25" s="113">
        <f t="shared" si="10"/>
        <v>203908.67428410932</v>
      </c>
      <c r="L25" s="54">
        <f t="shared" ref="L25" si="13">IF(K25&lt;&gt;0,+G25-K25,0)</f>
        <v>0</v>
      </c>
      <c r="M25" s="113">
        <f t="shared" si="11"/>
        <v>203908.67428410932</v>
      </c>
      <c r="N25" s="54">
        <f t="shared" si="3"/>
        <v>0</v>
      </c>
      <c r="O25" s="54">
        <f t="shared" si="4"/>
        <v>0</v>
      </c>
      <c r="P25" s="1"/>
    </row>
    <row r="26" spans="2:16" ht="12.5">
      <c r="B26" s="7" t="str">
        <f t="shared" si="5"/>
        <v>IU</v>
      </c>
      <c r="C26" s="50">
        <f>IF(D11="","-",+C25+1)</f>
        <v>2021</v>
      </c>
      <c r="D26" s="151">
        <v>1523214.8157631741</v>
      </c>
      <c r="E26" s="419">
        <v>44806.833333333336</v>
      </c>
      <c r="F26" s="151">
        <v>1478407.9824298408</v>
      </c>
      <c r="G26" s="419">
        <v>203899.66288933976</v>
      </c>
      <c r="H26" s="420">
        <v>203899.66288933976</v>
      </c>
      <c r="I26" s="52">
        <f t="shared" si="9"/>
        <v>0</v>
      </c>
      <c r="J26" s="52"/>
      <c r="K26" s="113">
        <f t="shared" si="10"/>
        <v>203899.66288933976</v>
      </c>
      <c r="L26" s="54">
        <f t="shared" ref="L26" si="14">IF(K26&lt;&gt;0,+G26-K26,0)</f>
        <v>0</v>
      </c>
      <c r="M26" s="113">
        <f t="shared" si="11"/>
        <v>203899.66288933976</v>
      </c>
      <c r="N26" s="54">
        <f t="shared" si="3"/>
        <v>0</v>
      </c>
      <c r="O26" s="54">
        <f t="shared" si="4"/>
        <v>0</v>
      </c>
      <c r="P26" s="1"/>
    </row>
    <row r="27" spans="2:16" ht="12.5">
      <c r="B27" s="7" t="str">
        <f t="shared" si="5"/>
        <v>IU</v>
      </c>
      <c r="C27" s="50">
        <f>IF(D11="","-",+C26+1)</f>
        <v>2022</v>
      </c>
      <c r="D27" s="151">
        <v>1476273.1134565</v>
      </c>
      <c r="E27" s="419">
        <v>44806.833333333336</v>
      </c>
      <c r="F27" s="151">
        <v>1431466.2801231667</v>
      </c>
      <c r="G27" s="419">
        <v>208285.89837452956</v>
      </c>
      <c r="H27" s="420">
        <v>208285.89837452956</v>
      </c>
      <c r="I27" s="52">
        <f t="shared" si="9"/>
        <v>0</v>
      </c>
      <c r="J27" s="52"/>
      <c r="K27" s="113">
        <f t="shared" si="10"/>
        <v>208285.89837452956</v>
      </c>
      <c r="L27" s="54">
        <f t="shared" ref="L27" si="15">IF(K27&lt;&gt;0,+G27-K27,0)</f>
        <v>0</v>
      </c>
      <c r="M27" s="113">
        <f t="shared" si="11"/>
        <v>208285.89837452956</v>
      </c>
      <c r="N27" s="54">
        <f t="shared" si="3"/>
        <v>0</v>
      </c>
      <c r="O27" s="54">
        <f t="shared" si="4"/>
        <v>0</v>
      </c>
      <c r="P27" s="1"/>
    </row>
    <row r="28" spans="2:16" ht="12.5">
      <c r="B28" s="7" t="str">
        <f t="shared" si="5"/>
        <v/>
      </c>
      <c r="C28" s="50">
        <f>IF(D11="","-",+C27+1)</f>
        <v>2023</v>
      </c>
      <c r="D28" s="151">
        <v>1431466.2801231667</v>
      </c>
      <c r="E28" s="419">
        <v>44806.833333333336</v>
      </c>
      <c r="F28" s="151">
        <v>1386659.4467898335</v>
      </c>
      <c r="G28" s="419">
        <v>222809.21893516878</v>
      </c>
      <c r="H28" s="420">
        <v>222809.21893516878</v>
      </c>
      <c r="I28" s="52">
        <f t="shared" si="9"/>
        <v>0</v>
      </c>
      <c r="J28" s="52"/>
      <c r="K28" s="113">
        <f t="shared" si="10"/>
        <v>222809.21893516878</v>
      </c>
      <c r="L28" s="54">
        <f t="shared" ref="L28" si="16">IF(K28&lt;&gt;0,+G28-K28,0)</f>
        <v>0</v>
      </c>
      <c r="M28" s="113">
        <f t="shared" si="11"/>
        <v>222809.21893516878</v>
      </c>
      <c r="N28" s="54">
        <f t="shared" ref="N28" si="17">IF(M28&lt;&gt;0,+H28-M28,0)</f>
        <v>0</v>
      </c>
      <c r="O28" s="54">
        <f t="shared" ref="O28" si="18">+N28-L28</f>
        <v>0</v>
      </c>
      <c r="P28" s="1"/>
    </row>
    <row r="29" spans="2:16" ht="12.5">
      <c r="B29" s="7" t="str">
        <f t="shared" si="5"/>
        <v/>
      </c>
      <c r="C29" s="460">
        <f>IF(D11="","-",+C28+1)</f>
        <v>2024</v>
      </c>
      <c r="D29" s="151">
        <v>1386659.4467898335</v>
      </c>
      <c r="E29" s="419">
        <v>42770.159090909088</v>
      </c>
      <c r="F29" s="151">
        <v>1343889.2876989243</v>
      </c>
      <c r="G29" s="419">
        <v>205957.48812840792</v>
      </c>
      <c r="H29" s="420">
        <v>205957.48812840792</v>
      </c>
      <c r="I29" s="52">
        <f t="shared" si="9"/>
        <v>0</v>
      </c>
      <c r="J29" s="52"/>
      <c r="K29" s="113">
        <f t="shared" ref="K29" si="19">G29</f>
        <v>205957.48812840792</v>
      </c>
      <c r="L29" s="54">
        <f t="shared" ref="L29" si="20">IF(K29&lt;&gt;0,+G29-K29,0)</f>
        <v>0</v>
      </c>
      <c r="M29" s="113">
        <f t="shared" ref="M29" si="21">H29</f>
        <v>205957.48812840792</v>
      </c>
      <c r="N29" s="54">
        <f t="shared" ref="N29" si="22">IF(M29&lt;&gt;0,+H29-M29,0)</f>
        <v>0</v>
      </c>
      <c r="O29" s="54">
        <f t="shared" ref="O29" si="23">+N29-L29</f>
        <v>0</v>
      </c>
      <c r="P29" s="1"/>
    </row>
    <row r="30" spans="2:16" ht="13">
      <c r="B30" s="7" t="str">
        <f t="shared" si="5"/>
        <v/>
      </c>
      <c r="C30" s="459">
        <f>IF(D11="","-",+C29+1)</f>
        <v>2025</v>
      </c>
      <c r="D30" s="151">
        <v>1343889.2876989243</v>
      </c>
      <c r="E30" s="419">
        <v>43764.813953488374</v>
      </c>
      <c r="F30" s="151">
        <v>1300124.4737454359</v>
      </c>
      <c r="G30" s="419">
        <v>202043.65008656291</v>
      </c>
      <c r="H30" s="420">
        <v>202043.65008656291</v>
      </c>
      <c r="I30" s="52">
        <f t="shared" si="9"/>
        <v>0</v>
      </c>
      <c r="J30" s="52"/>
      <c r="K30" s="113">
        <f t="shared" ref="K30" si="24">G30</f>
        <v>202043.65008656291</v>
      </c>
      <c r="L30" s="54">
        <f t="shared" ref="L30" si="25">IF(K30&lt;&gt;0,+G30-K30,0)</f>
        <v>0</v>
      </c>
      <c r="M30" s="113">
        <f t="shared" ref="M30" si="26">H30</f>
        <v>202043.65008656291</v>
      </c>
      <c r="N30" s="54">
        <f t="shared" ref="N30" si="27">IF(M30&lt;&gt;0,+H30-M30,0)</f>
        <v>0</v>
      </c>
      <c r="O30" s="54">
        <f t="shared" ref="O30" si="28">+N30-L30</f>
        <v>0</v>
      </c>
      <c r="P30" s="1"/>
    </row>
    <row r="31" spans="2:16" ht="12.5">
      <c r="B31" s="7" t="str">
        <f t="shared" si="5"/>
        <v/>
      </c>
      <c r="C31" s="50">
        <f>IF(D11="","-",+C30+1)</f>
        <v>2026</v>
      </c>
      <c r="D31" s="55">
        <f>IF(F30+SUM(E$17:E30)=D$10,F30,D$10-SUM(E$17:E30))</f>
        <v>1300124.4737454359</v>
      </c>
      <c r="E31" s="377">
        <f>IF(+I14&lt;F30,I14,D31)</f>
        <v>45899.682926829271</v>
      </c>
      <c r="F31" s="55">
        <f t="shared" ref="F31:F48" si="29">+D31-E31</f>
        <v>1254224.7908186067</v>
      </c>
      <c r="G31" s="378">
        <f t="shared" ref="G31:G53" si="30">+I$12*((D31+F31)/2)+E31</f>
        <v>198924.05712746424</v>
      </c>
      <c r="H31" s="363">
        <f t="shared" ref="H31:H53" si="31">+I$13*((D31+F31)/2)+E31</f>
        <v>198924.05712746424</v>
      </c>
      <c r="I31" s="52">
        <f t="shared" si="9"/>
        <v>0</v>
      </c>
      <c r="J31" s="52"/>
      <c r="K31" s="129"/>
      <c r="L31" s="54">
        <f t="shared" si="1"/>
        <v>0</v>
      </c>
      <c r="M31" s="129"/>
      <c r="N31" s="54">
        <f t="shared" si="3"/>
        <v>0</v>
      </c>
      <c r="O31" s="54">
        <f t="shared" si="4"/>
        <v>0</v>
      </c>
      <c r="P31" s="1"/>
    </row>
    <row r="32" spans="2:16" ht="12.5">
      <c r="B32" s="7" t="str">
        <f t="shared" si="5"/>
        <v/>
      </c>
      <c r="C32" s="50">
        <f>IF(D11="","-",+C31+1)</f>
        <v>2027</v>
      </c>
      <c r="D32" s="55">
        <f>IF(F31+SUM(E$17:E31)=D$10,F31,D$10-SUM(E$17:E31))</f>
        <v>1254224.7908186067</v>
      </c>
      <c r="E32" s="377">
        <f>IF(+I14&lt;F31,I14,D32)</f>
        <v>45899.682926829271</v>
      </c>
      <c r="F32" s="55">
        <f t="shared" si="29"/>
        <v>1208325.1078917775</v>
      </c>
      <c r="G32" s="378">
        <f t="shared" si="30"/>
        <v>193424.59755603841</v>
      </c>
      <c r="H32" s="363">
        <f t="shared" si="31"/>
        <v>193424.59755603841</v>
      </c>
      <c r="I32" s="52">
        <f t="shared" si="9"/>
        <v>0</v>
      </c>
      <c r="J32" s="52"/>
      <c r="K32" s="129"/>
      <c r="L32" s="54">
        <f t="shared" si="1"/>
        <v>0</v>
      </c>
      <c r="M32" s="129"/>
      <c r="N32" s="54">
        <f t="shared" si="3"/>
        <v>0</v>
      </c>
      <c r="O32" s="54">
        <f t="shared" si="4"/>
        <v>0</v>
      </c>
      <c r="P32" s="1"/>
    </row>
    <row r="33" spans="2:16" ht="12.5">
      <c r="B33" s="7" t="str">
        <f t="shared" si="5"/>
        <v/>
      </c>
      <c r="C33" s="50">
        <f>IF(D11="","-",+C32+1)</f>
        <v>2028</v>
      </c>
      <c r="D33" s="55">
        <f>IF(F32+SUM(E$17:E32)=D$10,F32,D$10-SUM(E$17:E32))</f>
        <v>1208325.1078917775</v>
      </c>
      <c r="E33" s="377">
        <f>IF(+I14&lt;F32,I14,D33)</f>
        <v>45899.682926829271</v>
      </c>
      <c r="F33" s="55">
        <f t="shared" si="29"/>
        <v>1162425.4249649483</v>
      </c>
      <c r="G33" s="378">
        <f t="shared" si="30"/>
        <v>187925.13798461264</v>
      </c>
      <c r="H33" s="363">
        <f t="shared" si="31"/>
        <v>187925.13798461264</v>
      </c>
      <c r="I33" s="52">
        <f t="shared" si="9"/>
        <v>0</v>
      </c>
      <c r="J33" s="52"/>
      <c r="K33" s="129"/>
      <c r="L33" s="54">
        <f t="shared" si="1"/>
        <v>0</v>
      </c>
      <c r="M33" s="129"/>
      <c r="N33" s="54">
        <f t="shared" si="3"/>
        <v>0</v>
      </c>
      <c r="O33" s="54">
        <f t="shared" si="4"/>
        <v>0</v>
      </c>
      <c r="P33" s="1"/>
    </row>
    <row r="34" spans="2:16" ht="12.5">
      <c r="B34" s="7" t="str">
        <f t="shared" si="5"/>
        <v/>
      </c>
      <c r="C34" s="50">
        <f>IF(D11="","-",+C33+1)</f>
        <v>2029</v>
      </c>
      <c r="D34" s="55">
        <f>IF(F33+SUM(E$17:E33)=D$10,F33,D$10-SUM(E$17:E33))</f>
        <v>1162425.4249649483</v>
      </c>
      <c r="E34" s="377">
        <f>IF(+I14&lt;F33,I14,D34)</f>
        <v>45899.682926829271</v>
      </c>
      <c r="F34" s="55">
        <f t="shared" si="29"/>
        <v>1116525.7420381191</v>
      </c>
      <c r="G34" s="378">
        <f t="shared" si="30"/>
        <v>182425.67841318678</v>
      </c>
      <c r="H34" s="363">
        <f t="shared" si="31"/>
        <v>182425.67841318678</v>
      </c>
      <c r="I34" s="52">
        <f t="shared" si="9"/>
        <v>0</v>
      </c>
      <c r="J34" s="52"/>
      <c r="K34" s="129"/>
      <c r="L34" s="54">
        <f t="shared" si="1"/>
        <v>0</v>
      </c>
      <c r="M34" s="129"/>
      <c r="N34" s="54">
        <f t="shared" si="3"/>
        <v>0</v>
      </c>
      <c r="O34" s="54">
        <f t="shared" si="4"/>
        <v>0</v>
      </c>
      <c r="P34" s="1"/>
    </row>
    <row r="35" spans="2:16" ht="12.5">
      <c r="B35" s="7" t="str">
        <f t="shared" si="5"/>
        <v/>
      </c>
      <c r="C35" s="50">
        <f>IF(D11="","-",+C34+1)</f>
        <v>2030</v>
      </c>
      <c r="D35" s="55">
        <f>IF(F34+SUM(E$17:E34)=D$10,F34,D$10-SUM(E$17:E34))</f>
        <v>1116525.7420381191</v>
      </c>
      <c r="E35" s="377">
        <f>IF(+I14&lt;F34,I14,D35)</f>
        <v>45899.682926829271</v>
      </c>
      <c r="F35" s="55">
        <f t="shared" si="29"/>
        <v>1070626.0591112899</v>
      </c>
      <c r="G35" s="378">
        <f t="shared" si="30"/>
        <v>176926.218841761</v>
      </c>
      <c r="H35" s="363">
        <f t="shared" si="31"/>
        <v>176926.218841761</v>
      </c>
      <c r="I35" s="52">
        <f t="shared" si="9"/>
        <v>0</v>
      </c>
      <c r="J35" s="52"/>
      <c r="K35" s="129"/>
      <c r="L35" s="54">
        <f t="shared" si="1"/>
        <v>0</v>
      </c>
      <c r="M35" s="129"/>
      <c r="N35" s="54">
        <f t="shared" si="3"/>
        <v>0</v>
      </c>
      <c r="O35" s="54">
        <f t="shared" si="4"/>
        <v>0</v>
      </c>
      <c r="P35" s="1"/>
    </row>
    <row r="36" spans="2:16" ht="12.5">
      <c r="B36" s="7" t="str">
        <f t="shared" si="5"/>
        <v/>
      </c>
      <c r="C36" s="50">
        <f>IF(D11="","-",+C35+1)</f>
        <v>2031</v>
      </c>
      <c r="D36" s="55">
        <f>IF(F35+SUM(E$17:E35)=D$10,F35,D$10-SUM(E$17:E35))</f>
        <v>1070626.0591112899</v>
      </c>
      <c r="E36" s="377">
        <f>IF(+I14&lt;F35,I14,D36)</f>
        <v>45899.682926829271</v>
      </c>
      <c r="F36" s="55">
        <f t="shared" si="29"/>
        <v>1024726.3761844606</v>
      </c>
      <c r="G36" s="378">
        <f t="shared" si="30"/>
        <v>171426.75927033517</v>
      </c>
      <c r="H36" s="363">
        <f t="shared" si="31"/>
        <v>171426.75927033517</v>
      </c>
      <c r="I36" s="52">
        <f t="shared" si="9"/>
        <v>0</v>
      </c>
      <c r="J36" s="52"/>
      <c r="K36" s="129"/>
      <c r="L36" s="54">
        <f t="shared" si="1"/>
        <v>0</v>
      </c>
      <c r="M36" s="129"/>
      <c r="N36" s="54">
        <f t="shared" si="3"/>
        <v>0</v>
      </c>
      <c r="O36" s="54">
        <f t="shared" si="4"/>
        <v>0</v>
      </c>
      <c r="P36" s="1"/>
    </row>
    <row r="37" spans="2:16" ht="12.5">
      <c r="B37" s="7" t="str">
        <f t="shared" si="5"/>
        <v/>
      </c>
      <c r="C37" s="50">
        <f>IF(D11="","-",+C36+1)</f>
        <v>2032</v>
      </c>
      <c r="D37" s="55">
        <f>IF(F36+SUM(E$17:E36)=D$10,F36,D$10-SUM(E$17:E36))</f>
        <v>1024726.3761844606</v>
      </c>
      <c r="E37" s="377">
        <f>IF(+I14&lt;F36,I14,D37)</f>
        <v>45899.682926829271</v>
      </c>
      <c r="F37" s="55">
        <f t="shared" si="29"/>
        <v>978826.69325763127</v>
      </c>
      <c r="G37" s="378">
        <f t="shared" si="30"/>
        <v>165927.29969890934</v>
      </c>
      <c r="H37" s="363">
        <f t="shared" si="31"/>
        <v>165927.29969890934</v>
      </c>
      <c r="I37" s="52">
        <f t="shared" si="9"/>
        <v>0</v>
      </c>
      <c r="J37" s="52"/>
      <c r="K37" s="129"/>
      <c r="L37" s="54">
        <f t="shared" si="1"/>
        <v>0</v>
      </c>
      <c r="M37" s="129"/>
      <c r="N37" s="54">
        <f t="shared" si="3"/>
        <v>0</v>
      </c>
      <c r="O37" s="54">
        <f t="shared" si="4"/>
        <v>0</v>
      </c>
      <c r="P37" s="1"/>
    </row>
    <row r="38" spans="2:16" ht="12.5">
      <c r="B38" s="7" t="str">
        <f t="shared" si="5"/>
        <v/>
      </c>
      <c r="C38" s="50">
        <f>IF(D11="","-",+C37+1)</f>
        <v>2033</v>
      </c>
      <c r="D38" s="55">
        <f>IF(F37+SUM(E$17:E37)=D$10,F37,D$10-SUM(E$17:E37))</f>
        <v>978826.69325763127</v>
      </c>
      <c r="E38" s="377">
        <f>IF(+I14&lt;F37,I14,D38)</f>
        <v>45899.682926829271</v>
      </c>
      <c r="F38" s="55">
        <f t="shared" si="29"/>
        <v>932927.01033080195</v>
      </c>
      <c r="G38" s="378">
        <f t="shared" si="30"/>
        <v>160427.84012748351</v>
      </c>
      <c r="H38" s="363">
        <f t="shared" si="31"/>
        <v>160427.84012748351</v>
      </c>
      <c r="I38" s="52">
        <f t="shared" si="9"/>
        <v>0</v>
      </c>
      <c r="J38" s="52"/>
      <c r="K38" s="129"/>
      <c r="L38" s="54">
        <f t="shared" si="1"/>
        <v>0</v>
      </c>
      <c r="M38" s="129"/>
      <c r="N38" s="54">
        <f t="shared" si="3"/>
        <v>0</v>
      </c>
      <c r="O38" s="54">
        <f t="shared" si="4"/>
        <v>0</v>
      </c>
      <c r="P38" s="1"/>
    </row>
    <row r="39" spans="2:16" ht="12.5">
      <c r="B39" s="7" t="str">
        <f t="shared" si="5"/>
        <v/>
      </c>
      <c r="C39" s="50">
        <f>IF(D11="","-",+C38+1)</f>
        <v>2034</v>
      </c>
      <c r="D39" s="55">
        <f>IF(F38+SUM(E$17:E38)=D$10,F38,D$10-SUM(E$17:E38))</f>
        <v>932927.01033080195</v>
      </c>
      <c r="E39" s="377">
        <f>IF(+I14&lt;F38,I14,D39)</f>
        <v>45899.682926829271</v>
      </c>
      <c r="F39" s="55">
        <f t="shared" si="29"/>
        <v>887027.32740397262</v>
      </c>
      <c r="G39" s="378">
        <f t="shared" si="30"/>
        <v>154928.38055605767</v>
      </c>
      <c r="H39" s="363">
        <f t="shared" si="31"/>
        <v>154928.38055605767</v>
      </c>
      <c r="I39" s="52">
        <f t="shared" si="9"/>
        <v>0</v>
      </c>
      <c r="J39" s="52"/>
      <c r="K39" s="129"/>
      <c r="L39" s="54">
        <f t="shared" si="1"/>
        <v>0</v>
      </c>
      <c r="M39" s="129"/>
      <c r="N39" s="54">
        <f t="shared" si="3"/>
        <v>0</v>
      </c>
      <c r="O39" s="54">
        <f t="shared" si="4"/>
        <v>0</v>
      </c>
      <c r="P39" s="1"/>
    </row>
    <row r="40" spans="2:16" ht="12.5">
      <c r="B40" s="7" t="str">
        <f t="shared" si="5"/>
        <v/>
      </c>
      <c r="C40" s="50">
        <f>IF(D11="","-",+C39+1)</f>
        <v>2035</v>
      </c>
      <c r="D40" s="55">
        <f>IF(F39+SUM(E$17:E39)=D$10,F39,D$10-SUM(E$17:E39))</f>
        <v>887027.32740397262</v>
      </c>
      <c r="E40" s="377">
        <f>IF(+I14&lt;F39,I14,D40)</f>
        <v>45899.682926829271</v>
      </c>
      <c r="F40" s="55">
        <f t="shared" si="29"/>
        <v>841127.6444771433</v>
      </c>
      <c r="G40" s="378">
        <f t="shared" si="30"/>
        <v>149428.92098463184</v>
      </c>
      <c r="H40" s="363">
        <f t="shared" si="31"/>
        <v>149428.92098463184</v>
      </c>
      <c r="I40" s="52">
        <f t="shared" si="9"/>
        <v>0</v>
      </c>
      <c r="J40" s="52"/>
      <c r="K40" s="129"/>
      <c r="L40" s="54">
        <f t="shared" si="1"/>
        <v>0</v>
      </c>
      <c r="M40" s="129"/>
      <c r="N40" s="54">
        <f t="shared" si="3"/>
        <v>0</v>
      </c>
      <c r="O40" s="54">
        <f t="shared" si="4"/>
        <v>0</v>
      </c>
      <c r="P40" s="1"/>
    </row>
    <row r="41" spans="2:16" ht="12.5">
      <c r="B41" s="7" t="str">
        <f t="shared" si="5"/>
        <v/>
      </c>
      <c r="C41" s="50">
        <f>IF(D11="","-",+C40+1)</f>
        <v>2036</v>
      </c>
      <c r="D41" s="55">
        <f>IF(F40+SUM(E$17:E40)=D$10,F40,D$10-SUM(E$17:E40))</f>
        <v>841127.6444771433</v>
      </c>
      <c r="E41" s="377">
        <f>IF(+I14&lt;F40,I14,D41)</f>
        <v>45899.682926829271</v>
      </c>
      <c r="F41" s="55">
        <f t="shared" si="29"/>
        <v>795227.96155031398</v>
      </c>
      <c r="G41" s="378">
        <f t="shared" si="30"/>
        <v>143929.46141320601</v>
      </c>
      <c r="H41" s="363">
        <f t="shared" si="31"/>
        <v>143929.46141320601</v>
      </c>
      <c r="I41" s="52">
        <f t="shared" si="9"/>
        <v>0</v>
      </c>
      <c r="J41" s="52"/>
      <c r="K41" s="129"/>
      <c r="L41" s="54">
        <f t="shared" si="1"/>
        <v>0</v>
      </c>
      <c r="M41" s="129"/>
      <c r="N41" s="54">
        <f t="shared" si="3"/>
        <v>0</v>
      </c>
      <c r="O41" s="54">
        <f t="shared" si="4"/>
        <v>0</v>
      </c>
      <c r="P41" s="1"/>
    </row>
    <row r="42" spans="2:16" ht="12.5">
      <c r="B42" s="7" t="str">
        <f t="shared" si="5"/>
        <v/>
      </c>
      <c r="C42" s="50">
        <f>IF(D11="","-",+C41+1)</f>
        <v>2037</v>
      </c>
      <c r="D42" s="55">
        <f>IF(F41+SUM(E$17:E41)=D$10,F41,D$10-SUM(E$17:E41))</f>
        <v>795227.96155031398</v>
      </c>
      <c r="E42" s="377">
        <f>IF(+I14&lt;F41,I14,D42)</f>
        <v>45899.682926829271</v>
      </c>
      <c r="F42" s="55">
        <f t="shared" si="29"/>
        <v>749328.27862348466</v>
      </c>
      <c r="G42" s="378">
        <f t="shared" si="30"/>
        <v>138430.00184178018</v>
      </c>
      <c r="H42" s="363">
        <f t="shared" si="31"/>
        <v>138430.00184178018</v>
      </c>
      <c r="I42" s="52">
        <f t="shared" si="9"/>
        <v>0</v>
      </c>
      <c r="J42" s="52"/>
      <c r="K42" s="129"/>
      <c r="L42" s="54">
        <f t="shared" si="1"/>
        <v>0</v>
      </c>
      <c r="M42" s="129"/>
      <c r="N42" s="54">
        <f t="shared" si="3"/>
        <v>0</v>
      </c>
      <c r="O42" s="54">
        <f t="shared" si="4"/>
        <v>0</v>
      </c>
      <c r="P42" s="1"/>
    </row>
    <row r="43" spans="2:16" ht="12.5">
      <c r="B43" s="7" t="str">
        <f t="shared" si="5"/>
        <v/>
      </c>
      <c r="C43" s="50">
        <f>IF(D11="","-",+C42+1)</f>
        <v>2038</v>
      </c>
      <c r="D43" s="55">
        <f>IF(F42+SUM(E$17:E42)=D$10,F42,D$10-SUM(E$17:E42))</f>
        <v>749328.27862348466</v>
      </c>
      <c r="E43" s="377">
        <f>IF(+I14&lt;F42,I14,D43)</f>
        <v>45899.682926829271</v>
      </c>
      <c r="F43" s="55">
        <f t="shared" si="29"/>
        <v>703428.59569665533</v>
      </c>
      <c r="G43" s="378">
        <f t="shared" si="30"/>
        <v>132930.54227035437</v>
      </c>
      <c r="H43" s="363">
        <f t="shared" si="31"/>
        <v>132930.54227035437</v>
      </c>
      <c r="I43" s="52">
        <f t="shared" si="9"/>
        <v>0</v>
      </c>
      <c r="J43" s="52"/>
      <c r="K43" s="129"/>
      <c r="L43" s="54">
        <f t="shared" si="1"/>
        <v>0</v>
      </c>
      <c r="M43" s="129"/>
      <c r="N43" s="54">
        <f t="shared" si="3"/>
        <v>0</v>
      </c>
      <c r="O43" s="54">
        <f t="shared" si="4"/>
        <v>0</v>
      </c>
      <c r="P43" s="1"/>
    </row>
    <row r="44" spans="2:16" ht="12.5">
      <c r="B44" s="7" t="str">
        <f t="shared" si="5"/>
        <v/>
      </c>
      <c r="C44" s="50">
        <f>IF(D11="","-",+C43+1)</f>
        <v>2039</v>
      </c>
      <c r="D44" s="55">
        <f>IF(F43+SUM(E$17:E43)=D$10,F43,D$10-SUM(E$17:E43))</f>
        <v>703428.59569665533</v>
      </c>
      <c r="E44" s="377">
        <f>IF(+I14&lt;F43,I14,D44)</f>
        <v>45899.682926829271</v>
      </c>
      <c r="F44" s="55">
        <f t="shared" si="29"/>
        <v>657528.91276982601</v>
      </c>
      <c r="G44" s="378">
        <f t="shared" si="30"/>
        <v>127431.08269892851</v>
      </c>
      <c r="H44" s="363">
        <f t="shared" si="31"/>
        <v>127431.08269892851</v>
      </c>
      <c r="I44" s="52">
        <f t="shared" si="9"/>
        <v>0</v>
      </c>
      <c r="J44" s="52"/>
      <c r="K44" s="129"/>
      <c r="L44" s="54">
        <f t="shared" si="1"/>
        <v>0</v>
      </c>
      <c r="M44" s="129"/>
      <c r="N44" s="54">
        <f t="shared" si="3"/>
        <v>0</v>
      </c>
      <c r="O44" s="54">
        <f t="shared" si="4"/>
        <v>0</v>
      </c>
      <c r="P44" s="1"/>
    </row>
    <row r="45" spans="2:16" ht="12.5">
      <c r="B45" s="7" t="str">
        <f t="shared" si="5"/>
        <v/>
      </c>
      <c r="C45" s="50">
        <f>IF(D11="","-",+C44+1)</f>
        <v>2040</v>
      </c>
      <c r="D45" s="55">
        <f>IF(F44+SUM(E$17:E44)=D$10,F44,D$10-SUM(E$17:E44))</f>
        <v>657528.91276982601</v>
      </c>
      <c r="E45" s="377">
        <f>IF(+I14&lt;F44,I14,D45)</f>
        <v>45899.682926829271</v>
      </c>
      <c r="F45" s="55">
        <f t="shared" si="29"/>
        <v>611629.22984299669</v>
      </c>
      <c r="G45" s="378">
        <f t="shared" si="30"/>
        <v>121931.62312750271</v>
      </c>
      <c r="H45" s="363">
        <f t="shared" si="31"/>
        <v>121931.62312750271</v>
      </c>
      <c r="I45" s="52">
        <f t="shared" si="9"/>
        <v>0</v>
      </c>
      <c r="J45" s="52"/>
      <c r="K45" s="129"/>
      <c r="L45" s="54">
        <f t="shared" si="1"/>
        <v>0</v>
      </c>
      <c r="M45" s="129"/>
      <c r="N45" s="54">
        <f t="shared" si="3"/>
        <v>0</v>
      </c>
      <c r="O45" s="54">
        <f t="shared" si="4"/>
        <v>0</v>
      </c>
      <c r="P45" s="1"/>
    </row>
    <row r="46" spans="2:16" ht="12.5">
      <c r="B46" s="7" t="str">
        <f t="shared" si="5"/>
        <v/>
      </c>
      <c r="C46" s="50">
        <f>IF(D11="","-",+C45+1)</f>
        <v>2041</v>
      </c>
      <c r="D46" s="55">
        <f>IF(F45+SUM(E$17:E45)=D$10,F45,D$10-SUM(E$17:E45))</f>
        <v>611629.22984299669</v>
      </c>
      <c r="E46" s="377">
        <f>IF(+I14&lt;F45,I14,D46)</f>
        <v>45899.682926829271</v>
      </c>
      <c r="F46" s="55">
        <f t="shared" si="29"/>
        <v>565729.54691616737</v>
      </c>
      <c r="G46" s="378">
        <f t="shared" si="30"/>
        <v>116432.16355607685</v>
      </c>
      <c r="H46" s="363">
        <f t="shared" si="31"/>
        <v>116432.16355607685</v>
      </c>
      <c r="I46" s="52">
        <f t="shared" si="9"/>
        <v>0</v>
      </c>
      <c r="J46" s="52"/>
      <c r="K46" s="129"/>
      <c r="L46" s="54">
        <f t="shared" si="1"/>
        <v>0</v>
      </c>
      <c r="M46" s="129"/>
      <c r="N46" s="54">
        <f t="shared" si="3"/>
        <v>0</v>
      </c>
      <c r="O46" s="54">
        <f t="shared" si="4"/>
        <v>0</v>
      </c>
      <c r="P46" s="1"/>
    </row>
    <row r="47" spans="2:16" ht="12.5">
      <c r="B47" s="7" t="str">
        <f t="shared" si="5"/>
        <v/>
      </c>
      <c r="C47" s="50">
        <f>IF(D11="","-",+C46+1)</f>
        <v>2042</v>
      </c>
      <c r="D47" s="55">
        <f>IF(F46+SUM(E$17:E46)=D$10,F46,D$10-SUM(E$17:E46))</f>
        <v>565729.54691616737</v>
      </c>
      <c r="E47" s="377">
        <f>IF(+I14&lt;F46,I14,D47)</f>
        <v>45899.682926829271</v>
      </c>
      <c r="F47" s="55">
        <f t="shared" si="29"/>
        <v>519829.8639893381</v>
      </c>
      <c r="G47" s="378">
        <f t="shared" si="30"/>
        <v>110932.70398465105</v>
      </c>
      <c r="H47" s="363">
        <f t="shared" si="31"/>
        <v>110932.70398465105</v>
      </c>
      <c r="I47" s="52">
        <f t="shared" si="9"/>
        <v>0</v>
      </c>
      <c r="J47" s="52"/>
      <c r="K47" s="129"/>
      <c r="L47" s="54">
        <f t="shared" si="1"/>
        <v>0</v>
      </c>
      <c r="M47" s="129"/>
      <c r="N47" s="54">
        <f t="shared" si="3"/>
        <v>0</v>
      </c>
      <c r="O47" s="54">
        <f t="shared" si="4"/>
        <v>0</v>
      </c>
      <c r="P47" s="1"/>
    </row>
    <row r="48" spans="2:16" ht="12.5">
      <c r="B48" s="7" t="str">
        <f t="shared" si="5"/>
        <v/>
      </c>
      <c r="C48" s="50">
        <f>IF(D11="","-",+C47+1)</f>
        <v>2043</v>
      </c>
      <c r="D48" s="55">
        <f>IF(F47+SUM(E$17:E47)=D$10,F47,D$10-SUM(E$17:E47))</f>
        <v>519829.8639893381</v>
      </c>
      <c r="E48" s="377">
        <f>IF(+I14&lt;F47,I14,D48)</f>
        <v>45899.682926829271</v>
      </c>
      <c r="F48" s="55">
        <f t="shared" si="29"/>
        <v>473930.18106250884</v>
      </c>
      <c r="G48" s="378">
        <f t="shared" si="30"/>
        <v>105433.24441322521</v>
      </c>
      <c r="H48" s="363">
        <f t="shared" si="31"/>
        <v>105433.24441322521</v>
      </c>
      <c r="I48" s="52">
        <f t="shared" si="9"/>
        <v>0</v>
      </c>
      <c r="J48" s="52"/>
      <c r="K48" s="129"/>
      <c r="L48" s="54">
        <f t="shared" si="1"/>
        <v>0</v>
      </c>
      <c r="M48" s="129"/>
      <c r="N48" s="54">
        <f t="shared" si="3"/>
        <v>0</v>
      </c>
      <c r="O48" s="54">
        <f t="shared" si="4"/>
        <v>0</v>
      </c>
      <c r="P48" s="1"/>
    </row>
    <row r="49" spans="2:17" ht="12.5">
      <c r="B49" s="7" t="str">
        <f t="shared" si="5"/>
        <v/>
      </c>
      <c r="C49" s="50">
        <f>IF(D11="","-",+C48+1)</f>
        <v>2044</v>
      </c>
      <c r="D49" s="55">
        <f>IF(F48+SUM(E$17:E48)=D$10,F48,D$10-SUM(E$17:E48))</f>
        <v>473930.18106250884</v>
      </c>
      <c r="E49" s="377">
        <f>IF(+I14&lt;F48,I14,D49)</f>
        <v>45899.682926829271</v>
      </c>
      <c r="F49" s="55">
        <f t="shared" ref="F49:F72" si="32">+D49-E49</f>
        <v>428030.49813567958</v>
      </c>
      <c r="G49" s="378">
        <f t="shared" si="30"/>
        <v>99933.784841799396</v>
      </c>
      <c r="H49" s="363">
        <f t="shared" si="31"/>
        <v>99933.784841799396</v>
      </c>
      <c r="I49" s="52">
        <f t="shared" ref="I49:I72" si="33">H49-G49</f>
        <v>0</v>
      </c>
      <c r="J49" s="52"/>
      <c r="K49" s="129"/>
      <c r="L49" s="54">
        <f t="shared" ref="L49:L72" si="34">IF(K49&lt;&gt;0,+G49-K49,0)</f>
        <v>0</v>
      </c>
      <c r="M49" s="129"/>
      <c r="N49" s="54">
        <f t="shared" ref="N49:N72" si="35">IF(M49&lt;&gt;0,+H49-M49,0)</f>
        <v>0</v>
      </c>
      <c r="O49" s="54">
        <f t="shared" ref="O49:O72" si="36">+N49-L49</f>
        <v>0</v>
      </c>
      <c r="P49" s="1"/>
    </row>
    <row r="50" spans="2:17" ht="12.5">
      <c r="B50" s="7" t="str">
        <f t="shared" ref="B50:B72" si="37">IF(D50=F49,"","IU")</f>
        <v/>
      </c>
      <c r="C50" s="50">
        <f>IF(D11="","-",+C49+1)</f>
        <v>2045</v>
      </c>
      <c r="D50" s="55">
        <f>IF(F49+SUM(E$17:E49)=D$10,F49,D$10-SUM(E$17:E49))</f>
        <v>428030.49813567958</v>
      </c>
      <c r="E50" s="377">
        <f>IF(+I14&lt;F49,I14,D50)</f>
        <v>45899.682926829271</v>
      </c>
      <c r="F50" s="55">
        <f t="shared" si="32"/>
        <v>382130.81520885031</v>
      </c>
      <c r="G50" s="378">
        <f t="shared" si="30"/>
        <v>94434.325270373578</v>
      </c>
      <c r="H50" s="363">
        <f t="shared" si="31"/>
        <v>94434.325270373578</v>
      </c>
      <c r="I50" s="52">
        <f t="shared" si="33"/>
        <v>0</v>
      </c>
      <c r="J50" s="52"/>
      <c r="K50" s="129"/>
      <c r="L50" s="54">
        <f t="shared" si="34"/>
        <v>0</v>
      </c>
      <c r="M50" s="129"/>
      <c r="N50" s="54">
        <f t="shared" si="35"/>
        <v>0</v>
      </c>
      <c r="O50" s="54">
        <f t="shared" si="36"/>
        <v>0</v>
      </c>
      <c r="P50" s="1"/>
    </row>
    <row r="51" spans="2:17" ht="12.5">
      <c r="B51" s="7" t="str">
        <f t="shared" si="37"/>
        <v/>
      </c>
      <c r="C51" s="50">
        <f>IF(D11="","-",+C50+1)</f>
        <v>2046</v>
      </c>
      <c r="D51" s="55">
        <f>IF(F50+SUM(E$17:E50)=D$10,F50,D$10-SUM(E$17:E50))</f>
        <v>382130.81520885031</v>
      </c>
      <c r="E51" s="377">
        <f>IF(+I14&lt;F50,I14,D51)</f>
        <v>45899.682926829271</v>
      </c>
      <c r="F51" s="55">
        <f t="shared" si="32"/>
        <v>336231.13228202105</v>
      </c>
      <c r="G51" s="378">
        <f t="shared" si="30"/>
        <v>88934.865698947746</v>
      </c>
      <c r="H51" s="363">
        <f t="shared" si="31"/>
        <v>88934.865698947746</v>
      </c>
      <c r="I51" s="52">
        <f t="shared" si="33"/>
        <v>0</v>
      </c>
      <c r="J51" s="52"/>
      <c r="K51" s="129"/>
      <c r="L51" s="54">
        <f t="shared" si="34"/>
        <v>0</v>
      </c>
      <c r="M51" s="129"/>
      <c r="N51" s="54">
        <f t="shared" si="35"/>
        <v>0</v>
      </c>
      <c r="O51" s="54">
        <f t="shared" si="36"/>
        <v>0</v>
      </c>
      <c r="P51" s="1"/>
    </row>
    <row r="52" spans="2:17" ht="12.5">
      <c r="B52" s="7" t="str">
        <f t="shared" si="37"/>
        <v/>
      </c>
      <c r="C52" s="50">
        <f>IF(D11="","-",+C51+1)</f>
        <v>2047</v>
      </c>
      <c r="D52" s="55">
        <f>IF(F51+SUM(E$17:E51)=D$10,F51,D$10-SUM(E$17:E51))</f>
        <v>336231.13228202105</v>
      </c>
      <c r="E52" s="377">
        <f>IF(+I14&lt;F51,I14,D52)</f>
        <v>45899.682926829271</v>
      </c>
      <c r="F52" s="55">
        <f t="shared" si="32"/>
        <v>290331.44935519178</v>
      </c>
      <c r="G52" s="378">
        <f t="shared" si="30"/>
        <v>83435.406127521914</v>
      </c>
      <c r="H52" s="363">
        <f t="shared" si="31"/>
        <v>83435.406127521914</v>
      </c>
      <c r="I52" s="52">
        <f t="shared" si="33"/>
        <v>0</v>
      </c>
      <c r="J52" s="52"/>
      <c r="K52" s="129"/>
      <c r="L52" s="54">
        <f t="shared" si="34"/>
        <v>0</v>
      </c>
      <c r="M52" s="129"/>
      <c r="N52" s="54">
        <f t="shared" si="35"/>
        <v>0</v>
      </c>
      <c r="O52" s="54">
        <f t="shared" si="36"/>
        <v>0</v>
      </c>
      <c r="P52" s="1"/>
    </row>
    <row r="53" spans="2:17" ht="12.5">
      <c r="B53" s="7" t="str">
        <f t="shared" si="37"/>
        <v/>
      </c>
      <c r="C53" s="50">
        <f>IF(D11="","-",+C52+1)</f>
        <v>2048</v>
      </c>
      <c r="D53" s="55">
        <f>IF(F52+SUM(E$17:E52)=D$10,F52,D$10-SUM(E$17:E52))</f>
        <v>290331.44935519178</v>
      </c>
      <c r="E53" s="377">
        <f>IF(+I14&lt;F52,I14,D53)</f>
        <v>45899.682926829271</v>
      </c>
      <c r="F53" s="55">
        <f t="shared" si="32"/>
        <v>244431.76642836252</v>
      </c>
      <c r="G53" s="378">
        <f t="shared" si="30"/>
        <v>77935.946556096111</v>
      </c>
      <c r="H53" s="363">
        <f t="shared" si="31"/>
        <v>77935.946556096111</v>
      </c>
      <c r="I53" s="52">
        <f t="shared" si="33"/>
        <v>0</v>
      </c>
      <c r="J53" s="52"/>
      <c r="K53" s="129"/>
      <c r="L53" s="54">
        <f t="shared" si="34"/>
        <v>0</v>
      </c>
      <c r="M53" s="129"/>
      <c r="N53" s="54">
        <f t="shared" si="35"/>
        <v>0</v>
      </c>
      <c r="O53" s="54">
        <f t="shared" si="36"/>
        <v>0</v>
      </c>
      <c r="P53" s="1"/>
    </row>
    <row r="54" spans="2:17" ht="12.5">
      <c r="B54" s="7" t="str">
        <f t="shared" si="37"/>
        <v/>
      </c>
      <c r="C54" s="50">
        <f>IF(D11="","-",+C53+1)</f>
        <v>2049</v>
      </c>
      <c r="D54" s="55">
        <f>IF(F53+SUM(E$17:E53)=D$10,F53,D$10-SUM(E$17:E53))</f>
        <v>244431.76642836252</v>
      </c>
      <c r="E54" s="377">
        <f>IF(+I14&lt;F53,I14,D54)</f>
        <v>45899.682926829271</v>
      </c>
      <c r="F54" s="55">
        <f t="shared" si="32"/>
        <v>198532.08350153326</v>
      </c>
      <c r="G54" s="378">
        <f t="shared" ref="G54:G72" si="38">+I$12*((D54+F54)/2)+E54</f>
        <v>72436.486984670279</v>
      </c>
      <c r="H54" s="363">
        <f t="shared" ref="H54:H72" si="39">+I$13*((D54+F54)/2)+E54</f>
        <v>72436.486984670279</v>
      </c>
      <c r="I54" s="52">
        <f t="shared" si="33"/>
        <v>0</v>
      </c>
      <c r="J54" s="52"/>
      <c r="K54" s="129"/>
      <c r="L54" s="54">
        <f t="shared" si="34"/>
        <v>0</v>
      </c>
      <c r="M54" s="129"/>
      <c r="N54" s="54">
        <f t="shared" si="35"/>
        <v>0</v>
      </c>
      <c r="O54" s="54">
        <f t="shared" si="36"/>
        <v>0</v>
      </c>
      <c r="P54" s="1"/>
    </row>
    <row r="55" spans="2:17" ht="12.5">
      <c r="B55" s="7" t="str">
        <f t="shared" si="37"/>
        <v/>
      </c>
      <c r="C55" s="50">
        <f>IF(D11="","-",+C54+1)</f>
        <v>2050</v>
      </c>
      <c r="D55" s="55">
        <f>IF(F54+SUM(E$17:E54)=D$10,F54,D$10-SUM(E$17:E54))</f>
        <v>198532.08350153326</v>
      </c>
      <c r="E55" s="377">
        <f>IF(+I14&lt;F54,I14,D55)</f>
        <v>45899.682926829271</v>
      </c>
      <c r="F55" s="55">
        <f t="shared" si="32"/>
        <v>152632.40057470399</v>
      </c>
      <c r="G55" s="378">
        <f t="shared" si="38"/>
        <v>66937.027413244461</v>
      </c>
      <c r="H55" s="363">
        <f t="shared" si="39"/>
        <v>66937.027413244461</v>
      </c>
      <c r="I55" s="52">
        <f t="shared" si="33"/>
        <v>0</v>
      </c>
      <c r="J55" s="52"/>
      <c r="K55" s="129"/>
      <c r="L55" s="54">
        <f t="shared" si="34"/>
        <v>0</v>
      </c>
      <c r="M55" s="129"/>
      <c r="N55" s="54">
        <f t="shared" si="35"/>
        <v>0</v>
      </c>
      <c r="O55" s="54">
        <f t="shared" si="36"/>
        <v>0</v>
      </c>
      <c r="P55" s="1"/>
    </row>
    <row r="56" spans="2:17" ht="12.5">
      <c r="B56" s="7" t="str">
        <f t="shared" si="37"/>
        <v/>
      </c>
      <c r="C56" s="50">
        <f>IF(D11="","-",+C55+1)</f>
        <v>2051</v>
      </c>
      <c r="D56" s="55">
        <f>IF(F55+SUM(E$17:E55)=D$10,F55,D$10-SUM(E$17:E55))</f>
        <v>152632.40057470399</v>
      </c>
      <c r="E56" s="377">
        <f>IF(+I14&lt;F55,I14,D56)</f>
        <v>45899.682926829271</v>
      </c>
      <c r="F56" s="55">
        <f t="shared" si="32"/>
        <v>106732.71764787473</v>
      </c>
      <c r="G56" s="378">
        <f t="shared" si="38"/>
        <v>61437.567841818636</v>
      </c>
      <c r="H56" s="363">
        <f t="shared" si="39"/>
        <v>61437.567841818636</v>
      </c>
      <c r="I56" s="52">
        <f t="shared" si="33"/>
        <v>0</v>
      </c>
      <c r="J56" s="52"/>
      <c r="K56" s="129"/>
      <c r="L56" s="54">
        <f t="shared" si="34"/>
        <v>0</v>
      </c>
      <c r="M56" s="129"/>
      <c r="N56" s="54">
        <f t="shared" si="35"/>
        <v>0</v>
      </c>
      <c r="O56" s="54">
        <f t="shared" si="36"/>
        <v>0</v>
      </c>
      <c r="P56" s="1"/>
    </row>
    <row r="57" spans="2:17" ht="12.5">
      <c r="B57" s="7" t="str">
        <f t="shared" si="37"/>
        <v/>
      </c>
      <c r="C57" s="50">
        <f>IF(D11="","-",+C56+1)</f>
        <v>2052</v>
      </c>
      <c r="D57" s="55">
        <f>IF(F56+SUM(E$17:E56)=D$10,F56,D$10-SUM(E$17:E56))</f>
        <v>106732.71764787473</v>
      </c>
      <c r="E57" s="377">
        <f>IF(+I14&lt;F56,I14,D57)</f>
        <v>45899.682926829271</v>
      </c>
      <c r="F57" s="55">
        <f t="shared" si="32"/>
        <v>60833.034721045457</v>
      </c>
      <c r="G57" s="378">
        <f t="shared" si="38"/>
        <v>55938.108270392811</v>
      </c>
      <c r="H57" s="363">
        <f t="shared" si="39"/>
        <v>55938.108270392811</v>
      </c>
      <c r="I57" s="52">
        <f t="shared" si="33"/>
        <v>0</v>
      </c>
      <c r="J57" s="52"/>
      <c r="K57" s="129"/>
      <c r="L57" s="54">
        <f t="shared" si="34"/>
        <v>0</v>
      </c>
      <c r="M57" s="129"/>
      <c r="N57" s="54">
        <f t="shared" si="35"/>
        <v>0</v>
      </c>
      <c r="O57" s="54">
        <f t="shared" si="36"/>
        <v>0</v>
      </c>
      <c r="P57" s="1"/>
    </row>
    <row r="58" spans="2:17" ht="12.5">
      <c r="B58" s="7" t="str">
        <f t="shared" si="37"/>
        <v/>
      </c>
      <c r="C58" s="50">
        <f>IF(D11="","-",+C57+1)</f>
        <v>2053</v>
      </c>
      <c r="D58" s="55">
        <f>IF(F57+SUM(E$17:E57)=D$10,F57,D$10-SUM(E$17:E57))</f>
        <v>60833.034721045457</v>
      </c>
      <c r="E58" s="377">
        <f>IF(+I14&lt;F57,I14,D58)</f>
        <v>45899.682926829271</v>
      </c>
      <c r="F58" s="55">
        <f t="shared" si="32"/>
        <v>14933.351794216185</v>
      </c>
      <c r="G58" s="378">
        <f t="shared" si="38"/>
        <v>50438.648698966987</v>
      </c>
      <c r="H58" s="363">
        <f t="shared" si="39"/>
        <v>50438.648698966987</v>
      </c>
      <c r="I58" s="52">
        <f t="shared" si="33"/>
        <v>0</v>
      </c>
      <c r="J58" s="52"/>
      <c r="K58" s="129"/>
      <c r="L58" s="54">
        <f t="shared" si="34"/>
        <v>0</v>
      </c>
      <c r="M58" s="129"/>
      <c r="N58" s="54">
        <f t="shared" si="35"/>
        <v>0</v>
      </c>
      <c r="O58" s="54">
        <f t="shared" si="36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37"/>
        <v/>
      </c>
      <c r="C59" s="50">
        <f>IF(D11="","-",+C58+1)</f>
        <v>2054</v>
      </c>
      <c r="D59" s="55">
        <f>IF(F58+SUM(E$17:E58)=D$10,F58,D$10-SUM(E$17:E58))</f>
        <v>14933.351794216185</v>
      </c>
      <c r="E59" s="377">
        <f>IF(+I14&lt;F58,I14,D59)</f>
        <v>14933.351794216185</v>
      </c>
      <c r="F59" s="55">
        <f t="shared" si="32"/>
        <v>0</v>
      </c>
      <c r="G59" s="378">
        <f t="shared" si="38"/>
        <v>15827.969787428588</v>
      </c>
      <c r="H59" s="363">
        <f t="shared" si="39"/>
        <v>15827.969787428588</v>
      </c>
      <c r="I59" s="52">
        <f t="shared" si="33"/>
        <v>0</v>
      </c>
      <c r="J59" s="52"/>
      <c r="K59" s="129"/>
      <c r="L59" s="54">
        <f t="shared" si="34"/>
        <v>0</v>
      </c>
      <c r="M59" s="129"/>
      <c r="N59" s="54">
        <f t="shared" si="35"/>
        <v>0</v>
      </c>
      <c r="O59" s="54">
        <f t="shared" si="36"/>
        <v>0</v>
      </c>
      <c r="P59" s="1"/>
    </row>
    <row r="60" spans="2:17" ht="12.5">
      <c r="B60" s="7" t="str">
        <f t="shared" si="37"/>
        <v/>
      </c>
      <c r="C60" s="50">
        <f>IF(D11="","-",+C59+1)</f>
        <v>2055</v>
      </c>
      <c r="D60" s="55">
        <f>IF(F59+SUM(E$17:E59)=D$10,F59,D$10-SUM(E$17:E59))</f>
        <v>0</v>
      </c>
      <c r="E60" s="377">
        <f>IF(+I14&lt;F59,I14,D60)</f>
        <v>0</v>
      </c>
      <c r="F60" s="55">
        <f t="shared" si="32"/>
        <v>0</v>
      </c>
      <c r="G60" s="378">
        <f t="shared" si="38"/>
        <v>0</v>
      </c>
      <c r="H60" s="363">
        <f t="shared" si="39"/>
        <v>0</v>
      </c>
      <c r="I60" s="52">
        <f t="shared" si="33"/>
        <v>0</v>
      </c>
      <c r="J60" s="52"/>
      <c r="K60" s="129"/>
      <c r="L60" s="54">
        <f t="shared" si="34"/>
        <v>0</v>
      </c>
      <c r="M60" s="129"/>
      <c r="N60" s="54">
        <f t="shared" si="35"/>
        <v>0</v>
      </c>
      <c r="O60" s="54">
        <f t="shared" si="36"/>
        <v>0</v>
      </c>
      <c r="P60" s="1"/>
    </row>
    <row r="61" spans="2:17" ht="12.5">
      <c r="B61" s="7" t="str">
        <f t="shared" si="37"/>
        <v/>
      </c>
      <c r="C61" s="50">
        <f>IF(D11="","-",+C60+1)</f>
        <v>2056</v>
      </c>
      <c r="D61" s="55">
        <f>IF(F60+SUM(E$17:E60)=D$10,F60,D$10-SUM(E$17:E60))</f>
        <v>0</v>
      </c>
      <c r="E61" s="377">
        <f>IF(+I14&lt;F60,I14,D61)</f>
        <v>0</v>
      </c>
      <c r="F61" s="55">
        <f t="shared" si="32"/>
        <v>0</v>
      </c>
      <c r="G61" s="379">
        <f t="shared" si="38"/>
        <v>0</v>
      </c>
      <c r="H61" s="363">
        <f t="shared" si="39"/>
        <v>0</v>
      </c>
      <c r="I61" s="52">
        <f t="shared" si="33"/>
        <v>0</v>
      </c>
      <c r="J61" s="52"/>
      <c r="K61" s="129"/>
      <c r="L61" s="54">
        <f t="shared" si="34"/>
        <v>0</v>
      </c>
      <c r="M61" s="129"/>
      <c r="N61" s="54">
        <f t="shared" si="35"/>
        <v>0</v>
      </c>
      <c r="O61" s="54">
        <f t="shared" si="36"/>
        <v>0</v>
      </c>
      <c r="P61" s="1"/>
    </row>
    <row r="62" spans="2:17" ht="12.5">
      <c r="B62" s="7" t="str">
        <f t="shared" si="37"/>
        <v/>
      </c>
      <c r="C62" s="50">
        <f>IF(D11="","-",+C61+1)</f>
        <v>2057</v>
      </c>
      <c r="D62" s="55">
        <f>IF(F61+SUM(E$17:E61)=D$10,F61,D$10-SUM(E$17:E61))</f>
        <v>0</v>
      </c>
      <c r="E62" s="377">
        <f>IF(+I14&lt;F61,I14,D62)</f>
        <v>0</v>
      </c>
      <c r="F62" s="55">
        <f t="shared" si="32"/>
        <v>0</v>
      </c>
      <c r="G62" s="379">
        <f t="shared" si="38"/>
        <v>0</v>
      </c>
      <c r="H62" s="363">
        <f t="shared" si="39"/>
        <v>0</v>
      </c>
      <c r="I62" s="52">
        <f t="shared" si="33"/>
        <v>0</v>
      </c>
      <c r="J62" s="52"/>
      <c r="K62" s="129"/>
      <c r="L62" s="54">
        <f t="shared" si="34"/>
        <v>0</v>
      </c>
      <c r="M62" s="129"/>
      <c r="N62" s="54">
        <f t="shared" si="35"/>
        <v>0</v>
      </c>
      <c r="O62" s="54">
        <f t="shared" si="36"/>
        <v>0</v>
      </c>
      <c r="P62" s="1"/>
    </row>
    <row r="63" spans="2:17" ht="12.5">
      <c r="B63" s="7" t="str">
        <f t="shared" si="37"/>
        <v/>
      </c>
      <c r="C63" s="50">
        <f>IF(D11="","-",+C62+1)</f>
        <v>2058</v>
      </c>
      <c r="D63" s="55">
        <f>IF(F62+SUM(E$17:E62)=D$10,F62,D$10-SUM(E$17:E62))</f>
        <v>0</v>
      </c>
      <c r="E63" s="377">
        <f>IF(+I14&lt;F62,I14,D63)</f>
        <v>0</v>
      </c>
      <c r="F63" s="55">
        <f t="shared" si="32"/>
        <v>0</v>
      </c>
      <c r="G63" s="379">
        <f t="shared" si="38"/>
        <v>0</v>
      </c>
      <c r="H63" s="363">
        <f t="shared" si="39"/>
        <v>0</v>
      </c>
      <c r="I63" s="52">
        <f t="shared" si="33"/>
        <v>0</v>
      </c>
      <c r="J63" s="52"/>
      <c r="K63" s="129"/>
      <c r="L63" s="54">
        <f t="shared" si="34"/>
        <v>0</v>
      </c>
      <c r="M63" s="129"/>
      <c r="N63" s="54">
        <f t="shared" si="35"/>
        <v>0</v>
      </c>
      <c r="O63" s="54">
        <f t="shared" si="36"/>
        <v>0</v>
      </c>
      <c r="P63" s="1"/>
    </row>
    <row r="64" spans="2:17" ht="12.5">
      <c r="B64" s="7" t="str">
        <f t="shared" si="37"/>
        <v/>
      </c>
      <c r="C64" s="50">
        <f>IF(D11="","-",+C63+1)</f>
        <v>2059</v>
      </c>
      <c r="D64" s="55">
        <f>IF(F63+SUM(E$17:E63)=D$10,F63,D$10-SUM(E$17:E63))</f>
        <v>0</v>
      </c>
      <c r="E64" s="377">
        <f>IF(+I14&lt;F63,I14,D64)</f>
        <v>0</v>
      </c>
      <c r="F64" s="55">
        <f t="shared" si="32"/>
        <v>0</v>
      </c>
      <c r="G64" s="379">
        <f t="shared" si="38"/>
        <v>0</v>
      </c>
      <c r="H64" s="363">
        <f t="shared" si="39"/>
        <v>0</v>
      </c>
      <c r="I64" s="52">
        <f t="shared" si="33"/>
        <v>0</v>
      </c>
      <c r="J64" s="52"/>
      <c r="K64" s="129"/>
      <c r="L64" s="54">
        <f t="shared" si="34"/>
        <v>0</v>
      </c>
      <c r="M64" s="129"/>
      <c r="N64" s="54">
        <f t="shared" si="35"/>
        <v>0</v>
      </c>
      <c r="O64" s="54">
        <f t="shared" si="36"/>
        <v>0</v>
      </c>
      <c r="P64" s="1"/>
    </row>
    <row r="65" spans="1:16" ht="12.5">
      <c r="B65" s="7" t="str">
        <f t="shared" si="37"/>
        <v/>
      </c>
      <c r="C65" s="50">
        <f>IF(D11="","-",+C64+1)</f>
        <v>2060</v>
      </c>
      <c r="D65" s="55">
        <f>IF(F64+SUM(E$17:E64)=D$10,F64,D$10-SUM(E$17:E64))</f>
        <v>0</v>
      </c>
      <c r="E65" s="377">
        <f>IF(+I14&lt;F64,I14,D65)</f>
        <v>0</v>
      </c>
      <c r="F65" s="55">
        <f t="shared" si="32"/>
        <v>0</v>
      </c>
      <c r="G65" s="379">
        <f t="shared" si="38"/>
        <v>0</v>
      </c>
      <c r="H65" s="363">
        <f t="shared" si="39"/>
        <v>0</v>
      </c>
      <c r="I65" s="52">
        <f t="shared" si="33"/>
        <v>0</v>
      </c>
      <c r="J65" s="52"/>
      <c r="K65" s="129"/>
      <c r="L65" s="54">
        <f t="shared" si="34"/>
        <v>0</v>
      </c>
      <c r="M65" s="129"/>
      <c r="N65" s="54">
        <f t="shared" si="35"/>
        <v>0</v>
      </c>
      <c r="O65" s="54">
        <f t="shared" si="36"/>
        <v>0</v>
      </c>
      <c r="P65" s="1"/>
    </row>
    <row r="66" spans="1:16" ht="12.5">
      <c r="B66" s="7" t="str">
        <f t="shared" si="37"/>
        <v/>
      </c>
      <c r="C66" s="50">
        <f>IF(D11="","-",+C65+1)</f>
        <v>2061</v>
      </c>
      <c r="D66" s="55">
        <f>IF(F65+SUM(E$17:E65)=D$10,F65,D$10-SUM(E$17:E65))</f>
        <v>0</v>
      </c>
      <c r="E66" s="377">
        <f>IF(+I14&lt;F65,I14,D66)</f>
        <v>0</v>
      </c>
      <c r="F66" s="55">
        <f t="shared" si="32"/>
        <v>0</v>
      </c>
      <c r="G66" s="379">
        <f t="shared" si="38"/>
        <v>0</v>
      </c>
      <c r="H66" s="363">
        <f t="shared" si="39"/>
        <v>0</v>
      </c>
      <c r="I66" s="52">
        <f t="shared" si="33"/>
        <v>0</v>
      </c>
      <c r="J66" s="52"/>
      <c r="K66" s="129"/>
      <c r="L66" s="54">
        <f t="shared" si="34"/>
        <v>0</v>
      </c>
      <c r="M66" s="129"/>
      <c r="N66" s="54">
        <f t="shared" si="35"/>
        <v>0</v>
      </c>
      <c r="O66" s="54">
        <f t="shared" si="36"/>
        <v>0</v>
      </c>
      <c r="P66" s="1"/>
    </row>
    <row r="67" spans="1:16" ht="12.5">
      <c r="B67" s="7" t="str">
        <f t="shared" si="37"/>
        <v/>
      </c>
      <c r="C67" s="50">
        <f>IF(D11="","-",+C66+1)</f>
        <v>2062</v>
      </c>
      <c r="D67" s="55">
        <f>IF(F66+SUM(E$17:E66)=D$10,F66,D$10-SUM(E$17:E66))</f>
        <v>0</v>
      </c>
      <c r="E67" s="377">
        <f>IF(+I14&lt;F66,I14,D67)</f>
        <v>0</v>
      </c>
      <c r="F67" s="55">
        <f t="shared" si="32"/>
        <v>0</v>
      </c>
      <c r="G67" s="379">
        <f t="shared" si="38"/>
        <v>0</v>
      </c>
      <c r="H67" s="363">
        <f t="shared" si="39"/>
        <v>0</v>
      </c>
      <c r="I67" s="52">
        <f t="shared" si="33"/>
        <v>0</v>
      </c>
      <c r="J67" s="52"/>
      <c r="K67" s="129"/>
      <c r="L67" s="54">
        <f t="shared" si="34"/>
        <v>0</v>
      </c>
      <c r="M67" s="129"/>
      <c r="N67" s="54">
        <f t="shared" si="35"/>
        <v>0</v>
      </c>
      <c r="O67" s="54">
        <f t="shared" si="36"/>
        <v>0</v>
      </c>
      <c r="P67" s="1"/>
    </row>
    <row r="68" spans="1:16" ht="12.5">
      <c r="B68" s="7" t="str">
        <f t="shared" si="37"/>
        <v/>
      </c>
      <c r="C68" s="50">
        <f>IF(D11="","-",+C67+1)</f>
        <v>2063</v>
      </c>
      <c r="D68" s="55">
        <f>IF(F67+SUM(E$17:E67)=D$10,F67,D$10-SUM(E$17:E67))</f>
        <v>0</v>
      </c>
      <c r="E68" s="377">
        <f>IF(+I14&lt;F67,I14,D68)</f>
        <v>0</v>
      </c>
      <c r="F68" s="55">
        <f t="shared" si="32"/>
        <v>0</v>
      </c>
      <c r="G68" s="379">
        <f t="shared" si="38"/>
        <v>0</v>
      </c>
      <c r="H68" s="363">
        <f t="shared" si="39"/>
        <v>0</v>
      </c>
      <c r="I68" s="52">
        <f t="shared" si="33"/>
        <v>0</v>
      </c>
      <c r="J68" s="52"/>
      <c r="K68" s="129"/>
      <c r="L68" s="54">
        <f t="shared" si="34"/>
        <v>0</v>
      </c>
      <c r="M68" s="129"/>
      <c r="N68" s="54">
        <f t="shared" si="35"/>
        <v>0</v>
      </c>
      <c r="O68" s="54">
        <f t="shared" si="36"/>
        <v>0</v>
      </c>
      <c r="P68" s="1"/>
    </row>
    <row r="69" spans="1:16" ht="12.5">
      <c r="B69" s="7" t="str">
        <f t="shared" si="37"/>
        <v/>
      </c>
      <c r="C69" s="50">
        <f>IF(D11="","-",+C68+1)</f>
        <v>2064</v>
      </c>
      <c r="D69" s="55">
        <f>IF(F68+SUM(E$17:E68)=D$10,F68,D$10-SUM(E$17:E68))</f>
        <v>0</v>
      </c>
      <c r="E69" s="377">
        <f>IF(+I14&lt;F68,I14,D69)</f>
        <v>0</v>
      </c>
      <c r="F69" s="55">
        <f t="shared" si="32"/>
        <v>0</v>
      </c>
      <c r="G69" s="379">
        <f t="shared" si="38"/>
        <v>0</v>
      </c>
      <c r="H69" s="363">
        <f t="shared" si="39"/>
        <v>0</v>
      </c>
      <c r="I69" s="52">
        <f t="shared" si="33"/>
        <v>0</v>
      </c>
      <c r="J69" s="52"/>
      <c r="K69" s="129"/>
      <c r="L69" s="54">
        <f t="shared" si="34"/>
        <v>0</v>
      </c>
      <c r="M69" s="129"/>
      <c r="N69" s="54">
        <f t="shared" si="35"/>
        <v>0</v>
      </c>
      <c r="O69" s="54">
        <f t="shared" si="36"/>
        <v>0</v>
      </c>
      <c r="P69" s="1"/>
    </row>
    <row r="70" spans="1:16" ht="12.5">
      <c r="B70" s="7" t="str">
        <f t="shared" si="37"/>
        <v/>
      </c>
      <c r="C70" s="50">
        <f>IF(D11="","-",+C69+1)</f>
        <v>2065</v>
      </c>
      <c r="D70" s="55">
        <f>IF(F69+SUM(E$17:E69)=D$10,F69,D$10-SUM(E$17:E69))</f>
        <v>0</v>
      </c>
      <c r="E70" s="377">
        <f>IF(+I14&lt;F69,I14,D70)</f>
        <v>0</v>
      </c>
      <c r="F70" s="55">
        <f t="shared" si="32"/>
        <v>0</v>
      </c>
      <c r="G70" s="379">
        <f t="shared" si="38"/>
        <v>0</v>
      </c>
      <c r="H70" s="363">
        <f t="shared" si="39"/>
        <v>0</v>
      </c>
      <c r="I70" s="52">
        <f t="shared" si="33"/>
        <v>0</v>
      </c>
      <c r="J70" s="52"/>
      <c r="K70" s="129"/>
      <c r="L70" s="54">
        <f t="shared" si="34"/>
        <v>0</v>
      </c>
      <c r="M70" s="129"/>
      <c r="N70" s="54">
        <f t="shared" si="35"/>
        <v>0</v>
      </c>
      <c r="O70" s="54">
        <f t="shared" si="36"/>
        <v>0</v>
      </c>
      <c r="P70" s="1"/>
    </row>
    <row r="71" spans="1:16" ht="12.5">
      <c r="B71" s="7" t="str">
        <f t="shared" si="37"/>
        <v/>
      </c>
      <c r="C71" s="50">
        <f>IF(D11="","-",+C70+1)</f>
        <v>2066</v>
      </c>
      <c r="D71" s="55">
        <f>IF(F70+SUM(E$17:E70)=D$10,F70,D$10-SUM(E$17:E70))</f>
        <v>0</v>
      </c>
      <c r="E71" s="377">
        <f>IF(+I14&lt;F70,I14,D71)</f>
        <v>0</v>
      </c>
      <c r="F71" s="55">
        <f t="shared" si="32"/>
        <v>0</v>
      </c>
      <c r="G71" s="379">
        <f t="shared" si="38"/>
        <v>0</v>
      </c>
      <c r="H71" s="363">
        <f t="shared" si="39"/>
        <v>0</v>
      </c>
      <c r="I71" s="52">
        <f t="shared" si="33"/>
        <v>0</v>
      </c>
      <c r="J71" s="52"/>
      <c r="K71" s="129"/>
      <c r="L71" s="54">
        <f t="shared" si="34"/>
        <v>0</v>
      </c>
      <c r="M71" s="129"/>
      <c r="N71" s="54">
        <f t="shared" si="35"/>
        <v>0</v>
      </c>
      <c r="O71" s="54">
        <f t="shared" si="36"/>
        <v>0</v>
      </c>
      <c r="P71" s="1"/>
    </row>
    <row r="72" spans="1:16" ht="13" thickBot="1">
      <c r="B72" s="7" t="str">
        <f t="shared" si="37"/>
        <v/>
      </c>
      <c r="C72" s="59">
        <f>IF(D11="","-",+C71+1)</f>
        <v>2067</v>
      </c>
      <c r="D72" s="60">
        <f>IF(F71+SUM(E$17:E71)=D$10,F71,D$10-SUM(E$17:E71))</f>
        <v>0</v>
      </c>
      <c r="E72" s="380">
        <f>IF(+I14&lt;F71,I14,D72)</f>
        <v>0</v>
      </c>
      <c r="F72" s="60">
        <f t="shared" si="32"/>
        <v>0</v>
      </c>
      <c r="G72" s="381">
        <f t="shared" si="38"/>
        <v>0</v>
      </c>
      <c r="H72" s="361">
        <f t="shared" si="39"/>
        <v>0</v>
      </c>
      <c r="I72" s="63">
        <f t="shared" si="33"/>
        <v>0</v>
      </c>
      <c r="J72" s="52"/>
      <c r="K72" s="130"/>
      <c r="L72" s="64">
        <f t="shared" si="34"/>
        <v>0</v>
      </c>
      <c r="M72" s="130"/>
      <c r="N72" s="64">
        <f t="shared" si="35"/>
        <v>0</v>
      </c>
      <c r="O72" s="64">
        <f t="shared" si="36"/>
        <v>0</v>
      </c>
      <c r="P72" s="1"/>
    </row>
    <row r="73" spans="1:16" ht="12.5">
      <c r="C73" s="12" t="s">
        <v>78</v>
      </c>
      <c r="D73" s="292"/>
      <c r="E73" s="292">
        <f>SUM(E17:E72)</f>
        <v>1881886.9999999991</v>
      </c>
      <c r="F73" s="292"/>
      <c r="G73" s="292">
        <f>SUM(G17:G72)</f>
        <v>6864465.9322098484</v>
      </c>
      <c r="H73" s="292">
        <f>SUM(H17:H72)</f>
        <v>6864465.9322098484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1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1:16" ht="17.5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29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  <c r="Q85" s="1"/>
    </row>
    <row r="86" spans="1:17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205957.48812840792</v>
      </c>
      <c r="N87" s="386">
        <f>IF(J92&lt;D11,0,VLOOKUP(J92,C17:O72,11))</f>
        <v>205957.48812840792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213452.76184016542</v>
      </c>
      <c r="N88" s="389">
        <f>IF(J92&lt;D11,0,VLOOKUP(J92,C99:P154,7))</f>
        <v>213452.76184016542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27" t="str">
        <f>D7</f>
        <v xml:space="preserve">Knox Lee - Pirkey 138 kV / Pirkey - Whitney 138 kV - Replace Breaker,  Wavetraps, and reset relays and CT's 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7495.2737117575016</v>
      </c>
      <c r="N89" s="391">
        <f>+N88-N87</f>
        <v>7495.2737117575016</v>
      </c>
      <c r="O89" s="392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  <c r="Q90" s="1"/>
    </row>
    <row r="91" spans="1:17" ht="13.5" thickBot="1">
      <c r="C91" s="75" t="s">
        <v>85</v>
      </c>
      <c r="D91" s="91" t="str">
        <f>+D9</f>
        <v>TP2010062</v>
      </c>
      <c r="E91" s="76"/>
      <c r="F91" s="76"/>
      <c r="G91" s="76"/>
      <c r="H91" s="76"/>
      <c r="I91" s="76"/>
      <c r="J91" s="95"/>
      <c r="Q91" s="1"/>
    </row>
    <row r="92" spans="1:17" ht="13">
      <c r="C92" s="34" t="s">
        <v>51</v>
      </c>
      <c r="D92" s="362">
        <f>IF(D11=I10,0,D10)</f>
        <v>1881887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  <c r="Q92" s="1"/>
    </row>
    <row r="93" spans="1:17" ht="12.5">
      <c r="C93" s="34" t="s">
        <v>54</v>
      </c>
      <c r="D93" s="88">
        <f>IF(D11=I10,"",D11)</f>
        <v>2012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3">
        <f>IF(D11=I10,"",D12)</f>
        <v>12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42770.159090909088</v>
      </c>
      <c r="K96" s="292"/>
      <c r="L96" s="292"/>
      <c r="M96" s="292"/>
      <c r="N96" s="292"/>
      <c r="O96" s="292"/>
      <c r="P96" s="1"/>
      <c r="Q96" s="1"/>
    </row>
    <row r="97" spans="1:17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  <c r="Q98" s="1"/>
    </row>
    <row r="99" spans="1:17" ht="12.5">
      <c r="C99" s="50">
        <f>IF(D93= "","-",D93)</f>
        <v>2012</v>
      </c>
      <c r="D99" s="133">
        <v>0</v>
      </c>
      <c r="E99" s="375">
        <v>0</v>
      </c>
      <c r="F99" s="137">
        <v>1886753</v>
      </c>
      <c r="G99" s="140">
        <v>943376.5</v>
      </c>
      <c r="H99" s="396">
        <v>138821.56113909211</v>
      </c>
      <c r="I99" s="397">
        <v>138821.56113909211</v>
      </c>
      <c r="J99" s="154">
        <f t="shared" ref="J99:J130" si="40">+I99-H99</f>
        <v>0</v>
      </c>
      <c r="K99" s="54"/>
      <c r="L99" s="112">
        <f t="shared" ref="L99:L104" si="41">H99</f>
        <v>138821.56113909211</v>
      </c>
      <c r="M99" s="53">
        <f t="shared" ref="M99:M130" si="42">IF(L99&lt;&gt;0,+H99-L99,0)</f>
        <v>0</v>
      </c>
      <c r="N99" s="112">
        <f t="shared" ref="N99:N104" si="43">I99</f>
        <v>138821.56113909211</v>
      </c>
      <c r="O99" s="53">
        <f t="shared" ref="O99:O130" si="44">IF(N99&lt;&gt;0,+I99-N99,0)</f>
        <v>0</v>
      </c>
      <c r="P99" s="53">
        <f t="shared" ref="P99:P130" si="45">+O99-M99</f>
        <v>0</v>
      </c>
      <c r="Q99" s="1"/>
    </row>
    <row r="100" spans="1:17" ht="12.5">
      <c r="B100" s="7" t="str">
        <f t="shared" ref="B100:B131" si="46">IF(D100=F99,"","IU")</f>
        <v>IU</v>
      </c>
      <c r="C100" s="50">
        <f>IF(D93="","-",+C99+1)</f>
        <v>2013</v>
      </c>
      <c r="D100" s="133">
        <v>1881887</v>
      </c>
      <c r="E100" s="375">
        <v>44806.833333333336</v>
      </c>
      <c r="F100" s="137">
        <v>1837080.1666666667</v>
      </c>
      <c r="G100" s="137">
        <v>1859483.5833333335</v>
      </c>
      <c r="H100" s="396">
        <v>296379.53273897158</v>
      </c>
      <c r="I100" s="397">
        <v>296379.53273897158</v>
      </c>
      <c r="J100" s="154">
        <v>0</v>
      </c>
      <c r="K100" s="54"/>
      <c r="L100" s="113">
        <f t="shared" si="41"/>
        <v>296379.53273897158</v>
      </c>
      <c r="M100" s="54">
        <f t="shared" ref="M100:M105" si="47">IF(L100&lt;&gt;0,+H100-L100,0)</f>
        <v>0</v>
      </c>
      <c r="N100" s="113">
        <f t="shared" si="43"/>
        <v>296379.53273897158</v>
      </c>
      <c r="O100" s="54">
        <f>IF(N100&lt;&gt;0,+I100-N100,0)</f>
        <v>0</v>
      </c>
      <c r="P100" s="54">
        <f>+O100-M100</f>
        <v>0</v>
      </c>
      <c r="Q100" s="1"/>
    </row>
    <row r="101" spans="1:17" ht="12.5">
      <c r="B101" s="7" t="str">
        <f t="shared" si="46"/>
        <v/>
      </c>
      <c r="C101" s="50">
        <f>IF(D93="","-",+C100+1)</f>
        <v>2014</v>
      </c>
      <c r="D101" s="133">
        <v>1837080.1666666667</v>
      </c>
      <c r="E101" s="375">
        <v>44806.833333333336</v>
      </c>
      <c r="F101" s="137">
        <v>1792273.3333333335</v>
      </c>
      <c r="G101" s="137">
        <v>1814676.75</v>
      </c>
      <c r="H101" s="396">
        <v>291463.97554748988</v>
      </c>
      <c r="I101" s="397">
        <v>291463.97554748988</v>
      </c>
      <c r="J101" s="54">
        <v>0</v>
      </c>
      <c r="K101" s="54"/>
      <c r="L101" s="113">
        <f t="shared" si="41"/>
        <v>291463.97554748988</v>
      </c>
      <c r="M101" s="54">
        <f t="shared" si="47"/>
        <v>0</v>
      </c>
      <c r="N101" s="113">
        <f t="shared" si="43"/>
        <v>291463.97554748988</v>
      </c>
      <c r="O101" s="54">
        <f>IF(N101&lt;&gt;0,+I101-N101,0)</f>
        <v>0</v>
      </c>
      <c r="P101" s="54">
        <f>+O101-M101</f>
        <v>0</v>
      </c>
      <c r="Q101" s="1"/>
    </row>
    <row r="102" spans="1:17" ht="12.5">
      <c r="B102" s="7" t="str">
        <f t="shared" si="46"/>
        <v/>
      </c>
      <c r="C102" s="50">
        <f>IF(D93="","-",+C101+1)</f>
        <v>2015</v>
      </c>
      <c r="D102" s="133">
        <v>1792273.3333333335</v>
      </c>
      <c r="E102" s="375">
        <v>44806.833333333336</v>
      </c>
      <c r="F102" s="137">
        <v>1747466.5000000002</v>
      </c>
      <c r="G102" s="137">
        <v>1769869.916666667</v>
      </c>
      <c r="H102" s="396">
        <v>278020.60623720445</v>
      </c>
      <c r="I102" s="397">
        <v>278020.60623720445</v>
      </c>
      <c r="J102" s="54">
        <f t="shared" si="40"/>
        <v>0</v>
      </c>
      <c r="K102" s="54"/>
      <c r="L102" s="113">
        <f t="shared" si="41"/>
        <v>278020.60623720445</v>
      </c>
      <c r="M102" s="54">
        <f t="shared" si="47"/>
        <v>0</v>
      </c>
      <c r="N102" s="113">
        <f t="shared" si="43"/>
        <v>278020.60623720445</v>
      </c>
      <c r="O102" s="54">
        <f>IF(N102&lt;&gt;0,+I102-N102,0)</f>
        <v>0</v>
      </c>
      <c r="P102" s="54">
        <f>+O102-M102</f>
        <v>0</v>
      </c>
      <c r="Q102" s="1"/>
    </row>
    <row r="103" spans="1:17" ht="12.5">
      <c r="B103" s="7" t="str">
        <f t="shared" si="46"/>
        <v/>
      </c>
      <c r="C103" s="50">
        <f>IF(D93="","-",+C102+1)</f>
        <v>2016</v>
      </c>
      <c r="D103" s="133">
        <v>1747466.5000000002</v>
      </c>
      <c r="E103" s="375">
        <v>43764.813953488374</v>
      </c>
      <c r="F103" s="137">
        <v>1703701.6860465119</v>
      </c>
      <c r="G103" s="137">
        <v>1725584.0930232559</v>
      </c>
      <c r="H103" s="396">
        <v>262827.69435337436</v>
      </c>
      <c r="I103" s="397">
        <v>262827.69435337436</v>
      </c>
      <c r="J103" s="54">
        <f t="shared" si="40"/>
        <v>0</v>
      </c>
      <c r="K103" s="54"/>
      <c r="L103" s="113">
        <f t="shared" si="41"/>
        <v>262827.69435337436</v>
      </c>
      <c r="M103" s="54">
        <f t="shared" si="47"/>
        <v>0</v>
      </c>
      <c r="N103" s="113">
        <f t="shared" si="43"/>
        <v>262827.69435337436</v>
      </c>
      <c r="O103" s="54">
        <f>IF(N103&lt;&gt;0,+I103-N103,0)</f>
        <v>0</v>
      </c>
      <c r="P103" s="54">
        <f>+O103-M103</f>
        <v>0</v>
      </c>
      <c r="Q103" s="1"/>
    </row>
    <row r="104" spans="1:17" ht="12.5">
      <c r="B104" s="7" t="str">
        <f t="shared" si="46"/>
        <v/>
      </c>
      <c r="C104" s="50">
        <f>IF(D93="","-",+C103+1)</f>
        <v>2017</v>
      </c>
      <c r="D104" s="133">
        <v>1703701.6860465119</v>
      </c>
      <c r="E104" s="375">
        <v>44806.833333333336</v>
      </c>
      <c r="F104" s="137">
        <v>1658894.8527131786</v>
      </c>
      <c r="G104" s="137">
        <v>1681298.2693798454</v>
      </c>
      <c r="H104" s="396">
        <v>249036.58491645948</v>
      </c>
      <c r="I104" s="397">
        <v>249036.58491645948</v>
      </c>
      <c r="J104" s="54">
        <f t="shared" si="40"/>
        <v>0</v>
      </c>
      <c r="K104" s="54"/>
      <c r="L104" s="113">
        <f t="shared" si="41"/>
        <v>249036.58491645948</v>
      </c>
      <c r="M104" s="54">
        <f t="shared" si="47"/>
        <v>0</v>
      </c>
      <c r="N104" s="113">
        <f t="shared" si="43"/>
        <v>249036.58491645948</v>
      </c>
      <c r="O104" s="54">
        <f>IF(N104&lt;&gt;0,+I104-N104,0)</f>
        <v>0</v>
      </c>
      <c r="P104" s="54">
        <f>+O104-M104</f>
        <v>0</v>
      </c>
      <c r="Q104" s="1"/>
    </row>
    <row r="105" spans="1:17" ht="12.5">
      <c r="B105" s="7" t="str">
        <f t="shared" si="46"/>
        <v/>
      </c>
      <c r="C105" s="50">
        <f>IF(D93="","-",+C104+1)</f>
        <v>2018</v>
      </c>
      <c r="D105" s="133">
        <v>1658894.8527131786</v>
      </c>
      <c r="E105" s="375">
        <v>44806.833333333336</v>
      </c>
      <c r="F105" s="137">
        <v>1614088.0193798454</v>
      </c>
      <c r="G105" s="137">
        <v>1636491.4360465119</v>
      </c>
      <c r="H105" s="396">
        <v>217627.83363465747</v>
      </c>
      <c r="I105" s="397">
        <v>217627.83363465747</v>
      </c>
      <c r="J105" s="54">
        <f t="shared" si="40"/>
        <v>0</v>
      </c>
      <c r="K105" s="54"/>
      <c r="L105" s="113">
        <f t="shared" ref="L105" si="48">H105</f>
        <v>217627.83363465747</v>
      </c>
      <c r="M105" s="54">
        <f t="shared" si="47"/>
        <v>0</v>
      </c>
      <c r="N105" s="113">
        <f t="shared" ref="N105" si="49">I105</f>
        <v>217627.83363465747</v>
      </c>
      <c r="O105" s="54">
        <f t="shared" si="44"/>
        <v>0</v>
      </c>
      <c r="P105" s="54">
        <f t="shared" si="45"/>
        <v>0</v>
      </c>
      <c r="Q105" s="1"/>
    </row>
    <row r="106" spans="1:17" ht="12.5">
      <c r="B106" s="7" t="str">
        <f t="shared" si="46"/>
        <v/>
      </c>
      <c r="C106" s="50">
        <f>IF(D93="","-",+C105+1)</f>
        <v>2019</v>
      </c>
      <c r="D106" s="133">
        <v>1614088.0193798454</v>
      </c>
      <c r="E106" s="375">
        <v>43764.813953488374</v>
      </c>
      <c r="F106" s="137">
        <v>1570323.205426357</v>
      </c>
      <c r="G106" s="137">
        <v>1592205.6124031013</v>
      </c>
      <c r="H106" s="396">
        <v>214195.37291245433</v>
      </c>
      <c r="I106" s="397">
        <v>214195.37291245433</v>
      </c>
      <c r="J106" s="54">
        <f t="shared" si="40"/>
        <v>0</v>
      </c>
      <c r="K106" s="54"/>
      <c r="L106" s="113">
        <f t="shared" ref="L106:L107" si="50">H106</f>
        <v>214195.37291245433</v>
      </c>
      <c r="M106" s="54">
        <f t="shared" ref="M106:M107" si="51">IF(L106&lt;&gt;0,+H106-L106,0)</f>
        <v>0</v>
      </c>
      <c r="N106" s="113">
        <f t="shared" ref="N106:N107" si="52">I106</f>
        <v>214195.37291245433</v>
      </c>
      <c r="O106" s="54">
        <f t="shared" si="44"/>
        <v>0</v>
      </c>
      <c r="P106" s="54">
        <f t="shared" si="45"/>
        <v>0</v>
      </c>
      <c r="Q106" s="1"/>
    </row>
    <row r="107" spans="1:17" ht="12.5">
      <c r="B107" s="7" t="str">
        <f t="shared" si="46"/>
        <v/>
      </c>
      <c r="C107" s="50">
        <f>IF(D93="","-",+C106+1)</f>
        <v>2020</v>
      </c>
      <c r="D107" s="133">
        <v>1570323.205426357</v>
      </c>
      <c r="E107" s="375">
        <v>44806.833333333336</v>
      </c>
      <c r="F107" s="137">
        <v>1525516.3720930237</v>
      </c>
      <c r="G107" s="137">
        <v>1547919.7887596902</v>
      </c>
      <c r="H107" s="396">
        <v>211322.4974139453</v>
      </c>
      <c r="I107" s="397">
        <v>211322.4974139453</v>
      </c>
      <c r="J107" s="54">
        <f t="shared" si="40"/>
        <v>0</v>
      </c>
      <c r="K107" s="54"/>
      <c r="L107" s="113">
        <f t="shared" si="50"/>
        <v>211322.4974139453</v>
      </c>
      <c r="M107" s="54">
        <f t="shared" si="51"/>
        <v>0</v>
      </c>
      <c r="N107" s="113">
        <f t="shared" si="52"/>
        <v>211322.4974139453</v>
      </c>
      <c r="O107" s="54">
        <f t="shared" si="44"/>
        <v>0</v>
      </c>
      <c r="P107" s="54">
        <f t="shared" si="45"/>
        <v>0</v>
      </c>
      <c r="Q107" s="1"/>
    </row>
    <row r="108" spans="1:17" ht="12.5">
      <c r="B108" s="7" t="str">
        <f t="shared" si="46"/>
        <v/>
      </c>
      <c r="C108" s="50">
        <f>IF(D93="","-",+C107+1)</f>
        <v>2021</v>
      </c>
      <c r="D108" s="133">
        <v>1525516.3720930237</v>
      </c>
      <c r="E108" s="375">
        <v>45899.682926829271</v>
      </c>
      <c r="F108" s="137">
        <v>1479616.6891661945</v>
      </c>
      <c r="G108" s="137">
        <v>1502566.5306296092</v>
      </c>
      <c r="H108" s="396">
        <v>216462.36022340748</v>
      </c>
      <c r="I108" s="397">
        <v>216462.36022340748</v>
      </c>
      <c r="J108" s="54">
        <f t="shared" si="40"/>
        <v>0</v>
      </c>
      <c r="K108" s="54"/>
      <c r="L108" s="113">
        <f t="shared" ref="L108" si="53">H108</f>
        <v>216462.36022340748</v>
      </c>
      <c r="M108" s="54">
        <f t="shared" ref="M108" si="54">IF(L108&lt;&gt;0,+H108-L108,0)</f>
        <v>0</v>
      </c>
      <c r="N108" s="113">
        <f t="shared" ref="N108" si="55">I108</f>
        <v>216462.36022340748</v>
      </c>
      <c r="O108" s="54">
        <f t="shared" ref="O108" si="56">IF(N108&lt;&gt;0,+I108-N108,0)</f>
        <v>0</v>
      </c>
      <c r="P108" s="54">
        <f t="shared" ref="P108" si="57">+O108-M108</f>
        <v>0</v>
      </c>
      <c r="Q108" s="1"/>
    </row>
    <row r="109" spans="1:17" ht="13">
      <c r="B109" s="7" t="str">
        <f t="shared" si="46"/>
        <v/>
      </c>
      <c r="C109" s="459">
        <f>IF(D93="","-",+C108+1)</f>
        <v>2022</v>
      </c>
      <c r="D109" s="12">
        <v>1479616.6891661945</v>
      </c>
      <c r="E109" s="377">
        <v>44806.833333333336</v>
      </c>
      <c r="F109" s="55">
        <v>1434809.8558328613</v>
      </c>
      <c r="G109" s="55">
        <v>1457213.2724995278</v>
      </c>
      <c r="H109" s="379">
        <v>215967.96117390104</v>
      </c>
      <c r="I109" s="398">
        <v>215967.96117390104</v>
      </c>
      <c r="J109" s="54">
        <f t="shared" si="40"/>
        <v>0</v>
      </c>
      <c r="K109" s="54"/>
      <c r="L109" s="129"/>
      <c r="M109" s="54">
        <f t="shared" si="42"/>
        <v>0</v>
      </c>
      <c r="N109" s="129"/>
      <c r="O109" s="54">
        <f t="shared" si="44"/>
        <v>0</v>
      </c>
      <c r="P109" s="54">
        <f t="shared" si="45"/>
        <v>0</v>
      </c>
      <c r="Q109" s="1"/>
    </row>
    <row r="110" spans="1:17" ht="12.5">
      <c r="B110" s="7" t="str">
        <f t="shared" si="46"/>
        <v/>
      </c>
      <c r="C110" s="50">
        <f>IF(D93="","-",+C109+1)</f>
        <v>2023</v>
      </c>
      <c r="D110" s="12">
        <f>IF(F109+SUM(E$99:E109)=D$92,F109,D$92-SUM(E$99:E109))</f>
        <v>1434809.8558328613</v>
      </c>
      <c r="E110" s="377">
        <f>IF(+J96&lt;F109,J96,D110)</f>
        <v>42770.159090909088</v>
      </c>
      <c r="F110" s="55">
        <f t="shared" ref="F110:F131" si="58">+D110-E110</f>
        <v>1392039.6967419521</v>
      </c>
      <c r="G110" s="55">
        <f t="shared" ref="G110:G130" si="59">+(F110+D110)/2</f>
        <v>1413424.7762874067</v>
      </c>
      <c r="H110" s="379">
        <f t="shared" ref="H110:H130" si="60">+J$94*G110+E110</f>
        <v>218778.77320878257</v>
      </c>
      <c r="I110" s="398">
        <f t="shared" ref="I110:I130" si="61">+J$95*G110+E110</f>
        <v>218778.77320878257</v>
      </c>
      <c r="J110" s="54">
        <f t="shared" si="40"/>
        <v>0</v>
      </c>
      <c r="K110" s="54"/>
      <c r="L110" s="129"/>
      <c r="M110" s="54">
        <f t="shared" si="42"/>
        <v>0</v>
      </c>
      <c r="N110" s="129"/>
      <c r="O110" s="54">
        <f t="shared" si="44"/>
        <v>0</v>
      </c>
      <c r="P110" s="54">
        <f t="shared" si="45"/>
        <v>0</v>
      </c>
      <c r="Q110" s="1"/>
    </row>
    <row r="111" spans="1:17" ht="12.5">
      <c r="B111" s="7" t="str">
        <f t="shared" si="46"/>
        <v/>
      </c>
      <c r="C111" s="50">
        <f>IF(D93="","-",+C110+1)</f>
        <v>2024</v>
      </c>
      <c r="D111" s="12">
        <f>IF(F110+SUM(E$99:E110)=D$92,F110,D$92-SUM(E$99:E110))</f>
        <v>1392039.6967419521</v>
      </c>
      <c r="E111" s="377">
        <f>IF(+J96&lt;F110,J96,D111)</f>
        <v>42770.159090909088</v>
      </c>
      <c r="F111" s="55">
        <f t="shared" si="58"/>
        <v>1349269.5376510429</v>
      </c>
      <c r="G111" s="55">
        <f t="shared" si="59"/>
        <v>1370654.6171964975</v>
      </c>
      <c r="H111" s="379">
        <f t="shared" si="60"/>
        <v>213452.76184016542</v>
      </c>
      <c r="I111" s="398">
        <f t="shared" si="61"/>
        <v>213452.76184016542</v>
      </c>
      <c r="J111" s="54">
        <f t="shared" si="40"/>
        <v>0</v>
      </c>
      <c r="K111" s="54"/>
      <c r="L111" s="129"/>
      <c r="M111" s="54">
        <f t="shared" si="42"/>
        <v>0</v>
      </c>
      <c r="N111" s="129"/>
      <c r="O111" s="54">
        <f t="shared" si="44"/>
        <v>0</v>
      </c>
      <c r="P111" s="54">
        <f t="shared" si="45"/>
        <v>0</v>
      </c>
      <c r="Q111" s="1"/>
    </row>
    <row r="112" spans="1:17" ht="12.5">
      <c r="B112" s="7" t="str">
        <f t="shared" si="46"/>
        <v/>
      </c>
      <c r="C112" s="50">
        <f>IF(D93="","-",+C111+1)</f>
        <v>2025</v>
      </c>
      <c r="D112" s="12">
        <f>IF(F111+SUM(E$99:E111)=D$92,F111,D$92-SUM(E$99:E111))</f>
        <v>1349269.5376510429</v>
      </c>
      <c r="E112" s="377">
        <f>IF(+J96&lt;F111,J96,D112)</f>
        <v>42770.159090909088</v>
      </c>
      <c r="F112" s="55">
        <f t="shared" si="58"/>
        <v>1306499.3785601337</v>
      </c>
      <c r="G112" s="55">
        <f t="shared" si="59"/>
        <v>1327884.4581055883</v>
      </c>
      <c r="H112" s="379">
        <f t="shared" si="60"/>
        <v>208126.75047154826</v>
      </c>
      <c r="I112" s="398">
        <f t="shared" si="61"/>
        <v>208126.75047154826</v>
      </c>
      <c r="J112" s="54">
        <f t="shared" si="40"/>
        <v>0</v>
      </c>
      <c r="K112" s="54"/>
      <c r="L112" s="129"/>
      <c r="M112" s="54">
        <f t="shared" si="42"/>
        <v>0</v>
      </c>
      <c r="N112" s="129"/>
      <c r="O112" s="54">
        <f t="shared" si="44"/>
        <v>0</v>
      </c>
      <c r="P112" s="54">
        <f t="shared" si="45"/>
        <v>0</v>
      </c>
      <c r="Q112" s="1"/>
    </row>
    <row r="113" spans="2:17" ht="12.5">
      <c r="B113" s="7" t="str">
        <f t="shared" si="46"/>
        <v/>
      </c>
      <c r="C113" s="50">
        <f>IF(D93="","-",+C112+1)</f>
        <v>2026</v>
      </c>
      <c r="D113" s="12">
        <f>IF(F112+SUM(E$99:E112)=D$92,F112,D$92-SUM(E$99:E112))</f>
        <v>1306499.3785601337</v>
      </c>
      <c r="E113" s="377">
        <f>IF(+J96&lt;F112,J96,D113)</f>
        <v>42770.159090909088</v>
      </c>
      <c r="F113" s="55">
        <f t="shared" si="58"/>
        <v>1263729.2194692246</v>
      </c>
      <c r="G113" s="55">
        <f t="shared" si="59"/>
        <v>1285114.2990146792</v>
      </c>
      <c r="H113" s="379">
        <f t="shared" si="60"/>
        <v>202800.73910293111</v>
      </c>
      <c r="I113" s="398">
        <f t="shared" si="61"/>
        <v>202800.73910293111</v>
      </c>
      <c r="J113" s="54">
        <f t="shared" si="40"/>
        <v>0</v>
      </c>
      <c r="K113" s="54"/>
      <c r="L113" s="129"/>
      <c r="M113" s="54">
        <f t="shared" si="42"/>
        <v>0</v>
      </c>
      <c r="N113" s="129"/>
      <c r="O113" s="54">
        <f t="shared" si="44"/>
        <v>0</v>
      </c>
      <c r="P113" s="54">
        <f t="shared" si="45"/>
        <v>0</v>
      </c>
      <c r="Q113" s="1"/>
    </row>
    <row r="114" spans="2:17" ht="12.5">
      <c r="B114" s="7" t="str">
        <f t="shared" si="46"/>
        <v/>
      </c>
      <c r="C114" s="50">
        <f>IF(D93="","-",+C113+1)</f>
        <v>2027</v>
      </c>
      <c r="D114" s="12">
        <f>IF(F113+SUM(E$99:E113)=D$92,F113,D$92-SUM(E$99:E113))</f>
        <v>1263729.2194692246</v>
      </c>
      <c r="E114" s="377">
        <f>IF(+J96&lt;F113,J96,D114)</f>
        <v>42770.159090909088</v>
      </c>
      <c r="F114" s="55">
        <f t="shared" si="58"/>
        <v>1220959.0603783154</v>
      </c>
      <c r="G114" s="55">
        <f t="shared" si="59"/>
        <v>1242344.13992377</v>
      </c>
      <c r="H114" s="379">
        <f t="shared" si="60"/>
        <v>197474.72773431393</v>
      </c>
      <c r="I114" s="398">
        <f t="shared" si="61"/>
        <v>197474.72773431393</v>
      </c>
      <c r="J114" s="54">
        <f t="shared" si="40"/>
        <v>0</v>
      </c>
      <c r="K114" s="54"/>
      <c r="L114" s="129"/>
      <c r="M114" s="54">
        <f t="shared" si="42"/>
        <v>0</v>
      </c>
      <c r="N114" s="129"/>
      <c r="O114" s="54">
        <f t="shared" si="44"/>
        <v>0</v>
      </c>
      <c r="P114" s="54">
        <f t="shared" si="45"/>
        <v>0</v>
      </c>
      <c r="Q114" s="1"/>
    </row>
    <row r="115" spans="2:17" ht="12.5">
      <c r="B115" s="7" t="str">
        <f t="shared" si="46"/>
        <v/>
      </c>
      <c r="C115" s="50">
        <f>IF(D93="","-",+C114+1)</f>
        <v>2028</v>
      </c>
      <c r="D115" s="12">
        <f>IF(F114+SUM(E$99:E114)=D$92,F114,D$92-SUM(E$99:E114))</f>
        <v>1220959.0603783154</v>
      </c>
      <c r="E115" s="377">
        <f>IF(+J96&lt;F114,J96,D115)</f>
        <v>42770.159090909088</v>
      </c>
      <c r="F115" s="55">
        <f t="shared" si="58"/>
        <v>1178188.9012874062</v>
      </c>
      <c r="G115" s="55">
        <f t="shared" si="59"/>
        <v>1199573.9808328608</v>
      </c>
      <c r="H115" s="379">
        <f t="shared" si="60"/>
        <v>192148.71636569678</v>
      </c>
      <c r="I115" s="398">
        <f t="shared" si="61"/>
        <v>192148.71636569678</v>
      </c>
      <c r="J115" s="54">
        <f t="shared" si="40"/>
        <v>0</v>
      </c>
      <c r="K115" s="54"/>
      <c r="L115" s="129"/>
      <c r="M115" s="54">
        <f t="shared" si="42"/>
        <v>0</v>
      </c>
      <c r="N115" s="129"/>
      <c r="O115" s="54">
        <f t="shared" si="44"/>
        <v>0</v>
      </c>
      <c r="P115" s="54">
        <f t="shared" si="45"/>
        <v>0</v>
      </c>
      <c r="Q115" s="1"/>
    </row>
    <row r="116" spans="2:17" ht="12.5">
      <c r="B116" s="7" t="str">
        <f t="shared" si="46"/>
        <v/>
      </c>
      <c r="C116" s="50">
        <f>IF(D93="","-",+C115+1)</f>
        <v>2029</v>
      </c>
      <c r="D116" s="12">
        <f>IF(F115+SUM(E$99:E115)=D$92,F115,D$92-SUM(E$99:E115))</f>
        <v>1178188.9012874062</v>
      </c>
      <c r="E116" s="377">
        <f>IF(+J96&lt;F115,J96,D116)</f>
        <v>42770.159090909088</v>
      </c>
      <c r="F116" s="55">
        <f t="shared" si="58"/>
        <v>1135418.742196497</v>
      </c>
      <c r="G116" s="55">
        <f t="shared" si="59"/>
        <v>1156803.8217419516</v>
      </c>
      <c r="H116" s="379">
        <f t="shared" si="60"/>
        <v>186822.70499707962</v>
      </c>
      <c r="I116" s="398">
        <f t="shared" si="61"/>
        <v>186822.70499707962</v>
      </c>
      <c r="J116" s="54">
        <f t="shared" si="40"/>
        <v>0</v>
      </c>
      <c r="K116" s="54"/>
      <c r="L116" s="129"/>
      <c r="M116" s="54">
        <f t="shared" si="42"/>
        <v>0</v>
      </c>
      <c r="N116" s="129"/>
      <c r="O116" s="54">
        <f t="shared" si="44"/>
        <v>0</v>
      </c>
      <c r="P116" s="54">
        <f t="shared" si="45"/>
        <v>0</v>
      </c>
      <c r="Q116" s="1"/>
    </row>
    <row r="117" spans="2:17" ht="12.5">
      <c r="B117" s="7" t="str">
        <f t="shared" si="46"/>
        <v/>
      </c>
      <c r="C117" s="50">
        <f>IF(D93="","-",+C116+1)</f>
        <v>2030</v>
      </c>
      <c r="D117" s="12">
        <f>IF(F116+SUM(E$99:E116)=D$92,F116,D$92-SUM(E$99:E116))</f>
        <v>1135418.742196497</v>
      </c>
      <c r="E117" s="377">
        <f>IF(+J96&lt;F116,J96,D117)</f>
        <v>42770.159090909088</v>
      </c>
      <c r="F117" s="55">
        <f t="shared" si="58"/>
        <v>1092648.5831055879</v>
      </c>
      <c r="G117" s="55">
        <f t="shared" si="59"/>
        <v>1114033.6626510425</v>
      </c>
      <c r="H117" s="379">
        <f t="shared" si="60"/>
        <v>181496.69362846247</v>
      </c>
      <c r="I117" s="398">
        <f t="shared" si="61"/>
        <v>181496.69362846247</v>
      </c>
      <c r="J117" s="54">
        <f t="shared" si="40"/>
        <v>0</v>
      </c>
      <c r="K117" s="54"/>
      <c r="L117" s="129"/>
      <c r="M117" s="54">
        <f t="shared" si="42"/>
        <v>0</v>
      </c>
      <c r="N117" s="129"/>
      <c r="O117" s="54">
        <f t="shared" si="44"/>
        <v>0</v>
      </c>
      <c r="P117" s="54">
        <f t="shared" si="45"/>
        <v>0</v>
      </c>
      <c r="Q117" s="1"/>
    </row>
    <row r="118" spans="2:17" ht="12.5">
      <c r="B118" s="7" t="str">
        <f t="shared" si="46"/>
        <v/>
      </c>
      <c r="C118" s="50">
        <f>IF(D93="","-",+C117+1)</f>
        <v>2031</v>
      </c>
      <c r="D118" s="12">
        <f>IF(F117+SUM(E$99:E117)=D$92,F117,D$92-SUM(E$99:E117))</f>
        <v>1092648.5831055879</v>
      </c>
      <c r="E118" s="377">
        <f>IF(+J96&lt;F117,J96,D118)</f>
        <v>42770.159090909088</v>
      </c>
      <c r="F118" s="55">
        <f t="shared" si="58"/>
        <v>1049878.4240146787</v>
      </c>
      <c r="G118" s="55">
        <f t="shared" si="59"/>
        <v>1071263.5035601333</v>
      </c>
      <c r="H118" s="379">
        <f t="shared" si="60"/>
        <v>176170.68225984531</v>
      </c>
      <c r="I118" s="398">
        <f t="shared" si="61"/>
        <v>176170.68225984531</v>
      </c>
      <c r="J118" s="54">
        <f t="shared" si="40"/>
        <v>0</v>
      </c>
      <c r="K118" s="54"/>
      <c r="L118" s="129"/>
      <c r="M118" s="54">
        <f t="shared" si="42"/>
        <v>0</v>
      </c>
      <c r="N118" s="129"/>
      <c r="O118" s="54">
        <f t="shared" si="44"/>
        <v>0</v>
      </c>
      <c r="P118" s="54">
        <f t="shared" si="45"/>
        <v>0</v>
      </c>
      <c r="Q118" s="1"/>
    </row>
    <row r="119" spans="2:17" ht="12.5">
      <c r="B119" s="7" t="str">
        <f t="shared" si="46"/>
        <v/>
      </c>
      <c r="C119" s="50">
        <f>IF(D93="","-",+C118+1)</f>
        <v>2032</v>
      </c>
      <c r="D119" s="12">
        <f>IF(F118+SUM(E$99:E118)=D$92,F118,D$92-SUM(E$99:E118))</f>
        <v>1049878.4240146787</v>
      </c>
      <c r="E119" s="377">
        <f>IF(+J96&lt;F118,J96,D119)</f>
        <v>42770.159090909088</v>
      </c>
      <c r="F119" s="55">
        <f t="shared" si="58"/>
        <v>1007108.2649237696</v>
      </c>
      <c r="G119" s="55">
        <f t="shared" si="59"/>
        <v>1028493.3444692241</v>
      </c>
      <c r="H119" s="379">
        <f t="shared" si="60"/>
        <v>170844.67089122813</v>
      </c>
      <c r="I119" s="398">
        <f t="shared" si="61"/>
        <v>170844.67089122813</v>
      </c>
      <c r="J119" s="54">
        <f t="shared" si="40"/>
        <v>0</v>
      </c>
      <c r="K119" s="54"/>
      <c r="L119" s="129"/>
      <c r="M119" s="54">
        <f t="shared" si="42"/>
        <v>0</v>
      </c>
      <c r="N119" s="129"/>
      <c r="O119" s="54">
        <f t="shared" si="44"/>
        <v>0</v>
      </c>
      <c r="P119" s="54">
        <f t="shared" si="45"/>
        <v>0</v>
      </c>
      <c r="Q119" s="1"/>
    </row>
    <row r="120" spans="2:17" ht="12.5">
      <c r="B120" s="7" t="str">
        <f t="shared" si="46"/>
        <v/>
      </c>
      <c r="C120" s="50">
        <f>IF(D93="","-",+C119+1)</f>
        <v>2033</v>
      </c>
      <c r="D120" s="12">
        <f>IF(F119+SUM(E$99:E119)=D$92,F119,D$92-SUM(E$99:E119))</f>
        <v>1007108.2649237696</v>
      </c>
      <c r="E120" s="377">
        <f>IF(+J96&lt;F119,J96,D120)</f>
        <v>42770.159090909088</v>
      </c>
      <c r="F120" s="55">
        <f t="shared" si="58"/>
        <v>964338.10583286057</v>
      </c>
      <c r="G120" s="55">
        <f t="shared" si="59"/>
        <v>985723.18537831516</v>
      </c>
      <c r="H120" s="379">
        <f t="shared" si="60"/>
        <v>165518.65952261101</v>
      </c>
      <c r="I120" s="398">
        <f t="shared" si="61"/>
        <v>165518.65952261101</v>
      </c>
      <c r="J120" s="54">
        <f t="shared" si="40"/>
        <v>0</v>
      </c>
      <c r="K120" s="54"/>
      <c r="L120" s="129"/>
      <c r="M120" s="54">
        <f t="shared" si="42"/>
        <v>0</v>
      </c>
      <c r="N120" s="129"/>
      <c r="O120" s="54">
        <f t="shared" si="44"/>
        <v>0</v>
      </c>
      <c r="P120" s="54">
        <f t="shared" si="45"/>
        <v>0</v>
      </c>
      <c r="Q120" s="1"/>
    </row>
    <row r="121" spans="2:17" ht="12.5">
      <c r="B121" s="7" t="str">
        <f t="shared" si="46"/>
        <v/>
      </c>
      <c r="C121" s="50">
        <f>IF(D93="","-",+C120+1)</f>
        <v>2034</v>
      </c>
      <c r="D121" s="12">
        <f>IF(F120+SUM(E$99:E120)=D$92,F120,D$92-SUM(E$99:E120))</f>
        <v>964338.10583286057</v>
      </c>
      <c r="E121" s="377">
        <f>IF(+J96&lt;F120,J96,D121)</f>
        <v>42770.159090909088</v>
      </c>
      <c r="F121" s="55">
        <f t="shared" si="58"/>
        <v>921567.94674195151</v>
      </c>
      <c r="G121" s="55">
        <f t="shared" si="59"/>
        <v>942953.02628740598</v>
      </c>
      <c r="H121" s="379">
        <f t="shared" si="60"/>
        <v>160192.64815399385</v>
      </c>
      <c r="I121" s="398">
        <f t="shared" si="61"/>
        <v>160192.64815399385</v>
      </c>
      <c r="J121" s="54">
        <f t="shared" si="40"/>
        <v>0</v>
      </c>
      <c r="K121" s="54"/>
      <c r="L121" s="129"/>
      <c r="M121" s="54">
        <f t="shared" si="42"/>
        <v>0</v>
      </c>
      <c r="N121" s="129"/>
      <c r="O121" s="54">
        <f t="shared" si="44"/>
        <v>0</v>
      </c>
      <c r="P121" s="54">
        <f t="shared" si="45"/>
        <v>0</v>
      </c>
      <c r="Q121" s="1"/>
    </row>
    <row r="122" spans="2:17" ht="12.5">
      <c r="B122" s="7" t="str">
        <f t="shared" si="46"/>
        <v/>
      </c>
      <c r="C122" s="50">
        <f>IF(D93="","-",+C121+1)</f>
        <v>2035</v>
      </c>
      <c r="D122" s="12">
        <f>IF(F121+SUM(E$99:E121)=D$92,F121,D$92-SUM(E$99:E121))</f>
        <v>921567.94674195151</v>
      </c>
      <c r="E122" s="377">
        <f>IF(+J96&lt;F121,J96,D122)</f>
        <v>42770.159090909088</v>
      </c>
      <c r="F122" s="55">
        <f t="shared" si="58"/>
        <v>878797.78765104245</v>
      </c>
      <c r="G122" s="55">
        <f t="shared" si="59"/>
        <v>900182.86719649704</v>
      </c>
      <c r="H122" s="379">
        <f t="shared" si="60"/>
        <v>154866.63678537673</v>
      </c>
      <c r="I122" s="398">
        <f t="shared" si="61"/>
        <v>154866.63678537673</v>
      </c>
      <c r="J122" s="54">
        <f t="shared" si="40"/>
        <v>0</v>
      </c>
      <c r="K122" s="54"/>
      <c r="L122" s="129"/>
      <c r="M122" s="54">
        <f t="shared" si="42"/>
        <v>0</v>
      </c>
      <c r="N122" s="129"/>
      <c r="O122" s="54">
        <f t="shared" si="44"/>
        <v>0</v>
      </c>
      <c r="P122" s="54">
        <f t="shared" si="45"/>
        <v>0</v>
      </c>
      <c r="Q122" s="1"/>
    </row>
    <row r="123" spans="2:17" ht="12.5">
      <c r="B123" s="7" t="str">
        <f t="shared" si="46"/>
        <v/>
      </c>
      <c r="C123" s="50">
        <f>IF(D93="","-",+C122+1)</f>
        <v>2036</v>
      </c>
      <c r="D123" s="12">
        <f>IF(F122+SUM(E$99:E122)=D$92,F122,D$92-SUM(E$99:E122))</f>
        <v>878797.78765104245</v>
      </c>
      <c r="E123" s="377">
        <f>IF(+J96&lt;F122,J96,D123)</f>
        <v>42770.159090909088</v>
      </c>
      <c r="F123" s="55">
        <f t="shared" si="58"/>
        <v>836027.62856013339</v>
      </c>
      <c r="G123" s="55">
        <f t="shared" si="59"/>
        <v>857412.70810558787</v>
      </c>
      <c r="H123" s="379">
        <f t="shared" si="60"/>
        <v>149540.62541675958</v>
      </c>
      <c r="I123" s="398">
        <f t="shared" si="61"/>
        <v>149540.62541675958</v>
      </c>
      <c r="J123" s="54">
        <f t="shared" si="40"/>
        <v>0</v>
      </c>
      <c r="K123" s="54"/>
      <c r="L123" s="129"/>
      <c r="M123" s="54">
        <f t="shared" si="42"/>
        <v>0</v>
      </c>
      <c r="N123" s="129"/>
      <c r="O123" s="54">
        <f t="shared" si="44"/>
        <v>0</v>
      </c>
      <c r="P123" s="54">
        <f t="shared" si="45"/>
        <v>0</v>
      </c>
      <c r="Q123" s="1"/>
    </row>
    <row r="124" spans="2:17" ht="12.5">
      <c r="B124" s="7" t="str">
        <f t="shared" si="46"/>
        <v/>
      </c>
      <c r="C124" s="50">
        <f>IF(D93="","-",+C123+1)</f>
        <v>2037</v>
      </c>
      <c r="D124" s="12">
        <f>IF(F123+SUM(E$99:E123)=D$92,F123,D$92-SUM(E$99:E123))</f>
        <v>836027.62856013339</v>
      </c>
      <c r="E124" s="377">
        <f>IF(+J96&lt;F123,J96,D124)</f>
        <v>42770.159090909088</v>
      </c>
      <c r="F124" s="55">
        <f t="shared" si="58"/>
        <v>793257.46946922434</v>
      </c>
      <c r="G124" s="55">
        <f t="shared" si="59"/>
        <v>814642.54901467892</v>
      </c>
      <c r="H124" s="379">
        <f t="shared" si="60"/>
        <v>144214.61404814245</v>
      </c>
      <c r="I124" s="398">
        <f t="shared" si="61"/>
        <v>144214.61404814245</v>
      </c>
      <c r="J124" s="54">
        <f t="shared" si="40"/>
        <v>0</v>
      </c>
      <c r="K124" s="54"/>
      <c r="L124" s="129"/>
      <c r="M124" s="54">
        <f t="shared" si="42"/>
        <v>0</v>
      </c>
      <c r="N124" s="129"/>
      <c r="O124" s="54">
        <f t="shared" si="44"/>
        <v>0</v>
      </c>
      <c r="P124" s="54">
        <f t="shared" si="45"/>
        <v>0</v>
      </c>
      <c r="Q124" s="1"/>
    </row>
    <row r="125" spans="2:17" ht="12.5">
      <c r="B125" s="7" t="str">
        <f t="shared" si="46"/>
        <v/>
      </c>
      <c r="C125" s="50">
        <f>IF(D93="","-",+C124+1)</f>
        <v>2038</v>
      </c>
      <c r="D125" s="12">
        <f>IF(F124+SUM(E$99:E124)=D$92,F124,D$92-SUM(E$99:E124))</f>
        <v>793257.46946922434</v>
      </c>
      <c r="E125" s="377">
        <f>IF(+J96&lt;F124,J96,D125)</f>
        <v>42770.159090909088</v>
      </c>
      <c r="F125" s="55">
        <f t="shared" si="58"/>
        <v>750487.31037831528</v>
      </c>
      <c r="G125" s="55">
        <f t="shared" si="59"/>
        <v>771872.38992376975</v>
      </c>
      <c r="H125" s="379">
        <f t="shared" si="60"/>
        <v>138888.60267952527</v>
      </c>
      <c r="I125" s="398">
        <f t="shared" si="61"/>
        <v>138888.60267952527</v>
      </c>
      <c r="J125" s="54">
        <f t="shared" si="40"/>
        <v>0</v>
      </c>
      <c r="K125" s="54"/>
      <c r="L125" s="129"/>
      <c r="M125" s="54">
        <f t="shared" si="42"/>
        <v>0</v>
      </c>
      <c r="N125" s="129"/>
      <c r="O125" s="54">
        <f t="shared" si="44"/>
        <v>0</v>
      </c>
      <c r="P125" s="54">
        <f t="shared" si="45"/>
        <v>0</v>
      </c>
      <c r="Q125" s="1"/>
    </row>
    <row r="126" spans="2:17" ht="12.5">
      <c r="B126" s="7" t="str">
        <f t="shared" si="46"/>
        <v/>
      </c>
      <c r="C126" s="50">
        <f>IF(D93="","-",+C125+1)</f>
        <v>2039</v>
      </c>
      <c r="D126" s="12">
        <f>IF(F125+SUM(E$99:E125)=D$92,F125,D$92-SUM(E$99:E125))</f>
        <v>750487.31037831528</v>
      </c>
      <c r="E126" s="377">
        <f>IF(+J96&lt;F125,J96,D126)</f>
        <v>42770.159090909088</v>
      </c>
      <c r="F126" s="55">
        <f t="shared" si="58"/>
        <v>707717.15128740622</v>
      </c>
      <c r="G126" s="55">
        <f t="shared" si="59"/>
        <v>729102.23083286081</v>
      </c>
      <c r="H126" s="379">
        <f t="shared" si="60"/>
        <v>133562.59131090814</v>
      </c>
      <c r="I126" s="398">
        <f t="shared" si="61"/>
        <v>133562.59131090814</v>
      </c>
      <c r="J126" s="54">
        <f t="shared" si="40"/>
        <v>0</v>
      </c>
      <c r="K126" s="54"/>
      <c r="L126" s="129"/>
      <c r="M126" s="54">
        <f t="shared" si="42"/>
        <v>0</v>
      </c>
      <c r="N126" s="129"/>
      <c r="O126" s="54">
        <f t="shared" si="44"/>
        <v>0</v>
      </c>
      <c r="P126" s="54">
        <f t="shared" si="45"/>
        <v>0</v>
      </c>
      <c r="Q126" s="1"/>
    </row>
    <row r="127" spans="2:17" ht="12.5">
      <c r="B127" s="7" t="str">
        <f t="shared" si="46"/>
        <v/>
      </c>
      <c r="C127" s="50">
        <f>IF(D93="","-",+C126+1)</f>
        <v>2040</v>
      </c>
      <c r="D127" s="12">
        <f>IF(F126+SUM(E$99:E126)=D$92,F126,D$92-SUM(E$99:E126))</f>
        <v>707717.15128740622</v>
      </c>
      <c r="E127" s="377">
        <f>IF(+J96&lt;F126,J96,D127)</f>
        <v>42770.159090909088</v>
      </c>
      <c r="F127" s="55">
        <f t="shared" si="58"/>
        <v>664946.99219649716</v>
      </c>
      <c r="G127" s="55">
        <f t="shared" si="59"/>
        <v>686332.07174195163</v>
      </c>
      <c r="H127" s="379">
        <f t="shared" si="60"/>
        <v>128236.57994229099</v>
      </c>
      <c r="I127" s="398">
        <f t="shared" si="61"/>
        <v>128236.57994229099</v>
      </c>
      <c r="J127" s="54">
        <f t="shared" si="40"/>
        <v>0</v>
      </c>
      <c r="K127" s="54"/>
      <c r="L127" s="129"/>
      <c r="M127" s="54">
        <f t="shared" si="42"/>
        <v>0</v>
      </c>
      <c r="N127" s="129"/>
      <c r="O127" s="54">
        <f t="shared" si="44"/>
        <v>0</v>
      </c>
      <c r="P127" s="54">
        <f t="shared" si="45"/>
        <v>0</v>
      </c>
      <c r="Q127" s="1"/>
    </row>
    <row r="128" spans="2:17" ht="12.5">
      <c r="B128" s="7" t="str">
        <f t="shared" si="46"/>
        <v/>
      </c>
      <c r="C128" s="50">
        <f>IF(D93="","-",+C127+1)</f>
        <v>2041</v>
      </c>
      <c r="D128" s="12">
        <f>IF(F127+SUM(E$99:E127)=D$92,F127,D$92-SUM(E$99:E127))</f>
        <v>664946.99219649716</v>
      </c>
      <c r="E128" s="377">
        <f>IF(+J96&lt;F127,J96,D128)</f>
        <v>42770.159090909088</v>
      </c>
      <c r="F128" s="55">
        <f t="shared" si="58"/>
        <v>622176.8331055881</v>
      </c>
      <c r="G128" s="55">
        <f t="shared" si="59"/>
        <v>643561.91265104269</v>
      </c>
      <c r="H128" s="379">
        <f t="shared" si="60"/>
        <v>122910.56857367387</v>
      </c>
      <c r="I128" s="398">
        <f t="shared" si="61"/>
        <v>122910.56857367387</v>
      </c>
      <c r="J128" s="54">
        <f t="shared" si="40"/>
        <v>0</v>
      </c>
      <c r="K128" s="54"/>
      <c r="L128" s="129"/>
      <c r="M128" s="54">
        <f t="shared" si="42"/>
        <v>0</v>
      </c>
      <c r="N128" s="129"/>
      <c r="O128" s="54">
        <f t="shared" si="44"/>
        <v>0</v>
      </c>
      <c r="P128" s="54">
        <f t="shared" si="45"/>
        <v>0</v>
      </c>
      <c r="Q128" s="1"/>
    </row>
    <row r="129" spans="2:17" ht="12.5">
      <c r="B129" s="7" t="str">
        <f t="shared" si="46"/>
        <v/>
      </c>
      <c r="C129" s="50">
        <f>IF(D93="","-",+C128+1)</f>
        <v>2042</v>
      </c>
      <c r="D129" s="12">
        <f>IF(F128+SUM(E$99:E128)=D$92,F128,D$92-SUM(E$99:E128))</f>
        <v>622176.8331055881</v>
      </c>
      <c r="E129" s="377">
        <f>IF(+J96&lt;F128,J96,D129)</f>
        <v>42770.159090909088</v>
      </c>
      <c r="F129" s="55">
        <f t="shared" si="58"/>
        <v>579406.67401467904</v>
      </c>
      <c r="G129" s="55">
        <f t="shared" si="59"/>
        <v>600791.75356013351</v>
      </c>
      <c r="H129" s="379">
        <f t="shared" si="60"/>
        <v>117584.55720505671</v>
      </c>
      <c r="I129" s="398">
        <f t="shared" si="61"/>
        <v>117584.55720505671</v>
      </c>
      <c r="J129" s="54">
        <f t="shared" si="40"/>
        <v>0</v>
      </c>
      <c r="K129" s="54"/>
      <c r="L129" s="129"/>
      <c r="M129" s="54">
        <f t="shared" si="42"/>
        <v>0</v>
      </c>
      <c r="N129" s="129"/>
      <c r="O129" s="54">
        <f t="shared" si="44"/>
        <v>0</v>
      </c>
      <c r="P129" s="54">
        <f t="shared" si="45"/>
        <v>0</v>
      </c>
      <c r="Q129" s="1"/>
    </row>
    <row r="130" spans="2:17" ht="12.5">
      <c r="B130" s="7" t="str">
        <f t="shared" si="46"/>
        <v/>
      </c>
      <c r="C130" s="50">
        <f>IF(D93="","-",+C129+1)</f>
        <v>2043</v>
      </c>
      <c r="D130" s="12">
        <f>IF(F129+SUM(E$99:E129)=D$92,F129,D$92-SUM(E$99:E129))</f>
        <v>579406.67401467904</v>
      </c>
      <c r="E130" s="377">
        <f>IF(+J96&lt;F129,J96,D130)</f>
        <v>42770.159090909088</v>
      </c>
      <c r="F130" s="55">
        <f t="shared" si="58"/>
        <v>536636.51492376998</v>
      </c>
      <c r="G130" s="55">
        <f t="shared" si="59"/>
        <v>558021.59446922457</v>
      </c>
      <c r="H130" s="379">
        <f t="shared" si="60"/>
        <v>112258.54583643957</v>
      </c>
      <c r="I130" s="398">
        <f t="shared" si="61"/>
        <v>112258.54583643957</v>
      </c>
      <c r="J130" s="54">
        <f t="shared" si="40"/>
        <v>0</v>
      </c>
      <c r="K130" s="54"/>
      <c r="L130" s="129"/>
      <c r="M130" s="54">
        <f t="shared" si="42"/>
        <v>0</v>
      </c>
      <c r="N130" s="129"/>
      <c r="O130" s="54">
        <f t="shared" si="44"/>
        <v>0</v>
      </c>
      <c r="P130" s="54">
        <f t="shared" si="45"/>
        <v>0</v>
      </c>
      <c r="Q130" s="1"/>
    </row>
    <row r="131" spans="2:17" ht="12.5">
      <c r="B131" s="7" t="str">
        <f t="shared" si="46"/>
        <v/>
      </c>
      <c r="C131" s="50">
        <f>IF(D93="","-",+C130+1)</f>
        <v>2044</v>
      </c>
      <c r="D131" s="12">
        <f>IF(F130+SUM(E$99:E130)=D$92,F130,D$92-SUM(E$99:E130))</f>
        <v>536636.51492376998</v>
      </c>
      <c r="E131" s="377">
        <f>IF(+J96&lt;F130,J96,D131)</f>
        <v>42770.159090909088</v>
      </c>
      <c r="F131" s="55">
        <f t="shared" si="58"/>
        <v>493866.35583286092</v>
      </c>
      <c r="G131" s="55">
        <f t="shared" ref="G131:G154" si="62">+(F131+D131)/2</f>
        <v>515251.43537831545</v>
      </c>
      <c r="H131" s="379">
        <f t="shared" ref="H131:H154" si="63">+J$94*G131+E131</f>
        <v>106932.53446782244</v>
      </c>
      <c r="I131" s="398">
        <f t="shared" ref="I131:I154" si="64">+J$95*G131+E131</f>
        <v>106932.53446782244</v>
      </c>
      <c r="J131" s="54">
        <f t="shared" ref="J131:J154" si="65">+I131-H131</f>
        <v>0</v>
      </c>
      <c r="K131" s="54"/>
      <c r="L131" s="129"/>
      <c r="M131" s="54">
        <f t="shared" ref="M131:M154" si="66">IF(L131&lt;&gt;0,+H131-L131,0)</f>
        <v>0</v>
      </c>
      <c r="N131" s="129"/>
      <c r="O131" s="54">
        <f t="shared" ref="O131:O154" si="67">IF(N131&lt;&gt;0,+I131-N131,0)</f>
        <v>0</v>
      </c>
      <c r="P131" s="54">
        <f t="shared" ref="P131:P154" si="68">+O131-M131</f>
        <v>0</v>
      </c>
      <c r="Q131" s="1"/>
    </row>
    <row r="132" spans="2:17" ht="12.5">
      <c r="B132" s="7" t="str">
        <f t="shared" ref="B132:B154" si="69">IF(D132=F131,"","IU")</f>
        <v/>
      </c>
      <c r="C132" s="50">
        <f>IF(D93="","-",+C131+1)</f>
        <v>2045</v>
      </c>
      <c r="D132" s="12">
        <f>IF(F131+SUM(E$99:E131)=D$92,F131,D$92-SUM(E$99:E131))</f>
        <v>493866.35583286092</v>
      </c>
      <c r="E132" s="377">
        <f>IF(+J96&lt;F131,J96,D132)</f>
        <v>42770.159090909088</v>
      </c>
      <c r="F132" s="55">
        <f t="shared" ref="F132:F154" si="70">+D132-E132</f>
        <v>451096.19674195186</v>
      </c>
      <c r="G132" s="55">
        <f t="shared" si="62"/>
        <v>472481.27628740639</v>
      </c>
      <c r="H132" s="379">
        <f t="shared" si="63"/>
        <v>101606.52309920528</v>
      </c>
      <c r="I132" s="398">
        <f t="shared" si="64"/>
        <v>101606.52309920528</v>
      </c>
      <c r="J132" s="54">
        <f t="shared" si="65"/>
        <v>0</v>
      </c>
      <c r="K132" s="54"/>
      <c r="L132" s="129"/>
      <c r="M132" s="54">
        <f t="shared" si="66"/>
        <v>0</v>
      </c>
      <c r="N132" s="129"/>
      <c r="O132" s="54">
        <f t="shared" si="67"/>
        <v>0</v>
      </c>
      <c r="P132" s="54">
        <f t="shared" si="68"/>
        <v>0</v>
      </c>
      <c r="Q132" s="1"/>
    </row>
    <row r="133" spans="2:17" ht="12.5">
      <c r="B133" s="7" t="str">
        <f t="shared" si="69"/>
        <v/>
      </c>
      <c r="C133" s="50">
        <f>IF(D93="","-",+C132+1)</f>
        <v>2046</v>
      </c>
      <c r="D133" s="12">
        <f>IF(F132+SUM(E$99:E132)=D$92,F132,D$92-SUM(E$99:E132))</f>
        <v>451096.19674195186</v>
      </c>
      <c r="E133" s="377">
        <f>IF(+J96&lt;F132,J96,D133)</f>
        <v>42770.159090909088</v>
      </c>
      <c r="F133" s="55">
        <f t="shared" si="70"/>
        <v>408326.0376510428</v>
      </c>
      <c r="G133" s="55">
        <f t="shared" si="62"/>
        <v>429711.11719649733</v>
      </c>
      <c r="H133" s="379">
        <f t="shared" si="63"/>
        <v>96280.511730588143</v>
      </c>
      <c r="I133" s="398">
        <f t="shared" si="64"/>
        <v>96280.511730588143</v>
      </c>
      <c r="J133" s="54">
        <f t="shared" si="65"/>
        <v>0</v>
      </c>
      <c r="K133" s="54"/>
      <c r="L133" s="129"/>
      <c r="M133" s="54">
        <f t="shared" si="66"/>
        <v>0</v>
      </c>
      <c r="N133" s="129"/>
      <c r="O133" s="54">
        <f t="shared" si="67"/>
        <v>0</v>
      </c>
      <c r="P133" s="54">
        <f t="shared" si="68"/>
        <v>0</v>
      </c>
      <c r="Q133" s="1"/>
    </row>
    <row r="134" spans="2:17" ht="12.5">
      <c r="B134" s="7" t="str">
        <f t="shared" si="69"/>
        <v/>
      </c>
      <c r="C134" s="50">
        <f>IF(D93="","-",+C133+1)</f>
        <v>2047</v>
      </c>
      <c r="D134" s="12">
        <f>IF(F133+SUM(E$99:E133)=D$92,F133,D$92-SUM(E$99:E133))</f>
        <v>408326.0376510428</v>
      </c>
      <c r="E134" s="377">
        <f>IF(+J96&lt;F133,J96,D134)</f>
        <v>42770.159090909088</v>
      </c>
      <c r="F134" s="55">
        <f t="shared" si="70"/>
        <v>365555.87856013374</v>
      </c>
      <c r="G134" s="55">
        <f t="shared" si="62"/>
        <v>386940.95810558827</v>
      </c>
      <c r="H134" s="379">
        <f t="shared" si="63"/>
        <v>90954.500361971004</v>
      </c>
      <c r="I134" s="398">
        <f t="shared" si="64"/>
        <v>90954.500361971004</v>
      </c>
      <c r="J134" s="54">
        <f t="shared" si="65"/>
        <v>0</v>
      </c>
      <c r="K134" s="54"/>
      <c r="L134" s="129"/>
      <c r="M134" s="54">
        <f t="shared" si="66"/>
        <v>0</v>
      </c>
      <c r="N134" s="129"/>
      <c r="O134" s="54">
        <f t="shared" si="67"/>
        <v>0</v>
      </c>
      <c r="P134" s="54">
        <f t="shared" si="68"/>
        <v>0</v>
      </c>
      <c r="Q134" s="1"/>
    </row>
    <row r="135" spans="2:17" ht="12.5">
      <c r="B135" s="7" t="str">
        <f t="shared" si="69"/>
        <v/>
      </c>
      <c r="C135" s="50">
        <f>IF(D93="","-",+C134+1)</f>
        <v>2048</v>
      </c>
      <c r="D135" s="12">
        <f>IF(F134+SUM(E$99:E134)=D$92,F134,D$92-SUM(E$99:E134))</f>
        <v>365555.87856013374</v>
      </c>
      <c r="E135" s="377">
        <f>IF(+J96&lt;F134,J96,D135)</f>
        <v>42770.159090909088</v>
      </c>
      <c r="F135" s="55">
        <f t="shared" si="70"/>
        <v>322785.71946922468</v>
      </c>
      <c r="G135" s="55">
        <f t="shared" si="62"/>
        <v>344170.79901467921</v>
      </c>
      <c r="H135" s="379">
        <f t="shared" si="63"/>
        <v>85628.488993353851</v>
      </c>
      <c r="I135" s="398">
        <f t="shared" si="64"/>
        <v>85628.488993353851</v>
      </c>
      <c r="J135" s="54">
        <f t="shared" si="65"/>
        <v>0</v>
      </c>
      <c r="K135" s="54"/>
      <c r="L135" s="129"/>
      <c r="M135" s="54">
        <f t="shared" si="66"/>
        <v>0</v>
      </c>
      <c r="N135" s="129"/>
      <c r="O135" s="54">
        <f t="shared" si="67"/>
        <v>0</v>
      </c>
      <c r="P135" s="54">
        <f t="shared" si="68"/>
        <v>0</v>
      </c>
      <c r="Q135" s="1"/>
    </row>
    <row r="136" spans="2:17" ht="12.5">
      <c r="B136" s="7" t="str">
        <f t="shared" si="69"/>
        <v/>
      </c>
      <c r="C136" s="50">
        <f>IF(D93="","-",+C135+1)</f>
        <v>2049</v>
      </c>
      <c r="D136" s="12">
        <f>IF(F135+SUM(E$99:E135)=D$92,F135,D$92-SUM(E$99:E135))</f>
        <v>322785.71946922468</v>
      </c>
      <c r="E136" s="377">
        <f>IF(+J96&lt;F135,J96,D136)</f>
        <v>42770.159090909088</v>
      </c>
      <c r="F136" s="55">
        <f t="shared" si="70"/>
        <v>280015.56037831563</v>
      </c>
      <c r="G136" s="55">
        <f t="shared" si="62"/>
        <v>301400.63992377016</v>
      </c>
      <c r="H136" s="379">
        <f t="shared" si="63"/>
        <v>80302.477624736712</v>
      </c>
      <c r="I136" s="398">
        <f t="shared" si="64"/>
        <v>80302.477624736712</v>
      </c>
      <c r="J136" s="54">
        <f t="shared" si="65"/>
        <v>0</v>
      </c>
      <c r="K136" s="54"/>
      <c r="L136" s="129"/>
      <c r="M136" s="54">
        <f t="shared" si="66"/>
        <v>0</v>
      </c>
      <c r="N136" s="129"/>
      <c r="O136" s="54">
        <f t="shared" si="67"/>
        <v>0</v>
      </c>
      <c r="P136" s="54">
        <f t="shared" si="68"/>
        <v>0</v>
      </c>
      <c r="Q136" s="1"/>
    </row>
    <row r="137" spans="2:17" ht="12.5">
      <c r="B137" s="7" t="str">
        <f t="shared" si="69"/>
        <v/>
      </c>
      <c r="C137" s="50">
        <f>IF(D93="","-",+C136+1)</f>
        <v>2050</v>
      </c>
      <c r="D137" s="12">
        <f>IF(F136+SUM(E$99:E136)=D$92,F136,D$92-SUM(E$99:E136))</f>
        <v>280015.56037831563</v>
      </c>
      <c r="E137" s="377">
        <f>IF(+J96&lt;F136,J96,D137)</f>
        <v>42770.159090909088</v>
      </c>
      <c r="F137" s="55">
        <f t="shared" si="70"/>
        <v>237245.40128740654</v>
      </c>
      <c r="G137" s="55">
        <f t="shared" si="62"/>
        <v>258630.4808328611</v>
      </c>
      <c r="H137" s="379">
        <f t="shared" si="63"/>
        <v>74976.466256119573</v>
      </c>
      <c r="I137" s="398">
        <f t="shared" si="64"/>
        <v>74976.466256119573</v>
      </c>
      <c r="J137" s="54">
        <f t="shared" si="65"/>
        <v>0</v>
      </c>
      <c r="K137" s="54"/>
      <c r="L137" s="129"/>
      <c r="M137" s="54">
        <f t="shared" si="66"/>
        <v>0</v>
      </c>
      <c r="N137" s="129"/>
      <c r="O137" s="54">
        <f t="shared" si="67"/>
        <v>0</v>
      </c>
      <c r="P137" s="54">
        <f t="shared" si="68"/>
        <v>0</v>
      </c>
      <c r="Q137" s="1"/>
    </row>
    <row r="138" spans="2:17" ht="12.5">
      <c r="B138" s="7" t="str">
        <f t="shared" si="69"/>
        <v/>
      </c>
      <c r="C138" s="50">
        <f>IF(D93="","-",+C137+1)</f>
        <v>2051</v>
      </c>
      <c r="D138" s="12">
        <f>IF(F137+SUM(E$99:E137)=D$92,F137,D$92-SUM(E$99:E137))</f>
        <v>237245.40128740654</v>
      </c>
      <c r="E138" s="377">
        <f>IF(+J96&lt;F137,J96,D138)</f>
        <v>42770.159090909088</v>
      </c>
      <c r="F138" s="55">
        <f t="shared" si="70"/>
        <v>194475.24219649745</v>
      </c>
      <c r="G138" s="55">
        <f t="shared" si="62"/>
        <v>215860.32174195198</v>
      </c>
      <c r="H138" s="379">
        <f t="shared" si="63"/>
        <v>69650.454887502419</v>
      </c>
      <c r="I138" s="398">
        <f t="shared" si="64"/>
        <v>69650.454887502419</v>
      </c>
      <c r="J138" s="54">
        <f t="shared" si="65"/>
        <v>0</v>
      </c>
      <c r="K138" s="54"/>
      <c r="L138" s="129"/>
      <c r="M138" s="54">
        <f t="shared" si="66"/>
        <v>0</v>
      </c>
      <c r="N138" s="129"/>
      <c r="O138" s="54">
        <f t="shared" si="67"/>
        <v>0</v>
      </c>
      <c r="P138" s="54">
        <f t="shared" si="68"/>
        <v>0</v>
      </c>
      <c r="Q138" s="1"/>
    </row>
    <row r="139" spans="2:17" ht="12.5">
      <c r="B139" s="7" t="str">
        <f t="shared" si="69"/>
        <v/>
      </c>
      <c r="C139" s="50">
        <f>IF(D93="","-",+C138+1)</f>
        <v>2052</v>
      </c>
      <c r="D139" s="12">
        <f>IF(F138+SUM(E$99:E138)=D$92,F138,D$92-SUM(E$99:E138))</f>
        <v>194475.24219649745</v>
      </c>
      <c r="E139" s="377">
        <f>IF(+J96&lt;F138,J96,D139)</f>
        <v>42770.159090909088</v>
      </c>
      <c r="F139" s="55">
        <f t="shared" si="70"/>
        <v>151705.08310558836</v>
      </c>
      <c r="G139" s="55">
        <f t="shared" si="62"/>
        <v>173090.16265104292</v>
      </c>
      <c r="H139" s="379">
        <f t="shared" si="63"/>
        <v>64324.443518885273</v>
      </c>
      <c r="I139" s="398">
        <f t="shared" si="64"/>
        <v>64324.443518885273</v>
      </c>
      <c r="J139" s="54">
        <f t="shared" si="65"/>
        <v>0</v>
      </c>
      <c r="K139" s="54"/>
      <c r="L139" s="129"/>
      <c r="M139" s="54">
        <f t="shared" si="66"/>
        <v>0</v>
      </c>
      <c r="N139" s="129"/>
      <c r="O139" s="54">
        <f t="shared" si="67"/>
        <v>0</v>
      </c>
      <c r="P139" s="54">
        <f t="shared" si="68"/>
        <v>0</v>
      </c>
      <c r="Q139" s="1"/>
    </row>
    <row r="140" spans="2:17" ht="12.5">
      <c r="B140" s="7" t="str">
        <f t="shared" si="69"/>
        <v/>
      </c>
      <c r="C140" s="50">
        <f>IF(D93="","-",+C139+1)</f>
        <v>2053</v>
      </c>
      <c r="D140" s="12">
        <f>IF(F139+SUM(E$99:E139)=D$92,F139,D$92-SUM(E$99:E139))</f>
        <v>151705.08310558836</v>
      </c>
      <c r="E140" s="377">
        <f>IF(+J96&lt;F139,J96,D140)</f>
        <v>42770.159090909088</v>
      </c>
      <c r="F140" s="55">
        <f t="shared" si="70"/>
        <v>108934.92401467927</v>
      </c>
      <c r="G140" s="55">
        <f t="shared" si="62"/>
        <v>130320.00356013382</v>
      </c>
      <c r="H140" s="379">
        <f t="shared" si="63"/>
        <v>58998.432150268127</v>
      </c>
      <c r="I140" s="398">
        <f t="shared" si="64"/>
        <v>58998.432150268127</v>
      </c>
      <c r="J140" s="54">
        <f t="shared" si="65"/>
        <v>0</v>
      </c>
      <c r="K140" s="54"/>
      <c r="L140" s="129"/>
      <c r="M140" s="54">
        <f t="shared" si="66"/>
        <v>0</v>
      </c>
      <c r="N140" s="129"/>
      <c r="O140" s="54">
        <f t="shared" si="67"/>
        <v>0</v>
      </c>
      <c r="P140" s="54">
        <f t="shared" si="68"/>
        <v>0</v>
      </c>
      <c r="Q140" s="1"/>
    </row>
    <row r="141" spans="2:17" ht="12.5">
      <c r="B141" s="7" t="str">
        <f t="shared" si="69"/>
        <v/>
      </c>
      <c r="C141" s="50">
        <f>IF(D93="","-",+C140+1)</f>
        <v>2054</v>
      </c>
      <c r="D141" s="12">
        <f>IF(F140+SUM(E$99:E140)=D$92,F140,D$92-SUM(E$99:E140))</f>
        <v>108934.92401467927</v>
      </c>
      <c r="E141" s="377">
        <f>IF(+J96&lt;F140,J96,D141)</f>
        <v>42770.159090909088</v>
      </c>
      <c r="F141" s="55">
        <f t="shared" si="70"/>
        <v>66164.764923770184</v>
      </c>
      <c r="G141" s="55">
        <f t="shared" si="62"/>
        <v>87549.844469224729</v>
      </c>
      <c r="H141" s="379">
        <f t="shared" si="63"/>
        <v>53672.420781650973</v>
      </c>
      <c r="I141" s="398">
        <f t="shared" si="64"/>
        <v>53672.420781650973</v>
      </c>
      <c r="J141" s="54">
        <f t="shared" si="65"/>
        <v>0</v>
      </c>
      <c r="K141" s="54"/>
      <c r="L141" s="129"/>
      <c r="M141" s="54">
        <f t="shared" si="66"/>
        <v>0</v>
      </c>
      <c r="N141" s="129"/>
      <c r="O141" s="54">
        <f t="shared" si="67"/>
        <v>0</v>
      </c>
      <c r="P141" s="54">
        <f t="shared" si="68"/>
        <v>0</v>
      </c>
      <c r="Q141" s="1"/>
    </row>
    <row r="142" spans="2:17" ht="12.5">
      <c r="B142" s="7" t="str">
        <f t="shared" si="69"/>
        <v/>
      </c>
      <c r="C142" s="50">
        <f>IF(D93="","-",+C141+1)</f>
        <v>2055</v>
      </c>
      <c r="D142" s="12">
        <f>IF(F141+SUM(E$99:E141)=D$92,F141,D$92-SUM(E$99:E141))</f>
        <v>66164.764923770184</v>
      </c>
      <c r="E142" s="377">
        <f>IF(+J96&lt;F141,J96,D142)</f>
        <v>42770.159090909088</v>
      </c>
      <c r="F142" s="55">
        <f t="shared" si="70"/>
        <v>23394.605832861096</v>
      </c>
      <c r="G142" s="55">
        <f t="shared" si="62"/>
        <v>44779.68537831564</v>
      </c>
      <c r="H142" s="379">
        <f t="shared" si="63"/>
        <v>48346.409413033827</v>
      </c>
      <c r="I142" s="398">
        <f t="shared" si="64"/>
        <v>48346.409413033827</v>
      </c>
      <c r="J142" s="54">
        <f t="shared" si="65"/>
        <v>0</v>
      </c>
      <c r="K142" s="54"/>
      <c r="L142" s="129"/>
      <c r="M142" s="54">
        <f t="shared" si="66"/>
        <v>0</v>
      </c>
      <c r="N142" s="129"/>
      <c r="O142" s="54">
        <f t="shared" si="67"/>
        <v>0</v>
      </c>
      <c r="P142" s="54">
        <f t="shared" si="68"/>
        <v>0</v>
      </c>
      <c r="Q142" s="1"/>
    </row>
    <row r="143" spans="2:17" ht="12.5">
      <c r="B143" s="7" t="str">
        <f t="shared" si="69"/>
        <v/>
      </c>
      <c r="C143" s="50">
        <f>IF(D93="","-",+C142+1)</f>
        <v>2056</v>
      </c>
      <c r="D143" s="12">
        <f>IF(F142+SUM(E$99:E142)=D$92,F142,D$92-SUM(E$99:E142))</f>
        <v>23394.605832861096</v>
      </c>
      <c r="E143" s="377">
        <f>IF(+J96&lt;F142,J96,D143)</f>
        <v>23394.605832861096</v>
      </c>
      <c r="F143" s="55">
        <f t="shared" si="70"/>
        <v>0</v>
      </c>
      <c r="G143" s="55">
        <f t="shared" si="62"/>
        <v>11697.302916430548</v>
      </c>
      <c r="H143" s="379">
        <f t="shared" si="63"/>
        <v>24851.228151769181</v>
      </c>
      <c r="I143" s="398">
        <f t="shared" si="64"/>
        <v>24851.228151769181</v>
      </c>
      <c r="J143" s="54">
        <f t="shared" si="65"/>
        <v>0</v>
      </c>
      <c r="K143" s="54"/>
      <c r="L143" s="129"/>
      <c r="M143" s="54">
        <f t="shared" si="66"/>
        <v>0</v>
      </c>
      <c r="N143" s="129"/>
      <c r="O143" s="54">
        <f t="shared" si="67"/>
        <v>0</v>
      </c>
      <c r="P143" s="54">
        <f t="shared" si="68"/>
        <v>0</v>
      </c>
      <c r="Q143" s="1"/>
    </row>
    <row r="144" spans="2:17" ht="12.5">
      <c r="B144" s="7" t="str">
        <f t="shared" si="69"/>
        <v/>
      </c>
      <c r="C144" s="50">
        <f>IF(D93="","-",+C143+1)</f>
        <v>2057</v>
      </c>
      <c r="D144" s="12">
        <f>IF(F143+SUM(E$99:E143)=D$92,F143,D$92-SUM(E$99:E143))</f>
        <v>0</v>
      </c>
      <c r="E144" s="377">
        <f>IF(+J96&lt;F143,J96,D144)</f>
        <v>0</v>
      </c>
      <c r="F144" s="55">
        <f t="shared" si="70"/>
        <v>0</v>
      </c>
      <c r="G144" s="55">
        <f t="shared" si="62"/>
        <v>0</v>
      </c>
      <c r="H144" s="379">
        <f t="shared" si="63"/>
        <v>0</v>
      </c>
      <c r="I144" s="398">
        <f t="shared" si="64"/>
        <v>0</v>
      </c>
      <c r="J144" s="54">
        <f t="shared" si="65"/>
        <v>0</v>
      </c>
      <c r="K144" s="54"/>
      <c r="L144" s="129"/>
      <c r="M144" s="54">
        <f t="shared" si="66"/>
        <v>0</v>
      </c>
      <c r="N144" s="129"/>
      <c r="O144" s="54">
        <f t="shared" si="67"/>
        <v>0</v>
      </c>
      <c r="P144" s="54">
        <f t="shared" si="68"/>
        <v>0</v>
      </c>
      <c r="Q144" s="1"/>
    </row>
    <row r="145" spans="2:17" ht="12.5">
      <c r="B145" s="7" t="str">
        <f t="shared" si="69"/>
        <v/>
      </c>
      <c r="C145" s="50">
        <f>IF(D93="","-",+C144+1)</f>
        <v>2058</v>
      </c>
      <c r="D145" s="12">
        <f>IF(F144+SUM(E$99:E144)=D$92,F144,D$92-SUM(E$99:E144))</f>
        <v>0</v>
      </c>
      <c r="E145" s="377">
        <f>IF(+J96&lt;F144,J96,D145)</f>
        <v>0</v>
      </c>
      <c r="F145" s="55">
        <f t="shared" si="70"/>
        <v>0</v>
      </c>
      <c r="G145" s="55">
        <f t="shared" si="62"/>
        <v>0</v>
      </c>
      <c r="H145" s="379">
        <f t="shared" si="63"/>
        <v>0</v>
      </c>
      <c r="I145" s="398">
        <f t="shared" si="64"/>
        <v>0</v>
      </c>
      <c r="J145" s="54">
        <f t="shared" si="65"/>
        <v>0</v>
      </c>
      <c r="K145" s="54"/>
      <c r="L145" s="129"/>
      <c r="M145" s="54">
        <f t="shared" si="66"/>
        <v>0</v>
      </c>
      <c r="N145" s="129"/>
      <c r="O145" s="54">
        <f t="shared" si="67"/>
        <v>0</v>
      </c>
      <c r="P145" s="54">
        <f t="shared" si="68"/>
        <v>0</v>
      </c>
      <c r="Q145" s="1"/>
    </row>
    <row r="146" spans="2:17" ht="12.5">
      <c r="B146" s="7" t="str">
        <f t="shared" si="69"/>
        <v/>
      </c>
      <c r="C146" s="50">
        <f>IF(D93="","-",+C145+1)</f>
        <v>2059</v>
      </c>
      <c r="D146" s="12">
        <f>IF(F145+SUM(E$99:E145)=D$92,F145,D$92-SUM(E$99:E145))</f>
        <v>0</v>
      </c>
      <c r="E146" s="377">
        <f>IF(+J96&lt;F145,J96,D146)</f>
        <v>0</v>
      </c>
      <c r="F146" s="55">
        <f t="shared" si="70"/>
        <v>0</v>
      </c>
      <c r="G146" s="55">
        <f t="shared" si="62"/>
        <v>0</v>
      </c>
      <c r="H146" s="379">
        <f t="shared" si="63"/>
        <v>0</v>
      </c>
      <c r="I146" s="398">
        <f t="shared" si="64"/>
        <v>0</v>
      </c>
      <c r="J146" s="54">
        <f t="shared" si="65"/>
        <v>0</v>
      </c>
      <c r="K146" s="54"/>
      <c r="L146" s="129"/>
      <c r="M146" s="54">
        <f t="shared" si="66"/>
        <v>0</v>
      </c>
      <c r="N146" s="129"/>
      <c r="O146" s="54">
        <f t="shared" si="67"/>
        <v>0</v>
      </c>
      <c r="P146" s="54">
        <f t="shared" si="68"/>
        <v>0</v>
      </c>
      <c r="Q146" s="1"/>
    </row>
    <row r="147" spans="2:17" ht="12.5">
      <c r="B147" s="7" t="str">
        <f t="shared" si="69"/>
        <v/>
      </c>
      <c r="C147" s="50">
        <f>IF(D93="","-",+C146+1)</f>
        <v>2060</v>
      </c>
      <c r="D147" s="12">
        <f>IF(F146+SUM(E$99:E146)=D$92,F146,D$92-SUM(E$99:E146))</f>
        <v>0</v>
      </c>
      <c r="E147" s="377">
        <f>IF(+J96&lt;F146,J96,D147)</f>
        <v>0</v>
      </c>
      <c r="F147" s="55">
        <f t="shared" si="70"/>
        <v>0</v>
      </c>
      <c r="G147" s="55">
        <f t="shared" si="62"/>
        <v>0</v>
      </c>
      <c r="H147" s="379">
        <f t="shared" si="63"/>
        <v>0</v>
      </c>
      <c r="I147" s="398">
        <f t="shared" si="64"/>
        <v>0</v>
      </c>
      <c r="J147" s="54">
        <f t="shared" si="65"/>
        <v>0</v>
      </c>
      <c r="K147" s="54"/>
      <c r="L147" s="129"/>
      <c r="M147" s="54">
        <f t="shared" si="66"/>
        <v>0</v>
      </c>
      <c r="N147" s="129"/>
      <c r="O147" s="54">
        <f t="shared" si="67"/>
        <v>0</v>
      </c>
      <c r="P147" s="54">
        <f t="shared" si="68"/>
        <v>0</v>
      </c>
      <c r="Q147" s="1"/>
    </row>
    <row r="148" spans="2:17" ht="12.5">
      <c r="B148" s="7" t="str">
        <f t="shared" si="69"/>
        <v/>
      </c>
      <c r="C148" s="50">
        <f>IF(D93="","-",+C147+1)</f>
        <v>2061</v>
      </c>
      <c r="D148" s="12">
        <f>IF(F147+SUM(E$99:E147)=D$92,F147,D$92-SUM(E$99:E147))</f>
        <v>0</v>
      </c>
      <c r="E148" s="377">
        <f>IF(+J96&lt;F147,J96,D148)</f>
        <v>0</v>
      </c>
      <c r="F148" s="55">
        <f t="shared" si="70"/>
        <v>0</v>
      </c>
      <c r="G148" s="55">
        <f t="shared" si="62"/>
        <v>0</v>
      </c>
      <c r="H148" s="379">
        <f t="shared" si="63"/>
        <v>0</v>
      </c>
      <c r="I148" s="398">
        <f t="shared" si="64"/>
        <v>0</v>
      </c>
      <c r="J148" s="54">
        <f t="shared" si="65"/>
        <v>0</v>
      </c>
      <c r="K148" s="54"/>
      <c r="L148" s="129"/>
      <c r="M148" s="54">
        <f t="shared" si="66"/>
        <v>0</v>
      </c>
      <c r="N148" s="129"/>
      <c r="O148" s="54">
        <f t="shared" si="67"/>
        <v>0</v>
      </c>
      <c r="P148" s="54">
        <f t="shared" si="68"/>
        <v>0</v>
      </c>
      <c r="Q148" s="1"/>
    </row>
    <row r="149" spans="2:17" ht="12.5">
      <c r="B149" s="7" t="str">
        <f t="shared" si="69"/>
        <v/>
      </c>
      <c r="C149" s="50">
        <f>IF(D93="","-",+C148+1)</f>
        <v>2062</v>
      </c>
      <c r="D149" s="12">
        <f>IF(F148+SUM(E$99:E148)=D$92,F148,D$92-SUM(E$99:E148))</f>
        <v>0</v>
      </c>
      <c r="E149" s="377">
        <f>IF(+J96&lt;F148,J96,D149)</f>
        <v>0</v>
      </c>
      <c r="F149" s="55">
        <f t="shared" si="70"/>
        <v>0</v>
      </c>
      <c r="G149" s="55">
        <f t="shared" si="62"/>
        <v>0</v>
      </c>
      <c r="H149" s="379">
        <f t="shared" si="63"/>
        <v>0</v>
      </c>
      <c r="I149" s="398">
        <f t="shared" si="64"/>
        <v>0</v>
      </c>
      <c r="J149" s="54">
        <f t="shared" si="65"/>
        <v>0</v>
      </c>
      <c r="K149" s="54"/>
      <c r="L149" s="129"/>
      <c r="M149" s="54">
        <f t="shared" si="66"/>
        <v>0</v>
      </c>
      <c r="N149" s="129"/>
      <c r="O149" s="54">
        <f t="shared" si="67"/>
        <v>0</v>
      </c>
      <c r="P149" s="54">
        <f t="shared" si="68"/>
        <v>0</v>
      </c>
      <c r="Q149" s="1"/>
    </row>
    <row r="150" spans="2:17" ht="12.5">
      <c r="B150" s="7" t="str">
        <f t="shared" si="69"/>
        <v/>
      </c>
      <c r="C150" s="50">
        <f>IF(D93="","-",+C149+1)</f>
        <v>2063</v>
      </c>
      <c r="D150" s="12">
        <f>IF(F149+SUM(E$99:E149)=D$92,F149,D$92-SUM(E$99:E149))</f>
        <v>0</v>
      </c>
      <c r="E150" s="377">
        <f>IF(+J96&lt;F149,J96,D150)</f>
        <v>0</v>
      </c>
      <c r="F150" s="55">
        <f t="shared" si="70"/>
        <v>0</v>
      </c>
      <c r="G150" s="55">
        <f t="shared" si="62"/>
        <v>0</v>
      </c>
      <c r="H150" s="379">
        <f t="shared" si="63"/>
        <v>0</v>
      </c>
      <c r="I150" s="398">
        <f t="shared" si="64"/>
        <v>0</v>
      </c>
      <c r="J150" s="54">
        <f t="shared" si="65"/>
        <v>0</v>
      </c>
      <c r="K150" s="54"/>
      <c r="L150" s="129"/>
      <c r="M150" s="54">
        <f t="shared" si="66"/>
        <v>0</v>
      </c>
      <c r="N150" s="129"/>
      <c r="O150" s="54">
        <f t="shared" si="67"/>
        <v>0</v>
      </c>
      <c r="P150" s="54">
        <f t="shared" si="68"/>
        <v>0</v>
      </c>
      <c r="Q150" s="1"/>
    </row>
    <row r="151" spans="2:17" ht="12.5">
      <c r="B151" s="7" t="str">
        <f t="shared" si="69"/>
        <v/>
      </c>
      <c r="C151" s="50">
        <f>IF(D93="","-",+C150+1)</f>
        <v>2064</v>
      </c>
      <c r="D151" s="12">
        <f>IF(F150+SUM(E$99:E150)=D$92,F150,D$92-SUM(E$99:E150))</f>
        <v>0</v>
      </c>
      <c r="E151" s="377">
        <f>IF(+J96&lt;F150,J96,D151)</f>
        <v>0</v>
      </c>
      <c r="F151" s="55">
        <f t="shared" si="70"/>
        <v>0</v>
      </c>
      <c r="G151" s="55">
        <f t="shared" si="62"/>
        <v>0</v>
      </c>
      <c r="H151" s="379">
        <f t="shared" si="63"/>
        <v>0</v>
      </c>
      <c r="I151" s="398">
        <f t="shared" si="64"/>
        <v>0</v>
      </c>
      <c r="J151" s="54">
        <f t="shared" si="65"/>
        <v>0</v>
      </c>
      <c r="K151" s="54"/>
      <c r="L151" s="129"/>
      <c r="M151" s="54">
        <f t="shared" si="66"/>
        <v>0</v>
      </c>
      <c r="N151" s="129"/>
      <c r="O151" s="54">
        <f t="shared" si="67"/>
        <v>0</v>
      </c>
      <c r="P151" s="54">
        <f t="shared" si="68"/>
        <v>0</v>
      </c>
      <c r="Q151" s="1"/>
    </row>
    <row r="152" spans="2:17" ht="12.5">
      <c r="B152" s="7" t="str">
        <f t="shared" si="69"/>
        <v/>
      </c>
      <c r="C152" s="50">
        <f>IF(D93="","-",+C151+1)</f>
        <v>2065</v>
      </c>
      <c r="D152" s="12">
        <f>IF(F151+SUM(E$99:E151)=D$92,F151,D$92-SUM(E$99:E151))</f>
        <v>0</v>
      </c>
      <c r="E152" s="377">
        <f>IF(+J96&lt;F151,J96,D152)</f>
        <v>0</v>
      </c>
      <c r="F152" s="55">
        <f t="shared" si="70"/>
        <v>0</v>
      </c>
      <c r="G152" s="55">
        <f t="shared" si="62"/>
        <v>0</v>
      </c>
      <c r="H152" s="379">
        <f t="shared" si="63"/>
        <v>0</v>
      </c>
      <c r="I152" s="398">
        <f t="shared" si="64"/>
        <v>0</v>
      </c>
      <c r="J152" s="54">
        <f t="shared" si="65"/>
        <v>0</v>
      </c>
      <c r="K152" s="54"/>
      <c r="L152" s="129"/>
      <c r="M152" s="54">
        <f t="shared" si="66"/>
        <v>0</v>
      </c>
      <c r="N152" s="129"/>
      <c r="O152" s="54">
        <f t="shared" si="67"/>
        <v>0</v>
      </c>
      <c r="P152" s="54">
        <f t="shared" si="68"/>
        <v>0</v>
      </c>
      <c r="Q152" s="1"/>
    </row>
    <row r="153" spans="2:17" ht="12.5">
      <c r="B153" s="7" t="str">
        <f t="shared" si="69"/>
        <v/>
      </c>
      <c r="C153" s="50">
        <f>IF(D93="","-",+C152+1)</f>
        <v>2066</v>
      </c>
      <c r="D153" s="12">
        <f>IF(F152+SUM(E$99:E152)=D$92,F152,D$92-SUM(E$99:E152))</f>
        <v>0</v>
      </c>
      <c r="E153" s="377">
        <f>IF(+J96&lt;F152,J96,D153)</f>
        <v>0</v>
      </c>
      <c r="F153" s="55">
        <f t="shared" si="70"/>
        <v>0</v>
      </c>
      <c r="G153" s="55">
        <f t="shared" si="62"/>
        <v>0</v>
      </c>
      <c r="H153" s="379">
        <f t="shared" si="63"/>
        <v>0</v>
      </c>
      <c r="I153" s="398">
        <f t="shared" si="64"/>
        <v>0</v>
      </c>
      <c r="J153" s="54">
        <f t="shared" si="65"/>
        <v>0</v>
      </c>
      <c r="K153" s="54"/>
      <c r="L153" s="129"/>
      <c r="M153" s="54">
        <f t="shared" si="66"/>
        <v>0</v>
      </c>
      <c r="N153" s="129"/>
      <c r="O153" s="54">
        <f t="shared" si="67"/>
        <v>0</v>
      </c>
      <c r="P153" s="54">
        <f t="shared" si="68"/>
        <v>0</v>
      </c>
      <c r="Q153" s="1"/>
    </row>
    <row r="154" spans="2:17" ht="13" thickBot="1">
      <c r="B154" s="7" t="str">
        <f t="shared" si="69"/>
        <v/>
      </c>
      <c r="C154" s="59">
        <f>IF(D93="","-",+C153+1)</f>
        <v>2067</v>
      </c>
      <c r="D154" s="84">
        <f>IF(F153+SUM(E$99:E153)=D$92,F153,D$92-SUM(E$99:E153))</f>
        <v>0</v>
      </c>
      <c r="E154" s="380">
        <f>IF(+J96&lt;F153,J96,D154)</f>
        <v>0</v>
      </c>
      <c r="F154" s="60">
        <f t="shared" si="70"/>
        <v>0</v>
      </c>
      <c r="G154" s="60">
        <f t="shared" si="62"/>
        <v>0</v>
      </c>
      <c r="H154" s="381">
        <f t="shared" si="63"/>
        <v>0</v>
      </c>
      <c r="I154" s="399">
        <f t="shared" si="64"/>
        <v>0</v>
      </c>
      <c r="J154" s="64">
        <f t="shared" si="65"/>
        <v>0</v>
      </c>
      <c r="K154" s="54"/>
      <c r="L154" s="130"/>
      <c r="M154" s="64">
        <f t="shared" si="66"/>
        <v>0</v>
      </c>
      <c r="N154" s="130"/>
      <c r="O154" s="64">
        <f t="shared" si="67"/>
        <v>0</v>
      </c>
      <c r="P154" s="64">
        <f t="shared" si="68"/>
        <v>0</v>
      </c>
      <c r="Q154" s="1"/>
    </row>
    <row r="155" spans="2:17" ht="12.5">
      <c r="C155" s="12" t="s">
        <v>78</v>
      </c>
      <c r="D155" s="292"/>
      <c r="E155" s="292">
        <f>SUM(E99:E154)</f>
        <v>1881887.0000000014</v>
      </c>
      <c r="F155" s="292"/>
      <c r="G155" s="292"/>
      <c r="H155" s="292">
        <f>SUM(H99:H154)</f>
        <v>7024542.7217026968</v>
      </c>
      <c r="I155" s="292">
        <f>SUM(I99:I154)</f>
        <v>7024542.7217026968</v>
      </c>
      <c r="J155" s="292">
        <f>SUM(J99:J154)</f>
        <v>0</v>
      </c>
      <c r="K155" s="292"/>
      <c r="L155" s="292"/>
      <c r="M155" s="292"/>
      <c r="N155" s="292"/>
      <c r="O155" s="292"/>
      <c r="P155" s="1"/>
      <c r="Q155" s="1"/>
    </row>
    <row r="156" spans="2:17" ht="12.5"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  <c r="Q157" s="1"/>
    </row>
    <row r="158" spans="2:17" ht="12.5"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99" priority="1" stopIfTrue="1" operator="equal">
      <formula>$I$10</formula>
    </cfRule>
  </conditionalFormatting>
  <conditionalFormatting sqref="C99:C154">
    <cfRule type="cellIs" dxfId="9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81"/>
  <dimension ref="A1:Q162"/>
  <sheetViews>
    <sheetView topLeftCell="A7" zoomScaleNormal="100" zoomScaleSheetLayoutView="75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30 of 77</v>
      </c>
      <c r="Q1" s="13"/>
    </row>
    <row r="2" spans="1:17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 t="str">
        <f>RIGHT(N3,3)</f>
        <v/>
      </c>
      <c r="P3" s="96">
        <v>1</v>
      </c>
    </row>
    <row r="4" spans="1:17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7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4995218.8649085741</v>
      </c>
      <c r="P5" s="1"/>
    </row>
    <row r="6" spans="1:17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4995218.8649085741</v>
      </c>
      <c r="O6" s="1"/>
      <c r="P6" s="1"/>
    </row>
    <row r="7" spans="1:17" ht="13.5" thickBot="1">
      <c r="C7" s="25" t="s">
        <v>48</v>
      </c>
      <c r="D7" s="127" t="s">
        <v>283</v>
      </c>
      <c r="E7" s="1"/>
      <c r="F7" s="1"/>
      <c r="G7" s="29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7" ht="13.5" thickBot="1">
      <c r="C8" s="29"/>
      <c r="D8" s="104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423" t="s">
        <v>248</v>
      </c>
      <c r="E9" s="456" t="s">
        <v>491</v>
      </c>
      <c r="F9" s="31"/>
      <c r="G9" s="461" t="s">
        <v>544</v>
      </c>
      <c r="H9" s="31"/>
      <c r="I9" s="32"/>
      <c r="J9" s="33"/>
      <c r="P9" s="1"/>
    </row>
    <row r="10" spans="1:17" ht="13">
      <c r="C10" s="34" t="s">
        <v>51</v>
      </c>
      <c r="D10" s="362">
        <v>47660028.540000007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7" ht="12.5">
      <c r="C11" s="34" t="s">
        <v>54</v>
      </c>
      <c r="D11" s="37">
        <v>2012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2">
        <v>8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1162439.7204878051</v>
      </c>
      <c r="J14" s="292"/>
      <c r="K14" s="292"/>
      <c r="L14" s="292"/>
      <c r="M14" s="292"/>
      <c r="N14" s="292"/>
      <c r="O14" s="1"/>
      <c r="P14" s="1"/>
    </row>
    <row r="15" spans="1:17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131" t="s">
        <v>260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2012</v>
      </c>
      <c r="D17" s="133">
        <v>47434000</v>
      </c>
      <c r="E17" s="373">
        <v>376460.31746031746</v>
      </c>
      <c r="F17" s="133">
        <v>47057539.682539679</v>
      </c>
      <c r="G17" s="373">
        <v>7374864.2102739988</v>
      </c>
      <c r="H17" s="374">
        <v>7374864.2102739988</v>
      </c>
      <c r="I17" s="422">
        <v>0</v>
      </c>
      <c r="J17" s="52"/>
      <c r="K17" s="112">
        <f t="shared" ref="K17:K22" si="0">G17</f>
        <v>7374864.2102739988</v>
      </c>
      <c r="L17" s="53">
        <f t="shared" ref="L17:L48" si="1">IF(K17&lt;&gt;0,+G17-K17,0)</f>
        <v>0</v>
      </c>
      <c r="M17" s="112">
        <f t="shared" ref="M17:M22" si="2">H17</f>
        <v>7374864.2102739988</v>
      </c>
      <c r="N17" s="53">
        <f t="shared" ref="N17:N48" si="3">IF(M17&lt;&gt;0,+H17-M17,0)</f>
        <v>0</v>
      </c>
      <c r="O17" s="54">
        <f t="shared" ref="O17:O48" si="4">+N17-L17</f>
        <v>0</v>
      </c>
      <c r="P17" s="1"/>
    </row>
    <row r="18" spans="2:16" ht="12.5">
      <c r="B18" s="7" t="str">
        <f t="shared" ref="B18:B49" si="5">IF(D18=F17,"","IU")</f>
        <v>IU</v>
      </c>
      <c r="C18" s="50">
        <f>IF(D11="","-",+C17+1)</f>
        <v>2013</v>
      </c>
      <c r="D18" s="151">
        <v>46796111.682539679</v>
      </c>
      <c r="E18" s="419">
        <v>1123156.4761904762</v>
      </c>
      <c r="F18" s="151">
        <v>45672955.206349202</v>
      </c>
      <c r="G18" s="419">
        <v>7516780.2053061184</v>
      </c>
      <c r="H18" s="420">
        <v>7516780.2053061184</v>
      </c>
      <c r="I18" s="422">
        <v>0</v>
      </c>
      <c r="J18" s="52"/>
      <c r="K18" s="113">
        <f t="shared" si="0"/>
        <v>7516780.2053061184</v>
      </c>
      <c r="L18" s="54">
        <f t="shared" ref="L18:L23" si="6">IF(K18&lt;&gt;0,+G18-K18,0)</f>
        <v>0</v>
      </c>
      <c r="M18" s="113">
        <f t="shared" si="2"/>
        <v>7516780.2053061184</v>
      </c>
      <c r="N18" s="54">
        <f t="shared" ref="N18:N23" si="7">IF(M18&lt;&gt;0,+H18-M18,0)</f>
        <v>0</v>
      </c>
      <c r="O18" s="54">
        <f t="shared" ref="O18:O23" si="8">+N18-L18</f>
        <v>0</v>
      </c>
      <c r="P18" s="1"/>
    </row>
    <row r="19" spans="2:16" ht="12.5">
      <c r="B19" s="7" t="str">
        <f t="shared" si="5"/>
        <v>IU</v>
      </c>
      <c r="C19" s="50">
        <f>IF(D11="","-",+C18+1)</f>
        <v>2014</v>
      </c>
      <c r="D19" s="151">
        <v>45915504.206349209</v>
      </c>
      <c r="E19" s="419">
        <v>1128931.4523809524</v>
      </c>
      <c r="F19" s="151">
        <v>44786572.753968254</v>
      </c>
      <c r="G19" s="419">
        <v>7171110.7453941712</v>
      </c>
      <c r="H19" s="420">
        <v>7171110.7453941712</v>
      </c>
      <c r="I19" s="422">
        <v>0</v>
      </c>
      <c r="J19" s="52"/>
      <c r="K19" s="113">
        <f t="shared" si="0"/>
        <v>7171110.7453941712</v>
      </c>
      <c r="L19" s="54">
        <f t="shared" si="6"/>
        <v>0</v>
      </c>
      <c r="M19" s="113">
        <f t="shared" si="2"/>
        <v>7171110.7453941712</v>
      </c>
      <c r="N19" s="54">
        <f t="shared" si="7"/>
        <v>0</v>
      </c>
      <c r="O19" s="54">
        <f t="shared" si="8"/>
        <v>0</v>
      </c>
      <c r="P19" s="1"/>
    </row>
    <row r="20" spans="2:16" ht="12.5">
      <c r="B20" s="7" t="str">
        <f t="shared" si="5"/>
        <v>IU</v>
      </c>
      <c r="C20" s="50">
        <f>IF(D11="","-",+C19+1)</f>
        <v>2015</v>
      </c>
      <c r="D20" s="151">
        <v>45031351.753968254</v>
      </c>
      <c r="E20" s="419">
        <v>1134759.5238095238</v>
      </c>
      <c r="F20" s="151">
        <v>43896592.230158731</v>
      </c>
      <c r="G20" s="419">
        <v>6916151.4669681974</v>
      </c>
      <c r="H20" s="420">
        <v>6916151.4669681974</v>
      </c>
      <c r="I20" s="52">
        <v>0</v>
      </c>
      <c r="J20" s="52"/>
      <c r="K20" s="113">
        <f t="shared" si="0"/>
        <v>6916151.4669681974</v>
      </c>
      <c r="L20" s="54">
        <f t="shared" si="6"/>
        <v>0</v>
      </c>
      <c r="M20" s="113">
        <f t="shared" si="2"/>
        <v>6916151.4669681974</v>
      </c>
      <c r="N20" s="54">
        <f t="shared" si="7"/>
        <v>0</v>
      </c>
      <c r="O20" s="54">
        <f t="shared" si="8"/>
        <v>0</v>
      </c>
      <c r="P20" s="1"/>
    </row>
    <row r="21" spans="2:16" ht="12.5">
      <c r="B21" s="7" t="str">
        <f t="shared" si="5"/>
        <v/>
      </c>
      <c r="C21" s="50">
        <f>IF(D12="","-",+C20+1)</f>
        <v>2016</v>
      </c>
      <c r="D21" s="151">
        <v>43896592.230158731</v>
      </c>
      <c r="E21" s="419">
        <v>1134759.5238095238</v>
      </c>
      <c r="F21" s="151">
        <v>42761832.706349209</v>
      </c>
      <c r="G21" s="419">
        <v>6697217.6540145967</v>
      </c>
      <c r="H21" s="420">
        <v>6697217.6540145967</v>
      </c>
      <c r="I21" s="52">
        <f t="shared" ref="I21:I48" si="9">H21-G21</f>
        <v>0</v>
      </c>
      <c r="J21" s="52"/>
      <c r="K21" s="113">
        <f t="shared" si="0"/>
        <v>6697217.6540145967</v>
      </c>
      <c r="L21" s="54">
        <f t="shared" si="6"/>
        <v>0</v>
      </c>
      <c r="M21" s="113">
        <f t="shared" si="2"/>
        <v>6697217.6540145967</v>
      </c>
      <c r="N21" s="54">
        <f t="shared" si="7"/>
        <v>0</v>
      </c>
      <c r="O21" s="54">
        <f t="shared" si="8"/>
        <v>0</v>
      </c>
      <c r="P21" s="1"/>
    </row>
    <row r="22" spans="2:16" ht="12.5">
      <c r="B22" s="7" t="str">
        <f t="shared" si="5"/>
        <v>IU</v>
      </c>
      <c r="C22" s="50">
        <f>IF(D11="","-",+C21+1)</f>
        <v>2017</v>
      </c>
      <c r="D22" s="151">
        <v>42761961.706349209</v>
      </c>
      <c r="E22" s="419">
        <v>1108372.7674418604</v>
      </c>
      <c r="F22" s="151">
        <v>41653588.938907348</v>
      </c>
      <c r="G22" s="419">
        <v>6337600.9904746711</v>
      </c>
      <c r="H22" s="420">
        <v>6337600.9904746711</v>
      </c>
      <c r="I22" s="52">
        <f t="shared" si="9"/>
        <v>0</v>
      </c>
      <c r="J22" s="52"/>
      <c r="K22" s="113">
        <f t="shared" si="0"/>
        <v>6337600.9904746711</v>
      </c>
      <c r="L22" s="54">
        <f t="shared" si="6"/>
        <v>0</v>
      </c>
      <c r="M22" s="113">
        <f t="shared" si="2"/>
        <v>6337600.9904746711</v>
      </c>
      <c r="N22" s="54">
        <f t="shared" si="7"/>
        <v>0</v>
      </c>
      <c r="O22" s="54">
        <f t="shared" si="8"/>
        <v>0</v>
      </c>
      <c r="P22" s="1"/>
    </row>
    <row r="23" spans="2:16" ht="12.5">
      <c r="B23" s="7" t="str">
        <f t="shared" si="5"/>
        <v/>
      </c>
      <c r="C23" s="50">
        <f>IF(D11="","-",+C22+1)</f>
        <v>2018</v>
      </c>
      <c r="D23" s="151">
        <v>41653588.938907348</v>
      </c>
      <c r="E23" s="419">
        <v>1162439.7317073171</v>
      </c>
      <c r="F23" s="151">
        <v>40491149.207200028</v>
      </c>
      <c r="G23" s="419">
        <v>6382495.4698959831</v>
      </c>
      <c r="H23" s="420">
        <v>6382495.4698959831</v>
      </c>
      <c r="I23" s="52">
        <f t="shared" si="9"/>
        <v>0</v>
      </c>
      <c r="J23" s="52"/>
      <c r="K23" s="113">
        <f t="shared" ref="K23:K28" si="10">G23</f>
        <v>6382495.4698959831</v>
      </c>
      <c r="L23" s="54">
        <f t="shared" si="6"/>
        <v>0</v>
      </c>
      <c r="M23" s="113">
        <f t="shared" ref="M23:M28" si="11">H23</f>
        <v>6382495.4698959831</v>
      </c>
      <c r="N23" s="54">
        <f t="shared" si="7"/>
        <v>0</v>
      </c>
      <c r="O23" s="54">
        <f t="shared" si="8"/>
        <v>0</v>
      </c>
      <c r="P23" s="1"/>
    </row>
    <row r="24" spans="2:16" ht="12.5">
      <c r="B24" s="7" t="str">
        <f t="shared" si="5"/>
        <v/>
      </c>
      <c r="C24" s="50">
        <f>IF(D11="","-",+C23+1)</f>
        <v>2019</v>
      </c>
      <c r="D24" s="151">
        <v>40491149.207200028</v>
      </c>
      <c r="E24" s="419">
        <v>1162439.7317073171</v>
      </c>
      <c r="F24" s="151">
        <v>39328709.475492708</v>
      </c>
      <c r="G24" s="419">
        <v>6234756.239636234</v>
      </c>
      <c r="H24" s="420">
        <v>6234756.239636234</v>
      </c>
      <c r="I24" s="52">
        <f t="shared" si="9"/>
        <v>0</v>
      </c>
      <c r="J24" s="52"/>
      <c r="K24" s="113">
        <f t="shared" si="10"/>
        <v>6234756.239636234</v>
      </c>
      <c r="L24" s="54">
        <f t="shared" ref="L24" si="12">IF(K24&lt;&gt;0,+G24-K24,0)</f>
        <v>0</v>
      </c>
      <c r="M24" s="113">
        <f t="shared" si="11"/>
        <v>6234756.239636234</v>
      </c>
      <c r="N24" s="54">
        <f t="shared" si="3"/>
        <v>0</v>
      </c>
      <c r="O24" s="54">
        <f t="shared" si="4"/>
        <v>0</v>
      </c>
      <c r="P24" s="1"/>
    </row>
    <row r="25" spans="2:16" ht="12.5">
      <c r="B25" s="7" t="str">
        <f t="shared" si="5"/>
        <v/>
      </c>
      <c r="C25" s="50">
        <f>IF(D11="","-",+C24+1)</f>
        <v>2020</v>
      </c>
      <c r="D25" s="151">
        <v>39328709.475492708</v>
      </c>
      <c r="E25" s="419">
        <v>1162439.7317073171</v>
      </c>
      <c r="F25" s="151">
        <v>38166269.743785389</v>
      </c>
      <c r="G25" s="419">
        <v>5127681.7221303442</v>
      </c>
      <c r="H25" s="420">
        <v>5127681.7221303442</v>
      </c>
      <c r="I25" s="52">
        <f t="shared" si="9"/>
        <v>0</v>
      </c>
      <c r="J25" s="52"/>
      <c r="K25" s="113">
        <f t="shared" si="10"/>
        <v>5127681.7221303442</v>
      </c>
      <c r="L25" s="54">
        <f t="shared" ref="L25" si="13">IF(K25&lt;&gt;0,+G25-K25,0)</f>
        <v>0</v>
      </c>
      <c r="M25" s="113">
        <f t="shared" si="11"/>
        <v>5127681.7221303442</v>
      </c>
      <c r="N25" s="54">
        <f t="shared" si="3"/>
        <v>0</v>
      </c>
      <c r="O25" s="54">
        <f t="shared" si="4"/>
        <v>0</v>
      </c>
      <c r="P25" s="1"/>
    </row>
    <row r="26" spans="2:16" ht="12.5">
      <c r="B26" s="7" t="str">
        <f t="shared" si="5"/>
        <v>IU</v>
      </c>
      <c r="C26" s="50">
        <f>IF(D11="","-",+C25+1)</f>
        <v>2021</v>
      </c>
      <c r="D26" s="151">
        <v>38220336.708050847</v>
      </c>
      <c r="E26" s="419">
        <v>1134762.5952380951</v>
      </c>
      <c r="F26" s="151">
        <v>37085574.11281275</v>
      </c>
      <c r="G26" s="419">
        <v>5126147.0030310545</v>
      </c>
      <c r="H26" s="420">
        <v>5126147.0030310545</v>
      </c>
      <c r="I26" s="52">
        <f t="shared" si="9"/>
        <v>0</v>
      </c>
      <c r="J26" s="52"/>
      <c r="K26" s="113">
        <f t="shared" si="10"/>
        <v>5126147.0030310545</v>
      </c>
      <c r="L26" s="54">
        <f t="shared" ref="L26" si="14">IF(K26&lt;&gt;0,+G26-K26,0)</f>
        <v>0</v>
      </c>
      <c r="M26" s="113">
        <f t="shared" si="11"/>
        <v>5126147.0030310545</v>
      </c>
      <c r="N26" s="54">
        <f t="shared" si="3"/>
        <v>0</v>
      </c>
      <c r="O26" s="54">
        <f t="shared" si="4"/>
        <v>0</v>
      </c>
      <c r="P26" s="1"/>
    </row>
    <row r="27" spans="2:16" ht="12.5">
      <c r="B27" s="7" t="str">
        <f t="shared" si="5"/>
        <v>IU</v>
      </c>
      <c r="C27" s="50">
        <f>IF(D11="","-",+C26+1)</f>
        <v>2022</v>
      </c>
      <c r="D27" s="151">
        <v>37031507.148547299</v>
      </c>
      <c r="E27" s="419">
        <v>1134762.5952380951</v>
      </c>
      <c r="F27" s="151">
        <v>35896744.553309202</v>
      </c>
      <c r="G27" s="419">
        <v>5234938.295176344</v>
      </c>
      <c r="H27" s="420">
        <v>5234938.295176344</v>
      </c>
      <c r="I27" s="52">
        <f t="shared" si="9"/>
        <v>0</v>
      </c>
      <c r="J27" s="52"/>
      <c r="K27" s="113">
        <f t="shared" si="10"/>
        <v>5234938.295176344</v>
      </c>
      <c r="L27" s="54">
        <f t="shared" ref="L27" si="15">IF(K27&lt;&gt;0,+G27-K27,0)</f>
        <v>0</v>
      </c>
      <c r="M27" s="113">
        <f t="shared" si="11"/>
        <v>5234938.295176344</v>
      </c>
      <c r="N27" s="54">
        <f t="shared" si="3"/>
        <v>0</v>
      </c>
      <c r="O27" s="54">
        <f t="shared" si="4"/>
        <v>0</v>
      </c>
      <c r="P27" s="1"/>
    </row>
    <row r="28" spans="2:16" ht="12.5">
      <c r="B28" s="7" t="str">
        <f t="shared" si="5"/>
        <v>IU</v>
      </c>
      <c r="C28" s="50">
        <f>IF(D11="","-",+C27+1)</f>
        <v>2023</v>
      </c>
      <c r="D28" s="151">
        <v>35896744.093309209</v>
      </c>
      <c r="E28" s="419">
        <v>1134762.5842857144</v>
      </c>
      <c r="F28" s="151">
        <v>34761981.509023495</v>
      </c>
      <c r="G28" s="419">
        <v>5597807.5083239786</v>
      </c>
      <c r="H28" s="420">
        <v>5597807.5083239786</v>
      </c>
      <c r="I28" s="52">
        <f t="shared" si="9"/>
        <v>0</v>
      </c>
      <c r="J28" s="52"/>
      <c r="K28" s="113">
        <f t="shared" si="10"/>
        <v>5597807.5083239786</v>
      </c>
      <c r="L28" s="54">
        <f t="shared" ref="L28" si="16">IF(K28&lt;&gt;0,+G28-K28,0)</f>
        <v>0</v>
      </c>
      <c r="M28" s="113">
        <f t="shared" si="11"/>
        <v>5597807.5083239786</v>
      </c>
      <c r="N28" s="54">
        <f t="shared" ref="N28" si="17">IF(M28&lt;&gt;0,+H28-M28,0)</f>
        <v>0</v>
      </c>
      <c r="O28" s="54">
        <f t="shared" ref="O28" si="18">+N28-L28</f>
        <v>0</v>
      </c>
      <c r="P28" s="1"/>
    </row>
    <row r="29" spans="2:16" ht="12.5">
      <c r="B29" s="7" t="str">
        <f t="shared" si="5"/>
        <v/>
      </c>
      <c r="C29" s="460">
        <f>IF(D11="","-",+C28+1)</f>
        <v>2024</v>
      </c>
      <c r="D29" s="151">
        <v>34761981.509023495</v>
      </c>
      <c r="E29" s="419">
        <v>1083182.466818182</v>
      </c>
      <c r="F29" s="151">
        <v>33678799.042205311</v>
      </c>
      <c r="G29" s="419">
        <v>5173447.5605440196</v>
      </c>
      <c r="H29" s="420">
        <v>5173447.5605440196</v>
      </c>
      <c r="I29" s="52">
        <f t="shared" si="9"/>
        <v>0</v>
      </c>
      <c r="J29" s="52"/>
      <c r="K29" s="113">
        <f t="shared" ref="K29" si="19">G29</f>
        <v>5173447.5605440196</v>
      </c>
      <c r="L29" s="54">
        <f t="shared" ref="L29" si="20">IF(K29&lt;&gt;0,+G29-K29,0)</f>
        <v>0</v>
      </c>
      <c r="M29" s="113">
        <f t="shared" ref="M29" si="21">H29</f>
        <v>5173447.5605440196</v>
      </c>
      <c r="N29" s="54">
        <f t="shared" ref="N29" si="22">IF(M29&lt;&gt;0,+H29-M29,0)</f>
        <v>0</v>
      </c>
      <c r="O29" s="54">
        <f t="shared" ref="O29" si="23">+N29-L29</f>
        <v>0</v>
      </c>
      <c r="P29" s="1"/>
    </row>
    <row r="30" spans="2:16" ht="13">
      <c r="B30" s="7" t="str">
        <f t="shared" si="5"/>
        <v/>
      </c>
      <c r="C30" s="459">
        <f>IF(D11="","-",+C29+1)</f>
        <v>2025</v>
      </c>
      <c r="D30" s="151">
        <v>33678799.042205311</v>
      </c>
      <c r="E30" s="419">
        <v>1108372.7567441862</v>
      </c>
      <c r="F30" s="151">
        <v>32570426.285461124</v>
      </c>
      <c r="G30" s="419">
        <v>5074256.1543603484</v>
      </c>
      <c r="H30" s="420">
        <v>5074256.1543603484</v>
      </c>
      <c r="I30" s="52">
        <f t="shared" si="9"/>
        <v>0</v>
      </c>
      <c r="J30" s="52"/>
      <c r="K30" s="113">
        <f t="shared" ref="K30" si="24">G30</f>
        <v>5074256.1543603484</v>
      </c>
      <c r="L30" s="54">
        <f t="shared" ref="L30" si="25">IF(K30&lt;&gt;0,+G30-K30,0)</f>
        <v>0</v>
      </c>
      <c r="M30" s="113">
        <f t="shared" ref="M30" si="26">H30</f>
        <v>5074256.1543603484</v>
      </c>
      <c r="N30" s="54">
        <f t="shared" ref="N30" si="27">IF(M30&lt;&gt;0,+H30-M30,0)</f>
        <v>0</v>
      </c>
      <c r="O30" s="54">
        <f t="shared" ref="O30" si="28">+N30-L30</f>
        <v>0</v>
      </c>
      <c r="P30" s="1"/>
    </row>
    <row r="31" spans="2:16" ht="12.5">
      <c r="B31" s="7" t="str">
        <f t="shared" si="5"/>
        <v/>
      </c>
      <c r="C31" s="50">
        <f>IF(D11="","-",+C30+1)</f>
        <v>2026</v>
      </c>
      <c r="D31" s="55">
        <f>IF(F30+SUM(E$17:E30)=D$10,F30,D$10-SUM(E$17:E30))</f>
        <v>32570426.285461124</v>
      </c>
      <c r="E31" s="377">
        <f>IF(+I14&lt;F30,I14,D31)</f>
        <v>1162439.7204878051</v>
      </c>
      <c r="F31" s="55">
        <f t="shared" ref="F31:F48" si="29">+D31-E31</f>
        <v>31407986.564973317</v>
      </c>
      <c r="G31" s="378">
        <f t="shared" ref="G31:G53" si="30">+I$12*((D31+F31)/2)+E31</f>
        <v>4995218.8649085741</v>
      </c>
      <c r="H31" s="363">
        <f t="shared" ref="H31:H53" si="31">+I$13*((D31+F31)/2)+E31</f>
        <v>4995218.8649085741</v>
      </c>
      <c r="I31" s="52">
        <f t="shared" si="9"/>
        <v>0</v>
      </c>
      <c r="J31" s="52"/>
      <c r="K31" s="129"/>
      <c r="L31" s="54">
        <f t="shared" si="1"/>
        <v>0</v>
      </c>
      <c r="M31" s="129"/>
      <c r="N31" s="54">
        <f t="shared" si="3"/>
        <v>0</v>
      </c>
      <c r="O31" s="54">
        <f t="shared" si="4"/>
        <v>0</v>
      </c>
      <c r="P31" s="1"/>
    </row>
    <row r="32" spans="2:16" ht="12.5">
      <c r="B32" s="7" t="str">
        <f t="shared" si="5"/>
        <v/>
      </c>
      <c r="C32" s="50">
        <f>IF(D11="","-",+C31+1)</f>
        <v>2027</v>
      </c>
      <c r="D32" s="55">
        <f>IF(F31+SUM(E$17:E31)=D$10,F31,D$10-SUM(E$17:E31))</f>
        <v>31407986.564973317</v>
      </c>
      <c r="E32" s="377">
        <f>IF(+I14&lt;F31,I14,D32)</f>
        <v>1162439.7204878051</v>
      </c>
      <c r="F32" s="55">
        <f t="shared" si="29"/>
        <v>30245546.844485514</v>
      </c>
      <c r="G32" s="378">
        <f t="shared" si="30"/>
        <v>4855941.42682184</v>
      </c>
      <c r="H32" s="363">
        <f t="shared" si="31"/>
        <v>4855941.42682184</v>
      </c>
      <c r="I32" s="52">
        <f t="shared" si="9"/>
        <v>0</v>
      </c>
      <c r="J32" s="52"/>
      <c r="K32" s="129"/>
      <c r="L32" s="54">
        <f t="shared" si="1"/>
        <v>0</v>
      </c>
      <c r="M32" s="129"/>
      <c r="N32" s="54">
        <f t="shared" si="3"/>
        <v>0</v>
      </c>
      <c r="O32" s="54">
        <f t="shared" si="4"/>
        <v>0</v>
      </c>
      <c r="P32" s="1"/>
    </row>
    <row r="33" spans="2:16" ht="12.5">
      <c r="B33" s="7" t="str">
        <f t="shared" si="5"/>
        <v/>
      </c>
      <c r="C33" s="50">
        <f>IF(D11="","-",+C32+1)</f>
        <v>2028</v>
      </c>
      <c r="D33" s="55">
        <f>IF(F32+SUM(E$17:E32)=D$10,F32,D$10-SUM(E$17:E32))</f>
        <v>30245546.844485514</v>
      </c>
      <c r="E33" s="377">
        <f>IF(+I14&lt;F32,I14,D33)</f>
        <v>1162439.7204878051</v>
      </c>
      <c r="F33" s="55">
        <f t="shared" si="29"/>
        <v>29083107.123997711</v>
      </c>
      <c r="G33" s="378">
        <f t="shared" si="30"/>
        <v>4716663.9887351058</v>
      </c>
      <c r="H33" s="363">
        <f t="shared" si="31"/>
        <v>4716663.9887351058</v>
      </c>
      <c r="I33" s="52">
        <f t="shared" si="9"/>
        <v>0</v>
      </c>
      <c r="J33" s="52"/>
      <c r="K33" s="129"/>
      <c r="L33" s="54">
        <f t="shared" si="1"/>
        <v>0</v>
      </c>
      <c r="M33" s="129"/>
      <c r="N33" s="54">
        <f t="shared" si="3"/>
        <v>0</v>
      </c>
      <c r="O33" s="54">
        <f t="shared" si="4"/>
        <v>0</v>
      </c>
      <c r="P33" s="1"/>
    </row>
    <row r="34" spans="2:16" ht="12.5">
      <c r="B34" s="7" t="str">
        <f t="shared" si="5"/>
        <v/>
      </c>
      <c r="C34" s="50">
        <f>IF(D11="","-",+C33+1)</f>
        <v>2029</v>
      </c>
      <c r="D34" s="55">
        <f>IF(F33+SUM(E$17:E33)=D$10,F33,D$10-SUM(E$17:E33))</f>
        <v>29083107.123997711</v>
      </c>
      <c r="E34" s="377">
        <f>IF(+I14&lt;F33,I14,D34)</f>
        <v>1162439.7204878051</v>
      </c>
      <c r="F34" s="55">
        <f t="shared" si="29"/>
        <v>27920667.403509907</v>
      </c>
      <c r="G34" s="378">
        <f t="shared" si="30"/>
        <v>4577386.5506483708</v>
      </c>
      <c r="H34" s="363">
        <f t="shared" si="31"/>
        <v>4577386.5506483708</v>
      </c>
      <c r="I34" s="52">
        <f t="shared" si="9"/>
        <v>0</v>
      </c>
      <c r="J34" s="52"/>
      <c r="K34" s="129"/>
      <c r="L34" s="54">
        <f t="shared" si="1"/>
        <v>0</v>
      </c>
      <c r="M34" s="129"/>
      <c r="N34" s="54">
        <f t="shared" si="3"/>
        <v>0</v>
      </c>
      <c r="O34" s="54">
        <f t="shared" si="4"/>
        <v>0</v>
      </c>
      <c r="P34" s="1"/>
    </row>
    <row r="35" spans="2:16" ht="12.5">
      <c r="B35" s="7" t="str">
        <f t="shared" si="5"/>
        <v/>
      </c>
      <c r="C35" s="50">
        <f>IF(D11="","-",+C34+1)</f>
        <v>2030</v>
      </c>
      <c r="D35" s="55">
        <f>IF(F34+SUM(E$17:E34)=D$10,F34,D$10-SUM(E$17:E34))</f>
        <v>27920667.403509907</v>
      </c>
      <c r="E35" s="377">
        <f>IF(+I14&lt;F34,I14,D35)</f>
        <v>1162439.7204878051</v>
      </c>
      <c r="F35" s="55">
        <f t="shared" si="29"/>
        <v>26758227.683022104</v>
      </c>
      <c r="G35" s="378">
        <f t="shared" si="30"/>
        <v>4438109.1125616366</v>
      </c>
      <c r="H35" s="363">
        <f t="shared" si="31"/>
        <v>4438109.1125616366</v>
      </c>
      <c r="I35" s="52">
        <f t="shared" si="9"/>
        <v>0</v>
      </c>
      <c r="J35" s="52"/>
      <c r="K35" s="129"/>
      <c r="L35" s="54">
        <f t="shared" si="1"/>
        <v>0</v>
      </c>
      <c r="M35" s="129"/>
      <c r="N35" s="54">
        <f t="shared" si="3"/>
        <v>0</v>
      </c>
      <c r="O35" s="54">
        <f t="shared" si="4"/>
        <v>0</v>
      </c>
      <c r="P35" s="1"/>
    </row>
    <row r="36" spans="2:16" ht="12.5">
      <c r="B36" s="7" t="str">
        <f t="shared" si="5"/>
        <v/>
      </c>
      <c r="C36" s="50">
        <f>IF(D11="","-",+C35+1)</f>
        <v>2031</v>
      </c>
      <c r="D36" s="55">
        <f>IF(F35+SUM(E$17:E35)=D$10,F35,D$10-SUM(E$17:E35))</f>
        <v>26758227.683022104</v>
      </c>
      <c r="E36" s="377">
        <f>IF(+I14&lt;F35,I14,D36)</f>
        <v>1162439.7204878051</v>
      </c>
      <c r="F36" s="55">
        <f t="shared" si="29"/>
        <v>25595787.962534301</v>
      </c>
      <c r="G36" s="378">
        <f t="shared" si="30"/>
        <v>4298831.6744749025</v>
      </c>
      <c r="H36" s="363">
        <f t="shared" si="31"/>
        <v>4298831.6744749025</v>
      </c>
      <c r="I36" s="52">
        <f t="shared" si="9"/>
        <v>0</v>
      </c>
      <c r="J36" s="52"/>
      <c r="K36" s="129"/>
      <c r="L36" s="54">
        <f t="shared" si="1"/>
        <v>0</v>
      </c>
      <c r="M36" s="129"/>
      <c r="N36" s="54">
        <f t="shared" si="3"/>
        <v>0</v>
      </c>
      <c r="O36" s="54">
        <f t="shared" si="4"/>
        <v>0</v>
      </c>
      <c r="P36" s="1"/>
    </row>
    <row r="37" spans="2:16" ht="12.5">
      <c r="B37" s="7" t="str">
        <f t="shared" si="5"/>
        <v/>
      </c>
      <c r="C37" s="50">
        <f>IF(D11="","-",+C36+1)</f>
        <v>2032</v>
      </c>
      <c r="D37" s="55">
        <f>IF(F36+SUM(E$17:E36)=D$10,F36,D$10-SUM(E$17:E36))</f>
        <v>25595787.962534301</v>
      </c>
      <c r="E37" s="377">
        <f>IF(+I14&lt;F36,I14,D37)</f>
        <v>1162439.7204878051</v>
      </c>
      <c r="F37" s="55">
        <f t="shared" si="29"/>
        <v>24433348.242046498</v>
      </c>
      <c r="G37" s="378">
        <f t="shared" si="30"/>
        <v>4159554.2363881674</v>
      </c>
      <c r="H37" s="363">
        <f t="shared" si="31"/>
        <v>4159554.2363881674</v>
      </c>
      <c r="I37" s="52">
        <f t="shared" si="9"/>
        <v>0</v>
      </c>
      <c r="J37" s="52"/>
      <c r="K37" s="129"/>
      <c r="L37" s="54">
        <f t="shared" si="1"/>
        <v>0</v>
      </c>
      <c r="M37" s="129"/>
      <c r="N37" s="54">
        <f t="shared" si="3"/>
        <v>0</v>
      </c>
      <c r="O37" s="54">
        <f t="shared" si="4"/>
        <v>0</v>
      </c>
      <c r="P37" s="1"/>
    </row>
    <row r="38" spans="2:16" ht="12.5">
      <c r="B38" s="7" t="str">
        <f t="shared" si="5"/>
        <v/>
      </c>
      <c r="C38" s="50">
        <f>IF(D11="","-",+C37+1)</f>
        <v>2033</v>
      </c>
      <c r="D38" s="55">
        <f>IF(F37+SUM(E$17:E37)=D$10,F37,D$10-SUM(E$17:E37))</f>
        <v>24433348.242046498</v>
      </c>
      <c r="E38" s="377">
        <f>IF(+I14&lt;F37,I14,D38)</f>
        <v>1162439.7204878051</v>
      </c>
      <c r="F38" s="55">
        <f t="shared" si="29"/>
        <v>23270908.521558695</v>
      </c>
      <c r="G38" s="378">
        <f t="shared" si="30"/>
        <v>4020276.7983014327</v>
      </c>
      <c r="H38" s="363">
        <f t="shared" si="31"/>
        <v>4020276.7983014327</v>
      </c>
      <c r="I38" s="52">
        <f t="shared" si="9"/>
        <v>0</v>
      </c>
      <c r="J38" s="52"/>
      <c r="K38" s="129"/>
      <c r="L38" s="54">
        <f t="shared" si="1"/>
        <v>0</v>
      </c>
      <c r="M38" s="129"/>
      <c r="N38" s="54">
        <f t="shared" si="3"/>
        <v>0</v>
      </c>
      <c r="O38" s="54">
        <f t="shared" si="4"/>
        <v>0</v>
      </c>
      <c r="P38" s="1"/>
    </row>
    <row r="39" spans="2:16" ht="12.5">
      <c r="B39" s="7" t="str">
        <f t="shared" si="5"/>
        <v/>
      </c>
      <c r="C39" s="50">
        <f>IF(D11="","-",+C38+1)</f>
        <v>2034</v>
      </c>
      <c r="D39" s="55">
        <f>IF(F38+SUM(E$17:E38)=D$10,F38,D$10-SUM(E$17:E38))</f>
        <v>23270908.521558695</v>
      </c>
      <c r="E39" s="377">
        <f>IF(+I14&lt;F38,I14,D39)</f>
        <v>1162439.7204878051</v>
      </c>
      <c r="F39" s="55">
        <f t="shared" si="29"/>
        <v>22108468.801070891</v>
      </c>
      <c r="G39" s="378">
        <f t="shared" si="30"/>
        <v>3880999.3602146986</v>
      </c>
      <c r="H39" s="363">
        <f t="shared" si="31"/>
        <v>3880999.3602146986</v>
      </c>
      <c r="I39" s="52">
        <f t="shared" si="9"/>
        <v>0</v>
      </c>
      <c r="J39" s="52"/>
      <c r="K39" s="129"/>
      <c r="L39" s="54">
        <f t="shared" si="1"/>
        <v>0</v>
      </c>
      <c r="M39" s="129"/>
      <c r="N39" s="54">
        <f t="shared" si="3"/>
        <v>0</v>
      </c>
      <c r="O39" s="54">
        <f t="shared" si="4"/>
        <v>0</v>
      </c>
      <c r="P39" s="1"/>
    </row>
    <row r="40" spans="2:16" ht="12.5">
      <c r="B40" s="7" t="str">
        <f t="shared" si="5"/>
        <v/>
      </c>
      <c r="C40" s="50">
        <f>IF(D11="","-",+C39+1)</f>
        <v>2035</v>
      </c>
      <c r="D40" s="55">
        <f>IF(F39+SUM(E$17:E39)=D$10,F39,D$10-SUM(E$17:E39))</f>
        <v>22108468.801070891</v>
      </c>
      <c r="E40" s="377">
        <f>IF(+I14&lt;F39,I14,D40)</f>
        <v>1162439.7204878051</v>
      </c>
      <c r="F40" s="55">
        <f t="shared" si="29"/>
        <v>20946029.080583088</v>
      </c>
      <c r="G40" s="378">
        <f t="shared" si="30"/>
        <v>3741721.922127964</v>
      </c>
      <c r="H40" s="363">
        <f t="shared" si="31"/>
        <v>3741721.922127964</v>
      </c>
      <c r="I40" s="52">
        <f t="shared" si="9"/>
        <v>0</v>
      </c>
      <c r="J40" s="52"/>
      <c r="K40" s="129"/>
      <c r="L40" s="54">
        <f t="shared" si="1"/>
        <v>0</v>
      </c>
      <c r="M40" s="129"/>
      <c r="N40" s="54">
        <f t="shared" si="3"/>
        <v>0</v>
      </c>
      <c r="O40" s="54">
        <f t="shared" si="4"/>
        <v>0</v>
      </c>
      <c r="P40" s="1"/>
    </row>
    <row r="41" spans="2:16" ht="12.5">
      <c r="B41" s="7" t="str">
        <f t="shared" si="5"/>
        <v/>
      </c>
      <c r="C41" s="50">
        <f>IF(D11="","-",+C40+1)</f>
        <v>2036</v>
      </c>
      <c r="D41" s="55">
        <f>IF(F40+SUM(E$17:E40)=D$10,F40,D$10-SUM(E$17:E40))</f>
        <v>20946029.080583088</v>
      </c>
      <c r="E41" s="377">
        <f>IF(+I14&lt;F40,I14,D41)</f>
        <v>1162439.7204878051</v>
      </c>
      <c r="F41" s="55">
        <f t="shared" si="29"/>
        <v>19783589.360095285</v>
      </c>
      <c r="G41" s="378">
        <f t="shared" si="30"/>
        <v>3602444.4840412294</v>
      </c>
      <c r="H41" s="363">
        <f t="shared" si="31"/>
        <v>3602444.4840412294</v>
      </c>
      <c r="I41" s="52">
        <f t="shared" si="9"/>
        <v>0</v>
      </c>
      <c r="J41" s="52"/>
      <c r="K41" s="129"/>
      <c r="L41" s="54">
        <f t="shared" si="1"/>
        <v>0</v>
      </c>
      <c r="M41" s="129"/>
      <c r="N41" s="54">
        <f t="shared" si="3"/>
        <v>0</v>
      </c>
      <c r="O41" s="54">
        <f t="shared" si="4"/>
        <v>0</v>
      </c>
      <c r="P41" s="1"/>
    </row>
    <row r="42" spans="2:16" ht="12.5">
      <c r="B42" s="7" t="str">
        <f t="shared" si="5"/>
        <v/>
      </c>
      <c r="C42" s="50">
        <f>IF(D11="","-",+C41+1)</f>
        <v>2037</v>
      </c>
      <c r="D42" s="55">
        <f>IF(F41+SUM(E$17:E41)=D$10,F41,D$10-SUM(E$17:E41))</f>
        <v>19783589.360095285</v>
      </c>
      <c r="E42" s="377">
        <f>IF(+I14&lt;F41,I14,D42)</f>
        <v>1162439.7204878051</v>
      </c>
      <c r="F42" s="55">
        <f t="shared" si="29"/>
        <v>18621149.639607482</v>
      </c>
      <c r="G42" s="378">
        <f t="shared" si="30"/>
        <v>3463167.0459544947</v>
      </c>
      <c r="H42" s="363">
        <f t="shared" si="31"/>
        <v>3463167.0459544947</v>
      </c>
      <c r="I42" s="52">
        <f t="shared" si="9"/>
        <v>0</v>
      </c>
      <c r="J42" s="52"/>
      <c r="K42" s="129"/>
      <c r="L42" s="54">
        <f t="shared" si="1"/>
        <v>0</v>
      </c>
      <c r="M42" s="129"/>
      <c r="N42" s="54">
        <f t="shared" si="3"/>
        <v>0</v>
      </c>
      <c r="O42" s="54">
        <f t="shared" si="4"/>
        <v>0</v>
      </c>
      <c r="P42" s="1"/>
    </row>
    <row r="43" spans="2:16" ht="12.5">
      <c r="B43" s="7" t="str">
        <f t="shared" si="5"/>
        <v/>
      </c>
      <c r="C43" s="50">
        <f>IF(D11="","-",+C42+1)</f>
        <v>2038</v>
      </c>
      <c r="D43" s="55">
        <f>IF(F42+SUM(E$17:E42)=D$10,F42,D$10-SUM(E$17:E42))</f>
        <v>18621149.639607482</v>
      </c>
      <c r="E43" s="377">
        <f>IF(+I14&lt;F42,I14,D43)</f>
        <v>1162439.7204878051</v>
      </c>
      <c r="F43" s="55">
        <f t="shared" si="29"/>
        <v>17458709.919119678</v>
      </c>
      <c r="G43" s="378">
        <f t="shared" si="30"/>
        <v>3323889.6078677606</v>
      </c>
      <c r="H43" s="363">
        <f t="shared" si="31"/>
        <v>3323889.6078677606</v>
      </c>
      <c r="I43" s="52">
        <f t="shared" si="9"/>
        <v>0</v>
      </c>
      <c r="J43" s="52"/>
      <c r="K43" s="129"/>
      <c r="L43" s="54">
        <f t="shared" si="1"/>
        <v>0</v>
      </c>
      <c r="M43" s="129"/>
      <c r="N43" s="54">
        <f t="shared" si="3"/>
        <v>0</v>
      </c>
      <c r="O43" s="54">
        <f t="shared" si="4"/>
        <v>0</v>
      </c>
      <c r="P43" s="1"/>
    </row>
    <row r="44" spans="2:16" ht="12.5">
      <c r="B44" s="7" t="str">
        <f t="shared" si="5"/>
        <v/>
      </c>
      <c r="C44" s="50">
        <f>IF(D11="","-",+C43+1)</f>
        <v>2039</v>
      </c>
      <c r="D44" s="55">
        <f>IF(F43+SUM(E$17:E43)=D$10,F43,D$10-SUM(E$17:E43))</f>
        <v>17458709.919119678</v>
      </c>
      <c r="E44" s="377">
        <f>IF(+I14&lt;F43,I14,D44)</f>
        <v>1162439.7204878051</v>
      </c>
      <c r="F44" s="55">
        <f t="shared" si="29"/>
        <v>16296270.198631873</v>
      </c>
      <c r="G44" s="378">
        <f t="shared" si="30"/>
        <v>3184612.169781026</v>
      </c>
      <c r="H44" s="363">
        <f t="shared" si="31"/>
        <v>3184612.169781026</v>
      </c>
      <c r="I44" s="52">
        <f t="shared" si="9"/>
        <v>0</v>
      </c>
      <c r="J44" s="52"/>
      <c r="K44" s="129"/>
      <c r="L44" s="54">
        <f t="shared" si="1"/>
        <v>0</v>
      </c>
      <c r="M44" s="129"/>
      <c r="N44" s="54">
        <f t="shared" si="3"/>
        <v>0</v>
      </c>
      <c r="O44" s="54">
        <f t="shared" si="4"/>
        <v>0</v>
      </c>
      <c r="P44" s="1"/>
    </row>
    <row r="45" spans="2:16" ht="12.5">
      <c r="B45" s="7" t="str">
        <f t="shared" si="5"/>
        <v/>
      </c>
      <c r="C45" s="50">
        <f>IF(D11="","-",+C44+1)</f>
        <v>2040</v>
      </c>
      <c r="D45" s="55">
        <f>IF(F44+SUM(E$17:E44)=D$10,F44,D$10-SUM(E$17:E44))</f>
        <v>16296270.198631873</v>
      </c>
      <c r="E45" s="377">
        <f>IF(+I14&lt;F44,I14,D45)</f>
        <v>1162439.7204878051</v>
      </c>
      <c r="F45" s="55">
        <f t="shared" si="29"/>
        <v>15133830.478144068</v>
      </c>
      <c r="G45" s="378">
        <f t="shared" si="30"/>
        <v>3045334.7316942909</v>
      </c>
      <c r="H45" s="363">
        <f t="shared" si="31"/>
        <v>3045334.7316942909</v>
      </c>
      <c r="I45" s="52">
        <f t="shared" si="9"/>
        <v>0</v>
      </c>
      <c r="J45" s="52"/>
      <c r="K45" s="129"/>
      <c r="L45" s="54">
        <f t="shared" si="1"/>
        <v>0</v>
      </c>
      <c r="M45" s="129"/>
      <c r="N45" s="54">
        <f t="shared" si="3"/>
        <v>0</v>
      </c>
      <c r="O45" s="54">
        <f t="shared" si="4"/>
        <v>0</v>
      </c>
      <c r="P45" s="1"/>
    </row>
    <row r="46" spans="2:16" ht="12.5">
      <c r="B46" s="7" t="str">
        <f t="shared" si="5"/>
        <v/>
      </c>
      <c r="C46" s="50">
        <f>IF(D11="","-",+C45+1)</f>
        <v>2041</v>
      </c>
      <c r="D46" s="55">
        <f>IF(F45+SUM(E$17:E45)=D$10,F45,D$10-SUM(E$17:E45))</f>
        <v>15133830.478144068</v>
      </c>
      <c r="E46" s="377">
        <f>IF(+I14&lt;F45,I14,D46)</f>
        <v>1162439.7204878051</v>
      </c>
      <c r="F46" s="55">
        <f t="shared" si="29"/>
        <v>13971390.757656263</v>
      </c>
      <c r="G46" s="378">
        <f t="shared" si="30"/>
        <v>2906057.2936075563</v>
      </c>
      <c r="H46" s="363">
        <f t="shared" si="31"/>
        <v>2906057.2936075563</v>
      </c>
      <c r="I46" s="52">
        <f t="shared" si="9"/>
        <v>0</v>
      </c>
      <c r="J46" s="52"/>
      <c r="K46" s="129"/>
      <c r="L46" s="54">
        <f t="shared" si="1"/>
        <v>0</v>
      </c>
      <c r="M46" s="129"/>
      <c r="N46" s="54">
        <f t="shared" si="3"/>
        <v>0</v>
      </c>
      <c r="O46" s="54">
        <f t="shared" si="4"/>
        <v>0</v>
      </c>
      <c r="P46" s="1"/>
    </row>
    <row r="47" spans="2:16" ht="12.5">
      <c r="B47" s="7" t="str">
        <f t="shared" si="5"/>
        <v/>
      </c>
      <c r="C47" s="50">
        <f>IF(D11="","-",+C46+1)</f>
        <v>2042</v>
      </c>
      <c r="D47" s="55">
        <f>IF(F46+SUM(E$17:E46)=D$10,F46,D$10-SUM(E$17:E46))</f>
        <v>13971390.757656263</v>
      </c>
      <c r="E47" s="377">
        <f>IF(+I14&lt;F46,I14,D47)</f>
        <v>1162439.7204878051</v>
      </c>
      <c r="F47" s="55">
        <f t="shared" si="29"/>
        <v>12808951.037168458</v>
      </c>
      <c r="G47" s="378">
        <f t="shared" si="30"/>
        <v>2766779.8555208212</v>
      </c>
      <c r="H47" s="363">
        <f t="shared" si="31"/>
        <v>2766779.8555208212</v>
      </c>
      <c r="I47" s="52">
        <f t="shared" si="9"/>
        <v>0</v>
      </c>
      <c r="J47" s="52"/>
      <c r="K47" s="129"/>
      <c r="L47" s="54">
        <f t="shared" si="1"/>
        <v>0</v>
      </c>
      <c r="M47" s="129"/>
      <c r="N47" s="54">
        <f t="shared" si="3"/>
        <v>0</v>
      </c>
      <c r="O47" s="54">
        <f t="shared" si="4"/>
        <v>0</v>
      </c>
      <c r="P47" s="1"/>
    </row>
    <row r="48" spans="2:16" ht="12.5">
      <c r="B48" s="7" t="str">
        <f t="shared" si="5"/>
        <v/>
      </c>
      <c r="C48" s="50">
        <f>IF(D11="","-",+C47+1)</f>
        <v>2043</v>
      </c>
      <c r="D48" s="55">
        <f>IF(F47+SUM(E$17:E47)=D$10,F47,D$10-SUM(E$17:E47))</f>
        <v>12808951.037168458</v>
      </c>
      <c r="E48" s="377">
        <f>IF(+I14&lt;F47,I14,D48)</f>
        <v>1162439.7204878051</v>
      </c>
      <c r="F48" s="55">
        <f t="shared" si="29"/>
        <v>11646511.316680653</v>
      </c>
      <c r="G48" s="378">
        <f t="shared" si="30"/>
        <v>2627502.417434087</v>
      </c>
      <c r="H48" s="363">
        <f t="shared" si="31"/>
        <v>2627502.417434087</v>
      </c>
      <c r="I48" s="52">
        <f t="shared" si="9"/>
        <v>0</v>
      </c>
      <c r="J48" s="52"/>
      <c r="K48" s="129"/>
      <c r="L48" s="54">
        <f t="shared" si="1"/>
        <v>0</v>
      </c>
      <c r="M48" s="129"/>
      <c r="N48" s="54">
        <f t="shared" si="3"/>
        <v>0</v>
      </c>
      <c r="O48" s="54">
        <f t="shared" si="4"/>
        <v>0</v>
      </c>
      <c r="P48" s="1"/>
    </row>
    <row r="49" spans="2:17" ht="12.5">
      <c r="B49" s="7" t="str">
        <f t="shared" si="5"/>
        <v/>
      </c>
      <c r="C49" s="50">
        <f>IF(D11="","-",+C48+1)</f>
        <v>2044</v>
      </c>
      <c r="D49" s="55">
        <f>IF(F48+SUM(E$17:E48)=D$10,F48,D$10-SUM(E$17:E48))</f>
        <v>11646511.316680653</v>
      </c>
      <c r="E49" s="377">
        <f>IF(+I14&lt;F48,I14,D49)</f>
        <v>1162439.7204878051</v>
      </c>
      <c r="F49" s="55">
        <f t="shared" ref="F49:F72" si="32">+D49-E49</f>
        <v>10484071.596192848</v>
      </c>
      <c r="G49" s="378">
        <f t="shared" si="30"/>
        <v>2488224.9793473519</v>
      </c>
      <c r="H49" s="363">
        <f t="shared" si="31"/>
        <v>2488224.9793473519</v>
      </c>
      <c r="I49" s="52">
        <f t="shared" ref="I49:I72" si="33">H49-G49</f>
        <v>0</v>
      </c>
      <c r="J49" s="52"/>
      <c r="K49" s="129"/>
      <c r="L49" s="54">
        <f t="shared" ref="L49:L72" si="34">IF(K49&lt;&gt;0,+G49-K49,0)</f>
        <v>0</v>
      </c>
      <c r="M49" s="129"/>
      <c r="N49" s="54">
        <f t="shared" ref="N49:N72" si="35">IF(M49&lt;&gt;0,+H49-M49,0)</f>
        <v>0</v>
      </c>
      <c r="O49" s="54">
        <f t="shared" ref="O49:O72" si="36">+N49-L49</f>
        <v>0</v>
      </c>
      <c r="P49" s="1"/>
    </row>
    <row r="50" spans="2:17" ht="12.5">
      <c r="B50" s="7" t="str">
        <f t="shared" ref="B50:B72" si="37">IF(D50=F49,"","IU")</f>
        <v/>
      </c>
      <c r="C50" s="50">
        <f>IF(D11="","-",+C49+1)</f>
        <v>2045</v>
      </c>
      <c r="D50" s="55">
        <f>IF(F49+SUM(E$17:E49)=D$10,F49,D$10-SUM(E$17:E49))</f>
        <v>10484071.596192848</v>
      </c>
      <c r="E50" s="377">
        <f>IF(+I14&lt;F49,I14,D50)</f>
        <v>1162439.7204878051</v>
      </c>
      <c r="F50" s="55">
        <f t="shared" si="32"/>
        <v>9321631.8757050429</v>
      </c>
      <c r="G50" s="378">
        <f t="shared" si="30"/>
        <v>2348947.5412606178</v>
      </c>
      <c r="H50" s="363">
        <f t="shared" si="31"/>
        <v>2348947.5412606178</v>
      </c>
      <c r="I50" s="52">
        <f t="shared" si="33"/>
        <v>0</v>
      </c>
      <c r="J50" s="52"/>
      <c r="K50" s="129"/>
      <c r="L50" s="54">
        <f t="shared" si="34"/>
        <v>0</v>
      </c>
      <c r="M50" s="129"/>
      <c r="N50" s="54">
        <f t="shared" si="35"/>
        <v>0</v>
      </c>
      <c r="O50" s="54">
        <f t="shared" si="36"/>
        <v>0</v>
      </c>
      <c r="P50" s="1"/>
    </row>
    <row r="51" spans="2:17" ht="12.5">
      <c r="B51" s="7" t="str">
        <f t="shared" si="37"/>
        <v/>
      </c>
      <c r="C51" s="50">
        <f>IF(D11="","-",+C50+1)</f>
        <v>2046</v>
      </c>
      <c r="D51" s="55">
        <f>IF(F50+SUM(E$17:E50)=D$10,F50,D$10-SUM(E$17:E50))</f>
        <v>9321631.8757050429</v>
      </c>
      <c r="E51" s="377">
        <f>IF(+I14&lt;F50,I14,D51)</f>
        <v>1162439.7204878051</v>
      </c>
      <c r="F51" s="55">
        <f t="shared" si="32"/>
        <v>8159192.1552172378</v>
      </c>
      <c r="G51" s="378">
        <f t="shared" si="30"/>
        <v>2209670.1031738827</v>
      </c>
      <c r="H51" s="363">
        <f t="shared" si="31"/>
        <v>2209670.1031738827</v>
      </c>
      <c r="I51" s="52">
        <f t="shared" si="33"/>
        <v>0</v>
      </c>
      <c r="J51" s="52"/>
      <c r="K51" s="129"/>
      <c r="L51" s="54">
        <f t="shared" si="34"/>
        <v>0</v>
      </c>
      <c r="M51" s="129"/>
      <c r="N51" s="54">
        <f t="shared" si="35"/>
        <v>0</v>
      </c>
      <c r="O51" s="54">
        <f t="shared" si="36"/>
        <v>0</v>
      </c>
      <c r="P51" s="1"/>
    </row>
    <row r="52" spans="2:17" ht="12.5">
      <c r="B52" s="7" t="str">
        <f t="shared" si="37"/>
        <v/>
      </c>
      <c r="C52" s="50">
        <f>IF(D11="","-",+C51+1)</f>
        <v>2047</v>
      </c>
      <c r="D52" s="55">
        <f>IF(F51+SUM(E$17:E51)=D$10,F51,D$10-SUM(E$17:E51))</f>
        <v>8159192.1552172378</v>
      </c>
      <c r="E52" s="377">
        <f>IF(+I14&lt;F51,I14,D52)</f>
        <v>1162439.7204878051</v>
      </c>
      <c r="F52" s="55">
        <f t="shared" si="32"/>
        <v>6996752.4347294327</v>
      </c>
      <c r="G52" s="378">
        <f t="shared" si="30"/>
        <v>2070392.6650871481</v>
      </c>
      <c r="H52" s="363">
        <f t="shared" si="31"/>
        <v>2070392.6650871481</v>
      </c>
      <c r="I52" s="52">
        <f t="shared" si="33"/>
        <v>0</v>
      </c>
      <c r="J52" s="52"/>
      <c r="K52" s="129"/>
      <c r="L52" s="54">
        <f t="shared" si="34"/>
        <v>0</v>
      </c>
      <c r="M52" s="129"/>
      <c r="N52" s="54">
        <f t="shared" si="35"/>
        <v>0</v>
      </c>
      <c r="O52" s="54">
        <f t="shared" si="36"/>
        <v>0</v>
      </c>
      <c r="P52" s="1"/>
    </row>
    <row r="53" spans="2:17" ht="12.5">
      <c r="B53" s="7" t="str">
        <f t="shared" si="37"/>
        <v/>
      </c>
      <c r="C53" s="50">
        <f>IF(D11="","-",+C52+1)</f>
        <v>2048</v>
      </c>
      <c r="D53" s="55">
        <f>IF(F52+SUM(E$17:E52)=D$10,F52,D$10-SUM(E$17:E52))</f>
        <v>6996752.4347294327</v>
      </c>
      <c r="E53" s="377">
        <f>IF(+I14&lt;F52,I14,D53)</f>
        <v>1162439.7204878051</v>
      </c>
      <c r="F53" s="55">
        <f t="shared" si="32"/>
        <v>5834312.7142416276</v>
      </c>
      <c r="G53" s="378">
        <f t="shared" si="30"/>
        <v>1931115.2270004132</v>
      </c>
      <c r="H53" s="363">
        <f t="shared" si="31"/>
        <v>1931115.2270004132</v>
      </c>
      <c r="I53" s="52">
        <f t="shared" si="33"/>
        <v>0</v>
      </c>
      <c r="J53" s="52"/>
      <c r="K53" s="129"/>
      <c r="L53" s="54">
        <f t="shared" si="34"/>
        <v>0</v>
      </c>
      <c r="M53" s="129"/>
      <c r="N53" s="54">
        <f t="shared" si="35"/>
        <v>0</v>
      </c>
      <c r="O53" s="54">
        <f t="shared" si="36"/>
        <v>0</v>
      </c>
      <c r="P53" s="1"/>
    </row>
    <row r="54" spans="2:17" ht="12.5">
      <c r="B54" s="7" t="str">
        <f t="shared" si="37"/>
        <v/>
      </c>
      <c r="C54" s="50">
        <f>IF(D11="","-",+C53+1)</f>
        <v>2049</v>
      </c>
      <c r="D54" s="55">
        <f>IF(F53+SUM(E$17:E53)=D$10,F53,D$10-SUM(E$17:E53))</f>
        <v>5834312.7142416276</v>
      </c>
      <c r="E54" s="377">
        <f>IF(+I14&lt;F53,I14,D54)</f>
        <v>1162439.7204878051</v>
      </c>
      <c r="F54" s="55">
        <f t="shared" si="32"/>
        <v>4671872.9937538225</v>
      </c>
      <c r="G54" s="378">
        <f t="shared" ref="G54:G72" si="38">+I$12*((D54+F54)/2)+E54</f>
        <v>1791837.7889136784</v>
      </c>
      <c r="H54" s="363">
        <f t="shared" ref="H54:H72" si="39">+I$13*((D54+F54)/2)+E54</f>
        <v>1791837.7889136784</v>
      </c>
      <c r="I54" s="52">
        <f t="shared" si="33"/>
        <v>0</v>
      </c>
      <c r="J54" s="52"/>
      <c r="K54" s="129"/>
      <c r="L54" s="54">
        <f t="shared" si="34"/>
        <v>0</v>
      </c>
      <c r="M54" s="129"/>
      <c r="N54" s="54">
        <f t="shared" si="35"/>
        <v>0</v>
      </c>
      <c r="O54" s="54">
        <f t="shared" si="36"/>
        <v>0</v>
      </c>
      <c r="P54" s="1"/>
    </row>
    <row r="55" spans="2:17" ht="12.5">
      <c r="B55" s="7" t="str">
        <f t="shared" si="37"/>
        <v/>
      </c>
      <c r="C55" s="50">
        <f>IF(D11="","-",+C54+1)</f>
        <v>2050</v>
      </c>
      <c r="D55" s="55">
        <f>IF(F54+SUM(E$17:E54)=D$10,F54,D$10-SUM(E$17:E54))</f>
        <v>4671872.9937538225</v>
      </c>
      <c r="E55" s="377">
        <f>IF(+I14&lt;F54,I14,D55)</f>
        <v>1162439.7204878051</v>
      </c>
      <c r="F55" s="55">
        <f t="shared" si="32"/>
        <v>3509433.2732660174</v>
      </c>
      <c r="G55" s="378">
        <f t="shared" si="38"/>
        <v>1652560.3508269438</v>
      </c>
      <c r="H55" s="363">
        <f t="shared" si="39"/>
        <v>1652560.3508269438</v>
      </c>
      <c r="I55" s="52">
        <f t="shared" si="33"/>
        <v>0</v>
      </c>
      <c r="J55" s="52"/>
      <c r="K55" s="129"/>
      <c r="L55" s="54">
        <f t="shared" si="34"/>
        <v>0</v>
      </c>
      <c r="M55" s="129"/>
      <c r="N55" s="54">
        <f t="shared" si="35"/>
        <v>0</v>
      </c>
      <c r="O55" s="54">
        <f t="shared" si="36"/>
        <v>0</v>
      </c>
      <c r="P55" s="1"/>
    </row>
    <row r="56" spans="2:17" ht="12.5">
      <c r="B56" s="7" t="str">
        <f t="shared" si="37"/>
        <v/>
      </c>
      <c r="C56" s="50">
        <f>IF(D11="","-",+C55+1)</f>
        <v>2051</v>
      </c>
      <c r="D56" s="55">
        <f>IF(F55+SUM(E$17:E55)=D$10,F55,D$10-SUM(E$17:E55))</f>
        <v>3509433.2732660174</v>
      </c>
      <c r="E56" s="377">
        <f>IF(+I14&lt;F55,I14,D56)</f>
        <v>1162439.7204878051</v>
      </c>
      <c r="F56" s="55">
        <f t="shared" si="32"/>
        <v>2346993.5527782124</v>
      </c>
      <c r="G56" s="378">
        <f t="shared" si="38"/>
        <v>1513282.9127402091</v>
      </c>
      <c r="H56" s="363">
        <f t="shared" si="39"/>
        <v>1513282.9127402091</v>
      </c>
      <c r="I56" s="52">
        <f t="shared" si="33"/>
        <v>0</v>
      </c>
      <c r="J56" s="52"/>
      <c r="K56" s="129"/>
      <c r="L56" s="54">
        <f t="shared" si="34"/>
        <v>0</v>
      </c>
      <c r="M56" s="129"/>
      <c r="N56" s="54">
        <f t="shared" si="35"/>
        <v>0</v>
      </c>
      <c r="O56" s="54">
        <f t="shared" si="36"/>
        <v>0</v>
      </c>
      <c r="P56" s="1"/>
    </row>
    <row r="57" spans="2:17" ht="12.5">
      <c r="B57" s="7" t="str">
        <f t="shared" si="37"/>
        <v/>
      </c>
      <c r="C57" s="50">
        <f>IF(D11="","-",+C56+1)</f>
        <v>2052</v>
      </c>
      <c r="D57" s="55">
        <f>IF(F56+SUM(E$17:E56)=D$10,F56,D$10-SUM(E$17:E56))</f>
        <v>2346993.5527782124</v>
      </c>
      <c r="E57" s="377">
        <f>IF(+I14&lt;F56,I14,D57)</f>
        <v>1162439.7204878051</v>
      </c>
      <c r="F57" s="55">
        <f t="shared" si="32"/>
        <v>1184553.8322904073</v>
      </c>
      <c r="G57" s="378">
        <f t="shared" si="38"/>
        <v>1374005.4746534743</v>
      </c>
      <c r="H57" s="363">
        <f t="shared" si="39"/>
        <v>1374005.4746534743</v>
      </c>
      <c r="I57" s="52">
        <f t="shared" si="33"/>
        <v>0</v>
      </c>
      <c r="J57" s="52"/>
      <c r="K57" s="129"/>
      <c r="L57" s="54">
        <f t="shared" si="34"/>
        <v>0</v>
      </c>
      <c r="M57" s="129"/>
      <c r="N57" s="54">
        <f t="shared" si="35"/>
        <v>0</v>
      </c>
      <c r="O57" s="54">
        <f t="shared" si="36"/>
        <v>0</v>
      </c>
      <c r="P57" s="1"/>
    </row>
    <row r="58" spans="2:17" ht="12.5">
      <c r="B58" s="7" t="str">
        <f t="shared" si="37"/>
        <v/>
      </c>
      <c r="C58" s="50">
        <f>IF(D11="","-",+C57+1)</f>
        <v>2053</v>
      </c>
      <c r="D58" s="55">
        <f>IF(F57+SUM(E$17:E57)=D$10,F57,D$10-SUM(E$17:E57))</f>
        <v>1184553.8322904073</v>
      </c>
      <c r="E58" s="377">
        <f>IF(+I14&lt;F57,I14,D58)</f>
        <v>1162439.7204878051</v>
      </c>
      <c r="F58" s="55">
        <f t="shared" si="32"/>
        <v>22114.111802602187</v>
      </c>
      <c r="G58" s="378">
        <f t="shared" si="38"/>
        <v>1234728.0365667397</v>
      </c>
      <c r="H58" s="363">
        <f t="shared" si="39"/>
        <v>1234728.0365667397</v>
      </c>
      <c r="I58" s="52">
        <f t="shared" si="33"/>
        <v>0</v>
      </c>
      <c r="J58" s="52"/>
      <c r="K58" s="129"/>
      <c r="L58" s="54">
        <f t="shared" si="34"/>
        <v>0</v>
      </c>
      <c r="M58" s="129"/>
      <c r="N58" s="54">
        <f t="shared" si="35"/>
        <v>0</v>
      </c>
      <c r="O58" s="54">
        <f t="shared" si="36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37"/>
        <v/>
      </c>
      <c r="C59" s="50">
        <f>IF(D11="","-",+C58+1)</f>
        <v>2054</v>
      </c>
      <c r="D59" s="55">
        <f>IF(F58+SUM(E$17:E58)=D$10,F58,D$10-SUM(E$17:E58))</f>
        <v>22114.111802602187</v>
      </c>
      <c r="E59" s="377">
        <f>IF(+I14&lt;F58,I14,D59)</f>
        <v>22114.111802602187</v>
      </c>
      <c r="F59" s="55">
        <f t="shared" si="32"/>
        <v>0</v>
      </c>
      <c r="G59" s="378">
        <f t="shared" si="38"/>
        <v>23438.910320385789</v>
      </c>
      <c r="H59" s="363">
        <f t="shared" si="39"/>
        <v>23438.910320385789</v>
      </c>
      <c r="I59" s="52">
        <f t="shared" si="33"/>
        <v>0</v>
      </c>
      <c r="J59" s="52"/>
      <c r="K59" s="129"/>
      <c r="L59" s="54">
        <f t="shared" si="34"/>
        <v>0</v>
      </c>
      <c r="M59" s="129"/>
      <c r="N59" s="54">
        <f t="shared" si="35"/>
        <v>0</v>
      </c>
      <c r="O59" s="54">
        <f t="shared" si="36"/>
        <v>0</v>
      </c>
      <c r="P59" s="1"/>
    </row>
    <row r="60" spans="2:17" ht="12.5">
      <c r="B60" s="7" t="str">
        <f t="shared" si="37"/>
        <v/>
      </c>
      <c r="C60" s="50">
        <f>IF(D11="","-",+C59+1)</f>
        <v>2055</v>
      </c>
      <c r="D60" s="55">
        <f>IF(F59+SUM(E$17:E59)=D$10,F59,D$10-SUM(E$17:E59))</f>
        <v>0</v>
      </c>
      <c r="E60" s="377">
        <f>IF(+I14&lt;F59,I14,D60)</f>
        <v>0</v>
      </c>
      <c r="F60" s="55">
        <f t="shared" si="32"/>
        <v>0</v>
      </c>
      <c r="G60" s="378">
        <f t="shared" si="38"/>
        <v>0</v>
      </c>
      <c r="H60" s="363">
        <f t="shared" si="39"/>
        <v>0</v>
      </c>
      <c r="I60" s="52">
        <f t="shared" si="33"/>
        <v>0</v>
      </c>
      <c r="J60" s="52"/>
      <c r="K60" s="129"/>
      <c r="L60" s="54">
        <f t="shared" si="34"/>
        <v>0</v>
      </c>
      <c r="M60" s="129"/>
      <c r="N60" s="54">
        <f t="shared" si="35"/>
        <v>0</v>
      </c>
      <c r="O60" s="54">
        <f t="shared" si="36"/>
        <v>0</v>
      </c>
      <c r="P60" s="1"/>
    </row>
    <row r="61" spans="2:17" ht="12.5">
      <c r="B61" s="7" t="str">
        <f t="shared" si="37"/>
        <v/>
      </c>
      <c r="C61" s="50">
        <f>IF(D11="","-",+C60+1)</f>
        <v>2056</v>
      </c>
      <c r="D61" s="55">
        <f>IF(F60+SUM(E$17:E60)=D$10,F60,D$10-SUM(E$17:E60))</f>
        <v>0</v>
      </c>
      <c r="E61" s="377">
        <f>IF(+I14&lt;F60,I14,D61)</f>
        <v>0</v>
      </c>
      <c r="F61" s="55">
        <f t="shared" si="32"/>
        <v>0</v>
      </c>
      <c r="G61" s="379">
        <f t="shared" si="38"/>
        <v>0</v>
      </c>
      <c r="H61" s="363">
        <f t="shared" si="39"/>
        <v>0</v>
      </c>
      <c r="I61" s="52">
        <f t="shared" si="33"/>
        <v>0</v>
      </c>
      <c r="J61" s="52"/>
      <c r="K61" s="129"/>
      <c r="L61" s="54">
        <f t="shared" si="34"/>
        <v>0</v>
      </c>
      <c r="M61" s="129"/>
      <c r="N61" s="54">
        <f t="shared" si="35"/>
        <v>0</v>
      </c>
      <c r="O61" s="54">
        <f t="shared" si="36"/>
        <v>0</v>
      </c>
      <c r="P61" s="1"/>
    </row>
    <row r="62" spans="2:17" ht="12.5">
      <c r="B62" s="7" t="str">
        <f t="shared" si="37"/>
        <v/>
      </c>
      <c r="C62" s="50">
        <f>IF(D11="","-",+C61+1)</f>
        <v>2057</v>
      </c>
      <c r="D62" s="55">
        <f>IF(F61+SUM(E$17:E61)=D$10,F61,D$10-SUM(E$17:E61))</f>
        <v>0</v>
      </c>
      <c r="E62" s="377">
        <f>IF(+I14&lt;F61,I14,D62)</f>
        <v>0</v>
      </c>
      <c r="F62" s="55">
        <f t="shared" si="32"/>
        <v>0</v>
      </c>
      <c r="G62" s="379">
        <f t="shared" si="38"/>
        <v>0</v>
      </c>
      <c r="H62" s="363">
        <f t="shared" si="39"/>
        <v>0</v>
      </c>
      <c r="I62" s="52">
        <f t="shared" si="33"/>
        <v>0</v>
      </c>
      <c r="J62" s="52"/>
      <c r="K62" s="129"/>
      <c r="L62" s="54">
        <f t="shared" si="34"/>
        <v>0</v>
      </c>
      <c r="M62" s="129"/>
      <c r="N62" s="54">
        <f t="shared" si="35"/>
        <v>0</v>
      </c>
      <c r="O62" s="54">
        <f t="shared" si="36"/>
        <v>0</v>
      </c>
      <c r="P62" s="1"/>
    </row>
    <row r="63" spans="2:17" ht="12.5">
      <c r="B63" s="7" t="str">
        <f t="shared" si="37"/>
        <v/>
      </c>
      <c r="C63" s="50">
        <f>IF(D11="","-",+C62+1)</f>
        <v>2058</v>
      </c>
      <c r="D63" s="55">
        <f>IF(F62+SUM(E$17:E62)=D$10,F62,D$10-SUM(E$17:E62))</f>
        <v>0</v>
      </c>
      <c r="E63" s="377">
        <f>IF(+I14&lt;F62,I14,D63)</f>
        <v>0</v>
      </c>
      <c r="F63" s="55">
        <f t="shared" si="32"/>
        <v>0</v>
      </c>
      <c r="G63" s="379">
        <f t="shared" si="38"/>
        <v>0</v>
      </c>
      <c r="H63" s="363">
        <f t="shared" si="39"/>
        <v>0</v>
      </c>
      <c r="I63" s="52">
        <f t="shared" si="33"/>
        <v>0</v>
      </c>
      <c r="J63" s="52"/>
      <c r="K63" s="129"/>
      <c r="L63" s="54">
        <f t="shared" si="34"/>
        <v>0</v>
      </c>
      <c r="M63" s="129"/>
      <c r="N63" s="54">
        <f t="shared" si="35"/>
        <v>0</v>
      </c>
      <c r="O63" s="54">
        <f t="shared" si="36"/>
        <v>0</v>
      </c>
      <c r="P63" s="1"/>
    </row>
    <row r="64" spans="2:17" ht="12.5">
      <c r="B64" s="7" t="str">
        <f t="shared" si="37"/>
        <v/>
      </c>
      <c r="C64" s="50">
        <f>IF(D11="","-",+C63+1)</f>
        <v>2059</v>
      </c>
      <c r="D64" s="55">
        <f>IF(F63+SUM(E$17:E63)=D$10,F63,D$10-SUM(E$17:E63))</f>
        <v>0</v>
      </c>
      <c r="E64" s="377">
        <f>IF(+I14&lt;F63,I14,D64)</f>
        <v>0</v>
      </c>
      <c r="F64" s="55">
        <f t="shared" si="32"/>
        <v>0</v>
      </c>
      <c r="G64" s="379">
        <f t="shared" si="38"/>
        <v>0</v>
      </c>
      <c r="H64" s="363">
        <f t="shared" si="39"/>
        <v>0</v>
      </c>
      <c r="I64" s="52">
        <f t="shared" si="33"/>
        <v>0</v>
      </c>
      <c r="J64" s="52"/>
      <c r="K64" s="129"/>
      <c r="L64" s="54">
        <f t="shared" si="34"/>
        <v>0</v>
      </c>
      <c r="M64" s="129"/>
      <c r="N64" s="54">
        <f t="shared" si="35"/>
        <v>0</v>
      </c>
      <c r="O64" s="54">
        <f t="shared" si="36"/>
        <v>0</v>
      </c>
      <c r="P64" s="1"/>
    </row>
    <row r="65" spans="1:16" ht="12.5">
      <c r="B65" s="7" t="str">
        <f t="shared" si="37"/>
        <v/>
      </c>
      <c r="C65" s="50">
        <f>IF(D11="","-",+C64+1)</f>
        <v>2060</v>
      </c>
      <c r="D65" s="55">
        <f>IF(F64+SUM(E$17:E64)=D$10,F64,D$10-SUM(E$17:E64))</f>
        <v>0</v>
      </c>
      <c r="E65" s="377">
        <f>IF(+I14&lt;F64,I14,D65)</f>
        <v>0</v>
      </c>
      <c r="F65" s="55">
        <f t="shared" si="32"/>
        <v>0</v>
      </c>
      <c r="G65" s="379">
        <f t="shared" si="38"/>
        <v>0</v>
      </c>
      <c r="H65" s="363">
        <f t="shared" si="39"/>
        <v>0</v>
      </c>
      <c r="I65" s="52">
        <f t="shared" si="33"/>
        <v>0</v>
      </c>
      <c r="J65" s="52"/>
      <c r="K65" s="129"/>
      <c r="L65" s="54">
        <f t="shared" si="34"/>
        <v>0</v>
      </c>
      <c r="M65" s="129"/>
      <c r="N65" s="54">
        <f t="shared" si="35"/>
        <v>0</v>
      </c>
      <c r="O65" s="54">
        <f t="shared" si="36"/>
        <v>0</v>
      </c>
      <c r="P65" s="1"/>
    </row>
    <row r="66" spans="1:16" ht="12.5">
      <c r="B66" s="7" t="str">
        <f t="shared" si="37"/>
        <v/>
      </c>
      <c r="C66" s="50">
        <f>IF(D11="","-",+C65+1)</f>
        <v>2061</v>
      </c>
      <c r="D66" s="55">
        <f>IF(F65+SUM(E$17:E65)=D$10,F65,D$10-SUM(E$17:E65))</f>
        <v>0</v>
      </c>
      <c r="E66" s="377">
        <f>IF(+I14&lt;F65,I14,D66)</f>
        <v>0</v>
      </c>
      <c r="F66" s="55">
        <f t="shared" si="32"/>
        <v>0</v>
      </c>
      <c r="G66" s="379">
        <f t="shared" si="38"/>
        <v>0</v>
      </c>
      <c r="H66" s="363">
        <f t="shared" si="39"/>
        <v>0</v>
      </c>
      <c r="I66" s="52">
        <f t="shared" si="33"/>
        <v>0</v>
      </c>
      <c r="J66" s="52"/>
      <c r="K66" s="129"/>
      <c r="L66" s="54">
        <f t="shared" si="34"/>
        <v>0</v>
      </c>
      <c r="M66" s="129"/>
      <c r="N66" s="54">
        <f t="shared" si="35"/>
        <v>0</v>
      </c>
      <c r="O66" s="54">
        <f t="shared" si="36"/>
        <v>0</v>
      </c>
      <c r="P66" s="1"/>
    </row>
    <row r="67" spans="1:16" ht="12.5">
      <c r="B67" s="7" t="str">
        <f t="shared" si="37"/>
        <v/>
      </c>
      <c r="C67" s="50">
        <f>IF(D11="","-",+C66+1)</f>
        <v>2062</v>
      </c>
      <c r="D67" s="55">
        <f>IF(F66+SUM(E$17:E66)=D$10,F66,D$10-SUM(E$17:E66))</f>
        <v>0</v>
      </c>
      <c r="E67" s="377">
        <f>IF(+I14&lt;F66,I14,D67)</f>
        <v>0</v>
      </c>
      <c r="F67" s="55">
        <f t="shared" si="32"/>
        <v>0</v>
      </c>
      <c r="G67" s="379">
        <f t="shared" si="38"/>
        <v>0</v>
      </c>
      <c r="H67" s="363">
        <f t="shared" si="39"/>
        <v>0</v>
      </c>
      <c r="I67" s="52">
        <f t="shared" si="33"/>
        <v>0</v>
      </c>
      <c r="J67" s="52"/>
      <c r="K67" s="129"/>
      <c r="L67" s="54">
        <f t="shared" si="34"/>
        <v>0</v>
      </c>
      <c r="M67" s="129"/>
      <c r="N67" s="54">
        <f t="shared" si="35"/>
        <v>0</v>
      </c>
      <c r="O67" s="54">
        <f t="shared" si="36"/>
        <v>0</v>
      </c>
      <c r="P67" s="1"/>
    </row>
    <row r="68" spans="1:16" ht="12.5">
      <c r="B68" s="7" t="str">
        <f t="shared" si="37"/>
        <v/>
      </c>
      <c r="C68" s="50">
        <f>IF(D11="","-",+C67+1)</f>
        <v>2063</v>
      </c>
      <c r="D68" s="55">
        <f>IF(F67+SUM(E$17:E67)=D$10,F67,D$10-SUM(E$17:E67))</f>
        <v>0</v>
      </c>
      <c r="E68" s="377">
        <f>IF(+I14&lt;F67,I14,D68)</f>
        <v>0</v>
      </c>
      <c r="F68" s="55">
        <f t="shared" si="32"/>
        <v>0</v>
      </c>
      <c r="G68" s="379">
        <f t="shared" si="38"/>
        <v>0</v>
      </c>
      <c r="H68" s="363">
        <f t="shared" si="39"/>
        <v>0</v>
      </c>
      <c r="I68" s="52">
        <f t="shared" si="33"/>
        <v>0</v>
      </c>
      <c r="J68" s="52"/>
      <c r="K68" s="129"/>
      <c r="L68" s="54">
        <f t="shared" si="34"/>
        <v>0</v>
      </c>
      <c r="M68" s="129"/>
      <c r="N68" s="54">
        <f t="shared" si="35"/>
        <v>0</v>
      </c>
      <c r="O68" s="54">
        <f t="shared" si="36"/>
        <v>0</v>
      </c>
      <c r="P68" s="1"/>
    </row>
    <row r="69" spans="1:16" ht="12.5">
      <c r="B69" s="7" t="str">
        <f t="shared" si="37"/>
        <v/>
      </c>
      <c r="C69" s="50">
        <f>IF(D11="","-",+C68+1)</f>
        <v>2064</v>
      </c>
      <c r="D69" s="55">
        <f>IF(F68+SUM(E$17:E68)=D$10,F68,D$10-SUM(E$17:E68))</f>
        <v>0</v>
      </c>
      <c r="E69" s="377">
        <f>IF(+I14&lt;F68,I14,D69)</f>
        <v>0</v>
      </c>
      <c r="F69" s="55">
        <f t="shared" si="32"/>
        <v>0</v>
      </c>
      <c r="G69" s="379">
        <f t="shared" si="38"/>
        <v>0</v>
      </c>
      <c r="H69" s="363">
        <f t="shared" si="39"/>
        <v>0</v>
      </c>
      <c r="I69" s="52">
        <f t="shared" si="33"/>
        <v>0</v>
      </c>
      <c r="J69" s="52"/>
      <c r="K69" s="129"/>
      <c r="L69" s="54">
        <f t="shared" si="34"/>
        <v>0</v>
      </c>
      <c r="M69" s="129"/>
      <c r="N69" s="54">
        <f t="shared" si="35"/>
        <v>0</v>
      </c>
      <c r="O69" s="54">
        <f t="shared" si="36"/>
        <v>0</v>
      </c>
      <c r="P69" s="1"/>
    </row>
    <row r="70" spans="1:16" ht="12.5">
      <c r="B70" s="7" t="str">
        <f t="shared" si="37"/>
        <v/>
      </c>
      <c r="C70" s="50">
        <f>IF(D11="","-",+C69+1)</f>
        <v>2065</v>
      </c>
      <c r="D70" s="55">
        <f>IF(F69+SUM(E$17:E69)=D$10,F69,D$10-SUM(E$17:E69))</f>
        <v>0</v>
      </c>
      <c r="E70" s="377">
        <f>IF(+I14&lt;F69,I14,D70)</f>
        <v>0</v>
      </c>
      <c r="F70" s="55">
        <f t="shared" si="32"/>
        <v>0</v>
      </c>
      <c r="G70" s="379">
        <f t="shared" si="38"/>
        <v>0</v>
      </c>
      <c r="H70" s="363">
        <f t="shared" si="39"/>
        <v>0</v>
      </c>
      <c r="I70" s="52">
        <f t="shared" si="33"/>
        <v>0</v>
      </c>
      <c r="J70" s="52"/>
      <c r="K70" s="129"/>
      <c r="L70" s="54">
        <f t="shared" si="34"/>
        <v>0</v>
      </c>
      <c r="M70" s="129"/>
      <c r="N70" s="54">
        <f t="shared" si="35"/>
        <v>0</v>
      </c>
      <c r="O70" s="54">
        <f t="shared" si="36"/>
        <v>0</v>
      </c>
      <c r="P70" s="1"/>
    </row>
    <row r="71" spans="1:16" ht="12.5">
      <c r="B71" s="7" t="str">
        <f t="shared" si="37"/>
        <v/>
      </c>
      <c r="C71" s="50">
        <f>IF(D11="","-",+C70+1)</f>
        <v>2066</v>
      </c>
      <c r="D71" s="55">
        <f>IF(F70+SUM(E$17:E70)=D$10,F70,D$10-SUM(E$17:E70))</f>
        <v>0</v>
      </c>
      <c r="E71" s="377">
        <f>IF(+I14&lt;F70,I14,D71)</f>
        <v>0</v>
      </c>
      <c r="F71" s="55">
        <f t="shared" si="32"/>
        <v>0</v>
      </c>
      <c r="G71" s="379">
        <f t="shared" si="38"/>
        <v>0</v>
      </c>
      <c r="H71" s="363">
        <f t="shared" si="39"/>
        <v>0</v>
      </c>
      <c r="I71" s="52">
        <f t="shared" si="33"/>
        <v>0</v>
      </c>
      <c r="J71" s="52"/>
      <c r="K71" s="129"/>
      <c r="L71" s="54">
        <f t="shared" si="34"/>
        <v>0</v>
      </c>
      <c r="M71" s="129"/>
      <c r="N71" s="54">
        <f t="shared" si="35"/>
        <v>0</v>
      </c>
      <c r="O71" s="54">
        <f t="shared" si="36"/>
        <v>0</v>
      </c>
      <c r="P71" s="1"/>
    </row>
    <row r="72" spans="1:16" ht="13" thickBot="1">
      <c r="B72" s="7" t="str">
        <f t="shared" si="37"/>
        <v/>
      </c>
      <c r="C72" s="59">
        <f>IF(D11="","-",+C71+1)</f>
        <v>2067</v>
      </c>
      <c r="D72" s="60">
        <f>IF(F71+SUM(E$17:E71)=D$10,F71,D$10-SUM(E$17:E71))</f>
        <v>0</v>
      </c>
      <c r="E72" s="380">
        <f>IF(+I14&lt;F71,I14,D72)</f>
        <v>0</v>
      </c>
      <c r="F72" s="60">
        <f t="shared" si="32"/>
        <v>0</v>
      </c>
      <c r="G72" s="381">
        <f t="shared" si="38"/>
        <v>0</v>
      </c>
      <c r="H72" s="361">
        <f t="shared" si="39"/>
        <v>0</v>
      </c>
      <c r="I72" s="63">
        <f t="shared" si="33"/>
        <v>0</v>
      </c>
      <c r="J72" s="52"/>
      <c r="K72" s="130"/>
      <c r="L72" s="64">
        <f t="shared" si="34"/>
        <v>0</v>
      </c>
      <c r="M72" s="130"/>
      <c r="N72" s="64">
        <f t="shared" si="35"/>
        <v>0</v>
      </c>
      <c r="O72" s="64">
        <f t="shared" si="36"/>
        <v>0</v>
      </c>
      <c r="P72" s="1"/>
    </row>
    <row r="73" spans="1:16" ht="12.5">
      <c r="C73" s="12" t="s">
        <v>78</v>
      </c>
      <c r="D73" s="292"/>
      <c r="E73" s="292">
        <f>SUM(E17:E72)</f>
        <v>47660028.539999969</v>
      </c>
      <c r="F73" s="292"/>
      <c r="G73" s="292">
        <f>SUM(G17:G72)</f>
        <v>173207950.7565048</v>
      </c>
      <c r="H73" s="292">
        <f>SUM(H17:H72)</f>
        <v>173207950.7565048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1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1:16" ht="17.5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30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  <c r="Q85" s="1"/>
    </row>
    <row r="86" spans="1:17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5173447.5605440196</v>
      </c>
      <c r="N87" s="386">
        <f>IF(J92&lt;D11,0,VLOOKUP(J92,C17:O72,11))</f>
        <v>5173447.5605440196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5359938.8410566431</v>
      </c>
      <c r="N88" s="389">
        <f>IF(J92&lt;D11,0,VLOOKUP(J92,C99:P154,7))</f>
        <v>5359938.8410566431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27" t="str">
        <f>D7</f>
        <v>NW Texarkana - Turk 345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186491.28051262349</v>
      </c>
      <c r="N89" s="391">
        <f>+N88-N87</f>
        <v>186491.28051262349</v>
      </c>
      <c r="O89" s="392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  <c r="Q90" s="1"/>
    </row>
    <row r="91" spans="1:17" ht="13.5" thickBot="1">
      <c r="C91" s="75" t="s">
        <v>85</v>
      </c>
      <c r="D91" s="91"/>
      <c r="E91" s="76"/>
      <c r="F91" s="76"/>
      <c r="G91" s="76"/>
      <c r="H91" s="76"/>
      <c r="I91" s="76"/>
      <c r="J91" s="95"/>
      <c r="Q91" s="1"/>
    </row>
    <row r="92" spans="1:17" ht="13">
      <c r="C92" s="34" t="s">
        <v>51</v>
      </c>
      <c r="D92" s="362">
        <v>47660029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  <c r="Q92" s="1"/>
    </row>
    <row r="93" spans="1:17" ht="12.5">
      <c r="C93" s="34" t="s">
        <v>54</v>
      </c>
      <c r="D93" s="88">
        <f>IF(D11=I10,"",D11)</f>
        <v>2012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3">
        <f>IF(D11=I10,"",D12)</f>
        <v>8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1083182.4772727273</v>
      </c>
      <c r="K96" s="292"/>
      <c r="L96" s="292"/>
      <c r="M96" s="292"/>
      <c r="N96" s="292"/>
      <c r="O96" s="292"/>
      <c r="P96" s="1"/>
      <c r="Q96" s="1"/>
    </row>
    <row r="97" spans="1:17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  <c r="Q98" s="1"/>
    </row>
    <row r="99" spans="1:17" ht="12.5">
      <c r="C99" s="50">
        <f>IF(D93= "","-",D93)</f>
        <v>2012</v>
      </c>
      <c r="D99" s="133">
        <v>0</v>
      </c>
      <c r="E99" s="375">
        <v>374385.49206349207</v>
      </c>
      <c r="F99" s="137">
        <v>46798186.507936507</v>
      </c>
      <c r="G99" s="140">
        <v>23399093.253968254</v>
      </c>
      <c r="H99" s="396">
        <v>3817654.064849725</v>
      </c>
      <c r="I99" s="397">
        <v>3817654.064849725</v>
      </c>
      <c r="J99" s="154">
        <f t="shared" ref="J99:J130" si="40">+I99-H99</f>
        <v>0</v>
      </c>
      <c r="K99" s="54"/>
      <c r="L99" s="112">
        <f t="shared" ref="L99:L104" si="41">H99</f>
        <v>3817654.064849725</v>
      </c>
      <c r="M99" s="53">
        <f t="shared" ref="M99:M130" si="42">IF(L99&lt;&gt;0,+H99-L99,0)</f>
        <v>0</v>
      </c>
      <c r="N99" s="112">
        <f t="shared" ref="N99:N104" si="43">I99</f>
        <v>3817654.064849725</v>
      </c>
      <c r="O99" s="53">
        <f t="shared" ref="O99:O130" si="44">IF(N99&lt;&gt;0,+I99-N99,0)</f>
        <v>0</v>
      </c>
      <c r="P99" s="53">
        <f t="shared" ref="P99:P130" si="45">+O99-M99</f>
        <v>0</v>
      </c>
      <c r="Q99" s="1"/>
    </row>
    <row r="100" spans="1:17" ht="12.5">
      <c r="B100" s="7" t="str">
        <f t="shared" ref="B100:B131" si="46">IF(D100=F99,"","IU")</f>
        <v>IU</v>
      </c>
      <c r="C100" s="50">
        <f>IF(D93="","-",+C99+1)</f>
        <v>2013</v>
      </c>
      <c r="D100" s="133">
        <v>47040735.507936507</v>
      </c>
      <c r="E100" s="375">
        <v>1128931.4523809524</v>
      </c>
      <c r="F100" s="137">
        <v>45911804.055555552</v>
      </c>
      <c r="G100" s="137">
        <v>46476269.78174603</v>
      </c>
      <c r="H100" s="396">
        <v>7416785.108146511</v>
      </c>
      <c r="I100" s="397">
        <v>7416785.108146511</v>
      </c>
      <c r="J100" s="154">
        <v>0</v>
      </c>
      <c r="K100" s="54"/>
      <c r="L100" s="113">
        <f t="shared" si="41"/>
        <v>7416785.108146511</v>
      </c>
      <c r="M100" s="54">
        <f t="shared" ref="M100:M105" si="47">IF(L100&lt;&gt;0,+H100-L100,0)</f>
        <v>0</v>
      </c>
      <c r="N100" s="113">
        <f t="shared" si="43"/>
        <v>7416785.108146511</v>
      </c>
      <c r="O100" s="54">
        <f>IF(N100&lt;&gt;0,+I100-N100,0)</f>
        <v>0</v>
      </c>
      <c r="P100" s="54">
        <f>+O100-M100</f>
        <v>0</v>
      </c>
      <c r="Q100" s="1"/>
    </row>
    <row r="101" spans="1:17" ht="12.5">
      <c r="B101" s="7" t="str">
        <f t="shared" si="46"/>
        <v>IU</v>
      </c>
      <c r="C101" s="50">
        <f>IF(D93="","-",+C100+1)</f>
        <v>2014</v>
      </c>
      <c r="D101" s="133">
        <v>46156435.055555552</v>
      </c>
      <c r="E101" s="375">
        <v>1134756</v>
      </c>
      <c r="F101" s="137">
        <v>45021679.055555552</v>
      </c>
      <c r="G101" s="137">
        <v>45589057.055555552</v>
      </c>
      <c r="H101" s="396">
        <v>7331378.3623912428</v>
      </c>
      <c r="I101" s="397">
        <v>7331378.3623912428</v>
      </c>
      <c r="J101" s="54">
        <v>0</v>
      </c>
      <c r="K101" s="54"/>
      <c r="L101" s="113">
        <f t="shared" si="41"/>
        <v>7331378.3623912428</v>
      </c>
      <c r="M101" s="54">
        <f t="shared" si="47"/>
        <v>0</v>
      </c>
      <c r="N101" s="113">
        <f t="shared" si="43"/>
        <v>7331378.3623912428</v>
      </c>
      <c r="O101" s="54">
        <f>IF(N101&lt;&gt;0,+I101-N101,0)</f>
        <v>0</v>
      </c>
      <c r="P101" s="54">
        <f>+O101-M101</f>
        <v>0</v>
      </c>
      <c r="Q101" s="1"/>
    </row>
    <row r="102" spans="1:17" ht="12.5">
      <c r="B102" s="7" t="str">
        <f t="shared" si="46"/>
        <v/>
      </c>
      <c r="C102" s="50">
        <f>IF(D93="","-",+C101+1)</f>
        <v>2015</v>
      </c>
      <c r="D102" s="133">
        <v>45021679.055555552</v>
      </c>
      <c r="E102" s="375">
        <v>1134756</v>
      </c>
      <c r="F102" s="137">
        <v>43886923.055555552</v>
      </c>
      <c r="G102" s="137">
        <v>44454301.055555552</v>
      </c>
      <c r="H102" s="396">
        <v>6992449.3668075977</v>
      </c>
      <c r="I102" s="397">
        <v>6992449.3668075977</v>
      </c>
      <c r="J102" s="54">
        <f t="shared" si="40"/>
        <v>0</v>
      </c>
      <c r="K102" s="54"/>
      <c r="L102" s="113">
        <f t="shared" si="41"/>
        <v>6992449.3668075977</v>
      </c>
      <c r="M102" s="54">
        <f t="shared" si="47"/>
        <v>0</v>
      </c>
      <c r="N102" s="113">
        <f t="shared" si="43"/>
        <v>6992449.3668075977</v>
      </c>
      <c r="O102" s="54">
        <f>IF(N102&lt;&gt;0,+I102-N102,0)</f>
        <v>0</v>
      </c>
      <c r="P102" s="54">
        <f>+O102-M102</f>
        <v>0</v>
      </c>
      <c r="Q102" s="1"/>
    </row>
    <row r="103" spans="1:17" ht="12.5">
      <c r="B103" s="7" t="str">
        <f t="shared" si="46"/>
        <v>IU</v>
      </c>
      <c r="C103" s="50">
        <f>IF(D93="","-",+C102+1)</f>
        <v>2016</v>
      </c>
      <c r="D103" s="133">
        <v>43887200.055555552</v>
      </c>
      <c r="E103" s="375">
        <v>1108372.7674418604</v>
      </c>
      <c r="F103" s="137">
        <v>42778827.288113691</v>
      </c>
      <c r="G103" s="137">
        <v>43333013.671834618</v>
      </c>
      <c r="H103" s="396">
        <v>6609498.3455806924</v>
      </c>
      <c r="I103" s="397">
        <v>6609498.3455806924</v>
      </c>
      <c r="J103" s="54">
        <f t="shared" si="40"/>
        <v>0</v>
      </c>
      <c r="K103" s="54"/>
      <c r="L103" s="113">
        <f t="shared" si="41"/>
        <v>6609498.3455806924</v>
      </c>
      <c r="M103" s="54">
        <f t="shared" si="47"/>
        <v>0</v>
      </c>
      <c r="N103" s="113">
        <f t="shared" si="43"/>
        <v>6609498.3455806924</v>
      </c>
      <c r="O103" s="54">
        <f>IF(N103&lt;&gt;0,+I103-N103,0)</f>
        <v>0</v>
      </c>
      <c r="P103" s="54">
        <f>+O103-M103</f>
        <v>0</v>
      </c>
      <c r="Q103" s="1"/>
    </row>
    <row r="104" spans="1:17" ht="12.5">
      <c r="B104" s="7" t="str">
        <f t="shared" si="46"/>
        <v/>
      </c>
      <c r="C104" s="50">
        <f>IF(D93="","-",+C103+1)</f>
        <v>2017</v>
      </c>
      <c r="D104" s="133">
        <v>42778827.288113691</v>
      </c>
      <c r="E104" s="375">
        <v>1134762.5952380951</v>
      </c>
      <c r="F104" s="137">
        <v>41644064.692875594</v>
      </c>
      <c r="G104" s="137">
        <v>42211445.990494639</v>
      </c>
      <c r="H104" s="396">
        <v>6262248.4706521584</v>
      </c>
      <c r="I104" s="397">
        <v>6262248.4706521584</v>
      </c>
      <c r="J104" s="54">
        <f t="shared" si="40"/>
        <v>0</v>
      </c>
      <c r="K104" s="54"/>
      <c r="L104" s="113">
        <f t="shared" si="41"/>
        <v>6262248.4706521584</v>
      </c>
      <c r="M104" s="54">
        <f t="shared" si="47"/>
        <v>0</v>
      </c>
      <c r="N104" s="113">
        <f t="shared" si="43"/>
        <v>6262248.4706521584</v>
      </c>
      <c r="O104" s="54">
        <f>IF(N104&lt;&gt;0,+I104-N104,0)</f>
        <v>0</v>
      </c>
      <c r="P104" s="54">
        <f>+O104-M104</f>
        <v>0</v>
      </c>
      <c r="Q104" s="1"/>
    </row>
    <row r="105" spans="1:17" ht="12.5">
      <c r="B105" s="7" t="str">
        <f t="shared" si="46"/>
        <v/>
      </c>
      <c r="C105" s="50">
        <f>IF(D93="","-",+C104+1)</f>
        <v>2018</v>
      </c>
      <c r="D105" s="133">
        <v>41644064.692875594</v>
      </c>
      <c r="E105" s="375">
        <v>1134762.5952380951</v>
      </c>
      <c r="F105" s="137">
        <v>40509302.097637497</v>
      </c>
      <c r="G105" s="137">
        <v>41076683.395256549</v>
      </c>
      <c r="H105" s="396">
        <v>5472648.7320447806</v>
      </c>
      <c r="I105" s="397">
        <v>5472648.7320447806</v>
      </c>
      <c r="J105" s="54">
        <f t="shared" si="40"/>
        <v>0</v>
      </c>
      <c r="K105" s="54"/>
      <c r="L105" s="113">
        <f t="shared" ref="L105" si="48">H105</f>
        <v>5472648.7320447806</v>
      </c>
      <c r="M105" s="54">
        <f t="shared" si="47"/>
        <v>0</v>
      </c>
      <c r="N105" s="113">
        <f t="shared" ref="N105" si="49">I105</f>
        <v>5472648.7320447806</v>
      </c>
      <c r="O105" s="54">
        <f t="shared" si="44"/>
        <v>0</v>
      </c>
      <c r="P105" s="54">
        <f t="shared" si="45"/>
        <v>0</v>
      </c>
      <c r="Q105" s="1"/>
    </row>
    <row r="106" spans="1:17" ht="12.5">
      <c r="B106" s="7" t="str">
        <f t="shared" si="46"/>
        <v/>
      </c>
      <c r="C106" s="50">
        <f>IF(D93="","-",+C105+1)</f>
        <v>2019</v>
      </c>
      <c r="D106" s="133">
        <v>40509302.097637497</v>
      </c>
      <c r="E106" s="375">
        <v>1108372.7674418604</v>
      </c>
      <c r="F106" s="137">
        <v>39400929.330195636</v>
      </c>
      <c r="G106" s="137">
        <v>39955115.71391657</v>
      </c>
      <c r="H106" s="396">
        <v>5385190.1906108065</v>
      </c>
      <c r="I106" s="397">
        <v>5385190.1906108065</v>
      </c>
      <c r="J106" s="54">
        <f t="shared" si="40"/>
        <v>0</v>
      </c>
      <c r="K106" s="54"/>
      <c r="L106" s="113">
        <f t="shared" ref="L106:L107" si="50">H106</f>
        <v>5385190.1906108065</v>
      </c>
      <c r="M106" s="54">
        <f t="shared" ref="M106:M107" si="51">IF(L106&lt;&gt;0,+H106-L106,0)</f>
        <v>0</v>
      </c>
      <c r="N106" s="113">
        <f t="shared" ref="N106:N107" si="52">I106</f>
        <v>5385190.1906108065</v>
      </c>
      <c r="O106" s="54">
        <f t="shared" si="44"/>
        <v>0</v>
      </c>
      <c r="P106" s="54">
        <f t="shared" si="45"/>
        <v>0</v>
      </c>
      <c r="Q106" s="1"/>
    </row>
    <row r="107" spans="1:17" ht="12.5">
      <c r="B107" s="7" t="str">
        <f t="shared" si="46"/>
        <v/>
      </c>
      <c r="C107" s="50">
        <f>IF(D93="","-",+C106+1)</f>
        <v>2020</v>
      </c>
      <c r="D107" s="133">
        <v>39400929.330195636</v>
      </c>
      <c r="E107" s="375">
        <v>1134762.5952380951</v>
      </c>
      <c r="F107" s="137">
        <v>38266166.734957539</v>
      </c>
      <c r="G107" s="137">
        <v>38833548.032576591</v>
      </c>
      <c r="H107" s="396">
        <v>5312236.1867038347</v>
      </c>
      <c r="I107" s="397">
        <v>5312236.1867038347</v>
      </c>
      <c r="J107" s="54">
        <f t="shared" si="40"/>
        <v>0</v>
      </c>
      <c r="K107" s="54"/>
      <c r="L107" s="113">
        <f t="shared" si="50"/>
        <v>5312236.1867038347</v>
      </c>
      <c r="M107" s="54">
        <f t="shared" si="51"/>
        <v>0</v>
      </c>
      <c r="N107" s="113">
        <f t="shared" si="52"/>
        <v>5312236.1867038347</v>
      </c>
      <c r="O107" s="54">
        <f t="shared" si="44"/>
        <v>0</v>
      </c>
      <c r="P107" s="54">
        <f t="shared" si="45"/>
        <v>0</v>
      </c>
      <c r="Q107" s="1"/>
    </row>
    <row r="108" spans="1:17" ht="12.5">
      <c r="B108" s="7" t="str">
        <f t="shared" si="46"/>
        <v/>
      </c>
      <c r="C108" s="50">
        <f>IF(D93="","-",+C107+1)</f>
        <v>2021</v>
      </c>
      <c r="D108" s="133">
        <v>38266166.734957539</v>
      </c>
      <c r="E108" s="375">
        <v>1162439.7317073171</v>
      </c>
      <c r="F108" s="137">
        <v>37103727.003250219</v>
      </c>
      <c r="G108" s="137">
        <v>37684946.869103879</v>
      </c>
      <c r="H108" s="396">
        <v>5440217.3214159943</v>
      </c>
      <c r="I108" s="397">
        <v>5440217.3214159943</v>
      </c>
      <c r="J108" s="54">
        <f t="shared" si="40"/>
        <v>0</v>
      </c>
      <c r="K108" s="54"/>
      <c r="L108" s="113">
        <f t="shared" ref="L108" si="53">H108</f>
        <v>5440217.3214159943</v>
      </c>
      <c r="M108" s="54">
        <f t="shared" ref="M108" si="54">IF(L108&lt;&gt;0,+H108-L108,0)</f>
        <v>0</v>
      </c>
      <c r="N108" s="113">
        <f t="shared" ref="N108" si="55">I108</f>
        <v>5440217.3214159943</v>
      </c>
      <c r="O108" s="54">
        <f t="shared" ref="O108" si="56">IF(N108&lt;&gt;0,+I108-N108,0)</f>
        <v>0</v>
      </c>
      <c r="P108" s="54">
        <f t="shared" ref="P108" si="57">+O108-M108</f>
        <v>0</v>
      </c>
      <c r="Q108" s="1"/>
    </row>
    <row r="109" spans="1:17" ht="13">
      <c r="B109" s="7" t="str">
        <f t="shared" si="46"/>
        <v/>
      </c>
      <c r="C109" s="459">
        <f>IF(D93="","-",+C108+1)</f>
        <v>2022</v>
      </c>
      <c r="D109" s="12">
        <v>37103727.003250219</v>
      </c>
      <c r="E109" s="377">
        <v>1134762.5952380951</v>
      </c>
      <c r="F109" s="55">
        <v>35968964.408012122</v>
      </c>
      <c r="G109" s="55">
        <v>36536345.705631167</v>
      </c>
      <c r="H109" s="379">
        <v>5426242.9544733902</v>
      </c>
      <c r="I109" s="398">
        <v>5426242.9544733902</v>
      </c>
      <c r="J109" s="54">
        <f t="shared" si="40"/>
        <v>0</v>
      </c>
      <c r="K109" s="54"/>
      <c r="L109" s="129"/>
      <c r="M109" s="54">
        <f t="shared" si="42"/>
        <v>0</v>
      </c>
      <c r="N109" s="129"/>
      <c r="O109" s="54">
        <f t="shared" si="44"/>
        <v>0</v>
      </c>
      <c r="P109" s="54">
        <f t="shared" si="45"/>
        <v>0</v>
      </c>
      <c r="Q109" s="1"/>
    </row>
    <row r="110" spans="1:17" ht="12.5">
      <c r="B110" s="7" t="str">
        <f t="shared" si="46"/>
        <v/>
      </c>
      <c r="C110" s="50">
        <f>IF(D93="","-",+C109+1)</f>
        <v>2023</v>
      </c>
      <c r="D110" s="12">
        <f>IF(F109+SUM(E$99:E109)=D$92,F109,D$92-SUM(E$99:E109))</f>
        <v>35968964.408012122</v>
      </c>
      <c r="E110" s="377">
        <f>IF(+J96&lt;F109,J96,D110)</f>
        <v>1083182.4772727273</v>
      </c>
      <c r="F110" s="55">
        <f t="shared" ref="F110:F131" si="58">+D110-E110</f>
        <v>34885781.930739395</v>
      </c>
      <c r="G110" s="55">
        <f t="shared" ref="G110:G130" si="59">+(F110+D110)/2</f>
        <v>35427373.169375762</v>
      </c>
      <c r="H110" s="379">
        <f t="shared" ref="H110:H130" si="60">+J$94*G110+E110</f>
        <v>5494823.590397398</v>
      </c>
      <c r="I110" s="398">
        <f t="shared" ref="I110:I130" si="61">+J$95*G110+E110</f>
        <v>5494823.590397398</v>
      </c>
      <c r="J110" s="54">
        <f t="shared" si="40"/>
        <v>0</v>
      </c>
      <c r="K110" s="54"/>
      <c r="L110" s="129"/>
      <c r="M110" s="54">
        <f t="shared" si="42"/>
        <v>0</v>
      </c>
      <c r="N110" s="129"/>
      <c r="O110" s="54">
        <f t="shared" si="44"/>
        <v>0</v>
      </c>
      <c r="P110" s="54">
        <f t="shared" si="45"/>
        <v>0</v>
      </c>
      <c r="Q110" s="1"/>
    </row>
    <row r="111" spans="1:17" ht="12.5">
      <c r="B111" s="7" t="str">
        <f t="shared" si="46"/>
        <v/>
      </c>
      <c r="C111" s="50">
        <f>IF(D93="","-",+C110+1)</f>
        <v>2024</v>
      </c>
      <c r="D111" s="12">
        <f>IF(F110+SUM(E$99:E110)=D$92,F110,D$92-SUM(E$99:E110))</f>
        <v>34885781.930739395</v>
      </c>
      <c r="E111" s="377">
        <f>IF(+J96&lt;F110,J96,D111)</f>
        <v>1083182.4772727273</v>
      </c>
      <c r="F111" s="55">
        <f t="shared" si="58"/>
        <v>33802599.453466669</v>
      </c>
      <c r="G111" s="55">
        <f t="shared" si="59"/>
        <v>34344190.692103028</v>
      </c>
      <c r="H111" s="379">
        <f t="shared" si="60"/>
        <v>5359938.8410566431</v>
      </c>
      <c r="I111" s="398">
        <f t="shared" si="61"/>
        <v>5359938.8410566431</v>
      </c>
      <c r="J111" s="54">
        <f t="shared" si="40"/>
        <v>0</v>
      </c>
      <c r="K111" s="54"/>
      <c r="L111" s="129"/>
      <c r="M111" s="54">
        <f t="shared" si="42"/>
        <v>0</v>
      </c>
      <c r="N111" s="129"/>
      <c r="O111" s="54">
        <f t="shared" si="44"/>
        <v>0</v>
      </c>
      <c r="P111" s="54">
        <f t="shared" si="45"/>
        <v>0</v>
      </c>
      <c r="Q111" s="1"/>
    </row>
    <row r="112" spans="1:17" ht="12.5">
      <c r="B112" s="7" t="str">
        <f t="shared" si="46"/>
        <v/>
      </c>
      <c r="C112" s="50">
        <f>IF(D93="","-",+C111+1)</f>
        <v>2025</v>
      </c>
      <c r="D112" s="12">
        <f>IF(F111+SUM(E$99:E111)=D$92,F111,D$92-SUM(E$99:E111))</f>
        <v>33802599.453466669</v>
      </c>
      <c r="E112" s="377">
        <f>IF(+J96&lt;F111,J96,D112)</f>
        <v>1083182.4772727273</v>
      </c>
      <c r="F112" s="55">
        <f t="shared" si="58"/>
        <v>32719416.976193942</v>
      </c>
      <c r="G112" s="55">
        <f t="shared" si="59"/>
        <v>33261008.214830305</v>
      </c>
      <c r="H112" s="379">
        <f t="shared" si="60"/>
        <v>5225054.09171589</v>
      </c>
      <c r="I112" s="398">
        <f t="shared" si="61"/>
        <v>5225054.09171589</v>
      </c>
      <c r="J112" s="54">
        <f t="shared" si="40"/>
        <v>0</v>
      </c>
      <c r="K112" s="54"/>
      <c r="L112" s="129"/>
      <c r="M112" s="54">
        <f t="shared" si="42"/>
        <v>0</v>
      </c>
      <c r="N112" s="129"/>
      <c r="O112" s="54">
        <f t="shared" si="44"/>
        <v>0</v>
      </c>
      <c r="P112" s="54">
        <f t="shared" si="45"/>
        <v>0</v>
      </c>
      <c r="Q112" s="1"/>
    </row>
    <row r="113" spans="2:17" ht="12.5">
      <c r="B113" s="7" t="str">
        <f t="shared" si="46"/>
        <v/>
      </c>
      <c r="C113" s="50">
        <f>IF(D93="","-",+C112+1)</f>
        <v>2026</v>
      </c>
      <c r="D113" s="12">
        <f>IF(F112+SUM(E$99:E112)=D$92,F112,D$92-SUM(E$99:E112))</f>
        <v>32719416.976193942</v>
      </c>
      <c r="E113" s="377">
        <f>IF(+J96&lt;F112,J96,D113)</f>
        <v>1083182.4772727273</v>
      </c>
      <c r="F113" s="55">
        <f t="shared" si="58"/>
        <v>31636234.498921216</v>
      </c>
      <c r="G113" s="55">
        <f t="shared" si="59"/>
        <v>32177825.737557579</v>
      </c>
      <c r="H113" s="379">
        <f t="shared" si="60"/>
        <v>5090169.3423751369</v>
      </c>
      <c r="I113" s="398">
        <f t="shared" si="61"/>
        <v>5090169.3423751369</v>
      </c>
      <c r="J113" s="54">
        <f t="shared" si="40"/>
        <v>0</v>
      </c>
      <c r="K113" s="54"/>
      <c r="L113" s="129"/>
      <c r="M113" s="54">
        <f t="shared" si="42"/>
        <v>0</v>
      </c>
      <c r="N113" s="129"/>
      <c r="O113" s="54">
        <f t="shared" si="44"/>
        <v>0</v>
      </c>
      <c r="P113" s="54">
        <f t="shared" si="45"/>
        <v>0</v>
      </c>
      <c r="Q113" s="1"/>
    </row>
    <row r="114" spans="2:17" ht="12.5">
      <c r="B114" s="7" t="str">
        <f t="shared" si="46"/>
        <v/>
      </c>
      <c r="C114" s="50">
        <f>IF(D93="","-",+C113+1)</f>
        <v>2027</v>
      </c>
      <c r="D114" s="12">
        <f>IF(F113+SUM(E$99:E113)=D$92,F113,D$92-SUM(E$99:E113))</f>
        <v>31636234.498921216</v>
      </c>
      <c r="E114" s="377">
        <f>IF(+J96&lt;F113,J96,D114)</f>
        <v>1083182.4772727273</v>
      </c>
      <c r="F114" s="55">
        <f t="shared" si="58"/>
        <v>30553052.021648489</v>
      </c>
      <c r="G114" s="55">
        <f t="shared" si="59"/>
        <v>31094643.260284852</v>
      </c>
      <c r="H114" s="379">
        <f t="shared" si="60"/>
        <v>4955284.5930343829</v>
      </c>
      <c r="I114" s="398">
        <f t="shared" si="61"/>
        <v>4955284.5930343829</v>
      </c>
      <c r="J114" s="54">
        <f t="shared" si="40"/>
        <v>0</v>
      </c>
      <c r="K114" s="54"/>
      <c r="L114" s="129"/>
      <c r="M114" s="54">
        <f t="shared" si="42"/>
        <v>0</v>
      </c>
      <c r="N114" s="129"/>
      <c r="O114" s="54">
        <f t="shared" si="44"/>
        <v>0</v>
      </c>
      <c r="P114" s="54">
        <f t="shared" si="45"/>
        <v>0</v>
      </c>
      <c r="Q114" s="1"/>
    </row>
    <row r="115" spans="2:17" ht="12.5">
      <c r="B115" s="7" t="str">
        <f t="shared" si="46"/>
        <v/>
      </c>
      <c r="C115" s="50">
        <f>IF(D93="","-",+C114+1)</f>
        <v>2028</v>
      </c>
      <c r="D115" s="12">
        <f>IF(F114+SUM(E$99:E114)=D$92,F114,D$92-SUM(E$99:E114))</f>
        <v>30553052.021648489</v>
      </c>
      <c r="E115" s="377">
        <f>IF(+J96&lt;F114,J96,D115)</f>
        <v>1083182.4772727273</v>
      </c>
      <c r="F115" s="55">
        <f t="shared" si="58"/>
        <v>29469869.544375762</v>
      </c>
      <c r="G115" s="55">
        <f t="shared" si="59"/>
        <v>30011460.783012126</v>
      </c>
      <c r="H115" s="379">
        <f t="shared" si="60"/>
        <v>4820399.8436936289</v>
      </c>
      <c r="I115" s="398">
        <f t="shared" si="61"/>
        <v>4820399.8436936289</v>
      </c>
      <c r="J115" s="54">
        <f t="shared" si="40"/>
        <v>0</v>
      </c>
      <c r="K115" s="54"/>
      <c r="L115" s="129"/>
      <c r="M115" s="54">
        <f t="shared" si="42"/>
        <v>0</v>
      </c>
      <c r="N115" s="129"/>
      <c r="O115" s="54">
        <f t="shared" si="44"/>
        <v>0</v>
      </c>
      <c r="P115" s="54">
        <f t="shared" si="45"/>
        <v>0</v>
      </c>
      <c r="Q115" s="1"/>
    </row>
    <row r="116" spans="2:17" ht="12.5">
      <c r="B116" s="7" t="str">
        <f t="shared" si="46"/>
        <v/>
      </c>
      <c r="C116" s="50">
        <f>IF(D93="","-",+C115+1)</f>
        <v>2029</v>
      </c>
      <c r="D116" s="12">
        <f>IF(F115+SUM(E$99:E115)=D$92,F115,D$92-SUM(E$99:E115))</f>
        <v>29469869.544375762</v>
      </c>
      <c r="E116" s="377">
        <f>IF(+J96&lt;F115,J96,D116)</f>
        <v>1083182.4772727273</v>
      </c>
      <c r="F116" s="55">
        <f t="shared" si="58"/>
        <v>28386687.067103036</v>
      </c>
      <c r="G116" s="55">
        <f t="shared" si="59"/>
        <v>28928278.305739399</v>
      </c>
      <c r="H116" s="379">
        <f t="shared" si="60"/>
        <v>4685515.0943528758</v>
      </c>
      <c r="I116" s="398">
        <f t="shared" si="61"/>
        <v>4685515.0943528758</v>
      </c>
      <c r="J116" s="54">
        <f t="shared" si="40"/>
        <v>0</v>
      </c>
      <c r="K116" s="54"/>
      <c r="L116" s="129"/>
      <c r="M116" s="54">
        <f t="shared" si="42"/>
        <v>0</v>
      </c>
      <c r="N116" s="129"/>
      <c r="O116" s="54">
        <f t="shared" si="44"/>
        <v>0</v>
      </c>
      <c r="P116" s="54">
        <f t="shared" si="45"/>
        <v>0</v>
      </c>
      <c r="Q116" s="1"/>
    </row>
    <row r="117" spans="2:17" ht="12.5">
      <c r="B117" s="7" t="str">
        <f t="shared" si="46"/>
        <v/>
      </c>
      <c r="C117" s="50">
        <f>IF(D93="","-",+C116+1)</f>
        <v>2030</v>
      </c>
      <c r="D117" s="12">
        <f>IF(F116+SUM(E$99:E116)=D$92,F116,D$92-SUM(E$99:E116))</f>
        <v>28386687.067103036</v>
      </c>
      <c r="E117" s="377">
        <f>IF(+J96&lt;F116,J96,D117)</f>
        <v>1083182.4772727273</v>
      </c>
      <c r="F117" s="55">
        <f t="shared" si="58"/>
        <v>27303504.589830309</v>
      </c>
      <c r="G117" s="55">
        <f t="shared" si="59"/>
        <v>27845095.828466672</v>
      </c>
      <c r="H117" s="379">
        <f t="shared" si="60"/>
        <v>4550630.3450121218</v>
      </c>
      <c r="I117" s="398">
        <f t="shared" si="61"/>
        <v>4550630.3450121218</v>
      </c>
      <c r="J117" s="54">
        <f t="shared" si="40"/>
        <v>0</v>
      </c>
      <c r="K117" s="54"/>
      <c r="L117" s="129"/>
      <c r="M117" s="54">
        <f t="shared" si="42"/>
        <v>0</v>
      </c>
      <c r="N117" s="129"/>
      <c r="O117" s="54">
        <f t="shared" si="44"/>
        <v>0</v>
      </c>
      <c r="P117" s="54">
        <f t="shared" si="45"/>
        <v>0</v>
      </c>
      <c r="Q117" s="1"/>
    </row>
    <row r="118" spans="2:17" ht="12.5">
      <c r="B118" s="7" t="str">
        <f t="shared" si="46"/>
        <v/>
      </c>
      <c r="C118" s="50">
        <f>IF(D93="","-",+C117+1)</f>
        <v>2031</v>
      </c>
      <c r="D118" s="12">
        <f>IF(F117+SUM(E$99:E117)=D$92,F117,D$92-SUM(E$99:E117))</f>
        <v>27303504.589830309</v>
      </c>
      <c r="E118" s="377">
        <f>IF(+J96&lt;F117,J96,D118)</f>
        <v>1083182.4772727273</v>
      </c>
      <c r="F118" s="55">
        <f t="shared" si="58"/>
        <v>26220322.112557583</v>
      </c>
      <c r="G118" s="55">
        <f t="shared" si="59"/>
        <v>26761913.351193946</v>
      </c>
      <c r="H118" s="379">
        <f t="shared" si="60"/>
        <v>4415745.5956713688</v>
      </c>
      <c r="I118" s="398">
        <f t="shared" si="61"/>
        <v>4415745.5956713688</v>
      </c>
      <c r="J118" s="54">
        <f t="shared" si="40"/>
        <v>0</v>
      </c>
      <c r="K118" s="54"/>
      <c r="L118" s="129"/>
      <c r="M118" s="54">
        <f t="shared" si="42"/>
        <v>0</v>
      </c>
      <c r="N118" s="129"/>
      <c r="O118" s="54">
        <f t="shared" si="44"/>
        <v>0</v>
      </c>
      <c r="P118" s="54">
        <f t="shared" si="45"/>
        <v>0</v>
      </c>
      <c r="Q118" s="1"/>
    </row>
    <row r="119" spans="2:17" ht="12.5">
      <c r="B119" s="7" t="str">
        <f t="shared" si="46"/>
        <v/>
      </c>
      <c r="C119" s="50">
        <f>IF(D93="","-",+C118+1)</f>
        <v>2032</v>
      </c>
      <c r="D119" s="12">
        <f>IF(F118+SUM(E$99:E118)=D$92,F118,D$92-SUM(E$99:E118))</f>
        <v>26220322.112557583</v>
      </c>
      <c r="E119" s="377">
        <f>IF(+J96&lt;F118,J96,D119)</f>
        <v>1083182.4772727273</v>
      </c>
      <c r="F119" s="55">
        <f t="shared" si="58"/>
        <v>25137139.635284856</v>
      </c>
      <c r="G119" s="55">
        <f t="shared" si="59"/>
        <v>25678730.873921219</v>
      </c>
      <c r="H119" s="379">
        <f t="shared" si="60"/>
        <v>4280860.8463306148</v>
      </c>
      <c r="I119" s="398">
        <f t="shared" si="61"/>
        <v>4280860.8463306148</v>
      </c>
      <c r="J119" s="54">
        <f t="shared" si="40"/>
        <v>0</v>
      </c>
      <c r="K119" s="54"/>
      <c r="L119" s="129"/>
      <c r="M119" s="54">
        <f t="shared" si="42"/>
        <v>0</v>
      </c>
      <c r="N119" s="129"/>
      <c r="O119" s="54">
        <f t="shared" si="44"/>
        <v>0</v>
      </c>
      <c r="P119" s="54">
        <f t="shared" si="45"/>
        <v>0</v>
      </c>
      <c r="Q119" s="1"/>
    </row>
    <row r="120" spans="2:17" ht="12.5">
      <c r="B120" s="7" t="str">
        <f t="shared" si="46"/>
        <v/>
      </c>
      <c r="C120" s="50">
        <f>IF(D93="","-",+C119+1)</f>
        <v>2033</v>
      </c>
      <c r="D120" s="12">
        <f>IF(F119+SUM(E$99:E119)=D$92,F119,D$92-SUM(E$99:E119))</f>
        <v>25137139.635284856</v>
      </c>
      <c r="E120" s="377">
        <f>IF(+J96&lt;F119,J96,D120)</f>
        <v>1083182.4772727273</v>
      </c>
      <c r="F120" s="55">
        <f t="shared" si="58"/>
        <v>24053957.158012129</v>
      </c>
      <c r="G120" s="55">
        <f t="shared" si="59"/>
        <v>24595548.396648493</v>
      </c>
      <c r="H120" s="379">
        <f t="shared" si="60"/>
        <v>4145976.0969898608</v>
      </c>
      <c r="I120" s="398">
        <f t="shared" si="61"/>
        <v>4145976.0969898608</v>
      </c>
      <c r="J120" s="54">
        <f t="shared" si="40"/>
        <v>0</v>
      </c>
      <c r="K120" s="54"/>
      <c r="L120" s="129"/>
      <c r="M120" s="54">
        <f t="shared" si="42"/>
        <v>0</v>
      </c>
      <c r="N120" s="129"/>
      <c r="O120" s="54">
        <f t="shared" si="44"/>
        <v>0</v>
      </c>
      <c r="P120" s="54">
        <f t="shared" si="45"/>
        <v>0</v>
      </c>
      <c r="Q120" s="1"/>
    </row>
    <row r="121" spans="2:17" ht="12.5">
      <c r="B121" s="7" t="str">
        <f t="shared" si="46"/>
        <v/>
      </c>
      <c r="C121" s="50">
        <f>IF(D93="","-",+C120+1)</f>
        <v>2034</v>
      </c>
      <c r="D121" s="12">
        <f>IF(F120+SUM(E$99:E120)=D$92,F120,D$92-SUM(E$99:E120))</f>
        <v>24053957.158012129</v>
      </c>
      <c r="E121" s="377">
        <f>IF(+J96&lt;F120,J96,D121)</f>
        <v>1083182.4772727273</v>
      </c>
      <c r="F121" s="55">
        <f t="shared" si="58"/>
        <v>22970774.680739403</v>
      </c>
      <c r="G121" s="55">
        <f t="shared" si="59"/>
        <v>23512365.919375766</v>
      </c>
      <c r="H121" s="379">
        <f t="shared" si="60"/>
        <v>4011091.3476491077</v>
      </c>
      <c r="I121" s="398">
        <f t="shared" si="61"/>
        <v>4011091.3476491077</v>
      </c>
      <c r="J121" s="54">
        <f t="shared" si="40"/>
        <v>0</v>
      </c>
      <c r="K121" s="54"/>
      <c r="L121" s="129"/>
      <c r="M121" s="54">
        <f t="shared" si="42"/>
        <v>0</v>
      </c>
      <c r="N121" s="129"/>
      <c r="O121" s="54">
        <f t="shared" si="44"/>
        <v>0</v>
      </c>
      <c r="P121" s="54">
        <f t="shared" si="45"/>
        <v>0</v>
      </c>
      <c r="Q121" s="1"/>
    </row>
    <row r="122" spans="2:17" ht="12.5">
      <c r="B122" s="7" t="str">
        <f t="shared" si="46"/>
        <v/>
      </c>
      <c r="C122" s="50">
        <f>IF(D93="","-",+C121+1)</f>
        <v>2035</v>
      </c>
      <c r="D122" s="12">
        <f>IF(F121+SUM(E$99:E121)=D$92,F121,D$92-SUM(E$99:E121))</f>
        <v>22970774.680739403</v>
      </c>
      <c r="E122" s="377">
        <f>IF(+J96&lt;F121,J96,D122)</f>
        <v>1083182.4772727273</v>
      </c>
      <c r="F122" s="55">
        <f t="shared" si="58"/>
        <v>21887592.203466676</v>
      </c>
      <c r="G122" s="55">
        <f t="shared" si="59"/>
        <v>22429183.442103039</v>
      </c>
      <c r="H122" s="379">
        <f t="shared" si="60"/>
        <v>3876206.5983083537</v>
      </c>
      <c r="I122" s="398">
        <f t="shared" si="61"/>
        <v>3876206.5983083537</v>
      </c>
      <c r="J122" s="54">
        <f t="shared" si="40"/>
        <v>0</v>
      </c>
      <c r="K122" s="54"/>
      <c r="L122" s="129"/>
      <c r="M122" s="54">
        <f t="shared" si="42"/>
        <v>0</v>
      </c>
      <c r="N122" s="129"/>
      <c r="O122" s="54">
        <f t="shared" si="44"/>
        <v>0</v>
      </c>
      <c r="P122" s="54">
        <f t="shared" si="45"/>
        <v>0</v>
      </c>
      <c r="Q122" s="1"/>
    </row>
    <row r="123" spans="2:17" ht="12.5">
      <c r="B123" s="7" t="str">
        <f t="shared" si="46"/>
        <v/>
      </c>
      <c r="C123" s="50">
        <f>IF(D93="","-",+C122+1)</f>
        <v>2036</v>
      </c>
      <c r="D123" s="12">
        <f>IF(F122+SUM(E$99:E122)=D$92,F122,D$92-SUM(E$99:E122))</f>
        <v>21887592.203466676</v>
      </c>
      <c r="E123" s="377">
        <f>IF(+J96&lt;F122,J96,D123)</f>
        <v>1083182.4772727273</v>
      </c>
      <c r="F123" s="55">
        <f t="shared" si="58"/>
        <v>20804409.72619395</v>
      </c>
      <c r="G123" s="55">
        <f t="shared" si="59"/>
        <v>21346000.964830313</v>
      </c>
      <c r="H123" s="379">
        <f t="shared" si="60"/>
        <v>3741321.8489676006</v>
      </c>
      <c r="I123" s="398">
        <f t="shared" si="61"/>
        <v>3741321.8489676006</v>
      </c>
      <c r="J123" s="54">
        <f t="shared" si="40"/>
        <v>0</v>
      </c>
      <c r="K123" s="54"/>
      <c r="L123" s="129"/>
      <c r="M123" s="54">
        <f t="shared" si="42"/>
        <v>0</v>
      </c>
      <c r="N123" s="129"/>
      <c r="O123" s="54">
        <f t="shared" si="44"/>
        <v>0</v>
      </c>
      <c r="P123" s="54">
        <f t="shared" si="45"/>
        <v>0</v>
      </c>
      <c r="Q123" s="1"/>
    </row>
    <row r="124" spans="2:17" ht="12.5">
      <c r="B124" s="7" t="str">
        <f t="shared" si="46"/>
        <v/>
      </c>
      <c r="C124" s="50">
        <f>IF(D93="","-",+C123+1)</f>
        <v>2037</v>
      </c>
      <c r="D124" s="12">
        <f>IF(F123+SUM(E$99:E123)=D$92,F123,D$92-SUM(E$99:E123))</f>
        <v>20804409.72619395</v>
      </c>
      <c r="E124" s="377">
        <f>IF(+J96&lt;F123,J96,D124)</f>
        <v>1083182.4772727273</v>
      </c>
      <c r="F124" s="55">
        <f t="shared" si="58"/>
        <v>19721227.248921223</v>
      </c>
      <c r="G124" s="55">
        <f t="shared" si="59"/>
        <v>20262818.487557586</v>
      </c>
      <c r="H124" s="379">
        <f t="shared" si="60"/>
        <v>3606437.0996268466</v>
      </c>
      <c r="I124" s="398">
        <f t="shared" si="61"/>
        <v>3606437.0996268466</v>
      </c>
      <c r="J124" s="54">
        <f t="shared" si="40"/>
        <v>0</v>
      </c>
      <c r="K124" s="54"/>
      <c r="L124" s="129"/>
      <c r="M124" s="54">
        <f t="shared" si="42"/>
        <v>0</v>
      </c>
      <c r="N124" s="129"/>
      <c r="O124" s="54">
        <f t="shared" si="44"/>
        <v>0</v>
      </c>
      <c r="P124" s="54">
        <f t="shared" si="45"/>
        <v>0</v>
      </c>
      <c r="Q124" s="1"/>
    </row>
    <row r="125" spans="2:17" ht="12.5">
      <c r="B125" s="7" t="str">
        <f t="shared" si="46"/>
        <v/>
      </c>
      <c r="C125" s="50">
        <f>IF(D93="","-",+C124+1)</f>
        <v>2038</v>
      </c>
      <c r="D125" s="12">
        <f>IF(F124+SUM(E$99:E124)=D$92,F124,D$92-SUM(E$99:E124))</f>
        <v>19721227.248921223</v>
      </c>
      <c r="E125" s="377">
        <f>IF(+J96&lt;F124,J96,D125)</f>
        <v>1083182.4772727273</v>
      </c>
      <c r="F125" s="55">
        <f t="shared" si="58"/>
        <v>18638044.771648496</v>
      </c>
      <c r="G125" s="55">
        <f t="shared" si="59"/>
        <v>19179636.01028486</v>
      </c>
      <c r="H125" s="379">
        <f t="shared" si="60"/>
        <v>3471552.3502860935</v>
      </c>
      <c r="I125" s="398">
        <f t="shared" si="61"/>
        <v>3471552.3502860935</v>
      </c>
      <c r="J125" s="54">
        <f t="shared" si="40"/>
        <v>0</v>
      </c>
      <c r="K125" s="54"/>
      <c r="L125" s="129"/>
      <c r="M125" s="54">
        <f t="shared" si="42"/>
        <v>0</v>
      </c>
      <c r="N125" s="129"/>
      <c r="O125" s="54">
        <f t="shared" si="44"/>
        <v>0</v>
      </c>
      <c r="P125" s="54">
        <f t="shared" si="45"/>
        <v>0</v>
      </c>
      <c r="Q125" s="1"/>
    </row>
    <row r="126" spans="2:17" ht="12.5">
      <c r="B126" s="7" t="str">
        <f t="shared" si="46"/>
        <v/>
      </c>
      <c r="C126" s="50">
        <f>IF(D93="","-",+C125+1)</f>
        <v>2039</v>
      </c>
      <c r="D126" s="12">
        <f>IF(F125+SUM(E$99:E125)=D$92,F125,D$92-SUM(E$99:E125))</f>
        <v>18638044.771648496</v>
      </c>
      <c r="E126" s="377">
        <f>IF(+J96&lt;F125,J96,D126)</f>
        <v>1083182.4772727273</v>
      </c>
      <c r="F126" s="55">
        <f t="shared" si="58"/>
        <v>17554862.29437577</v>
      </c>
      <c r="G126" s="55">
        <f t="shared" si="59"/>
        <v>18096453.533012133</v>
      </c>
      <c r="H126" s="379">
        <f t="shared" si="60"/>
        <v>3336667.6009453395</v>
      </c>
      <c r="I126" s="398">
        <f t="shared" si="61"/>
        <v>3336667.6009453395</v>
      </c>
      <c r="J126" s="54">
        <f t="shared" si="40"/>
        <v>0</v>
      </c>
      <c r="K126" s="54"/>
      <c r="L126" s="129"/>
      <c r="M126" s="54">
        <f t="shared" si="42"/>
        <v>0</v>
      </c>
      <c r="N126" s="129"/>
      <c r="O126" s="54">
        <f t="shared" si="44"/>
        <v>0</v>
      </c>
      <c r="P126" s="54">
        <f t="shared" si="45"/>
        <v>0</v>
      </c>
      <c r="Q126" s="1"/>
    </row>
    <row r="127" spans="2:17" ht="12.5">
      <c r="B127" s="7" t="str">
        <f t="shared" si="46"/>
        <v/>
      </c>
      <c r="C127" s="50">
        <f>IF(D93="","-",+C126+1)</f>
        <v>2040</v>
      </c>
      <c r="D127" s="12">
        <f>IF(F126+SUM(E$99:E126)=D$92,F126,D$92-SUM(E$99:E126))</f>
        <v>17554862.29437577</v>
      </c>
      <c r="E127" s="377">
        <f>IF(+J96&lt;F126,J96,D127)</f>
        <v>1083182.4772727273</v>
      </c>
      <c r="F127" s="55">
        <f t="shared" si="58"/>
        <v>16471679.817103043</v>
      </c>
      <c r="G127" s="55">
        <f t="shared" si="59"/>
        <v>17013271.055739406</v>
      </c>
      <c r="H127" s="379">
        <f t="shared" si="60"/>
        <v>3201782.8516045855</v>
      </c>
      <c r="I127" s="398">
        <f t="shared" si="61"/>
        <v>3201782.8516045855</v>
      </c>
      <c r="J127" s="54">
        <f t="shared" si="40"/>
        <v>0</v>
      </c>
      <c r="K127" s="54"/>
      <c r="L127" s="129"/>
      <c r="M127" s="54">
        <f t="shared" si="42"/>
        <v>0</v>
      </c>
      <c r="N127" s="129"/>
      <c r="O127" s="54">
        <f t="shared" si="44"/>
        <v>0</v>
      </c>
      <c r="P127" s="54">
        <f t="shared" si="45"/>
        <v>0</v>
      </c>
      <c r="Q127" s="1"/>
    </row>
    <row r="128" spans="2:17" ht="12.5">
      <c r="B128" s="7" t="str">
        <f t="shared" si="46"/>
        <v/>
      </c>
      <c r="C128" s="50">
        <f>IF(D93="","-",+C127+1)</f>
        <v>2041</v>
      </c>
      <c r="D128" s="12">
        <f>IF(F127+SUM(E$99:E127)=D$92,F127,D$92-SUM(E$99:E127))</f>
        <v>16471679.817103043</v>
      </c>
      <c r="E128" s="377">
        <f>IF(+J96&lt;F127,J96,D128)</f>
        <v>1083182.4772727273</v>
      </c>
      <c r="F128" s="55">
        <f t="shared" si="58"/>
        <v>15388497.339830317</v>
      </c>
      <c r="G128" s="55">
        <f t="shared" si="59"/>
        <v>15930088.57846668</v>
      </c>
      <c r="H128" s="379">
        <f t="shared" si="60"/>
        <v>3066898.1022638325</v>
      </c>
      <c r="I128" s="398">
        <f t="shared" si="61"/>
        <v>3066898.1022638325</v>
      </c>
      <c r="J128" s="54">
        <f t="shared" si="40"/>
        <v>0</v>
      </c>
      <c r="K128" s="54"/>
      <c r="L128" s="129"/>
      <c r="M128" s="54">
        <f t="shared" si="42"/>
        <v>0</v>
      </c>
      <c r="N128" s="129"/>
      <c r="O128" s="54">
        <f t="shared" si="44"/>
        <v>0</v>
      </c>
      <c r="P128" s="54">
        <f t="shared" si="45"/>
        <v>0</v>
      </c>
      <c r="Q128" s="1"/>
    </row>
    <row r="129" spans="2:17" ht="12.5">
      <c r="B129" s="7" t="str">
        <f t="shared" si="46"/>
        <v/>
      </c>
      <c r="C129" s="50">
        <f>IF(D93="","-",+C128+1)</f>
        <v>2042</v>
      </c>
      <c r="D129" s="12">
        <f>IF(F128+SUM(E$99:E128)=D$92,F128,D$92-SUM(E$99:E128))</f>
        <v>15388497.339830317</v>
      </c>
      <c r="E129" s="377">
        <f>IF(+J96&lt;F128,J96,D129)</f>
        <v>1083182.4772727273</v>
      </c>
      <c r="F129" s="55">
        <f t="shared" si="58"/>
        <v>14305314.86255759</v>
      </c>
      <c r="G129" s="55">
        <f t="shared" si="59"/>
        <v>14846906.101193953</v>
      </c>
      <c r="H129" s="379">
        <f t="shared" si="60"/>
        <v>2932013.3529230785</v>
      </c>
      <c r="I129" s="398">
        <f t="shared" si="61"/>
        <v>2932013.3529230785</v>
      </c>
      <c r="J129" s="54">
        <f t="shared" si="40"/>
        <v>0</v>
      </c>
      <c r="K129" s="54"/>
      <c r="L129" s="129"/>
      <c r="M129" s="54">
        <f t="shared" si="42"/>
        <v>0</v>
      </c>
      <c r="N129" s="129"/>
      <c r="O129" s="54">
        <f t="shared" si="44"/>
        <v>0</v>
      </c>
      <c r="P129" s="54">
        <f t="shared" si="45"/>
        <v>0</v>
      </c>
      <c r="Q129" s="1"/>
    </row>
    <row r="130" spans="2:17" ht="12.5">
      <c r="B130" s="7" t="str">
        <f t="shared" si="46"/>
        <v/>
      </c>
      <c r="C130" s="50">
        <f>IF(D93="","-",+C129+1)</f>
        <v>2043</v>
      </c>
      <c r="D130" s="12">
        <f>IF(F129+SUM(E$99:E129)=D$92,F129,D$92-SUM(E$99:E129))</f>
        <v>14305314.86255759</v>
      </c>
      <c r="E130" s="377">
        <f>IF(+J96&lt;F129,J96,D130)</f>
        <v>1083182.4772727273</v>
      </c>
      <c r="F130" s="55">
        <f t="shared" si="58"/>
        <v>13222132.385284863</v>
      </c>
      <c r="G130" s="55">
        <f t="shared" si="59"/>
        <v>13763723.623921227</v>
      </c>
      <c r="H130" s="379">
        <f t="shared" si="60"/>
        <v>2797128.6035823249</v>
      </c>
      <c r="I130" s="398">
        <f t="shared" si="61"/>
        <v>2797128.6035823249</v>
      </c>
      <c r="J130" s="54">
        <f t="shared" si="40"/>
        <v>0</v>
      </c>
      <c r="K130" s="54"/>
      <c r="L130" s="129"/>
      <c r="M130" s="54">
        <f t="shared" si="42"/>
        <v>0</v>
      </c>
      <c r="N130" s="129"/>
      <c r="O130" s="54">
        <f t="shared" si="44"/>
        <v>0</v>
      </c>
      <c r="P130" s="54">
        <f t="shared" si="45"/>
        <v>0</v>
      </c>
      <c r="Q130" s="1"/>
    </row>
    <row r="131" spans="2:17" ht="12.5">
      <c r="B131" s="7" t="str">
        <f t="shared" si="46"/>
        <v/>
      </c>
      <c r="C131" s="50">
        <f>IF(D93="","-",+C130+1)</f>
        <v>2044</v>
      </c>
      <c r="D131" s="12">
        <f>IF(F130+SUM(E$99:E130)=D$92,F130,D$92-SUM(E$99:E130))</f>
        <v>13222132.385284863</v>
      </c>
      <c r="E131" s="377">
        <f>IF(+J96&lt;F130,J96,D131)</f>
        <v>1083182.4772727273</v>
      </c>
      <c r="F131" s="55">
        <f t="shared" si="58"/>
        <v>12138949.908012137</v>
      </c>
      <c r="G131" s="55">
        <f t="shared" ref="G131:G154" si="62">+(F131+D131)/2</f>
        <v>12680541.1466485</v>
      </c>
      <c r="H131" s="379">
        <f t="shared" ref="H131:H154" si="63">+J$94*G131+E131</f>
        <v>2662243.8542415714</v>
      </c>
      <c r="I131" s="398">
        <f t="shared" ref="I131:I154" si="64">+J$95*G131+E131</f>
        <v>2662243.8542415714</v>
      </c>
      <c r="J131" s="54">
        <f t="shared" ref="J131:J154" si="65">+I131-H131</f>
        <v>0</v>
      </c>
      <c r="K131" s="54"/>
      <c r="L131" s="129"/>
      <c r="M131" s="54">
        <f t="shared" ref="M131:M154" si="66">IF(L131&lt;&gt;0,+H131-L131,0)</f>
        <v>0</v>
      </c>
      <c r="N131" s="129"/>
      <c r="O131" s="54">
        <f t="shared" ref="O131:O154" si="67">IF(N131&lt;&gt;0,+I131-N131,0)</f>
        <v>0</v>
      </c>
      <c r="P131" s="54">
        <f t="shared" ref="P131:P154" si="68">+O131-M131</f>
        <v>0</v>
      </c>
      <c r="Q131" s="1"/>
    </row>
    <row r="132" spans="2:17" ht="12.5">
      <c r="B132" s="7" t="str">
        <f t="shared" ref="B132:B154" si="69">IF(D132=F131,"","IU")</f>
        <v/>
      </c>
      <c r="C132" s="50">
        <f>IF(D93="","-",+C131+1)</f>
        <v>2045</v>
      </c>
      <c r="D132" s="12">
        <f>IF(F131+SUM(E$99:E131)=D$92,F131,D$92-SUM(E$99:E131))</f>
        <v>12138949.908012137</v>
      </c>
      <c r="E132" s="377">
        <f>IF(+J96&lt;F131,J96,D132)</f>
        <v>1083182.4772727273</v>
      </c>
      <c r="F132" s="55">
        <f t="shared" ref="F132:F154" si="70">+D132-E132</f>
        <v>11055767.43073941</v>
      </c>
      <c r="G132" s="55">
        <f t="shared" si="62"/>
        <v>11597358.669375774</v>
      </c>
      <c r="H132" s="379">
        <f t="shared" si="63"/>
        <v>2527359.1049008179</v>
      </c>
      <c r="I132" s="398">
        <f t="shared" si="64"/>
        <v>2527359.1049008179</v>
      </c>
      <c r="J132" s="54">
        <f t="shared" si="65"/>
        <v>0</v>
      </c>
      <c r="K132" s="54"/>
      <c r="L132" s="129"/>
      <c r="M132" s="54">
        <f t="shared" si="66"/>
        <v>0</v>
      </c>
      <c r="N132" s="129"/>
      <c r="O132" s="54">
        <f t="shared" si="67"/>
        <v>0</v>
      </c>
      <c r="P132" s="54">
        <f t="shared" si="68"/>
        <v>0</v>
      </c>
      <c r="Q132" s="1"/>
    </row>
    <row r="133" spans="2:17" ht="12.5">
      <c r="B133" s="7" t="str">
        <f t="shared" si="69"/>
        <v/>
      </c>
      <c r="C133" s="50">
        <f>IF(D93="","-",+C132+1)</f>
        <v>2046</v>
      </c>
      <c r="D133" s="12">
        <f>IF(F132+SUM(E$99:E132)=D$92,F132,D$92-SUM(E$99:E132))</f>
        <v>11055767.43073941</v>
      </c>
      <c r="E133" s="377">
        <f>IF(+J96&lt;F132,J96,D133)</f>
        <v>1083182.4772727273</v>
      </c>
      <c r="F133" s="55">
        <f t="shared" si="70"/>
        <v>9972584.9534666836</v>
      </c>
      <c r="G133" s="55">
        <f t="shared" si="62"/>
        <v>10514176.192103047</v>
      </c>
      <c r="H133" s="379">
        <f t="shared" si="63"/>
        <v>2392474.3555600643</v>
      </c>
      <c r="I133" s="398">
        <f t="shared" si="64"/>
        <v>2392474.3555600643</v>
      </c>
      <c r="J133" s="54">
        <f t="shared" si="65"/>
        <v>0</v>
      </c>
      <c r="K133" s="54"/>
      <c r="L133" s="129"/>
      <c r="M133" s="54">
        <f t="shared" si="66"/>
        <v>0</v>
      </c>
      <c r="N133" s="129"/>
      <c r="O133" s="54">
        <f t="shared" si="67"/>
        <v>0</v>
      </c>
      <c r="P133" s="54">
        <f t="shared" si="68"/>
        <v>0</v>
      </c>
      <c r="Q133" s="1"/>
    </row>
    <row r="134" spans="2:17" ht="12.5">
      <c r="B134" s="7" t="str">
        <f t="shared" si="69"/>
        <v/>
      </c>
      <c r="C134" s="50">
        <f>IF(D93="","-",+C133+1)</f>
        <v>2047</v>
      </c>
      <c r="D134" s="12">
        <f>IF(F133+SUM(E$99:E133)=D$92,F133,D$92-SUM(E$99:E133))</f>
        <v>9972584.9534666836</v>
      </c>
      <c r="E134" s="377">
        <f>IF(+J96&lt;F133,J96,D134)</f>
        <v>1083182.4772727273</v>
      </c>
      <c r="F134" s="55">
        <f t="shared" si="70"/>
        <v>8889402.476193957</v>
      </c>
      <c r="G134" s="55">
        <f t="shared" si="62"/>
        <v>9430993.7148303203</v>
      </c>
      <c r="H134" s="379">
        <f t="shared" si="63"/>
        <v>2257589.6062193103</v>
      </c>
      <c r="I134" s="398">
        <f t="shared" si="64"/>
        <v>2257589.6062193103</v>
      </c>
      <c r="J134" s="54">
        <f t="shared" si="65"/>
        <v>0</v>
      </c>
      <c r="K134" s="54"/>
      <c r="L134" s="129"/>
      <c r="M134" s="54">
        <f t="shared" si="66"/>
        <v>0</v>
      </c>
      <c r="N134" s="129"/>
      <c r="O134" s="54">
        <f t="shared" si="67"/>
        <v>0</v>
      </c>
      <c r="P134" s="54">
        <f t="shared" si="68"/>
        <v>0</v>
      </c>
      <c r="Q134" s="1"/>
    </row>
    <row r="135" spans="2:17" ht="12.5">
      <c r="B135" s="7" t="str">
        <f t="shared" si="69"/>
        <v/>
      </c>
      <c r="C135" s="50">
        <f>IF(D93="","-",+C134+1)</f>
        <v>2048</v>
      </c>
      <c r="D135" s="12">
        <f>IF(F134+SUM(E$99:E134)=D$92,F134,D$92-SUM(E$99:E134))</f>
        <v>8889402.476193957</v>
      </c>
      <c r="E135" s="377">
        <f>IF(+J96&lt;F134,J96,D135)</f>
        <v>1083182.4772727273</v>
      </c>
      <c r="F135" s="55">
        <f t="shared" si="70"/>
        <v>7806219.9989212295</v>
      </c>
      <c r="G135" s="55">
        <f t="shared" si="62"/>
        <v>8347811.2375575937</v>
      </c>
      <c r="H135" s="379">
        <f t="shared" si="63"/>
        <v>2122704.8568785568</v>
      </c>
      <c r="I135" s="398">
        <f t="shared" si="64"/>
        <v>2122704.8568785568</v>
      </c>
      <c r="J135" s="54">
        <f t="shared" si="65"/>
        <v>0</v>
      </c>
      <c r="K135" s="54"/>
      <c r="L135" s="129"/>
      <c r="M135" s="54">
        <f t="shared" si="66"/>
        <v>0</v>
      </c>
      <c r="N135" s="129"/>
      <c r="O135" s="54">
        <f t="shared" si="67"/>
        <v>0</v>
      </c>
      <c r="P135" s="54">
        <f t="shared" si="68"/>
        <v>0</v>
      </c>
      <c r="Q135" s="1"/>
    </row>
    <row r="136" spans="2:17" ht="12.5">
      <c r="B136" s="7" t="str">
        <f t="shared" si="69"/>
        <v/>
      </c>
      <c r="C136" s="50">
        <f>IF(D93="","-",+C135+1)</f>
        <v>2049</v>
      </c>
      <c r="D136" s="12">
        <f>IF(F135+SUM(E$99:E135)=D$92,F135,D$92-SUM(E$99:E135))</f>
        <v>7806219.9989212295</v>
      </c>
      <c r="E136" s="377">
        <f>IF(+J96&lt;F135,J96,D136)</f>
        <v>1083182.4772727273</v>
      </c>
      <c r="F136" s="55">
        <f t="shared" si="70"/>
        <v>6723037.521648502</v>
      </c>
      <c r="G136" s="55">
        <f t="shared" si="62"/>
        <v>7264628.7602848653</v>
      </c>
      <c r="H136" s="379">
        <f t="shared" si="63"/>
        <v>1987820.1075378032</v>
      </c>
      <c r="I136" s="398">
        <f t="shared" si="64"/>
        <v>1987820.1075378032</v>
      </c>
      <c r="J136" s="54">
        <f t="shared" si="65"/>
        <v>0</v>
      </c>
      <c r="K136" s="54"/>
      <c r="L136" s="129"/>
      <c r="M136" s="54">
        <f t="shared" si="66"/>
        <v>0</v>
      </c>
      <c r="N136" s="129"/>
      <c r="O136" s="54">
        <f t="shared" si="67"/>
        <v>0</v>
      </c>
      <c r="P136" s="54">
        <f t="shared" si="68"/>
        <v>0</v>
      </c>
      <c r="Q136" s="1"/>
    </row>
    <row r="137" spans="2:17" ht="12.5">
      <c r="B137" s="7" t="str">
        <f t="shared" si="69"/>
        <v/>
      </c>
      <c r="C137" s="50">
        <f>IF(D93="","-",+C136+1)</f>
        <v>2050</v>
      </c>
      <c r="D137" s="12">
        <f>IF(F136+SUM(E$99:E136)=D$92,F136,D$92-SUM(E$99:E136))</f>
        <v>6723037.521648502</v>
      </c>
      <c r="E137" s="377">
        <f>IF(+J96&lt;F136,J96,D137)</f>
        <v>1083182.4772727273</v>
      </c>
      <c r="F137" s="55">
        <f t="shared" si="70"/>
        <v>5639855.0443757745</v>
      </c>
      <c r="G137" s="55">
        <f t="shared" si="62"/>
        <v>6181446.2830121387</v>
      </c>
      <c r="H137" s="379">
        <f t="shared" si="63"/>
        <v>1852935.3581970495</v>
      </c>
      <c r="I137" s="398">
        <f t="shared" si="64"/>
        <v>1852935.3581970495</v>
      </c>
      <c r="J137" s="54">
        <f t="shared" si="65"/>
        <v>0</v>
      </c>
      <c r="K137" s="54"/>
      <c r="L137" s="129"/>
      <c r="M137" s="54">
        <f t="shared" si="66"/>
        <v>0</v>
      </c>
      <c r="N137" s="129"/>
      <c r="O137" s="54">
        <f t="shared" si="67"/>
        <v>0</v>
      </c>
      <c r="P137" s="54">
        <f t="shared" si="68"/>
        <v>0</v>
      </c>
      <c r="Q137" s="1"/>
    </row>
    <row r="138" spans="2:17" ht="12.5">
      <c r="B138" s="7" t="str">
        <f t="shared" si="69"/>
        <v/>
      </c>
      <c r="C138" s="50">
        <f>IF(D93="","-",+C137+1)</f>
        <v>2051</v>
      </c>
      <c r="D138" s="12">
        <f>IF(F137+SUM(E$99:E137)=D$92,F137,D$92-SUM(E$99:E137))</f>
        <v>5639855.0443757745</v>
      </c>
      <c r="E138" s="377">
        <f>IF(+J96&lt;F137,J96,D138)</f>
        <v>1083182.4772727273</v>
      </c>
      <c r="F138" s="55">
        <f t="shared" si="70"/>
        <v>4556672.5671030469</v>
      </c>
      <c r="G138" s="55">
        <f t="shared" si="62"/>
        <v>5098263.8057394102</v>
      </c>
      <c r="H138" s="379">
        <f t="shared" si="63"/>
        <v>1718050.6088562957</v>
      </c>
      <c r="I138" s="398">
        <f t="shared" si="64"/>
        <v>1718050.6088562957</v>
      </c>
      <c r="J138" s="54">
        <f t="shared" si="65"/>
        <v>0</v>
      </c>
      <c r="K138" s="54"/>
      <c r="L138" s="129"/>
      <c r="M138" s="54">
        <f t="shared" si="66"/>
        <v>0</v>
      </c>
      <c r="N138" s="129"/>
      <c r="O138" s="54">
        <f t="shared" si="67"/>
        <v>0</v>
      </c>
      <c r="P138" s="54">
        <f t="shared" si="68"/>
        <v>0</v>
      </c>
      <c r="Q138" s="1"/>
    </row>
    <row r="139" spans="2:17" ht="12.5">
      <c r="B139" s="7" t="str">
        <f t="shared" si="69"/>
        <v/>
      </c>
      <c r="C139" s="50">
        <f>IF(D93="","-",+C138+1)</f>
        <v>2052</v>
      </c>
      <c r="D139" s="12">
        <f>IF(F138+SUM(E$99:E138)=D$92,F138,D$92-SUM(E$99:E138))</f>
        <v>4556672.5671030469</v>
      </c>
      <c r="E139" s="377">
        <f>IF(+J96&lt;F138,J96,D139)</f>
        <v>1083182.4772727273</v>
      </c>
      <c r="F139" s="55">
        <f t="shared" si="70"/>
        <v>3473490.0898303194</v>
      </c>
      <c r="G139" s="55">
        <f t="shared" si="62"/>
        <v>4015081.3284666832</v>
      </c>
      <c r="H139" s="379">
        <f t="shared" si="63"/>
        <v>1583165.8595155419</v>
      </c>
      <c r="I139" s="398">
        <f t="shared" si="64"/>
        <v>1583165.8595155419</v>
      </c>
      <c r="J139" s="54">
        <f t="shared" si="65"/>
        <v>0</v>
      </c>
      <c r="K139" s="54"/>
      <c r="L139" s="129"/>
      <c r="M139" s="54">
        <f t="shared" si="66"/>
        <v>0</v>
      </c>
      <c r="N139" s="129"/>
      <c r="O139" s="54">
        <f t="shared" si="67"/>
        <v>0</v>
      </c>
      <c r="P139" s="54">
        <f t="shared" si="68"/>
        <v>0</v>
      </c>
      <c r="Q139" s="1"/>
    </row>
    <row r="140" spans="2:17" ht="12.5">
      <c r="B140" s="7" t="str">
        <f t="shared" si="69"/>
        <v/>
      </c>
      <c r="C140" s="50">
        <f>IF(D93="","-",+C139+1)</f>
        <v>2053</v>
      </c>
      <c r="D140" s="12">
        <f>IF(F139+SUM(E$99:E139)=D$92,F139,D$92-SUM(E$99:E139))</f>
        <v>3473490.0898303194</v>
      </c>
      <c r="E140" s="377">
        <f>IF(+J96&lt;F139,J96,D140)</f>
        <v>1083182.4772727273</v>
      </c>
      <c r="F140" s="55">
        <f t="shared" si="70"/>
        <v>2390307.6125575919</v>
      </c>
      <c r="G140" s="55">
        <f t="shared" si="62"/>
        <v>2931898.8511939556</v>
      </c>
      <c r="H140" s="379">
        <f t="shared" si="63"/>
        <v>1448281.1101747882</v>
      </c>
      <c r="I140" s="398">
        <f t="shared" si="64"/>
        <v>1448281.1101747882</v>
      </c>
      <c r="J140" s="54">
        <f t="shared" si="65"/>
        <v>0</v>
      </c>
      <c r="K140" s="54"/>
      <c r="L140" s="129"/>
      <c r="M140" s="54">
        <f t="shared" si="66"/>
        <v>0</v>
      </c>
      <c r="N140" s="129"/>
      <c r="O140" s="54">
        <f t="shared" si="67"/>
        <v>0</v>
      </c>
      <c r="P140" s="54">
        <f t="shared" si="68"/>
        <v>0</v>
      </c>
      <c r="Q140" s="1"/>
    </row>
    <row r="141" spans="2:17" ht="12.5">
      <c r="B141" s="7" t="str">
        <f t="shared" si="69"/>
        <v/>
      </c>
      <c r="C141" s="50">
        <f>IF(D93="","-",+C140+1)</f>
        <v>2054</v>
      </c>
      <c r="D141" s="12">
        <f>IF(F140+SUM(E$99:E140)=D$92,F140,D$92-SUM(E$99:E140))</f>
        <v>2390307.6125575919</v>
      </c>
      <c r="E141" s="377">
        <f>IF(+J96&lt;F140,J96,D141)</f>
        <v>1083182.4772727273</v>
      </c>
      <c r="F141" s="55">
        <f t="shared" si="70"/>
        <v>1307125.1352848646</v>
      </c>
      <c r="G141" s="55">
        <f t="shared" si="62"/>
        <v>1848716.3739212281</v>
      </c>
      <c r="H141" s="379">
        <f t="shared" si="63"/>
        <v>1313396.3608340346</v>
      </c>
      <c r="I141" s="398">
        <f t="shared" si="64"/>
        <v>1313396.3608340346</v>
      </c>
      <c r="J141" s="54">
        <f t="shared" si="65"/>
        <v>0</v>
      </c>
      <c r="K141" s="54"/>
      <c r="L141" s="129"/>
      <c r="M141" s="54">
        <f t="shared" si="66"/>
        <v>0</v>
      </c>
      <c r="N141" s="129"/>
      <c r="O141" s="54">
        <f t="shared" si="67"/>
        <v>0</v>
      </c>
      <c r="P141" s="54">
        <f t="shared" si="68"/>
        <v>0</v>
      </c>
      <c r="Q141" s="1"/>
    </row>
    <row r="142" spans="2:17" ht="12.5">
      <c r="B142" s="7" t="str">
        <f t="shared" si="69"/>
        <v/>
      </c>
      <c r="C142" s="50">
        <f>IF(D93="","-",+C141+1)</f>
        <v>2055</v>
      </c>
      <c r="D142" s="12">
        <f>IF(F141+SUM(E$99:E141)=D$92,F141,D$92-SUM(E$99:E141))</f>
        <v>1307125.1352848646</v>
      </c>
      <c r="E142" s="377">
        <f>IF(+J96&lt;F141,J96,D142)</f>
        <v>1083182.4772727273</v>
      </c>
      <c r="F142" s="55">
        <f t="shared" si="70"/>
        <v>223942.65801213728</v>
      </c>
      <c r="G142" s="55">
        <f t="shared" si="62"/>
        <v>765533.89664850093</v>
      </c>
      <c r="H142" s="379">
        <f t="shared" si="63"/>
        <v>1178511.6114932809</v>
      </c>
      <c r="I142" s="398">
        <f t="shared" si="64"/>
        <v>1178511.6114932809</v>
      </c>
      <c r="J142" s="54">
        <f t="shared" si="65"/>
        <v>0</v>
      </c>
      <c r="K142" s="54"/>
      <c r="L142" s="129"/>
      <c r="M142" s="54">
        <f t="shared" si="66"/>
        <v>0</v>
      </c>
      <c r="N142" s="129"/>
      <c r="O142" s="54">
        <f t="shared" si="67"/>
        <v>0</v>
      </c>
      <c r="P142" s="54">
        <f t="shared" si="68"/>
        <v>0</v>
      </c>
      <c r="Q142" s="1"/>
    </row>
    <row r="143" spans="2:17" ht="12.5">
      <c r="B143" s="7" t="str">
        <f t="shared" si="69"/>
        <v/>
      </c>
      <c r="C143" s="50">
        <f>IF(D93="","-",+C142+1)</f>
        <v>2056</v>
      </c>
      <c r="D143" s="12">
        <f>IF(F142+SUM(E$99:E142)=D$92,F142,D$92-SUM(E$99:E142))</f>
        <v>223942.65801213728</v>
      </c>
      <c r="E143" s="377">
        <f>IF(+J96&lt;F142,J96,D143)</f>
        <v>223942.65801213728</v>
      </c>
      <c r="F143" s="55">
        <f t="shared" si="70"/>
        <v>0</v>
      </c>
      <c r="G143" s="55">
        <f t="shared" si="62"/>
        <v>111971.32900606864</v>
      </c>
      <c r="H143" s="379">
        <f t="shared" si="63"/>
        <v>237886.03778722562</v>
      </c>
      <c r="I143" s="398">
        <f t="shared" si="64"/>
        <v>237886.03778722562</v>
      </c>
      <c r="J143" s="54">
        <f t="shared" si="65"/>
        <v>0</v>
      </c>
      <c r="K143" s="54"/>
      <c r="L143" s="129"/>
      <c r="M143" s="54">
        <f t="shared" si="66"/>
        <v>0</v>
      </c>
      <c r="N143" s="129"/>
      <c r="O143" s="54">
        <f t="shared" si="67"/>
        <v>0</v>
      </c>
      <c r="P143" s="54">
        <f t="shared" si="68"/>
        <v>0</v>
      </c>
      <c r="Q143" s="1"/>
    </row>
    <row r="144" spans="2:17" ht="12.5">
      <c r="B144" s="7" t="str">
        <f t="shared" si="69"/>
        <v/>
      </c>
      <c r="C144" s="50">
        <f>IF(D93="","-",+C143+1)</f>
        <v>2057</v>
      </c>
      <c r="D144" s="12">
        <f>IF(F143+SUM(E$99:E143)=D$92,F143,D$92-SUM(E$99:E143))</f>
        <v>0</v>
      </c>
      <c r="E144" s="377">
        <f>IF(+J96&lt;F143,J96,D144)</f>
        <v>0</v>
      </c>
      <c r="F144" s="55">
        <f t="shared" si="70"/>
        <v>0</v>
      </c>
      <c r="G144" s="55">
        <f t="shared" si="62"/>
        <v>0</v>
      </c>
      <c r="H144" s="379">
        <f t="shared" si="63"/>
        <v>0</v>
      </c>
      <c r="I144" s="398">
        <f t="shared" si="64"/>
        <v>0</v>
      </c>
      <c r="J144" s="54">
        <f t="shared" si="65"/>
        <v>0</v>
      </c>
      <c r="K144" s="54"/>
      <c r="L144" s="129"/>
      <c r="M144" s="54">
        <f t="shared" si="66"/>
        <v>0</v>
      </c>
      <c r="N144" s="129"/>
      <c r="O144" s="54">
        <f t="shared" si="67"/>
        <v>0</v>
      </c>
      <c r="P144" s="54">
        <f t="shared" si="68"/>
        <v>0</v>
      </c>
      <c r="Q144" s="1"/>
    </row>
    <row r="145" spans="2:17" ht="12.5">
      <c r="B145" s="7" t="str">
        <f t="shared" si="69"/>
        <v/>
      </c>
      <c r="C145" s="50">
        <f>IF(D93="","-",+C144+1)</f>
        <v>2058</v>
      </c>
      <c r="D145" s="12">
        <f>IF(F144+SUM(E$99:E144)=D$92,F144,D$92-SUM(E$99:E144))</f>
        <v>0</v>
      </c>
      <c r="E145" s="377">
        <f>IF(+J96&lt;F144,J96,D145)</f>
        <v>0</v>
      </c>
      <c r="F145" s="55">
        <f t="shared" si="70"/>
        <v>0</v>
      </c>
      <c r="G145" s="55">
        <f t="shared" si="62"/>
        <v>0</v>
      </c>
      <c r="H145" s="379">
        <f t="shared" si="63"/>
        <v>0</v>
      </c>
      <c r="I145" s="398">
        <f t="shared" si="64"/>
        <v>0</v>
      </c>
      <c r="J145" s="54">
        <f t="shared" si="65"/>
        <v>0</v>
      </c>
      <c r="K145" s="54"/>
      <c r="L145" s="129"/>
      <c r="M145" s="54">
        <f t="shared" si="66"/>
        <v>0</v>
      </c>
      <c r="N145" s="129"/>
      <c r="O145" s="54">
        <f t="shared" si="67"/>
        <v>0</v>
      </c>
      <c r="P145" s="54">
        <f t="shared" si="68"/>
        <v>0</v>
      </c>
      <c r="Q145" s="1"/>
    </row>
    <row r="146" spans="2:17" ht="12.5">
      <c r="B146" s="7" t="str">
        <f t="shared" si="69"/>
        <v/>
      </c>
      <c r="C146" s="50">
        <f>IF(D93="","-",+C145+1)</f>
        <v>2059</v>
      </c>
      <c r="D146" s="12">
        <f>IF(F145+SUM(E$99:E145)=D$92,F145,D$92-SUM(E$99:E145))</f>
        <v>0</v>
      </c>
      <c r="E146" s="377">
        <f>IF(+J96&lt;F145,J96,D146)</f>
        <v>0</v>
      </c>
      <c r="F146" s="55">
        <f t="shared" si="70"/>
        <v>0</v>
      </c>
      <c r="G146" s="55">
        <f t="shared" si="62"/>
        <v>0</v>
      </c>
      <c r="H146" s="379">
        <f t="shared" si="63"/>
        <v>0</v>
      </c>
      <c r="I146" s="398">
        <f t="shared" si="64"/>
        <v>0</v>
      </c>
      <c r="J146" s="54">
        <f t="shared" si="65"/>
        <v>0</v>
      </c>
      <c r="K146" s="54"/>
      <c r="L146" s="129"/>
      <c r="M146" s="54">
        <f t="shared" si="66"/>
        <v>0</v>
      </c>
      <c r="N146" s="129"/>
      <c r="O146" s="54">
        <f t="shared" si="67"/>
        <v>0</v>
      </c>
      <c r="P146" s="54">
        <f t="shared" si="68"/>
        <v>0</v>
      </c>
      <c r="Q146" s="1"/>
    </row>
    <row r="147" spans="2:17" ht="12.5">
      <c r="B147" s="7" t="str">
        <f t="shared" si="69"/>
        <v/>
      </c>
      <c r="C147" s="50">
        <f>IF(D93="","-",+C146+1)</f>
        <v>2060</v>
      </c>
      <c r="D147" s="12">
        <f>IF(F146+SUM(E$99:E146)=D$92,F146,D$92-SUM(E$99:E146))</f>
        <v>0</v>
      </c>
      <c r="E147" s="377">
        <f>IF(+J96&lt;F146,J96,D147)</f>
        <v>0</v>
      </c>
      <c r="F147" s="55">
        <f t="shared" si="70"/>
        <v>0</v>
      </c>
      <c r="G147" s="55">
        <f t="shared" si="62"/>
        <v>0</v>
      </c>
      <c r="H147" s="379">
        <f t="shared" si="63"/>
        <v>0</v>
      </c>
      <c r="I147" s="398">
        <f t="shared" si="64"/>
        <v>0</v>
      </c>
      <c r="J147" s="54">
        <f t="shared" si="65"/>
        <v>0</v>
      </c>
      <c r="K147" s="54"/>
      <c r="L147" s="129"/>
      <c r="M147" s="54">
        <f t="shared" si="66"/>
        <v>0</v>
      </c>
      <c r="N147" s="129"/>
      <c r="O147" s="54">
        <f t="shared" si="67"/>
        <v>0</v>
      </c>
      <c r="P147" s="54">
        <f t="shared" si="68"/>
        <v>0</v>
      </c>
      <c r="Q147" s="1"/>
    </row>
    <row r="148" spans="2:17" ht="12.5">
      <c r="B148" s="7" t="str">
        <f t="shared" si="69"/>
        <v/>
      </c>
      <c r="C148" s="50">
        <f>IF(D93="","-",+C147+1)</f>
        <v>2061</v>
      </c>
      <c r="D148" s="12">
        <f>IF(F147+SUM(E$99:E147)=D$92,F147,D$92-SUM(E$99:E147))</f>
        <v>0</v>
      </c>
      <c r="E148" s="377">
        <f>IF(+J96&lt;F147,J96,D148)</f>
        <v>0</v>
      </c>
      <c r="F148" s="55">
        <f t="shared" si="70"/>
        <v>0</v>
      </c>
      <c r="G148" s="55">
        <f t="shared" si="62"/>
        <v>0</v>
      </c>
      <c r="H148" s="379">
        <f t="shared" si="63"/>
        <v>0</v>
      </c>
      <c r="I148" s="398">
        <f t="shared" si="64"/>
        <v>0</v>
      </c>
      <c r="J148" s="54">
        <f t="shared" si="65"/>
        <v>0</v>
      </c>
      <c r="K148" s="54"/>
      <c r="L148" s="129"/>
      <c r="M148" s="54">
        <f t="shared" si="66"/>
        <v>0</v>
      </c>
      <c r="N148" s="129"/>
      <c r="O148" s="54">
        <f t="shared" si="67"/>
        <v>0</v>
      </c>
      <c r="P148" s="54">
        <f t="shared" si="68"/>
        <v>0</v>
      </c>
      <c r="Q148" s="1"/>
    </row>
    <row r="149" spans="2:17" ht="12.5">
      <c r="B149" s="7" t="str">
        <f t="shared" si="69"/>
        <v/>
      </c>
      <c r="C149" s="50">
        <f>IF(D93="","-",+C148+1)</f>
        <v>2062</v>
      </c>
      <c r="D149" s="12">
        <f>IF(F148+SUM(E$99:E148)=D$92,F148,D$92-SUM(E$99:E148))</f>
        <v>0</v>
      </c>
      <c r="E149" s="377">
        <f>IF(+J96&lt;F148,J96,D149)</f>
        <v>0</v>
      </c>
      <c r="F149" s="55">
        <f t="shared" si="70"/>
        <v>0</v>
      </c>
      <c r="G149" s="55">
        <f t="shared" si="62"/>
        <v>0</v>
      </c>
      <c r="H149" s="379">
        <f t="shared" si="63"/>
        <v>0</v>
      </c>
      <c r="I149" s="398">
        <f t="shared" si="64"/>
        <v>0</v>
      </c>
      <c r="J149" s="54">
        <f t="shared" si="65"/>
        <v>0</v>
      </c>
      <c r="K149" s="54"/>
      <c r="L149" s="129"/>
      <c r="M149" s="54">
        <f t="shared" si="66"/>
        <v>0</v>
      </c>
      <c r="N149" s="129"/>
      <c r="O149" s="54">
        <f t="shared" si="67"/>
        <v>0</v>
      </c>
      <c r="P149" s="54">
        <f t="shared" si="68"/>
        <v>0</v>
      </c>
      <c r="Q149" s="1"/>
    </row>
    <row r="150" spans="2:17" ht="12.5">
      <c r="B150" s="7" t="str">
        <f t="shared" si="69"/>
        <v/>
      </c>
      <c r="C150" s="50">
        <f>IF(D93="","-",+C149+1)</f>
        <v>2063</v>
      </c>
      <c r="D150" s="12">
        <f>IF(F149+SUM(E$99:E149)=D$92,F149,D$92-SUM(E$99:E149))</f>
        <v>0</v>
      </c>
      <c r="E150" s="377">
        <f>IF(+J96&lt;F149,J96,D150)</f>
        <v>0</v>
      </c>
      <c r="F150" s="55">
        <f t="shared" si="70"/>
        <v>0</v>
      </c>
      <c r="G150" s="55">
        <f t="shared" si="62"/>
        <v>0</v>
      </c>
      <c r="H150" s="379">
        <f t="shared" si="63"/>
        <v>0</v>
      </c>
      <c r="I150" s="398">
        <f t="shared" si="64"/>
        <v>0</v>
      </c>
      <c r="J150" s="54">
        <f t="shared" si="65"/>
        <v>0</v>
      </c>
      <c r="K150" s="54"/>
      <c r="L150" s="129"/>
      <c r="M150" s="54">
        <f t="shared" si="66"/>
        <v>0</v>
      </c>
      <c r="N150" s="129"/>
      <c r="O150" s="54">
        <f t="shared" si="67"/>
        <v>0</v>
      </c>
      <c r="P150" s="54">
        <f t="shared" si="68"/>
        <v>0</v>
      </c>
      <c r="Q150" s="1"/>
    </row>
    <row r="151" spans="2:17" ht="12.5">
      <c r="B151" s="7" t="str">
        <f t="shared" si="69"/>
        <v/>
      </c>
      <c r="C151" s="50">
        <f>IF(D93="","-",+C150+1)</f>
        <v>2064</v>
      </c>
      <c r="D151" s="12">
        <f>IF(F150+SUM(E$99:E150)=D$92,F150,D$92-SUM(E$99:E150))</f>
        <v>0</v>
      </c>
      <c r="E151" s="377">
        <f>IF(+J96&lt;F150,J96,D151)</f>
        <v>0</v>
      </c>
      <c r="F151" s="55">
        <f t="shared" si="70"/>
        <v>0</v>
      </c>
      <c r="G151" s="55">
        <f t="shared" si="62"/>
        <v>0</v>
      </c>
      <c r="H151" s="379">
        <f t="shared" si="63"/>
        <v>0</v>
      </c>
      <c r="I151" s="398">
        <f t="shared" si="64"/>
        <v>0</v>
      </c>
      <c r="J151" s="54">
        <f t="shared" si="65"/>
        <v>0</v>
      </c>
      <c r="K151" s="54"/>
      <c r="L151" s="129"/>
      <c r="M151" s="54">
        <f t="shared" si="66"/>
        <v>0</v>
      </c>
      <c r="N151" s="129"/>
      <c r="O151" s="54">
        <f t="shared" si="67"/>
        <v>0</v>
      </c>
      <c r="P151" s="54">
        <f t="shared" si="68"/>
        <v>0</v>
      </c>
      <c r="Q151" s="1"/>
    </row>
    <row r="152" spans="2:17" ht="12.5">
      <c r="B152" s="7" t="str">
        <f t="shared" si="69"/>
        <v/>
      </c>
      <c r="C152" s="50">
        <f>IF(D93="","-",+C151+1)</f>
        <v>2065</v>
      </c>
      <c r="D152" s="12">
        <f>IF(F151+SUM(E$99:E151)=D$92,F151,D$92-SUM(E$99:E151))</f>
        <v>0</v>
      </c>
      <c r="E152" s="377">
        <f>IF(+J96&lt;F151,J96,D152)</f>
        <v>0</v>
      </c>
      <c r="F152" s="55">
        <f t="shared" si="70"/>
        <v>0</v>
      </c>
      <c r="G152" s="55">
        <f t="shared" si="62"/>
        <v>0</v>
      </c>
      <c r="H152" s="379">
        <f t="shared" si="63"/>
        <v>0</v>
      </c>
      <c r="I152" s="398">
        <f t="shared" si="64"/>
        <v>0</v>
      </c>
      <c r="J152" s="54">
        <f t="shared" si="65"/>
        <v>0</v>
      </c>
      <c r="K152" s="54"/>
      <c r="L152" s="129"/>
      <c r="M152" s="54">
        <f t="shared" si="66"/>
        <v>0</v>
      </c>
      <c r="N152" s="129"/>
      <c r="O152" s="54">
        <f t="shared" si="67"/>
        <v>0</v>
      </c>
      <c r="P152" s="54">
        <f t="shared" si="68"/>
        <v>0</v>
      </c>
      <c r="Q152" s="1"/>
    </row>
    <row r="153" spans="2:17" ht="12.5">
      <c r="B153" s="7" t="str">
        <f t="shared" si="69"/>
        <v/>
      </c>
      <c r="C153" s="50">
        <f>IF(D93="","-",+C152+1)</f>
        <v>2066</v>
      </c>
      <c r="D153" s="12">
        <f>IF(F152+SUM(E$99:E152)=D$92,F152,D$92-SUM(E$99:E152))</f>
        <v>0</v>
      </c>
      <c r="E153" s="377">
        <f>IF(+J96&lt;F152,J96,D153)</f>
        <v>0</v>
      </c>
      <c r="F153" s="55">
        <f t="shared" si="70"/>
        <v>0</v>
      </c>
      <c r="G153" s="55">
        <f t="shared" si="62"/>
        <v>0</v>
      </c>
      <c r="H153" s="379">
        <f t="shared" si="63"/>
        <v>0</v>
      </c>
      <c r="I153" s="398">
        <f t="shared" si="64"/>
        <v>0</v>
      </c>
      <c r="J153" s="54">
        <f t="shared" si="65"/>
        <v>0</v>
      </c>
      <c r="K153" s="54"/>
      <c r="L153" s="129"/>
      <c r="M153" s="54">
        <f t="shared" si="66"/>
        <v>0</v>
      </c>
      <c r="N153" s="129"/>
      <c r="O153" s="54">
        <f t="shared" si="67"/>
        <v>0</v>
      </c>
      <c r="P153" s="54">
        <f t="shared" si="68"/>
        <v>0</v>
      </c>
      <c r="Q153" s="1"/>
    </row>
    <row r="154" spans="2:17" ht="13" thickBot="1">
      <c r="B154" s="7" t="str">
        <f t="shared" si="69"/>
        <v/>
      </c>
      <c r="C154" s="59">
        <f>IF(D93="","-",+C153+1)</f>
        <v>2067</v>
      </c>
      <c r="D154" s="84">
        <f>IF(F153+SUM(E$99:E153)=D$92,F153,D$92-SUM(E$99:E153))</f>
        <v>0</v>
      </c>
      <c r="E154" s="380">
        <f>IF(+J96&lt;F153,J96,D154)</f>
        <v>0</v>
      </c>
      <c r="F154" s="60">
        <f t="shared" si="70"/>
        <v>0</v>
      </c>
      <c r="G154" s="60">
        <f t="shared" si="62"/>
        <v>0</v>
      </c>
      <c r="H154" s="381">
        <f t="shared" si="63"/>
        <v>0</v>
      </c>
      <c r="I154" s="399">
        <f t="shared" si="64"/>
        <v>0</v>
      </c>
      <c r="J154" s="64">
        <f t="shared" si="65"/>
        <v>0</v>
      </c>
      <c r="K154" s="54"/>
      <c r="L154" s="130"/>
      <c r="M154" s="64">
        <f t="shared" si="66"/>
        <v>0</v>
      </c>
      <c r="N154" s="130"/>
      <c r="O154" s="64">
        <f t="shared" si="67"/>
        <v>0</v>
      </c>
      <c r="P154" s="64">
        <f t="shared" si="68"/>
        <v>0</v>
      </c>
      <c r="Q154" s="1"/>
    </row>
    <row r="155" spans="2:17" ht="12.5">
      <c r="C155" s="12" t="s">
        <v>78</v>
      </c>
      <c r="D155" s="292"/>
      <c r="E155" s="292">
        <f>SUM(E99:E154)</f>
        <v>47660028.999999978</v>
      </c>
      <c r="F155" s="292"/>
      <c r="G155" s="292"/>
      <c r="H155" s="292">
        <f>SUM(H99:H154)</f>
        <v>175814465.97266018</v>
      </c>
      <c r="I155" s="292">
        <f>SUM(I99:I154)</f>
        <v>175814465.97266018</v>
      </c>
      <c r="J155" s="292">
        <f>SUM(J99:J154)</f>
        <v>0</v>
      </c>
      <c r="K155" s="292"/>
      <c r="L155" s="292"/>
      <c r="M155" s="292"/>
      <c r="N155" s="292"/>
      <c r="O155" s="292"/>
      <c r="P155" s="1"/>
      <c r="Q155" s="1"/>
    </row>
    <row r="156" spans="2:17" ht="12.5"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  <c r="Q157" s="1"/>
    </row>
    <row r="158" spans="2:17" ht="12.5"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97" priority="1" stopIfTrue="1" operator="equal">
      <formula>$I$10</formula>
    </cfRule>
  </conditionalFormatting>
  <conditionalFormatting sqref="C99:C154">
    <cfRule type="cellIs" dxfId="9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82"/>
  <dimension ref="A1:Q162"/>
  <sheetViews>
    <sheetView topLeftCell="A3" zoomScaleNormal="100" zoomScaleSheetLayoutView="75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31 of 77</v>
      </c>
      <c r="Q1" s="13"/>
    </row>
    <row r="2" spans="1:17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 t="str">
        <f>RIGHT(N3,3)</f>
        <v/>
      </c>
      <c r="P3" s="96">
        <v>1</v>
      </c>
    </row>
    <row r="4" spans="1:17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7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23987.801095425515</v>
      </c>
      <c r="P5" s="1"/>
    </row>
    <row r="6" spans="1:17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23987.801095425515</v>
      </c>
      <c r="O6" s="1"/>
      <c r="P6" s="1"/>
    </row>
    <row r="7" spans="1:17" ht="13.5" thickBot="1">
      <c r="C7" s="25" t="s">
        <v>48</v>
      </c>
      <c r="D7" s="127" t="s">
        <v>285</v>
      </c>
      <c r="E7" s="1"/>
      <c r="F7" s="1"/>
      <c r="G7" s="29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7" ht="13.5" thickBot="1">
      <c r="C8" s="29"/>
      <c r="D8" s="104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423" t="s">
        <v>284</v>
      </c>
      <c r="E9" s="456" t="s">
        <v>492</v>
      </c>
      <c r="F9" s="31"/>
      <c r="G9" s="461" t="s">
        <v>545</v>
      </c>
      <c r="H9" s="31"/>
      <c r="I9" s="32"/>
      <c r="J9" s="33"/>
      <c r="P9" s="1"/>
    </row>
    <row r="10" spans="1:17" ht="13">
      <c r="C10" s="34" t="s">
        <v>51</v>
      </c>
      <c r="D10" s="362">
        <v>230750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7" ht="12.5">
      <c r="C11" s="34" t="s">
        <v>54</v>
      </c>
      <c r="D11" s="37">
        <v>2012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2">
        <v>6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5628.0487804878048</v>
      </c>
      <c r="J14" s="292"/>
      <c r="K14" s="292"/>
      <c r="L14" s="292"/>
      <c r="M14" s="292"/>
      <c r="N14" s="292"/>
      <c r="O14" s="1"/>
      <c r="P14" s="1"/>
    </row>
    <row r="15" spans="1:17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131" t="s">
        <v>260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2012</v>
      </c>
      <c r="D17" s="133">
        <v>284100</v>
      </c>
      <c r="E17" s="373">
        <v>3382.1428571428578</v>
      </c>
      <c r="F17" s="133">
        <v>280717.85714285716</v>
      </c>
      <c r="G17" s="373">
        <v>45130.541890843866</v>
      </c>
      <c r="H17" s="374">
        <v>45130.541890843866</v>
      </c>
      <c r="I17" s="422">
        <v>0</v>
      </c>
      <c r="J17" s="52"/>
      <c r="K17" s="112">
        <f t="shared" ref="K17:K22" si="0">G17</f>
        <v>45130.541890843866</v>
      </c>
      <c r="L17" s="53">
        <f t="shared" ref="L17:L48" si="1">IF(K17&lt;&gt;0,+G17-K17,0)</f>
        <v>0</v>
      </c>
      <c r="M17" s="112">
        <f t="shared" ref="M17:M22" si="2">H17</f>
        <v>45130.541890843866</v>
      </c>
      <c r="N17" s="53">
        <f t="shared" ref="N17:N48" si="3">IF(M17&lt;&gt;0,+H17-M17,0)</f>
        <v>0</v>
      </c>
      <c r="O17" s="54">
        <f t="shared" ref="O17:O48" si="4">+N17-L17</f>
        <v>0</v>
      </c>
      <c r="P17" s="1"/>
    </row>
    <row r="18" spans="2:16" ht="12.5">
      <c r="B18" s="7" t="str">
        <f t="shared" ref="B18:B49" si="5">IF(D18=F17,"","IU")</f>
        <v>IU</v>
      </c>
      <c r="C18" s="50">
        <f>IF(D11="","-",+C17+1)</f>
        <v>2013</v>
      </c>
      <c r="D18" s="133">
        <v>227367.85714285713</v>
      </c>
      <c r="E18" s="375">
        <v>5494.0476190476193</v>
      </c>
      <c r="F18" s="133">
        <v>221873.8095238095</v>
      </c>
      <c r="G18" s="375">
        <v>36553.514803328042</v>
      </c>
      <c r="H18" s="374">
        <v>36553.514803328042</v>
      </c>
      <c r="I18" s="422">
        <v>0</v>
      </c>
      <c r="J18" s="52"/>
      <c r="K18" s="113">
        <f t="shared" si="0"/>
        <v>36553.514803328042</v>
      </c>
      <c r="L18" s="54">
        <f t="shared" ref="L18:L23" si="6">IF(K18&lt;&gt;0,+G18-K18,0)</f>
        <v>0</v>
      </c>
      <c r="M18" s="113">
        <f t="shared" si="2"/>
        <v>36553.514803328042</v>
      </c>
      <c r="N18" s="54">
        <f t="shared" ref="N18:N23" si="7">IF(M18&lt;&gt;0,+H18-M18,0)</f>
        <v>0</v>
      </c>
      <c r="O18" s="54">
        <f t="shared" ref="O18:O23" si="8">+N18-L18</f>
        <v>0</v>
      </c>
      <c r="P18" s="1"/>
    </row>
    <row r="19" spans="2:16" ht="12.5">
      <c r="B19" s="7" t="str">
        <f t="shared" si="5"/>
        <v/>
      </c>
      <c r="C19" s="50">
        <f>IF(D11="","-",+C18+1)</f>
        <v>2014</v>
      </c>
      <c r="D19" s="133">
        <v>221873.8095238095</v>
      </c>
      <c r="E19" s="375">
        <v>5494.0476190476193</v>
      </c>
      <c r="F19" s="133">
        <v>216379.76190476186</v>
      </c>
      <c r="G19" s="375">
        <v>34685.951272631864</v>
      </c>
      <c r="H19" s="374">
        <v>34685.951272631864</v>
      </c>
      <c r="I19" s="422">
        <v>0</v>
      </c>
      <c r="J19" s="52"/>
      <c r="K19" s="113">
        <f t="shared" si="0"/>
        <v>34685.951272631864</v>
      </c>
      <c r="L19" s="54">
        <f t="shared" si="6"/>
        <v>0</v>
      </c>
      <c r="M19" s="113">
        <f t="shared" si="2"/>
        <v>34685.951272631864</v>
      </c>
      <c r="N19" s="54">
        <f t="shared" si="7"/>
        <v>0</v>
      </c>
      <c r="O19" s="54">
        <f t="shared" si="8"/>
        <v>0</v>
      </c>
      <c r="P19" s="1"/>
    </row>
    <row r="20" spans="2:16" ht="12.5">
      <c r="B20" s="7" t="str">
        <f t="shared" si="5"/>
        <v/>
      </c>
      <c r="C20" s="50">
        <f>IF(D11="","-",+C19+1)</f>
        <v>2015</v>
      </c>
      <c r="D20" s="133">
        <v>216379.76190476186</v>
      </c>
      <c r="E20" s="375">
        <v>5494.0476190476193</v>
      </c>
      <c r="F20" s="133">
        <v>210885.71428571423</v>
      </c>
      <c r="G20" s="375">
        <v>33268.708647541804</v>
      </c>
      <c r="H20" s="374">
        <v>33268.708647541804</v>
      </c>
      <c r="I20" s="52">
        <v>0</v>
      </c>
      <c r="J20" s="52"/>
      <c r="K20" s="113">
        <f t="shared" si="0"/>
        <v>33268.708647541804</v>
      </c>
      <c r="L20" s="54">
        <f t="shared" si="6"/>
        <v>0</v>
      </c>
      <c r="M20" s="113">
        <f t="shared" si="2"/>
        <v>33268.708647541804</v>
      </c>
      <c r="N20" s="54">
        <f t="shared" si="7"/>
        <v>0</v>
      </c>
      <c r="O20" s="54">
        <f t="shared" si="8"/>
        <v>0</v>
      </c>
      <c r="P20" s="1"/>
    </row>
    <row r="21" spans="2:16" ht="12.5">
      <c r="B21" s="7" t="str">
        <f t="shared" si="5"/>
        <v/>
      </c>
      <c r="C21" s="50">
        <f>IF(D12="","-",+C20+1)</f>
        <v>2016</v>
      </c>
      <c r="D21" s="133">
        <v>210885.71428571423</v>
      </c>
      <c r="E21" s="375">
        <v>5494.0476190476193</v>
      </c>
      <c r="F21" s="133">
        <v>205391.6666666666</v>
      </c>
      <c r="G21" s="375">
        <v>32211.390488141627</v>
      </c>
      <c r="H21" s="374">
        <v>32211.390488141627</v>
      </c>
      <c r="I21" s="52">
        <f t="shared" ref="I21:I48" si="9">H21-G21</f>
        <v>0</v>
      </c>
      <c r="J21" s="52"/>
      <c r="K21" s="113">
        <f t="shared" si="0"/>
        <v>32211.390488141627</v>
      </c>
      <c r="L21" s="54">
        <f t="shared" si="6"/>
        <v>0</v>
      </c>
      <c r="M21" s="113">
        <f t="shared" si="2"/>
        <v>32211.390488141627</v>
      </c>
      <c r="N21" s="54">
        <f t="shared" si="7"/>
        <v>0</v>
      </c>
      <c r="O21" s="54">
        <f t="shared" si="8"/>
        <v>0</v>
      </c>
      <c r="P21" s="1"/>
    </row>
    <row r="22" spans="2:16" ht="12.5">
      <c r="B22" s="7" t="str">
        <f t="shared" si="5"/>
        <v/>
      </c>
      <c r="C22" s="50">
        <f>IF(D11="","-",+C21+1)</f>
        <v>2017</v>
      </c>
      <c r="D22" s="133">
        <v>205391.6666666666</v>
      </c>
      <c r="E22" s="375">
        <v>5366.2790697674418</v>
      </c>
      <c r="F22" s="133">
        <v>200025.38759689915</v>
      </c>
      <c r="G22" s="375">
        <v>30480.352081775804</v>
      </c>
      <c r="H22" s="374">
        <v>30480.352081775804</v>
      </c>
      <c r="I22" s="52">
        <f t="shared" si="9"/>
        <v>0</v>
      </c>
      <c r="J22" s="52"/>
      <c r="K22" s="113">
        <f t="shared" si="0"/>
        <v>30480.352081775804</v>
      </c>
      <c r="L22" s="54">
        <f t="shared" si="6"/>
        <v>0</v>
      </c>
      <c r="M22" s="113">
        <f t="shared" si="2"/>
        <v>30480.352081775804</v>
      </c>
      <c r="N22" s="54">
        <f t="shared" si="7"/>
        <v>0</v>
      </c>
      <c r="O22" s="54">
        <f t="shared" si="8"/>
        <v>0</v>
      </c>
      <c r="P22" s="1"/>
    </row>
    <row r="23" spans="2:16" ht="12.5">
      <c r="B23" s="7" t="str">
        <f t="shared" si="5"/>
        <v/>
      </c>
      <c r="C23" s="50">
        <f>IF(D11="","-",+C22+1)</f>
        <v>2018</v>
      </c>
      <c r="D23" s="133">
        <v>200025.38759689915</v>
      </c>
      <c r="E23" s="375">
        <v>5628.0487804878048</v>
      </c>
      <c r="F23" s="133">
        <v>194397.33881641136</v>
      </c>
      <c r="G23" s="375">
        <v>30692.449285651339</v>
      </c>
      <c r="H23" s="374">
        <v>30692.449285651339</v>
      </c>
      <c r="I23" s="52">
        <f t="shared" si="9"/>
        <v>0</v>
      </c>
      <c r="J23" s="52"/>
      <c r="K23" s="113">
        <f t="shared" ref="K23:K28" si="10">G23</f>
        <v>30692.449285651339</v>
      </c>
      <c r="L23" s="54">
        <f t="shared" si="6"/>
        <v>0</v>
      </c>
      <c r="M23" s="113">
        <f t="shared" ref="M23:M28" si="11">H23</f>
        <v>30692.449285651339</v>
      </c>
      <c r="N23" s="54">
        <f t="shared" si="7"/>
        <v>0</v>
      </c>
      <c r="O23" s="54">
        <f t="shared" si="8"/>
        <v>0</v>
      </c>
      <c r="P23" s="1"/>
    </row>
    <row r="24" spans="2:16" ht="12.5">
      <c r="B24" s="7" t="str">
        <f t="shared" si="5"/>
        <v/>
      </c>
      <c r="C24" s="50">
        <f>IF(D11="","-",+C23+1)</f>
        <v>2019</v>
      </c>
      <c r="D24" s="133">
        <v>194397.33881641136</v>
      </c>
      <c r="E24" s="375">
        <v>5628.0487804878048</v>
      </c>
      <c r="F24" s="133">
        <v>188769.29003592356</v>
      </c>
      <c r="G24" s="375">
        <v>29977.157497170956</v>
      </c>
      <c r="H24" s="374">
        <v>29977.157497170956</v>
      </c>
      <c r="I24" s="52">
        <f t="shared" si="9"/>
        <v>0</v>
      </c>
      <c r="J24" s="52"/>
      <c r="K24" s="113">
        <f t="shared" si="10"/>
        <v>29977.157497170956</v>
      </c>
      <c r="L24" s="54">
        <f t="shared" ref="L24" si="12">IF(K24&lt;&gt;0,+G24-K24,0)</f>
        <v>0</v>
      </c>
      <c r="M24" s="113">
        <f t="shared" si="11"/>
        <v>29977.157497170956</v>
      </c>
      <c r="N24" s="54">
        <f t="shared" si="3"/>
        <v>0</v>
      </c>
      <c r="O24" s="54">
        <f t="shared" si="4"/>
        <v>0</v>
      </c>
      <c r="P24" s="1"/>
    </row>
    <row r="25" spans="2:16" ht="12.5">
      <c r="B25" s="7" t="str">
        <f t="shared" si="5"/>
        <v/>
      </c>
      <c r="C25" s="50">
        <f>IF(D11="","-",+C24+1)</f>
        <v>2020</v>
      </c>
      <c r="D25" s="133">
        <v>188769.29003592356</v>
      </c>
      <c r="E25" s="375">
        <v>5628.0487804878048</v>
      </c>
      <c r="F25" s="133">
        <v>183141.24125543577</v>
      </c>
      <c r="G25" s="375">
        <v>24657.865553316573</v>
      </c>
      <c r="H25" s="374">
        <v>24657.865553316573</v>
      </c>
      <c r="I25" s="52">
        <f t="shared" si="9"/>
        <v>0</v>
      </c>
      <c r="J25" s="52"/>
      <c r="K25" s="113">
        <f t="shared" si="10"/>
        <v>24657.865553316573</v>
      </c>
      <c r="L25" s="54">
        <f t="shared" ref="L25" si="13">IF(K25&lt;&gt;0,+G25-K25,0)</f>
        <v>0</v>
      </c>
      <c r="M25" s="113">
        <f t="shared" si="11"/>
        <v>24657.865553316573</v>
      </c>
      <c r="N25" s="54">
        <f t="shared" si="3"/>
        <v>0</v>
      </c>
      <c r="O25" s="54">
        <f t="shared" si="4"/>
        <v>0</v>
      </c>
      <c r="P25" s="1"/>
    </row>
    <row r="26" spans="2:16" ht="12.5">
      <c r="B26" s="7" t="str">
        <f t="shared" si="5"/>
        <v>IU</v>
      </c>
      <c r="C26" s="50">
        <f>IF(D11="","-",+C25+1)</f>
        <v>2021</v>
      </c>
      <c r="D26" s="133">
        <v>183403.01096615617</v>
      </c>
      <c r="E26" s="375">
        <v>5494.0476190476193</v>
      </c>
      <c r="F26" s="133">
        <v>177908.96334710854</v>
      </c>
      <c r="G26" s="375">
        <v>24644.403346812211</v>
      </c>
      <c r="H26" s="374">
        <v>24644.403346812211</v>
      </c>
      <c r="I26" s="52">
        <f t="shared" si="9"/>
        <v>0</v>
      </c>
      <c r="J26" s="52"/>
      <c r="K26" s="113">
        <f t="shared" si="10"/>
        <v>24644.403346812211</v>
      </c>
      <c r="L26" s="54">
        <f t="shared" ref="L26" si="14">IF(K26&lt;&gt;0,+G26-K26,0)</f>
        <v>0</v>
      </c>
      <c r="M26" s="113">
        <f t="shared" si="11"/>
        <v>24644.403346812211</v>
      </c>
      <c r="N26" s="54">
        <f t="shared" si="3"/>
        <v>0</v>
      </c>
      <c r="O26" s="54">
        <f t="shared" si="4"/>
        <v>0</v>
      </c>
      <c r="P26" s="1"/>
    </row>
    <row r="27" spans="2:16" ht="12.5">
      <c r="B27" s="7" t="str">
        <f t="shared" si="5"/>
        <v>IU</v>
      </c>
      <c r="C27" s="50">
        <f>IF(D11="","-",+C26+1)</f>
        <v>2022</v>
      </c>
      <c r="D27" s="133">
        <v>177647.1936363882</v>
      </c>
      <c r="E27" s="375">
        <v>5494.0476190476193</v>
      </c>
      <c r="F27" s="133">
        <v>172153.14601734056</v>
      </c>
      <c r="G27" s="375">
        <v>25160.539259925026</v>
      </c>
      <c r="H27" s="374">
        <v>25160.539259925026</v>
      </c>
      <c r="I27" s="52">
        <f t="shared" si="9"/>
        <v>0</v>
      </c>
      <c r="J27" s="52"/>
      <c r="K27" s="113">
        <f t="shared" si="10"/>
        <v>25160.539259925026</v>
      </c>
      <c r="L27" s="54">
        <f t="shared" ref="L27" si="15">IF(K27&lt;&gt;0,+G27-K27,0)</f>
        <v>0</v>
      </c>
      <c r="M27" s="113">
        <f t="shared" si="11"/>
        <v>25160.539259925026</v>
      </c>
      <c r="N27" s="54">
        <f t="shared" si="3"/>
        <v>0</v>
      </c>
      <c r="O27" s="54">
        <f t="shared" si="4"/>
        <v>0</v>
      </c>
      <c r="P27" s="1"/>
    </row>
    <row r="28" spans="2:16" ht="12.5">
      <c r="B28" s="7" t="str">
        <f t="shared" si="5"/>
        <v/>
      </c>
      <c r="C28" s="50">
        <f>IF(D11="","-",+C27+1)</f>
        <v>2023</v>
      </c>
      <c r="D28" s="133">
        <v>172153.14601734056</v>
      </c>
      <c r="E28" s="375">
        <v>5494.0476190476193</v>
      </c>
      <c r="F28" s="133">
        <v>166659.09839829293</v>
      </c>
      <c r="G28" s="375">
        <v>26894.578901645269</v>
      </c>
      <c r="H28" s="374">
        <v>26894.578901645269</v>
      </c>
      <c r="I28" s="52">
        <f t="shared" si="9"/>
        <v>0</v>
      </c>
      <c r="J28" s="52"/>
      <c r="K28" s="113">
        <f t="shared" si="10"/>
        <v>26894.578901645269</v>
      </c>
      <c r="L28" s="54">
        <f t="shared" ref="L28" si="16">IF(K28&lt;&gt;0,+G28-K28,0)</f>
        <v>0</v>
      </c>
      <c r="M28" s="113">
        <f t="shared" si="11"/>
        <v>26894.578901645269</v>
      </c>
      <c r="N28" s="54">
        <f t="shared" ref="N28" si="17">IF(M28&lt;&gt;0,+H28-M28,0)</f>
        <v>0</v>
      </c>
      <c r="O28" s="54">
        <f t="shared" ref="O28" si="18">+N28-L28</f>
        <v>0</v>
      </c>
      <c r="P28" s="1"/>
    </row>
    <row r="29" spans="2:16" ht="12.5">
      <c r="B29" s="7" t="str">
        <f t="shared" si="5"/>
        <v/>
      </c>
      <c r="C29" s="460">
        <f>IF(D11="","-",+C28+1)</f>
        <v>2024</v>
      </c>
      <c r="D29" s="133">
        <v>166659.09839829293</v>
      </c>
      <c r="E29" s="375">
        <v>5244.318181818182</v>
      </c>
      <c r="F29" s="133">
        <v>161414.78021647476</v>
      </c>
      <c r="G29" s="375">
        <v>24851.183022536876</v>
      </c>
      <c r="H29" s="374">
        <v>24851.183022536876</v>
      </c>
      <c r="I29" s="52">
        <f t="shared" si="9"/>
        <v>0</v>
      </c>
      <c r="J29" s="52"/>
      <c r="K29" s="113">
        <f t="shared" ref="K29" si="19">G29</f>
        <v>24851.183022536876</v>
      </c>
      <c r="L29" s="54">
        <f t="shared" ref="L29" si="20">IF(K29&lt;&gt;0,+G29-K29,0)</f>
        <v>0</v>
      </c>
      <c r="M29" s="113">
        <f t="shared" ref="M29" si="21">H29</f>
        <v>24851.183022536876</v>
      </c>
      <c r="N29" s="54">
        <f t="shared" ref="N29" si="22">IF(M29&lt;&gt;0,+H29-M29,0)</f>
        <v>0</v>
      </c>
      <c r="O29" s="54">
        <f t="shared" ref="O29" si="23">+N29-L29</f>
        <v>0</v>
      </c>
      <c r="P29" s="1"/>
    </row>
    <row r="30" spans="2:16" ht="13">
      <c r="B30" s="7" t="str">
        <f t="shared" si="5"/>
        <v/>
      </c>
      <c r="C30" s="459">
        <f>IF(D11="","-",+C29+1)</f>
        <v>2025</v>
      </c>
      <c r="D30" s="133">
        <v>161414.78021647476</v>
      </c>
      <c r="E30" s="375">
        <v>5366.2790697674418</v>
      </c>
      <c r="F30" s="133">
        <v>156048.50114670731</v>
      </c>
      <c r="G30" s="375">
        <v>24370.612338328847</v>
      </c>
      <c r="H30" s="374">
        <v>24370.612338328847</v>
      </c>
      <c r="I30" s="52">
        <f t="shared" si="9"/>
        <v>0</v>
      </c>
      <c r="J30" s="52"/>
      <c r="K30" s="113">
        <f t="shared" ref="K30" si="24">G30</f>
        <v>24370.612338328847</v>
      </c>
      <c r="L30" s="54">
        <f t="shared" ref="L30" si="25">IF(K30&lt;&gt;0,+G30-K30,0)</f>
        <v>0</v>
      </c>
      <c r="M30" s="113">
        <f t="shared" ref="M30" si="26">H30</f>
        <v>24370.612338328847</v>
      </c>
      <c r="N30" s="54">
        <f t="shared" ref="N30" si="27">IF(M30&lt;&gt;0,+H30-M30,0)</f>
        <v>0</v>
      </c>
      <c r="O30" s="54">
        <f t="shared" ref="O30" si="28">+N30-L30</f>
        <v>0</v>
      </c>
      <c r="P30" s="1"/>
    </row>
    <row r="31" spans="2:16" ht="12.5">
      <c r="B31" s="7" t="str">
        <f t="shared" si="5"/>
        <v/>
      </c>
      <c r="C31" s="50">
        <f>IF(D11="","-",+C30+1)</f>
        <v>2026</v>
      </c>
      <c r="D31" s="55">
        <f>IF(F30+SUM(E$17:E30)=D$10,F30,D$10-SUM(E$17:E30))</f>
        <v>156048.50114670731</v>
      </c>
      <c r="E31" s="377">
        <f>IF(+I14&lt;F30,I14,D31)</f>
        <v>5628.0487804878048</v>
      </c>
      <c r="F31" s="55">
        <f t="shared" ref="F31:F48" si="29">+D31-E31</f>
        <v>150420.45236621951</v>
      </c>
      <c r="G31" s="378">
        <f t="shared" ref="G31:G53" si="30">+I$12*((D31+F31)/2)+E31</f>
        <v>23987.801095425515</v>
      </c>
      <c r="H31" s="363">
        <f t="shared" ref="H31:H53" si="31">+I$13*((D31+F31)/2)+E31</f>
        <v>23987.801095425515</v>
      </c>
      <c r="I31" s="52">
        <f t="shared" si="9"/>
        <v>0</v>
      </c>
      <c r="J31" s="52"/>
      <c r="K31" s="129"/>
      <c r="L31" s="54">
        <f t="shared" si="1"/>
        <v>0</v>
      </c>
      <c r="M31" s="129"/>
      <c r="N31" s="54">
        <f t="shared" si="3"/>
        <v>0</v>
      </c>
      <c r="O31" s="54">
        <f t="shared" si="4"/>
        <v>0</v>
      </c>
      <c r="P31" s="1"/>
    </row>
    <row r="32" spans="2:16" ht="12.5">
      <c r="B32" s="7" t="str">
        <f t="shared" si="5"/>
        <v/>
      </c>
      <c r="C32" s="50">
        <f>IF(D11="","-",+C31+1)</f>
        <v>2027</v>
      </c>
      <c r="D32" s="55">
        <f>IF(F31+SUM(E$17:E31)=D$10,F31,D$10-SUM(E$17:E31))</f>
        <v>150420.45236621951</v>
      </c>
      <c r="E32" s="377">
        <f>IF(+I14&lt;F31,I14,D32)</f>
        <v>5628.0487804878048</v>
      </c>
      <c r="F32" s="55">
        <f t="shared" si="29"/>
        <v>144792.40358573172</v>
      </c>
      <c r="G32" s="378">
        <f t="shared" si="30"/>
        <v>23313.477772023791</v>
      </c>
      <c r="H32" s="363">
        <f t="shared" si="31"/>
        <v>23313.477772023791</v>
      </c>
      <c r="I32" s="52">
        <f t="shared" si="9"/>
        <v>0</v>
      </c>
      <c r="J32" s="52"/>
      <c r="K32" s="129"/>
      <c r="L32" s="54">
        <f t="shared" si="1"/>
        <v>0</v>
      </c>
      <c r="M32" s="129"/>
      <c r="N32" s="54">
        <f t="shared" si="3"/>
        <v>0</v>
      </c>
      <c r="O32" s="54">
        <f t="shared" si="4"/>
        <v>0</v>
      </c>
      <c r="P32" s="1"/>
    </row>
    <row r="33" spans="2:16" ht="12.5">
      <c r="B33" s="7" t="str">
        <f t="shared" si="5"/>
        <v/>
      </c>
      <c r="C33" s="50">
        <f>IF(D11="","-",+C32+1)</f>
        <v>2028</v>
      </c>
      <c r="D33" s="55">
        <f>IF(F32+SUM(E$17:E32)=D$10,F32,D$10-SUM(E$17:E32))</f>
        <v>144792.40358573172</v>
      </c>
      <c r="E33" s="377">
        <f>IF(+I14&lt;F32,I14,D33)</f>
        <v>5628.0487804878048</v>
      </c>
      <c r="F33" s="55">
        <f t="shared" si="29"/>
        <v>139164.35480524393</v>
      </c>
      <c r="G33" s="378">
        <f t="shared" si="30"/>
        <v>22639.154448622059</v>
      </c>
      <c r="H33" s="363">
        <f t="shared" si="31"/>
        <v>22639.154448622059</v>
      </c>
      <c r="I33" s="52">
        <f t="shared" si="9"/>
        <v>0</v>
      </c>
      <c r="J33" s="52"/>
      <c r="K33" s="129"/>
      <c r="L33" s="54">
        <f t="shared" si="1"/>
        <v>0</v>
      </c>
      <c r="M33" s="129"/>
      <c r="N33" s="54">
        <f t="shared" si="3"/>
        <v>0</v>
      </c>
      <c r="O33" s="54">
        <f t="shared" si="4"/>
        <v>0</v>
      </c>
      <c r="P33" s="1"/>
    </row>
    <row r="34" spans="2:16" ht="12.5">
      <c r="B34" s="7" t="str">
        <f t="shared" si="5"/>
        <v/>
      </c>
      <c r="C34" s="50">
        <f>IF(D11="","-",+C33+1)</f>
        <v>2029</v>
      </c>
      <c r="D34" s="55">
        <f>IF(F33+SUM(E$17:E33)=D$10,F33,D$10-SUM(E$17:E33))</f>
        <v>139164.35480524393</v>
      </c>
      <c r="E34" s="377">
        <f>IF(+I14&lt;F33,I14,D34)</f>
        <v>5628.0487804878048</v>
      </c>
      <c r="F34" s="55">
        <f t="shared" si="29"/>
        <v>133536.30602475614</v>
      </c>
      <c r="G34" s="378">
        <f t="shared" si="30"/>
        <v>21964.831125220335</v>
      </c>
      <c r="H34" s="363">
        <f t="shared" si="31"/>
        <v>21964.831125220335</v>
      </c>
      <c r="I34" s="52">
        <f t="shared" si="9"/>
        <v>0</v>
      </c>
      <c r="J34" s="52"/>
      <c r="K34" s="129"/>
      <c r="L34" s="54">
        <f t="shared" si="1"/>
        <v>0</v>
      </c>
      <c r="M34" s="129"/>
      <c r="N34" s="54">
        <f t="shared" si="3"/>
        <v>0</v>
      </c>
      <c r="O34" s="54">
        <f t="shared" si="4"/>
        <v>0</v>
      </c>
      <c r="P34" s="1"/>
    </row>
    <row r="35" spans="2:16" ht="12.5">
      <c r="B35" s="7" t="str">
        <f t="shared" si="5"/>
        <v/>
      </c>
      <c r="C35" s="50">
        <f>IF(D11="","-",+C34+1)</f>
        <v>2030</v>
      </c>
      <c r="D35" s="55">
        <f>IF(F34+SUM(E$17:E34)=D$10,F34,D$10-SUM(E$17:E34))</f>
        <v>133536.30602475614</v>
      </c>
      <c r="E35" s="377">
        <f>IF(+I14&lt;F34,I14,D35)</f>
        <v>5628.0487804878048</v>
      </c>
      <c r="F35" s="55">
        <f t="shared" si="29"/>
        <v>127908.25724426833</v>
      </c>
      <c r="G35" s="378">
        <f t="shared" si="30"/>
        <v>21290.507801818607</v>
      </c>
      <c r="H35" s="363">
        <f t="shared" si="31"/>
        <v>21290.507801818607</v>
      </c>
      <c r="I35" s="52">
        <f t="shared" si="9"/>
        <v>0</v>
      </c>
      <c r="J35" s="52"/>
      <c r="K35" s="129"/>
      <c r="L35" s="54">
        <f t="shared" si="1"/>
        <v>0</v>
      </c>
      <c r="M35" s="129"/>
      <c r="N35" s="54">
        <f t="shared" si="3"/>
        <v>0</v>
      </c>
      <c r="O35" s="54">
        <f t="shared" si="4"/>
        <v>0</v>
      </c>
      <c r="P35" s="1"/>
    </row>
    <row r="36" spans="2:16" ht="12.5">
      <c r="B36" s="7" t="str">
        <f t="shared" si="5"/>
        <v/>
      </c>
      <c r="C36" s="50">
        <f>IF(D11="","-",+C35+1)</f>
        <v>2031</v>
      </c>
      <c r="D36" s="55">
        <f>IF(F35+SUM(E$17:E35)=D$10,F35,D$10-SUM(E$17:E35))</f>
        <v>127908.25724426833</v>
      </c>
      <c r="E36" s="377">
        <f>IF(+I14&lt;F35,I14,D36)</f>
        <v>5628.0487804878048</v>
      </c>
      <c r="F36" s="55">
        <f t="shared" si="29"/>
        <v>122280.20846378052</v>
      </c>
      <c r="G36" s="378">
        <f t="shared" si="30"/>
        <v>20616.184478416875</v>
      </c>
      <c r="H36" s="363">
        <f t="shared" si="31"/>
        <v>20616.184478416875</v>
      </c>
      <c r="I36" s="52">
        <f t="shared" si="9"/>
        <v>0</v>
      </c>
      <c r="J36" s="52"/>
      <c r="K36" s="129"/>
      <c r="L36" s="54">
        <f t="shared" si="1"/>
        <v>0</v>
      </c>
      <c r="M36" s="129"/>
      <c r="N36" s="54">
        <f t="shared" si="3"/>
        <v>0</v>
      </c>
      <c r="O36" s="54">
        <f t="shared" si="4"/>
        <v>0</v>
      </c>
      <c r="P36" s="1"/>
    </row>
    <row r="37" spans="2:16" ht="12.5">
      <c r="B37" s="7" t="str">
        <f t="shared" si="5"/>
        <v/>
      </c>
      <c r="C37" s="50">
        <f>IF(D11="","-",+C36+1)</f>
        <v>2032</v>
      </c>
      <c r="D37" s="55">
        <f>IF(F36+SUM(E$17:E36)=D$10,F36,D$10-SUM(E$17:E36))</f>
        <v>122280.20846378052</v>
      </c>
      <c r="E37" s="377">
        <f>IF(+I14&lt;F36,I14,D37)</f>
        <v>5628.0487804878048</v>
      </c>
      <c r="F37" s="55">
        <f t="shared" si="29"/>
        <v>116652.15968329272</v>
      </c>
      <c r="G37" s="378">
        <f t="shared" si="30"/>
        <v>19941.861155015147</v>
      </c>
      <c r="H37" s="363">
        <f t="shared" si="31"/>
        <v>19941.861155015147</v>
      </c>
      <c r="I37" s="52">
        <f t="shared" si="9"/>
        <v>0</v>
      </c>
      <c r="J37" s="52"/>
      <c r="K37" s="129"/>
      <c r="L37" s="54">
        <f t="shared" si="1"/>
        <v>0</v>
      </c>
      <c r="M37" s="129"/>
      <c r="N37" s="54">
        <f t="shared" si="3"/>
        <v>0</v>
      </c>
      <c r="O37" s="54">
        <f t="shared" si="4"/>
        <v>0</v>
      </c>
      <c r="P37" s="1"/>
    </row>
    <row r="38" spans="2:16" ht="12.5">
      <c r="B38" s="7" t="str">
        <f t="shared" si="5"/>
        <v/>
      </c>
      <c r="C38" s="50">
        <f>IF(D11="","-",+C37+1)</f>
        <v>2033</v>
      </c>
      <c r="D38" s="55">
        <f>IF(F37+SUM(E$17:E37)=D$10,F37,D$10-SUM(E$17:E37))</f>
        <v>116652.15968329272</v>
      </c>
      <c r="E38" s="377">
        <f>IF(+I14&lt;F37,I14,D38)</f>
        <v>5628.0487804878048</v>
      </c>
      <c r="F38" s="55">
        <f t="shared" si="29"/>
        <v>111024.11090280491</v>
      </c>
      <c r="G38" s="378">
        <f t="shared" si="30"/>
        <v>19267.537831613419</v>
      </c>
      <c r="H38" s="363">
        <f t="shared" si="31"/>
        <v>19267.537831613419</v>
      </c>
      <c r="I38" s="52">
        <f t="shared" si="9"/>
        <v>0</v>
      </c>
      <c r="J38" s="52"/>
      <c r="K38" s="129"/>
      <c r="L38" s="54">
        <f t="shared" si="1"/>
        <v>0</v>
      </c>
      <c r="M38" s="129"/>
      <c r="N38" s="54">
        <f t="shared" si="3"/>
        <v>0</v>
      </c>
      <c r="O38" s="54">
        <f t="shared" si="4"/>
        <v>0</v>
      </c>
      <c r="P38" s="1"/>
    </row>
    <row r="39" spans="2:16" ht="12.5">
      <c r="B39" s="7" t="str">
        <f t="shared" si="5"/>
        <v/>
      </c>
      <c r="C39" s="50">
        <f>IF(D11="","-",+C38+1)</f>
        <v>2034</v>
      </c>
      <c r="D39" s="55">
        <f>IF(F38+SUM(E$17:E38)=D$10,F38,D$10-SUM(E$17:E38))</f>
        <v>111024.11090280491</v>
      </c>
      <c r="E39" s="377">
        <f>IF(+I14&lt;F38,I14,D39)</f>
        <v>5628.0487804878048</v>
      </c>
      <c r="F39" s="55">
        <f t="shared" si="29"/>
        <v>105396.0621223171</v>
      </c>
      <c r="G39" s="378">
        <f t="shared" si="30"/>
        <v>18593.214508211691</v>
      </c>
      <c r="H39" s="363">
        <f t="shared" si="31"/>
        <v>18593.214508211691</v>
      </c>
      <c r="I39" s="52">
        <f t="shared" si="9"/>
        <v>0</v>
      </c>
      <c r="J39" s="52"/>
      <c r="K39" s="129"/>
      <c r="L39" s="54">
        <f t="shared" si="1"/>
        <v>0</v>
      </c>
      <c r="M39" s="129"/>
      <c r="N39" s="54">
        <f t="shared" si="3"/>
        <v>0</v>
      </c>
      <c r="O39" s="54">
        <f t="shared" si="4"/>
        <v>0</v>
      </c>
      <c r="P39" s="1"/>
    </row>
    <row r="40" spans="2:16" ht="12.5">
      <c r="B40" s="7" t="str">
        <f t="shared" si="5"/>
        <v/>
      </c>
      <c r="C40" s="50">
        <f>IF(D11="","-",+C39+1)</f>
        <v>2035</v>
      </c>
      <c r="D40" s="55">
        <f>IF(F39+SUM(E$17:E39)=D$10,F39,D$10-SUM(E$17:E39))</f>
        <v>105396.0621223171</v>
      </c>
      <c r="E40" s="377">
        <f>IF(+I14&lt;F39,I14,D40)</f>
        <v>5628.0487804878048</v>
      </c>
      <c r="F40" s="55">
        <f t="shared" si="29"/>
        <v>99768.013341829297</v>
      </c>
      <c r="G40" s="378">
        <f t="shared" si="30"/>
        <v>17918.89118480996</v>
      </c>
      <c r="H40" s="363">
        <f t="shared" si="31"/>
        <v>17918.89118480996</v>
      </c>
      <c r="I40" s="52">
        <f t="shared" si="9"/>
        <v>0</v>
      </c>
      <c r="J40" s="52"/>
      <c r="K40" s="129"/>
      <c r="L40" s="54">
        <f t="shared" si="1"/>
        <v>0</v>
      </c>
      <c r="M40" s="129"/>
      <c r="N40" s="54">
        <f t="shared" si="3"/>
        <v>0</v>
      </c>
      <c r="O40" s="54">
        <f t="shared" si="4"/>
        <v>0</v>
      </c>
      <c r="P40" s="1"/>
    </row>
    <row r="41" spans="2:16" ht="12.5">
      <c r="B41" s="7" t="str">
        <f t="shared" si="5"/>
        <v/>
      </c>
      <c r="C41" s="50">
        <f>IF(D11="","-",+C40+1)</f>
        <v>2036</v>
      </c>
      <c r="D41" s="55">
        <f>IF(F40+SUM(E$17:E40)=D$10,F40,D$10-SUM(E$17:E40))</f>
        <v>99768.013341829297</v>
      </c>
      <c r="E41" s="377">
        <f>IF(+I14&lt;F40,I14,D41)</f>
        <v>5628.0487804878048</v>
      </c>
      <c r="F41" s="55">
        <f t="shared" si="29"/>
        <v>94139.96456134149</v>
      </c>
      <c r="G41" s="378">
        <f t="shared" si="30"/>
        <v>17244.567861408235</v>
      </c>
      <c r="H41" s="363">
        <f t="shared" si="31"/>
        <v>17244.567861408235</v>
      </c>
      <c r="I41" s="52">
        <f t="shared" si="9"/>
        <v>0</v>
      </c>
      <c r="J41" s="52"/>
      <c r="K41" s="129"/>
      <c r="L41" s="54">
        <f t="shared" si="1"/>
        <v>0</v>
      </c>
      <c r="M41" s="129"/>
      <c r="N41" s="54">
        <f t="shared" si="3"/>
        <v>0</v>
      </c>
      <c r="O41" s="54">
        <f t="shared" si="4"/>
        <v>0</v>
      </c>
      <c r="P41" s="1"/>
    </row>
    <row r="42" spans="2:16" ht="12.5">
      <c r="B42" s="7" t="str">
        <f t="shared" si="5"/>
        <v/>
      </c>
      <c r="C42" s="50">
        <f>IF(D11="","-",+C41+1)</f>
        <v>2037</v>
      </c>
      <c r="D42" s="55">
        <f>IF(F41+SUM(E$17:E41)=D$10,F41,D$10-SUM(E$17:E41))</f>
        <v>94139.96456134149</v>
      </c>
      <c r="E42" s="377">
        <f>IF(+I14&lt;F41,I14,D42)</f>
        <v>5628.0487804878048</v>
      </c>
      <c r="F42" s="55">
        <f t="shared" si="29"/>
        <v>88511.915780853684</v>
      </c>
      <c r="G42" s="378">
        <f t="shared" si="30"/>
        <v>16570.244538006504</v>
      </c>
      <c r="H42" s="363">
        <f t="shared" si="31"/>
        <v>16570.244538006504</v>
      </c>
      <c r="I42" s="52">
        <f t="shared" si="9"/>
        <v>0</v>
      </c>
      <c r="J42" s="52"/>
      <c r="K42" s="129"/>
      <c r="L42" s="54">
        <f t="shared" si="1"/>
        <v>0</v>
      </c>
      <c r="M42" s="129"/>
      <c r="N42" s="54">
        <f t="shared" si="3"/>
        <v>0</v>
      </c>
      <c r="O42" s="54">
        <f t="shared" si="4"/>
        <v>0</v>
      </c>
      <c r="P42" s="1"/>
    </row>
    <row r="43" spans="2:16" ht="12.5">
      <c r="B43" s="7" t="str">
        <f t="shared" si="5"/>
        <v/>
      </c>
      <c r="C43" s="50">
        <f>IF(D11="","-",+C42+1)</f>
        <v>2038</v>
      </c>
      <c r="D43" s="55">
        <f>IF(F42+SUM(E$17:E42)=D$10,F42,D$10-SUM(E$17:E42))</f>
        <v>88511.915780853684</v>
      </c>
      <c r="E43" s="377">
        <f>IF(+I14&lt;F42,I14,D43)</f>
        <v>5628.0487804878048</v>
      </c>
      <c r="F43" s="55">
        <f t="shared" si="29"/>
        <v>82883.867000365877</v>
      </c>
      <c r="G43" s="378">
        <f t="shared" si="30"/>
        <v>15895.921214604776</v>
      </c>
      <c r="H43" s="363">
        <f t="shared" si="31"/>
        <v>15895.921214604776</v>
      </c>
      <c r="I43" s="52">
        <f t="shared" si="9"/>
        <v>0</v>
      </c>
      <c r="J43" s="52"/>
      <c r="K43" s="129"/>
      <c r="L43" s="54">
        <f t="shared" si="1"/>
        <v>0</v>
      </c>
      <c r="M43" s="129"/>
      <c r="N43" s="54">
        <f t="shared" si="3"/>
        <v>0</v>
      </c>
      <c r="O43" s="54">
        <f t="shared" si="4"/>
        <v>0</v>
      </c>
      <c r="P43" s="1"/>
    </row>
    <row r="44" spans="2:16" ht="12.5">
      <c r="B44" s="7" t="str">
        <f t="shared" si="5"/>
        <v/>
      </c>
      <c r="C44" s="50">
        <f>IF(D11="","-",+C43+1)</f>
        <v>2039</v>
      </c>
      <c r="D44" s="55">
        <f>IF(F43+SUM(E$17:E43)=D$10,F43,D$10-SUM(E$17:E43))</f>
        <v>82883.867000365877</v>
      </c>
      <c r="E44" s="377">
        <f>IF(+I14&lt;F43,I14,D44)</f>
        <v>5628.0487804878048</v>
      </c>
      <c r="F44" s="55">
        <f t="shared" si="29"/>
        <v>77255.818219878071</v>
      </c>
      <c r="G44" s="378">
        <f t="shared" si="30"/>
        <v>15221.597891203046</v>
      </c>
      <c r="H44" s="363">
        <f t="shared" si="31"/>
        <v>15221.597891203046</v>
      </c>
      <c r="I44" s="52">
        <f t="shared" si="9"/>
        <v>0</v>
      </c>
      <c r="J44" s="52"/>
      <c r="K44" s="129"/>
      <c r="L44" s="54">
        <f t="shared" si="1"/>
        <v>0</v>
      </c>
      <c r="M44" s="129"/>
      <c r="N44" s="54">
        <f t="shared" si="3"/>
        <v>0</v>
      </c>
      <c r="O44" s="54">
        <f t="shared" si="4"/>
        <v>0</v>
      </c>
      <c r="P44" s="1"/>
    </row>
    <row r="45" spans="2:16" ht="12.5">
      <c r="B45" s="7" t="str">
        <f t="shared" si="5"/>
        <v/>
      </c>
      <c r="C45" s="50">
        <f>IF(D11="","-",+C44+1)</f>
        <v>2040</v>
      </c>
      <c r="D45" s="55">
        <f>IF(F44+SUM(E$17:E44)=D$10,F44,D$10-SUM(E$17:E44))</f>
        <v>77255.818219878071</v>
      </c>
      <c r="E45" s="377">
        <f>IF(+I14&lt;F44,I14,D45)</f>
        <v>5628.0487804878048</v>
      </c>
      <c r="F45" s="55">
        <f t="shared" si="29"/>
        <v>71627.769439390264</v>
      </c>
      <c r="G45" s="378">
        <f t="shared" si="30"/>
        <v>14547.27456780132</v>
      </c>
      <c r="H45" s="363">
        <f t="shared" si="31"/>
        <v>14547.27456780132</v>
      </c>
      <c r="I45" s="52">
        <f t="shared" si="9"/>
        <v>0</v>
      </c>
      <c r="J45" s="52"/>
      <c r="K45" s="129"/>
      <c r="L45" s="54">
        <f t="shared" si="1"/>
        <v>0</v>
      </c>
      <c r="M45" s="129"/>
      <c r="N45" s="54">
        <f t="shared" si="3"/>
        <v>0</v>
      </c>
      <c r="O45" s="54">
        <f t="shared" si="4"/>
        <v>0</v>
      </c>
      <c r="P45" s="1"/>
    </row>
    <row r="46" spans="2:16" ht="12.5">
      <c r="B46" s="7" t="str">
        <f t="shared" si="5"/>
        <v/>
      </c>
      <c r="C46" s="50">
        <f>IF(D11="","-",+C45+1)</f>
        <v>2041</v>
      </c>
      <c r="D46" s="55">
        <f>IF(F45+SUM(E$17:E45)=D$10,F45,D$10-SUM(E$17:E45))</f>
        <v>71627.769439390264</v>
      </c>
      <c r="E46" s="377">
        <f>IF(+I14&lt;F45,I14,D46)</f>
        <v>5628.0487804878048</v>
      </c>
      <c r="F46" s="55">
        <f t="shared" si="29"/>
        <v>65999.720658902457</v>
      </c>
      <c r="G46" s="378">
        <f t="shared" si="30"/>
        <v>13872.951244399588</v>
      </c>
      <c r="H46" s="363">
        <f t="shared" si="31"/>
        <v>13872.951244399588</v>
      </c>
      <c r="I46" s="52">
        <f t="shared" si="9"/>
        <v>0</v>
      </c>
      <c r="J46" s="52"/>
      <c r="K46" s="129"/>
      <c r="L46" s="54">
        <f t="shared" si="1"/>
        <v>0</v>
      </c>
      <c r="M46" s="129"/>
      <c r="N46" s="54">
        <f t="shared" si="3"/>
        <v>0</v>
      </c>
      <c r="O46" s="54">
        <f t="shared" si="4"/>
        <v>0</v>
      </c>
      <c r="P46" s="1"/>
    </row>
    <row r="47" spans="2:16" ht="12.5">
      <c r="B47" s="7" t="str">
        <f t="shared" si="5"/>
        <v/>
      </c>
      <c r="C47" s="50">
        <f>IF(D11="","-",+C46+1)</f>
        <v>2042</v>
      </c>
      <c r="D47" s="55">
        <f>IF(F46+SUM(E$17:E46)=D$10,F46,D$10-SUM(E$17:E46))</f>
        <v>65999.720658902457</v>
      </c>
      <c r="E47" s="377">
        <f>IF(+I14&lt;F46,I14,D47)</f>
        <v>5628.0487804878048</v>
      </c>
      <c r="F47" s="55">
        <f t="shared" si="29"/>
        <v>60371.671878414651</v>
      </c>
      <c r="G47" s="378">
        <f t="shared" si="30"/>
        <v>13198.62792099786</v>
      </c>
      <c r="H47" s="363">
        <f t="shared" si="31"/>
        <v>13198.62792099786</v>
      </c>
      <c r="I47" s="52">
        <f t="shared" si="9"/>
        <v>0</v>
      </c>
      <c r="J47" s="52"/>
      <c r="K47" s="129"/>
      <c r="L47" s="54">
        <f t="shared" si="1"/>
        <v>0</v>
      </c>
      <c r="M47" s="129"/>
      <c r="N47" s="54">
        <f t="shared" si="3"/>
        <v>0</v>
      </c>
      <c r="O47" s="54">
        <f t="shared" si="4"/>
        <v>0</v>
      </c>
      <c r="P47" s="1"/>
    </row>
    <row r="48" spans="2:16" ht="12.5">
      <c r="B48" s="7" t="str">
        <f t="shared" si="5"/>
        <v/>
      </c>
      <c r="C48" s="50">
        <f>IF(D11="","-",+C47+1)</f>
        <v>2043</v>
      </c>
      <c r="D48" s="55">
        <f>IF(F47+SUM(E$17:E47)=D$10,F47,D$10-SUM(E$17:E47))</f>
        <v>60371.671878414651</v>
      </c>
      <c r="E48" s="377">
        <f>IF(+I14&lt;F47,I14,D48)</f>
        <v>5628.0487804878048</v>
      </c>
      <c r="F48" s="55">
        <f t="shared" si="29"/>
        <v>54743.623097926844</v>
      </c>
      <c r="G48" s="378">
        <f t="shared" si="30"/>
        <v>12524.304597596132</v>
      </c>
      <c r="H48" s="363">
        <f t="shared" si="31"/>
        <v>12524.304597596132</v>
      </c>
      <c r="I48" s="52">
        <f t="shared" si="9"/>
        <v>0</v>
      </c>
      <c r="J48" s="52"/>
      <c r="K48" s="129"/>
      <c r="L48" s="54">
        <f t="shared" si="1"/>
        <v>0</v>
      </c>
      <c r="M48" s="129"/>
      <c r="N48" s="54">
        <f t="shared" si="3"/>
        <v>0</v>
      </c>
      <c r="O48" s="54">
        <f t="shared" si="4"/>
        <v>0</v>
      </c>
      <c r="P48" s="1"/>
    </row>
    <row r="49" spans="2:17" ht="12.5">
      <c r="B49" s="7" t="str">
        <f t="shared" si="5"/>
        <v/>
      </c>
      <c r="C49" s="50">
        <f>IF(D11="","-",+C48+1)</f>
        <v>2044</v>
      </c>
      <c r="D49" s="55">
        <f>IF(F48+SUM(E$17:E48)=D$10,F48,D$10-SUM(E$17:E48))</f>
        <v>54743.623097926844</v>
      </c>
      <c r="E49" s="377">
        <f>IF(+I14&lt;F48,I14,D49)</f>
        <v>5628.0487804878048</v>
      </c>
      <c r="F49" s="55">
        <f t="shared" ref="F49:F72" si="32">+D49-E49</f>
        <v>49115.574317439037</v>
      </c>
      <c r="G49" s="378">
        <f t="shared" si="30"/>
        <v>11849.981274194404</v>
      </c>
      <c r="H49" s="363">
        <f t="shared" si="31"/>
        <v>11849.981274194404</v>
      </c>
      <c r="I49" s="52">
        <f t="shared" ref="I49:I72" si="33">H49-G49</f>
        <v>0</v>
      </c>
      <c r="J49" s="52"/>
      <c r="K49" s="129"/>
      <c r="L49" s="54">
        <f t="shared" ref="L49:L72" si="34">IF(K49&lt;&gt;0,+G49-K49,0)</f>
        <v>0</v>
      </c>
      <c r="M49" s="129"/>
      <c r="N49" s="54">
        <f t="shared" ref="N49:N72" si="35">IF(M49&lt;&gt;0,+H49-M49,0)</f>
        <v>0</v>
      </c>
      <c r="O49" s="54">
        <f t="shared" ref="O49:O72" si="36">+N49-L49</f>
        <v>0</v>
      </c>
      <c r="P49" s="1"/>
    </row>
    <row r="50" spans="2:17" ht="12.5">
      <c r="B50" s="7" t="str">
        <f t="shared" ref="B50:B72" si="37">IF(D50=F49,"","IU")</f>
        <v/>
      </c>
      <c r="C50" s="50">
        <f>IF(D11="","-",+C49+1)</f>
        <v>2045</v>
      </c>
      <c r="D50" s="55">
        <f>IF(F49+SUM(E$17:E49)=D$10,F49,D$10-SUM(E$17:E49))</f>
        <v>49115.574317439037</v>
      </c>
      <c r="E50" s="377">
        <f>IF(+I14&lt;F49,I14,D50)</f>
        <v>5628.0487804878048</v>
      </c>
      <c r="F50" s="55">
        <f t="shared" si="32"/>
        <v>43487.525536951231</v>
      </c>
      <c r="G50" s="378">
        <f t="shared" si="30"/>
        <v>11175.657950792674</v>
      </c>
      <c r="H50" s="363">
        <f t="shared" si="31"/>
        <v>11175.657950792674</v>
      </c>
      <c r="I50" s="52">
        <f t="shared" si="33"/>
        <v>0</v>
      </c>
      <c r="J50" s="52"/>
      <c r="K50" s="129"/>
      <c r="L50" s="54">
        <f t="shared" si="34"/>
        <v>0</v>
      </c>
      <c r="M50" s="129"/>
      <c r="N50" s="54">
        <f t="shared" si="35"/>
        <v>0</v>
      </c>
      <c r="O50" s="54">
        <f t="shared" si="36"/>
        <v>0</v>
      </c>
      <c r="P50" s="1"/>
    </row>
    <row r="51" spans="2:17" ht="12.5">
      <c r="B51" s="7" t="str">
        <f t="shared" si="37"/>
        <v/>
      </c>
      <c r="C51" s="50">
        <f>IF(D11="","-",+C50+1)</f>
        <v>2046</v>
      </c>
      <c r="D51" s="55">
        <f>IF(F50+SUM(E$17:E50)=D$10,F50,D$10-SUM(E$17:E50))</f>
        <v>43487.525536951231</v>
      </c>
      <c r="E51" s="377">
        <f>IF(+I14&lt;F50,I14,D51)</f>
        <v>5628.0487804878048</v>
      </c>
      <c r="F51" s="55">
        <f t="shared" si="32"/>
        <v>37859.476756463424</v>
      </c>
      <c r="G51" s="378">
        <f t="shared" si="30"/>
        <v>10501.334627390945</v>
      </c>
      <c r="H51" s="363">
        <f t="shared" si="31"/>
        <v>10501.334627390945</v>
      </c>
      <c r="I51" s="52">
        <f t="shared" si="33"/>
        <v>0</v>
      </c>
      <c r="J51" s="52"/>
      <c r="K51" s="129"/>
      <c r="L51" s="54">
        <f t="shared" si="34"/>
        <v>0</v>
      </c>
      <c r="M51" s="129"/>
      <c r="N51" s="54">
        <f t="shared" si="35"/>
        <v>0</v>
      </c>
      <c r="O51" s="54">
        <f t="shared" si="36"/>
        <v>0</v>
      </c>
      <c r="P51" s="1"/>
    </row>
    <row r="52" spans="2:17" ht="12.5">
      <c r="B52" s="7" t="str">
        <f t="shared" si="37"/>
        <v/>
      </c>
      <c r="C52" s="50">
        <f>IF(D11="","-",+C51+1)</f>
        <v>2047</v>
      </c>
      <c r="D52" s="55">
        <f>IF(F51+SUM(E$17:E51)=D$10,F51,D$10-SUM(E$17:E51))</f>
        <v>37859.476756463424</v>
      </c>
      <c r="E52" s="377">
        <f>IF(+I14&lt;F51,I14,D52)</f>
        <v>5628.0487804878048</v>
      </c>
      <c r="F52" s="55">
        <f t="shared" si="32"/>
        <v>32231.427975975617</v>
      </c>
      <c r="G52" s="378">
        <f t="shared" si="30"/>
        <v>9827.0113039892167</v>
      </c>
      <c r="H52" s="363">
        <f t="shared" si="31"/>
        <v>9827.0113039892167</v>
      </c>
      <c r="I52" s="52">
        <f t="shared" si="33"/>
        <v>0</v>
      </c>
      <c r="J52" s="52"/>
      <c r="K52" s="129"/>
      <c r="L52" s="54">
        <f t="shared" si="34"/>
        <v>0</v>
      </c>
      <c r="M52" s="129"/>
      <c r="N52" s="54">
        <f t="shared" si="35"/>
        <v>0</v>
      </c>
      <c r="O52" s="54">
        <f t="shared" si="36"/>
        <v>0</v>
      </c>
      <c r="P52" s="1"/>
    </row>
    <row r="53" spans="2:17" ht="12.5">
      <c r="B53" s="7" t="str">
        <f t="shared" si="37"/>
        <v/>
      </c>
      <c r="C53" s="50">
        <f>IF(D11="","-",+C52+1)</f>
        <v>2048</v>
      </c>
      <c r="D53" s="55">
        <f>IF(F52+SUM(E$17:E52)=D$10,F52,D$10-SUM(E$17:E52))</f>
        <v>32231.427975975617</v>
      </c>
      <c r="E53" s="377">
        <f>IF(+I14&lt;F52,I14,D53)</f>
        <v>5628.0487804878048</v>
      </c>
      <c r="F53" s="55">
        <f t="shared" si="32"/>
        <v>26603.379195487811</v>
      </c>
      <c r="G53" s="378">
        <f t="shared" si="30"/>
        <v>9152.6879805874887</v>
      </c>
      <c r="H53" s="363">
        <f t="shared" si="31"/>
        <v>9152.6879805874887</v>
      </c>
      <c r="I53" s="52">
        <f t="shared" si="33"/>
        <v>0</v>
      </c>
      <c r="J53" s="52"/>
      <c r="K53" s="129"/>
      <c r="L53" s="54">
        <f t="shared" si="34"/>
        <v>0</v>
      </c>
      <c r="M53" s="129"/>
      <c r="N53" s="54">
        <f t="shared" si="35"/>
        <v>0</v>
      </c>
      <c r="O53" s="54">
        <f t="shared" si="36"/>
        <v>0</v>
      </c>
      <c r="P53" s="1"/>
    </row>
    <row r="54" spans="2:17" ht="12.5">
      <c r="B54" s="7" t="str">
        <f t="shared" si="37"/>
        <v/>
      </c>
      <c r="C54" s="50">
        <f>IF(D11="","-",+C53+1)</f>
        <v>2049</v>
      </c>
      <c r="D54" s="55">
        <f>IF(F53+SUM(E$17:E53)=D$10,F53,D$10-SUM(E$17:E53))</f>
        <v>26603.379195487811</v>
      </c>
      <c r="E54" s="377">
        <f>IF(+I14&lt;F53,I14,D54)</f>
        <v>5628.0487804878048</v>
      </c>
      <c r="F54" s="55">
        <f t="shared" si="32"/>
        <v>20975.330415000004</v>
      </c>
      <c r="G54" s="378">
        <f t="shared" ref="G54:G72" si="38">+I$12*((D54+F54)/2)+E54</f>
        <v>8478.3646571857589</v>
      </c>
      <c r="H54" s="363">
        <f t="shared" ref="H54:H72" si="39">+I$13*((D54+F54)/2)+E54</f>
        <v>8478.3646571857589</v>
      </c>
      <c r="I54" s="52">
        <f t="shared" si="33"/>
        <v>0</v>
      </c>
      <c r="J54" s="52"/>
      <c r="K54" s="129"/>
      <c r="L54" s="54">
        <f t="shared" si="34"/>
        <v>0</v>
      </c>
      <c r="M54" s="129"/>
      <c r="N54" s="54">
        <f t="shared" si="35"/>
        <v>0</v>
      </c>
      <c r="O54" s="54">
        <f t="shared" si="36"/>
        <v>0</v>
      </c>
      <c r="P54" s="1"/>
    </row>
    <row r="55" spans="2:17" ht="12.5">
      <c r="B55" s="7" t="str">
        <f t="shared" si="37"/>
        <v/>
      </c>
      <c r="C55" s="50">
        <f>IF(D11="","-",+C54+1)</f>
        <v>2050</v>
      </c>
      <c r="D55" s="55">
        <f>IF(F54+SUM(E$17:E54)=D$10,F54,D$10-SUM(E$17:E54))</f>
        <v>20975.330415000004</v>
      </c>
      <c r="E55" s="377">
        <f>IF(+I14&lt;F54,I14,D55)</f>
        <v>5628.0487804878048</v>
      </c>
      <c r="F55" s="55">
        <f t="shared" si="32"/>
        <v>15347.281634512199</v>
      </c>
      <c r="G55" s="378">
        <f t="shared" si="38"/>
        <v>7804.0413337840309</v>
      </c>
      <c r="H55" s="363">
        <f t="shared" si="39"/>
        <v>7804.0413337840309</v>
      </c>
      <c r="I55" s="52">
        <f t="shared" si="33"/>
        <v>0</v>
      </c>
      <c r="J55" s="52"/>
      <c r="K55" s="129"/>
      <c r="L55" s="54">
        <f t="shared" si="34"/>
        <v>0</v>
      </c>
      <c r="M55" s="129"/>
      <c r="N55" s="54">
        <f t="shared" si="35"/>
        <v>0</v>
      </c>
      <c r="O55" s="54">
        <f t="shared" si="36"/>
        <v>0</v>
      </c>
      <c r="P55" s="1"/>
    </row>
    <row r="56" spans="2:17" ht="12.5">
      <c r="B56" s="7" t="str">
        <f t="shared" si="37"/>
        <v/>
      </c>
      <c r="C56" s="50">
        <f>IF(D11="","-",+C55+1)</f>
        <v>2051</v>
      </c>
      <c r="D56" s="55">
        <f>IF(F55+SUM(E$17:E55)=D$10,F55,D$10-SUM(E$17:E55))</f>
        <v>15347.281634512199</v>
      </c>
      <c r="E56" s="377">
        <f>IF(+I14&lt;F55,I14,D56)</f>
        <v>5628.0487804878048</v>
      </c>
      <c r="F56" s="55">
        <f t="shared" si="32"/>
        <v>9719.2328540243943</v>
      </c>
      <c r="G56" s="378">
        <f t="shared" si="38"/>
        <v>7129.718010382303</v>
      </c>
      <c r="H56" s="363">
        <f t="shared" si="39"/>
        <v>7129.718010382303</v>
      </c>
      <c r="I56" s="52">
        <f t="shared" si="33"/>
        <v>0</v>
      </c>
      <c r="J56" s="52"/>
      <c r="K56" s="129"/>
      <c r="L56" s="54">
        <f t="shared" si="34"/>
        <v>0</v>
      </c>
      <c r="M56" s="129"/>
      <c r="N56" s="54">
        <f t="shared" si="35"/>
        <v>0</v>
      </c>
      <c r="O56" s="54">
        <f t="shared" si="36"/>
        <v>0</v>
      </c>
      <c r="P56" s="1"/>
    </row>
    <row r="57" spans="2:17" ht="12.5">
      <c r="B57" s="7" t="str">
        <f t="shared" si="37"/>
        <v/>
      </c>
      <c r="C57" s="50">
        <f>IF(D11="","-",+C56+1)</f>
        <v>2052</v>
      </c>
      <c r="D57" s="55">
        <f>IF(F56+SUM(E$17:E56)=D$10,F56,D$10-SUM(E$17:E56))</f>
        <v>9719.2328540243943</v>
      </c>
      <c r="E57" s="377">
        <f>IF(+I14&lt;F56,I14,D57)</f>
        <v>5628.0487804878048</v>
      </c>
      <c r="F57" s="55">
        <f t="shared" si="32"/>
        <v>4091.1840735365895</v>
      </c>
      <c r="G57" s="378">
        <f t="shared" si="38"/>
        <v>6455.3946869805741</v>
      </c>
      <c r="H57" s="363">
        <f t="shared" si="39"/>
        <v>6455.3946869805741</v>
      </c>
      <c r="I57" s="52">
        <f t="shared" si="33"/>
        <v>0</v>
      </c>
      <c r="J57" s="52"/>
      <c r="K57" s="129"/>
      <c r="L57" s="54">
        <f t="shared" si="34"/>
        <v>0</v>
      </c>
      <c r="M57" s="129"/>
      <c r="N57" s="54">
        <f t="shared" si="35"/>
        <v>0</v>
      </c>
      <c r="O57" s="54">
        <f t="shared" si="36"/>
        <v>0</v>
      </c>
      <c r="P57" s="1"/>
    </row>
    <row r="58" spans="2:17" ht="12.5">
      <c r="B58" s="7" t="str">
        <f t="shared" si="37"/>
        <v/>
      </c>
      <c r="C58" s="50">
        <f>IF(D11="","-",+C57+1)</f>
        <v>2053</v>
      </c>
      <c r="D58" s="55">
        <f>IF(F57+SUM(E$17:E57)=D$10,F57,D$10-SUM(E$17:E57))</f>
        <v>4091.1840735365895</v>
      </c>
      <c r="E58" s="377">
        <f>IF(+I14&lt;F57,I14,D58)</f>
        <v>4091.1840735365895</v>
      </c>
      <c r="F58" s="55">
        <f t="shared" si="32"/>
        <v>0</v>
      </c>
      <c r="G58" s="378">
        <f t="shared" si="38"/>
        <v>4336.2761959325417</v>
      </c>
      <c r="H58" s="363">
        <f t="shared" si="39"/>
        <v>4336.2761959325417</v>
      </c>
      <c r="I58" s="52">
        <f t="shared" si="33"/>
        <v>0</v>
      </c>
      <c r="J58" s="52"/>
      <c r="K58" s="129"/>
      <c r="L58" s="54">
        <f t="shared" si="34"/>
        <v>0</v>
      </c>
      <c r="M58" s="129"/>
      <c r="N58" s="54">
        <f t="shared" si="35"/>
        <v>0</v>
      </c>
      <c r="O58" s="54">
        <f t="shared" si="36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37"/>
        <v/>
      </c>
      <c r="C59" s="50">
        <f>IF(D11="","-",+C58+1)</f>
        <v>2054</v>
      </c>
      <c r="D59" s="55">
        <f>IF(F58+SUM(E$17:E58)=D$10,F58,D$10-SUM(E$17:E58))</f>
        <v>0</v>
      </c>
      <c r="E59" s="377">
        <f>IF(+I14&lt;F58,I14,D59)</f>
        <v>0</v>
      </c>
      <c r="F59" s="55">
        <f t="shared" si="32"/>
        <v>0</v>
      </c>
      <c r="G59" s="378">
        <f t="shared" si="38"/>
        <v>0</v>
      </c>
      <c r="H59" s="363">
        <f t="shared" si="39"/>
        <v>0</v>
      </c>
      <c r="I59" s="52">
        <f t="shared" si="33"/>
        <v>0</v>
      </c>
      <c r="J59" s="52"/>
      <c r="K59" s="129"/>
      <c r="L59" s="54">
        <f t="shared" si="34"/>
        <v>0</v>
      </c>
      <c r="M59" s="129"/>
      <c r="N59" s="54">
        <f t="shared" si="35"/>
        <v>0</v>
      </c>
      <c r="O59" s="54">
        <f t="shared" si="36"/>
        <v>0</v>
      </c>
      <c r="P59" s="1"/>
    </row>
    <row r="60" spans="2:17" ht="12.5">
      <c r="B60" s="7" t="str">
        <f t="shared" si="37"/>
        <v/>
      </c>
      <c r="C60" s="50">
        <f>IF(D11="","-",+C59+1)</f>
        <v>2055</v>
      </c>
      <c r="D60" s="55">
        <f>IF(F59+SUM(E$17:E59)=D$10,F59,D$10-SUM(E$17:E59))</f>
        <v>0</v>
      </c>
      <c r="E60" s="377">
        <f>IF(+I14&lt;F59,I14,D60)</f>
        <v>0</v>
      </c>
      <c r="F60" s="55">
        <f t="shared" si="32"/>
        <v>0</v>
      </c>
      <c r="G60" s="378">
        <f t="shared" si="38"/>
        <v>0</v>
      </c>
      <c r="H60" s="363">
        <f t="shared" si="39"/>
        <v>0</v>
      </c>
      <c r="I60" s="52">
        <f t="shared" si="33"/>
        <v>0</v>
      </c>
      <c r="J60" s="52"/>
      <c r="K60" s="129"/>
      <c r="L60" s="54">
        <f t="shared" si="34"/>
        <v>0</v>
      </c>
      <c r="M60" s="129"/>
      <c r="N60" s="54">
        <f t="shared" si="35"/>
        <v>0</v>
      </c>
      <c r="O60" s="54">
        <f t="shared" si="36"/>
        <v>0</v>
      </c>
      <c r="P60" s="1"/>
    </row>
    <row r="61" spans="2:17" ht="12.5">
      <c r="B61" s="7" t="str">
        <f t="shared" si="37"/>
        <v/>
      </c>
      <c r="C61" s="50">
        <f>IF(D11="","-",+C60+1)</f>
        <v>2056</v>
      </c>
      <c r="D61" s="55">
        <f>IF(F60+SUM(E$17:E60)=D$10,F60,D$10-SUM(E$17:E60))</f>
        <v>0</v>
      </c>
      <c r="E61" s="377">
        <f>IF(+I14&lt;F60,I14,D61)</f>
        <v>0</v>
      </c>
      <c r="F61" s="55">
        <f t="shared" si="32"/>
        <v>0</v>
      </c>
      <c r="G61" s="379">
        <f t="shared" si="38"/>
        <v>0</v>
      </c>
      <c r="H61" s="363">
        <f t="shared" si="39"/>
        <v>0</v>
      </c>
      <c r="I61" s="52">
        <f t="shared" si="33"/>
        <v>0</v>
      </c>
      <c r="J61" s="52"/>
      <c r="K61" s="129"/>
      <c r="L61" s="54">
        <f t="shared" si="34"/>
        <v>0</v>
      </c>
      <c r="M61" s="129"/>
      <c r="N61" s="54">
        <f t="shared" si="35"/>
        <v>0</v>
      </c>
      <c r="O61" s="54">
        <f t="shared" si="36"/>
        <v>0</v>
      </c>
      <c r="P61" s="1"/>
    </row>
    <row r="62" spans="2:17" ht="12.5">
      <c r="B62" s="7" t="str">
        <f t="shared" si="37"/>
        <v/>
      </c>
      <c r="C62" s="50">
        <f>IF(D11="","-",+C61+1)</f>
        <v>2057</v>
      </c>
      <c r="D62" s="55">
        <f>IF(F61+SUM(E$17:E61)=D$10,F61,D$10-SUM(E$17:E61))</f>
        <v>0</v>
      </c>
      <c r="E62" s="377">
        <f>IF(+I14&lt;F61,I14,D62)</f>
        <v>0</v>
      </c>
      <c r="F62" s="55">
        <f t="shared" si="32"/>
        <v>0</v>
      </c>
      <c r="G62" s="379">
        <f t="shared" si="38"/>
        <v>0</v>
      </c>
      <c r="H62" s="363">
        <f t="shared" si="39"/>
        <v>0</v>
      </c>
      <c r="I62" s="52">
        <f t="shared" si="33"/>
        <v>0</v>
      </c>
      <c r="J62" s="52"/>
      <c r="K62" s="129"/>
      <c r="L62" s="54">
        <f t="shared" si="34"/>
        <v>0</v>
      </c>
      <c r="M62" s="129"/>
      <c r="N62" s="54">
        <f t="shared" si="35"/>
        <v>0</v>
      </c>
      <c r="O62" s="54">
        <f t="shared" si="36"/>
        <v>0</v>
      </c>
      <c r="P62" s="1"/>
    </row>
    <row r="63" spans="2:17" ht="12.5">
      <c r="B63" s="7" t="str">
        <f t="shared" si="37"/>
        <v/>
      </c>
      <c r="C63" s="50">
        <f>IF(D11="","-",+C62+1)</f>
        <v>2058</v>
      </c>
      <c r="D63" s="55">
        <f>IF(F62+SUM(E$17:E62)=D$10,F62,D$10-SUM(E$17:E62))</f>
        <v>0</v>
      </c>
      <c r="E63" s="377">
        <f>IF(+I14&lt;F62,I14,D63)</f>
        <v>0</v>
      </c>
      <c r="F63" s="55">
        <f t="shared" si="32"/>
        <v>0</v>
      </c>
      <c r="G63" s="379">
        <f t="shared" si="38"/>
        <v>0</v>
      </c>
      <c r="H63" s="363">
        <f t="shared" si="39"/>
        <v>0</v>
      </c>
      <c r="I63" s="52">
        <f t="shared" si="33"/>
        <v>0</v>
      </c>
      <c r="J63" s="52"/>
      <c r="K63" s="129"/>
      <c r="L63" s="54">
        <f t="shared" si="34"/>
        <v>0</v>
      </c>
      <c r="M63" s="129"/>
      <c r="N63" s="54">
        <f t="shared" si="35"/>
        <v>0</v>
      </c>
      <c r="O63" s="54">
        <f t="shared" si="36"/>
        <v>0</v>
      </c>
      <c r="P63" s="1"/>
    </row>
    <row r="64" spans="2:17" ht="12.5">
      <c r="B64" s="7" t="str">
        <f t="shared" si="37"/>
        <v/>
      </c>
      <c r="C64" s="50">
        <f>IF(D11="","-",+C63+1)</f>
        <v>2059</v>
      </c>
      <c r="D64" s="55">
        <f>IF(F63+SUM(E$17:E63)=D$10,F63,D$10-SUM(E$17:E63))</f>
        <v>0</v>
      </c>
      <c r="E64" s="377">
        <f>IF(+I14&lt;F63,I14,D64)</f>
        <v>0</v>
      </c>
      <c r="F64" s="55">
        <f t="shared" si="32"/>
        <v>0</v>
      </c>
      <c r="G64" s="379">
        <f t="shared" si="38"/>
        <v>0</v>
      </c>
      <c r="H64" s="363">
        <f t="shared" si="39"/>
        <v>0</v>
      </c>
      <c r="I64" s="52">
        <f t="shared" si="33"/>
        <v>0</v>
      </c>
      <c r="J64" s="52"/>
      <c r="K64" s="129"/>
      <c r="L64" s="54">
        <f t="shared" si="34"/>
        <v>0</v>
      </c>
      <c r="M64" s="129"/>
      <c r="N64" s="54">
        <f t="shared" si="35"/>
        <v>0</v>
      </c>
      <c r="O64" s="54">
        <f t="shared" si="36"/>
        <v>0</v>
      </c>
      <c r="P64" s="1"/>
    </row>
    <row r="65" spans="1:16" ht="12.5">
      <c r="B65" s="7" t="str">
        <f t="shared" si="37"/>
        <v/>
      </c>
      <c r="C65" s="50">
        <f>IF(D11="","-",+C64+1)</f>
        <v>2060</v>
      </c>
      <c r="D65" s="55">
        <f>IF(F64+SUM(E$17:E64)=D$10,F64,D$10-SUM(E$17:E64))</f>
        <v>0</v>
      </c>
      <c r="E65" s="377">
        <f>IF(+I14&lt;F64,I14,D65)</f>
        <v>0</v>
      </c>
      <c r="F65" s="55">
        <f t="shared" si="32"/>
        <v>0</v>
      </c>
      <c r="G65" s="379">
        <f t="shared" si="38"/>
        <v>0</v>
      </c>
      <c r="H65" s="363">
        <f t="shared" si="39"/>
        <v>0</v>
      </c>
      <c r="I65" s="52">
        <f t="shared" si="33"/>
        <v>0</v>
      </c>
      <c r="J65" s="52"/>
      <c r="K65" s="129"/>
      <c r="L65" s="54">
        <f t="shared" si="34"/>
        <v>0</v>
      </c>
      <c r="M65" s="129"/>
      <c r="N65" s="54">
        <f t="shared" si="35"/>
        <v>0</v>
      </c>
      <c r="O65" s="54">
        <f t="shared" si="36"/>
        <v>0</v>
      </c>
      <c r="P65" s="1"/>
    </row>
    <row r="66" spans="1:16" ht="12.5">
      <c r="B66" s="7" t="str">
        <f t="shared" si="37"/>
        <v/>
      </c>
      <c r="C66" s="50">
        <f>IF(D11="","-",+C65+1)</f>
        <v>2061</v>
      </c>
      <c r="D66" s="55">
        <f>IF(F65+SUM(E$17:E65)=D$10,F65,D$10-SUM(E$17:E65))</f>
        <v>0</v>
      </c>
      <c r="E66" s="377">
        <f>IF(+I14&lt;F65,I14,D66)</f>
        <v>0</v>
      </c>
      <c r="F66" s="55">
        <f t="shared" si="32"/>
        <v>0</v>
      </c>
      <c r="G66" s="379">
        <f t="shared" si="38"/>
        <v>0</v>
      </c>
      <c r="H66" s="363">
        <f t="shared" si="39"/>
        <v>0</v>
      </c>
      <c r="I66" s="52">
        <f t="shared" si="33"/>
        <v>0</v>
      </c>
      <c r="J66" s="52"/>
      <c r="K66" s="129"/>
      <c r="L66" s="54">
        <f t="shared" si="34"/>
        <v>0</v>
      </c>
      <c r="M66" s="129"/>
      <c r="N66" s="54">
        <f t="shared" si="35"/>
        <v>0</v>
      </c>
      <c r="O66" s="54">
        <f t="shared" si="36"/>
        <v>0</v>
      </c>
      <c r="P66" s="1"/>
    </row>
    <row r="67" spans="1:16" ht="12.5">
      <c r="B67" s="7" t="str">
        <f t="shared" si="37"/>
        <v/>
      </c>
      <c r="C67" s="50">
        <f>IF(D11="","-",+C66+1)</f>
        <v>2062</v>
      </c>
      <c r="D67" s="55">
        <f>IF(F66+SUM(E$17:E66)=D$10,F66,D$10-SUM(E$17:E66))</f>
        <v>0</v>
      </c>
      <c r="E67" s="377">
        <f>IF(+I14&lt;F66,I14,D67)</f>
        <v>0</v>
      </c>
      <c r="F67" s="55">
        <f t="shared" si="32"/>
        <v>0</v>
      </c>
      <c r="G67" s="379">
        <f t="shared" si="38"/>
        <v>0</v>
      </c>
      <c r="H67" s="363">
        <f t="shared" si="39"/>
        <v>0</v>
      </c>
      <c r="I67" s="52">
        <f t="shared" si="33"/>
        <v>0</v>
      </c>
      <c r="J67" s="52"/>
      <c r="K67" s="129"/>
      <c r="L67" s="54">
        <f t="shared" si="34"/>
        <v>0</v>
      </c>
      <c r="M67" s="129"/>
      <c r="N67" s="54">
        <f t="shared" si="35"/>
        <v>0</v>
      </c>
      <c r="O67" s="54">
        <f t="shared" si="36"/>
        <v>0</v>
      </c>
      <c r="P67" s="1"/>
    </row>
    <row r="68" spans="1:16" ht="12.5">
      <c r="B68" s="7" t="str">
        <f t="shared" si="37"/>
        <v/>
      </c>
      <c r="C68" s="50">
        <f>IF(D11="","-",+C67+1)</f>
        <v>2063</v>
      </c>
      <c r="D68" s="55">
        <f>IF(F67+SUM(E$17:E67)=D$10,F67,D$10-SUM(E$17:E67))</f>
        <v>0</v>
      </c>
      <c r="E68" s="377">
        <f>IF(+I14&lt;F67,I14,D68)</f>
        <v>0</v>
      </c>
      <c r="F68" s="55">
        <f t="shared" si="32"/>
        <v>0</v>
      </c>
      <c r="G68" s="379">
        <f t="shared" si="38"/>
        <v>0</v>
      </c>
      <c r="H68" s="363">
        <f t="shared" si="39"/>
        <v>0</v>
      </c>
      <c r="I68" s="52">
        <f t="shared" si="33"/>
        <v>0</v>
      </c>
      <c r="J68" s="52"/>
      <c r="K68" s="129"/>
      <c r="L68" s="54">
        <f t="shared" si="34"/>
        <v>0</v>
      </c>
      <c r="M68" s="129"/>
      <c r="N68" s="54">
        <f t="shared" si="35"/>
        <v>0</v>
      </c>
      <c r="O68" s="54">
        <f t="shared" si="36"/>
        <v>0</v>
      </c>
      <c r="P68" s="1"/>
    </row>
    <row r="69" spans="1:16" ht="12.5">
      <c r="B69" s="7" t="str">
        <f t="shared" si="37"/>
        <v/>
      </c>
      <c r="C69" s="50">
        <f>IF(D11="","-",+C68+1)</f>
        <v>2064</v>
      </c>
      <c r="D69" s="55">
        <f>IF(F68+SUM(E$17:E68)=D$10,F68,D$10-SUM(E$17:E68))</f>
        <v>0</v>
      </c>
      <c r="E69" s="377">
        <f>IF(+I14&lt;F68,I14,D69)</f>
        <v>0</v>
      </c>
      <c r="F69" s="55">
        <f t="shared" si="32"/>
        <v>0</v>
      </c>
      <c r="G69" s="379">
        <f t="shared" si="38"/>
        <v>0</v>
      </c>
      <c r="H69" s="363">
        <f t="shared" si="39"/>
        <v>0</v>
      </c>
      <c r="I69" s="52">
        <f t="shared" si="33"/>
        <v>0</v>
      </c>
      <c r="J69" s="52"/>
      <c r="K69" s="129"/>
      <c r="L69" s="54">
        <f t="shared" si="34"/>
        <v>0</v>
      </c>
      <c r="M69" s="129"/>
      <c r="N69" s="54">
        <f t="shared" si="35"/>
        <v>0</v>
      </c>
      <c r="O69" s="54">
        <f t="shared" si="36"/>
        <v>0</v>
      </c>
      <c r="P69" s="1"/>
    </row>
    <row r="70" spans="1:16" ht="12.5">
      <c r="B70" s="7" t="str">
        <f t="shared" si="37"/>
        <v/>
      </c>
      <c r="C70" s="50">
        <f>IF(D11="","-",+C69+1)</f>
        <v>2065</v>
      </c>
      <c r="D70" s="55">
        <f>IF(F69+SUM(E$17:E69)=D$10,F69,D$10-SUM(E$17:E69))</f>
        <v>0</v>
      </c>
      <c r="E70" s="377">
        <f>IF(+I14&lt;F69,I14,D70)</f>
        <v>0</v>
      </c>
      <c r="F70" s="55">
        <f t="shared" si="32"/>
        <v>0</v>
      </c>
      <c r="G70" s="379">
        <f t="shared" si="38"/>
        <v>0</v>
      </c>
      <c r="H70" s="363">
        <f t="shared" si="39"/>
        <v>0</v>
      </c>
      <c r="I70" s="52">
        <f t="shared" si="33"/>
        <v>0</v>
      </c>
      <c r="J70" s="52"/>
      <c r="K70" s="129"/>
      <c r="L70" s="54">
        <f t="shared" si="34"/>
        <v>0</v>
      </c>
      <c r="M70" s="129"/>
      <c r="N70" s="54">
        <f t="shared" si="35"/>
        <v>0</v>
      </c>
      <c r="O70" s="54">
        <f t="shared" si="36"/>
        <v>0</v>
      </c>
      <c r="P70" s="1"/>
    </row>
    <row r="71" spans="1:16" ht="12.5">
      <c r="B71" s="7" t="str">
        <f t="shared" si="37"/>
        <v/>
      </c>
      <c r="C71" s="50">
        <f>IF(D11="","-",+C70+1)</f>
        <v>2066</v>
      </c>
      <c r="D71" s="55">
        <f>IF(F70+SUM(E$17:E70)=D$10,F70,D$10-SUM(E$17:E70))</f>
        <v>0</v>
      </c>
      <c r="E71" s="377">
        <f>IF(+I14&lt;F70,I14,D71)</f>
        <v>0</v>
      </c>
      <c r="F71" s="55">
        <f t="shared" si="32"/>
        <v>0</v>
      </c>
      <c r="G71" s="379">
        <f t="shared" si="38"/>
        <v>0</v>
      </c>
      <c r="H71" s="363">
        <f t="shared" si="39"/>
        <v>0</v>
      </c>
      <c r="I71" s="52">
        <f t="shared" si="33"/>
        <v>0</v>
      </c>
      <c r="J71" s="52"/>
      <c r="K71" s="129"/>
      <c r="L71" s="54">
        <f t="shared" si="34"/>
        <v>0</v>
      </c>
      <c r="M71" s="129"/>
      <c r="N71" s="54">
        <f t="shared" si="35"/>
        <v>0</v>
      </c>
      <c r="O71" s="54">
        <f t="shared" si="36"/>
        <v>0</v>
      </c>
      <c r="P71" s="1"/>
    </row>
    <row r="72" spans="1:16" ht="13" thickBot="1">
      <c r="B72" s="7" t="str">
        <f t="shared" si="37"/>
        <v/>
      </c>
      <c r="C72" s="59">
        <f>IF(D11="","-",+C71+1)</f>
        <v>2067</v>
      </c>
      <c r="D72" s="60">
        <f>IF(F71+SUM(E$17:E71)=D$10,F71,D$10-SUM(E$17:E71))</f>
        <v>0</v>
      </c>
      <c r="E72" s="380">
        <f>IF(+I14&lt;F71,I14,D72)</f>
        <v>0</v>
      </c>
      <c r="F72" s="60">
        <f t="shared" si="32"/>
        <v>0</v>
      </c>
      <c r="G72" s="381">
        <f t="shared" si="38"/>
        <v>0</v>
      </c>
      <c r="H72" s="361">
        <f t="shared" si="39"/>
        <v>0</v>
      </c>
      <c r="I72" s="63">
        <f t="shared" si="33"/>
        <v>0</v>
      </c>
      <c r="J72" s="52"/>
      <c r="K72" s="130"/>
      <c r="L72" s="64">
        <f t="shared" si="34"/>
        <v>0</v>
      </c>
      <c r="M72" s="130"/>
      <c r="N72" s="64">
        <f t="shared" si="35"/>
        <v>0</v>
      </c>
      <c r="O72" s="64">
        <f t="shared" si="36"/>
        <v>0</v>
      </c>
      <c r="P72" s="1"/>
    </row>
    <row r="73" spans="1:16" ht="12.5">
      <c r="C73" s="12" t="s">
        <v>78</v>
      </c>
      <c r="D73" s="292"/>
      <c r="E73" s="292">
        <f>SUM(E17:E72)</f>
        <v>230749.9999999998</v>
      </c>
      <c r="F73" s="292"/>
      <c r="G73" s="292">
        <f>SUM(G17:G72)</f>
        <v>838898.6676480649</v>
      </c>
      <c r="H73" s="292">
        <f>SUM(H17:H72)</f>
        <v>838898.6676480649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1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1:16" ht="17.5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31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  <c r="Q85" s="1"/>
    </row>
    <row r="86" spans="1:17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24851.183022536876</v>
      </c>
      <c r="N87" s="386">
        <f>IF(J92&lt;D11,0,VLOOKUP(J92,C17:O72,11))</f>
        <v>24851.183022536876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25830.708683829136</v>
      </c>
      <c r="N88" s="389">
        <f>IF(J92&lt;D11,0,VLOOKUP(J92,C99:P154,7))</f>
        <v>25830.708683829136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27" t="str">
        <f>D7</f>
        <v>Lone Star South - Pittsburg 138 kV - Replace Wavetraps, reset CT's and Relays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979.52566129226034</v>
      </c>
      <c r="N89" s="391">
        <f>+N88-N87</f>
        <v>979.52566129226034</v>
      </c>
      <c r="O89" s="392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  <c r="Q90" s="1"/>
    </row>
    <row r="91" spans="1:17" ht="13.5" thickBot="1">
      <c r="C91" s="75" t="s">
        <v>85</v>
      </c>
      <c r="D91" s="91" t="str">
        <f>+D9</f>
        <v>TP2009100</v>
      </c>
      <c r="E91" s="76"/>
      <c r="F91" s="76"/>
      <c r="G91" s="76"/>
      <c r="H91" s="76"/>
      <c r="I91" s="76"/>
      <c r="J91" s="95"/>
      <c r="Q91" s="1"/>
    </row>
    <row r="92" spans="1:17" ht="13">
      <c r="C92" s="34" t="s">
        <v>51</v>
      </c>
      <c r="D92" s="362">
        <f>IF(D11=I10,0,D10)</f>
        <v>230750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  <c r="Q92" s="1"/>
    </row>
    <row r="93" spans="1:17" ht="12.5">
      <c r="C93" s="34" t="s">
        <v>54</v>
      </c>
      <c r="D93" s="88">
        <f>IF(D11=I10,"",D11)</f>
        <v>2012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3">
        <f>IF(D11=I10,"",D12)</f>
        <v>6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5244.318181818182</v>
      </c>
      <c r="K96" s="292"/>
      <c r="L96" s="292"/>
      <c r="M96" s="292"/>
      <c r="N96" s="292"/>
      <c r="O96" s="292"/>
      <c r="P96" s="1"/>
      <c r="Q96" s="1"/>
    </row>
    <row r="97" spans="1:17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  <c r="Q98" s="1"/>
    </row>
    <row r="99" spans="1:17" ht="12.5">
      <c r="C99" s="50">
        <f>IF(D93= "","-",D93)</f>
        <v>2012</v>
      </c>
      <c r="D99" s="133">
        <v>0</v>
      </c>
      <c r="E99" s="375">
        <v>2747.0238095238096</v>
      </c>
      <c r="F99" s="137">
        <v>228002.97619047618</v>
      </c>
      <c r="G99" s="140">
        <v>114001.48809523809</v>
      </c>
      <c r="H99" s="396">
        <v>19522.791013350252</v>
      </c>
      <c r="I99" s="397">
        <v>19522.791013350252</v>
      </c>
      <c r="J99" s="54">
        <f t="shared" ref="J99:J130" si="40">+I99-H99</f>
        <v>0</v>
      </c>
      <c r="K99" s="54"/>
      <c r="L99" s="112">
        <f t="shared" ref="L99:L104" si="41">H99</f>
        <v>19522.791013350252</v>
      </c>
      <c r="M99" s="53">
        <f t="shared" ref="M99:M130" si="42">IF(L99&lt;&gt;0,+H99-L99,0)</f>
        <v>0</v>
      </c>
      <c r="N99" s="112">
        <f t="shared" ref="N99:N104" si="43">I99</f>
        <v>19522.791013350252</v>
      </c>
      <c r="O99" s="53">
        <f t="shared" ref="O99:O130" si="44">IF(N99&lt;&gt;0,+I99-N99,0)</f>
        <v>0</v>
      </c>
      <c r="P99" s="53">
        <f t="shared" ref="P99:P130" si="45">+O99-M99</f>
        <v>0</v>
      </c>
      <c r="Q99" s="1"/>
    </row>
    <row r="100" spans="1:17" ht="12.5">
      <c r="B100" s="7" t="str">
        <f t="shared" ref="B100:B131" si="46">IF(D100=F99,"","IU")</f>
        <v/>
      </c>
      <c r="C100" s="50">
        <f>IF(D93="","-",+C99+1)</f>
        <v>2013</v>
      </c>
      <c r="D100" s="133">
        <v>228002.97619047618</v>
      </c>
      <c r="E100" s="375">
        <v>5494.0476190476193</v>
      </c>
      <c r="F100" s="137">
        <v>222508.92857142855</v>
      </c>
      <c r="G100" s="137">
        <v>225255.95238095237</v>
      </c>
      <c r="H100" s="396">
        <v>35969.308872002533</v>
      </c>
      <c r="I100" s="397">
        <v>35969.308872002533</v>
      </c>
      <c r="J100" s="54">
        <v>0</v>
      </c>
      <c r="K100" s="54"/>
      <c r="L100" s="113">
        <f t="shared" si="41"/>
        <v>35969.308872002533</v>
      </c>
      <c r="M100" s="54">
        <f t="shared" ref="M100:M105" si="47">IF(L100&lt;&gt;0,+H100-L100,0)</f>
        <v>0</v>
      </c>
      <c r="N100" s="113">
        <f t="shared" si="43"/>
        <v>35969.308872002533</v>
      </c>
      <c r="O100" s="54">
        <f>IF(N100&lt;&gt;0,+I100-N100,0)</f>
        <v>0</v>
      </c>
      <c r="P100" s="54">
        <f>+O100-M100</f>
        <v>0</v>
      </c>
      <c r="Q100" s="1"/>
    </row>
    <row r="101" spans="1:17" ht="12.5">
      <c r="B101" s="7" t="str">
        <f t="shared" si="46"/>
        <v/>
      </c>
      <c r="C101" s="50">
        <f>IF(D93="","-",+C100+1)</f>
        <v>2014</v>
      </c>
      <c r="D101" s="133">
        <v>222508.92857142855</v>
      </c>
      <c r="E101" s="375">
        <v>5494.0476190476193</v>
      </c>
      <c r="F101" s="137">
        <v>217014.88095238092</v>
      </c>
      <c r="G101" s="137">
        <v>219761.90476190473</v>
      </c>
      <c r="H101" s="396">
        <v>35364.846038717165</v>
      </c>
      <c r="I101" s="397">
        <v>35364.846038717165</v>
      </c>
      <c r="J101" s="54">
        <v>0</v>
      </c>
      <c r="K101" s="54"/>
      <c r="L101" s="113">
        <f t="shared" si="41"/>
        <v>35364.846038717165</v>
      </c>
      <c r="M101" s="54">
        <f t="shared" si="47"/>
        <v>0</v>
      </c>
      <c r="N101" s="113">
        <f t="shared" si="43"/>
        <v>35364.846038717165</v>
      </c>
      <c r="O101" s="54">
        <f>IF(N101&lt;&gt;0,+I101-N101,0)</f>
        <v>0</v>
      </c>
      <c r="P101" s="54">
        <f>+O101-M101</f>
        <v>0</v>
      </c>
      <c r="Q101" s="1"/>
    </row>
    <row r="102" spans="1:17" ht="12.5">
      <c r="B102" s="7" t="str">
        <f t="shared" si="46"/>
        <v/>
      </c>
      <c r="C102" s="50">
        <f>IF(D93="","-",+C101+1)</f>
        <v>2015</v>
      </c>
      <c r="D102" s="133">
        <v>217014.88095238092</v>
      </c>
      <c r="E102" s="375">
        <v>5494.0476190476193</v>
      </c>
      <c r="F102" s="137">
        <v>211520.83333333328</v>
      </c>
      <c r="G102" s="137">
        <v>214267.8571428571</v>
      </c>
      <c r="H102" s="396">
        <v>33727.882719440844</v>
      </c>
      <c r="I102" s="397">
        <v>33727.882719440844</v>
      </c>
      <c r="J102" s="54">
        <f t="shared" si="40"/>
        <v>0</v>
      </c>
      <c r="K102" s="54"/>
      <c r="L102" s="113">
        <f t="shared" si="41"/>
        <v>33727.882719440844</v>
      </c>
      <c r="M102" s="54">
        <f t="shared" si="47"/>
        <v>0</v>
      </c>
      <c r="N102" s="113">
        <f t="shared" si="43"/>
        <v>33727.882719440844</v>
      </c>
      <c r="O102" s="54">
        <f>IF(N102&lt;&gt;0,+I102-N102,0)</f>
        <v>0</v>
      </c>
      <c r="P102" s="54">
        <f>+O102-M102</f>
        <v>0</v>
      </c>
      <c r="Q102" s="1"/>
    </row>
    <row r="103" spans="1:17" ht="12.5">
      <c r="B103" s="7" t="str">
        <f t="shared" si="46"/>
        <v/>
      </c>
      <c r="C103" s="50">
        <f>IF(D93="","-",+C102+1)</f>
        <v>2016</v>
      </c>
      <c r="D103" s="133">
        <v>211520.83333333328</v>
      </c>
      <c r="E103" s="375">
        <v>5366.2790697674418</v>
      </c>
      <c r="F103" s="137">
        <v>206154.55426356583</v>
      </c>
      <c r="G103" s="137">
        <v>208837.69379844956</v>
      </c>
      <c r="H103" s="396">
        <v>31878.22185164913</v>
      </c>
      <c r="I103" s="397">
        <v>31878.22185164913</v>
      </c>
      <c r="J103" s="54">
        <f t="shared" si="40"/>
        <v>0</v>
      </c>
      <c r="K103" s="54"/>
      <c r="L103" s="113">
        <f t="shared" si="41"/>
        <v>31878.22185164913</v>
      </c>
      <c r="M103" s="54">
        <f t="shared" si="47"/>
        <v>0</v>
      </c>
      <c r="N103" s="113">
        <f t="shared" si="43"/>
        <v>31878.22185164913</v>
      </c>
      <c r="O103" s="54">
        <f>IF(N103&lt;&gt;0,+I103-N103,0)</f>
        <v>0</v>
      </c>
      <c r="P103" s="54">
        <f>+O103-M103</f>
        <v>0</v>
      </c>
      <c r="Q103" s="1"/>
    </row>
    <row r="104" spans="1:17" ht="12.5">
      <c r="B104" s="7" t="str">
        <f t="shared" si="46"/>
        <v/>
      </c>
      <c r="C104" s="50">
        <f>IF(D93="","-",+C103+1)</f>
        <v>2017</v>
      </c>
      <c r="D104" s="133">
        <v>206154.55426356583</v>
      </c>
      <c r="E104" s="375">
        <v>5494.0476190476193</v>
      </c>
      <c r="F104" s="137">
        <v>200660.5066445182</v>
      </c>
      <c r="G104" s="137">
        <v>203407.53045404202</v>
      </c>
      <c r="H104" s="396">
        <v>30202.256847199074</v>
      </c>
      <c r="I104" s="397">
        <v>30202.256847199074</v>
      </c>
      <c r="J104" s="54">
        <f t="shared" si="40"/>
        <v>0</v>
      </c>
      <c r="K104" s="54"/>
      <c r="L104" s="113">
        <f t="shared" si="41"/>
        <v>30202.256847199074</v>
      </c>
      <c r="M104" s="54">
        <f t="shared" si="47"/>
        <v>0</v>
      </c>
      <c r="N104" s="113">
        <f t="shared" si="43"/>
        <v>30202.256847199074</v>
      </c>
      <c r="O104" s="54">
        <f>IF(N104&lt;&gt;0,+I104-N104,0)</f>
        <v>0</v>
      </c>
      <c r="P104" s="54">
        <f>+O104-M104</f>
        <v>0</v>
      </c>
      <c r="Q104" s="1"/>
    </row>
    <row r="105" spans="1:17" ht="12.5">
      <c r="B105" s="7" t="str">
        <f t="shared" si="46"/>
        <v/>
      </c>
      <c r="C105" s="50">
        <f>IF(D93="","-",+C104+1)</f>
        <v>2018</v>
      </c>
      <c r="D105" s="133">
        <v>200660.5066445182</v>
      </c>
      <c r="E105" s="375">
        <v>5494.0476190476193</v>
      </c>
      <c r="F105" s="137">
        <v>195166.45902547057</v>
      </c>
      <c r="G105" s="137">
        <v>197913.48283499439</v>
      </c>
      <c r="H105" s="396">
        <v>26394.619001989184</v>
      </c>
      <c r="I105" s="397">
        <v>26394.619001989184</v>
      </c>
      <c r="J105" s="54">
        <f t="shared" si="40"/>
        <v>0</v>
      </c>
      <c r="K105" s="54"/>
      <c r="L105" s="113">
        <f t="shared" ref="L105" si="48">H105</f>
        <v>26394.619001989184</v>
      </c>
      <c r="M105" s="54">
        <f t="shared" si="47"/>
        <v>0</v>
      </c>
      <c r="N105" s="113">
        <f t="shared" ref="N105" si="49">I105</f>
        <v>26394.619001989184</v>
      </c>
      <c r="O105" s="54">
        <f t="shared" si="44"/>
        <v>0</v>
      </c>
      <c r="P105" s="54">
        <f t="shared" si="45"/>
        <v>0</v>
      </c>
      <c r="Q105" s="1"/>
    </row>
    <row r="106" spans="1:17" ht="12.5">
      <c r="B106" s="7" t="str">
        <f t="shared" si="46"/>
        <v/>
      </c>
      <c r="C106" s="50">
        <f>IF(D93="","-",+C105+1)</f>
        <v>2019</v>
      </c>
      <c r="D106" s="133">
        <v>195166.45902547057</v>
      </c>
      <c r="E106" s="375">
        <v>5366.2790697674418</v>
      </c>
      <c r="F106" s="137">
        <v>189800.17995570312</v>
      </c>
      <c r="G106" s="137">
        <v>192483.31949058684</v>
      </c>
      <c r="H106" s="396">
        <v>25969.798788270131</v>
      </c>
      <c r="I106" s="397">
        <v>25969.798788270131</v>
      </c>
      <c r="J106" s="54">
        <f t="shared" si="40"/>
        <v>0</v>
      </c>
      <c r="K106" s="54"/>
      <c r="L106" s="113">
        <f t="shared" ref="L106:L107" si="50">H106</f>
        <v>25969.798788270131</v>
      </c>
      <c r="M106" s="54">
        <f t="shared" ref="M106:M107" si="51">IF(L106&lt;&gt;0,+H106-L106,0)</f>
        <v>0</v>
      </c>
      <c r="N106" s="113">
        <f t="shared" ref="N106:N107" si="52">I106</f>
        <v>25969.798788270131</v>
      </c>
      <c r="O106" s="54">
        <f t="shared" si="44"/>
        <v>0</v>
      </c>
      <c r="P106" s="54">
        <f t="shared" si="45"/>
        <v>0</v>
      </c>
      <c r="Q106" s="1"/>
    </row>
    <row r="107" spans="1:17" ht="12.5">
      <c r="B107" s="7" t="str">
        <f t="shared" si="46"/>
        <v/>
      </c>
      <c r="C107" s="50">
        <f>IF(D93="","-",+C106+1)</f>
        <v>2020</v>
      </c>
      <c r="D107" s="133">
        <v>189800.17995570312</v>
      </c>
      <c r="E107" s="375">
        <v>5494.0476190476193</v>
      </c>
      <c r="F107" s="137">
        <v>184306.13233665549</v>
      </c>
      <c r="G107" s="137">
        <v>187053.1561461793</v>
      </c>
      <c r="H107" s="396">
        <v>25616.072507051016</v>
      </c>
      <c r="I107" s="397">
        <v>25616.072507051016</v>
      </c>
      <c r="J107" s="54">
        <f t="shared" si="40"/>
        <v>0</v>
      </c>
      <c r="K107" s="54"/>
      <c r="L107" s="113">
        <f t="shared" si="50"/>
        <v>25616.072507051016</v>
      </c>
      <c r="M107" s="54">
        <f t="shared" si="51"/>
        <v>0</v>
      </c>
      <c r="N107" s="113">
        <f t="shared" si="52"/>
        <v>25616.072507051016</v>
      </c>
      <c r="O107" s="54">
        <f t="shared" si="44"/>
        <v>0</v>
      </c>
      <c r="P107" s="54">
        <f t="shared" si="45"/>
        <v>0</v>
      </c>
      <c r="Q107" s="1"/>
    </row>
    <row r="108" spans="1:17" ht="12.5">
      <c r="B108" s="7" t="str">
        <f t="shared" si="46"/>
        <v/>
      </c>
      <c r="C108" s="50">
        <f>IF(D93="","-",+C107+1)</f>
        <v>2021</v>
      </c>
      <c r="D108" s="133">
        <v>184306.13233665549</v>
      </c>
      <c r="E108" s="375">
        <v>5628.0487804878048</v>
      </c>
      <c r="F108" s="137">
        <v>178678.08355616769</v>
      </c>
      <c r="G108" s="137">
        <v>181492.10794641159</v>
      </c>
      <c r="H108" s="396">
        <v>26229.985006611758</v>
      </c>
      <c r="I108" s="397">
        <v>26229.985006611758</v>
      </c>
      <c r="J108" s="54">
        <f t="shared" si="40"/>
        <v>0</v>
      </c>
      <c r="K108" s="54"/>
      <c r="L108" s="113">
        <f t="shared" ref="L108" si="53">H108</f>
        <v>26229.985006611758</v>
      </c>
      <c r="M108" s="54">
        <f t="shared" ref="M108" si="54">IF(L108&lt;&gt;0,+H108-L108,0)</f>
        <v>0</v>
      </c>
      <c r="N108" s="113">
        <f t="shared" ref="N108" si="55">I108</f>
        <v>26229.985006611758</v>
      </c>
      <c r="O108" s="54">
        <f t="shared" ref="O108" si="56">IF(N108&lt;&gt;0,+I108-N108,0)</f>
        <v>0</v>
      </c>
      <c r="P108" s="54">
        <f t="shared" ref="P108" si="57">+O108-M108</f>
        <v>0</v>
      </c>
      <c r="Q108" s="1"/>
    </row>
    <row r="109" spans="1:17" ht="13">
      <c r="B109" s="7" t="str">
        <f t="shared" si="46"/>
        <v/>
      </c>
      <c r="C109" s="459">
        <f>IF(D93="","-",+C108+1)</f>
        <v>2022</v>
      </c>
      <c r="D109" s="12">
        <v>178678.08355616769</v>
      </c>
      <c r="E109" s="377">
        <v>5494.0476190476193</v>
      </c>
      <c r="F109" s="55">
        <v>173184.03593712006</v>
      </c>
      <c r="G109" s="55">
        <v>175931.05974664388</v>
      </c>
      <c r="H109" s="379">
        <v>26158.530421053958</v>
      </c>
      <c r="I109" s="398">
        <v>26158.530421053958</v>
      </c>
      <c r="J109" s="54">
        <f t="shared" si="40"/>
        <v>0</v>
      </c>
      <c r="K109" s="54"/>
      <c r="L109" s="129"/>
      <c r="M109" s="54">
        <f t="shared" si="42"/>
        <v>0</v>
      </c>
      <c r="N109" s="129"/>
      <c r="O109" s="54">
        <f t="shared" si="44"/>
        <v>0</v>
      </c>
      <c r="P109" s="54">
        <f t="shared" si="45"/>
        <v>0</v>
      </c>
      <c r="Q109" s="1"/>
    </row>
    <row r="110" spans="1:17" ht="12.5">
      <c r="B110" s="7" t="str">
        <f t="shared" si="46"/>
        <v/>
      </c>
      <c r="C110" s="50">
        <f>IF(D93="","-",+C109+1)</f>
        <v>2023</v>
      </c>
      <c r="D110" s="12">
        <f>IF(F109+SUM(E$99:E109)=D$92,F109,D$92-SUM(E$99:E109))</f>
        <v>173184.03593712006</v>
      </c>
      <c r="E110" s="377">
        <f>IF(+J96&lt;F109,J96,D110)</f>
        <v>5244.318181818182</v>
      </c>
      <c r="F110" s="55">
        <f t="shared" ref="F110:F131" si="58">+D110-E110</f>
        <v>167939.71775530188</v>
      </c>
      <c r="G110" s="55">
        <f t="shared" ref="G110:G130" si="59">+(F110+D110)/2</f>
        <v>170561.87684621097</v>
      </c>
      <c r="H110" s="379">
        <f t="shared" ref="H110:H130" si="60">+J$94*G110+E110</f>
        <v>26483.764432292461</v>
      </c>
      <c r="I110" s="398">
        <f t="shared" ref="I110:I130" si="61">+J$95*G110+E110</f>
        <v>26483.764432292461</v>
      </c>
      <c r="J110" s="54">
        <f t="shared" si="40"/>
        <v>0</v>
      </c>
      <c r="K110" s="54"/>
      <c r="L110" s="129"/>
      <c r="M110" s="54">
        <f t="shared" si="42"/>
        <v>0</v>
      </c>
      <c r="N110" s="129"/>
      <c r="O110" s="54">
        <f t="shared" si="44"/>
        <v>0</v>
      </c>
      <c r="P110" s="54">
        <f t="shared" si="45"/>
        <v>0</v>
      </c>
      <c r="Q110" s="1"/>
    </row>
    <row r="111" spans="1:17" ht="12.5">
      <c r="B111" s="7" t="str">
        <f t="shared" si="46"/>
        <v/>
      </c>
      <c r="C111" s="50">
        <f>IF(D93="","-",+C110+1)</f>
        <v>2024</v>
      </c>
      <c r="D111" s="12">
        <f>IF(F110+SUM(E$99:E110)=D$92,F110,D$92-SUM(E$99:E110))</f>
        <v>167939.71775530188</v>
      </c>
      <c r="E111" s="377">
        <f>IF(+J96&lt;F110,J96,D111)</f>
        <v>5244.318181818182</v>
      </c>
      <c r="F111" s="55">
        <f t="shared" si="58"/>
        <v>162695.39957348371</v>
      </c>
      <c r="G111" s="55">
        <f t="shared" si="59"/>
        <v>165317.5586643928</v>
      </c>
      <c r="H111" s="379">
        <f t="shared" si="60"/>
        <v>25830.708683829136</v>
      </c>
      <c r="I111" s="398">
        <f t="shared" si="61"/>
        <v>25830.708683829136</v>
      </c>
      <c r="J111" s="54">
        <f t="shared" si="40"/>
        <v>0</v>
      </c>
      <c r="K111" s="54"/>
      <c r="L111" s="129"/>
      <c r="M111" s="54">
        <f t="shared" si="42"/>
        <v>0</v>
      </c>
      <c r="N111" s="129"/>
      <c r="O111" s="54">
        <f t="shared" si="44"/>
        <v>0</v>
      </c>
      <c r="P111" s="54">
        <f t="shared" si="45"/>
        <v>0</v>
      </c>
      <c r="Q111" s="1"/>
    </row>
    <row r="112" spans="1:17" ht="12.5">
      <c r="B112" s="7" t="str">
        <f t="shared" si="46"/>
        <v/>
      </c>
      <c r="C112" s="50">
        <f>IF(D93="","-",+C111+1)</f>
        <v>2025</v>
      </c>
      <c r="D112" s="12">
        <f>IF(F111+SUM(E$99:E111)=D$92,F111,D$92-SUM(E$99:E111))</f>
        <v>162695.39957348371</v>
      </c>
      <c r="E112" s="377">
        <f>IF(+J96&lt;F111,J96,D112)</f>
        <v>5244.318181818182</v>
      </c>
      <c r="F112" s="55">
        <f t="shared" si="58"/>
        <v>157451.08139166553</v>
      </c>
      <c r="G112" s="55">
        <f t="shared" si="59"/>
        <v>160073.24048257462</v>
      </c>
      <c r="H112" s="379">
        <f t="shared" si="60"/>
        <v>25177.652935365804</v>
      </c>
      <c r="I112" s="398">
        <f t="shared" si="61"/>
        <v>25177.652935365804</v>
      </c>
      <c r="J112" s="54">
        <f t="shared" si="40"/>
        <v>0</v>
      </c>
      <c r="K112" s="54"/>
      <c r="L112" s="129"/>
      <c r="M112" s="54">
        <f t="shared" si="42"/>
        <v>0</v>
      </c>
      <c r="N112" s="129"/>
      <c r="O112" s="54">
        <f t="shared" si="44"/>
        <v>0</v>
      </c>
      <c r="P112" s="54">
        <f t="shared" si="45"/>
        <v>0</v>
      </c>
      <c r="Q112" s="1"/>
    </row>
    <row r="113" spans="2:17" ht="12.5">
      <c r="B113" s="7" t="str">
        <f t="shared" si="46"/>
        <v/>
      </c>
      <c r="C113" s="50">
        <f>IF(D93="","-",+C112+1)</f>
        <v>2026</v>
      </c>
      <c r="D113" s="12">
        <f>IF(F112+SUM(E$99:E112)=D$92,F112,D$92-SUM(E$99:E112))</f>
        <v>157451.08139166553</v>
      </c>
      <c r="E113" s="377">
        <f>IF(+J96&lt;F112,J96,D113)</f>
        <v>5244.318181818182</v>
      </c>
      <c r="F113" s="55">
        <f t="shared" si="58"/>
        <v>152206.76320984736</v>
      </c>
      <c r="G113" s="55">
        <f t="shared" si="59"/>
        <v>154828.92230075644</v>
      </c>
      <c r="H113" s="379">
        <f t="shared" si="60"/>
        <v>24524.59718690248</v>
      </c>
      <c r="I113" s="398">
        <f t="shared" si="61"/>
        <v>24524.59718690248</v>
      </c>
      <c r="J113" s="54">
        <f t="shared" si="40"/>
        <v>0</v>
      </c>
      <c r="K113" s="54"/>
      <c r="L113" s="129"/>
      <c r="M113" s="54">
        <f t="shared" si="42"/>
        <v>0</v>
      </c>
      <c r="N113" s="129"/>
      <c r="O113" s="54">
        <f t="shared" si="44"/>
        <v>0</v>
      </c>
      <c r="P113" s="54">
        <f t="shared" si="45"/>
        <v>0</v>
      </c>
      <c r="Q113" s="1"/>
    </row>
    <row r="114" spans="2:17" ht="12.5">
      <c r="B114" s="7" t="str">
        <f t="shared" si="46"/>
        <v/>
      </c>
      <c r="C114" s="50">
        <f>IF(D93="","-",+C113+1)</f>
        <v>2027</v>
      </c>
      <c r="D114" s="12">
        <f>IF(F113+SUM(E$99:E113)=D$92,F113,D$92-SUM(E$99:E113))</f>
        <v>152206.76320984736</v>
      </c>
      <c r="E114" s="377">
        <f>IF(+J96&lt;F113,J96,D114)</f>
        <v>5244.318181818182</v>
      </c>
      <c r="F114" s="55">
        <f t="shared" si="58"/>
        <v>146962.44502802918</v>
      </c>
      <c r="G114" s="55">
        <f t="shared" si="59"/>
        <v>149584.60411893827</v>
      </c>
      <c r="H114" s="379">
        <f t="shared" si="60"/>
        <v>23871.541438439155</v>
      </c>
      <c r="I114" s="398">
        <f t="shared" si="61"/>
        <v>23871.541438439155</v>
      </c>
      <c r="J114" s="54">
        <f t="shared" si="40"/>
        <v>0</v>
      </c>
      <c r="K114" s="54"/>
      <c r="L114" s="129"/>
      <c r="M114" s="54">
        <f t="shared" si="42"/>
        <v>0</v>
      </c>
      <c r="N114" s="129"/>
      <c r="O114" s="54">
        <f t="shared" si="44"/>
        <v>0</v>
      </c>
      <c r="P114" s="54">
        <f t="shared" si="45"/>
        <v>0</v>
      </c>
      <c r="Q114" s="1"/>
    </row>
    <row r="115" spans="2:17" ht="12.5">
      <c r="B115" s="7" t="str">
        <f t="shared" si="46"/>
        <v/>
      </c>
      <c r="C115" s="50">
        <f>IF(D93="","-",+C114+1)</f>
        <v>2028</v>
      </c>
      <c r="D115" s="12">
        <f>IF(F114+SUM(E$99:E114)=D$92,F114,D$92-SUM(E$99:E114))</f>
        <v>146962.44502802918</v>
      </c>
      <c r="E115" s="377">
        <f>IF(+J96&lt;F114,J96,D115)</f>
        <v>5244.318181818182</v>
      </c>
      <c r="F115" s="55">
        <f t="shared" si="58"/>
        <v>141718.126846211</v>
      </c>
      <c r="G115" s="55">
        <f t="shared" si="59"/>
        <v>144340.28593712009</v>
      </c>
      <c r="H115" s="379">
        <f t="shared" si="60"/>
        <v>23218.485689975823</v>
      </c>
      <c r="I115" s="398">
        <f t="shared" si="61"/>
        <v>23218.485689975823</v>
      </c>
      <c r="J115" s="54">
        <f t="shared" si="40"/>
        <v>0</v>
      </c>
      <c r="K115" s="54"/>
      <c r="L115" s="129"/>
      <c r="M115" s="54">
        <f t="shared" si="42"/>
        <v>0</v>
      </c>
      <c r="N115" s="129"/>
      <c r="O115" s="54">
        <f t="shared" si="44"/>
        <v>0</v>
      </c>
      <c r="P115" s="54">
        <f t="shared" si="45"/>
        <v>0</v>
      </c>
      <c r="Q115" s="1"/>
    </row>
    <row r="116" spans="2:17" ht="12.5">
      <c r="B116" s="7" t="str">
        <f t="shared" si="46"/>
        <v/>
      </c>
      <c r="C116" s="50">
        <f>IF(D93="","-",+C115+1)</f>
        <v>2029</v>
      </c>
      <c r="D116" s="12">
        <f>IF(F115+SUM(E$99:E115)=D$92,F115,D$92-SUM(E$99:E115))</f>
        <v>141718.126846211</v>
      </c>
      <c r="E116" s="377">
        <f>IF(+J96&lt;F115,J96,D116)</f>
        <v>5244.318181818182</v>
      </c>
      <c r="F116" s="55">
        <f t="shared" si="58"/>
        <v>136473.80866439283</v>
      </c>
      <c r="G116" s="55">
        <f t="shared" si="59"/>
        <v>139095.96775530191</v>
      </c>
      <c r="H116" s="379">
        <f t="shared" si="60"/>
        <v>22565.429941512499</v>
      </c>
      <c r="I116" s="398">
        <f t="shared" si="61"/>
        <v>22565.429941512499</v>
      </c>
      <c r="J116" s="54">
        <f t="shared" si="40"/>
        <v>0</v>
      </c>
      <c r="K116" s="54"/>
      <c r="L116" s="129"/>
      <c r="M116" s="54">
        <f t="shared" si="42"/>
        <v>0</v>
      </c>
      <c r="N116" s="129"/>
      <c r="O116" s="54">
        <f t="shared" si="44"/>
        <v>0</v>
      </c>
      <c r="P116" s="54">
        <f t="shared" si="45"/>
        <v>0</v>
      </c>
      <c r="Q116" s="1"/>
    </row>
    <row r="117" spans="2:17" ht="12.5">
      <c r="B117" s="7" t="str">
        <f t="shared" si="46"/>
        <v/>
      </c>
      <c r="C117" s="50">
        <f>IF(D93="","-",+C116+1)</f>
        <v>2030</v>
      </c>
      <c r="D117" s="12">
        <f>IF(F116+SUM(E$99:E116)=D$92,F116,D$92-SUM(E$99:E116))</f>
        <v>136473.80866439283</v>
      </c>
      <c r="E117" s="377">
        <f>IF(+J96&lt;F116,J96,D117)</f>
        <v>5244.318181818182</v>
      </c>
      <c r="F117" s="55">
        <f t="shared" si="58"/>
        <v>131229.49048257465</v>
      </c>
      <c r="G117" s="55">
        <f t="shared" si="59"/>
        <v>133851.64957348374</v>
      </c>
      <c r="H117" s="379">
        <f t="shared" si="60"/>
        <v>21912.374193049174</v>
      </c>
      <c r="I117" s="398">
        <f t="shared" si="61"/>
        <v>21912.374193049174</v>
      </c>
      <c r="J117" s="54">
        <f t="shared" si="40"/>
        <v>0</v>
      </c>
      <c r="K117" s="54"/>
      <c r="L117" s="129"/>
      <c r="M117" s="54">
        <f t="shared" si="42"/>
        <v>0</v>
      </c>
      <c r="N117" s="129"/>
      <c r="O117" s="54">
        <f t="shared" si="44"/>
        <v>0</v>
      </c>
      <c r="P117" s="54">
        <f t="shared" si="45"/>
        <v>0</v>
      </c>
      <c r="Q117" s="1"/>
    </row>
    <row r="118" spans="2:17" ht="12.5">
      <c r="B118" s="7" t="str">
        <f t="shared" si="46"/>
        <v/>
      </c>
      <c r="C118" s="50">
        <f>IF(D93="","-",+C117+1)</f>
        <v>2031</v>
      </c>
      <c r="D118" s="12">
        <f>IF(F117+SUM(E$99:E117)=D$92,F117,D$92-SUM(E$99:E117))</f>
        <v>131229.49048257465</v>
      </c>
      <c r="E118" s="377">
        <f>IF(+J96&lt;F117,J96,D118)</f>
        <v>5244.318181818182</v>
      </c>
      <c r="F118" s="55">
        <f t="shared" si="58"/>
        <v>125985.17230075647</v>
      </c>
      <c r="G118" s="55">
        <f t="shared" si="59"/>
        <v>128607.33139166556</v>
      </c>
      <c r="H118" s="379">
        <f t="shared" si="60"/>
        <v>21259.318444585842</v>
      </c>
      <c r="I118" s="398">
        <f t="shared" si="61"/>
        <v>21259.318444585842</v>
      </c>
      <c r="J118" s="54">
        <f t="shared" si="40"/>
        <v>0</v>
      </c>
      <c r="K118" s="54"/>
      <c r="L118" s="129"/>
      <c r="M118" s="54">
        <f t="shared" si="42"/>
        <v>0</v>
      </c>
      <c r="N118" s="129"/>
      <c r="O118" s="54">
        <f t="shared" si="44"/>
        <v>0</v>
      </c>
      <c r="P118" s="54">
        <f t="shared" si="45"/>
        <v>0</v>
      </c>
      <c r="Q118" s="1"/>
    </row>
    <row r="119" spans="2:17" ht="12.5">
      <c r="B119" s="7" t="str">
        <f t="shared" si="46"/>
        <v/>
      </c>
      <c r="C119" s="50">
        <f>IF(D93="","-",+C118+1)</f>
        <v>2032</v>
      </c>
      <c r="D119" s="12">
        <f>IF(F118+SUM(E$99:E118)=D$92,F118,D$92-SUM(E$99:E118))</f>
        <v>125985.17230075647</v>
      </c>
      <c r="E119" s="377">
        <f>IF(+J96&lt;F118,J96,D119)</f>
        <v>5244.318181818182</v>
      </c>
      <c r="F119" s="55">
        <f t="shared" si="58"/>
        <v>120740.8541189383</v>
      </c>
      <c r="G119" s="55">
        <f t="shared" si="59"/>
        <v>123363.01320984738</v>
      </c>
      <c r="H119" s="379">
        <f t="shared" si="60"/>
        <v>20606.262696122518</v>
      </c>
      <c r="I119" s="398">
        <f t="shared" si="61"/>
        <v>20606.262696122518</v>
      </c>
      <c r="J119" s="54">
        <f t="shared" si="40"/>
        <v>0</v>
      </c>
      <c r="K119" s="54"/>
      <c r="L119" s="129"/>
      <c r="M119" s="54">
        <f t="shared" si="42"/>
        <v>0</v>
      </c>
      <c r="N119" s="129"/>
      <c r="O119" s="54">
        <f t="shared" si="44"/>
        <v>0</v>
      </c>
      <c r="P119" s="54">
        <f t="shared" si="45"/>
        <v>0</v>
      </c>
      <c r="Q119" s="1"/>
    </row>
    <row r="120" spans="2:17" ht="12.5">
      <c r="B120" s="7" t="str">
        <f t="shared" si="46"/>
        <v/>
      </c>
      <c r="C120" s="50">
        <f>IF(D93="","-",+C119+1)</f>
        <v>2033</v>
      </c>
      <c r="D120" s="12">
        <f>IF(F119+SUM(E$99:E119)=D$92,F119,D$92-SUM(E$99:E119))</f>
        <v>120740.8541189383</v>
      </c>
      <c r="E120" s="377">
        <f>IF(+J96&lt;F119,J96,D120)</f>
        <v>5244.318181818182</v>
      </c>
      <c r="F120" s="55">
        <f t="shared" si="58"/>
        <v>115496.53593712012</v>
      </c>
      <c r="G120" s="55">
        <f t="shared" si="59"/>
        <v>118118.69502802921</v>
      </c>
      <c r="H120" s="379">
        <f t="shared" si="60"/>
        <v>19953.20694765919</v>
      </c>
      <c r="I120" s="398">
        <f t="shared" si="61"/>
        <v>19953.20694765919</v>
      </c>
      <c r="J120" s="54">
        <f t="shared" si="40"/>
        <v>0</v>
      </c>
      <c r="K120" s="54"/>
      <c r="L120" s="129"/>
      <c r="M120" s="54">
        <f t="shared" si="42"/>
        <v>0</v>
      </c>
      <c r="N120" s="129"/>
      <c r="O120" s="54">
        <f t="shared" si="44"/>
        <v>0</v>
      </c>
      <c r="P120" s="54">
        <f t="shared" si="45"/>
        <v>0</v>
      </c>
      <c r="Q120" s="1"/>
    </row>
    <row r="121" spans="2:17" ht="12.5">
      <c r="B121" s="7" t="str">
        <f t="shared" si="46"/>
        <v/>
      </c>
      <c r="C121" s="50">
        <f>IF(D93="","-",+C120+1)</f>
        <v>2034</v>
      </c>
      <c r="D121" s="12">
        <f>IF(F120+SUM(E$99:E120)=D$92,F120,D$92-SUM(E$99:E120))</f>
        <v>115496.53593712012</v>
      </c>
      <c r="E121" s="377">
        <f>IF(+J96&lt;F120,J96,D121)</f>
        <v>5244.318181818182</v>
      </c>
      <c r="F121" s="55">
        <f t="shared" si="58"/>
        <v>110252.21775530194</v>
      </c>
      <c r="G121" s="55">
        <f t="shared" si="59"/>
        <v>112874.37684621103</v>
      </c>
      <c r="H121" s="379">
        <f t="shared" si="60"/>
        <v>19300.151199195861</v>
      </c>
      <c r="I121" s="398">
        <f t="shared" si="61"/>
        <v>19300.151199195861</v>
      </c>
      <c r="J121" s="54">
        <f t="shared" si="40"/>
        <v>0</v>
      </c>
      <c r="K121" s="54"/>
      <c r="L121" s="129"/>
      <c r="M121" s="54">
        <f t="shared" si="42"/>
        <v>0</v>
      </c>
      <c r="N121" s="129"/>
      <c r="O121" s="54">
        <f t="shared" si="44"/>
        <v>0</v>
      </c>
      <c r="P121" s="54">
        <f t="shared" si="45"/>
        <v>0</v>
      </c>
      <c r="Q121" s="1"/>
    </row>
    <row r="122" spans="2:17" ht="12.5">
      <c r="B122" s="7" t="str">
        <f t="shared" si="46"/>
        <v/>
      </c>
      <c r="C122" s="50">
        <f>IF(D93="","-",+C121+1)</f>
        <v>2035</v>
      </c>
      <c r="D122" s="12">
        <f>IF(F121+SUM(E$99:E121)=D$92,F121,D$92-SUM(E$99:E121))</f>
        <v>110252.21775530194</v>
      </c>
      <c r="E122" s="377">
        <f>IF(+J96&lt;F121,J96,D122)</f>
        <v>5244.318181818182</v>
      </c>
      <c r="F122" s="55">
        <f t="shared" si="58"/>
        <v>105007.89957348377</v>
      </c>
      <c r="G122" s="55">
        <f t="shared" si="59"/>
        <v>107630.05866439285</v>
      </c>
      <c r="H122" s="379">
        <f t="shared" si="60"/>
        <v>18647.095450732533</v>
      </c>
      <c r="I122" s="398">
        <f t="shared" si="61"/>
        <v>18647.095450732533</v>
      </c>
      <c r="J122" s="54">
        <f t="shared" si="40"/>
        <v>0</v>
      </c>
      <c r="K122" s="54"/>
      <c r="L122" s="129"/>
      <c r="M122" s="54">
        <f t="shared" si="42"/>
        <v>0</v>
      </c>
      <c r="N122" s="129"/>
      <c r="O122" s="54">
        <f t="shared" si="44"/>
        <v>0</v>
      </c>
      <c r="P122" s="54">
        <f t="shared" si="45"/>
        <v>0</v>
      </c>
      <c r="Q122" s="1"/>
    </row>
    <row r="123" spans="2:17" ht="12.5">
      <c r="B123" s="7" t="str">
        <f t="shared" si="46"/>
        <v/>
      </c>
      <c r="C123" s="50">
        <f>IF(D93="","-",+C122+1)</f>
        <v>2036</v>
      </c>
      <c r="D123" s="12">
        <f>IF(F122+SUM(E$99:E122)=D$92,F122,D$92-SUM(E$99:E122))</f>
        <v>105007.89957348377</v>
      </c>
      <c r="E123" s="377">
        <f>IF(+J96&lt;F122,J96,D123)</f>
        <v>5244.318181818182</v>
      </c>
      <c r="F123" s="55">
        <f t="shared" si="58"/>
        <v>99763.58139166559</v>
      </c>
      <c r="G123" s="55">
        <f t="shared" si="59"/>
        <v>102385.74048257468</v>
      </c>
      <c r="H123" s="379">
        <f t="shared" si="60"/>
        <v>17994.039702269205</v>
      </c>
      <c r="I123" s="398">
        <f t="shared" si="61"/>
        <v>17994.039702269205</v>
      </c>
      <c r="J123" s="54">
        <f t="shared" si="40"/>
        <v>0</v>
      </c>
      <c r="K123" s="54"/>
      <c r="L123" s="129"/>
      <c r="M123" s="54">
        <f t="shared" si="42"/>
        <v>0</v>
      </c>
      <c r="N123" s="129"/>
      <c r="O123" s="54">
        <f t="shared" si="44"/>
        <v>0</v>
      </c>
      <c r="P123" s="54">
        <f t="shared" si="45"/>
        <v>0</v>
      </c>
      <c r="Q123" s="1"/>
    </row>
    <row r="124" spans="2:17" ht="12.5">
      <c r="B124" s="7" t="str">
        <f t="shared" si="46"/>
        <v/>
      </c>
      <c r="C124" s="50">
        <f>IF(D93="","-",+C123+1)</f>
        <v>2037</v>
      </c>
      <c r="D124" s="12">
        <f>IF(F123+SUM(E$99:E123)=D$92,F123,D$92-SUM(E$99:E123))</f>
        <v>99763.58139166559</v>
      </c>
      <c r="E124" s="377">
        <f>IF(+J96&lt;F123,J96,D124)</f>
        <v>5244.318181818182</v>
      </c>
      <c r="F124" s="55">
        <f t="shared" si="58"/>
        <v>94519.263209847413</v>
      </c>
      <c r="G124" s="55">
        <f t="shared" si="59"/>
        <v>97141.422300756501</v>
      </c>
      <c r="H124" s="379">
        <f t="shared" si="60"/>
        <v>17340.98395380588</v>
      </c>
      <c r="I124" s="398">
        <f t="shared" si="61"/>
        <v>17340.98395380588</v>
      </c>
      <c r="J124" s="54">
        <f t="shared" si="40"/>
        <v>0</v>
      </c>
      <c r="K124" s="54"/>
      <c r="L124" s="129"/>
      <c r="M124" s="54">
        <f t="shared" si="42"/>
        <v>0</v>
      </c>
      <c r="N124" s="129"/>
      <c r="O124" s="54">
        <f t="shared" si="44"/>
        <v>0</v>
      </c>
      <c r="P124" s="54">
        <f t="shared" si="45"/>
        <v>0</v>
      </c>
      <c r="Q124" s="1"/>
    </row>
    <row r="125" spans="2:17" ht="12.5">
      <c r="B125" s="7" t="str">
        <f t="shared" si="46"/>
        <v/>
      </c>
      <c r="C125" s="50">
        <f>IF(D93="","-",+C124+1)</f>
        <v>2038</v>
      </c>
      <c r="D125" s="12">
        <f>IF(F124+SUM(E$99:E124)=D$92,F124,D$92-SUM(E$99:E124))</f>
        <v>94519.263209847413</v>
      </c>
      <c r="E125" s="377">
        <f>IF(+J96&lt;F124,J96,D125)</f>
        <v>5244.318181818182</v>
      </c>
      <c r="F125" s="55">
        <f t="shared" si="58"/>
        <v>89274.945028029237</v>
      </c>
      <c r="G125" s="55">
        <f t="shared" si="59"/>
        <v>91897.104118938325</v>
      </c>
      <c r="H125" s="379">
        <f t="shared" si="60"/>
        <v>16687.928205342552</v>
      </c>
      <c r="I125" s="398">
        <f t="shared" si="61"/>
        <v>16687.928205342552</v>
      </c>
      <c r="J125" s="54">
        <f t="shared" si="40"/>
        <v>0</v>
      </c>
      <c r="K125" s="54"/>
      <c r="L125" s="129"/>
      <c r="M125" s="54">
        <f t="shared" si="42"/>
        <v>0</v>
      </c>
      <c r="N125" s="129"/>
      <c r="O125" s="54">
        <f t="shared" si="44"/>
        <v>0</v>
      </c>
      <c r="P125" s="54">
        <f t="shared" si="45"/>
        <v>0</v>
      </c>
      <c r="Q125" s="1"/>
    </row>
    <row r="126" spans="2:17" ht="12.5">
      <c r="B126" s="7" t="str">
        <f t="shared" si="46"/>
        <v/>
      </c>
      <c r="C126" s="50">
        <f>IF(D93="","-",+C125+1)</f>
        <v>2039</v>
      </c>
      <c r="D126" s="12">
        <f>IF(F125+SUM(E$99:E125)=D$92,F125,D$92-SUM(E$99:E125))</f>
        <v>89274.945028029237</v>
      </c>
      <c r="E126" s="377">
        <f>IF(+J96&lt;F125,J96,D126)</f>
        <v>5244.318181818182</v>
      </c>
      <c r="F126" s="55">
        <f t="shared" si="58"/>
        <v>84030.62684621106</v>
      </c>
      <c r="G126" s="55">
        <f t="shared" si="59"/>
        <v>86652.785937120148</v>
      </c>
      <c r="H126" s="379">
        <f t="shared" si="60"/>
        <v>16034.872456879224</v>
      </c>
      <c r="I126" s="398">
        <f t="shared" si="61"/>
        <v>16034.872456879224</v>
      </c>
      <c r="J126" s="54">
        <f t="shared" si="40"/>
        <v>0</v>
      </c>
      <c r="K126" s="54"/>
      <c r="L126" s="129"/>
      <c r="M126" s="54">
        <f t="shared" si="42"/>
        <v>0</v>
      </c>
      <c r="N126" s="129"/>
      <c r="O126" s="54">
        <f t="shared" si="44"/>
        <v>0</v>
      </c>
      <c r="P126" s="54">
        <f t="shared" si="45"/>
        <v>0</v>
      </c>
      <c r="Q126" s="1"/>
    </row>
    <row r="127" spans="2:17" ht="12.5">
      <c r="B127" s="7" t="str">
        <f t="shared" si="46"/>
        <v/>
      </c>
      <c r="C127" s="50">
        <f>IF(D93="","-",+C126+1)</f>
        <v>2040</v>
      </c>
      <c r="D127" s="12">
        <f>IF(F126+SUM(E$99:E126)=D$92,F126,D$92-SUM(E$99:E126))</f>
        <v>84030.62684621106</v>
      </c>
      <c r="E127" s="377">
        <f>IF(+J96&lt;F126,J96,D127)</f>
        <v>5244.318181818182</v>
      </c>
      <c r="F127" s="55">
        <f t="shared" si="58"/>
        <v>78786.308664392884</v>
      </c>
      <c r="G127" s="55">
        <f t="shared" si="59"/>
        <v>81408.467755301972</v>
      </c>
      <c r="H127" s="379">
        <f t="shared" si="60"/>
        <v>15381.816708415898</v>
      </c>
      <c r="I127" s="398">
        <f t="shared" si="61"/>
        <v>15381.816708415898</v>
      </c>
      <c r="J127" s="54">
        <f t="shared" si="40"/>
        <v>0</v>
      </c>
      <c r="K127" s="54"/>
      <c r="L127" s="129"/>
      <c r="M127" s="54">
        <f t="shared" si="42"/>
        <v>0</v>
      </c>
      <c r="N127" s="129"/>
      <c r="O127" s="54">
        <f t="shared" si="44"/>
        <v>0</v>
      </c>
      <c r="P127" s="54">
        <f t="shared" si="45"/>
        <v>0</v>
      </c>
      <c r="Q127" s="1"/>
    </row>
    <row r="128" spans="2:17" ht="12.5">
      <c r="B128" s="7" t="str">
        <f t="shared" si="46"/>
        <v/>
      </c>
      <c r="C128" s="50">
        <f>IF(D93="","-",+C127+1)</f>
        <v>2041</v>
      </c>
      <c r="D128" s="12">
        <f>IF(F127+SUM(E$99:E127)=D$92,F127,D$92-SUM(E$99:E127))</f>
        <v>78786.308664392884</v>
      </c>
      <c r="E128" s="377">
        <f>IF(+J96&lt;F127,J96,D128)</f>
        <v>5244.318181818182</v>
      </c>
      <c r="F128" s="55">
        <f t="shared" si="58"/>
        <v>73541.990482574707</v>
      </c>
      <c r="G128" s="55">
        <f t="shared" si="59"/>
        <v>76164.149573483795</v>
      </c>
      <c r="H128" s="379">
        <f t="shared" si="60"/>
        <v>14728.760959952569</v>
      </c>
      <c r="I128" s="398">
        <f t="shared" si="61"/>
        <v>14728.760959952569</v>
      </c>
      <c r="J128" s="54">
        <f t="shared" si="40"/>
        <v>0</v>
      </c>
      <c r="K128" s="54"/>
      <c r="L128" s="129"/>
      <c r="M128" s="54">
        <f t="shared" si="42"/>
        <v>0</v>
      </c>
      <c r="N128" s="129"/>
      <c r="O128" s="54">
        <f t="shared" si="44"/>
        <v>0</v>
      </c>
      <c r="P128" s="54">
        <f t="shared" si="45"/>
        <v>0</v>
      </c>
      <c r="Q128" s="1"/>
    </row>
    <row r="129" spans="2:17" ht="12.5">
      <c r="B129" s="7" t="str">
        <f t="shared" si="46"/>
        <v/>
      </c>
      <c r="C129" s="50">
        <f>IF(D93="","-",+C128+1)</f>
        <v>2042</v>
      </c>
      <c r="D129" s="12">
        <f>IF(F128+SUM(E$99:E128)=D$92,F128,D$92-SUM(E$99:E128))</f>
        <v>73541.990482574707</v>
      </c>
      <c r="E129" s="377">
        <f>IF(+J96&lt;F128,J96,D129)</f>
        <v>5244.318181818182</v>
      </c>
      <c r="F129" s="55">
        <f t="shared" si="58"/>
        <v>68297.672300756531</v>
      </c>
      <c r="G129" s="55">
        <f t="shared" si="59"/>
        <v>70919.831391665619</v>
      </c>
      <c r="H129" s="379">
        <f t="shared" si="60"/>
        <v>14075.705211489243</v>
      </c>
      <c r="I129" s="398">
        <f t="shared" si="61"/>
        <v>14075.705211489243</v>
      </c>
      <c r="J129" s="54">
        <f t="shared" si="40"/>
        <v>0</v>
      </c>
      <c r="K129" s="54"/>
      <c r="L129" s="129"/>
      <c r="M129" s="54">
        <f t="shared" si="42"/>
        <v>0</v>
      </c>
      <c r="N129" s="129"/>
      <c r="O129" s="54">
        <f t="shared" si="44"/>
        <v>0</v>
      </c>
      <c r="P129" s="54">
        <f t="shared" si="45"/>
        <v>0</v>
      </c>
      <c r="Q129" s="1"/>
    </row>
    <row r="130" spans="2:17" ht="12.5">
      <c r="B130" s="7" t="str">
        <f t="shared" si="46"/>
        <v/>
      </c>
      <c r="C130" s="50">
        <f>IF(D93="","-",+C129+1)</f>
        <v>2043</v>
      </c>
      <c r="D130" s="12">
        <f>IF(F129+SUM(E$99:E129)=D$92,F129,D$92-SUM(E$99:E129))</f>
        <v>68297.672300756531</v>
      </c>
      <c r="E130" s="377">
        <f>IF(+J96&lt;F129,J96,D130)</f>
        <v>5244.318181818182</v>
      </c>
      <c r="F130" s="55">
        <f t="shared" si="58"/>
        <v>63053.354118938347</v>
      </c>
      <c r="G130" s="55">
        <f t="shared" si="59"/>
        <v>65675.513209847442</v>
      </c>
      <c r="H130" s="379">
        <f t="shared" si="60"/>
        <v>13422.649463025915</v>
      </c>
      <c r="I130" s="398">
        <f t="shared" si="61"/>
        <v>13422.649463025915</v>
      </c>
      <c r="J130" s="54">
        <f t="shared" si="40"/>
        <v>0</v>
      </c>
      <c r="K130" s="54"/>
      <c r="L130" s="129"/>
      <c r="M130" s="54">
        <f t="shared" si="42"/>
        <v>0</v>
      </c>
      <c r="N130" s="129"/>
      <c r="O130" s="54">
        <f t="shared" si="44"/>
        <v>0</v>
      </c>
      <c r="P130" s="54">
        <f t="shared" si="45"/>
        <v>0</v>
      </c>
      <c r="Q130" s="1"/>
    </row>
    <row r="131" spans="2:17" ht="12.5">
      <c r="B131" s="7" t="str">
        <f t="shared" si="46"/>
        <v/>
      </c>
      <c r="C131" s="50">
        <f>IF(D93="","-",+C130+1)</f>
        <v>2044</v>
      </c>
      <c r="D131" s="12">
        <f>IF(F130+SUM(E$99:E130)=D$92,F130,D$92-SUM(E$99:E130))</f>
        <v>63053.354118938347</v>
      </c>
      <c r="E131" s="377">
        <f>IF(+J96&lt;F130,J96,D131)</f>
        <v>5244.318181818182</v>
      </c>
      <c r="F131" s="55">
        <f t="shared" si="58"/>
        <v>57809.035937120163</v>
      </c>
      <c r="G131" s="55">
        <f t="shared" ref="G131:G154" si="62">+(F131+D131)/2</f>
        <v>60431.195028029251</v>
      </c>
      <c r="H131" s="379">
        <f t="shared" ref="H131:H154" si="63">+J$94*G131+E131</f>
        <v>12769.593714562587</v>
      </c>
      <c r="I131" s="398">
        <f t="shared" ref="I131:I154" si="64">+J$95*G131+E131</f>
        <v>12769.593714562587</v>
      </c>
      <c r="J131" s="54">
        <f t="shared" ref="J131:J154" si="65">+I131-H131</f>
        <v>0</v>
      </c>
      <c r="K131" s="54"/>
      <c r="L131" s="129"/>
      <c r="M131" s="54">
        <f t="shared" ref="M131:M154" si="66">IF(L131&lt;&gt;0,+H131-L131,0)</f>
        <v>0</v>
      </c>
      <c r="N131" s="129"/>
      <c r="O131" s="54">
        <f t="shared" ref="O131:O154" si="67">IF(N131&lt;&gt;0,+I131-N131,0)</f>
        <v>0</v>
      </c>
      <c r="P131" s="54">
        <f t="shared" ref="P131:P154" si="68">+O131-M131</f>
        <v>0</v>
      </c>
      <c r="Q131" s="1"/>
    </row>
    <row r="132" spans="2:17" ht="12.5">
      <c r="B132" s="7" t="str">
        <f t="shared" ref="B132:B154" si="69">IF(D132=F131,"","IU")</f>
        <v/>
      </c>
      <c r="C132" s="50">
        <f>IF(D93="","-",+C131+1)</f>
        <v>2045</v>
      </c>
      <c r="D132" s="12">
        <f>IF(F131+SUM(E$99:E131)=D$92,F131,D$92-SUM(E$99:E131))</f>
        <v>57809.035937120163</v>
      </c>
      <c r="E132" s="377">
        <f>IF(+J96&lt;F131,J96,D132)</f>
        <v>5244.318181818182</v>
      </c>
      <c r="F132" s="55">
        <f t="shared" ref="F132:F154" si="70">+D132-E132</f>
        <v>52564.717755301979</v>
      </c>
      <c r="G132" s="55">
        <f t="shared" si="62"/>
        <v>55186.876846211075</v>
      </c>
      <c r="H132" s="379">
        <f t="shared" si="63"/>
        <v>12116.537966099258</v>
      </c>
      <c r="I132" s="398">
        <f t="shared" si="64"/>
        <v>12116.537966099258</v>
      </c>
      <c r="J132" s="54">
        <f t="shared" si="65"/>
        <v>0</v>
      </c>
      <c r="K132" s="54"/>
      <c r="L132" s="129"/>
      <c r="M132" s="54">
        <f t="shared" si="66"/>
        <v>0</v>
      </c>
      <c r="N132" s="129"/>
      <c r="O132" s="54">
        <f t="shared" si="67"/>
        <v>0</v>
      </c>
      <c r="P132" s="54">
        <f t="shared" si="68"/>
        <v>0</v>
      </c>
      <c r="Q132" s="1"/>
    </row>
    <row r="133" spans="2:17" ht="12.5">
      <c r="B133" s="7" t="str">
        <f t="shared" si="69"/>
        <v/>
      </c>
      <c r="C133" s="50">
        <f>IF(D93="","-",+C132+1)</f>
        <v>2046</v>
      </c>
      <c r="D133" s="12">
        <f>IF(F132+SUM(E$99:E132)=D$92,F132,D$92-SUM(E$99:E132))</f>
        <v>52564.717755301979</v>
      </c>
      <c r="E133" s="377">
        <f>IF(+J96&lt;F132,J96,D133)</f>
        <v>5244.318181818182</v>
      </c>
      <c r="F133" s="55">
        <f t="shared" si="70"/>
        <v>47320.399573483795</v>
      </c>
      <c r="G133" s="55">
        <f t="shared" si="62"/>
        <v>49942.558664392884</v>
      </c>
      <c r="H133" s="379">
        <f t="shared" si="63"/>
        <v>11463.48221763593</v>
      </c>
      <c r="I133" s="398">
        <f t="shared" si="64"/>
        <v>11463.48221763593</v>
      </c>
      <c r="J133" s="54">
        <f t="shared" si="65"/>
        <v>0</v>
      </c>
      <c r="K133" s="54"/>
      <c r="L133" s="129"/>
      <c r="M133" s="54">
        <f t="shared" si="66"/>
        <v>0</v>
      </c>
      <c r="N133" s="129"/>
      <c r="O133" s="54">
        <f t="shared" si="67"/>
        <v>0</v>
      </c>
      <c r="P133" s="54">
        <f t="shared" si="68"/>
        <v>0</v>
      </c>
      <c r="Q133" s="1"/>
    </row>
    <row r="134" spans="2:17" ht="12.5">
      <c r="B134" s="7" t="str">
        <f t="shared" si="69"/>
        <v/>
      </c>
      <c r="C134" s="50">
        <f>IF(D93="","-",+C133+1)</f>
        <v>2047</v>
      </c>
      <c r="D134" s="12">
        <f>IF(F133+SUM(E$99:E133)=D$92,F133,D$92-SUM(E$99:E133))</f>
        <v>47320.399573483795</v>
      </c>
      <c r="E134" s="377">
        <f>IF(+J96&lt;F133,J96,D134)</f>
        <v>5244.318181818182</v>
      </c>
      <c r="F134" s="55">
        <f t="shared" si="70"/>
        <v>42076.081391665612</v>
      </c>
      <c r="G134" s="55">
        <f t="shared" si="62"/>
        <v>44698.240482574707</v>
      </c>
      <c r="H134" s="379">
        <f t="shared" si="63"/>
        <v>10810.426469172602</v>
      </c>
      <c r="I134" s="398">
        <f t="shared" si="64"/>
        <v>10810.426469172602</v>
      </c>
      <c r="J134" s="54">
        <f t="shared" si="65"/>
        <v>0</v>
      </c>
      <c r="K134" s="54"/>
      <c r="L134" s="129"/>
      <c r="M134" s="54">
        <f t="shared" si="66"/>
        <v>0</v>
      </c>
      <c r="N134" s="129"/>
      <c r="O134" s="54">
        <f t="shared" si="67"/>
        <v>0</v>
      </c>
      <c r="P134" s="54">
        <f t="shared" si="68"/>
        <v>0</v>
      </c>
      <c r="Q134" s="1"/>
    </row>
    <row r="135" spans="2:17" ht="12.5">
      <c r="B135" s="7" t="str">
        <f t="shared" si="69"/>
        <v/>
      </c>
      <c r="C135" s="50">
        <f>IF(D93="","-",+C134+1)</f>
        <v>2048</v>
      </c>
      <c r="D135" s="12">
        <f>IF(F134+SUM(E$99:E134)=D$92,F134,D$92-SUM(E$99:E134))</f>
        <v>42076.081391665612</v>
      </c>
      <c r="E135" s="377">
        <f>IF(+J96&lt;F134,J96,D135)</f>
        <v>5244.318181818182</v>
      </c>
      <c r="F135" s="55">
        <f t="shared" si="70"/>
        <v>36831.763209847428</v>
      </c>
      <c r="G135" s="55">
        <f t="shared" si="62"/>
        <v>39453.922300756516</v>
      </c>
      <c r="H135" s="379">
        <f t="shared" si="63"/>
        <v>10157.370720709274</v>
      </c>
      <c r="I135" s="398">
        <f t="shared" si="64"/>
        <v>10157.370720709274</v>
      </c>
      <c r="J135" s="54">
        <f t="shared" si="65"/>
        <v>0</v>
      </c>
      <c r="K135" s="54"/>
      <c r="L135" s="129"/>
      <c r="M135" s="54">
        <f t="shared" si="66"/>
        <v>0</v>
      </c>
      <c r="N135" s="129"/>
      <c r="O135" s="54">
        <f t="shared" si="67"/>
        <v>0</v>
      </c>
      <c r="P135" s="54">
        <f t="shared" si="68"/>
        <v>0</v>
      </c>
      <c r="Q135" s="1"/>
    </row>
    <row r="136" spans="2:17" ht="12.5">
      <c r="B136" s="7" t="str">
        <f t="shared" si="69"/>
        <v/>
      </c>
      <c r="C136" s="50">
        <f>IF(D93="","-",+C135+1)</f>
        <v>2049</v>
      </c>
      <c r="D136" s="12">
        <f>IF(F135+SUM(E$99:E135)=D$92,F135,D$92-SUM(E$99:E135))</f>
        <v>36831.763209847428</v>
      </c>
      <c r="E136" s="377">
        <f>IF(+J96&lt;F135,J96,D136)</f>
        <v>5244.318181818182</v>
      </c>
      <c r="F136" s="55">
        <f t="shared" si="70"/>
        <v>31587.445028029244</v>
      </c>
      <c r="G136" s="55">
        <f t="shared" si="62"/>
        <v>34209.60411893834</v>
      </c>
      <c r="H136" s="379">
        <f t="shared" si="63"/>
        <v>9504.3149722459457</v>
      </c>
      <c r="I136" s="398">
        <f t="shared" si="64"/>
        <v>9504.3149722459457</v>
      </c>
      <c r="J136" s="54">
        <f t="shared" si="65"/>
        <v>0</v>
      </c>
      <c r="K136" s="54"/>
      <c r="L136" s="129"/>
      <c r="M136" s="54">
        <f t="shared" si="66"/>
        <v>0</v>
      </c>
      <c r="N136" s="129"/>
      <c r="O136" s="54">
        <f t="shared" si="67"/>
        <v>0</v>
      </c>
      <c r="P136" s="54">
        <f t="shared" si="68"/>
        <v>0</v>
      </c>
      <c r="Q136" s="1"/>
    </row>
    <row r="137" spans="2:17" ht="12.5">
      <c r="B137" s="7" t="str">
        <f t="shared" si="69"/>
        <v/>
      </c>
      <c r="C137" s="50">
        <f>IF(D93="","-",+C136+1)</f>
        <v>2050</v>
      </c>
      <c r="D137" s="12">
        <f>IF(F136+SUM(E$99:E136)=D$92,F136,D$92-SUM(E$99:E136))</f>
        <v>31587.445028029244</v>
      </c>
      <c r="E137" s="377">
        <f>IF(+J96&lt;F136,J96,D137)</f>
        <v>5244.318181818182</v>
      </c>
      <c r="F137" s="55">
        <f t="shared" si="70"/>
        <v>26343.12684621106</v>
      </c>
      <c r="G137" s="55">
        <f t="shared" si="62"/>
        <v>28965.285937120152</v>
      </c>
      <c r="H137" s="379">
        <f t="shared" si="63"/>
        <v>8851.2592237826175</v>
      </c>
      <c r="I137" s="398">
        <f t="shared" si="64"/>
        <v>8851.2592237826175</v>
      </c>
      <c r="J137" s="54">
        <f t="shared" si="65"/>
        <v>0</v>
      </c>
      <c r="K137" s="54"/>
      <c r="L137" s="129"/>
      <c r="M137" s="54">
        <f t="shared" si="66"/>
        <v>0</v>
      </c>
      <c r="N137" s="129"/>
      <c r="O137" s="54">
        <f t="shared" si="67"/>
        <v>0</v>
      </c>
      <c r="P137" s="54">
        <f t="shared" si="68"/>
        <v>0</v>
      </c>
      <c r="Q137" s="1"/>
    </row>
    <row r="138" spans="2:17" ht="12.5">
      <c r="B138" s="7" t="str">
        <f t="shared" si="69"/>
        <v/>
      </c>
      <c r="C138" s="50">
        <f>IF(D93="","-",+C137+1)</f>
        <v>2051</v>
      </c>
      <c r="D138" s="12">
        <f>IF(F137+SUM(E$99:E137)=D$92,F137,D$92-SUM(E$99:E137))</f>
        <v>26343.12684621106</v>
      </c>
      <c r="E138" s="377">
        <f>IF(+J96&lt;F137,J96,D138)</f>
        <v>5244.318181818182</v>
      </c>
      <c r="F138" s="55">
        <f t="shared" si="70"/>
        <v>21098.808664392876</v>
      </c>
      <c r="G138" s="55">
        <f t="shared" si="62"/>
        <v>23720.967755301968</v>
      </c>
      <c r="H138" s="379">
        <f t="shared" si="63"/>
        <v>8198.2034753192893</v>
      </c>
      <c r="I138" s="398">
        <f t="shared" si="64"/>
        <v>8198.2034753192893</v>
      </c>
      <c r="J138" s="54">
        <f t="shared" si="65"/>
        <v>0</v>
      </c>
      <c r="K138" s="54"/>
      <c r="L138" s="129"/>
      <c r="M138" s="54">
        <f t="shared" si="66"/>
        <v>0</v>
      </c>
      <c r="N138" s="129"/>
      <c r="O138" s="54">
        <f t="shared" si="67"/>
        <v>0</v>
      </c>
      <c r="P138" s="54">
        <f t="shared" si="68"/>
        <v>0</v>
      </c>
      <c r="Q138" s="1"/>
    </row>
    <row r="139" spans="2:17" ht="12.5">
      <c r="B139" s="7" t="str">
        <f t="shared" si="69"/>
        <v/>
      </c>
      <c r="C139" s="50">
        <f>IF(D93="","-",+C138+1)</f>
        <v>2052</v>
      </c>
      <c r="D139" s="12">
        <f>IF(F138+SUM(E$99:E138)=D$92,F138,D$92-SUM(E$99:E138))</f>
        <v>21098.808664392876</v>
      </c>
      <c r="E139" s="377">
        <f>IF(+J96&lt;F138,J96,D139)</f>
        <v>5244.318181818182</v>
      </c>
      <c r="F139" s="55">
        <f t="shared" si="70"/>
        <v>15854.490482574694</v>
      </c>
      <c r="G139" s="55">
        <f t="shared" si="62"/>
        <v>18476.649573483784</v>
      </c>
      <c r="H139" s="379">
        <f t="shared" si="63"/>
        <v>7545.1477268559611</v>
      </c>
      <c r="I139" s="398">
        <f t="shared" si="64"/>
        <v>7545.1477268559611</v>
      </c>
      <c r="J139" s="54">
        <f t="shared" si="65"/>
        <v>0</v>
      </c>
      <c r="K139" s="54"/>
      <c r="L139" s="129"/>
      <c r="M139" s="54">
        <f t="shared" si="66"/>
        <v>0</v>
      </c>
      <c r="N139" s="129"/>
      <c r="O139" s="54">
        <f t="shared" si="67"/>
        <v>0</v>
      </c>
      <c r="P139" s="54">
        <f t="shared" si="68"/>
        <v>0</v>
      </c>
      <c r="Q139" s="1"/>
    </row>
    <row r="140" spans="2:17" ht="12.5">
      <c r="B140" s="7" t="str">
        <f t="shared" si="69"/>
        <v/>
      </c>
      <c r="C140" s="50">
        <f>IF(D93="","-",+C139+1)</f>
        <v>2053</v>
      </c>
      <c r="D140" s="12">
        <f>IF(F139+SUM(E$99:E139)=D$92,F139,D$92-SUM(E$99:E139))</f>
        <v>15854.490482574694</v>
      </c>
      <c r="E140" s="377">
        <f>IF(+J96&lt;F139,J96,D140)</f>
        <v>5244.318181818182</v>
      </c>
      <c r="F140" s="55">
        <f t="shared" si="70"/>
        <v>10610.172300756512</v>
      </c>
      <c r="G140" s="55">
        <f t="shared" si="62"/>
        <v>13232.331391665604</v>
      </c>
      <c r="H140" s="379">
        <f t="shared" si="63"/>
        <v>6892.0919783926338</v>
      </c>
      <c r="I140" s="398">
        <f t="shared" si="64"/>
        <v>6892.0919783926338</v>
      </c>
      <c r="J140" s="54">
        <f t="shared" si="65"/>
        <v>0</v>
      </c>
      <c r="K140" s="54"/>
      <c r="L140" s="129"/>
      <c r="M140" s="54">
        <f t="shared" si="66"/>
        <v>0</v>
      </c>
      <c r="N140" s="129"/>
      <c r="O140" s="54">
        <f t="shared" si="67"/>
        <v>0</v>
      </c>
      <c r="P140" s="54">
        <f t="shared" si="68"/>
        <v>0</v>
      </c>
      <c r="Q140" s="1"/>
    </row>
    <row r="141" spans="2:17" ht="12.5">
      <c r="B141" s="7" t="str">
        <f t="shared" si="69"/>
        <v/>
      </c>
      <c r="C141" s="50">
        <f>IF(D93="","-",+C140+1)</f>
        <v>2054</v>
      </c>
      <c r="D141" s="12">
        <f>IF(F140+SUM(E$99:E140)=D$92,F140,D$92-SUM(E$99:E140))</f>
        <v>10610.172300756512</v>
      </c>
      <c r="E141" s="377">
        <f>IF(+J96&lt;F140,J96,D141)</f>
        <v>5244.318181818182</v>
      </c>
      <c r="F141" s="55">
        <f t="shared" si="70"/>
        <v>5365.8541189383304</v>
      </c>
      <c r="G141" s="55">
        <f t="shared" si="62"/>
        <v>7988.0132098474214</v>
      </c>
      <c r="H141" s="379">
        <f t="shared" si="63"/>
        <v>6239.0362299293056</v>
      </c>
      <c r="I141" s="398">
        <f t="shared" si="64"/>
        <v>6239.0362299293056</v>
      </c>
      <c r="J141" s="54">
        <f t="shared" si="65"/>
        <v>0</v>
      </c>
      <c r="K141" s="54"/>
      <c r="L141" s="129"/>
      <c r="M141" s="54">
        <f t="shared" si="66"/>
        <v>0</v>
      </c>
      <c r="N141" s="129"/>
      <c r="O141" s="54">
        <f t="shared" si="67"/>
        <v>0</v>
      </c>
      <c r="P141" s="54">
        <f t="shared" si="68"/>
        <v>0</v>
      </c>
      <c r="Q141" s="1"/>
    </row>
    <row r="142" spans="2:17" ht="12.5">
      <c r="B142" s="7" t="str">
        <f t="shared" si="69"/>
        <v/>
      </c>
      <c r="C142" s="50">
        <f>IF(D93="","-",+C141+1)</f>
        <v>2055</v>
      </c>
      <c r="D142" s="12">
        <f>IF(F141+SUM(E$99:E141)=D$92,F141,D$92-SUM(E$99:E141))</f>
        <v>5365.8541189383304</v>
      </c>
      <c r="E142" s="377">
        <f>IF(+J96&lt;F141,J96,D142)</f>
        <v>5244.318181818182</v>
      </c>
      <c r="F142" s="55">
        <f t="shared" si="70"/>
        <v>121.53593712014845</v>
      </c>
      <c r="G142" s="55">
        <f t="shared" si="62"/>
        <v>2743.6950280292394</v>
      </c>
      <c r="H142" s="379">
        <f t="shared" si="63"/>
        <v>5585.9804814659774</v>
      </c>
      <c r="I142" s="398">
        <f t="shared" si="64"/>
        <v>5585.9804814659774</v>
      </c>
      <c r="J142" s="54">
        <f t="shared" si="65"/>
        <v>0</v>
      </c>
      <c r="K142" s="54"/>
      <c r="L142" s="129"/>
      <c r="M142" s="54">
        <f t="shared" si="66"/>
        <v>0</v>
      </c>
      <c r="N142" s="129"/>
      <c r="O142" s="54">
        <f t="shared" si="67"/>
        <v>0</v>
      </c>
      <c r="P142" s="54">
        <f t="shared" si="68"/>
        <v>0</v>
      </c>
      <c r="Q142" s="1"/>
    </row>
    <row r="143" spans="2:17" ht="12.5">
      <c r="B143" s="7" t="str">
        <f t="shared" si="69"/>
        <v/>
      </c>
      <c r="C143" s="50">
        <f>IF(D93="","-",+C142+1)</f>
        <v>2056</v>
      </c>
      <c r="D143" s="12">
        <f>IF(F142+SUM(E$99:E142)=D$92,F142,D$92-SUM(E$99:E142))</f>
        <v>121.53593712014845</v>
      </c>
      <c r="E143" s="377">
        <f>IF(+J96&lt;F142,J96,D143)</f>
        <v>121.53593712014845</v>
      </c>
      <c r="F143" s="55">
        <f t="shared" si="70"/>
        <v>0</v>
      </c>
      <c r="G143" s="55">
        <f t="shared" si="62"/>
        <v>60.767968560074223</v>
      </c>
      <c r="H143" s="379">
        <f t="shared" si="63"/>
        <v>129.10314982821427</v>
      </c>
      <c r="I143" s="398">
        <f t="shared" si="64"/>
        <v>129.10314982821427</v>
      </c>
      <c r="J143" s="54">
        <f t="shared" si="65"/>
        <v>0</v>
      </c>
      <c r="K143" s="54"/>
      <c r="L143" s="129"/>
      <c r="M143" s="54">
        <f t="shared" si="66"/>
        <v>0</v>
      </c>
      <c r="N143" s="129"/>
      <c r="O143" s="54">
        <f t="shared" si="67"/>
        <v>0</v>
      </c>
      <c r="P143" s="54">
        <f t="shared" si="68"/>
        <v>0</v>
      </c>
      <c r="Q143" s="1"/>
    </row>
    <row r="144" spans="2:17" ht="12.5">
      <c r="B144" s="7" t="str">
        <f t="shared" si="69"/>
        <v/>
      </c>
      <c r="C144" s="50">
        <f>IF(D93="","-",+C143+1)</f>
        <v>2057</v>
      </c>
      <c r="D144" s="12">
        <f>IF(F143+SUM(E$99:E143)=D$92,F143,D$92-SUM(E$99:E143))</f>
        <v>0</v>
      </c>
      <c r="E144" s="377">
        <f>IF(+J96&lt;F143,J96,D144)</f>
        <v>0</v>
      </c>
      <c r="F144" s="55">
        <f t="shared" si="70"/>
        <v>0</v>
      </c>
      <c r="G144" s="55">
        <f t="shared" si="62"/>
        <v>0</v>
      </c>
      <c r="H144" s="379">
        <f t="shared" si="63"/>
        <v>0</v>
      </c>
      <c r="I144" s="398">
        <f t="shared" si="64"/>
        <v>0</v>
      </c>
      <c r="J144" s="54">
        <f t="shared" si="65"/>
        <v>0</v>
      </c>
      <c r="K144" s="54"/>
      <c r="L144" s="129"/>
      <c r="M144" s="54">
        <f t="shared" si="66"/>
        <v>0</v>
      </c>
      <c r="N144" s="129"/>
      <c r="O144" s="54">
        <f t="shared" si="67"/>
        <v>0</v>
      </c>
      <c r="P144" s="54">
        <f t="shared" si="68"/>
        <v>0</v>
      </c>
      <c r="Q144" s="1"/>
    </row>
    <row r="145" spans="2:17" ht="12.5">
      <c r="B145" s="7" t="str">
        <f t="shared" si="69"/>
        <v/>
      </c>
      <c r="C145" s="50">
        <f>IF(D93="","-",+C144+1)</f>
        <v>2058</v>
      </c>
      <c r="D145" s="12">
        <f>IF(F144+SUM(E$99:E144)=D$92,F144,D$92-SUM(E$99:E144))</f>
        <v>0</v>
      </c>
      <c r="E145" s="377">
        <f>IF(+J96&lt;F144,J96,D145)</f>
        <v>0</v>
      </c>
      <c r="F145" s="55">
        <f t="shared" si="70"/>
        <v>0</v>
      </c>
      <c r="G145" s="55">
        <f t="shared" si="62"/>
        <v>0</v>
      </c>
      <c r="H145" s="379">
        <f t="shared" si="63"/>
        <v>0</v>
      </c>
      <c r="I145" s="398">
        <f t="shared" si="64"/>
        <v>0</v>
      </c>
      <c r="J145" s="54">
        <f t="shared" si="65"/>
        <v>0</v>
      </c>
      <c r="K145" s="54"/>
      <c r="L145" s="129"/>
      <c r="M145" s="54">
        <f t="shared" si="66"/>
        <v>0</v>
      </c>
      <c r="N145" s="129"/>
      <c r="O145" s="54">
        <f t="shared" si="67"/>
        <v>0</v>
      </c>
      <c r="P145" s="54">
        <f t="shared" si="68"/>
        <v>0</v>
      </c>
      <c r="Q145" s="1"/>
    </row>
    <row r="146" spans="2:17" ht="12.5">
      <c r="B146" s="7" t="str">
        <f t="shared" si="69"/>
        <v/>
      </c>
      <c r="C146" s="50">
        <f>IF(D93="","-",+C145+1)</f>
        <v>2059</v>
      </c>
      <c r="D146" s="12">
        <f>IF(F145+SUM(E$99:E145)=D$92,F145,D$92-SUM(E$99:E145))</f>
        <v>0</v>
      </c>
      <c r="E146" s="377">
        <f>IF(+J96&lt;F145,J96,D146)</f>
        <v>0</v>
      </c>
      <c r="F146" s="55">
        <f t="shared" si="70"/>
        <v>0</v>
      </c>
      <c r="G146" s="55">
        <f t="shared" si="62"/>
        <v>0</v>
      </c>
      <c r="H146" s="379">
        <f t="shared" si="63"/>
        <v>0</v>
      </c>
      <c r="I146" s="398">
        <f t="shared" si="64"/>
        <v>0</v>
      </c>
      <c r="J146" s="54">
        <f t="shared" si="65"/>
        <v>0</v>
      </c>
      <c r="K146" s="54"/>
      <c r="L146" s="129"/>
      <c r="M146" s="54">
        <f t="shared" si="66"/>
        <v>0</v>
      </c>
      <c r="N146" s="129"/>
      <c r="O146" s="54">
        <f t="shared" si="67"/>
        <v>0</v>
      </c>
      <c r="P146" s="54">
        <f t="shared" si="68"/>
        <v>0</v>
      </c>
      <c r="Q146" s="1"/>
    </row>
    <row r="147" spans="2:17" ht="12.5">
      <c r="B147" s="7" t="str">
        <f t="shared" si="69"/>
        <v/>
      </c>
      <c r="C147" s="50">
        <f>IF(D93="","-",+C146+1)</f>
        <v>2060</v>
      </c>
      <c r="D147" s="12">
        <f>IF(F146+SUM(E$99:E146)=D$92,F146,D$92-SUM(E$99:E146))</f>
        <v>0</v>
      </c>
      <c r="E147" s="377">
        <f>IF(+J96&lt;F146,J96,D147)</f>
        <v>0</v>
      </c>
      <c r="F147" s="55">
        <f t="shared" si="70"/>
        <v>0</v>
      </c>
      <c r="G147" s="55">
        <f t="shared" si="62"/>
        <v>0</v>
      </c>
      <c r="H147" s="379">
        <f t="shared" si="63"/>
        <v>0</v>
      </c>
      <c r="I147" s="398">
        <f t="shared" si="64"/>
        <v>0</v>
      </c>
      <c r="J147" s="54">
        <f t="shared" si="65"/>
        <v>0</v>
      </c>
      <c r="K147" s="54"/>
      <c r="L147" s="129"/>
      <c r="M147" s="54">
        <f t="shared" si="66"/>
        <v>0</v>
      </c>
      <c r="N147" s="129"/>
      <c r="O147" s="54">
        <f t="shared" si="67"/>
        <v>0</v>
      </c>
      <c r="P147" s="54">
        <f t="shared" si="68"/>
        <v>0</v>
      </c>
      <c r="Q147" s="1"/>
    </row>
    <row r="148" spans="2:17" ht="12.5">
      <c r="B148" s="7" t="str">
        <f t="shared" si="69"/>
        <v/>
      </c>
      <c r="C148" s="50">
        <f>IF(D93="","-",+C147+1)</f>
        <v>2061</v>
      </c>
      <c r="D148" s="12">
        <f>IF(F147+SUM(E$99:E147)=D$92,F147,D$92-SUM(E$99:E147))</f>
        <v>0</v>
      </c>
      <c r="E148" s="377">
        <f>IF(+J96&lt;F147,J96,D148)</f>
        <v>0</v>
      </c>
      <c r="F148" s="55">
        <f t="shared" si="70"/>
        <v>0</v>
      </c>
      <c r="G148" s="55">
        <f t="shared" si="62"/>
        <v>0</v>
      </c>
      <c r="H148" s="379">
        <f t="shared" si="63"/>
        <v>0</v>
      </c>
      <c r="I148" s="398">
        <f t="shared" si="64"/>
        <v>0</v>
      </c>
      <c r="J148" s="54">
        <f t="shared" si="65"/>
        <v>0</v>
      </c>
      <c r="K148" s="54"/>
      <c r="L148" s="129"/>
      <c r="M148" s="54">
        <f t="shared" si="66"/>
        <v>0</v>
      </c>
      <c r="N148" s="129"/>
      <c r="O148" s="54">
        <f t="shared" si="67"/>
        <v>0</v>
      </c>
      <c r="P148" s="54">
        <f t="shared" si="68"/>
        <v>0</v>
      </c>
      <c r="Q148" s="1"/>
    </row>
    <row r="149" spans="2:17" ht="12.5">
      <c r="B149" s="7" t="str">
        <f t="shared" si="69"/>
        <v/>
      </c>
      <c r="C149" s="50">
        <f>IF(D93="","-",+C148+1)</f>
        <v>2062</v>
      </c>
      <c r="D149" s="12">
        <f>IF(F148+SUM(E$99:E148)=D$92,F148,D$92-SUM(E$99:E148))</f>
        <v>0</v>
      </c>
      <c r="E149" s="377">
        <f>IF(+J96&lt;F148,J96,D149)</f>
        <v>0</v>
      </c>
      <c r="F149" s="55">
        <f t="shared" si="70"/>
        <v>0</v>
      </c>
      <c r="G149" s="55">
        <f t="shared" si="62"/>
        <v>0</v>
      </c>
      <c r="H149" s="379">
        <f t="shared" si="63"/>
        <v>0</v>
      </c>
      <c r="I149" s="398">
        <f t="shared" si="64"/>
        <v>0</v>
      </c>
      <c r="J149" s="54">
        <f t="shared" si="65"/>
        <v>0</v>
      </c>
      <c r="K149" s="54"/>
      <c r="L149" s="129"/>
      <c r="M149" s="54">
        <f t="shared" si="66"/>
        <v>0</v>
      </c>
      <c r="N149" s="129"/>
      <c r="O149" s="54">
        <f t="shared" si="67"/>
        <v>0</v>
      </c>
      <c r="P149" s="54">
        <f t="shared" si="68"/>
        <v>0</v>
      </c>
      <c r="Q149" s="1"/>
    </row>
    <row r="150" spans="2:17" ht="12.5">
      <c r="B150" s="7" t="str">
        <f t="shared" si="69"/>
        <v/>
      </c>
      <c r="C150" s="50">
        <f>IF(D93="","-",+C149+1)</f>
        <v>2063</v>
      </c>
      <c r="D150" s="12">
        <f>IF(F149+SUM(E$99:E149)=D$92,F149,D$92-SUM(E$99:E149))</f>
        <v>0</v>
      </c>
      <c r="E150" s="377">
        <f>IF(+J96&lt;F149,J96,D150)</f>
        <v>0</v>
      </c>
      <c r="F150" s="55">
        <f t="shared" si="70"/>
        <v>0</v>
      </c>
      <c r="G150" s="55">
        <f t="shared" si="62"/>
        <v>0</v>
      </c>
      <c r="H150" s="379">
        <f t="shared" si="63"/>
        <v>0</v>
      </c>
      <c r="I150" s="398">
        <f t="shared" si="64"/>
        <v>0</v>
      </c>
      <c r="J150" s="54">
        <f t="shared" si="65"/>
        <v>0</v>
      </c>
      <c r="K150" s="54"/>
      <c r="L150" s="129"/>
      <c r="M150" s="54">
        <f t="shared" si="66"/>
        <v>0</v>
      </c>
      <c r="N150" s="129"/>
      <c r="O150" s="54">
        <f t="shared" si="67"/>
        <v>0</v>
      </c>
      <c r="P150" s="54">
        <f t="shared" si="68"/>
        <v>0</v>
      </c>
      <c r="Q150" s="1"/>
    </row>
    <row r="151" spans="2:17" ht="12.5">
      <c r="B151" s="7" t="str">
        <f t="shared" si="69"/>
        <v/>
      </c>
      <c r="C151" s="50">
        <f>IF(D93="","-",+C150+1)</f>
        <v>2064</v>
      </c>
      <c r="D151" s="12">
        <f>IF(F150+SUM(E$99:E150)=D$92,F150,D$92-SUM(E$99:E150))</f>
        <v>0</v>
      </c>
      <c r="E151" s="377">
        <f>IF(+J96&lt;F150,J96,D151)</f>
        <v>0</v>
      </c>
      <c r="F151" s="55">
        <f t="shared" si="70"/>
        <v>0</v>
      </c>
      <c r="G151" s="55">
        <f t="shared" si="62"/>
        <v>0</v>
      </c>
      <c r="H151" s="379">
        <f t="shared" si="63"/>
        <v>0</v>
      </c>
      <c r="I151" s="398">
        <f t="shared" si="64"/>
        <v>0</v>
      </c>
      <c r="J151" s="54">
        <f t="shared" si="65"/>
        <v>0</v>
      </c>
      <c r="K151" s="54"/>
      <c r="L151" s="129"/>
      <c r="M151" s="54">
        <f t="shared" si="66"/>
        <v>0</v>
      </c>
      <c r="N151" s="129"/>
      <c r="O151" s="54">
        <f t="shared" si="67"/>
        <v>0</v>
      </c>
      <c r="P151" s="54">
        <f t="shared" si="68"/>
        <v>0</v>
      </c>
      <c r="Q151" s="1"/>
    </row>
    <row r="152" spans="2:17" ht="12.5">
      <c r="B152" s="7" t="str">
        <f t="shared" si="69"/>
        <v/>
      </c>
      <c r="C152" s="50">
        <f>IF(D93="","-",+C151+1)</f>
        <v>2065</v>
      </c>
      <c r="D152" s="12">
        <f>IF(F151+SUM(E$99:E151)=D$92,F151,D$92-SUM(E$99:E151))</f>
        <v>0</v>
      </c>
      <c r="E152" s="377">
        <f>IF(+J96&lt;F151,J96,D152)</f>
        <v>0</v>
      </c>
      <c r="F152" s="55">
        <f t="shared" si="70"/>
        <v>0</v>
      </c>
      <c r="G152" s="55">
        <f t="shared" si="62"/>
        <v>0</v>
      </c>
      <c r="H152" s="379">
        <f t="shared" si="63"/>
        <v>0</v>
      </c>
      <c r="I152" s="398">
        <f t="shared" si="64"/>
        <v>0</v>
      </c>
      <c r="J152" s="54">
        <f t="shared" si="65"/>
        <v>0</v>
      </c>
      <c r="K152" s="54"/>
      <c r="L152" s="129"/>
      <c r="M152" s="54">
        <f t="shared" si="66"/>
        <v>0</v>
      </c>
      <c r="N152" s="129"/>
      <c r="O152" s="54">
        <f t="shared" si="67"/>
        <v>0</v>
      </c>
      <c r="P152" s="54">
        <f t="shared" si="68"/>
        <v>0</v>
      </c>
      <c r="Q152" s="1"/>
    </row>
    <row r="153" spans="2:17" ht="12.5">
      <c r="B153" s="7" t="str">
        <f t="shared" si="69"/>
        <v/>
      </c>
      <c r="C153" s="50">
        <f>IF(D93="","-",+C152+1)</f>
        <v>2066</v>
      </c>
      <c r="D153" s="12">
        <f>IF(F152+SUM(E$99:E152)=D$92,F152,D$92-SUM(E$99:E152))</f>
        <v>0</v>
      </c>
      <c r="E153" s="377">
        <f>IF(+J96&lt;F152,J96,D153)</f>
        <v>0</v>
      </c>
      <c r="F153" s="55">
        <f t="shared" si="70"/>
        <v>0</v>
      </c>
      <c r="G153" s="55">
        <f t="shared" si="62"/>
        <v>0</v>
      </c>
      <c r="H153" s="379">
        <f t="shared" si="63"/>
        <v>0</v>
      </c>
      <c r="I153" s="398">
        <f t="shared" si="64"/>
        <v>0</v>
      </c>
      <c r="J153" s="54">
        <f t="shared" si="65"/>
        <v>0</v>
      </c>
      <c r="K153" s="54"/>
      <c r="L153" s="129"/>
      <c r="M153" s="54">
        <f t="shared" si="66"/>
        <v>0</v>
      </c>
      <c r="N153" s="129"/>
      <c r="O153" s="54">
        <f t="shared" si="67"/>
        <v>0</v>
      </c>
      <c r="P153" s="54">
        <f t="shared" si="68"/>
        <v>0</v>
      </c>
      <c r="Q153" s="1"/>
    </row>
    <row r="154" spans="2:17" ht="13" thickBot="1">
      <c r="B154" s="7" t="str">
        <f t="shared" si="69"/>
        <v/>
      </c>
      <c r="C154" s="59">
        <f>IF(D93="","-",+C153+1)</f>
        <v>2067</v>
      </c>
      <c r="D154" s="84">
        <f>IF(F153+SUM(E$99:E153)=D$92,F153,D$92-SUM(E$99:E153))</f>
        <v>0</v>
      </c>
      <c r="E154" s="380">
        <f>IF(+J96&lt;F153,J96,D154)</f>
        <v>0</v>
      </c>
      <c r="F154" s="60">
        <f t="shared" si="70"/>
        <v>0</v>
      </c>
      <c r="G154" s="60">
        <f t="shared" si="62"/>
        <v>0</v>
      </c>
      <c r="H154" s="381">
        <f t="shared" si="63"/>
        <v>0</v>
      </c>
      <c r="I154" s="399">
        <f t="shared" si="64"/>
        <v>0</v>
      </c>
      <c r="J154" s="64">
        <f t="shared" si="65"/>
        <v>0</v>
      </c>
      <c r="K154" s="54"/>
      <c r="L154" s="130"/>
      <c r="M154" s="64">
        <f t="shared" si="66"/>
        <v>0</v>
      </c>
      <c r="N154" s="130"/>
      <c r="O154" s="64">
        <f t="shared" si="67"/>
        <v>0</v>
      </c>
      <c r="P154" s="64">
        <f t="shared" si="68"/>
        <v>0</v>
      </c>
      <c r="Q154" s="1"/>
    </row>
    <row r="155" spans="2:17" ht="12.5">
      <c r="C155" s="12" t="s">
        <v>78</v>
      </c>
      <c r="D155" s="292"/>
      <c r="E155" s="292">
        <f>SUM(E99:E154)</f>
        <v>230749.99999999983</v>
      </c>
      <c r="F155" s="292"/>
      <c r="G155" s="292"/>
      <c r="H155" s="292">
        <f>SUM(H99:H154)</f>
        <v>846314.20729417761</v>
      </c>
      <c r="I155" s="292">
        <f>SUM(I99:I154)</f>
        <v>846314.20729417761</v>
      </c>
      <c r="J155" s="292">
        <f>SUM(J99:J154)</f>
        <v>0</v>
      </c>
      <c r="K155" s="292"/>
      <c r="L155" s="292"/>
      <c r="M155" s="292"/>
      <c r="N155" s="292"/>
      <c r="O155" s="292"/>
      <c r="P155" s="1"/>
      <c r="Q155" s="1"/>
    </row>
    <row r="156" spans="2:17" ht="12.5"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  <c r="Q157" s="1"/>
    </row>
    <row r="158" spans="2:17" ht="12.5"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95" priority="1" stopIfTrue="1" operator="equal">
      <formula>$I$10</formula>
    </cfRule>
  </conditionalFormatting>
  <conditionalFormatting sqref="C99:C154">
    <cfRule type="cellIs" dxfId="9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83"/>
  <dimension ref="A1:Q162"/>
  <sheetViews>
    <sheetView zoomScaleNormal="100" zoomScaleSheetLayoutView="75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32 of 77</v>
      </c>
      <c r="Q1" s="13"/>
    </row>
    <row r="2" spans="1:17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 t="str">
        <f>RIGHT(N3,3)</f>
        <v/>
      </c>
      <c r="P3" s="96">
        <v>1</v>
      </c>
    </row>
    <row r="4" spans="1:17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7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435638.92987897893</v>
      </c>
      <c r="P5" s="1"/>
    </row>
    <row r="6" spans="1:17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435638.92987897893</v>
      </c>
      <c r="O6" s="1"/>
      <c r="P6" s="1"/>
    </row>
    <row r="7" spans="1:17" ht="13.5" thickBot="1">
      <c r="C7" s="25" t="s">
        <v>48</v>
      </c>
      <c r="D7" s="127" t="s">
        <v>286</v>
      </c>
      <c r="E7" s="1"/>
      <c r="F7" s="1"/>
      <c r="G7" s="29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7" ht="13.5" thickBot="1">
      <c r="C8" s="29"/>
      <c r="D8" s="104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423"/>
      <c r="E9" s="456" t="s">
        <v>493</v>
      </c>
      <c r="F9" s="31"/>
      <c r="G9" s="461" t="s">
        <v>546</v>
      </c>
      <c r="H9" s="31"/>
      <c r="I9" s="32"/>
      <c r="J9" s="33"/>
      <c r="P9" s="1"/>
    </row>
    <row r="10" spans="1:17" ht="13">
      <c r="C10" s="34" t="s">
        <v>51</v>
      </c>
      <c r="D10" s="362">
        <v>4175110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7" ht="12.5">
      <c r="C11" s="34" t="s">
        <v>54</v>
      </c>
      <c r="D11" s="37">
        <v>2012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2">
        <v>6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101831.95121951219</v>
      </c>
      <c r="J14" s="292"/>
      <c r="K14" s="292"/>
      <c r="L14" s="292"/>
      <c r="M14" s="292"/>
      <c r="N14" s="292"/>
      <c r="O14" s="1"/>
      <c r="P14" s="1"/>
    </row>
    <row r="15" spans="1:17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131" t="s">
        <v>260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2012</v>
      </c>
      <c r="D17" s="133">
        <v>3985900</v>
      </c>
      <c r="E17" s="373">
        <v>47451.190476190473</v>
      </c>
      <c r="F17" s="133">
        <v>3938448.8095238097</v>
      </c>
      <c r="G17" s="373">
        <v>633177.84907678491</v>
      </c>
      <c r="H17" s="374">
        <v>633177.84907678491</v>
      </c>
      <c r="I17" s="422">
        <v>0</v>
      </c>
      <c r="J17" s="52"/>
      <c r="K17" s="112">
        <f t="shared" ref="K17:K22" si="0">G17</f>
        <v>633177.84907678491</v>
      </c>
      <c r="L17" s="53">
        <f t="shared" ref="L17:L48" si="1">IF(K17&lt;&gt;0,+G17-K17,0)</f>
        <v>0</v>
      </c>
      <c r="M17" s="112">
        <f t="shared" ref="M17:M22" si="2">H17</f>
        <v>633177.84907678491</v>
      </c>
      <c r="N17" s="53">
        <f t="shared" ref="N17:N48" si="3">IF(M17&lt;&gt;0,+H17-M17,0)</f>
        <v>0</v>
      </c>
      <c r="O17" s="54">
        <f t="shared" ref="O17:O48" si="4">+N17-L17</f>
        <v>0</v>
      </c>
      <c r="P17" s="1"/>
    </row>
    <row r="18" spans="2:16" ht="12.5">
      <c r="B18" s="7" t="str">
        <f t="shared" ref="B18:B49" si="5">IF(D18=F17,"","IU")</f>
        <v>IU</v>
      </c>
      <c r="C18" s="50">
        <f>IF(D11="","-",+C17+1)</f>
        <v>2013</v>
      </c>
      <c r="D18" s="133">
        <v>4157203.8095238097</v>
      </c>
      <c r="E18" s="375">
        <v>100110.83333333333</v>
      </c>
      <c r="F18" s="133">
        <v>4057092.9761904762</v>
      </c>
      <c r="G18" s="375">
        <v>668051.44078047015</v>
      </c>
      <c r="H18" s="374">
        <v>668051.44078047015</v>
      </c>
      <c r="I18" s="422">
        <v>0</v>
      </c>
      <c r="J18" s="52"/>
      <c r="K18" s="113">
        <f t="shared" si="0"/>
        <v>668051.44078047015</v>
      </c>
      <c r="L18" s="54">
        <f t="shared" ref="L18:L23" si="6">IF(K18&lt;&gt;0,+G18-K18,0)</f>
        <v>0</v>
      </c>
      <c r="M18" s="113">
        <f t="shared" si="2"/>
        <v>668051.44078047015</v>
      </c>
      <c r="N18" s="54">
        <f t="shared" ref="N18:N23" si="7">IF(M18&lt;&gt;0,+H18-M18,0)</f>
        <v>0</v>
      </c>
      <c r="O18" s="54">
        <f t="shared" ref="O18:O23" si="8">+N18-L18</f>
        <v>0</v>
      </c>
      <c r="P18" s="1"/>
    </row>
    <row r="19" spans="2:16" ht="12.5">
      <c r="B19" s="7" t="str">
        <f t="shared" si="5"/>
        <v>IU</v>
      </c>
      <c r="C19" s="50">
        <f>IF(D11="","-",+C18+1)</f>
        <v>2014</v>
      </c>
      <c r="D19" s="133">
        <v>4010174.9761904762</v>
      </c>
      <c r="E19" s="375">
        <v>98993.738095238092</v>
      </c>
      <c r="F19" s="133">
        <v>3911181.2380952383</v>
      </c>
      <c r="G19" s="375">
        <v>626653.18678450992</v>
      </c>
      <c r="H19" s="374">
        <v>626653.18678450992</v>
      </c>
      <c r="I19" s="422">
        <v>0</v>
      </c>
      <c r="J19" s="52"/>
      <c r="K19" s="113">
        <f t="shared" si="0"/>
        <v>626653.18678450992</v>
      </c>
      <c r="L19" s="54">
        <f t="shared" si="6"/>
        <v>0</v>
      </c>
      <c r="M19" s="113">
        <f t="shared" si="2"/>
        <v>626653.18678450992</v>
      </c>
      <c r="N19" s="54">
        <f t="shared" si="7"/>
        <v>0</v>
      </c>
      <c r="O19" s="54">
        <f t="shared" si="8"/>
        <v>0</v>
      </c>
      <c r="P19" s="1"/>
    </row>
    <row r="20" spans="2:16" ht="12.5">
      <c r="B20" s="7" t="str">
        <f t="shared" si="5"/>
        <v>IU</v>
      </c>
      <c r="C20" s="50">
        <f>IF(D11="","-",+C19+1)</f>
        <v>2015</v>
      </c>
      <c r="D20" s="133">
        <v>3928554.2380952379</v>
      </c>
      <c r="E20" s="375">
        <v>99407.380952380947</v>
      </c>
      <c r="F20" s="133">
        <v>3829146.8571428568</v>
      </c>
      <c r="G20" s="375">
        <v>603724.40567685384</v>
      </c>
      <c r="H20" s="374">
        <v>603724.40567685384</v>
      </c>
      <c r="I20" s="52">
        <v>0</v>
      </c>
      <c r="J20" s="52"/>
      <c r="K20" s="113">
        <f t="shared" si="0"/>
        <v>603724.40567685384</v>
      </c>
      <c r="L20" s="54">
        <f t="shared" si="6"/>
        <v>0</v>
      </c>
      <c r="M20" s="113">
        <f t="shared" si="2"/>
        <v>603724.40567685384</v>
      </c>
      <c r="N20" s="54">
        <f t="shared" si="7"/>
        <v>0</v>
      </c>
      <c r="O20" s="54">
        <f t="shared" si="8"/>
        <v>0</v>
      </c>
      <c r="P20" s="1"/>
    </row>
    <row r="21" spans="2:16" ht="12.5">
      <c r="B21" s="7" t="str">
        <f t="shared" si="5"/>
        <v/>
      </c>
      <c r="C21" s="50">
        <f>IF(D12="","-",+C20+1)</f>
        <v>2016</v>
      </c>
      <c r="D21" s="133">
        <v>3829146.8571428568</v>
      </c>
      <c r="E21" s="375">
        <v>99407.380952380947</v>
      </c>
      <c r="F21" s="133">
        <v>3729739.4761904757</v>
      </c>
      <c r="G21" s="375">
        <v>584571.79884231184</v>
      </c>
      <c r="H21" s="374">
        <v>584571.79884231184</v>
      </c>
      <c r="I21" s="52">
        <f t="shared" ref="I21:I48" si="9">H21-G21</f>
        <v>0</v>
      </c>
      <c r="J21" s="52"/>
      <c r="K21" s="113">
        <f t="shared" si="0"/>
        <v>584571.79884231184</v>
      </c>
      <c r="L21" s="54">
        <f t="shared" si="6"/>
        <v>0</v>
      </c>
      <c r="M21" s="113">
        <f t="shared" si="2"/>
        <v>584571.79884231184</v>
      </c>
      <c r="N21" s="54">
        <f t="shared" si="7"/>
        <v>0</v>
      </c>
      <c r="O21" s="54">
        <f t="shared" si="8"/>
        <v>0</v>
      </c>
      <c r="P21" s="1"/>
    </row>
    <row r="22" spans="2:16" ht="12.5">
      <c r="B22" s="7" t="str">
        <f t="shared" si="5"/>
        <v/>
      </c>
      <c r="C22" s="50">
        <f>IF(D11="","-",+C21+1)</f>
        <v>2017</v>
      </c>
      <c r="D22" s="133">
        <v>3729739.4761904757</v>
      </c>
      <c r="E22" s="375">
        <v>97095.58139534884</v>
      </c>
      <c r="F22" s="133">
        <v>3632643.8947951267</v>
      </c>
      <c r="G22" s="375">
        <v>553167.7460387327</v>
      </c>
      <c r="H22" s="374">
        <v>553167.7460387327</v>
      </c>
      <c r="I22" s="52">
        <f t="shared" si="9"/>
        <v>0</v>
      </c>
      <c r="J22" s="52"/>
      <c r="K22" s="113">
        <f t="shared" si="0"/>
        <v>553167.7460387327</v>
      </c>
      <c r="L22" s="54">
        <f t="shared" si="6"/>
        <v>0</v>
      </c>
      <c r="M22" s="113">
        <f t="shared" si="2"/>
        <v>553167.7460387327</v>
      </c>
      <c r="N22" s="54">
        <f t="shared" si="7"/>
        <v>0</v>
      </c>
      <c r="O22" s="54">
        <f t="shared" si="8"/>
        <v>0</v>
      </c>
      <c r="P22" s="1"/>
    </row>
    <row r="23" spans="2:16" ht="12.5">
      <c r="B23" s="7" t="str">
        <f t="shared" si="5"/>
        <v/>
      </c>
      <c r="C23" s="50">
        <f>IF(D11="","-",+C22+1)</f>
        <v>2018</v>
      </c>
      <c r="D23" s="133">
        <v>3632643.8947951267</v>
      </c>
      <c r="E23" s="375">
        <v>101831.95121951219</v>
      </c>
      <c r="F23" s="133">
        <v>3530811.9435756146</v>
      </c>
      <c r="G23" s="375">
        <v>557048.43371456629</v>
      </c>
      <c r="H23" s="374">
        <v>557048.43371456629</v>
      </c>
      <c r="I23" s="52">
        <f t="shared" si="9"/>
        <v>0</v>
      </c>
      <c r="J23" s="52"/>
      <c r="K23" s="113">
        <f t="shared" ref="K23:K28" si="10">G23</f>
        <v>557048.43371456629</v>
      </c>
      <c r="L23" s="54">
        <f t="shared" si="6"/>
        <v>0</v>
      </c>
      <c r="M23" s="113">
        <f t="shared" ref="M23:M28" si="11">H23</f>
        <v>557048.43371456629</v>
      </c>
      <c r="N23" s="54">
        <f t="shared" si="7"/>
        <v>0</v>
      </c>
      <c r="O23" s="54">
        <f t="shared" si="8"/>
        <v>0</v>
      </c>
      <c r="P23" s="1"/>
    </row>
    <row r="24" spans="2:16" ht="12.5">
      <c r="B24" s="7" t="str">
        <f t="shared" si="5"/>
        <v/>
      </c>
      <c r="C24" s="50">
        <f>IF(D11="","-",+C23+1)</f>
        <v>2019</v>
      </c>
      <c r="D24" s="133">
        <v>3530811.9435756146</v>
      </c>
      <c r="E24" s="375">
        <v>101831.95121951219</v>
      </c>
      <c r="F24" s="133">
        <v>3428979.9923561024</v>
      </c>
      <c r="G24" s="375">
        <v>544106.19363221596</v>
      </c>
      <c r="H24" s="374">
        <v>544106.19363221596</v>
      </c>
      <c r="I24" s="52">
        <f t="shared" si="9"/>
        <v>0</v>
      </c>
      <c r="J24" s="52"/>
      <c r="K24" s="113">
        <f t="shared" si="10"/>
        <v>544106.19363221596</v>
      </c>
      <c r="L24" s="54">
        <f t="shared" ref="L24" si="12">IF(K24&lt;&gt;0,+G24-K24,0)</f>
        <v>0</v>
      </c>
      <c r="M24" s="113">
        <f t="shared" si="11"/>
        <v>544106.19363221596</v>
      </c>
      <c r="N24" s="54">
        <f t="shared" si="3"/>
        <v>0</v>
      </c>
      <c r="O24" s="54">
        <f t="shared" si="4"/>
        <v>0</v>
      </c>
      <c r="P24" s="1"/>
    </row>
    <row r="25" spans="2:16" ht="12.5">
      <c r="B25" s="7" t="str">
        <f t="shared" si="5"/>
        <v/>
      </c>
      <c r="C25" s="50">
        <f>IF(D11="","-",+C24+1)</f>
        <v>2020</v>
      </c>
      <c r="D25" s="133">
        <v>3428979.9923561024</v>
      </c>
      <c r="E25" s="375">
        <v>101831.95121951219</v>
      </c>
      <c r="F25" s="133">
        <v>3327148.0411365903</v>
      </c>
      <c r="G25" s="375">
        <v>447527.67036121147</v>
      </c>
      <c r="H25" s="374">
        <v>447527.67036121147</v>
      </c>
      <c r="I25" s="52">
        <f t="shared" si="9"/>
        <v>0</v>
      </c>
      <c r="J25" s="52"/>
      <c r="K25" s="113">
        <f t="shared" si="10"/>
        <v>447527.67036121147</v>
      </c>
      <c r="L25" s="54">
        <f t="shared" ref="L25" si="13">IF(K25&lt;&gt;0,+G25-K25,0)</f>
        <v>0</v>
      </c>
      <c r="M25" s="113">
        <f t="shared" si="11"/>
        <v>447527.67036121147</v>
      </c>
      <c r="N25" s="54">
        <f t="shared" si="3"/>
        <v>0</v>
      </c>
      <c r="O25" s="54">
        <f t="shared" si="4"/>
        <v>0</v>
      </c>
      <c r="P25" s="1"/>
    </row>
    <row r="26" spans="2:16" ht="12.5">
      <c r="B26" s="7" t="str">
        <f t="shared" si="5"/>
        <v>IU</v>
      </c>
      <c r="C26" s="50">
        <f>IF(D11="","-",+C25+1)</f>
        <v>2021</v>
      </c>
      <c r="D26" s="133">
        <v>3331884.4109607544</v>
      </c>
      <c r="E26" s="375">
        <v>99407.380952380947</v>
      </c>
      <c r="F26" s="133">
        <v>3232477.0300083733</v>
      </c>
      <c r="G26" s="375">
        <v>447333.45497501275</v>
      </c>
      <c r="H26" s="374">
        <v>447333.45497501275</v>
      </c>
      <c r="I26" s="52">
        <f t="shared" si="9"/>
        <v>0</v>
      </c>
      <c r="J26" s="52"/>
      <c r="K26" s="113">
        <f t="shared" si="10"/>
        <v>447333.45497501275</v>
      </c>
      <c r="L26" s="54">
        <f t="shared" ref="L26" si="14">IF(K26&lt;&gt;0,+G26-K26,0)</f>
        <v>0</v>
      </c>
      <c r="M26" s="113">
        <f t="shared" si="11"/>
        <v>447333.45497501275</v>
      </c>
      <c r="N26" s="54">
        <f t="shared" si="3"/>
        <v>0</v>
      </c>
      <c r="O26" s="54">
        <f t="shared" si="4"/>
        <v>0</v>
      </c>
      <c r="P26" s="1"/>
    </row>
    <row r="27" spans="2:16" ht="12.5">
      <c r="B27" s="7" t="str">
        <f t="shared" si="5"/>
        <v>IU</v>
      </c>
      <c r="C27" s="50">
        <f>IF(D11="","-",+C26+1)</f>
        <v>2022</v>
      </c>
      <c r="D27" s="133">
        <v>3227740.6601842102</v>
      </c>
      <c r="E27" s="375">
        <v>99407.380952380947</v>
      </c>
      <c r="F27" s="133">
        <v>3128333.2792318291</v>
      </c>
      <c r="G27" s="375">
        <v>456758.87787220906</v>
      </c>
      <c r="H27" s="374">
        <v>456758.87787220906</v>
      </c>
      <c r="I27" s="52">
        <f t="shared" si="9"/>
        <v>0</v>
      </c>
      <c r="J27" s="52"/>
      <c r="K27" s="113">
        <f t="shared" si="10"/>
        <v>456758.87787220906</v>
      </c>
      <c r="L27" s="54">
        <f t="shared" ref="L27" si="15">IF(K27&lt;&gt;0,+G27-K27,0)</f>
        <v>0</v>
      </c>
      <c r="M27" s="113">
        <f t="shared" si="11"/>
        <v>456758.87787220906</v>
      </c>
      <c r="N27" s="54">
        <f t="shared" si="3"/>
        <v>0</v>
      </c>
      <c r="O27" s="54">
        <f t="shared" si="4"/>
        <v>0</v>
      </c>
      <c r="P27" s="1"/>
    </row>
    <row r="28" spans="2:16" ht="12.5">
      <c r="B28" s="7" t="str">
        <f t="shared" si="5"/>
        <v/>
      </c>
      <c r="C28" s="50">
        <f>IF(D11="","-",+C27+1)</f>
        <v>2023</v>
      </c>
      <c r="D28" s="133">
        <v>3128333.2792318291</v>
      </c>
      <c r="E28" s="375">
        <v>99407.380952380947</v>
      </c>
      <c r="F28" s="133">
        <v>3028925.898279448</v>
      </c>
      <c r="G28" s="375">
        <v>488320.76827892079</v>
      </c>
      <c r="H28" s="374">
        <v>488320.76827892079</v>
      </c>
      <c r="I28" s="52">
        <f t="shared" si="9"/>
        <v>0</v>
      </c>
      <c r="J28" s="52"/>
      <c r="K28" s="113">
        <f t="shared" si="10"/>
        <v>488320.76827892079</v>
      </c>
      <c r="L28" s="54">
        <f t="shared" ref="L28" si="16">IF(K28&lt;&gt;0,+G28-K28,0)</f>
        <v>0</v>
      </c>
      <c r="M28" s="113">
        <f t="shared" si="11"/>
        <v>488320.76827892079</v>
      </c>
      <c r="N28" s="54">
        <f t="shared" ref="N28" si="17">IF(M28&lt;&gt;0,+H28-M28,0)</f>
        <v>0</v>
      </c>
      <c r="O28" s="54">
        <f t="shared" ref="O28" si="18">+N28-L28</f>
        <v>0</v>
      </c>
      <c r="P28" s="1"/>
    </row>
    <row r="29" spans="2:16" ht="12.5">
      <c r="B29" s="7" t="str">
        <f t="shared" si="5"/>
        <v/>
      </c>
      <c r="C29" s="460">
        <f>IF(D11="","-",+C28+1)</f>
        <v>2024</v>
      </c>
      <c r="D29" s="133">
        <v>3028925.898279448</v>
      </c>
      <c r="E29" s="375">
        <v>94888.863636363632</v>
      </c>
      <c r="F29" s="133">
        <v>2934037.0346430843</v>
      </c>
      <c r="G29" s="375">
        <v>451256.7914021461</v>
      </c>
      <c r="H29" s="374">
        <v>451256.7914021461</v>
      </c>
      <c r="I29" s="52">
        <f t="shared" si="9"/>
        <v>0</v>
      </c>
      <c r="J29" s="52"/>
      <c r="K29" s="113">
        <f t="shared" ref="K29" si="19">G29</f>
        <v>451256.7914021461</v>
      </c>
      <c r="L29" s="54">
        <f t="shared" ref="L29" si="20">IF(K29&lt;&gt;0,+G29-K29,0)</f>
        <v>0</v>
      </c>
      <c r="M29" s="113">
        <f t="shared" ref="M29" si="21">H29</f>
        <v>451256.7914021461</v>
      </c>
      <c r="N29" s="54">
        <f t="shared" ref="N29" si="22">IF(M29&lt;&gt;0,+H29-M29,0)</f>
        <v>0</v>
      </c>
      <c r="O29" s="54">
        <f t="shared" ref="O29" si="23">+N29-L29</f>
        <v>0</v>
      </c>
      <c r="P29" s="1"/>
    </row>
    <row r="30" spans="2:16" ht="13">
      <c r="B30" s="7" t="str">
        <f t="shared" si="5"/>
        <v/>
      </c>
      <c r="C30" s="459">
        <f>IF(D11="","-",+C29+1)</f>
        <v>2025</v>
      </c>
      <c r="D30" s="133">
        <v>2934037.0346430843</v>
      </c>
      <c r="E30" s="375">
        <v>97095.58139534884</v>
      </c>
      <c r="F30" s="133">
        <v>2836941.4532477353</v>
      </c>
      <c r="G30" s="375">
        <v>442564.19117799541</v>
      </c>
      <c r="H30" s="374">
        <v>442564.19117799541</v>
      </c>
      <c r="I30" s="52">
        <f t="shared" si="9"/>
        <v>0</v>
      </c>
      <c r="J30" s="52"/>
      <c r="K30" s="113">
        <f t="shared" ref="K30" si="24">G30</f>
        <v>442564.19117799541</v>
      </c>
      <c r="L30" s="54">
        <f t="shared" ref="L30" si="25">IF(K30&lt;&gt;0,+G30-K30,0)</f>
        <v>0</v>
      </c>
      <c r="M30" s="113">
        <f t="shared" ref="M30" si="26">H30</f>
        <v>442564.19117799541</v>
      </c>
      <c r="N30" s="54">
        <f t="shared" ref="N30" si="27">IF(M30&lt;&gt;0,+H30-M30,0)</f>
        <v>0</v>
      </c>
      <c r="O30" s="54">
        <f t="shared" ref="O30" si="28">+N30-L30</f>
        <v>0</v>
      </c>
      <c r="P30" s="1"/>
    </row>
    <row r="31" spans="2:16" ht="12.5">
      <c r="B31" s="7" t="str">
        <f t="shared" si="5"/>
        <v/>
      </c>
      <c r="C31" s="50">
        <f>IF(D11="","-",+C30+1)</f>
        <v>2026</v>
      </c>
      <c r="D31" s="55">
        <f>IF(F30+SUM(E$17:E30)=D$10,F30,D$10-SUM(E$17:E30))</f>
        <v>2836941.4532477353</v>
      </c>
      <c r="E31" s="377">
        <f>IF(+I14&lt;F30,I14,D31)</f>
        <v>101831.95121951219</v>
      </c>
      <c r="F31" s="55">
        <f t="shared" ref="F31:F48" si="29">+D31-E31</f>
        <v>2735109.5020282231</v>
      </c>
      <c r="G31" s="378">
        <f t="shared" ref="G31:G53" si="30">+I$12*((D31+F31)/2)+E31</f>
        <v>435638.92987897893</v>
      </c>
      <c r="H31" s="363">
        <f t="shared" ref="H31:H53" si="31">+I$13*((D31+F31)/2)+E31</f>
        <v>435638.92987897893</v>
      </c>
      <c r="I31" s="52">
        <f t="shared" si="9"/>
        <v>0</v>
      </c>
      <c r="J31" s="52"/>
      <c r="K31" s="129"/>
      <c r="L31" s="54">
        <f t="shared" si="1"/>
        <v>0</v>
      </c>
      <c r="M31" s="129"/>
      <c r="N31" s="54">
        <f t="shared" si="3"/>
        <v>0</v>
      </c>
      <c r="O31" s="54">
        <f t="shared" si="4"/>
        <v>0</v>
      </c>
      <c r="P31" s="1"/>
    </row>
    <row r="32" spans="2:16" ht="12.5">
      <c r="B32" s="7" t="str">
        <f t="shared" si="5"/>
        <v/>
      </c>
      <c r="C32" s="50">
        <f>IF(D11="","-",+C31+1)</f>
        <v>2027</v>
      </c>
      <c r="D32" s="55">
        <f>IF(F31+SUM(E$17:E31)=D$10,F31,D$10-SUM(E$17:E31))</f>
        <v>2735109.5020282231</v>
      </c>
      <c r="E32" s="377">
        <f>IF(+I14&lt;F31,I14,D32)</f>
        <v>101831.95121951219</v>
      </c>
      <c r="F32" s="55">
        <f t="shared" si="29"/>
        <v>2633277.550808711</v>
      </c>
      <c r="G32" s="378">
        <f t="shared" si="30"/>
        <v>423437.95891140454</v>
      </c>
      <c r="H32" s="363">
        <f t="shared" si="31"/>
        <v>423437.95891140454</v>
      </c>
      <c r="I32" s="52">
        <f t="shared" si="9"/>
        <v>0</v>
      </c>
      <c r="J32" s="52"/>
      <c r="K32" s="129"/>
      <c r="L32" s="54">
        <f t="shared" si="1"/>
        <v>0</v>
      </c>
      <c r="M32" s="129"/>
      <c r="N32" s="54">
        <f t="shared" si="3"/>
        <v>0</v>
      </c>
      <c r="O32" s="54">
        <f t="shared" si="4"/>
        <v>0</v>
      </c>
      <c r="P32" s="1"/>
    </row>
    <row r="33" spans="2:16" ht="12.5">
      <c r="B33" s="7" t="str">
        <f t="shared" si="5"/>
        <v/>
      </c>
      <c r="C33" s="50">
        <f>IF(D11="","-",+C32+1)</f>
        <v>2028</v>
      </c>
      <c r="D33" s="55">
        <f>IF(F32+SUM(E$17:E32)=D$10,F32,D$10-SUM(E$17:E32))</f>
        <v>2633277.550808711</v>
      </c>
      <c r="E33" s="377">
        <f>IF(+I14&lt;F32,I14,D33)</f>
        <v>101831.95121951219</v>
      </c>
      <c r="F33" s="55">
        <f t="shared" si="29"/>
        <v>2531445.5995891988</v>
      </c>
      <c r="G33" s="378">
        <f t="shared" si="30"/>
        <v>411236.98794383014</v>
      </c>
      <c r="H33" s="363">
        <f t="shared" si="31"/>
        <v>411236.98794383014</v>
      </c>
      <c r="I33" s="52">
        <f t="shared" si="9"/>
        <v>0</v>
      </c>
      <c r="J33" s="52"/>
      <c r="K33" s="129"/>
      <c r="L33" s="54">
        <f t="shared" si="1"/>
        <v>0</v>
      </c>
      <c r="M33" s="129"/>
      <c r="N33" s="54">
        <f t="shared" si="3"/>
        <v>0</v>
      </c>
      <c r="O33" s="54">
        <f t="shared" si="4"/>
        <v>0</v>
      </c>
      <c r="P33" s="1"/>
    </row>
    <row r="34" spans="2:16" ht="12.5">
      <c r="B34" s="7" t="str">
        <f t="shared" si="5"/>
        <v/>
      </c>
      <c r="C34" s="50">
        <f>IF(D11="","-",+C33+1)</f>
        <v>2029</v>
      </c>
      <c r="D34" s="55">
        <f>IF(F33+SUM(E$17:E33)=D$10,F33,D$10-SUM(E$17:E33))</f>
        <v>2531445.5995891988</v>
      </c>
      <c r="E34" s="377">
        <f>IF(+I14&lt;F33,I14,D34)</f>
        <v>101831.95121951219</v>
      </c>
      <c r="F34" s="55">
        <f t="shared" si="29"/>
        <v>2429613.6483696867</v>
      </c>
      <c r="G34" s="378">
        <f t="shared" si="30"/>
        <v>399036.01697625575</v>
      </c>
      <c r="H34" s="363">
        <f t="shared" si="31"/>
        <v>399036.01697625575</v>
      </c>
      <c r="I34" s="52">
        <f t="shared" si="9"/>
        <v>0</v>
      </c>
      <c r="J34" s="52"/>
      <c r="K34" s="129"/>
      <c r="L34" s="54">
        <f t="shared" si="1"/>
        <v>0</v>
      </c>
      <c r="M34" s="129"/>
      <c r="N34" s="54">
        <f t="shared" si="3"/>
        <v>0</v>
      </c>
      <c r="O34" s="54">
        <f t="shared" si="4"/>
        <v>0</v>
      </c>
      <c r="P34" s="1"/>
    </row>
    <row r="35" spans="2:16" ht="12.5">
      <c r="B35" s="7" t="str">
        <f t="shared" si="5"/>
        <v/>
      </c>
      <c r="C35" s="50">
        <f>IF(D11="","-",+C34+1)</f>
        <v>2030</v>
      </c>
      <c r="D35" s="55">
        <f>IF(F34+SUM(E$17:E34)=D$10,F34,D$10-SUM(E$17:E34))</f>
        <v>2429613.6483696867</v>
      </c>
      <c r="E35" s="377">
        <f>IF(+I14&lt;F34,I14,D35)</f>
        <v>101831.95121951219</v>
      </c>
      <c r="F35" s="55">
        <f t="shared" si="29"/>
        <v>2327781.6971501745</v>
      </c>
      <c r="G35" s="378">
        <f t="shared" si="30"/>
        <v>386835.04600868135</v>
      </c>
      <c r="H35" s="363">
        <f t="shared" si="31"/>
        <v>386835.04600868135</v>
      </c>
      <c r="I35" s="52">
        <f t="shared" si="9"/>
        <v>0</v>
      </c>
      <c r="J35" s="52"/>
      <c r="K35" s="129"/>
      <c r="L35" s="54">
        <f t="shared" si="1"/>
        <v>0</v>
      </c>
      <c r="M35" s="129"/>
      <c r="N35" s="54">
        <f t="shared" si="3"/>
        <v>0</v>
      </c>
      <c r="O35" s="54">
        <f t="shared" si="4"/>
        <v>0</v>
      </c>
      <c r="P35" s="1"/>
    </row>
    <row r="36" spans="2:16" ht="12.5">
      <c r="B36" s="7" t="str">
        <f t="shared" si="5"/>
        <v/>
      </c>
      <c r="C36" s="50">
        <f>IF(D11="","-",+C35+1)</f>
        <v>2031</v>
      </c>
      <c r="D36" s="55">
        <f>IF(F35+SUM(E$17:E35)=D$10,F35,D$10-SUM(E$17:E35))</f>
        <v>2327781.6971501745</v>
      </c>
      <c r="E36" s="377">
        <f>IF(+I14&lt;F35,I14,D36)</f>
        <v>101831.95121951219</v>
      </c>
      <c r="F36" s="55">
        <f t="shared" si="29"/>
        <v>2225949.7459306624</v>
      </c>
      <c r="G36" s="378">
        <f t="shared" si="30"/>
        <v>374634.07504110696</v>
      </c>
      <c r="H36" s="363">
        <f t="shared" si="31"/>
        <v>374634.07504110696</v>
      </c>
      <c r="I36" s="52">
        <f t="shared" si="9"/>
        <v>0</v>
      </c>
      <c r="J36" s="52"/>
      <c r="K36" s="129"/>
      <c r="L36" s="54">
        <f t="shared" si="1"/>
        <v>0</v>
      </c>
      <c r="M36" s="129"/>
      <c r="N36" s="54">
        <f t="shared" si="3"/>
        <v>0</v>
      </c>
      <c r="O36" s="54">
        <f t="shared" si="4"/>
        <v>0</v>
      </c>
      <c r="P36" s="1"/>
    </row>
    <row r="37" spans="2:16" ht="12.5">
      <c r="B37" s="7" t="str">
        <f t="shared" si="5"/>
        <v/>
      </c>
      <c r="C37" s="50">
        <f>IF(D11="","-",+C36+1)</f>
        <v>2032</v>
      </c>
      <c r="D37" s="55">
        <f>IF(F36+SUM(E$17:E36)=D$10,F36,D$10-SUM(E$17:E36))</f>
        <v>2225949.7459306624</v>
      </c>
      <c r="E37" s="377">
        <f>IF(+I14&lt;F36,I14,D37)</f>
        <v>101831.95121951219</v>
      </c>
      <c r="F37" s="55">
        <f t="shared" si="29"/>
        <v>2124117.7947111502</v>
      </c>
      <c r="G37" s="378">
        <f t="shared" si="30"/>
        <v>362433.10407353257</v>
      </c>
      <c r="H37" s="363">
        <f t="shared" si="31"/>
        <v>362433.10407353257</v>
      </c>
      <c r="I37" s="52">
        <f t="shared" si="9"/>
        <v>0</v>
      </c>
      <c r="J37" s="52"/>
      <c r="K37" s="129"/>
      <c r="L37" s="54">
        <f t="shared" si="1"/>
        <v>0</v>
      </c>
      <c r="M37" s="129"/>
      <c r="N37" s="54">
        <f t="shared" si="3"/>
        <v>0</v>
      </c>
      <c r="O37" s="54">
        <f t="shared" si="4"/>
        <v>0</v>
      </c>
      <c r="P37" s="1"/>
    </row>
    <row r="38" spans="2:16" ht="12.5">
      <c r="B38" s="7" t="str">
        <f t="shared" si="5"/>
        <v/>
      </c>
      <c r="C38" s="50">
        <f>IF(D11="","-",+C37+1)</f>
        <v>2033</v>
      </c>
      <c r="D38" s="55">
        <f>IF(F37+SUM(E$17:E37)=D$10,F37,D$10-SUM(E$17:E37))</f>
        <v>2124117.7947111502</v>
      </c>
      <c r="E38" s="377">
        <f>IF(+I14&lt;F37,I14,D38)</f>
        <v>101831.95121951219</v>
      </c>
      <c r="F38" s="55">
        <f t="shared" si="29"/>
        <v>2022285.8434916381</v>
      </c>
      <c r="G38" s="378">
        <f t="shared" si="30"/>
        <v>350232.13310595817</v>
      </c>
      <c r="H38" s="363">
        <f t="shared" si="31"/>
        <v>350232.13310595817</v>
      </c>
      <c r="I38" s="52">
        <f t="shared" si="9"/>
        <v>0</v>
      </c>
      <c r="J38" s="52"/>
      <c r="K38" s="129"/>
      <c r="L38" s="54">
        <f t="shared" si="1"/>
        <v>0</v>
      </c>
      <c r="M38" s="129"/>
      <c r="N38" s="54">
        <f t="shared" si="3"/>
        <v>0</v>
      </c>
      <c r="O38" s="54">
        <f t="shared" si="4"/>
        <v>0</v>
      </c>
      <c r="P38" s="1"/>
    </row>
    <row r="39" spans="2:16" ht="12.5">
      <c r="B39" s="7" t="str">
        <f t="shared" si="5"/>
        <v/>
      </c>
      <c r="C39" s="50">
        <f>IF(D11="","-",+C38+1)</f>
        <v>2034</v>
      </c>
      <c r="D39" s="55">
        <f>IF(F38+SUM(E$17:E38)=D$10,F38,D$10-SUM(E$17:E38))</f>
        <v>2022285.8434916381</v>
      </c>
      <c r="E39" s="377">
        <f>IF(+I14&lt;F38,I14,D39)</f>
        <v>101831.95121951219</v>
      </c>
      <c r="F39" s="55">
        <f t="shared" si="29"/>
        <v>1920453.8922721259</v>
      </c>
      <c r="G39" s="378">
        <f t="shared" si="30"/>
        <v>338031.16213838378</v>
      </c>
      <c r="H39" s="363">
        <f t="shared" si="31"/>
        <v>338031.16213838378</v>
      </c>
      <c r="I39" s="52">
        <f t="shared" si="9"/>
        <v>0</v>
      </c>
      <c r="J39" s="52"/>
      <c r="K39" s="129"/>
      <c r="L39" s="54">
        <f t="shared" si="1"/>
        <v>0</v>
      </c>
      <c r="M39" s="129"/>
      <c r="N39" s="54">
        <f t="shared" si="3"/>
        <v>0</v>
      </c>
      <c r="O39" s="54">
        <f t="shared" si="4"/>
        <v>0</v>
      </c>
      <c r="P39" s="1"/>
    </row>
    <row r="40" spans="2:16" ht="12.5">
      <c r="B40" s="7" t="str">
        <f t="shared" si="5"/>
        <v/>
      </c>
      <c r="C40" s="50">
        <f>IF(D11="","-",+C39+1)</f>
        <v>2035</v>
      </c>
      <c r="D40" s="55">
        <f>IF(F39+SUM(E$17:E39)=D$10,F39,D$10-SUM(E$17:E39))</f>
        <v>1920453.8922721259</v>
      </c>
      <c r="E40" s="377">
        <f>IF(+I14&lt;F39,I14,D40)</f>
        <v>101831.95121951219</v>
      </c>
      <c r="F40" s="55">
        <f t="shared" si="29"/>
        <v>1818621.9410526138</v>
      </c>
      <c r="G40" s="378">
        <f t="shared" si="30"/>
        <v>325830.19117080944</v>
      </c>
      <c r="H40" s="363">
        <f t="shared" si="31"/>
        <v>325830.19117080944</v>
      </c>
      <c r="I40" s="52">
        <f t="shared" si="9"/>
        <v>0</v>
      </c>
      <c r="J40" s="52"/>
      <c r="K40" s="129"/>
      <c r="L40" s="54">
        <f t="shared" si="1"/>
        <v>0</v>
      </c>
      <c r="M40" s="129"/>
      <c r="N40" s="54">
        <f t="shared" si="3"/>
        <v>0</v>
      </c>
      <c r="O40" s="54">
        <f t="shared" si="4"/>
        <v>0</v>
      </c>
      <c r="P40" s="1"/>
    </row>
    <row r="41" spans="2:16" ht="12.5">
      <c r="B41" s="7" t="str">
        <f t="shared" si="5"/>
        <v/>
      </c>
      <c r="C41" s="50">
        <f>IF(D11="","-",+C40+1)</f>
        <v>2036</v>
      </c>
      <c r="D41" s="55">
        <f>IF(F40+SUM(E$17:E40)=D$10,F40,D$10-SUM(E$17:E40))</f>
        <v>1818621.9410526138</v>
      </c>
      <c r="E41" s="377">
        <f>IF(+I14&lt;F40,I14,D41)</f>
        <v>101831.95121951219</v>
      </c>
      <c r="F41" s="55">
        <f t="shared" si="29"/>
        <v>1716789.9898331016</v>
      </c>
      <c r="G41" s="378">
        <f t="shared" si="30"/>
        <v>313629.22020323505</v>
      </c>
      <c r="H41" s="363">
        <f t="shared" si="31"/>
        <v>313629.22020323505</v>
      </c>
      <c r="I41" s="52">
        <f t="shared" si="9"/>
        <v>0</v>
      </c>
      <c r="J41" s="52"/>
      <c r="K41" s="129"/>
      <c r="L41" s="54">
        <f t="shared" si="1"/>
        <v>0</v>
      </c>
      <c r="M41" s="129"/>
      <c r="N41" s="54">
        <f t="shared" si="3"/>
        <v>0</v>
      </c>
      <c r="O41" s="54">
        <f t="shared" si="4"/>
        <v>0</v>
      </c>
      <c r="P41" s="1"/>
    </row>
    <row r="42" spans="2:16" ht="12.5">
      <c r="B42" s="7" t="str">
        <f t="shared" si="5"/>
        <v/>
      </c>
      <c r="C42" s="50">
        <f>IF(D11="","-",+C41+1)</f>
        <v>2037</v>
      </c>
      <c r="D42" s="55">
        <f>IF(F41+SUM(E$17:E41)=D$10,F41,D$10-SUM(E$17:E41))</f>
        <v>1716789.9898331016</v>
      </c>
      <c r="E42" s="377">
        <f>IF(+I14&lt;F41,I14,D42)</f>
        <v>101831.95121951219</v>
      </c>
      <c r="F42" s="55">
        <f t="shared" si="29"/>
        <v>1614958.0386135895</v>
      </c>
      <c r="G42" s="378">
        <f t="shared" si="30"/>
        <v>301428.24923566065</v>
      </c>
      <c r="H42" s="363">
        <f t="shared" si="31"/>
        <v>301428.24923566065</v>
      </c>
      <c r="I42" s="52">
        <f t="shared" si="9"/>
        <v>0</v>
      </c>
      <c r="J42" s="52"/>
      <c r="K42" s="129"/>
      <c r="L42" s="54">
        <f t="shared" si="1"/>
        <v>0</v>
      </c>
      <c r="M42" s="129"/>
      <c r="N42" s="54">
        <f t="shared" si="3"/>
        <v>0</v>
      </c>
      <c r="O42" s="54">
        <f t="shared" si="4"/>
        <v>0</v>
      </c>
      <c r="P42" s="1"/>
    </row>
    <row r="43" spans="2:16" ht="12.5">
      <c r="B43" s="7" t="str">
        <f t="shared" si="5"/>
        <v/>
      </c>
      <c r="C43" s="50">
        <f>IF(D11="","-",+C42+1)</f>
        <v>2038</v>
      </c>
      <c r="D43" s="55">
        <f>IF(F42+SUM(E$17:E42)=D$10,F42,D$10-SUM(E$17:E42))</f>
        <v>1614958.0386135895</v>
      </c>
      <c r="E43" s="377">
        <f>IF(+I14&lt;F42,I14,D43)</f>
        <v>101831.95121951219</v>
      </c>
      <c r="F43" s="55">
        <f t="shared" si="29"/>
        <v>1513126.0873940773</v>
      </c>
      <c r="G43" s="378">
        <f t="shared" si="30"/>
        <v>289227.27826808626</v>
      </c>
      <c r="H43" s="363">
        <f t="shared" si="31"/>
        <v>289227.27826808626</v>
      </c>
      <c r="I43" s="52">
        <f t="shared" si="9"/>
        <v>0</v>
      </c>
      <c r="J43" s="52"/>
      <c r="K43" s="129"/>
      <c r="L43" s="54">
        <f t="shared" si="1"/>
        <v>0</v>
      </c>
      <c r="M43" s="129"/>
      <c r="N43" s="54">
        <f t="shared" si="3"/>
        <v>0</v>
      </c>
      <c r="O43" s="54">
        <f t="shared" si="4"/>
        <v>0</v>
      </c>
      <c r="P43" s="1"/>
    </row>
    <row r="44" spans="2:16" ht="12.5">
      <c r="B44" s="7" t="str">
        <f t="shared" si="5"/>
        <v/>
      </c>
      <c r="C44" s="50">
        <f>IF(D11="","-",+C43+1)</f>
        <v>2039</v>
      </c>
      <c r="D44" s="55">
        <f>IF(F43+SUM(E$17:E43)=D$10,F43,D$10-SUM(E$17:E43))</f>
        <v>1513126.0873940773</v>
      </c>
      <c r="E44" s="377">
        <f>IF(+I14&lt;F43,I14,D44)</f>
        <v>101831.95121951219</v>
      </c>
      <c r="F44" s="55">
        <f t="shared" si="29"/>
        <v>1411294.1361745652</v>
      </c>
      <c r="G44" s="378">
        <f t="shared" si="30"/>
        <v>277026.30730051186</v>
      </c>
      <c r="H44" s="363">
        <f t="shared" si="31"/>
        <v>277026.30730051186</v>
      </c>
      <c r="I44" s="52">
        <f t="shared" si="9"/>
        <v>0</v>
      </c>
      <c r="J44" s="52"/>
      <c r="K44" s="129"/>
      <c r="L44" s="54">
        <f t="shared" si="1"/>
        <v>0</v>
      </c>
      <c r="M44" s="129"/>
      <c r="N44" s="54">
        <f t="shared" si="3"/>
        <v>0</v>
      </c>
      <c r="O44" s="54">
        <f t="shared" si="4"/>
        <v>0</v>
      </c>
      <c r="P44" s="1"/>
    </row>
    <row r="45" spans="2:16" ht="12.5">
      <c r="B45" s="7" t="str">
        <f t="shared" si="5"/>
        <v/>
      </c>
      <c r="C45" s="50">
        <f>IF(D11="","-",+C44+1)</f>
        <v>2040</v>
      </c>
      <c r="D45" s="55">
        <f>IF(F44+SUM(E$17:E44)=D$10,F44,D$10-SUM(E$17:E44))</f>
        <v>1411294.1361745652</v>
      </c>
      <c r="E45" s="377">
        <f>IF(+I14&lt;F44,I14,D45)</f>
        <v>101831.95121951219</v>
      </c>
      <c r="F45" s="55">
        <f t="shared" si="29"/>
        <v>1309462.184955053</v>
      </c>
      <c r="G45" s="378">
        <f t="shared" si="30"/>
        <v>264825.33633293747</v>
      </c>
      <c r="H45" s="363">
        <f t="shared" si="31"/>
        <v>264825.33633293747</v>
      </c>
      <c r="I45" s="52">
        <f t="shared" si="9"/>
        <v>0</v>
      </c>
      <c r="J45" s="52"/>
      <c r="K45" s="129"/>
      <c r="L45" s="54">
        <f t="shared" si="1"/>
        <v>0</v>
      </c>
      <c r="M45" s="129"/>
      <c r="N45" s="54">
        <f t="shared" si="3"/>
        <v>0</v>
      </c>
      <c r="O45" s="54">
        <f t="shared" si="4"/>
        <v>0</v>
      </c>
      <c r="P45" s="1"/>
    </row>
    <row r="46" spans="2:16" ht="12.5">
      <c r="B46" s="7" t="str">
        <f t="shared" si="5"/>
        <v/>
      </c>
      <c r="C46" s="50">
        <f>IF(D11="","-",+C45+1)</f>
        <v>2041</v>
      </c>
      <c r="D46" s="55">
        <f>IF(F45+SUM(E$17:E45)=D$10,F45,D$10-SUM(E$17:E45))</f>
        <v>1309462.184955053</v>
      </c>
      <c r="E46" s="377">
        <f>IF(+I14&lt;F45,I14,D46)</f>
        <v>101831.95121951219</v>
      </c>
      <c r="F46" s="55">
        <f t="shared" si="29"/>
        <v>1207630.2337355409</v>
      </c>
      <c r="G46" s="378">
        <f t="shared" si="30"/>
        <v>252624.36536536308</v>
      </c>
      <c r="H46" s="363">
        <f t="shared" si="31"/>
        <v>252624.36536536308</v>
      </c>
      <c r="I46" s="52">
        <f t="shared" si="9"/>
        <v>0</v>
      </c>
      <c r="J46" s="52"/>
      <c r="K46" s="129"/>
      <c r="L46" s="54">
        <f t="shared" si="1"/>
        <v>0</v>
      </c>
      <c r="M46" s="129"/>
      <c r="N46" s="54">
        <f t="shared" si="3"/>
        <v>0</v>
      </c>
      <c r="O46" s="54">
        <f t="shared" si="4"/>
        <v>0</v>
      </c>
      <c r="P46" s="1"/>
    </row>
    <row r="47" spans="2:16" ht="12.5">
      <c r="B47" s="7" t="str">
        <f t="shared" si="5"/>
        <v/>
      </c>
      <c r="C47" s="50">
        <f>IF(D11="","-",+C46+1)</f>
        <v>2042</v>
      </c>
      <c r="D47" s="55">
        <f>IF(F46+SUM(E$17:E46)=D$10,F46,D$10-SUM(E$17:E46))</f>
        <v>1207630.2337355409</v>
      </c>
      <c r="E47" s="377">
        <f>IF(+I14&lt;F46,I14,D47)</f>
        <v>101831.95121951219</v>
      </c>
      <c r="F47" s="55">
        <f t="shared" si="29"/>
        <v>1105798.2825160287</v>
      </c>
      <c r="G47" s="378">
        <f t="shared" si="30"/>
        <v>240423.39439778874</v>
      </c>
      <c r="H47" s="363">
        <f t="shared" si="31"/>
        <v>240423.39439778874</v>
      </c>
      <c r="I47" s="52">
        <f t="shared" si="9"/>
        <v>0</v>
      </c>
      <c r="J47" s="52"/>
      <c r="K47" s="129"/>
      <c r="L47" s="54">
        <f t="shared" si="1"/>
        <v>0</v>
      </c>
      <c r="M47" s="129"/>
      <c r="N47" s="54">
        <f t="shared" si="3"/>
        <v>0</v>
      </c>
      <c r="O47" s="54">
        <f t="shared" si="4"/>
        <v>0</v>
      </c>
      <c r="P47" s="1"/>
    </row>
    <row r="48" spans="2:16" ht="12.5">
      <c r="B48" s="7" t="str">
        <f t="shared" si="5"/>
        <v/>
      </c>
      <c r="C48" s="50">
        <f>IF(D11="","-",+C47+1)</f>
        <v>2043</v>
      </c>
      <c r="D48" s="55">
        <f>IF(F47+SUM(E$17:E47)=D$10,F47,D$10-SUM(E$17:E47))</f>
        <v>1105798.2825160287</v>
      </c>
      <c r="E48" s="377">
        <f>IF(+I14&lt;F47,I14,D48)</f>
        <v>101831.95121951219</v>
      </c>
      <c r="F48" s="55">
        <f t="shared" si="29"/>
        <v>1003966.3312965166</v>
      </c>
      <c r="G48" s="378">
        <f t="shared" si="30"/>
        <v>228222.42343021434</v>
      </c>
      <c r="H48" s="363">
        <f t="shared" si="31"/>
        <v>228222.42343021434</v>
      </c>
      <c r="I48" s="52">
        <f t="shared" si="9"/>
        <v>0</v>
      </c>
      <c r="J48" s="52"/>
      <c r="K48" s="129"/>
      <c r="L48" s="54">
        <f t="shared" si="1"/>
        <v>0</v>
      </c>
      <c r="M48" s="129"/>
      <c r="N48" s="54">
        <f t="shared" si="3"/>
        <v>0</v>
      </c>
      <c r="O48" s="54">
        <f t="shared" si="4"/>
        <v>0</v>
      </c>
      <c r="P48" s="1"/>
    </row>
    <row r="49" spans="2:17" ht="12.5">
      <c r="B49" s="7" t="str">
        <f t="shared" si="5"/>
        <v/>
      </c>
      <c r="C49" s="50">
        <f>IF(D11="","-",+C48+1)</f>
        <v>2044</v>
      </c>
      <c r="D49" s="55">
        <f>IF(F48+SUM(E$17:E48)=D$10,F48,D$10-SUM(E$17:E48))</f>
        <v>1003966.3312965166</v>
      </c>
      <c r="E49" s="377">
        <f>IF(+I14&lt;F48,I14,D49)</f>
        <v>101831.95121951219</v>
      </c>
      <c r="F49" s="55">
        <f t="shared" ref="F49:F72" si="32">+D49-E49</f>
        <v>902134.38007700443</v>
      </c>
      <c r="G49" s="378">
        <f t="shared" si="30"/>
        <v>216021.45246263995</v>
      </c>
      <c r="H49" s="363">
        <f t="shared" si="31"/>
        <v>216021.45246263995</v>
      </c>
      <c r="I49" s="52">
        <f t="shared" ref="I49:I72" si="33">H49-G49</f>
        <v>0</v>
      </c>
      <c r="J49" s="52"/>
      <c r="K49" s="129"/>
      <c r="L49" s="54">
        <f t="shared" ref="L49:L72" si="34">IF(K49&lt;&gt;0,+G49-K49,0)</f>
        <v>0</v>
      </c>
      <c r="M49" s="129"/>
      <c r="N49" s="54">
        <f t="shared" ref="N49:N72" si="35">IF(M49&lt;&gt;0,+H49-M49,0)</f>
        <v>0</v>
      </c>
      <c r="O49" s="54">
        <f t="shared" ref="O49:O72" si="36">+N49-L49</f>
        <v>0</v>
      </c>
      <c r="P49" s="1"/>
    </row>
    <row r="50" spans="2:17" ht="12.5">
      <c r="B50" s="7" t="str">
        <f t="shared" ref="B50:B72" si="37">IF(D50=F49,"","IU")</f>
        <v/>
      </c>
      <c r="C50" s="50">
        <f>IF(D11="","-",+C49+1)</f>
        <v>2045</v>
      </c>
      <c r="D50" s="55">
        <f>IF(F49+SUM(E$17:E49)=D$10,F49,D$10-SUM(E$17:E49))</f>
        <v>902134.38007700443</v>
      </c>
      <c r="E50" s="377">
        <f>IF(+I14&lt;F49,I14,D50)</f>
        <v>101831.95121951219</v>
      </c>
      <c r="F50" s="55">
        <f t="shared" si="32"/>
        <v>800302.42885749228</v>
      </c>
      <c r="G50" s="378">
        <f t="shared" si="30"/>
        <v>203820.48149506556</v>
      </c>
      <c r="H50" s="363">
        <f t="shared" si="31"/>
        <v>203820.48149506556</v>
      </c>
      <c r="I50" s="52">
        <f t="shared" si="33"/>
        <v>0</v>
      </c>
      <c r="J50" s="52"/>
      <c r="K50" s="129"/>
      <c r="L50" s="54">
        <f t="shared" si="34"/>
        <v>0</v>
      </c>
      <c r="M50" s="129"/>
      <c r="N50" s="54">
        <f t="shared" si="35"/>
        <v>0</v>
      </c>
      <c r="O50" s="54">
        <f t="shared" si="36"/>
        <v>0</v>
      </c>
      <c r="P50" s="1"/>
    </row>
    <row r="51" spans="2:17" ht="12.5">
      <c r="B51" s="7" t="str">
        <f t="shared" si="37"/>
        <v/>
      </c>
      <c r="C51" s="50">
        <f>IF(D11="","-",+C50+1)</f>
        <v>2046</v>
      </c>
      <c r="D51" s="55">
        <f>IF(F50+SUM(E$17:E50)=D$10,F50,D$10-SUM(E$17:E50))</f>
        <v>800302.42885749228</v>
      </c>
      <c r="E51" s="377">
        <f>IF(+I14&lt;F50,I14,D51)</f>
        <v>101831.95121951219</v>
      </c>
      <c r="F51" s="55">
        <f t="shared" si="32"/>
        <v>698470.47763798013</v>
      </c>
      <c r="G51" s="378">
        <f t="shared" si="30"/>
        <v>191619.51052749116</v>
      </c>
      <c r="H51" s="363">
        <f t="shared" si="31"/>
        <v>191619.51052749116</v>
      </c>
      <c r="I51" s="52">
        <f t="shared" si="33"/>
        <v>0</v>
      </c>
      <c r="J51" s="52"/>
      <c r="K51" s="129"/>
      <c r="L51" s="54">
        <f t="shared" si="34"/>
        <v>0</v>
      </c>
      <c r="M51" s="129"/>
      <c r="N51" s="54">
        <f t="shared" si="35"/>
        <v>0</v>
      </c>
      <c r="O51" s="54">
        <f t="shared" si="36"/>
        <v>0</v>
      </c>
      <c r="P51" s="1"/>
    </row>
    <row r="52" spans="2:17" ht="12.5">
      <c r="B52" s="7" t="str">
        <f t="shared" si="37"/>
        <v/>
      </c>
      <c r="C52" s="50">
        <f>IF(D11="","-",+C51+1)</f>
        <v>2047</v>
      </c>
      <c r="D52" s="55">
        <f>IF(F51+SUM(E$17:E51)=D$10,F51,D$10-SUM(E$17:E51))</f>
        <v>698470.47763798013</v>
      </c>
      <c r="E52" s="377">
        <f>IF(+I14&lt;F51,I14,D52)</f>
        <v>101831.95121951219</v>
      </c>
      <c r="F52" s="55">
        <f t="shared" si="32"/>
        <v>596638.52641846798</v>
      </c>
      <c r="G52" s="378">
        <f t="shared" si="30"/>
        <v>179418.53955991677</v>
      </c>
      <c r="H52" s="363">
        <f t="shared" si="31"/>
        <v>179418.53955991677</v>
      </c>
      <c r="I52" s="52">
        <f t="shared" si="33"/>
        <v>0</v>
      </c>
      <c r="J52" s="52"/>
      <c r="K52" s="129"/>
      <c r="L52" s="54">
        <f t="shared" si="34"/>
        <v>0</v>
      </c>
      <c r="M52" s="129"/>
      <c r="N52" s="54">
        <f t="shared" si="35"/>
        <v>0</v>
      </c>
      <c r="O52" s="54">
        <f t="shared" si="36"/>
        <v>0</v>
      </c>
      <c r="P52" s="1"/>
    </row>
    <row r="53" spans="2:17" ht="12.5">
      <c r="B53" s="7" t="str">
        <f t="shared" si="37"/>
        <v/>
      </c>
      <c r="C53" s="50">
        <f>IF(D11="","-",+C52+1)</f>
        <v>2048</v>
      </c>
      <c r="D53" s="55">
        <f>IF(F52+SUM(E$17:E52)=D$10,F52,D$10-SUM(E$17:E52))</f>
        <v>596638.52641846798</v>
      </c>
      <c r="E53" s="377">
        <f>IF(+I14&lt;F52,I14,D53)</f>
        <v>101831.95121951219</v>
      </c>
      <c r="F53" s="55">
        <f t="shared" si="32"/>
        <v>494806.57519895578</v>
      </c>
      <c r="G53" s="378">
        <f t="shared" si="30"/>
        <v>167217.5685923424</v>
      </c>
      <c r="H53" s="363">
        <f t="shared" si="31"/>
        <v>167217.5685923424</v>
      </c>
      <c r="I53" s="52">
        <f t="shared" si="33"/>
        <v>0</v>
      </c>
      <c r="J53" s="52"/>
      <c r="K53" s="129"/>
      <c r="L53" s="54">
        <f t="shared" si="34"/>
        <v>0</v>
      </c>
      <c r="M53" s="129"/>
      <c r="N53" s="54">
        <f t="shared" si="35"/>
        <v>0</v>
      </c>
      <c r="O53" s="54">
        <f t="shared" si="36"/>
        <v>0</v>
      </c>
      <c r="P53" s="1"/>
    </row>
    <row r="54" spans="2:17" ht="12.5">
      <c r="B54" s="7" t="str">
        <f t="shared" si="37"/>
        <v/>
      </c>
      <c r="C54" s="50">
        <f>IF(D11="","-",+C53+1)</f>
        <v>2049</v>
      </c>
      <c r="D54" s="55">
        <f>IF(F53+SUM(E$17:E53)=D$10,F53,D$10-SUM(E$17:E53))</f>
        <v>494806.57519895578</v>
      </c>
      <c r="E54" s="377">
        <f>IF(+I14&lt;F53,I14,D54)</f>
        <v>101831.95121951219</v>
      </c>
      <c r="F54" s="55">
        <f t="shared" si="32"/>
        <v>392974.62397944357</v>
      </c>
      <c r="G54" s="378">
        <f t="shared" ref="G54:G72" si="38">+I$12*((D54+F54)/2)+E54</f>
        <v>155016.59762476801</v>
      </c>
      <c r="H54" s="363">
        <f t="shared" ref="H54:H72" si="39">+I$13*((D54+F54)/2)+E54</f>
        <v>155016.59762476801</v>
      </c>
      <c r="I54" s="52">
        <f t="shared" si="33"/>
        <v>0</v>
      </c>
      <c r="J54" s="52"/>
      <c r="K54" s="129"/>
      <c r="L54" s="54">
        <f t="shared" si="34"/>
        <v>0</v>
      </c>
      <c r="M54" s="129"/>
      <c r="N54" s="54">
        <f t="shared" si="35"/>
        <v>0</v>
      </c>
      <c r="O54" s="54">
        <f t="shared" si="36"/>
        <v>0</v>
      </c>
      <c r="P54" s="1"/>
    </row>
    <row r="55" spans="2:17" ht="12.5">
      <c r="B55" s="7" t="str">
        <f t="shared" si="37"/>
        <v/>
      </c>
      <c r="C55" s="50">
        <f>IF(D11="","-",+C54+1)</f>
        <v>2050</v>
      </c>
      <c r="D55" s="55">
        <f>IF(F54+SUM(E$17:E54)=D$10,F54,D$10-SUM(E$17:E54))</f>
        <v>392974.62397944357</v>
      </c>
      <c r="E55" s="377">
        <f>IF(+I14&lt;F54,I14,D55)</f>
        <v>101831.95121951219</v>
      </c>
      <c r="F55" s="55">
        <f t="shared" si="32"/>
        <v>291142.67275993136</v>
      </c>
      <c r="G55" s="378">
        <f t="shared" si="38"/>
        <v>142815.62665719361</v>
      </c>
      <c r="H55" s="363">
        <f t="shared" si="39"/>
        <v>142815.62665719361</v>
      </c>
      <c r="I55" s="52">
        <f t="shared" si="33"/>
        <v>0</v>
      </c>
      <c r="J55" s="52"/>
      <c r="K55" s="129"/>
      <c r="L55" s="54">
        <f t="shared" si="34"/>
        <v>0</v>
      </c>
      <c r="M55" s="129"/>
      <c r="N55" s="54">
        <f t="shared" si="35"/>
        <v>0</v>
      </c>
      <c r="O55" s="54">
        <f t="shared" si="36"/>
        <v>0</v>
      </c>
      <c r="P55" s="1"/>
    </row>
    <row r="56" spans="2:17" ht="12.5">
      <c r="B56" s="7" t="str">
        <f t="shared" si="37"/>
        <v/>
      </c>
      <c r="C56" s="50">
        <f>IF(D11="","-",+C55+1)</f>
        <v>2051</v>
      </c>
      <c r="D56" s="55">
        <f>IF(F55+SUM(E$17:E55)=D$10,F55,D$10-SUM(E$17:E55))</f>
        <v>291142.67275993136</v>
      </c>
      <c r="E56" s="377">
        <f>IF(+I14&lt;F55,I14,D56)</f>
        <v>101831.95121951219</v>
      </c>
      <c r="F56" s="55">
        <f t="shared" si="32"/>
        <v>189310.72154041915</v>
      </c>
      <c r="G56" s="378">
        <f t="shared" si="38"/>
        <v>130614.65568961922</v>
      </c>
      <c r="H56" s="363">
        <f t="shared" si="39"/>
        <v>130614.65568961922</v>
      </c>
      <c r="I56" s="52">
        <f t="shared" si="33"/>
        <v>0</v>
      </c>
      <c r="J56" s="52"/>
      <c r="K56" s="129"/>
      <c r="L56" s="54">
        <f t="shared" si="34"/>
        <v>0</v>
      </c>
      <c r="M56" s="129"/>
      <c r="N56" s="54">
        <f t="shared" si="35"/>
        <v>0</v>
      </c>
      <c r="O56" s="54">
        <f t="shared" si="36"/>
        <v>0</v>
      </c>
      <c r="P56" s="1"/>
    </row>
    <row r="57" spans="2:17" ht="12.5">
      <c r="B57" s="7" t="str">
        <f t="shared" si="37"/>
        <v/>
      </c>
      <c r="C57" s="50">
        <f>IF(D11="","-",+C56+1)</f>
        <v>2052</v>
      </c>
      <c r="D57" s="55">
        <f>IF(F56+SUM(E$17:E56)=D$10,F56,D$10-SUM(E$17:E56))</f>
        <v>189310.72154041915</v>
      </c>
      <c r="E57" s="377">
        <f>IF(+I14&lt;F56,I14,D57)</f>
        <v>101831.95121951219</v>
      </c>
      <c r="F57" s="55">
        <f t="shared" si="32"/>
        <v>87478.770320906959</v>
      </c>
      <c r="G57" s="378">
        <f t="shared" si="38"/>
        <v>118413.68472204483</v>
      </c>
      <c r="H57" s="363">
        <f t="shared" si="39"/>
        <v>118413.68472204483</v>
      </c>
      <c r="I57" s="52">
        <f t="shared" si="33"/>
        <v>0</v>
      </c>
      <c r="J57" s="52"/>
      <c r="K57" s="129"/>
      <c r="L57" s="54">
        <f t="shared" si="34"/>
        <v>0</v>
      </c>
      <c r="M57" s="129"/>
      <c r="N57" s="54">
        <f t="shared" si="35"/>
        <v>0</v>
      </c>
      <c r="O57" s="54">
        <f t="shared" si="36"/>
        <v>0</v>
      </c>
      <c r="P57" s="1"/>
    </row>
    <row r="58" spans="2:17" ht="12.5">
      <c r="B58" s="7" t="str">
        <f t="shared" si="37"/>
        <v/>
      </c>
      <c r="C58" s="50">
        <f>IF(D11="","-",+C57+1)</f>
        <v>2053</v>
      </c>
      <c r="D58" s="55">
        <f>IF(F57+SUM(E$17:E57)=D$10,F57,D$10-SUM(E$17:E57))</f>
        <v>87478.770320906959</v>
      </c>
      <c r="E58" s="377">
        <f>IF(+I14&lt;F57,I14,D58)</f>
        <v>87478.770320906959</v>
      </c>
      <c r="F58" s="55">
        <f t="shared" si="32"/>
        <v>0</v>
      </c>
      <c r="G58" s="378">
        <f t="shared" si="38"/>
        <v>92719.394330279683</v>
      </c>
      <c r="H58" s="363">
        <f t="shared" si="39"/>
        <v>92719.394330279683</v>
      </c>
      <c r="I58" s="52">
        <f t="shared" si="33"/>
        <v>0</v>
      </c>
      <c r="J58" s="52"/>
      <c r="K58" s="129"/>
      <c r="L58" s="54">
        <f t="shared" si="34"/>
        <v>0</v>
      </c>
      <c r="M58" s="129"/>
      <c r="N58" s="54">
        <f t="shared" si="35"/>
        <v>0</v>
      </c>
      <c r="O58" s="54">
        <f t="shared" si="36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37"/>
        <v/>
      </c>
      <c r="C59" s="50">
        <f>IF(D11="","-",+C58+1)</f>
        <v>2054</v>
      </c>
      <c r="D59" s="55">
        <f>IF(F58+SUM(E$17:E58)=D$10,F58,D$10-SUM(E$17:E58))</f>
        <v>0</v>
      </c>
      <c r="E59" s="377">
        <f>IF(+I14&lt;F58,I14,D59)</f>
        <v>0</v>
      </c>
      <c r="F59" s="55">
        <f t="shared" si="32"/>
        <v>0</v>
      </c>
      <c r="G59" s="378">
        <f t="shared" si="38"/>
        <v>0</v>
      </c>
      <c r="H59" s="363">
        <f t="shared" si="39"/>
        <v>0</v>
      </c>
      <c r="I59" s="52">
        <f t="shared" si="33"/>
        <v>0</v>
      </c>
      <c r="J59" s="52"/>
      <c r="K59" s="129"/>
      <c r="L59" s="54">
        <f t="shared" si="34"/>
        <v>0</v>
      </c>
      <c r="M59" s="129"/>
      <c r="N59" s="54">
        <f t="shared" si="35"/>
        <v>0</v>
      </c>
      <c r="O59" s="54">
        <f t="shared" si="36"/>
        <v>0</v>
      </c>
      <c r="P59" s="1"/>
    </row>
    <row r="60" spans="2:17" ht="12.5">
      <c r="B60" s="7" t="str">
        <f t="shared" si="37"/>
        <v/>
      </c>
      <c r="C60" s="50">
        <f>IF(D11="","-",+C59+1)</f>
        <v>2055</v>
      </c>
      <c r="D60" s="55">
        <f>IF(F59+SUM(E$17:E59)=D$10,F59,D$10-SUM(E$17:E59))</f>
        <v>0</v>
      </c>
      <c r="E60" s="377">
        <f>IF(+I14&lt;F59,I14,D60)</f>
        <v>0</v>
      </c>
      <c r="F60" s="55">
        <f t="shared" si="32"/>
        <v>0</v>
      </c>
      <c r="G60" s="378">
        <f t="shared" si="38"/>
        <v>0</v>
      </c>
      <c r="H60" s="363">
        <f t="shared" si="39"/>
        <v>0</v>
      </c>
      <c r="I60" s="52">
        <f t="shared" si="33"/>
        <v>0</v>
      </c>
      <c r="J60" s="52"/>
      <c r="K60" s="129"/>
      <c r="L60" s="54">
        <f t="shared" si="34"/>
        <v>0</v>
      </c>
      <c r="M60" s="129"/>
      <c r="N60" s="54">
        <f t="shared" si="35"/>
        <v>0</v>
      </c>
      <c r="O60" s="54">
        <f t="shared" si="36"/>
        <v>0</v>
      </c>
      <c r="P60" s="1"/>
    </row>
    <row r="61" spans="2:17" ht="12.5">
      <c r="B61" s="7" t="str">
        <f t="shared" si="37"/>
        <v/>
      </c>
      <c r="C61" s="50">
        <f>IF(D11="","-",+C60+1)</f>
        <v>2056</v>
      </c>
      <c r="D61" s="55">
        <f>IF(F60+SUM(E$17:E60)=D$10,F60,D$10-SUM(E$17:E60))</f>
        <v>0</v>
      </c>
      <c r="E61" s="377">
        <f>IF(+I14&lt;F60,I14,D61)</f>
        <v>0</v>
      </c>
      <c r="F61" s="55">
        <f t="shared" si="32"/>
        <v>0</v>
      </c>
      <c r="G61" s="379">
        <f t="shared" si="38"/>
        <v>0</v>
      </c>
      <c r="H61" s="363">
        <f t="shared" si="39"/>
        <v>0</v>
      </c>
      <c r="I61" s="52">
        <f t="shared" si="33"/>
        <v>0</v>
      </c>
      <c r="J61" s="52"/>
      <c r="K61" s="129"/>
      <c r="L61" s="54">
        <f t="shared" si="34"/>
        <v>0</v>
      </c>
      <c r="M61" s="129"/>
      <c r="N61" s="54">
        <f t="shared" si="35"/>
        <v>0</v>
      </c>
      <c r="O61" s="54">
        <f t="shared" si="36"/>
        <v>0</v>
      </c>
      <c r="P61" s="1"/>
    </row>
    <row r="62" spans="2:17" ht="12.5">
      <c r="B62" s="7" t="str">
        <f t="shared" si="37"/>
        <v/>
      </c>
      <c r="C62" s="50">
        <f>IF(D11="","-",+C61+1)</f>
        <v>2057</v>
      </c>
      <c r="D62" s="55">
        <f>IF(F61+SUM(E$17:E61)=D$10,F61,D$10-SUM(E$17:E61))</f>
        <v>0</v>
      </c>
      <c r="E62" s="377">
        <f>IF(+I14&lt;F61,I14,D62)</f>
        <v>0</v>
      </c>
      <c r="F62" s="55">
        <f t="shared" si="32"/>
        <v>0</v>
      </c>
      <c r="G62" s="379">
        <f t="shared" si="38"/>
        <v>0</v>
      </c>
      <c r="H62" s="363">
        <f t="shared" si="39"/>
        <v>0</v>
      </c>
      <c r="I62" s="52">
        <f t="shared" si="33"/>
        <v>0</v>
      </c>
      <c r="J62" s="52"/>
      <c r="K62" s="129"/>
      <c r="L62" s="54">
        <f t="shared" si="34"/>
        <v>0</v>
      </c>
      <c r="M62" s="129"/>
      <c r="N62" s="54">
        <f t="shared" si="35"/>
        <v>0</v>
      </c>
      <c r="O62" s="54">
        <f t="shared" si="36"/>
        <v>0</v>
      </c>
      <c r="P62" s="1"/>
    </row>
    <row r="63" spans="2:17" ht="12.5">
      <c r="B63" s="7" t="str">
        <f t="shared" si="37"/>
        <v/>
      </c>
      <c r="C63" s="50">
        <f>IF(D11="","-",+C62+1)</f>
        <v>2058</v>
      </c>
      <c r="D63" s="55">
        <f>IF(F62+SUM(E$17:E62)=D$10,F62,D$10-SUM(E$17:E62))</f>
        <v>0</v>
      </c>
      <c r="E63" s="377">
        <f>IF(+I14&lt;F62,I14,D63)</f>
        <v>0</v>
      </c>
      <c r="F63" s="55">
        <f t="shared" si="32"/>
        <v>0</v>
      </c>
      <c r="G63" s="379">
        <f t="shared" si="38"/>
        <v>0</v>
      </c>
      <c r="H63" s="363">
        <f t="shared" si="39"/>
        <v>0</v>
      </c>
      <c r="I63" s="52">
        <f t="shared" si="33"/>
        <v>0</v>
      </c>
      <c r="J63" s="52"/>
      <c r="K63" s="129"/>
      <c r="L63" s="54">
        <f t="shared" si="34"/>
        <v>0</v>
      </c>
      <c r="M63" s="129"/>
      <c r="N63" s="54">
        <f t="shared" si="35"/>
        <v>0</v>
      </c>
      <c r="O63" s="54">
        <f t="shared" si="36"/>
        <v>0</v>
      </c>
      <c r="P63" s="1"/>
    </row>
    <row r="64" spans="2:17" ht="12.5">
      <c r="B64" s="7" t="str">
        <f t="shared" si="37"/>
        <v/>
      </c>
      <c r="C64" s="50">
        <f>IF(D11="","-",+C63+1)</f>
        <v>2059</v>
      </c>
      <c r="D64" s="55">
        <f>IF(F63+SUM(E$17:E63)=D$10,F63,D$10-SUM(E$17:E63))</f>
        <v>0</v>
      </c>
      <c r="E64" s="377">
        <f>IF(+I14&lt;F63,I14,D64)</f>
        <v>0</v>
      </c>
      <c r="F64" s="55">
        <f t="shared" si="32"/>
        <v>0</v>
      </c>
      <c r="G64" s="379">
        <f t="shared" si="38"/>
        <v>0</v>
      </c>
      <c r="H64" s="363">
        <f t="shared" si="39"/>
        <v>0</v>
      </c>
      <c r="I64" s="52">
        <f t="shared" si="33"/>
        <v>0</v>
      </c>
      <c r="J64" s="52"/>
      <c r="K64" s="129"/>
      <c r="L64" s="54">
        <f t="shared" si="34"/>
        <v>0</v>
      </c>
      <c r="M64" s="129"/>
      <c r="N64" s="54">
        <f t="shared" si="35"/>
        <v>0</v>
      </c>
      <c r="O64" s="54">
        <f t="shared" si="36"/>
        <v>0</v>
      </c>
      <c r="P64" s="1"/>
    </row>
    <row r="65" spans="1:16" ht="12.5">
      <c r="B65" s="7" t="str">
        <f t="shared" si="37"/>
        <v/>
      </c>
      <c r="C65" s="50">
        <f>IF(D11="","-",+C64+1)</f>
        <v>2060</v>
      </c>
      <c r="D65" s="55">
        <f>IF(F64+SUM(E$17:E64)=D$10,F64,D$10-SUM(E$17:E64))</f>
        <v>0</v>
      </c>
      <c r="E65" s="377">
        <f>IF(+I14&lt;F64,I14,D65)</f>
        <v>0</v>
      </c>
      <c r="F65" s="55">
        <f t="shared" si="32"/>
        <v>0</v>
      </c>
      <c r="G65" s="379">
        <f t="shared" si="38"/>
        <v>0</v>
      </c>
      <c r="H65" s="363">
        <f t="shared" si="39"/>
        <v>0</v>
      </c>
      <c r="I65" s="52">
        <f t="shared" si="33"/>
        <v>0</v>
      </c>
      <c r="J65" s="52"/>
      <c r="K65" s="129"/>
      <c r="L65" s="54">
        <f t="shared" si="34"/>
        <v>0</v>
      </c>
      <c r="M65" s="129"/>
      <c r="N65" s="54">
        <f t="shared" si="35"/>
        <v>0</v>
      </c>
      <c r="O65" s="54">
        <f t="shared" si="36"/>
        <v>0</v>
      </c>
      <c r="P65" s="1"/>
    </row>
    <row r="66" spans="1:16" ht="12.5">
      <c r="B66" s="7" t="str">
        <f t="shared" si="37"/>
        <v/>
      </c>
      <c r="C66" s="50">
        <f>IF(D11="","-",+C65+1)</f>
        <v>2061</v>
      </c>
      <c r="D66" s="55">
        <f>IF(F65+SUM(E$17:E65)=D$10,F65,D$10-SUM(E$17:E65))</f>
        <v>0</v>
      </c>
      <c r="E66" s="377">
        <f>IF(+I14&lt;F65,I14,D66)</f>
        <v>0</v>
      </c>
      <c r="F66" s="55">
        <f t="shared" si="32"/>
        <v>0</v>
      </c>
      <c r="G66" s="379">
        <f t="shared" si="38"/>
        <v>0</v>
      </c>
      <c r="H66" s="363">
        <f t="shared" si="39"/>
        <v>0</v>
      </c>
      <c r="I66" s="52">
        <f t="shared" si="33"/>
        <v>0</v>
      </c>
      <c r="J66" s="52"/>
      <c r="K66" s="129"/>
      <c r="L66" s="54">
        <f t="shared" si="34"/>
        <v>0</v>
      </c>
      <c r="M66" s="129"/>
      <c r="N66" s="54">
        <f t="shared" si="35"/>
        <v>0</v>
      </c>
      <c r="O66" s="54">
        <f t="shared" si="36"/>
        <v>0</v>
      </c>
      <c r="P66" s="1"/>
    </row>
    <row r="67" spans="1:16" ht="12.5">
      <c r="B67" s="7" t="str">
        <f t="shared" si="37"/>
        <v/>
      </c>
      <c r="C67" s="50">
        <f>IF(D11="","-",+C66+1)</f>
        <v>2062</v>
      </c>
      <c r="D67" s="55">
        <f>IF(F66+SUM(E$17:E66)=D$10,F66,D$10-SUM(E$17:E66))</f>
        <v>0</v>
      </c>
      <c r="E67" s="377">
        <f>IF(+I14&lt;F66,I14,D67)</f>
        <v>0</v>
      </c>
      <c r="F67" s="55">
        <f t="shared" si="32"/>
        <v>0</v>
      </c>
      <c r="G67" s="379">
        <f t="shared" si="38"/>
        <v>0</v>
      </c>
      <c r="H67" s="363">
        <f t="shared" si="39"/>
        <v>0</v>
      </c>
      <c r="I67" s="52">
        <f t="shared" si="33"/>
        <v>0</v>
      </c>
      <c r="J67" s="52"/>
      <c r="K67" s="129"/>
      <c r="L67" s="54">
        <f t="shared" si="34"/>
        <v>0</v>
      </c>
      <c r="M67" s="129"/>
      <c r="N67" s="54">
        <f t="shared" si="35"/>
        <v>0</v>
      </c>
      <c r="O67" s="54">
        <f t="shared" si="36"/>
        <v>0</v>
      </c>
      <c r="P67" s="1"/>
    </row>
    <row r="68" spans="1:16" ht="12.5">
      <c r="B68" s="7" t="str">
        <f t="shared" si="37"/>
        <v/>
      </c>
      <c r="C68" s="50">
        <f>IF(D11="","-",+C67+1)</f>
        <v>2063</v>
      </c>
      <c r="D68" s="55">
        <f>IF(F67+SUM(E$17:E67)=D$10,F67,D$10-SUM(E$17:E67))</f>
        <v>0</v>
      </c>
      <c r="E68" s="377">
        <f>IF(+I14&lt;F67,I14,D68)</f>
        <v>0</v>
      </c>
      <c r="F68" s="55">
        <f t="shared" si="32"/>
        <v>0</v>
      </c>
      <c r="G68" s="379">
        <f t="shared" si="38"/>
        <v>0</v>
      </c>
      <c r="H68" s="363">
        <f t="shared" si="39"/>
        <v>0</v>
      </c>
      <c r="I68" s="52">
        <f t="shared" si="33"/>
        <v>0</v>
      </c>
      <c r="J68" s="52"/>
      <c r="K68" s="129"/>
      <c r="L68" s="54">
        <f t="shared" si="34"/>
        <v>0</v>
      </c>
      <c r="M68" s="129"/>
      <c r="N68" s="54">
        <f t="shared" si="35"/>
        <v>0</v>
      </c>
      <c r="O68" s="54">
        <f t="shared" si="36"/>
        <v>0</v>
      </c>
      <c r="P68" s="1"/>
    </row>
    <row r="69" spans="1:16" ht="12.5">
      <c r="B69" s="7" t="str">
        <f t="shared" si="37"/>
        <v/>
      </c>
      <c r="C69" s="50">
        <f>IF(D11="","-",+C68+1)</f>
        <v>2064</v>
      </c>
      <c r="D69" s="55">
        <f>IF(F68+SUM(E$17:E68)=D$10,F68,D$10-SUM(E$17:E68))</f>
        <v>0</v>
      </c>
      <c r="E69" s="377">
        <f>IF(+I14&lt;F68,I14,D69)</f>
        <v>0</v>
      </c>
      <c r="F69" s="55">
        <f t="shared" si="32"/>
        <v>0</v>
      </c>
      <c r="G69" s="379">
        <f t="shared" si="38"/>
        <v>0</v>
      </c>
      <c r="H69" s="363">
        <f t="shared" si="39"/>
        <v>0</v>
      </c>
      <c r="I69" s="52">
        <f t="shared" si="33"/>
        <v>0</v>
      </c>
      <c r="J69" s="52"/>
      <c r="K69" s="129"/>
      <c r="L69" s="54">
        <f t="shared" si="34"/>
        <v>0</v>
      </c>
      <c r="M69" s="129"/>
      <c r="N69" s="54">
        <f t="shared" si="35"/>
        <v>0</v>
      </c>
      <c r="O69" s="54">
        <f t="shared" si="36"/>
        <v>0</v>
      </c>
      <c r="P69" s="1"/>
    </row>
    <row r="70" spans="1:16" ht="12.5">
      <c r="B70" s="7" t="str">
        <f t="shared" si="37"/>
        <v/>
      </c>
      <c r="C70" s="50">
        <f>IF(D11="","-",+C69+1)</f>
        <v>2065</v>
      </c>
      <c r="D70" s="55">
        <f>IF(F69+SUM(E$17:E69)=D$10,F69,D$10-SUM(E$17:E69))</f>
        <v>0</v>
      </c>
      <c r="E70" s="377">
        <f>IF(+I14&lt;F69,I14,D70)</f>
        <v>0</v>
      </c>
      <c r="F70" s="55">
        <f t="shared" si="32"/>
        <v>0</v>
      </c>
      <c r="G70" s="379">
        <f t="shared" si="38"/>
        <v>0</v>
      </c>
      <c r="H70" s="363">
        <f t="shared" si="39"/>
        <v>0</v>
      </c>
      <c r="I70" s="52">
        <f t="shared" si="33"/>
        <v>0</v>
      </c>
      <c r="J70" s="52"/>
      <c r="K70" s="129"/>
      <c r="L70" s="54">
        <f t="shared" si="34"/>
        <v>0</v>
      </c>
      <c r="M70" s="129"/>
      <c r="N70" s="54">
        <f t="shared" si="35"/>
        <v>0</v>
      </c>
      <c r="O70" s="54">
        <f t="shared" si="36"/>
        <v>0</v>
      </c>
      <c r="P70" s="1"/>
    </row>
    <row r="71" spans="1:16" ht="12.5">
      <c r="B71" s="7" t="str">
        <f t="shared" si="37"/>
        <v/>
      </c>
      <c r="C71" s="50">
        <f>IF(D11="","-",+C70+1)</f>
        <v>2066</v>
      </c>
      <c r="D71" s="55">
        <f>IF(F70+SUM(E$17:E70)=D$10,F70,D$10-SUM(E$17:E70))</f>
        <v>0</v>
      </c>
      <c r="E71" s="377">
        <f>IF(+I14&lt;F70,I14,D71)</f>
        <v>0</v>
      </c>
      <c r="F71" s="55">
        <f t="shared" si="32"/>
        <v>0</v>
      </c>
      <c r="G71" s="379">
        <f t="shared" si="38"/>
        <v>0</v>
      </c>
      <c r="H71" s="363">
        <f t="shared" si="39"/>
        <v>0</v>
      </c>
      <c r="I71" s="52">
        <f t="shared" si="33"/>
        <v>0</v>
      </c>
      <c r="J71" s="52"/>
      <c r="K71" s="129"/>
      <c r="L71" s="54">
        <f t="shared" si="34"/>
        <v>0</v>
      </c>
      <c r="M71" s="129"/>
      <c r="N71" s="54">
        <f t="shared" si="35"/>
        <v>0</v>
      </c>
      <c r="O71" s="54">
        <f t="shared" si="36"/>
        <v>0</v>
      </c>
      <c r="P71" s="1"/>
    </row>
    <row r="72" spans="1:16" ht="13" thickBot="1">
      <c r="B72" s="7" t="str">
        <f t="shared" si="37"/>
        <v/>
      </c>
      <c r="C72" s="59">
        <f>IF(D11="","-",+C71+1)</f>
        <v>2067</v>
      </c>
      <c r="D72" s="60">
        <f>IF(F71+SUM(E$17:E71)=D$10,F71,D$10-SUM(E$17:E71))</f>
        <v>0</v>
      </c>
      <c r="E72" s="380">
        <f>IF(+I14&lt;F71,I14,D72)</f>
        <v>0</v>
      </c>
      <c r="F72" s="60">
        <f t="shared" si="32"/>
        <v>0</v>
      </c>
      <c r="G72" s="381">
        <f t="shared" si="38"/>
        <v>0</v>
      </c>
      <c r="H72" s="361">
        <f t="shared" si="39"/>
        <v>0</v>
      </c>
      <c r="I72" s="63">
        <f t="shared" si="33"/>
        <v>0</v>
      </c>
      <c r="J72" s="52"/>
      <c r="K72" s="130"/>
      <c r="L72" s="64">
        <f t="shared" si="34"/>
        <v>0</v>
      </c>
      <c r="M72" s="130"/>
      <c r="N72" s="64">
        <f t="shared" si="35"/>
        <v>0</v>
      </c>
      <c r="O72" s="64">
        <f t="shared" si="36"/>
        <v>0</v>
      </c>
      <c r="P72" s="1"/>
    </row>
    <row r="73" spans="1:16" ht="12.5">
      <c r="C73" s="12" t="s">
        <v>78</v>
      </c>
      <c r="D73" s="292"/>
      <c r="E73" s="292">
        <f>SUM(E17:E72)</f>
        <v>4175109.9999999991</v>
      </c>
      <c r="F73" s="292"/>
      <c r="G73" s="292">
        <f>SUM(G17:G72)</f>
        <v>15076692.500058044</v>
      </c>
      <c r="H73" s="292">
        <f>SUM(H17:H72)</f>
        <v>15076692.500058044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1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1:16" ht="17.5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32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  <c r="Q85" s="1"/>
    </row>
    <row r="86" spans="1:17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451256.7914021461</v>
      </c>
      <c r="N87" s="386">
        <f>IF(J92&lt;D11,0,VLOOKUP(J92,C17:O72,11))</f>
        <v>451256.7914021461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467379.54181792389</v>
      </c>
      <c r="N88" s="389">
        <f>IF(J92&lt;D11,0,VLOOKUP(J92,C99:P154,7))</f>
        <v>467379.54181792389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27" t="str">
        <f>D7</f>
        <v>Howell-Kilgore 69 kV rebuild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16122.750415777788</v>
      </c>
      <c r="N89" s="391">
        <f>+N88-N87</f>
        <v>16122.750415777788</v>
      </c>
      <c r="O89" s="392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  <c r="Q90" s="1"/>
    </row>
    <row r="91" spans="1:17" ht="13.5" thickBot="1">
      <c r="C91" s="75" t="s">
        <v>85</v>
      </c>
      <c r="D91" s="91">
        <f>+D9</f>
        <v>0</v>
      </c>
      <c r="E91" s="76"/>
      <c r="F91" s="76"/>
      <c r="G91" s="76"/>
      <c r="H91" s="76"/>
      <c r="I91" s="76"/>
      <c r="J91" s="95"/>
      <c r="Q91" s="1"/>
    </row>
    <row r="92" spans="1:17" ht="13">
      <c r="C92" s="34" t="s">
        <v>51</v>
      </c>
      <c r="D92" s="362">
        <f>D10</f>
        <v>4175110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  <c r="Q92" s="1"/>
    </row>
    <row r="93" spans="1:17" ht="12.5">
      <c r="C93" s="34" t="s">
        <v>54</v>
      </c>
      <c r="D93" s="88">
        <f>IF(D11=I10,"",D11)</f>
        <v>2012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3">
        <f>IF(D11=I10,"",D12)</f>
        <v>6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94888.863636363632</v>
      </c>
      <c r="K96" s="292"/>
      <c r="L96" s="292"/>
      <c r="M96" s="292"/>
      <c r="N96" s="292"/>
      <c r="O96" s="292"/>
      <c r="P96" s="1"/>
      <c r="Q96" s="1"/>
    </row>
    <row r="97" spans="1:17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  <c r="Q98" s="1"/>
    </row>
    <row r="99" spans="1:17" ht="12.5">
      <c r="C99" s="50">
        <f>IF(D93= "","-",D93)</f>
        <v>2012</v>
      </c>
      <c r="D99" s="133">
        <v>0</v>
      </c>
      <c r="E99" s="375">
        <v>50055.416666666657</v>
      </c>
      <c r="F99" s="137">
        <v>4154599.5833333335</v>
      </c>
      <c r="G99" s="140">
        <v>2077299.7916666667</v>
      </c>
      <c r="H99" s="396">
        <v>355738.24852974305</v>
      </c>
      <c r="I99" s="397">
        <v>355738.24852974305</v>
      </c>
      <c r="J99" s="54">
        <f t="shared" ref="J99:J130" si="40">+I99-H99</f>
        <v>0</v>
      </c>
      <c r="K99" s="54"/>
      <c r="L99" s="112">
        <f t="shared" ref="L99:L104" si="41">H99</f>
        <v>355738.24852974305</v>
      </c>
      <c r="M99" s="53">
        <f t="shared" ref="M99:M130" si="42">IF(L99&lt;&gt;0,+H99-L99,0)</f>
        <v>0</v>
      </c>
      <c r="N99" s="112">
        <f t="shared" ref="N99:N104" si="43">I99</f>
        <v>355738.24852974305</v>
      </c>
      <c r="O99" s="53">
        <f t="shared" ref="O99:O130" si="44">IF(N99&lt;&gt;0,+I99-N99,0)</f>
        <v>0</v>
      </c>
      <c r="P99" s="53">
        <f t="shared" ref="P99:P130" si="45">+O99-M99</f>
        <v>0</v>
      </c>
      <c r="Q99" s="1"/>
    </row>
    <row r="100" spans="1:17" ht="12.5">
      <c r="B100" s="7" t="str">
        <f t="shared" ref="B100:B131" si="46">IF(D100=F99,"","IU")</f>
        <v>IU</v>
      </c>
      <c r="C100" s="50">
        <f>IF(D93="","-",+C99+1)</f>
        <v>2013</v>
      </c>
      <c r="D100" s="133">
        <v>4107681.5833333335</v>
      </c>
      <c r="E100" s="375">
        <v>98993.738095238092</v>
      </c>
      <c r="F100" s="137">
        <v>4008687.8452380956</v>
      </c>
      <c r="G100" s="137">
        <v>4058184.7142857146</v>
      </c>
      <c r="H100" s="396">
        <v>648032.45637713163</v>
      </c>
      <c r="I100" s="397">
        <v>648032.45637713163</v>
      </c>
      <c r="J100" s="54">
        <v>0</v>
      </c>
      <c r="K100" s="54"/>
      <c r="L100" s="113">
        <f t="shared" si="41"/>
        <v>648032.45637713163</v>
      </c>
      <c r="M100" s="54">
        <f t="shared" ref="M100:M105" si="47">IF(L100&lt;&gt;0,+H100-L100,0)</f>
        <v>0</v>
      </c>
      <c r="N100" s="113">
        <f t="shared" si="43"/>
        <v>648032.45637713163</v>
      </c>
      <c r="O100" s="54">
        <f>IF(N100&lt;&gt;0,+I100-N100,0)</f>
        <v>0</v>
      </c>
      <c r="P100" s="54">
        <f>+O100-M100</f>
        <v>0</v>
      </c>
      <c r="Q100" s="1"/>
    </row>
    <row r="101" spans="1:17" ht="12.5">
      <c r="B101" s="7" t="str">
        <f t="shared" si="46"/>
        <v>IU</v>
      </c>
      <c r="C101" s="50">
        <f>IF(D93="","-",+C100+1)</f>
        <v>2014</v>
      </c>
      <c r="D101" s="133">
        <v>4026060.8452380951</v>
      </c>
      <c r="E101" s="375">
        <v>99407.380952380947</v>
      </c>
      <c r="F101" s="137">
        <v>3926653.4642857141</v>
      </c>
      <c r="G101" s="137">
        <v>3976357.1547619049</v>
      </c>
      <c r="H101" s="396">
        <v>639887.60268685024</v>
      </c>
      <c r="I101" s="397">
        <v>639887.60268685024</v>
      </c>
      <c r="J101" s="54">
        <v>0</v>
      </c>
      <c r="K101" s="54"/>
      <c r="L101" s="113">
        <f t="shared" si="41"/>
        <v>639887.60268685024</v>
      </c>
      <c r="M101" s="54">
        <f t="shared" si="47"/>
        <v>0</v>
      </c>
      <c r="N101" s="113">
        <f t="shared" si="43"/>
        <v>639887.60268685024</v>
      </c>
      <c r="O101" s="54">
        <f>IF(N101&lt;&gt;0,+I101-N101,0)</f>
        <v>0</v>
      </c>
      <c r="P101" s="54">
        <f>+O101-M101</f>
        <v>0</v>
      </c>
      <c r="Q101" s="1"/>
    </row>
    <row r="102" spans="1:17" ht="12.5">
      <c r="B102" s="7" t="str">
        <f t="shared" si="46"/>
        <v/>
      </c>
      <c r="C102" s="50">
        <f>IF(D93="","-",+C101+1)</f>
        <v>2015</v>
      </c>
      <c r="D102" s="133">
        <v>3926653.4642857141</v>
      </c>
      <c r="E102" s="375">
        <v>99407.380952380947</v>
      </c>
      <c r="F102" s="137">
        <v>3827246.083333333</v>
      </c>
      <c r="G102" s="137">
        <v>3876949.7738095233</v>
      </c>
      <c r="H102" s="396">
        <v>610268.70222496334</v>
      </c>
      <c r="I102" s="397">
        <v>610268.70222496334</v>
      </c>
      <c r="J102" s="54">
        <f t="shared" si="40"/>
        <v>0</v>
      </c>
      <c r="K102" s="54"/>
      <c r="L102" s="113">
        <f t="shared" si="41"/>
        <v>610268.70222496334</v>
      </c>
      <c r="M102" s="54">
        <f t="shared" si="47"/>
        <v>0</v>
      </c>
      <c r="N102" s="113">
        <f t="shared" si="43"/>
        <v>610268.70222496334</v>
      </c>
      <c r="O102" s="54">
        <f>IF(N102&lt;&gt;0,+I102-N102,0)</f>
        <v>0</v>
      </c>
      <c r="P102" s="54">
        <f>+O102-M102</f>
        <v>0</v>
      </c>
      <c r="Q102" s="1"/>
    </row>
    <row r="103" spans="1:17" ht="12.5">
      <c r="B103" s="7" t="str">
        <f t="shared" si="46"/>
        <v/>
      </c>
      <c r="C103" s="50">
        <f>IF(D93="","-",+C102+1)</f>
        <v>2016</v>
      </c>
      <c r="D103" s="133">
        <v>3827246.083333333</v>
      </c>
      <c r="E103" s="375">
        <v>97095.58139534884</v>
      </c>
      <c r="F103" s="137">
        <v>3730150.501937984</v>
      </c>
      <c r="G103" s="137">
        <v>3778698.2926356588</v>
      </c>
      <c r="H103" s="396">
        <v>576801.28539069893</v>
      </c>
      <c r="I103" s="397">
        <v>576801.28539069893</v>
      </c>
      <c r="J103" s="54">
        <f t="shared" si="40"/>
        <v>0</v>
      </c>
      <c r="K103" s="54"/>
      <c r="L103" s="113">
        <f t="shared" si="41"/>
        <v>576801.28539069893</v>
      </c>
      <c r="M103" s="54">
        <f t="shared" si="47"/>
        <v>0</v>
      </c>
      <c r="N103" s="113">
        <f t="shared" si="43"/>
        <v>576801.28539069893</v>
      </c>
      <c r="O103" s="54">
        <f>IF(N103&lt;&gt;0,+I103-N103,0)</f>
        <v>0</v>
      </c>
      <c r="P103" s="54">
        <f>+O103-M103</f>
        <v>0</v>
      </c>
      <c r="Q103" s="1"/>
    </row>
    <row r="104" spans="1:17" ht="12.5">
      <c r="B104" s="7" t="str">
        <f t="shared" si="46"/>
        <v/>
      </c>
      <c r="C104" s="50">
        <f>IF(D93="","-",+C103+1)</f>
        <v>2017</v>
      </c>
      <c r="D104" s="133">
        <v>3730150.501937984</v>
      </c>
      <c r="E104" s="375">
        <v>99407.380952380947</v>
      </c>
      <c r="F104" s="137">
        <v>3630743.120985603</v>
      </c>
      <c r="G104" s="137">
        <v>3680446.8114617933</v>
      </c>
      <c r="H104" s="396">
        <v>546476.62006900879</v>
      </c>
      <c r="I104" s="397">
        <v>546476.62006900879</v>
      </c>
      <c r="J104" s="54">
        <f t="shared" si="40"/>
        <v>0</v>
      </c>
      <c r="K104" s="54"/>
      <c r="L104" s="113">
        <f t="shared" si="41"/>
        <v>546476.62006900879</v>
      </c>
      <c r="M104" s="54">
        <f t="shared" si="47"/>
        <v>0</v>
      </c>
      <c r="N104" s="113">
        <f t="shared" si="43"/>
        <v>546476.62006900879</v>
      </c>
      <c r="O104" s="54">
        <f>IF(N104&lt;&gt;0,+I104-N104,0)</f>
        <v>0</v>
      </c>
      <c r="P104" s="54">
        <f>+O104-M104</f>
        <v>0</v>
      </c>
      <c r="Q104" s="1"/>
    </row>
    <row r="105" spans="1:17" ht="12.5">
      <c r="B105" s="7" t="str">
        <f t="shared" si="46"/>
        <v/>
      </c>
      <c r="C105" s="50">
        <f>IF(D93="","-",+C104+1)</f>
        <v>2018</v>
      </c>
      <c r="D105" s="133">
        <v>3630743.120985603</v>
      </c>
      <c r="E105" s="375">
        <v>99407.380952380947</v>
      </c>
      <c r="F105" s="137">
        <v>3531335.7400332219</v>
      </c>
      <c r="G105" s="137">
        <v>3581039.4305094127</v>
      </c>
      <c r="H105" s="396">
        <v>477581.56681566167</v>
      </c>
      <c r="I105" s="397">
        <v>477581.56681566167</v>
      </c>
      <c r="J105" s="54">
        <f t="shared" si="40"/>
        <v>0</v>
      </c>
      <c r="K105" s="54"/>
      <c r="L105" s="113">
        <f t="shared" ref="L105" si="48">H105</f>
        <v>477581.56681566167</v>
      </c>
      <c r="M105" s="54">
        <f t="shared" si="47"/>
        <v>0</v>
      </c>
      <c r="N105" s="113">
        <f t="shared" ref="N105" si="49">I105</f>
        <v>477581.56681566167</v>
      </c>
      <c r="O105" s="54">
        <f t="shared" si="44"/>
        <v>0</v>
      </c>
      <c r="P105" s="54">
        <f t="shared" si="45"/>
        <v>0</v>
      </c>
      <c r="Q105" s="1"/>
    </row>
    <row r="106" spans="1:17" ht="12.5">
      <c r="B106" s="7" t="str">
        <f t="shared" si="46"/>
        <v/>
      </c>
      <c r="C106" s="50">
        <f>IF(D93="","-",+C105+1)</f>
        <v>2019</v>
      </c>
      <c r="D106" s="133">
        <v>3531335.7400332219</v>
      </c>
      <c r="E106" s="375">
        <v>97095.58139534884</v>
      </c>
      <c r="F106" s="137">
        <v>3434240.1586378729</v>
      </c>
      <c r="G106" s="137">
        <v>3482787.9493355472</v>
      </c>
      <c r="H106" s="396">
        <v>469895.10698233201</v>
      </c>
      <c r="I106" s="397">
        <v>469895.10698233201</v>
      </c>
      <c r="J106" s="54">
        <f t="shared" si="40"/>
        <v>0</v>
      </c>
      <c r="K106" s="54"/>
      <c r="L106" s="113">
        <f t="shared" ref="L106:L107" si="50">H106</f>
        <v>469895.10698233201</v>
      </c>
      <c r="M106" s="54">
        <f t="shared" ref="M106:M107" si="51">IF(L106&lt;&gt;0,+H106-L106,0)</f>
        <v>0</v>
      </c>
      <c r="N106" s="113">
        <f t="shared" ref="N106:N107" si="52">I106</f>
        <v>469895.10698233201</v>
      </c>
      <c r="O106" s="54">
        <f t="shared" si="44"/>
        <v>0</v>
      </c>
      <c r="P106" s="54">
        <f t="shared" si="45"/>
        <v>0</v>
      </c>
      <c r="Q106" s="1"/>
    </row>
    <row r="107" spans="1:17" ht="12.5">
      <c r="B107" s="7" t="str">
        <f t="shared" si="46"/>
        <v/>
      </c>
      <c r="C107" s="50">
        <f>IF(D93="","-",+C106+1)</f>
        <v>2020</v>
      </c>
      <c r="D107" s="133">
        <v>3434240.1586378729</v>
      </c>
      <c r="E107" s="375">
        <v>99407.380952380947</v>
      </c>
      <c r="F107" s="137">
        <v>3334832.7776854918</v>
      </c>
      <c r="G107" s="137">
        <v>3384536.4681616826</v>
      </c>
      <c r="H107" s="396">
        <v>463494.94007104362</v>
      </c>
      <c r="I107" s="397">
        <v>463494.94007104362</v>
      </c>
      <c r="J107" s="54">
        <f t="shared" si="40"/>
        <v>0</v>
      </c>
      <c r="K107" s="54"/>
      <c r="L107" s="113">
        <f t="shared" si="50"/>
        <v>463494.94007104362</v>
      </c>
      <c r="M107" s="54">
        <f t="shared" si="51"/>
        <v>0</v>
      </c>
      <c r="N107" s="113">
        <f t="shared" si="52"/>
        <v>463494.94007104362</v>
      </c>
      <c r="O107" s="54">
        <f t="shared" si="44"/>
        <v>0</v>
      </c>
      <c r="P107" s="54">
        <f t="shared" si="45"/>
        <v>0</v>
      </c>
      <c r="Q107" s="1"/>
    </row>
    <row r="108" spans="1:17" ht="12.5">
      <c r="B108" s="7" t="str">
        <f t="shared" si="46"/>
        <v/>
      </c>
      <c r="C108" s="50">
        <f>IF(D93="","-",+C107+1)</f>
        <v>2021</v>
      </c>
      <c r="D108" s="133">
        <v>3334832.7776854918</v>
      </c>
      <c r="E108" s="375">
        <v>101831.95121951219</v>
      </c>
      <c r="F108" s="137">
        <v>3233000.8264659797</v>
      </c>
      <c r="G108" s="137">
        <v>3283916.8020757358</v>
      </c>
      <c r="H108" s="396">
        <v>474603.22647649172</v>
      </c>
      <c r="I108" s="397">
        <v>474603.22647649172</v>
      </c>
      <c r="J108" s="54">
        <f t="shared" si="40"/>
        <v>0</v>
      </c>
      <c r="K108" s="54"/>
      <c r="L108" s="113">
        <f t="shared" ref="L108" si="53">H108</f>
        <v>474603.22647649172</v>
      </c>
      <c r="M108" s="54">
        <f t="shared" ref="M108" si="54">IF(L108&lt;&gt;0,+H108-L108,0)</f>
        <v>0</v>
      </c>
      <c r="N108" s="113">
        <f t="shared" ref="N108" si="55">I108</f>
        <v>474603.22647649172</v>
      </c>
      <c r="O108" s="54">
        <f t="shared" ref="O108" si="56">IF(N108&lt;&gt;0,+I108-N108,0)</f>
        <v>0</v>
      </c>
      <c r="P108" s="54">
        <f t="shared" ref="P108" si="57">+O108-M108</f>
        <v>0</v>
      </c>
      <c r="Q108" s="1"/>
    </row>
    <row r="109" spans="1:17" ht="13">
      <c r="B109" s="7" t="str">
        <f t="shared" si="46"/>
        <v/>
      </c>
      <c r="C109" s="459">
        <f>IF(D93="","-",+C108+1)</f>
        <v>2022</v>
      </c>
      <c r="D109" s="12">
        <v>3233000.8264659797</v>
      </c>
      <c r="E109" s="377">
        <v>99407.380952380947</v>
      </c>
      <c r="F109" s="55">
        <v>3133593.4455135986</v>
      </c>
      <c r="G109" s="55">
        <v>3183297.1359897889</v>
      </c>
      <c r="H109" s="379">
        <v>473310.59630882624</v>
      </c>
      <c r="I109" s="398">
        <v>473310.59630882624</v>
      </c>
      <c r="J109" s="54">
        <f t="shared" si="40"/>
        <v>0</v>
      </c>
      <c r="K109" s="54"/>
      <c r="L109" s="129"/>
      <c r="M109" s="54">
        <f t="shared" si="42"/>
        <v>0</v>
      </c>
      <c r="N109" s="129"/>
      <c r="O109" s="54">
        <f t="shared" si="44"/>
        <v>0</v>
      </c>
      <c r="P109" s="54">
        <f t="shared" si="45"/>
        <v>0</v>
      </c>
      <c r="Q109" s="1"/>
    </row>
    <row r="110" spans="1:17" ht="12.5">
      <c r="B110" s="7" t="str">
        <f t="shared" si="46"/>
        <v/>
      </c>
      <c r="C110" s="50">
        <f>IF(D93="","-",+C109+1)</f>
        <v>2023</v>
      </c>
      <c r="D110" s="12">
        <f>IF(F109+SUM(E$99:E109)=D$92,F109,D$92-SUM(E$99:E109))</f>
        <v>3133593.4455135986</v>
      </c>
      <c r="E110" s="377">
        <f>IF(+J96&lt;F109,J96,D110)</f>
        <v>94888.863636363632</v>
      </c>
      <c r="F110" s="55">
        <f t="shared" ref="F110:F131" si="58">+D110-E110</f>
        <v>3038704.5818772349</v>
      </c>
      <c r="G110" s="55">
        <f t="shared" ref="G110:G130" si="59">+(F110+D110)/2</f>
        <v>3086149.013695417</v>
      </c>
      <c r="H110" s="379">
        <f t="shared" ref="H110:H130" si="60">+J$94*G110+E110</f>
        <v>479195.70470402023</v>
      </c>
      <c r="I110" s="398">
        <f t="shared" ref="I110:I130" si="61">+J$95*G110+E110</f>
        <v>479195.70470402023</v>
      </c>
      <c r="J110" s="54">
        <f t="shared" si="40"/>
        <v>0</v>
      </c>
      <c r="K110" s="54"/>
      <c r="L110" s="129"/>
      <c r="M110" s="54">
        <f t="shared" si="42"/>
        <v>0</v>
      </c>
      <c r="N110" s="129"/>
      <c r="O110" s="54">
        <f t="shared" si="44"/>
        <v>0</v>
      </c>
      <c r="P110" s="54">
        <f t="shared" si="45"/>
        <v>0</v>
      </c>
      <c r="Q110" s="1"/>
    </row>
    <row r="111" spans="1:17" ht="12.5">
      <c r="B111" s="7" t="str">
        <f t="shared" si="46"/>
        <v/>
      </c>
      <c r="C111" s="50">
        <f>IF(D93="","-",+C110+1)</f>
        <v>2024</v>
      </c>
      <c r="D111" s="12">
        <f>IF(F110+SUM(E$99:E110)=D$92,F110,D$92-SUM(E$99:E110))</f>
        <v>3038704.5818772349</v>
      </c>
      <c r="E111" s="377">
        <f>IF(+J96&lt;F110,J96,D111)</f>
        <v>94888.863636363632</v>
      </c>
      <c r="F111" s="55">
        <f t="shared" si="58"/>
        <v>2943815.7182408711</v>
      </c>
      <c r="G111" s="55">
        <f t="shared" si="59"/>
        <v>2991260.1500590527</v>
      </c>
      <c r="H111" s="379">
        <f t="shared" si="60"/>
        <v>467379.54181792389</v>
      </c>
      <c r="I111" s="398">
        <f t="shared" si="61"/>
        <v>467379.54181792389</v>
      </c>
      <c r="J111" s="54">
        <f t="shared" si="40"/>
        <v>0</v>
      </c>
      <c r="K111" s="54"/>
      <c r="L111" s="129"/>
      <c r="M111" s="54">
        <f t="shared" si="42"/>
        <v>0</v>
      </c>
      <c r="N111" s="129"/>
      <c r="O111" s="54">
        <f t="shared" si="44"/>
        <v>0</v>
      </c>
      <c r="P111" s="54">
        <f t="shared" si="45"/>
        <v>0</v>
      </c>
      <c r="Q111" s="1"/>
    </row>
    <row r="112" spans="1:17" ht="12.5">
      <c r="B112" s="7" t="str">
        <f t="shared" si="46"/>
        <v/>
      </c>
      <c r="C112" s="50">
        <f>IF(D93="","-",+C111+1)</f>
        <v>2025</v>
      </c>
      <c r="D112" s="12">
        <f>IF(F111+SUM(E$99:E111)=D$92,F111,D$92-SUM(E$99:E111))</f>
        <v>2943815.7182408711</v>
      </c>
      <c r="E112" s="377">
        <f>IF(+J96&lt;F111,J96,D112)</f>
        <v>94888.863636363632</v>
      </c>
      <c r="F112" s="55">
        <f t="shared" si="58"/>
        <v>2848926.8546045073</v>
      </c>
      <c r="G112" s="55">
        <f t="shared" si="59"/>
        <v>2896371.2864226894</v>
      </c>
      <c r="H112" s="379">
        <f t="shared" si="60"/>
        <v>455563.37893182761</v>
      </c>
      <c r="I112" s="398">
        <f t="shared" si="61"/>
        <v>455563.37893182761</v>
      </c>
      <c r="J112" s="54">
        <f t="shared" si="40"/>
        <v>0</v>
      </c>
      <c r="K112" s="54"/>
      <c r="L112" s="129"/>
      <c r="M112" s="54">
        <f t="shared" si="42"/>
        <v>0</v>
      </c>
      <c r="N112" s="129"/>
      <c r="O112" s="54">
        <f t="shared" si="44"/>
        <v>0</v>
      </c>
      <c r="P112" s="54">
        <f t="shared" si="45"/>
        <v>0</v>
      </c>
      <c r="Q112" s="1"/>
    </row>
    <row r="113" spans="2:17" ht="12.5">
      <c r="B113" s="7" t="str">
        <f t="shared" si="46"/>
        <v/>
      </c>
      <c r="C113" s="50">
        <f>IF(D93="","-",+C112+1)</f>
        <v>2026</v>
      </c>
      <c r="D113" s="12">
        <f>IF(F112+SUM(E$99:E112)=D$92,F112,D$92-SUM(E$99:E112))</f>
        <v>2848926.8546045073</v>
      </c>
      <c r="E113" s="377">
        <f>IF(+J96&lt;F112,J96,D113)</f>
        <v>94888.863636363632</v>
      </c>
      <c r="F113" s="55">
        <f t="shared" si="58"/>
        <v>2754037.9909681436</v>
      </c>
      <c r="G113" s="55">
        <f t="shared" si="59"/>
        <v>2801482.4227863252</v>
      </c>
      <c r="H113" s="379">
        <f t="shared" si="60"/>
        <v>443747.21604573121</v>
      </c>
      <c r="I113" s="398">
        <f t="shared" si="61"/>
        <v>443747.21604573121</v>
      </c>
      <c r="J113" s="54">
        <f t="shared" si="40"/>
        <v>0</v>
      </c>
      <c r="K113" s="54"/>
      <c r="L113" s="129"/>
      <c r="M113" s="54">
        <f t="shared" si="42"/>
        <v>0</v>
      </c>
      <c r="N113" s="129"/>
      <c r="O113" s="54">
        <f t="shared" si="44"/>
        <v>0</v>
      </c>
      <c r="P113" s="54">
        <f t="shared" si="45"/>
        <v>0</v>
      </c>
      <c r="Q113" s="1"/>
    </row>
    <row r="114" spans="2:17" ht="12.5">
      <c r="B114" s="7" t="str">
        <f t="shared" si="46"/>
        <v/>
      </c>
      <c r="C114" s="50">
        <f>IF(D93="","-",+C113+1)</f>
        <v>2027</v>
      </c>
      <c r="D114" s="12">
        <f>IF(F113+SUM(E$99:E113)=D$92,F113,D$92-SUM(E$99:E113))</f>
        <v>2754037.9909681436</v>
      </c>
      <c r="E114" s="377">
        <f>IF(+J96&lt;F113,J96,D114)</f>
        <v>94888.863636363632</v>
      </c>
      <c r="F114" s="55">
        <f t="shared" si="58"/>
        <v>2659149.1273317798</v>
      </c>
      <c r="G114" s="55">
        <f t="shared" si="59"/>
        <v>2706593.5591499619</v>
      </c>
      <c r="H114" s="379">
        <f t="shared" si="60"/>
        <v>431931.05315963493</v>
      </c>
      <c r="I114" s="398">
        <f t="shared" si="61"/>
        <v>431931.05315963493</v>
      </c>
      <c r="J114" s="54">
        <f t="shared" si="40"/>
        <v>0</v>
      </c>
      <c r="K114" s="54"/>
      <c r="L114" s="129"/>
      <c r="M114" s="54">
        <f t="shared" si="42"/>
        <v>0</v>
      </c>
      <c r="N114" s="129"/>
      <c r="O114" s="54">
        <f t="shared" si="44"/>
        <v>0</v>
      </c>
      <c r="P114" s="54">
        <f t="shared" si="45"/>
        <v>0</v>
      </c>
      <c r="Q114" s="1"/>
    </row>
    <row r="115" spans="2:17" ht="12.5">
      <c r="B115" s="7" t="str">
        <f t="shared" si="46"/>
        <v/>
      </c>
      <c r="C115" s="50">
        <f>IF(D93="","-",+C114+1)</f>
        <v>2028</v>
      </c>
      <c r="D115" s="12">
        <f>IF(F114+SUM(E$99:E114)=D$92,F114,D$92-SUM(E$99:E114))</f>
        <v>2659149.1273317798</v>
      </c>
      <c r="E115" s="377">
        <f>IF(+J96&lt;F114,J96,D115)</f>
        <v>94888.863636363632</v>
      </c>
      <c r="F115" s="55">
        <f t="shared" si="58"/>
        <v>2564260.263695416</v>
      </c>
      <c r="G115" s="55">
        <f t="shared" si="59"/>
        <v>2611704.6955135977</v>
      </c>
      <c r="H115" s="379">
        <f t="shared" si="60"/>
        <v>420114.89027353853</v>
      </c>
      <c r="I115" s="398">
        <f t="shared" si="61"/>
        <v>420114.89027353853</v>
      </c>
      <c r="J115" s="54">
        <f t="shared" si="40"/>
        <v>0</v>
      </c>
      <c r="K115" s="54"/>
      <c r="L115" s="129"/>
      <c r="M115" s="54">
        <f t="shared" si="42"/>
        <v>0</v>
      </c>
      <c r="N115" s="129"/>
      <c r="O115" s="54">
        <f t="shared" si="44"/>
        <v>0</v>
      </c>
      <c r="P115" s="54">
        <f t="shared" si="45"/>
        <v>0</v>
      </c>
      <c r="Q115" s="1"/>
    </row>
    <row r="116" spans="2:17" ht="12.5">
      <c r="B116" s="7" t="str">
        <f t="shared" si="46"/>
        <v/>
      </c>
      <c r="C116" s="50">
        <f>IF(D93="","-",+C115+1)</f>
        <v>2029</v>
      </c>
      <c r="D116" s="12">
        <f>IF(F115+SUM(E$99:E115)=D$92,F115,D$92-SUM(E$99:E115))</f>
        <v>2564260.263695416</v>
      </c>
      <c r="E116" s="377">
        <f>IF(+J96&lt;F115,J96,D116)</f>
        <v>94888.863636363632</v>
      </c>
      <c r="F116" s="55">
        <f t="shared" si="58"/>
        <v>2469371.4000590523</v>
      </c>
      <c r="G116" s="55">
        <f t="shared" si="59"/>
        <v>2516815.8318772344</v>
      </c>
      <c r="H116" s="379">
        <f t="shared" si="60"/>
        <v>408298.72738744225</v>
      </c>
      <c r="I116" s="398">
        <f t="shared" si="61"/>
        <v>408298.72738744225</v>
      </c>
      <c r="J116" s="54">
        <f t="shared" si="40"/>
        <v>0</v>
      </c>
      <c r="K116" s="54"/>
      <c r="L116" s="129"/>
      <c r="M116" s="54">
        <f t="shared" si="42"/>
        <v>0</v>
      </c>
      <c r="N116" s="129"/>
      <c r="O116" s="54">
        <f t="shared" si="44"/>
        <v>0</v>
      </c>
      <c r="P116" s="54">
        <f t="shared" si="45"/>
        <v>0</v>
      </c>
      <c r="Q116" s="1"/>
    </row>
    <row r="117" spans="2:17" ht="12.5">
      <c r="B117" s="7" t="str">
        <f t="shared" si="46"/>
        <v/>
      </c>
      <c r="C117" s="50">
        <f>IF(D93="","-",+C116+1)</f>
        <v>2030</v>
      </c>
      <c r="D117" s="12">
        <f>IF(F116+SUM(E$99:E116)=D$92,F116,D$92-SUM(E$99:E116))</f>
        <v>2469371.4000590523</v>
      </c>
      <c r="E117" s="377">
        <f>IF(+J96&lt;F116,J96,D117)</f>
        <v>94888.863636363632</v>
      </c>
      <c r="F117" s="55">
        <f t="shared" si="58"/>
        <v>2374482.5364226885</v>
      </c>
      <c r="G117" s="55">
        <f t="shared" si="59"/>
        <v>2421926.9682408702</v>
      </c>
      <c r="H117" s="379">
        <f t="shared" si="60"/>
        <v>396482.56450134586</v>
      </c>
      <c r="I117" s="398">
        <f t="shared" si="61"/>
        <v>396482.56450134586</v>
      </c>
      <c r="J117" s="54">
        <f t="shared" si="40"/>
        <v>0</v>
      </c>
      <c r="K117" s="54"/>
      <c r="L117" s="129"/>
      <c r="M117" s="54">
        <f t="shared" si="42"/>
        <v>0</v>
      </c>
      <c r="N117" s="129"/>
      <c r="O117" s="54">
        <f t="shared" si="44"/>
        <v>0</v>
      </c>
      <c r="P117" s="54">
        <f t="shared" si="45"/>
        <v>0</v>
      </c>
      <c r="Q117" s="1"/>
    </row>
    <row r="118" spans="2:17" ht="12.5">
      <c r="B118" s="7" t="str">
        <f t="shared" si="46"/>
        <v/>
      </c>
      <c r="C118" s="50">
        <f>IF(D93="","-",+C117+1)</f>
        <v>2031</v>
      </c>
      <c r="D118" s="12">
        <f>IF(F117+SUM(E$99:E117)=D$92,F117,D$92-SUM(E$99:E117))</f>
        <v>2374482.5364226885</v>
      </c>
      <c r="E118" s="377">
        <f>IF(+J96&lt;F117,J96,D118)</f>
        <v>94888.863636363632</v>
      </c>
      <c r="F118" s="55">
        <f t="shared" si="58"/>
        <v>2279593.6727863248</v>
      </c>
      <c r="G118" s="55">
        <f t="shared" si="59"/>
        <v>2327038.1046045069</v>
      </c>
      <c r="H118" s="379">
        <f t="shared" si="60"/>
        <v>384666.40161524958</v>
      </c>
      <c r="I118" s="398">
        <f t="shared" si="61"/>
        <v>384666.40161524958</v>
      </c>
      <c r="J118" s="54">
        <f t="shared" si="40"/>
        <v>0</v>
      </c>
      <c r="K118" s="54"/>
      <c r="L118" s="129"/>
      <c r="M118" s="54">
        <f t="shared" si="42"/>
        <v>0</v>
      </c>
      <c r="N118" s="129"/>
      <c r="O118" s="54">
        <f t="shared" si="44"/>
        <v>0</v>
      </c>
      <c r="P118" s="54">
        <f t="shared" si="45"/>
        <v>0</v>
      </c>
      <c r="Q118" s="1"/>
    </row>
    <row r="119" spans="2:17" ht="12.5">
      <c r="B119" s="7" t="str">
        <f t="shared" si="46"/>
        <v/>
      </c>
      <c r="C119" s="50">
        <f>IF(D93="","-",+C118+1)</f>
        <v>2032</v>
      </c>
      <c r="D119" s="12">
        <f>IF(F118+SUM(E$99:E118)=D$92,F118,D$92-SUM(E$99:E118))</f>
        <v>2279593.6727863248</v>
      </c>
      <c r="E119" s="377">
        <f>IF(+J96&lt;F118,J96,D119)</f>
        <v>94888.863636363632</v>
      </c>
      <c r="F119" s="55">
        <f t="shared" si="58"/>
        <v>2184704.809149961</v>
      </c>
      <c r="G119" s="55">
        <f t="shared" si="59"/>
        <v>2232149.2409681426</v>
      </c>
      <c r="H119" s="379">
        <f t="shared" si="60"/>
        <v>372850.23872915318</v>
      </c>
      <c r="I119" s="398">
        <f t="shared" si="61"/>
        <v>372850.23872915318</v>
      </c>
      <c r="J119" s="54">
        <f t="shared" si="40"/>
        <v>0</v>
      </c>
      <c r="K119" s="54"/>
      <c r="L119" s="129"/>
      <c r="M119" s="54">
        <f t="shared" si="42"/>
        <v>0</v>
      </c>
      <c r="N119" s="129"/>
      <c r="O119" s="54">
        <f t="shared" si="44"/>
        <v>0</v>
      </c>
      <c r="P119" s="54">
        <f t="shared" si="45"/>
        <v>0</v>
      </c>
      <c r="Q119" s="1"/>
    </row>
    <row r="120" spans="2:17" ht="12.5">
      <c r="B120" s="7" t="str">
        <f t="shared" si="46"/>
        <v/>
      </c>
      <c r="C120" s="50">
        <f>IF(D93="","-",+C119+1)</f>
        <v>2033</v>
      </c>
      <c r="D120" s="12">
        <f>IF(F119+SUM(E$99:E119)=D$92,F119,D$92-SUM(E$99:E119))</f>
        <v>2184704.809149961</v>
      </c>
      <c r="E120" s="377">
        <f>IF(+J96&lt;F119,J96,D120)</f>
        <v>94888.863636363632</v>
      </c>
      <c r="F120" s="55">
        <f t="shared" si="58"/>
        <v>2089815.9455135975</v>
      </c>
      <c r="G120" s="55">
        <f t="shared" si="59"/>
        <v>2137260.3773317793</v>
      </c>
      <c r="H120" s="379">
        <f t="shared" si="60"/>
        <v>361034.07584305695</v>
      </c>
      <c r="I120" s="398">
        <f t="shared" si="61"/>
        <v>361034.07584305695</v>
      </c>
      <c r="J120" s="54">
        <f t="shared" si="40"/>
        <v>0</v>
      </c>
      <c r="K120" s="54"/>
      <c r="L120" s="129"/>
      <c r="M120" s="54">
        <f t="shared" si="42"/>
        <v>0</v>
      </c>
      <c r="N120" s="129"/>
      <c r="O120" s="54">
        <f t="shared" si="44"/>
        <v>0</v>
      </c>
      <c r="P120" s="54">
        <f t="shared" si="45"/>
        <v>0</v>
      </c>
      <c r="Q120" s="1"/>
    </row>
    <row r="121" spans="2:17" ht="12.5">
      <c r="B121" s="7" t="str">
        <f t="shared" si="46"/>
        <v/>
      </c>
      <c r="C121" s="50">
        <f>IF(D93="","-",+C120+1)</f>
        <v>2034</v>
      </c>
      <c r="D121" s="12">
        <f>IF(F120+SUM(E$99:E120)=D$92,F120,D$92-SUM(E$99:E120))</f>
        <v>2089815.9455135975</v>
      </c>
      <c r="E121" s="377">
        <f>IF(+J96&lt;F120,J96,D121)</f>
        <v>94888.863636363632</v>
      </c>
      <c r="F121" s="55">
        <f t="shared" si="58"/>
        <v>1994927.0818772339</v>
      </c>
      <c r="G121" s="55">
        <f t="shared" si="59"/>
        <v>2042371.5136954156</v>
      </c>
      <c r="H121" s="379">
        <f t="shared" si="60"/>
        <v>349217.91295696056</v>
      </c>
      <c r="I121" s="398">
        <f t="shared" si="61"/>
        <v>349217.91295696056</v>
      </c>
      <c r="J121" s="54">
        <f t="shared" si="40"/>
        <v>0</v>
      </c>
      <c r="K121" s="54"/>
      <c r="L121" s="129"/>
      <c r="M121" s="54">
        <f t="shared" si="42"/>
        <v>0</v>
      </c>
      <c r="N121" s="129"/>
      <c r="O121" s="54">
        <f t="shared" si="44"/>
        <v>0</v>
      </c>
      <c r="P121" s="54">
        <f t="shared" si="45"/>
        <v>0</v>
      </c>
      <c r="Q121" s="1"/>
    </row>
    <row r="122" spans="2:17" ht="12.5">
      <c r="B122" s="7" t="str">
        <f t="shared" si="46"/>
        <v/>
      </c>
      <c r="C122" s="50">
        <f>IF(D93="","-",+C121+1)</f>
        <v>2035</v>
      </c>
      <c r="D122" s="12">
        <f>IF(F121+SUM(E$99:E121)=D$92,F121,D$92-SUM(E$99:E121))</f>
        <v>1994927.0818772339</v>
      </c>
      <c r="E122" s="377">
        <f>IF(+J96&lt;F121,J96,D122)</f>
        <v>94888.863636363632</v>
      </c>
      <c r="F122" s="55">
        <f t="shared" si="58"/>
        <v>1900038.2182408704</v>
      </c>
      <c r="G122" s="55">
        <f t="shared" si="59"/>
        <v>1947482.6500590523</v>
      </c>
      <c r="H122" s="379">
        <f t="shared" si="60"/>
        <v>337401.75007086433</v>
      </c>
      <c r="I122" s="398">
        <f t="shared" si="61"/>
        <v>337401.75007086433</v>
      </c>
      <c r="J122" s="54">
        <f t="shared" si="40"/>
        <v>0</v>
      </c>
      <c r="K122" s="54"/>
      <c r="L122" s="129"/>
      <c r="M122" s="54">
        <f t="shared" si="42"/>
        <v>0</v>
      </c>
      <c r="N122" s="129"/>
      <c r="O122" s="54">
        <f t="shared" si="44"/>
        <v>0</v>
      </c>
      <c r="P122" s="54">
        <f t="shared" si="45"/>
        <v>0</v>
      </c>
      <c r="Q122" s="1"/>
    </row>
    <row r="123" spans="2:17" ht="12.5">
      <c r="B123" s="7" t="str">
        <f t="shared" si="46"/>
        <v/>
      </c>
      <c r="C123" s="50">
        <f>IF(D93="","-",+C122+1)</f>
        <v>2036</v>
      </c>
      <c r="D123" s="12">
        <f>IF(F122+SUM(E$99:E122)=D$92,F122,D$92-SUM(E$99:E122))</f>
        <v>1900038.2182408704</v>
      </c>
      <c r="E123" s="377">
        <f>IF(+J96&lt;F122,J96,D123)</f>
        <v>94888.863636363632</v>
      </c>
      <c r="F123" s="55">
        <f t="shared" si="58"/>
        <v>1805149.3546045069</v>
      </c>
      <c r="G123" s="55">
        <f t="shared" si="59"/>
        <v>1852593.7864226885</v>
      </c>
      <c r="H123" s="379">
        <f t="shared" si="60"/>
        <v>325585.587184768</v>
      </c>
      <c r="I123" s="398">
        <f t="shared" si="61"/>
        <v>325585.587184768</v>
      </c>
      <c r="J123" s="54">
        <f t="shared" si="40"/>
        <v>0</v>
      </c>
      <c r="K123" s="54"/>
      <c r="L123" s="129"/>
      <c r="M123" s="54">
        <f t="shared" si="42"/>
        <v>0</v>
      </c>
      <c r="N123" s="129"/>
      <c r="O123" s="54">
        <f t="shared" si="44"/>
        <v>0</v>
      </c>
      <c r="P123" s="54">
        <f t="shared" si="45"/>
        <v>0</v>
      </c>
      <c r="Q123" s="1"/>
    </row>
    <row r="124" spans="2:17" ht="12.5">
      <c r="B124" s="7" t="str">
        <f t="shared" si="46"/>
        <v/>
      </c>
      <c r="C124" s="50">
        <f>IF(D93="","-",+C123+1)</f>
        <v>2037</v>
      </c>
      <c r="D124" s="12">
        <f>IF(F123+SUM(E$99:E123)=D$92,F123,D$92-SUM(E$99:E123))</f>
        <v>1805149.3546045069</v>
      </c>
      <c r="E124" s="377">
        <f>IF(+J96&lt;F123,J96,D124)</f>
        <v>94888.863636363632</v>
      </c>
      <c r="F124" s="55">
        <f t="shared" si="58"/>
        <v>1710260.4909681433</v>
      </c>
      <c r="G124" s="55">
        <f t="shared" si="59"/>
        <v>1757704.9227863252</v>
      </c>
      <c r="H124" s="379">
        <f t="shared" si="60"/>
        <v>313769.42429867171</v>
      </c>
      <c r="I124" s="398">
        <f t="shared" si="61"/>
        <v>313769.42429867171</v>
      </c>
      <c r="J124" s="54">
        <f t="shared" si="40"/>
        <v>0</v>
      </c>
      <c r="K124" s="54"/>
      <c r="L124" s="129"/>
      <c r="M124" s="54">
        <f t="shared" si="42"/>
        <v>0</v>
      </c>
      <c r="N124" s="129"/>
      <c r="O124" s="54">
        <f t="shared" si="44"/>
        <v>0</v>
      </c>
      <c r="P124" s="54">
        <f t="shared" si="45"/>
        <v>0</v>
      </c>
      <c r="Q124" s="1"/>
    </row>
    <row r="125" spans="2:17" ht="12.5">
      <c r="B125" s="7" t="str">
        <f t="shared" si="46"/>
        <v/>
      </c>
      <c r="C125" s="50">
        <f>IF(D93="","-",+C124+1)</f>
        <v>2038</v>
      </c>
      <c r="D125" s="12">
        <f>IF(F124+SUM(E$99:E124)=D$92,F124,D$92-SUM(E$99:E124))</f>
        <v>1710260.4909681433</v>
      </c>
      <c r="E125" s="377">
        <f>IF(+J96&lt;F124,J96,D125)</f>
        <v>94888.863636363632</v>
      </c>
      <c r="F125" s="55">
        <f t="shared" si="58"/>
        <v>1615371.6273317798</v>
      </c>
      <c r="G125" s="55">
        <f t="shared" si="59"/>
        <v>1662816.0591499615</v>
      </c>
      <c r="H125" s="379">
        <f t="shared" si="60"/>
        <v>301953.26141257538</v>
      </c>
      <c r="I125" s="398">
        <f t="shared" si="61"/>
        <v>301953.26141257538</v>
      </c>
      <c r="J125" s="54">
        <f t="shared" si="40"/>
        <v>0</v>
      </c>
      <c r="K125" s="54"/>
      <c r="L125" s="129"/>
      <c r="M125" s="54">
        <f t="shared" si="42"/>
        <v>0</v>
      </c>
      <c r="N125" s="129"/>
      <c r="O125" s="54">
        <f t="shared" si="44"/>
        <v>0</v>
      </c>
      <c r="P125" s="54">
        <f t="shared" si="45"/>
        <v>0</v>
      </c>
      <c r="Q125" s="1"/>
    </row>
    <row r="126" spans="2:17" ht="12.5">
      <c r="B126" s="7" t="str">
        <f t="shared" si="46"/>
        <v/>
      </c>
      <c r="C126" s="50">
        <f>IF(D93="","-",+C125+1)</f>
        <v>2039</v>
      </c>
      <c r="D126" s="12">
        <f>IF(F125+SUM(E$99:E125)=D$92,F125,D$92-SUM(E$99:E125))</f>
        <v>1615371.6273317798</v>
      </c>
      <c r="E126" s="377">
        <f>IF(+J96&lt;F125,J96,D126)</f>
        <v>94888.863636363632</v>
      </c>
      <c r="F126" s="55">
        <f t="shared" si="58"/>
        <v>1520482.7636954163</v>
      </c>
      <c r="G126" s="55">
        <f t="shared" si="59"/>
        <v>1567927.1955135982</v>
      </c>
      <c r="H126" s="379">
        <f t="shared" si="60"/>
        <v>290137.09852647909</v>
      </c>
      <c r="I126" s="398">
        <f t="shared" si="61"/>
        <v>290137.09852647909</v>
      </c>
      <c r="J126" s="54">
        <f t="shared" si="40"/>
        <v>0</v>
      </c>
      <c r="K126" s="54"/>
      <c r="L126" s="129"/>
      <c r="M126" s="54">
        <f t="shared" si="42"/>
        <v>0</v>
      </c>
      <c r="N126" s="129"/>
      <c r="O126" s="54">
        <f t="shared" si="44"/>
        <v>0</v>
      </c>
      <c r="P126" s="54">
        <f t="shared" si="45"/>
        <v>0</v>
      </c>
      <c r="Q126" s="1"/>
    </row>
    <row r="127" spans="2:17" ht="12.5">
      <c r="B127" s="7" t="str">
        <f t="shared" si="46"/>
        <v/>
      </c>
      <c r="C127" s="50">
        <f>IF(D93="","-",+C126+1)</f>
        <v>2040</v>
      </c>
      <c r="D127" s="12">
        <f>IF(F126+SUM(E$99:E126)=D$92,F126,D$92-SUM(E$99:E126))</f>
        <v>1520482.7636954163</v>
      </c>
      <c r="E127" s="377">
        <f>IF(+J96&lt;F126,J96,D127)</f>
        <v>94888.863636363632</v>
      </c>
      <c r="F127" s="55">
        <f t="shared" si="58"/>
        <v>1425593.9000590527</v>
      </c>
      <c r="G127" s="55">
        <f t="shared" si="59"/>
        <v>1473038.3318772344</v>
      </c>
      <c r="H127" s="379">
        <f t="shared" si="60"/>
        <v>278320.93564038276</v>
      </c>
      <c r="I127" s="398">
        <f t="shared" si="61"/>
        <v>278320.93564038276</v>
      </c>
      <c r="J127" s="54">
        <f t="shared" si="40"/>
        <v>0</v>
      </c>
      <c r="K127" s="54"/>
      <c r="L127" s="129"/>
      <c r="M127" s="54">
        <f t="shared" si="42"/>
        <v>0</v>
      </c>
      <c r="N127" s="129"/>
      <c r="O127" s="54">
        <f t="shared" si="44"/>
        <v>0</v>
      </c>
      <c r="P127" s="54">
        <f t="shared" si="45"/>
        <v>0</v>
      </c>
      <c r="Q127" s="1"/>
    </row>
    <row r="128" spans="2:17" ht="12.5">
      <c r="B128" s="7" t="str">
        <f t="shared" si="46"/>
        <v/>
      </c>
      <c r="C128" s="50">
        <f>IF(D93="","-",+C127+1)</f>
        <v>2041</v>
      </c>
      <c r="D128" s="12">
        <f>IF(F127+SUM(E$99:E127)=D$92,F127,D$92-SUM(E$99:E127))</f>
        <v>1425593.9000590527</v>
      </c>
      <c r="E128" s="377">
        <f>IF(+J96&lt;F127,J96,D128)</f>
        <v>94888.863636363632</v>
      </c>
      <c r="F128" s="55">
        <f t="shared" si="58"/>
        <v>1330705.0364226892</v>
      </c>
      <c r="G128" s="55">
        <f t="shared" si="59"/>
        <v>1378149.4682408711</v>
      </c>
      <c r="H128" s="379">
        <f t="shared" si="60"/>
        <v>266504.77275428647</v>
      </c>
      <c r="I128" s="398">
        <f t="shared" si="61"/>
        <v>266504.77275428647</v>
      </c>
      <c r="J128" s="54">
        <f t="shared" si="40"/>
        <v>0</v>
      </c>
      <c r="K128" s="54"/>
      <c r="L128" s="129"/>
      <c r="M128" s="54">
        <f t="shared" si="42"/>
        <v>0</v>
      </c>
      <c r="N128" s="129"/>
      <c r="O128" s="54">
        <f t="shared" si="44"/>
        <v>0</v>
      </c>
      <c r="P128" s="54">
        <f t="shared" si="45"/>
        <v>0</v>
      </c>
      <c r="Q128" s="1"/>
    </row>
    <row r="129" spans="2:17" ht="12.5">
      <c r="B129" s="7" t="str">
        <f t="shared" si="46"/>
        <v/>
      </c>
      <c r="C129" s="50">
        <f>IF(D93="","-",+C128+1)</f>
        <v>2042</v>
      </c>
      <c r="D129" s="12">
        <f>IF(F128+SUM(E$99:E128)=D$92,F128,D$92-SUM(E$99:E128))</f>
        <v>1330705.0364226892</v>
      </c>
      <c r="E129" s="377">
        <f>IF(+J96&lt;F128,J96,D129)</f>
        <v>94888.863636363632</v>
      </c>
      <c r="F129" s="55">
        <f t="shared" si="58"/>
        <v>1235816.1727863257</v>
      </c>
      <c r="G129" s="55">
        <f t="shared" si="59"/>
        <v>1283260.6046045073</v>
      </c>
      <c r="H129" s="379">
        <f t="shared" si="60"/>
        <v>254688.60986819013</v>
      </c>
      <c r="I129" s="398">
        <f t="shared" si="61"/>
        <v>254688.60986819013</v>
      </c>
      <c r="J129" s="54">
        <f t="shared" si="40"/>
        <v>0</v>
      </c>
      <c r="K129" s="54"/>
      <c r="L129" s="129"/>
      <c r="M129" s="54">
        <f t="shared" si="42"/>
        <v>0</v>
      </c>
      <c r="N129" s="129"/>
      <c r="O129" s="54">
        <f t="shared" si="44"/>
        <v>0</v>
      </c>
      <c r="P129" s="54">
        <f t="shared" si="45"/>
        <v>0</v>
      </c>
      <c r="Q129" s="1"/>
    </row>
    <row r="130" spans="2:17" ht="12.5">
      <c r="B130" s="7" t="str">
        <f t="shared" si="46"/>
        <v/>
      </c>
      <c r="C130" s="50">
        <f>IF(D93="","-",+C129+1)</f>
        <v>2043</v>
      </c>
      <c r="D130" s="12">
        <f>IF(F129+SUM(E$99:E129)=D$92,F129,D$92-SUM(E$99:E129))</f>
        <v>1235816.1727863257</v>
      </c>
      <c r="E130" s="377">
        <f>IF(+J96&lt;F129,J96,D130)</f>
        <v>94888.863636363632</v>
      </c>
      <c r="F130" s="55">
        <f t="shared" si="58"/>
        <v>1140927.3091499622</v>
      </c>
      <c r="G130" s="55">
        <f t="shared" si="59"/>
        <v>1188371.740968144</v>
      </c>
      <c r="H130" s="379">
        <f t="shared" si="60"/>
        <v>242872.44698209385</v>
      </c>
      <c r="I130" s="398">
        <f t="shared" si="61"/>
        <v>242872.44698209385</v>
      </c>
      <c r="J130" s="54">
        <f t="shared" si="40"/>
        <v>0</v>
      </c>
      <c r="K130" s="54"/>
      <c r="L130" s="129"/>
      <c r="M130" s="54">
        <f t="shared" si="42"/>
        <v>0</v>
      </c>
      <c r="N130" s="129"/>
      <c r="O130" s="54">
        <f t="shared" si="44"/>
        <v>0</v>
      </c>
      <c r="P130" s="54">
        <f t="shared" si="45"/>
        <v>0</v>
      </c>
      <c r="Q130" s="1"/>
    </row>
    <row r="131" spans="2:17" ht="12.5">
      <c r="B131" s="7" t="str">
        <f t="shared" si="46"/>
        <v/>
      </c>
      <c r="C131" s="50">
        <f>IF(D93="","-",+C130+1)</f>
        <v>2044</v>
      </c>
      <c r="D131" s="12">
        <f>IF(F130+SUM(E$99:E130)=D$92,F130,D$92-SUM(E$99:E130))</f>
        <v>1140927.3091499622</v>
      </c>
      <c r="E131" s="377">
        <f>IF(+J96&lt;F130,J96,D131)</f>
        <v>94888.863636363632</v>
      </c>
      <c r="F131" s="55">
        <f t="shared" si="58"/>
        <v>1046038.4455135985</v>
      </c>
      <c r="G131" s="55">
        <f t="shared" ref="G131:G154" si="62">+(F131+D131)/2</f>
        <v>1093482.8773317803</v>
      </c>
      <c r="H131" s="379">
        <f t="shared" ref="H131:H154" si="63">+J$94*G131+E131</f>
        <v>231056.28409599751</v>
      </c>
      <c r="I131" s="398">
        <f t="shared" ref="I131:I154" si="64">+J$95*G131+E131</f>
        <v>231056.28409599751</v>
      </c>
      <c r="J131" s="54">
        <f t="shared" ref="J131:J154" si="65">+I131-H131</f>
        <v>0</v>
      </c>
      <c r="K131" s="54"/>
      <c r="L131" s="129"/>
      <c r="M131" s="54">
        <f t="shared" ref="M131:M154" si="66">IF(L131&lt;&gt;0,+H131-L131,0)</f>
        <v>0</v>
      </c>
      <c r="N131" s="129"/>
      <c r="O131" s="54">
        <f t="shared" ref="O131:O154" si="67">IF(N131&lt;&gt;0,+I131-N131,0)</f>
        <v>0</v>
      </c>
      <c r="P131" s="54">
        <f t="shared" ref="P131:P154" si="68">+O131-M131</f>
        <v>0</v>
      </c>
      <c r="Q131" s="1"/>
    </row>
    <row r="132" spans="2:17" ht="12.5">
      <c r="B132" s="7" t="str">
        <f t="shared" ref="B132:B154" si="69">IF(D132=F131,"","IU")</f>
        <v/>
      </c>
      <c r="C132" s="50">
        <f>IF(D93="","-",+C131+1)</f>
        <v>2045</v>
      </c>
      <c r="D132" s="12">
        <f>IF(F131+SUM(E$99:E131)=D$92,F131,D$92-SUM(E$99:E131))</f>
        <v>1046038.4455135985</v>
      </c>
      <c r="E132" s="377">
        <f>IF(+J96&lt;F131,J96,D132)</f>
        <v>94888.863636363632</v>
      </c>
      <c r="F132" s="55">
        <f t="shared" ref="F132:F154" si="70">+D132-E132</f>
        <v>951149.58187723486</v>
      </c>
      <c r="G132" s="55">
        <f t="shared" si="62"/>
        <v>998594.01369541674</v>
      </c>
      <c r="H132" s="379">
        <f t="shared" si="63"/>
        <v>219240.12120990123</v>
      </c>
      <c r="I132" s="398">
        <f t="shared" si="64"/>
        <v>219240.12120990123</v>
      </c>
      <c r="J132" s="54">
        <f t="shared" si="65"/>
        <v>0</v>
      </c>
      <c r="K132" s="54"/>
      <c r="L132" s="129"/>
      <c r="M132" s="54">
        <f t="shared" si="66"/>
        <v>0</v>
      </c>
      <c r="N132" s="129"/>
      <c r="O132" s="54">
        <f t="shared" si="67"/>
        <v>0</v>
      </c>
      <c r="P132" s="54">
        <f t="shared" si="68"/>
        <v>0</v>
      </c>
      <c r="Q132" s="1"/>
    </row>
    <row r="133" spans="2:17" ht="12.5">
      <c r="B133" s="7" t="str">
        <f t="shared" si="69"/>
        <v/>
      </c>
      <c r="C133" s="50">
        <f>IF(D93="","-",+C132+1)</f>
        <v>2046</v>
      </c>
      <c r="D133" s="12">
        <f>IF(F132+SUM(E$99:E132)=D$92,F132,D$92-SUM(E$99:E132))</f>
        <v>951149.58187723486</v>
      </c>
      <c r="E133" s="377">
        <f>IF(+J96&lt;F132,J96,D133)</f>
        <v>94888.863636363632</v>
      </c>
      <c r="F133" s="55">
        <f t="shared" si="70"/>
        <v>856260.71824087121</v>
      </c>
      <c r="G133" s="55">
        <f t="shared" si="62"/>
        <v>903705.15005905298</v>
      </c>
      <c r="H133" s="379">
        <f t="shared" si="63"/>
        <v>207423.95832380489</v>
      </c>
      <c r="I133" s="398">
        <f t="shared" si="64"/>
        <v>207423.95832380489</v>
      </c>
      <c r="J133" s="54">
        <f t="shared" si="65"/>
        <v>0</v>
      </c>
      <c r="K133" s="54"/>
      <c r="L133" s="129"/>
      <c r="M133" s="54">
        <f t="shared" si="66"/>
        <v>0</v>
      </c>
      <c r="N133" s="129"/>
      <c r="O133" s="54">
        <f t="shared" si="67"/>
        <v>0</v>
      </c>
      <c r="P133" s="54">
        <f t="shared" si="68"/>
        <v>0</v>
      </c>
      <c r="Q133" s="1"/>
    </row>
    <row r="134" spans="2:17" ht="12.5">
      <c r="B134" s="7" t="str">
        <f t="shared" si="69"/>
        <v/>
      </c>
      <c r="C134" s="50">
        <f>IF(D93="","-",+C133+1)</f>
        <v>2047</v>
      </c>
      <c r="D134" s="12">
        <f>IF(F133+SUM(E$99:E133)=D$92,F133,D$92-SUM(E$99:E133))</f>
        <v>856260.71824087121</v>
      </c>
      <c r="E134" s="377">
        <f>IF(+J96&lt;F133,J96,D134)</f>
        <v>94888.863636363632</v>
      </c>
      <c r="F134" s="55">
        <f t="shared" si="70"/>
        <v>761371.85460450756</v>
      </c>
      <c r="G134" s="55">
        <f t="shared" si="62"/>
        <v>808816.28642268945</v>
      </c>
      <c r="H134" s="379">
        <f t="shared" si="63"/>
        <v>195607.79543770861</v>
      </c>
      <c r="I134" s="398">
        <f t="shared" si="64"/>
        <v>195607.79543770861</v>
      </c>
      <c r="J134" s="54">
        <f t="shared" si="65"/>
        <v>0</v>
      </c>
      <c r="K134" s="54"/>
      <c r="L134" s="129"/>
      <c r="M134" s="54">
        <f t="shared" si="66"/>
        <v>0</v>
      </c>
      <c r="N134" s="129"/>
      <c r="O134" s="54">
        <f t="shared" si="67"/>
        <v>0</v>
      </c>
      <c r="P134" s="54">
        <f t="shared" si="68"/>
        <v>0</v>
      </c>
      <c r="Q134" s="1"/>
    </row>
    <row r="135" spans="2:17" ht="12.5">
      <c r="B135" s="7" t="str">
        <f t="shared" si="69"/>
        <v/>
      </c>
      <c r="C135" s="50">
        <f>IF(D93="","-",+C134+1)</f>
        <v>2048</v>
      </c>
      <c r="D135" s="12">
        <f>IF(F134+SUM(E$99:E134)=D$92,F134,D$92-SUM(E$99:E134))</f>
        <v>761371.85460450756</v>
      </c>
      <c r="E135" s="377">
        <f>IF(+J96&lt;F134,J96,D135)</f>
        <v>94888.863636363632</v>
      </c>
      <c r="F135" s="55">
        <f t="shared" si="70"/>
        <v>666482.99096814392</v>
      </c>
      <c r="G135" s="55">
        <f t="shared" si="62"/>
        <v>713927.42278632568</v>
      </c>
      <c r="H135" s="379">
        <f t="shared" si="63"/>
        <v>183791.63255161227</v>
      </c>
      <c r="I135" s="398">
        <f t="shared" si="64"/>
        <v>183791.63255161227</v>
      </c>
      <c r="J135" s="54">
        <f t="shared" si="65"/>
        <v>0</v>
      </c>
      <c r="K135" s="54"/>
      <c r="L135" s="129"/>
      <c r="M135" s="54">
        <f t="shared" si="66"/>
        <v>0</v>
      </c>
      <c r="N135" s="129"/>
      <c r="O135" s="54">
        <f t="shared" si="67"/>
        <v>0</v>
      </c>
      <c r="P135" s="54">
        <f t="shared" si="68"/>
        <v>0</v>
      </c>
      <c r="Q135" s="1"/>
    </row>
    <row r="136" spans="2:17" ht="12.5">
      <c r="B136" s="7" t="str">
        <f t="shared" si="69"/>
        <v/>
      </c>
      <c r="C136" s="50">
        <f>IF(D93="","-",+C135+1)</f>
        <v>2049</v>
      </c>
      <c r="D136" s="12">
        <f>IF(F135+SUM(E$99:E135)=D$92,F135,D$92-SUM(E$99:E135))</f>
        <v>666482.99096814392</v>
      </c>
      <c r="E136" s="377">
        <f>IF(+J96&lt;F135,J96,D136)</f>
        <v>94888.863636363632</v>
      </c>
      <c r="F136" s="55">
        <f t="shared" si="70"/>
        <v>571594.12733178027</v>
      </c>
      <c r="G136" s="55">
        <f t="shared" si="62"/>
        <v>619038.55914996215</v>
      </c>
      <c r="H136" s="379">
        <f t="shared" si="63"/>
        <v>171975.46966551596</v>
      </c>
      <c r="I136" s="398">
        <f t="shared" si="64"/>
        <v>171975.46966551596</v>
      </c>
      <c r="J136" s="54">
        <f t="shared" si="65"/>
        <v>0</v>
      </c>
      <c r="K136" s="54"/>
      <c r="L136" s="129"/>
      <c r="M136" s="54">
        <f t="shared" si="66"/>
        <v>0</v>
      </c>
      <c r="N136" s="129"/>
      <c r="O136" s="54">
        <f t="shared" si="67"/>
        <v>0</v>
      </c>
      <c r="P136" s="54">
        <f t="shared" si="68"/>
        <v>0</v>
      </c>
      <c r="Q136" s="1"/>
    </row>
    <row r="137" spans="2:17" ht="12.5">
      <c r="B137" s="7" t="str">
        <f t="shared" si="69"/>
        <v/>
      </c>
      <c r="C137" s="50">
        <f>IF(D93="","-",+C136+1)</f>
        <v>2050</v>
      </c>
      <c r="D137" s="12">
        <f>IF(F136+SUM(E$99:E136)=D$92,F136,D$92-SUM(E$99:E136))</f>
        <v>571594.12733178027</v>
      </c>
      <c r="E137" s="377">
        <f>IF(+J96&lt;F136,J96,D137)</f>
        <v>94888.863636363632</v>
      </c>
      <c r="F137" s="55">
        <f t="shared" si="70"/>
        <v>476705.26369541662</v>
      </c>
      <c r="G137" s="55">
        <f t="shared" si="62"/>
        <v>524149.69551359845</v>
      </c>
      <c r="H137" s="379">
        <f t="shared" si="63"/>
        <v>160159.30677941965</v>
      </c>
      <c r="I137" s="398">
        <f t="shared" si="64"/>
        <v>160159.30677941965</v>
      </c>
      <c r="J137" s="54">
        <f t="shared" si="65"/>
        <v>0</v>
      </c>
      <c r="K137" s="54"/>
      <c r="L137" s="129"/>
      <c r="M137" s="54">
        <f t="shared" si="66"/>
        <v>0</v>
      </c>
      <c r="N137" s="129"/>
      <c r="O137" s="54">
        <f t="shared" si="67"/>
        <v>0</v>
      </c>
      <c r="P137" s="54">
        <f t="shared" si="68"/>
        <v>0</v>
      </c>
      <c r="Q137" s="1"/>
    </row>
    <row r="138" spans="2:17" ht="12.5">
      <c r="B138" s="7" t="str">
        <f t="shared" si="69"/>
        <v/>
      </c>
      <c r="C138" s="50">
        <f>IF(D93="","-",+C137+1)</f>
        <v>2051</v>
      </c>
      <c r="D138" s="12">
        <f>IF(F137+SUM(E$99:E137)=D$92,F137,D$92-SUM(E$99:E137))</f>
        <v>476705.26369541662</v>
      </c>
      <c r="E138" s="377">
        <f>IF(+J96&lt;F137,J96,D138)</f>
        <v>94888.863636363632</v>
      </c>
      <c r="F138" s="55">
        <f t="shared" si="70"/>
        <v>381816.40005905298</v>
      </c>
      <c r="G138" s="55">
        <f t="shared" si="62"/>
        <v>429260.8318772348</v>
      </c>
      <c r="H138" s="379">
        <f t="shared" si="63"/>
        <v>148343.14389332331</v>
      </c>
      <c r="I138" s="398">
        <f t="shared" si="64"/>
        <v>148343.14389332331</v>
      </c>
      <c r="J138" s="54">
        <f t="shared" si="65"/>
        <v>0</v>
      </c>
      <c r="K138" s="54"/>
      <c r="L138" s="129"/>
      <c r="M138" s="54">
        <f t="shared" si="66"/>
        <v>0</v>
      </c>
      <c r="N138" s="129"/>
      <c r="O138" s="54">
        <f t="shared" si="67"/>
        <v>0</v>
      </c>
      <c r="P138" s="54">
        <f t="shared" si="68"/>
        <v>0</v>
      </c>
      <c r="Q138" s="1"/>
    </row>
    <row r="139" spans="2:17" ht="12.5">
      <c r="B139" s="7" t="str">
        <f t="shared" si="69"/>
        <v/>
      </c>
      <c r="C139" s="50">
        <f>IF(D93="","-",+C138+1)</f>
        <v>2052</v>
      </c>
      <c r="D139" s="12">
        <f>IF(F138+SUM(E$99:E138)=D$92,F138,D$92-SUM(E$99:E138))</f>
        <v>381816.40005905298</v>
      </c>
      <c r="E139" s="377">
        <f>IF(+J96&lt;F138,J96,D139)</f>
        <v>94888.863636363632</v>
      </c>
      <c r="F139" s="55">
        <f t="shared" si="70"/>
        <v>286927.53642268933</v>
      </c>
      <c r="G139" s="55">
        <f t="shared" si="62"/>
        <v>334371.96824087115</v>
      </c>
      <c r="H139" s="379">
        <f t="shared" si="63"/>
        <v>136526.981007227</v>
      </c>
      <c r="I139" s="398">
        <f t="shared" si="64"/>
        <v>136526.981007227</v>
      </c>
      <c r="J139" s="54">
        <f t="shared" si="65"/>
        <v>0</v>
      </c>
      <c r="K139" s="54"/>
      <c r="L139" s="129"/>
      <c r="M139" s="54">
        <f t="shared" si="66"/>
        <v>0</v>
      </c>
      <c r="N139" s="129"/>
      <c r="O139" s="54">
        <f t="shared" si="67"/>
        <v>0</v>
      </c>
      <c r="P139" s="54">
        <f t="shared" si="68"/>
        <v>0</v>
      </c>
      <c r="Q139" s="1"/>
    </row>
    <row r="140" spans="2:17" ht="12.5">
      <c r="B140" s="7" t="str">
        <f t="shared" si="69"/>
        <v/>
      </c>
      <c r="C140" s="50">
        <f>IF(D93="","-",+C139+1)</f>
        <v>2053</v>
      </c>
      <c r="D140" s="12">
        <f>IF(F139+SUM(E$99:E139)=D$92,F139,D$92-SUM(E$99:E139))</f>
        <v>286927.53642268933</v>
      </c>
      <c r="E140" s="377">
        <f>IF(+J96&lt;F139,J96,D140)</f>
        <v>94888.863636363632</v>
      </c>
      <c r="F140" s="55">
        <f t="shared" si="70"/>
        <v>192038.67278632568</v>
      </c>
      <c r="G140" s="55">
        <f t="shared" si="62"/>
        <v>239483.10460450751</v>
      </c>
      <c r="H140" s="379">
        <f t="shared" si="63"/>
        <v>124710.81812113068</v>
      </c>
      <c r="I140" s="398">
        <f t="shared" si="64"/>
        <v>124710.81812113068</v>
      </c>
      <c r="J140" s="54">
        <f t="shared" si="65"/>
        <v>0</v>
      </c>
      <c r="K140" s="54"/>
      <c r="L140" s="129"/>
      <c r="M140" s="54">
        <f t="shared" si="66"/>
        <v>0</v>
      </c>
      <c r="N140" s="129"/>
      <c r="O140" s="54">
        <f t="shared" si="67"/>
        <v>0</v>
      </c>
      <c r="P140" s="54">
        <f t="shared" si="68"/>
        <v>0</v>
      </c>
      <c r="Q140" s="1"/>
    </row>
    <row r="141" spans="2:17" ht="12.5">
      <c r="B141" s="7" t="str">
        <f t="shared" si="69"/>
        <v/>
      </c>
      <c r="C141" s="50">
        <f>IF(D93="","-",+C140+1)</f>
        <v>2054</v>
      </c>
      <c r="D141" s="12">
        <f>IF(F140+SUM(E$99:E140)=D$92,F140,D$92-SUM(E$99:E140))</f>
        <v>192038.67278632568</v>
      </c>
      <c r="E141" s="377">
        <f>IF(+J96&lt;F140,J96,D141)</f>
        <v>94888.863636363632</v>
      </c>
      <c r="F141" s="55">
        <f t="shared" si="70"/>
        <v>97149.80914996205</v>
      </c>
      <c r="G141" s="55">
        <f t="shared" si="62"/>
        <v>144594.24096814386</v>
      </c>
      <c r="H141" s="379">
        <f t="shared" si="63"/>
        <v>112894.65523503436</v>
      </c>
      <c r="I141" s="398">
        <f t="shared" si="64"/>
        <v>112894.65523503436</v>
      </c>
      <c r="J141" s="54">
        <f t="shared" si="65"/>
        <v>0</v>
      </c>
      <c r="K141" s="54"/>
      <c r="L141" s="129"/>
      <c r="M141" s="54">
        <f t="shared" si="66"/>
        <v>0</v>
      </c>
      <c r="N141" s="129"/>
      <c r="O141" s="54">
        <f t="shared" si="67"/>
        <v>0</v>
      </c>
      <c r="P141" s="54">
        <f t="shared" si="68"/>
        <v>0</v>
      </c>
      <c r="Q141" s="1"/>
    </row>
    <row r="142" spans="2:17" ht="12.5">
      <c r="B142" s="7" t="str">
        <f t="shared" si="69"/>
        <v/>
      </c>
      <c r="C142" s="50">
        <f>IF(D93="","-",+C141+1)</f>
        <v>2055</v>
      </c>
      <c r="D142" s="12">
        <f>IF(F141+SUM(E$99:E141)=D$92,F141,D$92-SUM(E$99:E141))</f>
        <v>97149.80914996205</v>
      </c>
      <c r="E142" s="377">
        <f>IF(+J96&lt;F141,J96,D142)</f>
        <v>94888.863636363632</v>
      </c>
      <c r="F142" s="55">
        <f t="shared" si="70"/>
        <v>2260.9455135984172</v>
      </c>
      <c r="G142" s="55">
        <f t="shared" si="62"/>
        <v>49705.377331780233</v>
      </c>
      <c r="H142" s="379">
        <f t="shared" si="63"/>
        <v>101078.49234893805</v>
      </c>
      <c r="I142" s="398">
        <f t="shared" si="64"/>
        <v>101078.49234893805</v>
      </c>
      <c r="J142" s="54">
        <f t="shared" si="65"/>
        <v>0</v>
      </c>
      <c r="K142" s="54"/>
      <c r="L142" s="129"/>
      <c r="M142" s="54">
        <f t="shared" si="66"/>
        <v>0</v>
      </c>
      <c r="N142" s="129"/>
      <c r="O142" s="54">
        <f t="shared" si="67"/>
        <v>0</v>
      </c>
      <c r="P142" s="54">
        <f t="shared" si="68"/>
        <v>0</v>
      </c>
      <c r="Q142" s="1"/>
    </row>
    <row r="143" spans="2:17" ht="12.5">
      <c r="B143" s="7" t="str">
        <f t="shared" si="69"/>
        <v/>
      </c>
      <c r="C143" s="50">
        <f>IF(D93="","-",+C142+1)</f>
        <v>2056</v>
      </c>
      <c r="D143" s="12">
        <f>IF(F142+SUM(E$99:E142)=D$92,F142,D$92-SUM(E$99:E142))</f>
        <v>2260.9455135984172</v>
      </c>
      <c r="E143" s="377">
        <f>IF(+J96&lt;F142,J96,D143)</f>
        <v>2260.9455135984172</v>
      </c>
      <c r="F143" s="55">
        <f t="shared" si="70"/>
        <v>0</v>
      </c>
      <c r="G143" s="55">
        <f t="shared" si="62"/>
        <v>1130.4727567992086</v>
      </c>
      <c r="H143" s="379">
        <f t="shared" si="63"/>
        <v>2401.7191483615461</v>
      </c>
      <c r="I143" s="398">
        <f t="shared" si="64"/>
        <v>2401.7191483615461</v>
      </c>
      <c r="J143" s="54">
        <f t="shared" si="65"/>
        <v>0</v>
      </c>
      <c r="K143" s="54"/>
      <c r="L143" s="129"/>
      <c r="M143" s="54">
        <f t="shared" si="66"/>
        <v>0</v>
      </c>
      <c r="N143" s="129"/>
      <c r="O143" s="54">
        <f t="shared" si="67"/>
        <v>0</v>
      </c>
      <c r="P143" s="54">
        <f t="shared" si="68"/>
        <v>0</v>
      </c>
      <c r="Q143" s="1"/>
    </row>
    <row r="144" spans="2:17" ht="12.5">
      <c r="B144" s="7" t="str">
        <f t="shared" si="69"/>
        <v/>
      </c>
      <c r="C144" s="50">
        <f>IF(D93="","-",+C143+1)</f>
        <v>2057</v>
      </c>
      <c r="D144" s="12">
        <f>IF(F143+SUM(E$99:E143)=D$92,F143,D$92-SUM(E$99:E143))</f>
        <v>0</v>
      </c>
      <c r="E144" s="377">
        <f>IF(+J96&lt;F143,J96,D144)</f>
        <v>0</v>
      </c>
      <c r="F144" s="55">
        <f t="shared" si="70"/>
        <v>0</v>
      </c>
      <c r="G144" s="55">
        <f t="shared" si="62"/>
        <v>0</v>
      </c>
      <c r="H144" s="379">
        <f t="shared" si="63"/>
        <v>0</v>
      </c>
      <c r="I144" s="398">
        <f t="shared" si="64"/>
        <v>0</v>
      </c>
      <c r="J144" s="54">
        <f t="shared" si="65"/>
        <v>0</v>
      </c>
      <c r="K144" s="54"/>
      <c r="L144" s="129"/>
      <c r="M144" s="54">
        <f t="shared" si="66"/>
        <v>0</v>
      </c>
      <c r="N144" s="129"/>
      <c r="O144" s="54">
        <f t="shared" si="67"/>
        <v>0</v>
      </c>
      <c r="P144" s="54">
        <f t="shared" si="68"/>
        <v>0</v>
      </c>
      <c r="Q144" s="1"/>
    </row>
    <row r="145" spans="2:17" ht="12.5">
      <c r="B145" s="7" t="str">
        <f t="shared" si="69"/>
        <v/>
      </c>
      <c r="C145" s="50">
        <f>IF(D93="","-",+C144+1)</f>
        <v>2058</v>
      </c>
      <c r="D145" s="12">
        <f>IF(F144+SUM(E$99:E144)=D$92,F144,D$92-SUM(E$99:E144))</f>
        <v>0</v>
      </c>
      <c r="E145" s="377">
        <f>IF(+J96&lt;F144,J96,D145)</f>
        <v>0</v>
      </c>
      <c r="F145" s="55">
        <f t="shared" si="70"/>
        <v>0</v>
      </c>
      <c r="G145" s="55">
        <f t="shared" si="62"/>
        <v>0</v>
      </c>
      <c r="H145" s="379">
        <f t="shared" si="63"/>
        <v>0</v>
      </c>
      <c r="I145" s="398">
        <f t="shared" si="64"/>
        <v>0</v>
      </c>
      <c r="J145" s="54">
        <f t="shared" si="65"/>
        <v>0</v>
      </c>
      <c r="K145" s="54"/>
      <c r="L145" s="129"/>
      <c r="M145" s="54">
        <f t="shared" si="66"/>
        <v>0</v>
      </c>
      <c r="N145" s="129"/>
      <c r="O145" s="54">
        <f t="shared" si="67"/>
        <v>0</v>
      </c>
      <c r="P145" s="54">
        <f t="shared" si="68"/>
        <v>0</v>
      </c>
      <c r="Q145" s="1"/>
    </row>
    <row r="146" spans="2:17" ht="12.5">
      <c r="B146" s="7" t="str">
        <f t="shared" si="69"/>
        <v/>
      </c>
      <c r="C146" s="50">
        <f>IF(D93="","-",+C145+1)</f>
        <v>2059</v>
      </c>
      <c r="D146" s="12">
        <f>IF(F145+SUM(E$99:E145)=D$92,F145,D$92-SUM(E$99:E145))</f>
        <v>0</v>
      </c>
      <c r="E146" s="377">
        <f>IF(+J96&lt;F145,J96,D146)</f>
        <v>0</v>
      </c>
      <c r="F146" s="55">
        <f t="shared" si="70"/>
        <v>0</v>
      </c>
      <c r="G146" s="55">
        <f t="shared" si="62"/>
        <v>0</v>
      </c>
      <c r="H146" s="379">
        <f t="shared" si="63"/>
        <v>0</v>
      </c>
      <c r="I146" s="398">
        <f t="shared" si="64"/>
        <v>0</v>
      </c>
      <c r="J146" s="54">
        <f t="shared" si="65"/>
        <v>0</v>
      </c>
      <c r="K146" s="54"/>
      <c r="L146" s="129"/>
      <c r="M146" s="54">
        <f t="shared" si="66"/>
        <v>0</v>
      </c>
      <c r="N146" s="129"/>
      <c r="O146" s="54">
        <f t="shared" si="67"/>
        <v>0</v>
      </c>
      <c r="P146" s="54">
        <f t="shared" si="68"/>
        <v>0</v>
      </c>
      <c r="Q146" s="1"/>
    </row>
    <row r="147" spans="2:17" ht="12.5">
      <c r="B147" s="7" t="str">
        <f t="shared" si="69"/>
        <v/>
      </c>
      <c r="C147" s="50">
        <f>IF(D93="","-",+C146+1)</f>
        <v>2060</v>
      </c>
      <c r="D147" s="12">
        <f>IF(F146+SUM(E$99:E146)=D$92,F146,D$92-SUM(E$99:E146))</f>
        <v>0</v>
      </c>
      <c r="E147" s="377">
        <f>IF(+J96&lt;F146,J96,D147)</f>
        <v>0</v>
      </c>
      <c r="F147" s="55">
        <f t="shared" si="70"/>
        <v>0</v>
      </c>
      <c r="G147" s="55">
        <f t="shared" si="62"/>
        <v>0</v>
      </c>
      <c r="H147" s="379">
        <f t="shared" si="63"/>
        <v>0</v>
      </c>
      <c r="I147" s="398">
        <f t="shared" si="64"/>
        <v>0</v>
      </c>
      <c r="J147" s="54">
        <f t="shared" si="65"/>
        <v>0</v>
      </c>
      <c r="K147" s="54"/>
      <c r="L147" s="129"/>
      <c r="M147" s="54">
        <f t="shared" si="66"/>
        <v>0</v>
      </c>
      <c r="N147" s="129"/>
      <c r="O147" s="54">
        <f t="shared" si="67"/>
        <v>0</v>
      </c>
      <c r="P147" s="54">
        <f t="shared" si="68"/>
        <v>0</v>
      </c>
      <c r="Q147" s="1"/>
    </row>
    <row r="148" spans="2:17" ht="12.5">
      <c r="B148" s="7" t="str">
        <f t="shared" si="69"/>
        <v/>
      </c>
      <c r="C148" s="50">
        <f>IF(D93="","-",+C147+1)</f>
        <v>2061</v>
      </c>
      <c r="D148" s="12">
        <f>IF(F147+SUM(E$99:E147)=D$92,F147,D$92-SUM(E$99:E147))</f>
        <v>0</v>
      </c>
      <c r="E148" s="377">
        <f>IF(+J96&lt;F147,J96,D148)</f>
        <v>0</v>
      </c>
      <c r="F148" s="55">
        <f t="shared" si="70"/>
        <v>0</v>
      </c>
      <c r="G148" s="55">
        <f t="shared" si="62"/>
        <v>0</v>
      </c>
      <c r="H148" s="379">
        <f t="shared" si="63"/>
        <v>0</v>
      </c>
      <c r="I148" s="398">
        <f t="shared" si="64"/>
        <v>0</v>
      </c>
      <c r="J148" s="54">
        <f t="shared" si="65"/>
        <v>0</v>
      </c>
      <c r="K148" s="54"/>
      <c r="L148" s="129"/>
      <c r="M148" s="54">
        <f t="shared" si="66"/>
        <v>0</v>
      </c>
      <c r="N148" s="129"/>
      <c r="O148" s="54">
        <f t="shared" si="67"/>
        <v>0</v>
      </c>
      <c r="P148" s="54">
        <f t="shared" si="68"/>
        <v>0</v>
      </c>
      <c r="Q148" s="1"/>
    </row>
    <row r="149" spans="2:17" ht="12.5">
      <c r="B149" s="7" t="str">
        <f t="shared" si="69"/>
        <v/>
      </c>
      <c r="C149" s="50">
        <f>IF(D93="","-",+C148+1)</f>
        <v>2062</v>
      </c>
      <c r="D149" s="12">
        <f>IF(F148+SUM(E$99:E148)=D$92,F148,D$92-SUM(E$99:E148))</f>
        <v>0</v>
      </c>
      <c r="E149" s="377">
        <f>IF(+J96&lt;F148,J96,D149)</f>
        <v>0</v>
      </c>
      <c r="F149" s="55">
        <f t="shared" si="70"/>
        <v>0</v>
      </c>
      <c r="G149" s="55">
        <f t="shared" si="62"/>
        <v>0</v>
      </c>
      <c r="H149" s="379">
        <f t="shared" si="63"/>
        <v>0</v>
      </c>
      <c r="I149" s="398">
        <f t="shared" si="64"/>
        <v>0</v>
      </c>
      <c r="J149" s="54">
        <f t="shared" si="65"/>
        <v>0</v>
      </c>
      <c r="K149" s="54"/>
      <c r="L149" s="129"/>
      <c r="M149" s="54">
        <f t="shared" si="66"/>
        <v>0</v>
      </c>
      <c r="N149" s="129"/>
      <c r="O149" s="54">
        <f t="shared" si="67"/>
        <v>0</v>
      </c>
      <c r="P149" s="54">
        <f t="shared" si="68"/>
        <v>0</v>
      </c>
      <c r="Q149" s="1"/>
    </row>
    <row r="150" spans="2:17" ht="12.5">
      <c r="B150" s="7" t="str">
        <f t="shared" si="69"/>
        <v/>
      </c>
      <c r="C150" s="50">
        <f>IF(D93="","-",+C149+1)</f>
        <v>2063</v>
      </c>
      <c r="D150" s="12">
        <f>IF(F149+SUM(E$99:E149)=D$92,F149,D$92-SUM(E$99:E149))</f>
        <v>0</v>
      </c>
      <c r="E150" s="377">
        <f>IF(+J96&lt;F149,J96,D150)</f>
        <v>0</v>
      </c>
      <c r="F150" s="55">
        <f t="shared" si="70"/>
        <v>0</v>
      </c>
      <c r="G150" s="55">
        <f t="shared" si="62"/>
        <v>0</v>
      </c>
      <c r="H150" s="379">
        <f t="shared" si="63"/>
        <v>0</v>
      </c>
      <c r="I150" s="398">
        <f t="shared" si="64"/>
        <v>0</v>
      </c>
      <c r="J150" s="54">
        <f t="shared" si="65"/>
        <v>0</v>
      </c>
      <c r="K150" s="54"/>
      <c r="L150" s="129"/>
      <c r="M150" s="54">
        <f t="shared" si="66"/>
        <v>0</v>
      </c>
      <c r="N150" s="129"/>
      <c r="O150" s="54">
        <f t="shared" si="67"/>
        <v>0</v>
      </c>
      <c r="P150" s="54">
        <f t="shared" si="68"/>
        <v>0</v>
      </c>
      <c r="Q150" s="1"/>
    </row>
    <row r="151" spans="2:17" ht="12.5">
      <c r="B151" s="7" t="str">
        <f t="shared" si="69"/>
        <v/>
      </c>
      <c r="C151" s="50">
        <f>IF(D93="","-",+C150+1)</f>
        <v>2064</v>
      </c>
      <c r="D151" s="12">
        <f>IF(F150+SUM(E$99:E150)=D$92,F150,D$92-SUM(E$99:E150))</f>
        <v>0</v>
      </c>
      <c r="E151" s="377">
        <f>IF(+J96&lt;F150,J96,D151)</f>
        <v>0</v>
      </c>
      <c r="F151" s="55">
        <f t="shared" si="70"/>
        <v>0</v>
      </c>
      <c r="G151" s="55">
        <f t="shared" si="62"/>
        <v>0</v>
      </c>
      <c r="H151" s="379">
        <f t="shared" si="63"/>
        <v>0</v>
      </c>
      <c r="I151" s="398">
        <f t="shared" si="64"/>
        <v>0</v>
      </c>
      <c r="J151" s="54">
        <f t="shared" si="65"/>
        <v>0</v>
      </c>
      <c r="K151" s="54"/>
      <c r="L151" s="129"/>
      <c r="M151" s="54">
        <f t="shared" si="66"/>
        <v>0</v>
      </c>
      <c r="N151" s="129"/>
      <c r="O151" s="54">
        <f t="shared" si="67"/>
        <v>0</v>
      </c>
      <c r="P151" s="54">
        <f t="shared" si="68"/>
        <v>0</v>
      </c>
      <c r="Q151" s="1"/>
    </row>
    <row r="152" spans="2:17" ht="12.5">
      <c r="B152" s="7" t="str">
        <f t="shared" si="69"/>
        <v/>
      </c>
      <c r="C152" s="50">
        <f>IF(D93="","-",+C151+1)</f>
        <v>2065</v>
      </c>
      <c r="D152" s="12">
        <f>IF(F151+SUM(E$99:E151)=D$92,F151,D$92-SUM(E$99:E151))</f>
        <v>0</v>
      </c>
      <c r="E152" s="377">
        <f>IF(+J96&lt;F151,J96,D152)</f>
        <v>0</v>
      </c>
      <c r="F152" s="55">
        <f t="shared" si="70"/>
        <v>0</v>
      </c>
      <c r="G152" s="55">
        <f t="shared" si="62"/>
        <v>0</v>
      </c>
      <c r="H152" s="379">
        <f t="shared" si="63"/>
        <v>0</v>
      </c>
      <c r="I152" s="398">
        <f t="shared" si="64"/>
        <v>0</v>
      </c>
      <c r="J152" s="54">
        <f t="shared" si="65"/>
        <v>0</v>
      </c>
      <c r="K152" s="54"/>
      <c r="L152" s="129"/>
      <c r="M152" s="54">
        <f t="shared" si="66"/>
        <v>0</v>
      </c>
      <c r="N152" s="129"/>
      <c r="O152" s="54">
        <f t="shared" si="67"/>
        <v>0</v>
      </c>
      <c r="P152" s="54">
        <f t="shared" si="68"/>
        <v>0</v>
      </c>
      <c r="Q152" s="1"/>
    </row>
    <row r="153" spans="2:17" ht="12.5">
      <c r="B153" s="7" t="str">
        <f t="shared" si="69"/>
        <v/>
      </c>
      <c r="C153" s="50">
        <f>IF(D93="","-",+C152+1)</f>
        <v>2066</v>
      </c>
      <c r="D153" s="12">
        <f>IF(F152+SUM(E$99:E152)=D$92,F152,D$92-SUM(E$99:E152))</f>
        <v>0</v>
      </c>
      <c r="E153" s="377">
        <f>IF(+J96&lt;F152,J96,D153)</f>
        <v>0</v>
      </c>
      <c r="F153" s="55">
        <f t="shared" si="70"/>
        <v>0</v>
      </c>
      <c r="G153" s="55">
        <f t="shared" si="62"/>
        <v>0</v>
      </c>
      <c r="H153" s="379">
        <f t="shared" si="63"/>
        <v>0</v>
      </c>
      <c r="I153" s="398">
        <f t="shared" si="64"/>
        <v>0</v>
      </c>
      <c r="J153" s="54">
        <f t="shared" si="65"/>
        <v>0</v>
      </c>
      <c r="K153" s="54"/>
      <c r="L153" s="129"/>
      <c r="M153" s="54">
        <f t="shared" si="66"/>
        <v>0</v>
      </c>
      <c r="N153" s="129"/>
      <c r="O153" s="54">
        <f t="shared" si="67"/>
        <v>0</v>
      </c>
      <c r="P153" s="54">
        <f t="shared" si="68"/>
        <v>0</v>
      </c>
      <c r="Q153" s="1"/>
    </row>
    <row r="154" spans="2:17" ht="13" thickBot="1">
      <c r="B154" s="7" t="str">
        <f t="shared" si="69"/>
        <v/>
      </c>
      <c r="C154" s="59">
        <f>IF(D93="","-",+C153+1)</f>
        <v>2067</v>
      </c>
      <c r="D154" s="84">
        <f>IF(F153+SUM(E$99:E153)=D$92,F153,D$92-SUM(E$99:E153))</f>
        <v>0</v>
      </c>
      <c r="E154" s="380">
        <f>IF(+J96&lt;F153,J96,D154)</f>
        <v>0</v>
      </c>
      <c r="F154" s="60">
        <f t="shared" si="70"/>
        <v>0</v>
      </c>
      <c r="G154" s="60">
        <f t="shared" si="62"/>
        <v>0</v>
      </c>
      <c r="H154" s="381">
        <f t="shared" si="63"/>
        <v>0</v>
      </c>
      <c r="I154" s="399">
        <f t="shared" si="64"/>
        <v>0</v>
      </c>
      <c r="J154" s="64">
        <f t="shared" si="65"/>
        <v>0</v>
      </c>
      <c r="K154" s="54"/>
      <c r="L154" s="130"/>
      <c r="M154" s="64">
        <f t="shared" si="66"/>
        <v>0</v>
      </c>
      <c r="N154" s="130"/>
      <c r="O154" s="64">
        <f t="shared" si="67"/>
        <v>0</v>
      </c>
      <c r="P154" s="64">
        <f t="shared" si="68"/>
        <v>0</v>
      </c>
      <c r="Q154" s="1"/>
    </row>
    <row r="155" spans="2:17" ht="12.5">
      <c r="C155" s="12" t="s">
        <v>78</v>
      </c>
      <c r="D155" s="292"/>
      <c r="E155" s="292">
        <f>SUM(E99:E154)</f>
        <v>4175110.0000000005</v>
      </c>
      <c r="F155" s="292"/>
      <c r="G155" s="292"/>
      <c r="H155" s="292">
        <f>SUM(H99:H154)</f>
        <v>15313016.322454922</v>
      </c>
      <c r="I155" s="292">
        <f>SUM(I99:I154)</f>
        <v>15313016.322454922</v>
      </c>
      <c r="J155" s="292">
        <f>SUM(J99:J154)</f>
        <v>0</v>
      </c>
      <c r="K155" s="292"/>
      <c r="L155" s="292"/>
      <c r="M155" s="292"/>
      <c r="N155" s="292"/>
      <c r="O155" s="292"/>
      <c r="P155" s="1"/>
      <c r="Q155" s="1"/>
    </row>
    <row r="156" spans="2:17" ht="12.5"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  <c r="Q157" s="1"/>
    </row>
    <row r="158" spans="2:17" ht="12.5"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93" priority="1" stopIfTrue="1" operator="equal">
      <formula>$I$10</formula>
    </cfRule>
  </conditionalFormatting>
  <conditionalFormatting sqref="C99:C154">
    <cfRule type="cellIs" dxfId="9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84"/>
  <dimension ref="A1:Q162"/>
  <sheetViews>
    <sheetView zoomScaleNormal="100" zoomScaleSheetLayoutView="75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33 of 77</v>
      </c>
      <c r="Q1" s="13"/>
    </row>
    <row r="2" spans="1:17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 t="str">
        <f>RIGHT(N3,3)</f>
        <v/>
      </c>
      <c r="P3" s="96">
        <v>1</v>
      </c>
    </row>
    <row r="4" spans="1:17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7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6740688.8230367582</v>
      </c>
      <c r="P5" s="1"/>
    </row>
    <row r="6" spans="1:17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6740688.8230367582</v>
      </c>
      <c r="O6" s="1"/>
      <c r="P6" s="1"/>
    </row>
    <row r="7" spans="1:17" ht="13.5" thickBot="1">
      <c r="C7" s="25" t="s">
        <v>48</v>
      </c>
      <c r="D7" s="127" t="s">
        <v>287</v>
      </c>
      <c r="E7" s="1"/>
      <c r="F7" s="1"/>
      <c r="G7" s="29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7" ht="13.5" thickBot="1">
      <c r="C8" s="29"/>
      <c r="D8" s="104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423" t="s">
        <v>463</v>
      </c>
      <c r="E9" s="456" t="s">
        <v>494</v>
      </c>
      <c r="F9" s="31"/>
      <c r="G9" s="461" t="s">
        <v>547</v>
      </c>
      <c r="H9" s="31"/>
      <c r="I9" s="32"/>
      <c r="J9" s="33"/>
      <c r="P9" s="1"/>
    </row>
    <row r="10" spans="1:17" ht="13">
      <c r="C10" s="34" t="s">
        <v>51</v>
      </c>
      <c r="D10" s="362">
        <v>59295600.189999998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7" ht="12.5">
      <c r="C11" s="34" t="s">
        <v>54</v>
      </c>
      <c r="D11" s="37">
        <v>2014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2">
        <v>4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1446234.1509756097</v>
      </c>
      <c r="J14" s="292"/>
      <c r="K14" s="292"/>
      <c r="L14" s="292"/>
      <c r="M14" s="292"/>
      <c r="N14" s="292"/>
      <c r="O14" s="1"/>
      <c r="P14" s="1"/>
    </row>
    <row r="15" spans="1:17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131" t="s">
        <v>260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2014</v>
      </c>
      <c r="D17" s="133">
        <v>1609000</v>
      </c>
      <c r="E17" s="373">
        <v>19154.761904761905</v>
      </c>
      <c r="F17" s="133">
        <v>1589845.2380952381</v>
      </c>
      <c r="G17" s="373">
        <v>255596.76839974581</v>
      </c>
      <c r="H17" s="374">
        <v>255596.76839974581</v>
      </c>
      <c r="I17" s="422">
        <v>0</v>
      </c>
      <c r="J17" s="52"/>
      <c r="K17" s="112">
        <f t="shared" ref="K17:K22" si="0">G17</f>
        <v>255596.76839974581</v>
      </c>
      <c r="L17" s="53">
        <f t="shared" ref="L17:L48" si="1">IF(K17&lt;&gt;0,+G17-K17,0)</f>
        <v>0</v>
      </c>
      <c r="M17" s="112">
        <f t="shared" ref="M17:M22" si="2">H17</f>
        <v>255596.76839974581</v>
      </c>
      <c r="N17" s="53">
        <f t="shared" ref="N17:N48" si="3">IF(M17&lt;&gt;0,+H17-M17,0)</f>
        <v>0</v>
      </c>
      <c r="O17" s="54">
        <f t="shared" ref="O17:O48" si="4">+N17-L17</f>
        <v>0</v>
      </c>
      <c r="P17" s="1"/>
    </row>
    <row r="18" spans="2:16" ht="12.5">
      <c r="B18" s="7" t="str">
        <f t="shared" ref="B18:B49" si="5">IF(D18=F17,"","IU")</f>
        <v>IU</v>
      </c>
      <c r="C18" s="50">
        <f>IF(D11="","-",+C17+1)</f>
        <v>2015</v>
      </c>
      <c r="D18" s="133">
        <v>12452702.238095239</v>
      </c>
      <c r="E18" s="375">
        <v>296948.97619047621</v>
      </c>
      <c r="F18" s="133">
        <v>12155753.261904763</v>
      </c>
      <c r="G18" s="375">
        <v>1998597.4057579383</v>
      </c>
      <c r="H18" s="374">
        <v>1998597.4057579383</v>
      </c>
      <c r="I18" s="422">
        <v>0</v>
      </c>
      <c r="J18" s="52"/>
      <c r="K18" s="113">
        <f t="shared" si="0"/>
        <v>1998597.4057579383</v>
      </c>
      <c r="L18" s="54">
        <f t="shared" ref="L18:L23" si="6">IF(K18&lt;&gt;0,+G18-K18,0)</f>
        <v>0</v>
      </c>
      <c r="M18" s="113">
        <f t="shared" si="2"/>
        <v>1998597.4057579383</v>
      </c>
      <c r="N18" s="54">
        <f t="shared" ref="N18:N23" si="7">IF(M18&lt;&gt;0,+H18-M18,0)</f>
        <v>0</v>
      </c>
      <c r="O18" s="54">
        <f t="shared" ref="O18:O23" si="8">+N18-L18</f>
        <v>0</v>
      </c>
      <c r="P18" s="1"/>
    </row>
    <row r="19" spans="2:16" ht="12.5">
      <c r="B19" s="7" t="str">
        <f t="shared" si="5"/>
        <v>IU</v>
      </c>
      <c r="C19" s="50">
        <f>IF(D11="","-",+C18+1)</f>
        <v>2016</v>
      </c>
      <c r="D19" s="133">
        <v>55180030.261904761</v>
      </c>
      <c r="E19" s="375">
        <v>1321336.5238095238</v>
      </c>
      <c r="F19" s="133">
        <v>53858693.738095239</v>
      </c>
      <c r="G19" s="375">
        <v>8587440.2696967553</v>
      </c>
      <c r="H19" s="374">
        <v>8587440.2696967553</v>
      </c>
      <c r="I19" s="422">
        <v>0</v>
      </c>
      <c r="J19" s="52"/>
      <c r="K19" s="113">
        <f t="shared" si="0"/>
        <v>8587440.2696967553</v>
      </c>
      <c r="L19" s="54">
        <f t="shared" si="6"/>
        <v>0</v>
      </c>
      <c r="M19" s="113">
        <f t="shared" si="2"/>
        <v>8587440.2696967553</v>
      </c>
      <c r="N19" s="54">
        <f t="shared" si="7"/>
        <v>0</v>
      </c>
      <c r="O19" s="54">
        <f t="shared" si="8"/>
        <v>0</v>
      </c>
      <c r="P19" s="1"/>
    </row>
    <row r="20" spans="2:16" ht="12.5">
      <c r="B20" s="7" t="str">
        <f t="shared" si="5"/>
        <v>IU</v>
      </c>
      <c r="C20" s="50">
        <f>IF(D11="","-",+C19+1)</f>
        <v>2017</v>
      </c>
      <c r="D20" s="133">
        <v>56313962.738095239</v>
      </c>
      <c r="E20" s="375">
        <v>1379795.3095238095</v>
      </c>
      <c r="F20" s="133">
        <v>54934167.428571433</v>
      </c>
      <c r="G20" s="375">
        <v>8614888.8974372521</v>
      </c>
      <c r="H20" s="374">
        <v>8614888.8974372521</v>
      </c>
      <c r="I20" s="52">
        <v>0</v>
      </c>
      <c r="J20" s="52"/>
      <c r="K20" s="113">
        <f t="shared" si="0"/>
        <v>8614888.8974372521</v>
      </c>
      <c r="L20" s="54">
        <f t="shared" si="6"/>
        <v>0</v>
      </c>
      <c r="M20" s="113">
        <f t="shared" si="2"/>
        <v>8614888.8974372521</v>
      </c>
      <c r="N20" s="54">
        <f t="shared" si="7"/>
        <v>0</v>
      </c>
      <c r="O20" s="54">
        <f t="shared" si="8"/>
        <v>0</v>
      </c>
      <c r="P20" s="1"/>
    </row>
    <row r="21" spans="2:16" ht="12.5">
      <c r="B21" s="7" t="str">
        <f t="shared" si="5"/>
        <v>IU</v>
      </c>
      <c r="C21" s="50">
        <f>IF(D12="","-",+C20+1)</f>
        <v>2018</v>
      </c>
      <c r="D21" s="133">
        <v>56278364.618571423</v>
      </c>
      <c r="E21" s="375">
        <v>1411800.0045238095</v>
      </c>
      <c r="F21" s="133">
        <v>54866564.614047617</v>
      </c>
      <c r="G21" s="375">
        <v>8548841.3588929959</v>
      </c>
      <c r="H21" s="374">
        <v>8548841.3588929959</v>
      </c>
      <c r="I21" s="52">
        <f t="shared" ref="I21:I48" si="9">H21-G21</f>
        <v>0</v>
      </c>
      <c r="J21" s="52"/>
      <c r="K21" s="113">
        <f t="shared" si="0"/>
        <v>8548841.3588929959</v>
      </c>
      <c r="L21" s="54">
        <f t="shared" si="6"/>
        <v>0</v>
      </c>
      <c r="M21" s="113">
        <f t="shared" si="2"/>
        <v>8548841.3588929959</v>
      </c>
      <c r="N21" s="54">
        <f t="shared" si="7"/>
        <v>0</v>
      </c>
      <c r="O21" s="54">
        <f t="shared" si="8"/>
        <v>0</v>
      </c>
      <c r="P21" s="1"/>
    </row>
    <row r="22" spans="2:16" ht="12.5">
      <c r="B22" s="7" t="str">
        <f t="shared" si="5"/>
        <v>IU</v>
      </c>
      <c r="C22" s="50">
        <f>IF(D11="","-",+C21+1)</f>
        <v>2019</v>
      </c>
      <c r="D22" s="133">
        <v>54876752.424047619</v>
      </c>
      <c r="E22" s="375">
        <v>1379204.3720930233</v>
      </c>
      <c r="F22" s="133">
        <v>53497548.051954597</v>
      </c>
      <c r="G22" s="375">
        <v>8092587.7045322992</v>
      </c>
      <c r="H22" s="374">
        <v>8092587.7045322992</v>
      </c>
      <c r="I22" s="52">
        <f t="shared" si="9"/>
        <v>0</v>
      </c>
      <c r="J22" s="52"/>
      <c r="K22" s="113">
        <f t="shared" si="0"/>
        <v>8092587.7045322992</v>
      </c>
      <c r="L22" s="54">
        <f t="shared" si="6"/>
        <v>0</v>
      </c>
      <c r="M22" s="113">
        <f t="shared" si="2"/>
        <v>8092587.7045322992</v>
      </c>
      <c r="N22" s="54">
        <f t="shared" si="7"/>
        <v>0</v>
      </c>
      <c r="O22" s="54">
        <f t="shared" si="8"/>
        <v>0</v>
      </c>
      <c r="P22" s="1"/>
    </row>
    <row r="23" spans="2:16" ht="12.5">
      <c r="B23" s="7" t="str">
        <f t="shared" si="5"/>
        <v/>
      </c>
      <c r="C23" s="50">
        <f>IF(D11="","-",+C22+1)</f>
        <v>2020</v>
      </c>
      <c r="D23" s="133">
        <v>53497548.051954597</v>
      </c>
      <c r="E23" s="375">
        <v>1446482.6341463414</v>
      </c>
      <c r="F23" s="133">
        <v>52051065.417808257</v>
      </c>
      <c r="G23" s="375">
        <v>8153785.5951796668</v>
      </c>
      <c r="H23" s="374">
        <v>8153785.5951796668</v>
      </c>
      <c r="I23" s="52">
        <f t="shared" si="9"/>
        <v>0</v>
      </c>
      <c r="J23" s="52"/>
      <c r="K23" s="113">
        <f t="shared" ref="K23:K28" si="10">G23</f>
        <v>8153785.5951796668</v>
      </c>
      <c r="L23" s="54">
        <f t="shared" si="6"/>
        <v>0</v>
      </c>
      <c r="M23" s="113">
        <f t="shared" ref="M23:M28" si="11">H23</f>
        <v>8153785.5951796668</v>
      </c>
      <c r="N23" s="54">
        <f t="shared" si="7"/>
        <v>0</v>
      </c>
      <c r="O23" s="54">
        <f t="shared" si="8"/>
        <v>0</v>
      </c>
      <c r="P23" s="1"/>
    </row>
    <row r="24" spans="2:16" ht="12.5">
      <c r="B24" s="7" t="str">
        <f t="shared" si="5"/>
        <v/>
      </c>
      <c r="C24" s="50">
        <f>IF(D11="","-",+C23+1)</f>
        <v>2021</v>
      </c>
      <c r="D24" s="133">
        <v>52051065.417808257</v>
      </c>
      <c r="E24" s="375">
        <v>1446482.6341463414</v>
      </c>
      <c r="F24" s="133">
        <v>50604582.783661917</v>
      </c>
      <c r="G24" s="375">
        <v>7969946.1881774617</v>
      </c>
      <c r="H24" s="374">
        <v>7969946.1881774617</v>
      </c>
      <c r="I24" s="52">
        <f t="shared" si="9"/>
        <v>0</v>
      </c>
      <c r="J24" s="52"/>
      <c r="K24" s="113">
        <f t="shared" si="10"/>
        <v>7969946.1881774617</v>
      </c>
      <c r="L24" s="54">
        <f t="shared" ref="L24" si="12">IF(K24&lt;&gt;0,+G24-K24,0)</f>
        <v>0</v>
      </c>
      <c r="M24" s="113">
        <f t="shared" si="11"/>
        <v>7969946.1881774617</v>
      </c>
      <c r="N24" s="54">
        <f t="shared" si="3"/>
        <v>0</v>
      </c>
      <c r="O24" s="54">
        <f t="shared" si="4"/>
        <v>0</v>
      </c>
      <c r="P24" s="1"/>
    </row>
    <row r="25" spans="2:16" ht="12.5">
      <c r="B25" s="7" t="str">
        <f t="shared" si="5"/>
        <v/>
      </c>
      <c r="C25" s="50">
        <f>IF(D11="","-",+C24+1)</f>
        <v>2022</v>
      </c>
      <c r="D25" s="133">
        <v>50604582.783661917</v>
      </c>
      <c r="E25" s="375">
        <v>1446482.6341463414</v>
      </c>
      <c r="F25" s="133">
        <v>49158100.149515577</v>
      </c>
      <c r="G25" s="375">
        <v>6551112.4234461179</v>
      </c>
      <c r="H25" s="374">
        <v>6551112.4234461179</v>
      </c>
      <c r="I25" s="52">
        <f t="shared" si="9"/>
        <v>0</v>
      </c>
      <c r="J25" s="52"/>
      <c r="K25" s="113">
        <f t="shared" si="10"/>
        <v>6551112.4234461179</v>
      </c>
      <c r="L25" s="54">
        <f t="shared" ref="L25" si="13">IF(K25&lt;&gt;0,+G25-K25,0)</f>
        <v>0</v>
      </c>
      <c r="M25" s="113">
        <f t="shared" si="11"/>
        <v>6551112.4234461179</v>
      </c>
      <c r="N25" s="54">
        <f t="shared" si="3"/>
        <v>0</v>
      </c>
      <c r="O25" s="54">
        <f t="shared" si="4"/>
        <v>0</v>
      </c>
      <c r="P25" s="1"/>
    </row>
    <row r="26" spans="2:16" ht="12.5">
      <c r="B26" s="7" t="str">
        <f t="shared" si="5"/>
        <v>IU</v>
      </c>
      <c r="C26" s="50">
        <f>IF(D11="","-",+C25+1)</f>
        <v>2023</v>
      </c>
      <c r="D26" s="133">
        <v>49225378.411568888</v>
      </c>
      <c r="E26" s="375">
        <v>1412042.5714285714</v>
      </c>
      <c r="F26" s="133">
        <v>47813335.840140313</v>
      </c>
      <c r="G26" s="375">
        <v>6555314.9493152928</v>
      </c>
      <c r="H26" s="374">
        <v>6555314.9493152928</v>
      </c>
      <c r="I26" s="52">
        <f t="shared" si="9"/>
        <v>0</v>
      </c>
      <c r="J26" s="52"/>
      <c r="K26" s="113">
        <f t="shared" si="10"/>
        <v>6555314.9493152928</v>
      </c>
      <c r="L26" s="54">
        <f t="shared" ref="L26" si="14">IF(K26&lt;&gt;0,+G26-K26,0)</f>
        <v>0</v>
      </c>
      <c r="M26" s="113">
        <f t="shared" si="11"/>
        <v>6555314.9493152928</v>
      </c>
      <c r="N26" s="54">
        <f t="shared" si="3"/>
        <v>0</v>
      </c>
      <c r="O26" s="54">
        <f t="shared" si="4"/>
        <v>0</v>
      </c>
      <c r="P26" s="1"/>
    </row>
    <row r="27" spans="2:16" ht="12.5">
      <c r="B27" s="7" t="str">
        <f t="shared" si="5"/>
        <v>IU</v>
      </c>
      <c r="C27" s="50">
        <f>IF(D11="","-",+C26+1)</f>
        <v>2024</v>
      </c>
      <c r="D27" s="133">
        <v>47746057.578087002</v>
      </c>
      <c r="E27" s="375">
        <v>1412042.5714285714</v>
      </c>
      <c r="F27" s="133">
        <v>46334015.006658427</v>
      </c>
      <c r="G27" s="375">
        <v>6701416.9696712773</v>
      </c>
      <c r="H27" s="374">
        <v>6701416.9696712773</v>
      </c>
      <c r="I27" s="52">
        <f t="shared" si="9"/>
        <v>0</v>
      </c>
      <c r="J27" s="52"/>
      <c r="K27" s="113">
        <f t="shared" si="10"/>
        <v>6701416.9696712773</v>
      </c>
      <c r="L27" s="54">
        <f t="shared" ref="L27" si="15">IF(K27&lt;&gt;0,+G27-K27,0)</f>
        <v>0</v>
      </c>
      <c r="M27" s="113">
        <f t="shared" si="11"/>
        <v>6701416.9696712773</v>
      </c>
      <c r="N27" s="54">
        <f t="shared" si="3"/>
        <v>0</v>
      </c>
      <c r="O27" s="54">
        <f t="shared" si="4"/>
        <v>0</v>
      </c>
      <c r="P27" s="1"/>
    </row>
    <row r="28" spans="2:16" ht="13">
      <c r="B28" s="7" t="str">
        <f t="shared" si="5"/>
        <v>IU</v>
      </c>
      <c r="C28" s="459">
        <f>IF(D11="","-",+C27+1)</f>
        <v>2025</v>
      </c>
      <c r="D28" s="133">
        <v>46334014.906658441</v>
      </c>
      <c r="E28" s="375">
        <v>1412042.5690476194</v>
      </c>
      <c r="F28" s="133">
        <v>44921972.337610818</v>
      </c>
      <c r="G28" s="375">
        <v>7176080.4452867946</v>
      </c>
      <c r="H28" s="374">
        <v>7176080.4452867946</v>
      </c>
      <c r="I28" s="52">
        <f t="shared" si="9"/>
        <v>0</v>
      </c>
      <c r="J28" s="52"/>
      <c r="K28" s="113">
        <f t="shared" si="10"/>
        <v>7176080.4452867946</v>
      </c>
      <c r="L28" s="54">
        <f t="shared" ref="L28" si="16">IF(K28&lt;&gt;0,+G28-K28,0)</f>
        <v>0</v>
      </c>
      <c r="M28" s="113">
        <f t="shared" si="11"/>
        <v>7176080.4452867946</v>
      </c>
      <c r="N28" s="54">
        <f t="shared" ref="N28" si="17">IF(M28&lt;&gt;0,+H28-M28,0)</f>
        <v>0</v>
      </c>
      <c r="O28" s="54">
        <f t="shared" ref="O28" si="18">+N28-L28</f>
        <v>0</v>
      </c>
      <c r="P28" s="1"/>
    </row>
    <row r="29" spans="2:16" ht="13">
      <c r="B29" s="7" t="str">
        <f t="shared" si="5"/>
        <v>IU</v>
      </c>
      <c r="C29" s="459">
        <f>IF(D11="","-",+C28+1)</f>
        <v>2026</v>
      </c>
      <c r="D29" s="465">
        <f>IF(F28+SUM(E$17:E28)=D$10,F28,D$10-SUM(E$17:E28))</f>
        <v>44911784.62761081</v>
      </c>
      <c r="E29" s="377">
        <f>IF(+I14&lt;F28,I14,D29)</f>
        <v>1446234.1509756097</v>
      </c>
      <c r="F29" s="465">
        <f t="shared" ref="F29" si="19">+D29-E29</f>
        <v>43465550.476635203</v>
      </c>
      <c r="G29" s="466">
        <f t="shared" ref="G29" si="20">+I$12*((D29+F29)/2)+E29</f>
        <v>6740688.8230367582</v>
      </c>
      <c r="H29" s="467">
        <f t="shared" ref="H29" si="21">+I$13*((D29+F29)/2)+E29</f>
        <v>6740688.8230367582</v>
      </c>
      <c r="I29" s="52">
        <f t="shared" si="9"/>
        <v>0</v>
      </c>
      <c r="J29" s="52"/>
      <c r="K29" s="113">
        <f t="shared" ref="K29" si="22">G29</f>
        <v>6740688.8230367582</v>
      </c>
      <c r="L29" s="54">
        <f t="shared" ref="L29" si="23">IF(K29&lt;&gt;0,+G29-K29,0)</f>
        <v>0</v>
      </c>
      <c r="M29" s="113">
        <f t="shared" ref="M29" si="24">H29</f>
        <v>6740688.8230367582</v>
      </c>
      <c r="N29" s="54">
        <f t="shared" ref="N29" si="25">IF(M29&lt;&gt;0,+H29-M29,0)</f>
        <v>0</v>
      </c>
      <c r="O29" s="54">
        <f t="shared" ref="O29" si="26">+N29-L29</f>
        <v>0</v>
      </c>
      <c r="P29" s="1"/>
    </row>
    <row r="30" spans="2:16" ht="12.5">
      <c r="B30" s="7" t="str">
        <f t="shared" si="5"/>
        <v/>
      </c>
      <c r="C30" s="50">
        <f>IF(D11="","-",+C29+1)</f>
        <v>2027</v>
      </c>
      <c r="D30" s="55">
        <f>IF(F29+SUM(E$17:E29)=D$10,F29,D$10-SUM(E$17:E29))</f>
        <v>43465550.476635203</v>
      </c>
      <c r="E30" s="377">
        <f>IF(+I14&lt;F29,I14,D30)</f>
        <v>1446234.1509756097</v>
      </c>
      <c r="F30" s="55">
        <f t="shared" ref="F30:F48" si="27">+D30-E30</f>
        <v>42019316.325659595</v>
      </c>
      <c r="G30" s="378">
        <f t="shared" ref="G30:G53" si="28">+I$12*((D30+F30)/2)+E30</f>
        <v>6567408.6228927895</v>
      </c>
      <c r="H30" s="363">
        <f t="shared" ref="H30:H53" si="29">+I$13*((D30+F30)/2)+E30</f>
        <v>6567408.6228927895</v>
      </c>
      <c r="I30" s="52">
        <f t="shared" si="9"/>
        <v>0</v>
      </c>
      <c r="J30" s="52"/>
      <c r="K30" s="129"/>
      <c r="L30" s="54">
        <f t="shared" si="1"/>
        <v>0</v>
      </c>
      <c r="M30" s="129"/>
      <c r="N30" s="54">
        <f t="shared" si="3"/>
        <v>0</v>
      </c>
      <c r="O30" s="54">
        <f t="shared" si="4"/>
        <v>0</v>
      </c>
      <c r="P30" s="1"/>
    </row>
    <row r="31" spans="2:16" ht="12.5">
      <c r="B31" s="7" t="str">
        <f t="shared" si="5"/>
        <v/>
      </c>
      <c r="C31" s="50">
        <f>IF(D11="","-",+C30+1)</f>
        <v>2028</v>
      </c>
      <c r="D31" s="55">
        <f>IF(F30+SUM(E$17:E30)=D$10,F30,D$10-SUM(E$17:E30))</f>
        <v>42019316.325659595</v>
      </c>
      <c r="E31" s="377">
        <f>IF(+I14&lt;F30,I14,D31)</f>
        <v>1446234.1509756097</v>
      </c>
      <c r="F31" s="55">
        <f t="shared" si="27"/>
        <v>40573082.174683988</v>
      </c>
      <c r="G31" s="378">
        <f t="shared" si="28"/>
        <v>6394128.4227488209</v>
      </c>
      <c r="H31" s="363">
        <f t="shared" si="29"/>
        <v>6394128.4227488209</v>
      </c>
      <c r="I31" s="52">
        <f t="shared" si="9"/>
        <v>0</v>
      </c>
      <c r="J31" s="52"/>
      <c r="K31" s="129"/>
      <c r="L31" s="54">
        <f t="shared" si="1"/>
        <v>0</v>
      </c>
      <c r="M31" s="129"/>
      <c r="N31" s="54">
        <f t="shared" si="3"/>
        <v>0</v>
      </c>
      <c r="O31" s="54">
        <f t="shared" si="4"/>
        <v>0</v>
      </c>
      <c r="P31" s="1"/>
    </row>
    <row r="32" spans="2:16" ht="12.5">
      <c r="B32" s="7" t="str">
        <f t="shared" si="5"/>
        <v/>
      </c>
      <c r="C32" s="50">
        <f>IF(D11="","-",+C31+1)</f>
        <v>2029</v>
      </c>
      <c r="D32" s="55">
        <f>IF(F31+SUM(E$17:E31)=D$10,F31,D$10-SUM(E$17:E31))</f>
        <v>40573082.174683988</v>
      </c>
      <c r="E32" s="377">
        <f>IF(+I14&lt;F31,I14,D32)</f>
        <v>1446234.1509756097</v>
      </c>
      <c r="F32" s="55">
        <f t="shared" si="27"/>
        <v>39126848.023708381</v>
      </c>
      <c r="G32" s="378">
        <f t="shared" si="28"/>
        <v>6220848.2226048503</v>
      </c>
      <c r="H32" s="363">
        <f t="shared" si="29"/>
        <v>6220848.2226048503</v>
      </c>
      <c r="I32" s="52">
        <f t="shared" si="9"/>
        <v>0</v>
      </c>
      <c r="J32" s="52"/>
      <c r="K32" s="129"/>
      <c r="L32" s="54">
        <f t="shared" si="1"/>
        <v>0</v>
      </c>
      <c r="M32" s="129"/>
      <c r="N32" s="54">
        <f t="shared" si="3"/>
        <v>0</v>
      </c>
      <c r="O32" s="54">
        <f t="shared" si="4"/>
        <v>0</v>
      </c>
      <c r="P32" s="1"/>
    </row>
    <row r="33" spans="2:16" ht="12.5">
      <c r="B33" s="7" t="str">
        <f t="shared" si="5"/>
        <v/>
      </c>
      <c r="C33" s="50">
        <f>IF(D11="","-",+C32+1)</f>
        <v>2030</v>
      </c>
      <c r="D33" s="55">
        <f>IF(F32+SUM(E$17:E32)=D$10,F32,D$10-SUM(E$17:E32))</f>
        <v>39126848.023708381</v>
      </c>
      <c r="E33" s="377">
        <f>IF(+I14&lt;F32,I14,D33)</f>
        <v>1446234.1509756097</v>
      </c>
      <c r="F33" s="55">
        <f t="shared" si="27"/>
        <v>37680613.872732773</v>
      </c>
      <c r="G33" s="378">
        <f t="shared" si="28"/>
        <v>6047568.0224608816</v>
      </c>
      <c r="H33" s="363">
        <f t="shared" si="29"/>
        <v>6047568.0224608816</v>
      </c>
      <c r="I33" s="52">
        <f t="shared" si="9"/>
        <v>0</v>
      </c>
      <c r="J33" s="52"/>
      <c r="K33" s="129"/>
      <c r="L33" s="54">
        <f t="shared" si="1"/>
        <v>0</v>
      </c>
      <c r="M33" s="129"/>
      <c r="N33" s="54">
        <f t="shared" si="3"/>
        <v>0</v>
      </c>
      <c r="O33" s="54">
        <f t="shared" si="4"/>
        <v>0</v>
      </c>
      <c r="P33" s="1"/>
    </row>
    <row r="34" spans="2:16" ht="12.5">
      <c r="B34" s="7" t="str">
        <f t="shared" si="5"/>
        <v/>
      </c>
      <c r="C34" s="50">
        <f>IF(D11="","-",+C33+1)</f>
        <v>2031</v>
      </c>
      <c r="D34" s="55">
        <f>IF(F33+SUM(E$17:E33)=D$10,F33,D$10-SUM(E$17:E33))</f>
        <v>37680613.872732773</v>
      </c>
      <c r="E34" s="377">
        <f>IF(+I14&lt;F33,I14,D34)</f>
        <v>1446234.1509756097</v>
      </c>
      <c r="F34" s="55">
        <f t="shared" si="27"/>
        <v>36234379.721757166</v>
      </c>
      <c r="G34" s="378">
        <f t="shared" si="28"/>
        <v>5874287.8223169111</v>
      </c>
      <c r="H34" s="363">
        <f t="shared" si="29"/>
        <v>5874287.8223169111</v>
      </c>
      <c r="I34" s="52">
        <f t="shared" si="9"/>
        <v>0</v>
      </c>
      <c r="J34" s="52"/>
      <c r="K34" s="129"/>
      <c r="L34" s="54">
        <f t="shared" si="1"/>
        <v>0</v>
      </c>
      <c r="M34" s="129"/>
      <c r="N34" s="54">
        <f t="shared" si="3"/>
        <v>0</v>
      </c>
      <c r="O34" s="54">
        <f t="shared" si="4"/>
        <v>0</v>
      </c>
      <c r="P34" s="1"/>
    </row>
    <row r="35" spans="2:16" ht="12.5">
      <c r="B35" s="7" t="str">
        <f t="shared" si="5"/>
        <v/>
      </c>
      <c r="C35" s="50">
        <f>IF(D11="","-",+C34+1)</f>
        <v>2032</v>
      </c>
      <c r="D35" s="55">
        <f>IF(F34+SUM(E$17:E34)=D$10,F34,D$10-SUM(E$17:E34))</f>
        <v>36234379.721757166</v>
      </c>
      <c r="E35" s="377">
        <f>IF(+I14&lt;F34,I14,D35)</f>
        <v>1446234.1509756097</v>
      </c>
      <c r="F35" s="55">
        <f t="shared" si="27"/>
        <v>34788145.570781559</v>
      </c>
      <c r="G35" s="378">
        <f t="shared" si="28"/>
        <v>5701007.6221729442</v>
      </c>
      <c r="H35" s="363">
        <f t="shared" si="29"/>
        <v>5701007.6221729442</v>
      </c>
      <c r="I35" s="52">
        <f t="shared" si="9"/>
        <v>0</v>
      </c>
      <c r="J35" s="52"/>
      <c r="K35" s="129"/>
      <c r="L35" s="54">
        <f t="shared" si="1"/>
        <v>0</v>
      </c>
      <c r="M35" s="129"/>
      <c r="N35" s="54">
        <f t="shared" si="3"/>
        <v>0</v>
      </c>
      <c r="O35" s="54">
        <f t="shared" si="4"/>
        <v>0</v>
      </c>
      <c r="P35" s="1"/>
    </row>
    <row r="36" spans="2:16" ht="12.5">
      <c r="B36" s="7" t="str">
        <f t="shared" si="5"/>
        <v/>
      </c>
      <c r="C36" s="50">
        <f>IF(D11="","-",+C35+1)</f>
        <v>2033</v>
      </c>
      <c r="D36" s="55">
        <f>IF(F35+SUM(E$17:E35)=D$10,F35,D$10-SUM(E$17:E35))</f>
        <v>34788145.570781559</v>
      </c>
      <c r="E36" s="377">
        <f>IF(+I14&lt;F35,I14,D36)</f>
        <v>1446234.1509756097</v>
      </c>
      <c r="F36" s="55">
        <f t="shared" si="27"/>
        <v>33341911.419805948</v>
      </c>
      <c r="G36" s="378">
        <f t="shared" si="28"/>
        <v>5527727.4220289737</v>
      </c>
      <c r="H36" s="363">
        <f t="shared" si="29"/>
        <v>5527727.4220289737</v>
      </c>
      <c r="I36" s="52">
        <f t="shared" si="9"/>
        <v>0</v>
      </c>
      <c r="J36" s="52"/>
      <c r="K36" s="129"/>
      <c r="L36" s="54">
        <f t="shared" si="1"/>
        <v>0</v>
      </c>
      <c r="M36" s="129"/>
      <c r="N36" s="54">
        <f t="shared" si="3"/>
        <v>0</v>
      </c>
      <c r="O36" s="54">
        <f t="shared" si="4"/>
        <v>0</v>
      </c>
      <c r="P36" s="1"/>
    </row>
    <row r="37" spans="2:16" ht="12.5">
      <c r="B37" s="7" t="str">
        <f t="shared" si="5"/>
        <v/>
      </c>
      <c r="C37" s="50">
        <f>IF(D11="","-",+C36+1)</f>
        <v>2034</v>
      </c>
      <c r="D37" s="55">
        <f>IF(F36+SUM(E$17:E36)=D$10,F36,D$10-SUM(E$17:E36))</f>
        <v>33341911.419805948</v>
      </c>
      <c r="E37" s="377">
        <f>IF(+I14&lt;F36,I14,D37)</f>
        <v>1446234.1509756097</v>
      </c>
      <c r="F37" s="55">
        <f t="shared" si="27"/>
        <v>31895677.268830337</v>
      </c>
      <c r="G37" s="378">
        <f t="shared" si="28"/>
        <v>5354447.221885005</v>
      </c>
      <c r="H37" s="363">
        <f t="shared" si="29"/>
        <v>5354447.221885005</v>
      </c>
      <c r="I37" s="52">
        <f t="shared" si="9"/>
        <v>0</v>
      </c>
      <c r="J37" s="52"/>
      <c r="K37" s="129"/>
      <c r="L37" s="54">
        <f t="shared" si="1"/>
        <v>0</v>
      </c>
      <c r="M37" s="129"/>
      <c r="N37" s="54">
        <f t="shared" si="3"/>
        <v>0</v>
      </c>
      <c r="O37" s="54">
        <f t="shared" si="4"/>
        <v>0</v>
      </c>
      <c r="P37" s="1"/>
    </row>
    <row r="38" spans="2:16" ht="12.5">
      <c r="B38" s="7" t="str">
        <f t="shared" si="5"/>
        <v/>
      </c>
      <c r="C38" s="50">
        <f>IF(D11="","-",+C37+1)</f>
        <v>2035</v>
      </c>
      <c r="D38" s="55">
        <f>IF(F37+SUM(E$17:E37)=D$10,F37,D$10-SUM(E$17:E37))</f>
        <v>31895677.268830337</v>
      </c>
      <c r="E38" s="377">
        <f>IF(+I14&lt;F37,I14,D38)</f>
        <v>1446234.1509756097</v>
      </c>
      <c r="F38" s="55">
        <f t="shared" si="27"/>
        <v>30449443.117854726</v>
      </c>
      <c r="G38" s="378">
        <f t="shared" si="28"/>
        <v>5181167.0217410345</v>
      </c>
      <c r="H38" s="363">
        <f t="shared" si="29"/>
        <v>5181167.0217410345</v>
      </c>
      <c r="I38" s="52">
        <f t="shared" si="9"/>
        <v>0</v>
      </c>
      <c r="J38" s="52"/>
      <c r="K38" s="129"/>
      <c r="L38" s="54">
        <f t="shared" si="1"/>
        <v>0</v>
      </c>
      <c r="M38" s="129"/>
      <c r="N38" s="54">
        <f t="shared" si="3"/>
        <v>0</v>
      </c>
      <c r="O38" s="54">
        <f t="shared" si="4"/>
        <v>0</v>
      </c>
      <c r="P38" s="1"/>
    </row>
    <row r="39" spans="2:16" ht="12.5">
      <c r="B39" s="7" t="str">
        <f t="shared" si="5"/>
        <v/>
      </c>
      <c r="C39" s="50">
        <f>IF(D11="","-",+C38+1)</f>
        <v>2036</v>
      </c>
      <c r="D39" s="55">
        <f>IF(F38+SUM(E$17:E38)=D$10,F38,D$10-SUM(E$17:E38))</f>
        <v>30449443.117854726</v>
      </c>
      <c r="E39" s="377">
        <f>IF(+I14&lt;F38,I14,D39)</f>
        <v>1446234.1509756097</v>
      </c>
      <c r="F39" s="55">
        <f t="shared" si="27"/>
        <v>29003208.966879115</v>
      </c>
      <c r="G39" s="378">
        <f t="shared" si="28"/>
        <v>5007886.8215970648</v>
      </c>
      <c r="H39" s="363">
        <f t="shared" si="29"/>
        <v>5007886.8215970648</v>
      </c>
      <c r="I39" s="52">
        <f t="shared" si="9"/>
        <v>0</v>
      </c>
      <c r="J39" s="52"/>
      <c r="K39" s="129"/>
      <c r="L39" s="54">
        <f t="shared" si="1"/>
        <v>0</v>
      </c>
      <c r="M39" s="129"/>
      <c r="N39" s="54">
        <f t="shared" si="3"/>
        <v>0</v>
      </c>
      <c r="O39" s="54">
        <f t="shared" si="4"/>
        <v>0</v>
      </c>
      <c r="P39" s="1"/>
    </row>
    <row r="40" spans="2:16" ht="12.5">
      <c r="B40" s="7" t="str">
        <f t="shared" si="5"/>
        <v/>
      </c>
      <c r="C40" s="50">
        <f>IF(D11="","-",+C39+1)</f>
        <v>2037</v>
      </c>
      <c r="D40" s="55">
        <f>IF(F39+SUM(E$17:E39)=D$10,F39,D$10-SUM(E$17:E39))</f>
        <v>29003208.966879115</v>
      </c>
      <c r="E40" s="377">
        <f>IF(+I14&lt;F39,I14,D40)</f>
        <v>1446234.1509756097</v>
      </c>
      <c r="F40" s="55">
        <f t="shared" si="27"/>
        <v>27556974.815903503</v>
      </c>
      <c r="G40" s="378">
        <f t="shared" si="28"/>
        <v>4834606.6214530952</v>
      </c>
      <c r="H40" s="363">
        <f t="shared" si="29"/>
        <v>4834606.6214530952</v>
      </c>
      <c r="I40" s="52">
        <f t="shared" si="9"/>
        <v>0</v>
      </c>
      <c r="J40" s="52"/>
      <c r="K40" s="129"/>
      <c r="L40" s="54">
        <f t="shared" si="1"/>
        <v>0</v>
      </c>
      <c r="M40" s="129"/>
      <c r="N40" s="54">
        <f t="shared" si="3"/>
        <v>0</v>
      </c>
      <c r="O40" s="54">
        <f t="shared" si="4"/>
        <v>0</v>
      </c>
      <c r="P40" s="1"/>
    </row>
    <row r="41" spans="2:16" ht="12.5">
      <c r="B41" s="7" t="str">
        <f t="shared" si="5"/>
        <v/>
      </c>
      <c r="C41" s="50">
        <f>IF(D11="","-",+C40+1)</f>
        <v>2038</v>
      </c>
      <c r="D41" s="55">
        <f>IF(F40+SUM(E$17:E40)=D$10,F40,D$10-SUM(E$17:E40))</f>
        <v>27556974.815903503</v>
      </c>
      <c r="E41" s="377">
        <f>IF(+I14&lt;F40,I14,D41)</f>
        <v>1446234.1509756097</v>
      </c>
      <c r="F41" s="55">
        <f t="shared" si="27"/>
        <v>26110740.664927892</v>
      </c>
      <c r="G41" s="378">
        <f t="shared" si="28"/>
        <v>4661326.4213091256</v>
      </c>
      <c r="H41" s="363">
        <f t="shared" si="29"/>
        <v>4661326.4213091256</v>
      </c>
      <c r="I41" s="52">
        <f t="shared" si="9"/>
        <v>0</v>
      </c>
      <c r="J41" s="52"/>
      <c r="K41" s="129"/>
      <c r="L41" s="54">
        <f t="shared" si="1"/>
        <v>0</v>
      </c>
      <c r="M41" s="129"/>
      <c r="N41" s="54">
        <f t="shared" si="3"/>
        <v>0</v>
      </c>
      <c r="O41" s="54">
        <f t="shared" si="4"/>
        <v>0</v>
      </c>
      <c r="P41" s="1"/>
    </row>
    <row r="42" spans="2:16" ht="12.5">
      <c r="B42" s="7" t="str">
        <f t="shared" si="5"/>
        <v/>
      </c>
      <c r="C42" s="50">
        <f>IF(D11="","-",+C41+1)</f>
        <v>2039</v>
      </c>
      <c r="D42" s="55">
        <f>IF(F41+SUM(E$17:E41)=D$10,F41,D$10-SUM(E$17:E41))</f>
        <v>26110740.664927892</v>
      </c>
      <c r="E42" s="377">
        <f>IF(+I14&lt;F41,I14,D42)</f>
        <v>1446234.1509756097</v>
      </c>
      <c r="F42" s="55">
        <f t="shared" si="27"/>
        <v>24664506.513952281</v>
      </c>
      <c r="G42" s="378">
        <f t="shared" si="28"/>
        <v>4488046.221165156</v>
      </c>
      <c r="H42" s="363">
        <f t="shared" si="29"/>
        <v>4488046.221165156</v>
      </c>
      <c r="I42" s="52">
        <f t="shared" si="9"/>
        <v>0</v>
      </c>
      <c r="J42" s="52"/>
      <c r="K42" s="129"/>
      <c r="L42" s="54">
        <f t="shared" si="1"/>
        <v>0</v>
      </c>
      <c r="M42" s="129"/>
      <c r="N42" s="54">
        <f t="shared" si="3"/>
        <v>0</v>
      </c>
      <c r="O42" s="54">
        <f t="shared" si="4"/>
        <v>0</v>
      </c>
      <c r="P42" s="1"/>
    </row>
    <row r="43" spans="2:16" ht="12.5">
      <c r="B43" s="7" t="str">
        <f t="shared" si="5"/>
        <v/>
      </c>
      <c r="C43" s="50">
        <f>IF(D11="","-",+C42+1)</f>
        <v>2040</v>
      </c>
      <c r="D43" s="55">
        <f>IF(F42+SUM(E$17:E42)=D$10,F42,D$10-SUM(E$17:E42))</f>
        <v>24664506.513952281</v>
      </c>
      <c r="E43" s="377">
        <f>IF(+I14&lt;F42,I14,D43)</f>
        <v>1446234.1509756097</v>
      </c>
      <c r="F43" s="55">
        <f t="shared" si="27"/>
        <v>23218272.36297667</v>
      </c>
      <c r="G43" s="378">
        <f t="shared" si="28"/>
        <v>4314766.0210211864</v>
      </c>
      <c r="H43" s="363">
        <f t="shared" si="29"/>
        <v>4314766.0210211864</v>
      </c>
      <c r="I43" s="52">
        <f t="shared" si="9"/>
        <v>0</v>
      </c>
      <c r="J43" s="52"/>
      <c r="K43" s="129"/>
      <c r="L43" s="54">
        <f t="shared" si="1"/>
        <v>0</v>
      </c>
      <c r="M43" s="129"/>
      <c r="N43" s="54">
        <f t="shared" si="3"/>
        <v>0</v>
      </c>
      <c r="O43" s="54">
        <f t="shared" si="4"/>
        <v>0</v>
      </c>
      <c r="P43" s="1"/>
    </row>
    <row r="44" spans="2:16" ht="12.5">
      <c r="B44" s="7" t="str">
        <f t="shared" si="5"/>
        <v/>
      </c>
      <c r="C44" s="50">
        <f>IF(D11="","-",+C43+1)</f>
        <v>2041</v>
      </c>
      <c r="D44" s="55">
        <f>IF(F43+SUM(E$17:E43)=D$10,F43,D$10-SUM(E$17:E43))</f>
        <v>23218272.36297667</v>
      </c>
      <c r="E44" s="377">
        <f>IF(+I14&lt;F43,I14,D44)</f>
        <v>1446234.1509756097</v>
      </c>
      <c r="F44" s="55">
        <f t="shared" si="27"/>
        <v>21772038.212001059</v>
      </c>
      <c r="G44" s="378">
        <f t="shared" si="28"/>
        <v>4141485.8208772163</v>
      </c>
      <c r="H44" s="363">
        <f t="shared" si="29"/>
        <v>4141485.8208772163</v>
      </c>
      <c r="I44" s="52">
        <f t="shared" si="9"/>
        <v>0</v>
      </c>
      <c r="J44" s="52"/>
      <c r="K44" s="129"/>
      <c r="L44" s="54">
        <f t="shared" si="1"/>
        <v>0</v>
      </c>
      <c r="M44" s="129"/>
      <c r="N44" s="54">
        <f t="shared" si="3"/>
        <v>0</v>
      </c>
      <c r="O44" s="54">
        <f t="shared" si="4"/>
        <v>0</v>
      </c>
      <c r="P44" s="1"/>
    </row>
    <row r="45" spans="2:16" ht="12.5">
      <c r="B45" s="7" t="str">
        <f t="shared" si="5"/>
        <v/>
      </c>
      <c r="C45" s="50">
        <f>IF(D11="","-",+C44+1)</f>
        <v>2042</v>
      </c>
      <c r="D45" s="55">
        <f>IF(F44+SUM(E$17:E44)=D$10,F44,D$10-SUM(E$17:E44))</f>
        <v>21772038.212001059</v>
      </c>
      <c r="E45" s="377">
        <f>IF(+I14&lt;F44,I14,D45)</f>
        <v>1446234.1509756097</v>
      </c>
      <c r="F45" s="55">
        <f t="shared" si="27"/>
        <v>20325804.061025448</v>
      </c>
      <c r="G45" s="378">
        <f t="shared" si="28"/>
        <v>3968205.6207332471</v>
      </c>
      <c r="H45" s="363">
        <f t="shared" si="29"/>
        <v>3968205.6207332471</v>
      </c>
      <c r="I45" s="52">
        <f t="shared" si="9"/>
        <v>0</v>
      </c>
      <c r="J45" s="52"/>
      <c r="K45" s="129"/>
      <c r="L45" s="54">
        <f t="shared" si="1"/>
        <v>0</v>
      </c>
      <c r="M45" s="129"/>
      <c r="N45" s="54">
        <f t="shared" si="3"/>
        <v>0</v>
      </c>
      <c r="O45" s="54">
        <f t="shared" si="4"/>
        <v>0</v>
      </c>
      <c r="P45" s="1"/>
    </row>
    <row r="46" spans="2:16" ht="12.5">
      <c r="B46" s="7" t="str">
        <f t="shared" si="5"/>
        <v/>
      </c>
      <c r="C46" s="50">
        <f>IF(D11="","-",+C45+1)</f>
        <v>2043</v>
      </c>
      <c r="D46" s="55">
        <f>IF(F45+SUM(E$17:E45)=D$10,F45,D$10-SUM(E$17:E45))</f>
        <v>20325804.061025448</v>
      </c>
      <c r="E46" s="377">
        <f>IF(+I14&lt;F45,I14,D46)</f>
        <v>1446234.1509756097</v>
      </c>
      <c r="F46" s="55">
        <f t="shared" si="27"/>
        <v>18879569.910049837</v>
      </c>
      <c r="G46" s="378">
        <f t="shared" si="28"/>
        <v>3794925.4205892766</v>
      </c>
      <c r="H46" s="363">
        <f t="shared" si="29"/>
        <v>3794925.4205892766</v>
      </c>
      <c r="I46" s="52">
        <f t="shared" si="9"/>
        <v>0</v>
      </c>
      <c r="J46" s="52"/>
      <c r="K46" s="129"/>
      <c r="L46" s="54">
        <f t="shared" si="1"/>
        <v>0</v>
      </c>
      <c r="M46" s="129"/>
      <c r="N46" s="54">
        <f t="shared" si="3"/>
        <v>0</v>
      </c>
      <c r="O46" s="54">
        <f t="shared" si="4"/>
        <v>0</v>
      </c>
      <c r="P46" s="1"/>
    </row>
    <row r="47" spans="2:16" ht="12.5">
      <c r="B47" s="7" t="str">
        <f t="shared" si="5"/>
        <v/>
      </c>
      <c r="C47" s="50">
        <f>IF(D11="","-",+C46+1)</f>
        <v>2044</v>
      </c>
      <c r="D47" s="55">
        <f>IF(F46+SUM(E$17:E46)=D$10,F46,D$10-SUM(E$17:E46))</f>
        <v>18879569.910049837</v>
      </c>
      <c r="E47" s="377">
        <f>IF(+I14&lt;F46,I14,D47)</f>
        <v>1446234.1509756097</v>
      </c>
      <c r="F47" s="55">
        <f t="shared" si="27"/>
        <v>17433335.759074226</v>
      </c>
      <c r="G47" s="378">
        <f t="shared" si="28"/>
        <v>3621645.2204453074</v>
      </c>
      <c r="H47" s="363">
        <f t="shared" si="29"/>
        <v>3621645.2204453074</v>
      </c>
      <c r="I47" s="52">
        <f t="shared" si="9"/>
        <v>0</v>
      </c>
      <c r="J47" s="52"/>
      <c r="K47" s="129"/>
      <c r="L47" s="54">
        <f t="shared" si="1"/>
        <v>0</v>
      </c>
      <c r="M47" s="129"/>
      <c r="N47" s="54">
        <f t="shared" si="3"/>
        <v>0</v>
      </c>
      <c r="O47" s="54">
        <f t="shared" si="4"/>
        <v>0</v>
      </c>
      <c r="P47" s="1"/>
    </row>
    <row r="48" spans="2:16" ht="12.5">
      <c r="B48" s="7" t="str">
        <f t="shared" si="5"/>
        <v/>
      </c>
      <c r="C48" s="50">
        <f>IF(D11="","-",+C47+1)</f>
        <v>2045</v>
      </c>
      <c r="D48" s="55">
        <f>IF(F47+SUM(E$17:E47)=D$10,F47,D$10-SUM(E$17:E47))</f>
        <v>17433335.759074226</v>
      </c>
      <c r="E48" s="377">
        <f>IF(+I14&lt;F47,I14,D48)</f>
        <v>1446234.1509756097</v>
      </c>
      <c r="F48" s="55">
        <f t="shared" si="27"/>
        <v>15987101.608098617</v>
      </c>
      <c r="G48" s="378">
        <f t="shared" si="28"/>
        <v>3448365.0203013378</v>
      </c>
      <c r="H48" s="363">
        <f t="shared" si="29"/>
        <v>3448365.0203013378</v>
      </c>
      <c r="I48" s="52">
        <f t="shared" si="9"/>
        <v>0</v>
      </c>
      <c r="J48" s="52"/>
      <c r="K48" s="129"/>
      <c r="L48" s="54">
        <f t="shared" si="1"/>
        <v>0</v>
      </c>
      <c r="M48" s="129"/>
      <c r="N48" s="54">
        <f t="shared" si="3"/>
        <v>0</v>
      </c>
      <c r="O48" s="54">
        <f t="shared" si="4"/>
        <v>0</v>
      </c>
      <c r="P48" s="1"/>
    </row>
    <row r="49" spans="2:17" ht="12.5">
      <c r="B49" s="7" t="str">
        <f t="shared" si="5"/>
        <v/>
      </c>
      <c r="C49" s="50">
        <f>IF(D11="","-",+C48+1)</f>
        <v>2046</v>
      </c>
      <c r="D49" s="55">
        <f>IF(F48+SUM(E$17:E48)=D$10,F48,D$10-SUM(E$17:E48))</f>
        <v>15987101.608098617</v>
      </c>
      <c r="E49" s="377">
        <f>IF(+I14&lt;F48,I14,D49)</f>
        <v>1446234.1509756097</v>
      </c>
      <c r="F49" s="55">
        <f t="shared" ref="F49:F72" si="30">+D49-E49</f>
        <v>14540867.457123008</v>
      </c>
      <c r="G49" s="378">
        <f t="shared" si="28"/>
        <v>3275084.8201573682</v>
      </c>
      <c r="H49" s="363">
        <f t="shared" si="29"/>
        <v>3275084.8201573682</v>
      </c>
      <c r="I49" s="52">
        <f t="shared" ref="I49:I72" si="31">H49-G49</f>
        <v>0</v>
      </c>
      <c r="J49" s="52"/>
      <c r="K49" s="129"/>
      <c r="L49" s="54">
        <f t="shared" ref="L49:L72" si="32">IF(K49&lt;&gt;0,+G49-K49,0)</f>
        <v>0</v>
      </c>
      <c r="M49" s="129"/>
      <c r="N49" s="54">
        <f t="shared" ref="N49:N72" si="33">IF(M49&lt;&gt;0,+H49-M49,0)</f>
        <v>0</v>
      </c>
      <c r="O49" s="54">
        <f t="shared" ref="O49:O72" si="34">+N49-L49</f>
        <v>0</v>
      </c>
      <c r="P49" s="1"/>
    </row>
    <row r="50" spans="2:17" ht="12.5">
      <c r="B50" s="7" t="str">
        <f t="shared" ref="B50:B72" si="35">IF(D50=F49,"","IU")</f>
        <v/>
      </c>
      <c r="C50" s="50">
        <f>IF(D11="","-",+C49+1)</f>
        <v>2047</v>
      </c>
      <c r="D50" s="55">
        <f>IF(F49+SUM(E$17:E49)=D$10,F49,D$10-SUM(E$17:E49))</f>
        <v>14540867.457123008</v>
      </c>
      <c r="E50" s="377">
        <f>IF(+I14&lt;F49,I14,D50)</f>
        <v>1446234.1509756097</v>
      </c>
      <c r="F50" s="55">
        <f t="shared" si="30"/>
        <v>13094633.306147398</v>
      </c>
      <c r="G50" s="378">
        <f t="shared" si="28"/>
        <v>3101804.620013399</v>
      </c>
      <c r="H50" s="363">
        <f t="shared" si="29"/>
        <v>3101804.620013399</v>
      </c>
      <c r="I50" s="52">
        <f t="shared" si="31"/>
        <v>0</v>
      </c>
      <c r="J50" s="52"/>
      <c r="K50" s="129"/>
      <c r="L50" s="54">
        <f t="shared" si="32"/>
        <v>0</v>
      </c>
      <c r="M50" s="129"/>
      <c r="N50" s="54">
        <f t="shared" si="33"/>
        <v>0</v>
      </c>
      <c r="O50" s="54">
        <f t="shared" si="34"/>
        <v>0</v>
      </c>
      <c r="P50" s="1"/>
    </row>
    <row r="51" spans="2:17" ht="12.5">
      <c r="B51" s="7" t="str">
        <f t="shared" si="35"/>
        <v/>
      </c>
      <c r="C51" s="50">
        <f>IF(D11="","-",+C50+1)</f>
        <v>2048</v>
      </c>
      <c r="D51" s="55">
        <f>IF(F50+SUM(E$17:E50)=D$10,F50,D$10-SUM(E$17:E50))</f>
        <v>13094633.306147398</v>
      </c>
      <c r="E51" s="377">
        <f>IF(+I14&lt;F50,I14,D51)</f>
        <v>1446234.1509756097</v>
      </c>
      <c r="F51" s="55">
        <f t="shared" si="30"/>
        <v>11648399.155171789</v>
      </c>
      <c r="G51" s="378">
        <f t="shared" si="28"/>
        <v>2928524.4198694294</v>
      </c>
      <c r="H51" s="363">
        <f t="shared" si="29"/>
        <v>2928524.4198694294</v>
      </c>
      <c r="I51" s="52">
        <f t="shared" si="31"/>
        <v>0</v>
      </c>
      <c r="J51" s="52"/>
      <c r="K51" s="129"/>
      <c r="L51" s="54">
        <f t="shared" si="32"/>
        <v>0</v>
      </c>
      <c r="M51" s="129"/>
      <c r="N51" s="54">
        <f t="shared" si="33"/>
        <v>0</v>
      </c>
      <c r="O51" s="54">
        <f t="shared" si="34"/>
        <v>0</v>
      </c>
      <c r="P51" s="1"/>
    </row>
    <row r="52" spans="2:17" ht="12.5">
      <c r="B52" s="7" t="str">
        <f t="shared" si="35"/>
        <v/>
      </c>
      <c r="C52" s="50">
        <f>IF(D11="","-",+C51+1)</f>
        <v>2049</v>
      </c>
      <c r="D52" s="55">
        <f>IF(F51+SUM(E$17:E51)=D$10,F51,D$10-SUM(E$17:E51))</f>
        <v>11648399.155171789</v>
      </c>
      <c r="E52" s="377">
        <f>IF(+I14&lt;F51,I14,D52)</f>
        <v>1446234.1509756097</v>
      </c>
      <c r="F52" s="55">
        <f t="shared" si="30"/>
        <v>10202165.00419618</v>
      </c>
      <c r="G52" s="378">
        <f t="shared" si="28"/>
        <v>2755244.2197254598</v>
      </c>
      <c r="H52" s="363">
        <f t="shared" si="29"/>
        <v>2755244.2197254598</v>
      </c>
      <c r="I52" s="52">
        <f t="shared" si="31"/>
        <v>0</v>
      </c>
      <c r="J52" s="52"/>
      <c r="K52" s="129"/>
      <c r="L52" s="54">
        <f t="shared" si="32"/>
        <v>0</v>
      </c>
      <c r="M52" s="129"/>
      <c r="N52" s="54">
        <f t="shared" si="33"/>
        <v>0</v>
      </c>
      <c r="O52" s="54">
        <f t="shared" si="34"/>
        <v>0</v>
      </c>
      <c r="P52" s="1"/>
    </row>
    <row r="53" spans="2:17" ht="12.5">
      <c r="B53" s="7" t="str">
        <f t="shared" si="35"/>
        <v/>
      </c>
      <c r="C53" s="50">
        <f>IF(D11="","-",+C52+1)</f>
        <v>2050</v>
      </c>
      <c r="D53" s="55">
        <f>IF(F52+SUM(E$17:E52)=D$10,F52,D$10-SUM(E$17:E52))</f>
        <v>10202165.00419618</v>
      </c>
      <c r="E53" s="377">
        <f>IF(+I14&lt;F52,I14,D53)</f>
        <v>1446234.1509756097</v>
      </c>
      <c r="F53" s="55">
        <f t="shared" si="30"/>
        <v>8755930.8532205708</v>
      </c>
      <c r="G53" s="378">
        <f t="shared" si="28"/>
        <v>2581964.0195814902</v>
      </c>
      <c r="H53" s="363">
        <f t="shared" si="29"/>
        <v>2581964.0195814902</v>
      </c>
      <c r="I53" s="52">
        <f t="shared" si="31"/>
        <v>0</v>
      </c>
      <c r="J53" s="52"/>
      <c r="K53" s="129"/>
      <c r="L53" s="54">
        <f t="shared" si="32"/>
        <v>0</v>
      </c>
      <c r="M53" s="129"/>
      <c r="N53" s="54">
        <f t="shared" si="33"/>
        <v>0</v>
      </c>
      <c r="O53" s="54">
        <f t="shared" si="34"/>
        <v>0</v>
      </c>
      <c r="P53" s="1"/>
    </row>
    <row r="54" spans="2:17" ht="12.5">
      <c r="B54" s="7" t="str">
        <f t="shared" si="35"/>
        <v/>
      </c>
      <c r="C54" s="50">
        <f>IF(D11="","-",+C53+1)</f>
        <v>2051</v>
      </c>
      <c r="D54" s="55">
        <f>IF(F53+SUM(E$17:E53)=D$10,F53,D$10-SUM(E$17:E53))</f>
        <v>8755930.8532205708</v>
      </c>
      <c r="E54" s="377">
        <f>IF(+I14&lt;F53,I14,D54)</f>
        <v>1446234.1509756097</v>
      </c>
      <c r="F54" s="55">
        <f t="shared" si="30"/>
        <v>7309696.7022449616</v>
      </c>
      <c r="G54" s="378">
        <f t="shared" ref="G54:G72" si="36">+I$12*((D54+F54)/2)+E54</f>
        <v>2408683.819437521</v>
      </c>
      <c r="H54" s="363">
        <f t="shared" ref="H54:H72" si="37">+I$13*((D54+F54)/2)+E54</f>
        <v>2408683.819437521</v>
      </c>
      <c r="I54" s="52">
        <f t="shared" si="31"/>
        <v>0</v>
      </c>
      <c r="J54" s="52"/>
      <c r="K54" s="129"/>
      <c r="L54" s="54">
        <f t="shared" si="32"/>
        <v>0</v>
      </c>
      <c r="M54" s="129"/>
      <c r="N54" s="54">
        <f t="shared" si="33"/>
        <v>0</v>
      </c>
      <c r="O54" s="54">
        <f t="shared" si="34"/>
        <v>0</v>
      </c>
      <c r="P54" s="1"/>
    </row>
    <row r="55" spans="2:17" ht="12.5">
      <c r="B55" s="7" t="str">
        <f t="shared" si="35"/>
        <v/>
      </c>
      <c r="C55" s="50">
        <f>IF(D11="","-",+C54+1)</f>
        <v>2052</v>
      </c>
      <c r="D55" s="55">
        <f>IF(F54+SUM(E$17:E54)=D$10,F54,D$10-SUM(E$17:E54))</f>
        <v>7309696.7022449616</v>
      </c>
      <c r="E55" s="377">
        <f>IF(+I14&lt;F54,I14,D55)</f>
        <v>1446234.1509756097</v>
      </c>
      <c r="F55" s="55">
        <f t="shared" si="30"/>
        <v>5863462.5512693524</v>
      </c>
      <c r="G55" s="378">
        <f t="shared" si="36"/>
        <v>2235403.6192935519</v>
      </c>
      <c r="H55" s="363">
        <f t="shared" si="37"/>
        <v>2235403.6192935519</v>
      </c>
      <c r="I55" s="52">
        <f t="shared" si="31"/>
        <v>0</v>
      </c>
      <c r="J55" s="52"/>
      <c r="K55" s="129"/>
      <c r="L55" s="54">
        <f t="shared" si="32"/>
        <v>0</v>
      </c>
      <c r="M55" s="129"/>
      <c r="N55" s="54">
        <f t="shared" si="33"/>
        <v>0</v>
      </c>
      <c r="O55" s="54">
        <f t="shared" si="34"/>
        <v>0</v>
      </c>
      <c r="P55" s="1"/>
    </row>
    <row r="56" spans="2:17" ht="12.5">
      <c r="B56" s="7" t="str">
        <f t="shared" si="35"/>
        <v/>
      </c>
      <c r="C56" s="50">
        <f>IF(D11="","-",+C55+1)</f>
        <v>2053</v>
      </c>
      <c r="D56" s="55">
        <f>IF(F55+SUM(E$17:E55)=D$10,F55,D$10-SUM(E$17:E55))</f>
        <v>5863462.5512693524</v>
      </c>
      <c r="E56" s="377">
        <f>IF(+I14&lt;F55,I14,D56)</f>
        <v>1446234.1509756097</v>
      </c>
      <c r="F56" s="55">
        <f t="shared" si="30"/>
        <v>4417228.4002937432</v>
      </c>
      <c r="G56" s="378">
        <f t="shared" si="36"/>
        <v>2062123.4191495823</v>
      </c>
      <c r="H56" s="363">
        <f t="shared" si="37"/>
        <v>2062123.4191495823</v>
      </c>
      <c r="I56" s="52">
        <f t="shared" si="31"/>
        <v>0</v>
      </c>
      <c r="J56" s="52"/>
      <c r="K56" s="129"/>
      <c r="L56" s="54">
        <f t="shared" si="32"/>
        <v>0</v>
      </c>
      <c r="M56" s="129"/>
      <c r="N56" s="54">
        <f t="shared" si="33"/>
        <v>0</v>
      </c>
      <c r="O56" s="54">
        <f t="shared" si="34"/>
        <v>0</v>
      </c>
      <c r="P56" s="1"/>
    </row>
    <row r="57" spans="2:17" ht="12.5">
      <c r="B57" s="7" t="str">
        <f t="shared" si="35"/>
        <v/>
      </c>
      <c r="C57" s="50">
        <f>IF(D11="","-",+C56+1)</f>
        <v>2054</v>
      </c>
      <c r="D57" s="55">
        <f>IF(F56+SUM(E$17:E56)=D$10,F56,D$10-SUM(E$17:E56))</f>
        <v>4417228.4002937432</v>
      </c>
      <c r="E57" s="377">
        <f>IF(+I14&lt;F56,I14,D57)</f>
        <v>1446234.1509756097</v>
      </c>
      <c r="F57" s="55">
        <f t="shared" si="30"/>
        <v>2970994.2493181336</v>
      </c>
      <c r="G57" s="378">
        <f t="shared" si="36"/>
        <v>1888843.2190056127</v>
      </c>
      <c r="H57" s="363">
        <f t="shared" si="37"/>
        <v>1888843.2190056127</v>
      </c>
      <c r="I57" s="52">
        <f t="shared" si="31"/>
        <v>0</v>
      </c>
      <c r="J57" s="52"/>
      <c r="K57" s="129"/>
      <c r="L57" s="54">
        <f t="shared" si="32"/>
        <v>0</v>
      </c>
      <c r="M57" s="129"/>
      <c r="N57" s="54">
        <f t="shared" si="33"/>
        <v>0</v>
      </c>
      <c r="O57" s="54">
        <f t="shared" si="34"/>
        <v>0</v>
      </c>
      <c r="P57" s="1"/>
    </row>
    <row r="58" spans="2:17" ht="12.5">
      <c r="B58" s="7" t="str">
        <f t="shared" si="35"/>
        <v/>
      </c>
      <c r="C58" s="50">
        <f>IF(D11="","-",+C57+1)</f>
        <v>2055</v>
      </c>
      <c r="D58" s="55">
        <f>IF(F57+SUM(E$17:E57)=D$10,F57,D$10-SUM(E$17:E57))</f>
        <v>2970994.2493181336</v>
      </c>
      <c r="E58" s="377">
        <f>IF(+I14&lt;F57,I14,D58)</f>
        <v>1446234.1509756097</v>
      </c>
      <c r="F58" s="55">
        <f t="shared" si="30"/>
        <v>1524760.0983425239</v>
      </c>
      <c r="G58" s="378">
        <f t="shared" si="36"/>
        <v>1715563.0188616433</v>
      </c>
      <c r="H58" s="363">
        <f t="shared" si="37"/>
        <v>1715563.0188616433</v>
      </c>
      <c r="I58" s="52">
        <f t="shared" si="31"/>
        <v>0</v>
      </c>
      <c r="J58" s="52"/>
      <c r="K58" s="129"/>
      <c r="L58" s="54">
        <f t="shared" si="32"/>
        <v>0</v>
      </c>
      <c r="M58" s="129"/>
      <c r="N58" s="54">
        <f t="shared" si="33"/>
        <v>0</v>
      </c>
      <c r="O58" s="54">
        <f t="shared" si="34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35"/>
        <v/>
      </c>
      <c r="C59" s="50">
        <f>IF(D11="","-",+C58+1)</f>
        <v>2056</v>
      </c>
      <c r="D59" s="55">
        <f>IF(F58+SUM(E$17:E58)=D$10,F58,D$10-SUM(E$17:E58))</f>
        <v>1524760.0983425239</v>
      </c>
      <c r="E59" s="377">
        <f>IF(+I14&lt;F58,I14,D59)</f>
        <v>1446234.1509756097</v>
      </c>
      <c r="F59" s="55">
        <f t="shared" si="30"/>
        <v>78525.947366914246</v>
      </c>
      <c r="G59" s="378">
        <f t="shared" si="36"/>
        <v>1542282.8187176737</v>
      </c>
      <c r="H59" s="363">
        <f t="shared" si="37"/>
        <v>1542282.8187176737</v>
      </c>
      <c r="I59" s="52">
        <f t="shared" si="31"/>
        <v>0</v>
      </c>
      <c r="J59" s="52"/>
      <c r="K59" s="129"/>
      <c r="L59" s="54">
        <f t="shared" si="32"/>
        <v>0</v>
      </c>
      <c r="M59" s="129"/>
      <c r="N59" s="54">
        <f t="shared" si="33"/>
        <v>0</v>
      </c>
      <c r="O59" s="54">
        <f t="shared" si="34"/>
        <v>0</v>
      </c>
      <c r="P59" s="1"/>
    </row>
    <row r="60" spans="2:17" ht="12.5">
      <c r="B60" s="7" t="str">
        <f t="shared" si="35"/>
        <v/>
      </c>
      <c r="C60" s="50">
        <f>IF(D11="","-",+C59+1)</f>
        <v>2057</v>
      </c>
      <c r="D60" s="55">
        <f>IF(F59+SUM(E$17:E59)=D$10,F59,D$10-SUM(E$17:E59))</f>
        <v>78525.947366914246</v>
      </c>
      <c r="E60" s="377">
        <f>IF(+I14&lt;F59,I14,D60)</f>
        <v>78525.947366914246</v>
      </c>
      <c r="F60" s="55">
        <f t="shared" si="30"/>
        <v>0</v>
      </c>
      <c r="G60" s="378">
        <f t="shared" si="36"/>
        <v>83230.231201953895</v>
      </c>
      <c r="H60" s="363">
        <f t="shared" si="37"/>
        <v>83230.231201953895</v>
      </c>
      <c r="I60" s="52">
        <f t="shared" si="31"/>
        <v>0</v>
      </c>
      <c r="J60" s="52"/>
      <c r="K60" s="129"/>
      <c r="L60" s="54">
        <f t="shared" si="32"/>
        <v>0</v>
      </c>
      <c r="M60" s="129"/>
      <c r="N60" s="54">
        <f t="shared" si="33"/>
        <v>0</v>
      </c>
      <c r="O60" s="54">
        <f t="shared" si="34"/>
        <v>0</v>
      </c>
      <c r="P60" s="1"/>
    </row>
    <row r="61" spans="2:17" ht="12.5">
      <c r="B61" s="7" t="str">
        <f t="shared" si="35"/>
        <v/>
      </c>
      <c r="C61" s="50">
        <f>IF(D11="","-",+C60+1)</f>
        <v>2058</v>
      </c>
      <c r="D61" s="55">
        <f>IF(F60+SUM(E$17:E60)=D$10,F60,D$10-SUM(E$17:E60))</f>
        <v>0</v>
      </c>
      <c r="E61" s="377">
        <f>IF(+I14&lt;F60,I14,D61)</f>
        <v>0</v>
      </c>
      <c r="F61" s="55">
        <f t="shared" si="30"/>
        <v>0</v>
      </c>
      <c r="G61" s="379">
        <f t="shared" si="36"/>
        <v>0</v>
      </c>
      <c r="H61" s="363">
        <f t="shared" si="37"/>
        <v>0</v>
      </c>
      <c r="I61" s="52">
        <f t="shared" si="31"/>
        <v>0</v>
      </c>
      <c r="J61" s="52"/>
      <c r="K61" s="129"/>
      <c r="L61" s="54">
        <f t="shared" si="32"/>
        <v>0</v>
      </c>
      <c r="M61" s="129"/>
      <c r="N61" s="54">
        <f t="shared" si="33"/>
        <v>0</v>
      </c>
      <c r="O61" s="54">
        <f t="shared" si="34"/>
        <v>0</v>
      </c>
      <c r="P61" s="1"/>
    </row>
    <row r="62" spans="2:17" ht="12.5">
      <c r="B62" s="7" t="str">
        <f t="shared" si="35"/>
        <v/>
      </c>
      <c r="C62" s="50">
        <f>IF(D11="","-",+C61+1)</f>
        <v>2059</v>
      </c>
      <c r="D62" s="55">
        <f>IF(F61+SUM(E$17:E61)=D$10,F61,D$10-SUM(E$17:E61))</f>
        <v>0</v>
      </c>
      <c r="E62" s="377">
        <f>IF(+I14&lt;F61,I14,D62)</f>
        <v>0</v>
      </c>
      <c r="F62" s="55">
        <f t="shared" si="30"/>
        <v>0</v>
      </c>
      <c r="G62" s="379">
        <f t="shared" si="36"/>
        <v>0</v>
      </c>
      <c r="H62" s="363">
        <f t="shared" si="37"/>
        <v>0</v>
      </c>
      <c r="I62" s="52">
        <f t="shared" si="31"/>
        <v>0</v>
      </c>
      <c r="J62" s="52"/>
      <c r="K62" s="129"/>
      <c r="L62" s="54">
        <f t="shared" si="32"/>
        <v>0</v>
      </c>
      <c r="M62" s="129"/>
      <c r="N62" s="54">
        <f t="shared" si="33"/>
        <v>0</v>
      </c>
      <c r="O62" s="54">
        <f t="shared" si="34"/>
        <v>0</v>
      </c>
      <c r="P62" s="1"/>
    </row>
    <row r="63" spans="2:17" ht="12.5">
      <c r="B63" s="7" t="str">
        <f t="shared" si="35"/>
        <v/>
      </c>
      <c r="C63" s="50">
        <f>IF(D11="","-",+C62+1)</f>
        <v>2060</v>
      </c>
      <c r="D63" s="55">
        <f>IF(F62+SUM(E$17:E62)=D$10,F62,D$10-SUM(E$17:E62))</f>
        <v>0</v>
      </c>
      <c r="E63" s="377">
        <f>IF(+I14&lt;F62,I14,D63)</f>
        <v>0</v>
      </c>
      <c r="F63" s="55">
        <f t="shared" si="30"/>
        <v>0</v>
      </c>
      <c r="G63" s="379">
        <f t="shared" si="36"/>
        <v>0</v>
      </c>
      <c r="H63" s="363">
        <f t="shared" si="37"/>
        <v>0</v>
      </c>
      <c r="I63" s="52">
        <f t="shared" si="31"/>
        <v>0</v>
      </c>
      <c r="J63" s="52"/>
      <c r="K63" s="129"/>
      <c r="L63" s="54">
        <f t="shared" si="32"/>
        <v>0</v>
      </c>
      <c r="M63" s="129"/>
      <c r="N63" s="54">
        <f t="shared" si="33"/>
        <v>0</v>
      </c>
      <c r="O63" s="54">
        <f t="shared" si="34"/>
        <v>0</v>
      </c>
      <c r="P63" s="1"/>
    </row>
    <row r="64" spans="2:17" ht="12.5">
      <c r="B64" s="7" t="str">
        <f t="shared" si="35"/>
        <v/>
      </c>
      <c r="C64" s="50">
        <f>IF(D11="","-",+C63+1)</f>
        <v>2061</v>
      </c>
      <c r="D64" s="55">
        <f>IF(F63+SUM(E$17:E63)=D$10,F63,D$10-SUM(E$17:E63))</f>
        <v>0</v>
      </c>
      <c r="E64" s="377">
        <f>IF(+I14&lt;F63,I14,D64)</f>
        <v>0</v>
      </c>
      <c r="F64" s="55">
        <f t="shared" si="30"/>
        <v>0</v>
      </c>
      <c r="G64" s="379">
        <f t="shared" si="36"/>
        <v>0</v>
      </c>
      <c r="H64" s="363">
        <f t="shared" si="37"/>
        <v>0</v>
      </c>
      <c r="I64" s="52">
        <f t="shared" si="31"/>
        <v>0</v>
      </c>
      <c r="J64" s="52"/>
      <c r="K64" s="129"/>
      <c r="L64" s="54">
        <f t="shared" si="32"/>
        <v>0</v>
      </c>
      <c r="M64" s="129"/>
      <c r="N64" s="54">
        <f t="shared" si="33"/>
        <v>0</v>
      </c>
      <c r="O64" s="54">
        <f t="shared" si="34"/>
        <v>0</v>
      </c>
      <c r="P64" s="1"/>
    </row>
    <row r="65" spans="1:16" ht="12.5">
      <c r="B65" s="7" t="str">
        <f t="shared" si="35"/>
        <v/>
      </c>
      <c r="C65" s="50">
        <f>IF(D11="","-",+C64+1)</f>
        <v>2062</v>
      </c>
      <c r="D65" s="55">
        <f>IF(F64+SUM(E$17:E64)=D$10,F64,D$10-SUM(E$17:E64))</f>
        <v>0</v>
      </c>
      <c r="E65" s="377">
        <f>IF(+I14&lt;F64,I14,D65)</f>
        <v>0</v>
      </c>
      <c r="F65" s="55">
        <f t="shared" si="30"/>
        <v>0</v>
      </c>
      <c r="G65" s="379">
        <f t="shared" si="36"/>
        <v>0</v>
      </c>
      <c r="H65" s="363">
        <f t="shared" si="37"/>
        <v>0</v>
      </c>
      <c r="I65" s="52">
        <f t="shared" si="31"/>
        <v>0</v>
      </c>
      <c r="J65" s="52"/>
      <c r="K65" s="129"/>
      <c r="L65" s="54">
        <f t="shared" si="32"/>
        <v>0</v>
      </c>
      <c r="M65" s="129"/>
      <c r="N65" s="54">
        <f t="shared" si="33"/>
        <v>0</v>
      </c>
      <c r="O65" s="54">
        <f t="shared" si="34"/>
        <v>0</v>
      </c>
      <c r="P65" s="1"/>
    </row>
    <row r="66" spans="1:16" ht="12.5">
      <c r="B66" s="7" t="str">
        <f t="shared" si="35"/>
        <v/>
      </c>
      <c r="C66" s="50">
        <f>IF(D11="","-",+C65+1)</f>
        <v>2063</v>
      </c>
      <c r="D66" s="55">
        <f>IF(F65+SUM(E$17:E65)=D$10,F65,D$10-SUM(E$17:E65))</f>
        <v>0</v>
      </c>
      <c r="E66" s="377">
        <f>IF(+I14&lt;F65,I14,D66)</f>
        <v>0</v>
      </c>
      <c r="F66" s="55">
        <f t="shared" si="30"/>
        <v>0</v>
      </c>
      <c r="G66" s="379">
        <f t="shared" si="36"/>
        <v>0</v>
      </c>
      <c r="H66" s="363">
        <f t="shared" si="37"/>
        <v>0</v>
      </c>
      <c r="I66" s="52">
        <f t="shared" si="31"/>
        <v>0</v>
      </c>
      <c r="J66" s="52"/>
      <c r="K66" s="129"/>
      <c r="L66" s="54">
        <f t="shared" si="32"/>
        <v>0</v>
      </c>
      <c r="M66" s="129"/>
      <c r="N66" s="54">
        <f t="shared" si="33"/>
        <v>0</v>
      </c>
      <c r="O66" s="54">
        <f t="shared" si="34"/>
        <v>0</v>
      </c>
      <c r="P66" s="1"/>
    </row>
    <row r="67" spans="1:16" ht="12.5">
      <c r="B67" s="7" t="str">
        <f t="shared" si="35"/>
        <v/>
      </c>
      <c r="C67" s="50">
        <f>IF(D11="","-",+C66+1)</f>
        <v>2064</v>
      </c>
      <c r="D67" s="55">
        <f>IF(F66+SUM(E$17:E66)=D$10,F66,D$10-SUM(E$17:E66))</f>
        <v>0</v>
      </c>
      <c r="E67" s="377">
        <f>IF(+I14&lt;F66,I14,D67)</f>
        <v>0</v>
      </c>
      <c r="F67" s="55">
        <f t="shared" si="30"/>
        <v>0</v>
      </c>
      <c r="G67" s="379">
        <f t="shared" si="36"/>
        <v>0</v>
      </c>
      <c r="H67" s="363">
        <f t="shared" si="37"/>
        <v>0</v>
      </c>
      <c r="I67" s="52">
        <f t="shared" si="31"/>
        <v>0</v>
      </c>
      <c r="J67" s="52"/>
      <c r="K67" s="129"/>
      <c r="L67" s="54">
        <f t="shared" si="32"/>
        <v>0</v>
      </c>
      <c r="M67" s="129"/>
      <c r="N67" s="54">
        <f t="shared" si="33"/>
        <v>0</v>
      </c>
      <c r="O67" s="54">
        <f t="shared" si="34"/>
        <v>0</v>
      </c>
      <c r="P67" s="1"/>
    </row>
    <row r="68" spans="1:16" ht="12.5">
      <c r="B68" s="7" t="str">
        <f t="shared" si="35"/>
        <v/>
      </c>
      <c r="C68" s="50">
        <f>IF(D11="","-",+C67+1)</f>
        <v>2065</v>
      </c>
      <c r="D68" s="55">
        <f>IF(F67+SUM(E$17:E67)=D$10,F67,D$10-SUM(E$17:E67))</f>
        <v>0</v>
      </c>
      <c r="E68" s="377">
        <f>IF(+I14&lt;F67,I14,D68)</f>
        <v>0</v>
      </c>
      <c r="F68" s="55">
        <f t="shared" si="30"/>
        <v>0</v>
      </c>
      <c r="G68" s="379">
        <f t="shared" si="36"/>
        <v>0</v>
      </c>
      <c r="H68" s="363">
        <f t="shared" si="37"/>
        <v>0</v>
      </c>
      <c r="I68" s="52">
        <f t="shared" si="31"/>
        <v>0</v>
      </c>
      <c r="J68" s="52"/>
      <c r="K68" s="129"/>
      <c r="L68" s="54">
        <f t="shared" si="32"/>
        <v>0</v>
      </c>
      <c r="M68" s="129"/>
      <c r="N68" s="54">
        <f t="shared" si="33"/>
        <v>0</v>
      </c>
      <c r="O68" s="54">
        <f t="shared" si="34"/>
        <v>0</v>
      </c>
      <c r="P68" s="1"/>
    </row>
    <row r="69" spans="1:16" ht="12.5">
      <c r="B69" s="7" t="str">
        <f t="shared" si="35"/>
        <v/>
      </c>
      <c r="C69" s="50">
        <f>IF(D11="","-",+C68+1)</f>
        <v>2066</v>
      </c>
      <c r="D69" s="55">
        <f>IF(F68+SUM(E$17:E68)=D$10,F68,D$10-SUM(E$17:E68))</f>
        <v>0</v>
      </c>
      <c r="E69" s="377">
        <f>IF(+I14&lt;F68,I14,D69)</f>
        <v>0</v>
      </c>
      <c r="F69" s="55">
        <f t="shared" si="30"/>
        <v>0</v>
      </c>
      <c r="G69" s="379">
        <f t="shared" si="36"/>
        <v>0</v>
      </c>
      <c r="H69" s="363">
        <f t="shared" si="37"/>
        <v>0</v>
      </c>
      <c r="I69" s="52">
        <f t="shared" si="31"/>
        <v>0</v>
      </c>
      <c r="J69" s="52"/>
      <c r="K69" s="129"/>
      <c r="L69" s="54">
        <f t="shared" si="32"/>
        <v>0</v>
      </c>
      <c r="M69" s="129"/>
      <c r="N69" s="54">
        <f t="shared" si="33"/>
        <v>0</v>
      </c>
      <c r="O69" s="54">
        <f t="shared" si="34"/>
        <v>0</v>
      </c>
      <c r="P69" s="1"/>
    </row>
    <row r="70" spans="1:16" ht="12.5">
      <c r="B70" s="7" t="str">
        <f t="shared" si="35"/>
        <v/>
      </c>
      <c r="C70" s="50">
        <f>IF(D11="","-",+C69+1)</f>
        <v>2067</v>
      </c>
      <c r="D70" s="55">
        <f>IF(F69+SUM(E$17:E69)=D$10,F69,D$10-SUM(E$17:E69))</f>
        <v>0</v>
      </c>
      <c r="E70" s="377">
        <f>IF(+I14&lt;F69,I14,D70)</f>
        <v>0</v>
      </c>
      <c r="F70" s="55">
        <f t="shared" si="30"/>
        <v>0</v>
      </c>
      <c r="G70" s="379">
        <f t="shared" si="36"/>
        <v>0</v>
      </c>
      <c r="H70" s="363">
        <f t="shared" si="37"/>
        <v>0</v>
      </c>
      <c r="I70" s="52">
        <f t="shared" si="31"/>
        <v>0</v>
      </c>
      <c r="J70" s="52"/>
      <c r="K70" s="129"/>
      <c r="L70" s="54">
        <f t="shared" si="32"/>
        <v>0</v>
      </c>
      <c r="M70" s="129"/>
      <c r="N70" s="54">
        <f t="shared" si="33"/>
        <v>0</v>
      </c>
      <c r="O70" s="54">
        <f t="shared" si="34"/>
        <v>0</v>
      </c>
      <c r="P70" s="1"/>
    </row>
    <row r="71" spans="1:16" ht="12.5">
      <c r="B71" s="7" t="str">
        <f t="shared" si="35"/>
        <v/>
      </c>
      <c r="C71" s="50">
        <f>IF(D11="","-",+C70+1)</f>
        <v>2068</v>
      </c>
      <c r="D71" s="55">
        <f>IF(F70+SUM(E$17:E70)=D$10,F70,D$10-SUM(E$17:E70))</f>
        <v>0</v>
      </c>
      <c r="E71" s="377">
        <f>IF(+I14&lt;F70,I14,D71)</f>
        <v>0</v>
      </c>
      <c r="F71" s="55">
        <f t="shared" si="30"/>
        <v>0</v>
      </c>
      <c r="G71" s="379">
        <f t="shared" si="36"/>
        <v>0</v>
      </c>
      <c r="H71" s="363">
        <f t="shared" si="37"/>
        <v>0</v>
      </c>
      <c r="I71" s="52">
        <f t="shared" si="31"/>
        <v>0</v>
      </c>
      <c r="J71" s="52"/>
      <c r="K71" s="129"/>
      <c r="L71" s="54">
        <f t="shared" si="32"/>
        <v>0</v>
      </c>
      <c r="M71" s="129"/>
      <c r="N71" s="54">
        <f t="shared" si="33"/>
        <v>0</v>
      </c>
      <c r="O71" s="54">
        <f t="shared" si="34"/>
        <v>0</v>
      </c>
      <c r="P71" s="1"/>
    </row>
    <row r="72" spans="1:16" ht="13" thickBot="1">
      <c r="B72" s="7" t="str">
        <f t="shared" si="35"/>
        <v/>
      </c>
      <c r="C72" s="59">
        <f>IF(D11="","-",+C71+1)</f>
        <v>2069</v>
      </c>
      <c r="D72" s="60">
        <f>IF(F71+SUM(E$17:E71)=D$10,F71,D$10-SUM(E$17:E71))</f>
        <v>0</v>
      </c>
      <c r="E72" s="380">
        <f>IF(+I14&lt;F71,I14,D72)</f>
        <v>0</v>
      </c>
      <c r="F72" s="60">
        <f t="shared" si="30"/>
        <v>0</v>
      </c>
      <c r="G72" s="381">
        <f t="shared" si="36"/>
        <v>0</v>
      </c>
      <c r="H72" s="361">
        <f t="shared" si="37"/>
        <v>0</v>
      </c>
      <c r="I72" s="63">
        <f t="shared" si="31"/>
        <v>0</v>
      </c>
      <c r="J72" s="52"/>
      <c r="K72" s="130"/>
      <c r="L72" s="64">
        <f t="shared" si="32"/>
        <v>0</v>
      </c>
      <c r="M72" s="130"/>
      <c r="N72" s="64">
        <f t="shared" si="33"/>
        <v>0</v>
      </c>
      <c r="O72" s="64">
        <f t="shared" si="34"/>
        <v>0</v>
      </c>
      <c r="P72" s="1"/>
    </row>
    <row r="73" spans="1:16" ht="12.5">
      <c r="C73" s="12" t="s">
        <v>78</v>
      </c>
      <c r="D73" s="292"/>
      <c r="E73" s="292">
        <f>SUM(E17:E72)</f>
        <v>59295600.189999983</v>
      </c>
      <c r="F73" s="292"/>
      <c r="G73" s="292">
        <f>SUM(G17:G72)</f>
        <v>207674899.65418932</v>
      </c>
      <c r="H73" s="292">
        <f>SUM(H17:H72)</f>
        <v>207674899.65418932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1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1:16" ht="17.5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33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  <c r="Q85" s="1"/>
    </row>
    <row r="86" spans="1:17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6701416.9696712773</v>
      </c>
      <c r="N87" s="386">
        <f>IF(J92&lt;D11,0,VLOOKUP(J92,C17:O72,11))</f>
        <v>6701416.9696712773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6875570.2796145948</v>
      </c>
      <c r="N88" s="389">
        <f>IF(J92&lt;D11,0,VLOOKUP(J92,C99:P154,7))</f>
        <v>6875570.2796145948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27" t="str">
        <f>D7</f>
        <v xml:space="preserve"> Flint Creek-Shipe Road 345 kV Line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174153.30994331744</v>
      </c>
      <c r="N89" s="391">
        <f>+N88-N87</f>
        <v>174153.30994331744</v>
      </c>
      <c r="O89" s="392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  <c r="Q90" s="1"/>
    </row>
    <row r="91" spans="1:17" ht="13.5" thickBot="1">
      <c r="C91" s="75" t="s">
        <v>85</v>
      </c>
      <c r="D91" s="91" t="str">
        <f>+D9</f>
        <v>TP2008126</v>
      </c>
      <c r="E91" s="76"/>
      <c r="F91" s="76"/>
      <c r="G91" s="76"/>
      <c r="H91" s="76"/>
      <c r="I91" s="76"/>
      <c r="J91" s="95"/>
      <c r="Q91" s="1"/>
    </row>
    <row r="92" spans="1:17" ht="13">
      <c r="C92" s="34" t="s">
        <v>51</v>
      </c>
      <c r="D92" s="362">
        <v>59295600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  <c r="Q92" s="1"/>
    </row>
    <row r="93" spans="1:17" ht="12.5">
      <c r="C93" s="34" t="s">
        <v>54</v>
      </c>
      <c r="D93" s="88">
        <v>2012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3">
        <f>IF(D11=I10,"",D12)</f>
        <v>4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1347627.2727272727</v>
      </c>
      <c r="K96" s="292"/>
      <c r="L96" s="292"/>
      <c r="M96" s="292"/>
      <c r="N96" s="292"/>
      <c r="O96" s="292"/>
      <c r="P96" s="1"/>
      <c r="Q96" s="1"/>
    </row>
    <row r="97" spans="1:17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  <c r="Q98" s="1"/>
    </row>
    <row r="99" spans="1:17" ht="12.5">
      <c r="C99" s="50">
        <f>IF(D93= "","-",D93)</f>
        <v>2012</v>
      </c>
      <c r="D99" s="133">
        <v>0</v>
      </c>
      <c r="E99" s="375">
        <v>48831.630952380954</v>
      </c>
      <c r="F99" s="137">
        <v>4053025.3690476189</v>
      </c>
      <c r="G99" s="140">
        <v>2026512.6845238095</v>
      </c>
      <c r="H99" s="396">
        <v>347040.94031483348</v>
      </c>
      <c r="I99" s="397">
        <v>347040.94031483348</v>
      </c>
      <c r="J99" s="154">
        <f t="shared" ref="J99:J130" si="38">+I99-H99</f>
        <v>0</v>
      </c>
      <c r="K99" s="54"/>
      <c r="L99" s="112">
        <f t="shared" ref="L99:L104" si="39">H99</f>
        <v>347040.94031483348</v>
      </c>
      <c r="M99" s="53">
        <f t="shared" ref="M99:M130" si="40">IF(L99&lt;&gt;0,+H99-L99,0)</f>
        <v>0</v>
      </c>
      <c r="N99" s="112">
        <f t="shared" ref="N99:N104" si="41">I99</f>
        <v>347040.94031483348</v>
      </c>
      <c r="O99" s="53">
        <f t="shared" ref="O99:O130" si="42">IF(N99&lt;&gt;0,+I99-N99,0)</f>
        <v>0</v>
      </c>
      <c r="P99" s="53">
        <f t="shared" ref="P99:P130" si="43">+O99-M99</f>
        <v>0</v>
      </c>
      <c r="Q99" s="1"/>
    </row>
    <row r="100" spans="1:17" ht="12.5">
      <c r="B100" s="7" t="str">
        <f t="shared" ref="B100:B131" si="44">IF(D100=F99,"","IU")</f>
        <v>IU</v>
      </c>
      <c r="C100" s="50">
        <f>IF(D93="","-",+C99+1)</f>
        <v>2013</v>
      </c>
      <c r="D100" s="133">
        <v>8932602.3690476194</v>
      </c>
      <c r="E100" s="375">
        <v>213843.66666666666</v>
      </c>
      <c r="F100" s="137">
        <v>8718758.7023809534</v>
      </c>
      <c r="G100" s="137">
        <v>8825680.5357142873</v>
      </c>
      <c r="H100" s="396">
        <v>1407885.0103828101</v>
      </c>
      <c r="I100" s="397">
        <v>1407885.0103828101</v>
      </c>
      <c r="J100" s="154">
        <v>0</v>
      </c>
      <c r="K100" s="54"/>
      <c r="L100" s="113">
        <f t="shared" si="39"/>
        <v>1407885.0103828101</v>
      </c>
      <c r="M100" s="54">
        <f t="shared" ref="M100:M105" si="45">IF(L100&lt;&gt;0,+H100-L100,0)</f>
        <v>0</v>
      </c>
      <c r="N100" s="113">
        <f t="shared" si="41"/>
        <v>1407885.0103828101</v>
      </c>
      <c r="O100" s="54">
        <f>IF(N100&lt;&gt;0,+I100-N100,0)</f>
        <v>0</v>
      </c>
      <c r="P100" s="54">
        <f>+O100-M100</f>
        <v>0</v>
      </c>
      <c r="Q100" s="1"/>
    </row>
    <row r="101" spans="1:17" ht="12.5">
      <c r="B101" s="7" t="str">
        <f t="shared" si="44"/>
        <v>IU</v>
      </c>
      <c r="C101" s="50">
        <f>IF(D93="","-",+C100+1)</f>
        <v>2014</v>
      </c>
      <c r="D101" s="133">
        <v>57803227.702380955</v>
      </c>
      <c r="E101" s="375">
        <v>1382521.5</v>
      </c>
      <c r="F101" s="137">
        <v>56420706.202380955</v>
      </c>
      <c r="G101" s="137">
        <v>57111966.952380955</v>
      </c>
      <c r="H101" s="396">
        <v>9145377.6421220824</v>
      </c>
      <c r="I101" s="397">
        <v>9145377.6421220824</v>
      </c>
      <c r="J101" s="54">
        <v>0</v>
      </c>
      <c r="K101" s="54"/>
      <c r="L101" s="113">
        <f t="shared" si="39"/>
        <v>9145377.6421220824</v>
      </c>
      <c r="M101" s="54">
        <f t="shared" si="45"/>
        <v>0</v>
      </c>
      <c r="N101" s="113">
        <f t="shared" si="41"/>
        <v>9145377.6421220824</v>
      </c>
      <c r="O101" s="54">
        <f>IF(N101&lt;&gt;0,+I101-N101,0)</f>
        <v>0</v>
      </c>
      <c r="P101" s="54">
        <f>+O101-M101</f>
        <v>0</v>
      </c>
      <c r="Q101" s="1"/>
    </row>
    <row r="102" spans="1:17" ht="12.5">
      <c r="B102" s="7" t="str">
        <f t="shared" si="44"/>
        <v>IU</v>
      </c>
      <c r="C102" s="50">
        <f>IF(D93="","-",+C101+1)</f>
        <v>2015</v>
      </c>
      <c r="D102" s="133">
        <v>56479124.932380959</v>
      </c>
      <c r="E102" s="375">
        <v>1383912.4221428572</v>
      </c>
      <c r="F102" s="137">
        <v>55095212.510238104</v>
      </c>
      <c r="G102" s="137">
        <v>55787168.721309528</v>
      </c>
      <c r="H102" s="396">
        <v>8734925.0443726294</v>
      </c>
      <c r="I102" s="397">
        <v>8734925.0443726294</v>
      </c>
      <c r="J102" s="54">
        <f t="shared" si="38"/>
        <v>0</v>
      </c>
      <c r="K102" s="54"/>
      <c r="L102" s="113">
        <f t="shared" si="39"/>
        <v>8734925.0443726294</v>
      </c>
      <c r="M102" s="54">
        <f t="shared" si="45"/>
        <v>0</v>
      </c>
      <c r="N102" s="113">
        <f t="shared" si="41"/>
        <v>8734925.0443726294</v>
      </c>
      <c r="O102" s="54">
        <f>IF(N102&lt;&gt;0,+I102-N102,0)</f>
        <v>0</v>
      </c>
      <c r="P102" s="54">
        <f>+O102-M102</f>
        <v>0</v>
      </c>
      <c r="Q102" s="1"/>
    </row>
    <row r="103" spans="1:17" ht="12.5">
      <c r="B103" s="7" t="str">
        <f t="shared" si="44"/>
        <v>IU</v>
      </c>
      <c r="C103" s="50">
        <f>IF(D93="","-",+C102+1)</f>
        <v>2016</v>
      </c>
      <c r="D103" s="133">
        <v>56276678.780238092</v>
      </c>
      <c r="E103" s="375">
        <v>1379204.3720930233</v>
      </c>
      <c r="F103" s="137">
        <v>54897474.40814507</v>
      </c>
      <c r="G103" s="137">
        <v>55587076.594191581</v>
      </c>
      <c r="H103" s="396">
        <v>8435983.0947099216</v>
      </c>
      <c r="I103" s="397">
        <v>8435983.0947099216</v>
      </c>
      <c r="J103" s="54">
        <f t="shared" si="38"/>
        <v>0</v>
      </c>
      <c r="K103" s="54"/>
      <c r="L103" s="113">
        <f t="shared" si="39"/>
        <v>8435983.0947099216</v>
      </c>
      <c r="M103" s="54">
        <f t="shared" si="45"/>
        <v>0</v>
      </c>
      <c r="N103" s="113">
        <f t="shared" si="41"/>
        <v>8435983.0947099216</v>
      </c>
      <c r="O103" s="54">
        <f>IF(N103&lt;&gt;0,+I103-N103,0)</f>
        <v>0</v>
      </c>
      <c r="P103" s="54">
        <f>+O103-M103</f>
        <v>0</v>
      </c>
      <c r="Q103" s="1"/>
    </row>
    <row r="104" spans="1:17" ht="12.5">
      <c r="B104" s="7" t="str">
        <f t="shared" si="44"/>
        <v/>
      </c>
      <c r="C104" s="50">
        <f>IF(D93="","-",+C103+1)</f>
        <v>2017</v>
      </c>
      <c r="D104" s="133">
        <v>54897474.40814507</v>
      </c>
      <c r="E104" s="375">
        <v>1412042.5714285714</v>
      </c>
      <c r="F104" s="137">
        <v>53485431.836716495</v>
      </c>
      <c r="G104" s="137">
        <v>54191453.122430786</v>
      </c>
      <c r="H104" s="396">
        <v>7994757.3762234207</v>
      </c>
      <c r="I104" s="397">
        <v>7994757.3762234207</v>
      </c>
      <c r="J104" s="54">
        <f t="shared" si="38"/>
        <v>0</v>
      </c>
      <c r="K104" s="54"/>
      <c r="L104" s="113">
        <f t="shared" si="39"/>
        <v>7994757.3762234207</v>
      </c>
      <c r="M104" s="54">
        <f t="shared" si="45"/>
        <v>0</v>
      </c>
      <c r="N104" s="113">
        <f t="shared" si="41"/>
        <v>7994757.3762234207</v>
      </c>
      <c r="O104" s="54">
        <f>IF(N104&lt;&gt;0,+I104-N104,0)</f>
        <v>0</v>
      </c>
      <c r="P104" s="54">
        <f>+O104-M104</f>
        <v>0</v>
      </c>
      <c r="Q104" s="1"/>
    </row>
    <row r="105" spans="1:17" ht="12.5">
      <c r="B105" s="7" t="str">
        <f t="shared" si="44"/>
        <v/>
      </c>
      <c r="C105" s="50">
        <f>IF(D93="","-",+C104+1)</f>
        <v>2018</v>
      </c>
      <c r="D105" s="133">
        <v>53485431.836716495</v>
      </c>
      <c r="E105" s="375">
        <v>1412042.5714285714</v>
      </c>
      <c r="F105" s="137">
        <v>52073389.265287921</v>
      </c>
      <c r="G105" s="137">
        <v>52779410.551002204</v>
      </c>
      <c r="H105" s="396">
        <v>6985790.362479778</v>
      </c>
      <c r="I105" s="397">
        <v>6985790.362479778</v>
      </c>
      <c r="J105" s="54">
        <f t="shared" si="38"/>
        <v>0</v>
      </c>
      <c r="K105" s="54"/>
      <c r="L105" s="113">
        <f t="shared" ref="L105" si="46">H105</f>
        <v>6985790.362479778</v>
      </c>
      <c r="M105" s="54">
        <f t="shared" si="45"/>
        <v>0</v>
      </c>
      <c r="N105" s="113">
        <f t="shared" ref="N105" si="47">I105</f>
        <v>6985790.362479778</v>
      </c>
      <c r="O105" s="54">
        <f t="shared" si="42"/>
        <v>0</v>
      </c>
      <c r="P105" s="54">
        <f t="shared" si="43"/>
        <v>0</v>
      </c>
      <c r="Q105" s="1"/>
    </row>
    <row r="106" spans="1:17" ht="12.5">
      <c r="B106" s="7" t="str">
        <f t="shared" si="44"/>
        <v/>
      </c>
      <c r="C106" s="50">
        <f>IF(D93="","-",+C105+1)</f>
        <v>2019</v>
      </c>
      <c r="D106" s="133">
        <v>52073389.265287921</v>
      </c>
      <c r="E106" s="375">
        <v>1379204.3720930233</v>
      </c>
      <c r="F106" s="137">
        <v>50694184.893194899</v>
      </c>
      <c r="G106" s="137">
        <v>51383787.07924141</v>
      </c>
      <c r="H106" s="396">
        <v>6879353.0244559515</v>
      </c>
      <c r="I106" s="397">
        <v>6879353.0244559515</v>
      </c>
      <c r="J106" s="54">
        <f t="shared" si="38"/>
        <v>0</v>
      </c>
      <c r="K106" s="54"/>
      <c r="L106" s="113">
        <f t="shared" ref="L106:L107" si="48">H106</f>
        <v>6879353.0244559515</v>
      </c>
      <c r="M106" s="54">
        <f t="shared" ref="M106:M107" si="49">IF(L106&lt;&gt;0,+H106-L106,0)</f>
        <v>0</v>
      </c>
      <c r="N106" s="113">
        <f t="shared" ref="N106:N107" si="50">I106</f>
        <v>6879353.0244559515</v>
      </c>
      <c r="O106" s="54">
        <f t="shared" si="42"/>
        <v>0</v>
      </c>
      <c r="P106" s="54">
        <f t="shared" si="43"/>
        <v>0</v>
      </c>
      <c r="Q106" s="1"/>
    </row>
    <row r="107" spans="1:17" ht="12.5">
      <c r="B107" s="7" t="str">
        <f t="shared" si="44"/>
        <v/>
      </c>
      <c r="C107" s="50">
        <f>IF(D93="","-",+C106+1)</f>
        <v>2020</v>
      </c>
      <c r="D107" s="133">
        <v>50694184.893194899</v>
      </c>
      <c r="E107" s="375">
        <v>1412042.5714285714</v>
      </c>
      <c r="F107" s="137">
        <v>49282142.321766324</v>
      </c>
      <c r="G107" s="137">
        <v>49988163.607480615</v>
      </c>
      <c r="H107" s="396">
        <v>6789460.9103591554</v>
      </c>
      <c r="I107" s="397">
        <v>6789460.9103591554</v>
      </c>
      <c r="J107" s="54">
        <f t="shared" si="38"/>
        <v>0</v>
      </c>
      <c r="K107" s="54"/>
      <c r="L107" s="113">
        <f t="shared" si="48"/>
        <v>6789460.9103591554</v>
      </c>
      <c r="M107" s="54">
        <f t="shared" si="49"/>
        <v>0</v>
      </c>
      <c r="N107" s="113">
        <f t="shared" si="50"/>
        <v>6789460.9103591554</v>
      </c>
      <c r="O107" s="54">
        <f t="shared" si="42"/>
        <v>0</v>
      </c>
      <c r="P107" s="54">
        <f t="shared" si="43"/>
        <v>0</v>
      </c>
      <c r="Q107" s="1"/>
    </row>
    <row r="108" spans="1:17" ht="12.5">
      <c r="B108" s="7" t="str">
        <f t="shared" si="44"/>
        <v/>
      </c>
      <c r="C108" s="50">
        <f>IF(D93="","-",+C107+1)</f>
        <v>2021</v>
      </c>
      <c r="D108" s="133">
        <v>49282142.321766324</v>
      </c>
      <c r="E108" s="375">
        <v>1446482.6341463414</v>
      </c>
      <c r="F108" s="137">
        <v>47835659.687619984</v>
      </c>
      <c r="G108" s="137">
        <v>48558901.004693151</v>
      </c>
      <c r="H108" s="396">
        <v>6958608.7151588602</v>
      </c>
      <c r="I108" s="397">
        <v>6958608.7151588602</v>
      </c>
      <c r="J108" s="54">
        <f t="shared" si="38"/>
        <v>0</v>
      </c>
      <c r="K108" s="54"/>
      <c r="L108" s="113">
        <f t="shared" ref="L108" si="51">H108</f>
        <v>6958608.7151588602</v>
      </c>
      <c r="M108" s="54">
        <f t="shared" ref="M108" si="52">IF(L108&lt;&gt;0,+H108-L108,0)</f>
        <v>0</v>
      </c>
      <c r="N108" s="113">
        <f t="shared" ref="N108" si="53">I108</f>
        <v>6958608.7151588602</v>
      </c>
      <c r="O108" s="54">
        <f t="shared" ref="O108" si="54">IF(N108&lt;&gt;0,+I108-N108,0)</f>
        <v>0</v>
      </c>
      <c r="P108" s="54">
        <f t="shared" ref="P108" si="55">+O108-M108</f>
        <v>0</v>
      </c>
      <c r="Q108" s="1"/>
    </row>
    <row r="109" spans="1:17" ht="13">
      <c r="B109" s="7" t="str">
        <f t="shared" si="44"/>
        <v/>
      </c>
      <c r="C109" s="459">
        <f>IF(D93="","-",+C108+1)</f>
        <v>2022</v>
      </c>
      <c r="D109" s="133">
        <v>47835659.687619984</v>
      </c>
      <c r="E109" s="375">
        <v>1412042.5714285714</v>
      </c>
      <c r="F109" s="137">
        <v>46423617.11619141</v>
      </c>
      <c r="G109" s="137">
        <v>47129638.401905701</v>
      </c>
      <c r="H109" s="396">
        <v>6947788.241485199</v>
      </c>
      <c r="I109" s="397">
        <v>6947788.241485199</v>
      </c>
      <c r="J109" s="54">
        <f t="shared" si="38"/>
        <v>0</v>
      </c>
      <c r="K109" s="54"/>
      <c r="L109" s="113">
        <f t="shared" ref="L109:L111" si="56">H109</f>
        <v>6947788.241485199</v>
      </c>
      <c r="M109" s="54">
        <f t="shared" ref="M109:M111" si="57">IF(L109&lt;&gt;0,+H109-L109,0)</f>
        <v>0</v>
      </c>
      <c r="N109" s="113">
        <f t="shared" ref="N109:N111" si="58">I109</f>
        <v>6947788.241485199</v>
      </c>
      <c r="O109" s="54">
        <f t="shared" ref="O109:O111" si="59">IF(N109&lt;&gt;0,+I109-N109,0)</f>
        <v>0</v>
      </c>
      <c r="P109" s="54">
        <f t="shared" ref="P109:P111" si="60">+O109-M109</f>
        <v>0</v>
      </c>
      <c r="Q109" s="1"/>
    </row>
    <row r="110" spans="1:17" ht="12.5">
      <c r="B110" s="7" t="str">
        <f t="shared" si="44"/>
        <v>IU</v>
      </c>
      <c r="C110" s="50">
        <f>IF(D93="","-",+C109+1)</f>
        <v>2023</v>
      </c>
      <c r="D110" s="133">
        <v>46423617.016191438</v>
      </c>
      <c r="E110" s="375">
        <v>1347858.8159090912</v>
      </c>
      <c r="F110" s="137">
        <v>45075758.20028235</v>
      </c>
      <c r="G110" s="137">
        <v>45749687.608236894</v>
      </c>
      <c r="H110" s="396">
        <v>6991771.5995218614</v>
      </c>
      <c r="I110" s="397">
        <v>6991771.5995218614</v>
      </c>
      <c r="J110" s="54">
        <f t="shared" si="38"/>
        <v>0</v>
      </c>
      <c r="K110" s="54"/>
      <c r="L110" s="113">
        <f t="shared" si="56"/>
        <v>6991771.5995218614</v>
      </c>
      <c r="M110" s="54">
        <f t="shared" si="57"/>
        <v>0</v>
      </c>
      <c r="N110" s="113">
        <f t="shared" si="58"/>
        <v>6991771.5995218614</v>
      </c>
      <c r="O110" s="54">
        <f t="shared" si="59"/>
        <v>0</v>
      </c>
      <c r="P110" s="54">
        <f t="shared" si="60"/>
        <v>0</v>
      </c>
      <c r="Q110" s="1"/>
    </row>
    <row r="111" spans="1:17" ht="12.5">
      <c r="B111" s="7" t="str">
        <f t="shared" si="44"/>
        <v>IU</v>
      </c>
      <c r="C111" s="50">
        <f>IF(D93="","-",+C110+1)</f>
        <v>2024</v>
      </c>
      <c r="D111" s="133">
        <v>45065570.490282327</v>
      </c>
      <c r="E111" s="375">
        <v>1347627.2770454546</v>
      </c>
      <c r="F111" s="137">
        <v>43717943.213236876</v>
      </c>
      <c r="G111" s="137">
        <v>44391756.851759598</v>
      </c>
      <c r="H111" s="396">
        <v>6875570.2796145948</v>
      </c>
      <c r="I111" s="397">
        <v>6875570.2796145948</v>
      </c>
      <c r="J111" s="54">
        <f t="shared" si="38"/>
        <v>0</v>
      </c>
      <c r="K111" s="54"/>
      <c r="L111" s="113">
        <f t="shared" si="56"/>
        <v>6875570.2796145948</v>
      </c>
      <c r="M111" s="54">
        <f t="shared" si="57"/>
        <v>0</v>
      </c>
      <c r="N111" s="113">
        <f t="shared" si="58"/>
        <v>6875570.2796145948</v>
      </c>
      <c r="O111" s="54">
        <f t="shared" si="59"/>
        <v>0</v>
      </c>
      <c r="P111" s="54">
        <f t="shared" si="60"/>
        <v>0</v>
      </c>
      <c r="Q111" s="1"/>
    </row>
    <row r="112" spans="1:17" ht="12.5">
      <c r="B112" s="7" t="str">
        <f t="shared" si="44"/>
        <v>IU</v>
      </c>
      <c r="C112" s="50">
        <f>IF(D93="","-",+C111+1)</f>
        <v>2025</v>
      </c>
      <c r="D112" s="12">
        <f>IF(F111+SUM(E$99:E111)=D$92,F111,D$92-SUM(E$99:E111))</f>
        <v>43717943.023236878</v>
      </c>
      <c r="E112" s="377">
        <f>IF(+J96&lt;F111,J96,D112)</f>
        <v>1347627.2727272727</v>
      </c>
      <c r="F112" s="55">
        <f t="shared" ref="F112:F131" si="61">+D112-E112</f>
        <v>42370315.750509605</v>
      </c>
      <c r="G112" s="55">
        <f t="shared" ref="G112:G130" si="62">+(F112+D112)/2</f>
        <v>43044129.386873245</v>
      </c>
      <c r="H112" s="379">
        <f t="shared" ref="H112:H130" si="63">+J$94*G112+E112</f>
        <v>6707755.159542704</v>
      </c>
      <c r="I112" s="398">
        <f t="shared" ref="I112:I130" si="64">+J$95*G112+E112</f>
        <v>6707755.159542704</v>
      </c>
      <c r="J112" s="54">
        <f t="shared" si="38"/>
        <v>0</v>
      </c>
      <c r="K112" s="54"/>
      <c r="L112" s="129"/>
      <c r="M112" s="54">
        <f t="shared" si="40"/>
        <v>0</v>
      </c>
      <c r="N112" s="129"/>
      <c r="O112" s="54">
        <f t="shared" si="42"/>
        <v>0</v>
      </c>
      <c r="P112" s="54">
        <f t="shared" si="43"/>
        <v>0</v>
      </c>
      <c r="Q112" s="1"/>
    </row>
    <row r="113" spans="2:17" ht="12.5">
      <c r="B113" s="7" t="str">
        <f t="shared" si="44"/>
        <v/>
      </c>
      <c r="C113" s="50">
        <f>IF(D93="","-",+C112+1)</f>
        <v>2026</v>
      </c>
      <c r="D113" s="12">
        <f>IF(F112+SUM(E$99:E112)=D$92,F112,D$92-SUM(E$99:E112))</f>
        <v>42370315.750509605</v>
      </c>
      <c r="E113" s="377">
        <f>IF(+J96&lt;F112,J96,D113)</f>
        <v>1347627.2727272727</v>
      </c>
      <c r="F113" s="55">
        <f t="shared" si="61"/>
        <v>41022688.477782331</v>
      </c>
      <c r="G113" s="55">
        <f t="shared" si="62"/>
        <v>41696502.114145964</v>
      </c>
      <c r="H113" s="379">
        <f t="shared" si="63"/>
        <v>6539940.0677178614</v>
      </c>
      <c r="I113" s="398">
        <f t="shared" si="64"/>
        <v>6539940.0677178614</v>
      </c>
      <c r="J113" s="54">
        <f t="shared" si="38"/>
        <v>0</v>
      </c>
      <c r="K113" s="54"/>
      <c r="L113" s="129"/>
      <c r="M113" s="54">
        <f t="shared" si="40"/>
        <v>0</v>
      </c>
      <c r="N113" s="129"/>
      <c r="O113" s="54">
        <f t="shared" si="42"/>
        <v>0</v>
      </c>
      <c r="P113" s="54">
        <f t="shared" si="43"/>
        <v>0</v>
      </c>
      <c r="Q113" s="1"/>
    </row>
    <row r="114" spans="2:17" ht="12.5">
      <c r="B114" s="7" t="str">
        <f t="shared" si="44"/>
        <v/>
      </c>
      <c r="C114" s="50">
        <f>IF(D93="","-",+C113+1)</f>
        <v>2027</v>
      </c>
      <c r="D114" s="12">
        <f>IF(F113+SUM(E$99:E113)=D$92,F113,D$92-SUM(E$99:E113))</f>
        <v>41022688.477782331</v>
      </c>
      <c r="E114" s="377">
        <f>IF(+J96&lt;F113,J96,D114)</f>
        <v>1347627.2727272727</v>
      </c>
      <c r="F114" s="55">
        <f t="shared" si="61"/>
        <v>39675061.205055058</v>
      </c>
      <c r="G114" s="55">
        <f t="shared" si="62"/>
        <v>40348874.841418698</v>
      </c>
      <c r="H114" s="379">
        <f t="shared" si="63"/>
        <v>6372124.9758930216</v>
      </c>
      <c r="I114" s="398">
        <f t="shared" si="64"/>
        <v>6372124.9758930216</v>
      </c>
      <c r="J114" s="54">
        <f t="shared" si="38"/>
        <v>0</v>
      </c>
      <c r="K114" s="54"/>
      <c r="L114" s="129"/>
      <c r="M114" s="54">
        <f t="shared" si="40"/>
        <v>0</v>
      </c>
      <c r="N114" s="129"/>
      <c r="O114" s="54">
        <f t="shared" si="42"/>
        <v>0</v>
      </c>
      <c r="P114" s="54">
        <f t="shared" si="43"/>
        <v>0</v>
      </c>
      <c r="Q114" s="1"/>
    </row>
    <row r="115" spans="2:17" ht="12.5">
      <c r="B115" s="7" t="str">
        <f t="shared" si="44"/>
        <v/>
      </c>
      <c r="C115" s="50">
        <f>IF(D93="","-",+C114+1)</f>
        <v>2028</v>
      </c>
      <c r="D115" s="12">
        <f>IF(F114+SUM(E$99:E114)=D$92,F114,D$92-SUM(E$99:E114))</f>
        <v>39675061.205055058</v>
      </c>
      <c r="E115" s="377">
        <f>IF(+J96&lt;F114,J96,D115)</f>
        <v>1347627.2727272727</v>
      </c>
      <c r="F115" s="55">
        <f t="shared" si="61"/>
        <v>38327433.932327785</v>
      </c>
      <c r="G115" s="55">
        <f t="shared" si="62"/>
        <v>39001247.568691418</v>
      </c>
      <c r="H115" s="379">
        <f t="shared" si="63"/>
        <v>6204309.8840681789</v>
      </c>
      <c r="I115" s="398">
        <f t="shared" si="64"/>
        <v>6204309.8840681789</v>
      </c>
      <c r="J115" s="54">
        <f t="shared" si="38"/>
        <v>0</v>
      </c>
      <c r="K115" s="54"/>
      <c r="L115" s="129"/>
      <c r="M115" s="54">
        <f t="shared" si="40"/>
        <v>0</v>
      </c>
      <c r="N115" s="129"/>
      <c r="O115" s="54">
        <f t="shared" si="42"/>
        <v>0</v>
      </c>
      <c r="P115" s="54">
        <f t="shared" si="43"/>
        <v>0</v>
      </c>
      <c r="Q115" s="1"/>
    </row>
    <row r="116" spans="2:17" ht="12.5">
      <c r="B116" s="7" t="str">
        <f t="shared" si="44"/>
        <v/>
      </c>
      <c r="C116" s="50">
        <f>IF(D93="","-",+C115+1)</f>
        <v>2029</v>
      </c>
      <c r="D116" s="12">
        <f>IF(F115+SUM(E$99:E115)=D$92,F115,D$92-SUM(E$99:E115))</f>
        <v>38327433.932327785</v>
      </c>
      <c r="E116" s="377">
        <f>IF(+J96&lt;F115,J96,D116)</f>
        <v>1347627.2727272727</v>
      </c>
      <c r="F116" s="55">
        <f t="shared" si="61"/>
        <v>36979806.659600511</v>
      </c>
      <c r="G116" s="55">
        <f t="shared" si="62"/>
        <v>37653620.295964152</v>
      </c>
      <c r="H116" s="379">
        <f t="shared" si="63"/>
        <v>6036494.7922433391</v>
      </c>
      <c r="I116" s="398">
        <f t="shared" si="64"/>
        <v>6036494.7922433391</v>
      </c>
      <c r="J116" s="54">
        <f t="shared" si="38"/>
        <v>0</v>
      </c>
      <c r="K116" s="54"/>
      <c r="L116" s="129"/>
      <c r="M116" s="54">
        <f t="shared" si="40"/>
        <v>0</v>
      </c>
      <c r="N116" s="129"/>
      <c r="O116" s="54">
        <f t="shared" si="42"/>
        <v>0</v>
      </c>
      <c r="P116" s="54">
        <f t="shared" si="43"/>
        <v>0</v>
      </c>
      <c r="Q116" s="1"/>
    </row>
    <row r="117" spans="2:17" ht="12.5">
      <c r="B117" s="7" t="str">
        <f t="shared" si="44"/>
        <v/>
      </c>
      <c r="C117" s="50">
        <f>IF(D93="","-",+C116+1)</f>
        <v>2030</v>
      </c>
      <c r="D117" s="12">
        <f>IF(F116+SUM(E$99:E116)=D$92,F116,D$92-SUM(E$99:E116))</f>
        <v>36979806.659600511</v>
      </c>
      <c r="E117" s="377">
        <f>IF(+J96&lt;F116,J96,D117)</f>
        <v>1347627.2727272727</v>
      </c>
      <c r="F117" s="55">
        <f t="shared" si="61"/>
        <v>35632179.386873238</v>
      </c>
      <c r="G117" s="55">
        <f t="shared" si="62"/>
        <v>36305993.023236871</v>
      </c>
      <c r="H117" s="379">
        <f t="shared" si="63"/>
        <v>5868679.7004184965</v>
      </c>
      <c r="I117" s="398">
        <f t="shared" si="64"/>
        <v>5868679.7004184965</v>
      </c>
      <c r="J117" s="54">
        <f t="shared" si="38"/>
        <v>0</v>
      </c>
      <c r="K117" s="54"/>
      <c r="L117" s="129"/>
      <c r="M117" s="54">
        <f t="shared" si="40"/>
        <v>0</v>
      </c>
      <c r="N117" s="129"/>
      <c r="O117" s="54">
        <f t="shared" si="42"/>
        <v>0</v>
      </c>
      <c r="P117" s="54">
        <f t="shared" si="43"/>
        <v>0</v>
      </c>
      <c r="Q117" s="1"/>
    </row>
    <row r="118" spans="2:17" ht="12.5">
      <c r="B118" s="7" t="str">
        <f t="shared" si="44"/>
        <v/>
      </c>
      <c r="C118" s="50">
        <f>IF(D93="","-",+C117+1)</f>
        <v>2031</v>
      </c>
      <c r="D118" s="12">
        <f>IF(F117+SUM(E$99:E117)=D$92,F117,D$92-SUM(E$99:E117))</f>
        <v>35632179.386873238</v>
      </c>
      <c r="E118" s="377">
        <f>IF(+J96&lt;F117,J96,D118)</f>
        <v>1347627.2727272727</v>
      </c>
      <c r="F118" s="55">
        <f t="shared" si="61"/>
        <v>34284552.114145964</v>
      </c>
      <c r="G118" s="55">
        <f t="shared" si="62"/>
        <v>34958365.750509605</v>
      </c>
      <c r="H118" s="379">
        <f t="shared" si="63"/>
        <v>5700864.6085936567</v>
      </c>
      <c r="I118" s="398">
        <f t="shared" si="64"/>
        <v>5700864.6085936567</v>
      </c>
      <c r="J118" s="54">
        <f t="shared" si="38"/>
        <v>0</v>
      </c>
      <c r="K118" s="54"/>
      <c r="L118" s="129"/>
      <c r="M118" s="54">
        <f t="shared" si="40"/>
        <v>0</v>
      </c>
      <c r="N118" s="129"/>
      <c r="O118" s="54">
        <f t="shared" si="42"/>
        <v>0</v>
      </c>
      <c r="P118" s="54">
        <f t="shared" si="43"/>
        <v>0</v>
      </c>
      <c r="Q118" s="1"/>
    </row>
    <row r="119" spans="2:17" ht="12.5">
      <c r="B119" s="7" t="str">
        <f t="shared" si="44"/>
        <v/>
      </c>
      <c r="C119" s="50">
        <f>IF(D93="","-",+C118+1)</f>
        <v>2032</v>
      </c>
      <c r="D119" s="12">
        <f>IF(F118+SUM(E$99:E118)=D$92,F118,D$92-SUM(E$99:E118))</f>
        <v>34284552.114145964</v>
      </c>
      <c r="E119" s="377">
        <f>IF(+J96&lt;F118,J96,D119)</f>
        <v>1347627.2727272727</v>
      </c>
      <c r="F119" s="55">
        <f t="shared" si="61"/>
        <v>32936924.841418691</v>
      </c>
      <c r="G119" s="55">
        <f t="shared" si="62"/>
        <v>33610738.477782324</v>
      </c>
      <c r="H119" s="379">
        <f t="shared" si="63"/>
        <v>5533049.5167688141</v>
      </c>
      <c r="I119" s="398">
        <f t="shared" si="64"/>
        <v>5533049.5167688141</v>
      </c>
      <c r="J119" s="54">
        <f t="shared" si="38"/>
        <v>0</v>
      </c>
      <c r="K119" s="54"/>
      <c r="L119" s="129"/>
      <c r="M119" s="54">
        <f t="shared" si="40"/>
        <v>0</v>
      </c>
      <c r="N119" s="129"/>
      <c r="O119" s="54">
        <f t="shared" si="42"/>
        <v>0</v>
      </c>
      <c r="P119" s="54">
        <f t="shared" si="43"/>
        <v>0</v>
      </c>
      <c r="Q119" s="1"/>
    </row>
    <row r="120" spans="2:17" ht="12.5">
      <c r="B120" s="7" t="str">
        <f t="shared" si="44"/>
        <v/>
      </c>
      <c r="C120" s="50">
        <f>IF(D93="","-",+C119+1)</f>
        <v>2033</v>
      </c>
      <c r="D120" s="12">
        <f>IF(F119+SUM(E$99:E119)=D$92,F119,D$92-SUM(E$99:E119))</f>
        <v>32936924.841418691</v>
      </c>
      <c r="E120" s="377">
        <f>IF(+J96&lt;F119,J96,D120)</f>
        <v>1347627.2727272727</v>
      </c>
      <c r="F120" s="55">
        <f t="shared" si="61"/>
        <v>31589297.568691418</v>
      </c>
      <c r="G120" s="55">
        <f t="shared" si="62"/>
        <v>32263111.205055054</v>
      </c>
      <c r="H120" s="379">
        <f t="shared" si="63"/>
        <v>5365234.4249439733</v>
      </c>
      <c r="I120" s="398">
        <f t="shared" si="64"/>
        <v>5365234.4249439733</v>
      </c>
      <c r="J120" s="54">
        <f t="shared" si="38"/>
        <v>0</v>
      </c>
      <c r="K120" s="54"/>
      <c r="L120" s="129"/>
      <c r="M120" s="54">
        <f t="shared" si="40"/>
        <v>0</v>
      </c>
      <c r="N120" s="129"/>
      <c r="O120" s="54">
        <f t="shared" si="42"/>
        <v>0</v>
      </c>
      <c r="P120" s="54">
        <f t="shared" si="43"/>
        <v>0</v>
      </c>
      <c r="Q120" s="1"/>
    </row>
    <row r="121" spans="2:17" ht="12.5">
      <c r="B121" s="7" t="str">
        <f t="shared" si="44"/>
        <v/>
      </c>
      <c r="C121" s="50">
        <f>IF(D93="","-",+C120+1)</f>
        <v>2034</v>
      </c>
      <c r="D121" s="12">
        <f>IF(F120+SUM(E$99:E120)=D$92,F120,D$92-SUM(E$99:E120))</f>
        <v>31589297.568691418</v>
      </c>
      <c r="E121" s="377">
        <f>IF(+J96&lt;F120,J96,D121)</f>
        <v>1347627.2727272727</v>
      </c>
      <c r="F121" s="55">
        <f t="shared" si="61"/>
        <v>30241670.295964144</v>
      </c>
      <c r="G121" s="55">
        <f t="shared" si="62"/>
        <v>30915483.932327781</v>
      </c>
      <c r="H121" s="379">
        <f t="shared" si="63"/>
        <v>5197419.3331191326</v>
      </c>
      <c r="I121" s="398">
        <f t="shared" si="64"/>
        <v>5197419.3331191326</v>
      </c>
      <c r="J121" s="54">
        <f t="shared" si="38"/>
        <v>0</v>
      </c>
      <c r="K121" s="54"/>
      <c r="L121" s="129"/>
      <c r="M121" s="54">
        <f t="shared" si="40"/>
        <v>0</v>
      </c>
      <c r="N121" s="129"/>
      <c r="O121" s="54">
        <f t="shared" si="42"/>
        <v>0</v>
      </c>
      <c r="P121" s="54">
        <f t="shared" si="43"/>
        <v>0</v>
      </c>
      <c r="Q121" s="1"/>
    </row>
    <row r="122" spans="2:17" ht="12.5">
      <c r="B122" s="7" t="str">
        <f t="shared" si="44"/>
        <v/>
      </c>
      <c r="C122" s="50">
        <f>IF(D93="","-",+C121+1)</f>
        <v>2035</v>
      </c>
      <c r="D122" s="12">
        <f>IF(F121+SUM(E$99:E121)=D$92,F121,D$92-SUM(E$99:E121))</f>
        <v>30241670.295964144</v>
      </c>
      <c r="E122" s="377">
        <f>IF(+J96&lt;F121,J96,D122)</f>
        <v>1347627.2727272727</v>
      </c>
      <c r="F122" s="55">
        <f t="shared" si="61"/>
        <v>28894043.023236871</v>
      </c>
      <c r="G122" s="55">
        <f t="shared" si="62"/>
        <v>29567856.659600507</v>
      </c>
      <c r="H122" s="379">
        <f t="shared" si="63"/>
        <v>5029604.2412942909</v>
      </c>
      <c r="I122" s="398">
        <f t="shared" si="64"/>
        <v>5029604.2412942909</v>
      </c>
      <c r="J122" s="54">
        <f t="shared" si="38"/>
        <v>0</v>
      </c>
      <c r="K122" s="54"/>
      <c r="L122" s="129"/>
      <c r="M122" s="54">
        <f t="shared" si="40"/>
        <v>0</v>
      </c>
      <c r="N122" s="129"/>
      <c r="O122" s="54">
        <f t="shared" si="42"/>
        <v>0</v>
      </c>
      <c r="P122" s="54">
        <f t="shared" si="43"/>
        <v>0</v>
      </c>
      <c r="Q122" s="1"/>
    </row>
    <row r="123" spans="2:17" ht="12.5">
      <c r="B123" s="7" t="str">
        <f t="shared" si="44"/>
        <v/>
      </c>
      <c r="C123" s="50">
        <f>IF(D93="","-",+C122+1)</f>
        <v>2036</v>
      </c>
      <c r="D123" s="12">
        <f>IF(F122+SUM(E$99:E122)=D$92,F122,D$92-SUM(E$99:E122))</f>
        <v>28894043.023236871</v>
      </c>
      <c r="E123" s="377">
        <f>IF(+J96&lt;F122,J96,D123)</f>
        <v>1347627.2727272727</v>
      </c>
      <c r="F123" s="55">
        <f t="shared" si="61"/>
        <v>27546415.750509597</v>
      </c>
      <c r="G123" s="55">
        <f t="shared" si="62"/>
        <v>28220229.386873234</v>
      </c>
      <c r="H123" s="379">
        <f t="shared" si="63"/>
        <v>4861789.1494694492</v>
      </c>
      <c r="I123" s="398">
        <f t="shared" si="64"/>
        <v>4861789.1494694492</v>
      </c>
      <c r="J123" s="54">
        <f t="shared" si="38"/>
        <v>0</v>
      </c>
      <c r="K123" s="54"/>
      <c r="L123" s="129"/>
      <c r="M123" s="54">
        <f t="shared" si="40"/>
        <v>0</v>
      </c>
      <c r="N123" s="129"/>
      <c r="O123" s="54">
        <f t="shared" si="42"/>
        <v>0</v>
      </c>
      <c r="P123" s="54">
        <f t="shared" si="43"/>
        <v>0</v>
      </c>
      <c r="Q123" s="1"/>
    </row>
    <row r="124" spans="2:17" ht="12.5">
      <c r="B124" s="7" t="str">
        <f t="shared" si="44"/>
        <v/>
      </c>
      <c r="C124" s="50">
        <f>IF(D93="","-",+C123+1)</f>
        <v>2037</v>
      </c>
      <c r="D124" s="12">
        <f>IF(F123+SUM(E$99:E123)=D$92,F123,D$92-SUM(E$99:E123))</f>
        <v>27546415.750509597</v>
      </c>
      <c r="E124" s="377">
        <f>IF(+J96&lt;F123,J96,D124)</f>
        <v>1347627.2727272727</v>
      </c>
      <c r="F124" s="55">
        <f t="shared" si="61"/>
        <v>26198788.477782324</v>
      </c>
      <c r="G124" s="55">
        <f t="shared" si="62"/>
        <v>26872602.114145961</v>
      </c>
      <c r="H124" s="379">
        <f t="shared" si="63"/>
        <v>4693974.0576446084</v>
      </c>
      <c r="I124" s="398">
        <f t="shared" si="64"/>
        <v>4693974.0576446084</v>
      </c>
      <c r="J124" s="54">
        <f t="shared" si="38"/>
        <v>0</v>
      </c>
      <c r="K124" s="54"/>
      <c r="L124" s="129"/>
      <c r="M124" s="54">
        <f t="shared" si="40"/>
        <v>0</v>
      </c>
      <c r="N124" s="129"/>
      <c r="O124" s="54">
        <f t="shared" si="42"/>
        <v>0</v>
      </c>
      <c r="P124" s="54">
        <f t="shared" si="43"/>
        <v>0</v>
      </c>
      <c r="Q124" s="1"/>
    </row>
    <row r="125" spans="2:17" ht="12.5">
      <c r="B125" s="7" t="str">
        <f t="shared" si="44"/>
        <v/>
      </c>
      <c r="C125" s="50">
        <f>IF(D93="","-",+C124+1)</f>
        <v>2038</v>
      </c>
      <c r="D125" s="12">
        <f>IF(F124+SUM(E$99:E124)=D$92,F124,D$92-SUM(E$99:E124))</f>
        <v>26198788.477782324</v>
      </c>
      <c r="E125" s="377">
        <f>IF(+J96&lt;F124,J96,D125)</f>
        <v>1347627.2727272727</v>
      </c>
      <c r="F125" s="55">
        <f t="shared" si="61"/>
        <v>24851161.205055051</v>
      </c>
      <c r="G125" s="55">
        <f t="shared" si="62"/>
        <v>25524974.841418687</v>
      </c>
      <c r="H125" s="379">
        <f t="shared" si="63"/>
        <v>4526158.9658197667</v>
      </c>
      <c r="I125" s="398">
        <f t="shared" si="64"/>
        <v>4526158.9658197667</v>
      </c>
      <c r="J125" s="54">
        <f t="shared" si="38"/>
        <v>0</v>
      </c>
      <c r="K125" s="54"/>
      <c r="L125" s="129"/>
      <c r="M125" s="54">
        <f t="shared" si="40"/>
        <v>0</v>
      </c>
      <c r="N125" s="129"/>
      <c r="O125" s="54">
        <f t="shared" si="42"/>
        <v>0</v>
      </c>
      <c r="P125" s="54">
        <f t="shared" si="43"/>
        <v>0</v>
      </c>
      <c r="Q125" s="1"/>
    </row>
    <row r="126" spans="2:17" ht="12.5">
      <c r="B126" s="7" t="str">
        <f t="shared" si="44"/>
        <v/>
      </c>
      <c r="C126" s="50">
        <f>IF(D93="","-",+C125+1)</f>
        <v>2039</v>
      </c>
      <c r="D126" s="12">
        <f>IF(F125+SUM(E$99:E125)=D$92,F125,D$92-SUM(E$99:E125))</f>
        <v>24851161.205055051</v>
      </c>
      <c r="E126" s="377">
        <f>IF(+J96&lt;F125,J96,D126)</f>
        <v>1347627.2727272727</v>
      </c>
      <c r="F126" s="55">
        <f t="shared" si="61"/>
        <v>23503533.932327777</v>
      </c>
      <c r="G126" s="55">
        <f t="shared" si="62"/>
        <v>24177347.568691414</v>
      </c>
      <c r="H126" s="379">
        <f t="shared" si="63"/>
        <v>4358343.873994926</v>
      </c>
      <c r="I126" s="398">
        <f t="shared" si="64"/>
        <v>4358343.873994926</v>
      </c>
      <c r="J126" s="54">
        <f t="shared" si="38"/>
        <v>0</v>
      </c>
      <c r="K126" s="54"/>
      <c r="L126" s="129"/>
      <c r="M126" s="54">
        <f t="shared" si="40"/>
        <v>0</v>
      </c>
      <c r="N126" s="129"/>
      <c r="O126" s="54">
        <f t="shared" si="42"/>
        <v>0</v>
      </c>
      <c r="P126" s="54">
        <f t="shared" si="43"/>
        <v>0</v>
      </c>
      <c r="Q126" s="1"/>
    </row>
    <row r="127" spans="2:17" ht="12.5">
      <c r="B127" s="7" t="str">
        <f t="shared" si="44"/>
        <v/>
      </c>
      <c r="C127" s="50">
        <f>IF(D93="","-",+C126+1)</f>
        <v>2040</v>
      </c>
      <c r="D127" s="12">
        <f>IF(F126+SUM(E$99:E126)=D$92,F126,D$92-SUM(E$99:E126))</f>
        <v>23503533.932327777</v>
      </c>
      <c r="E127" s="377">
        <f>IF(+J96&lt;F126,J96,D127)</f>
        <v>1347627.2727272727</v>
      </c>
      <c r="F127" s="55">
        <f t="shared" si="61"/>
        <v>22155906.659600504</v>
      </c>
      <c r="G127" s="55">
        <f t="shared" si="62"/>
        <v>22829720.29596414</v>
      </c>
      <c r="H127" s="379">
        <f t="shared" si="63"/>
        <v>4190528.7821700843</v>
      </c>
      <c r="I127" s="398">
        <f t="shared" si="64"/>
        <v>4190528.7821700843</v>
      </c>
      <c r="J127" s="54">
        <f t="shared" si="38"/>
        <v>0</v>
      </c>
      <c r="K127" s="54"/>
      <c r="L127" s="129"/>
      <c r="M127" s="54">
        <f t="shared" si="40"/>
        <v>0</v>
      </c>
      <c r="N127" s="129"/>
      <c r="O127" s="54">
        <f t="shared" si="42"/>
        <v>0</v>
      </c>
      <c r="P127" s="54">
        <f t="shared" si="43"/>
        <v>0</v>
      </c>
      <c r="Q127" s="1"/>
    </row>
    <row r="128" spans="2:17" ht="12.5">
      <c r="B128" s="7" t="str">
        <f t="shared" si="44"/>
        <v/>
      </c>
      <c r="C128" s="50">
        <f>IF(D93="","-",+C127+1)</f>
        <v>2041</v>
      </c>
      <c r="D128" s="12">
        <f>IF(F127+SUM(E$99:E127)=D$92,F127,D$92-SUM(E$99:E127))</f>
        <v>22155906.659600504</v>
      </c>
      <c r="E128" s="377">
        <f>IF(+J96&lt;F127,J96,D128)</f>
        <v>1347627.2727272727</v>
      </c>
      <c r="F128" s="55">
        <f t="shared" si="61"/>
        <v>20808279.38687323</v>
      </c>
      <c r="G128" s="55">
        <f t="shared" si="62"/>
        <v>21482093.023236867</v>
      </c>
      <c r="H128" s="379">
        <f t="shared" si="63"/>
        <v>4022713.6903452426</v>
      </c>
      <c r="I128" s="398">
        <f t="shared" si="64"/>
        <v>4022713.6903452426</v>
      </c>
      <c r="J128" s="54">
        <f t="shared" si="38"/>
        <v>0</v>
      </c>
      <c r="K128" s="54"/>
      <c r="L128" s="129"/>
      <c r="M128" s="54">
        <f t="shared" si="40"/>
        <v>0</v>
      </c>
      <c r="N128" s="129"/>
      <c r="O128" s="54">
        <f t="shared" si="42"/>
        <v>0</v>
      </c>
      <c r="P128" s="54">
        <f t="shared" si="43"/>
        <v>0</v>
      </c>
      <c r="Q128" s="1"/>
    </row>
    <row r="129" spans="2:17" ht="12.5">
      <c r="B129" s="7" t="str">
        <f t="shared" si="44"/>
        <v/>
      </c>
      <c r="C129" s="50">
        <f>IF(D93="","-",+C128+1)</f>
        <v>2042</v>
      </c>
      <c r="D129" s="12">
        <f>IF(F128+SUM(E$99:E128)=D$92,F128,D$92-SUM(E$99:E128))</f>
        <v>20808279.38687323</v>
      </c>
      <c r="E129" s="377">
        <f>IF(+J96&lt;F128,J96,D129)</f>
        <v>1347627.2727272727</v>
      </c>
      <c r="F129" s="55">
        <f t="shared" si="61"/>
        <v>19460652.114145957</v>
      </c>
      <c r="G129" s="55">
        <f t="shared" si="62"/>
        <v>20134465.750509594</v>
      </c>
      <c r="H129" s="379">
        <f t="shared" si="63"/>
        <v>3854898.5985204019</v>
      </c>
      <c r="I129" s="398">
        <f t="shared" si="64"/>
        <v>3854898.5985204019</v>
      </c>
      <c r="J129" s="54">
        <f t="shared" si="38"/>
        <v>0</v>
      </c>
      <c r="K129" s="54"/>
      <c r="L129" s="129"/>
      <c r="M129" s="54">
        <f t="shared" si="40"/>
        <v>0</v>
      </c>
      <c r="N129" s="129"/>
      <c r="O129" s="54">
        <f t="shared" si="42"/>
        <v>0</v>
      </c>
      <c r="P129" s="54">
        <f t="shared" si="43"/>
        <v>0</v>
      </c>
      <c r="Q129" s="1"/>
    </row>
    <row r="130" spans="2:17" ht="12.5">
      <c r="B130" s="7" t="str">
        <f t="shared" si="44"/>
        <v/>
      </c>
      <c r="C130" s="50">
        <f>IF(D93="","-",+C129+1)</f>
        <v>2043</v>
      </c>
      <c r="D130" s="12">
        <f>IF(F129+SUM(E$99:E129)=D$92,F129,D$92-SUM(E$99:E129))</f>
        <v>19460652.114145957</v>
      </c>
      <c r="E130" s="377">
        <f>IF(+J96&lt;F129,J96,D130)</f>
        <v>1347627.2727272727</v>
      </c>
      <c r="F130" s="55">
        <f t="shared" si="61"/>
        <v>18113024.841418684</v>
      </c>
      <c r="G130" s="55">
        <f t="shared" si="62"/>
        <v>18786838.47778232</v>
      </c>
      <c r="H130" s="379">
        <f t="shared" si="63"/>
        <v>3687083.5066955602</v>
      </c>
      <c r="I130" s="398">
        <f t="shared" si="64"/>
        <v>3687083.5066955602</v>
      </c>
      <c r="J130" s="54">
        <f t="shared" si="38"/>
        <v>0</v>
      </c>
      <c r="K130" s="54"/>
      <c r="L130" s="129"/>
      <c r="M130" s="54">
        <f t="shared" si="40"/>
        <v>0</v>
      </c>
      <c r="N130" s="129"/>
      <c r="O130" s="54">
        <f t="shared" si="42"/>
        <v>0</v>
      </c>
      <c r="P130" s="54">
        <f t="shared" si="43"/>
        <v>0</v>
      </c>
      <c r="Q130" s="1"/>
    </row>
    <row r="131" spans="2:17" ht="12.5">
      <c r="B131" s="7" t="str">
        <f t="shared" si="44"/>
        <v/>
      </c>
      <c r="C131" s="50">
        <f>IF(D93="","-",+C130+1)</f>
        <v>2044</v>
      </c>
      <c r="D131" s="12">
        <f>IF(F130+SUM(E$99:E130)=D$92,F130,D$92-SUM(E$99:E130))</f>
        <v>18113024.841418684</v>
      </c>
      <c r="E131" s="377">
        <f>IF(+J96&lt;F130,J96,D131)</f>
        <v>1347627.2727272727</v>
      </c>
      <c r="F131" s="55">
        <f t="shared" si="61"/>
        <v>16765397.56869141</v>
      </c>
      <c r="G131" s="55">
        <f t="shared" ref="G131:G154" si="65">+(F131+D131)/2</f>
        <v>17439211.205055047</v>
      </c>
      <c r="H131" s="379">
        <f t="shared" ref="H131:H154" si="66">+J$94*G131+E131</f>
        <v>3519268.4148707194</v>
      </c>
      <c r="I131" s="398">
        <f t="shared" ref="I131:I154" si="67">+J$95*G131+E131</f>
        <v>3519268.4148707194</v>
      </c>
      <c r="J131" s="54">
        <f t="shared" ref="J131:J154" si="68">+I131-H131</f>
        <v>0</v>
      </c>
      <c r="K131" s="54"/>
      <c r="L131" s="129"/>
      <c r="M131" s="54">
        <f t="shared" ref="M131:M154" si="69">IF(L131&lt;&gt;0,+H131-L131,0)</f>
        <v>0</v>
      </c>
      <c r="N131" s="129"/>
      <c r="O131" s="54">
        <f t="shared" ref="O131:O154" si="70">IF(N131&lt;&gt;0,+I131-N131,0)</f>
        <v>0</v>
      </c>
      <c r="P131" s="54">
        <f t="shared" ref="P131:P154" si="71">+O131-M131</f>
        <v>0</v>
      </c>
      <c r="Q131" s="1"/>
    </row>
    <row r="132" spans="2:17" ht="12.5">
      <c r="B132" s="7" t="str">
        <f t="shared" ref="B132:B154" si="72">IF(D132=F131,"","IU")</f>
        <v/>
      </c>
      <c r="C132" s="50">
        <f>IF(D93="","-",+C131+1)</f>
        <v>2045</v>
      </c>
      <c r="D132" s="12">
        <f>IF(F131+SUM(E$99:E131)=D$92,F131,D$92-SUM(E$99:E131))</f>
        <v>16765397.56869141</v>
      </c>
      <c r="E132" s="377">
        <f>IF(+J96&lt;F131,J96,D132)</f>
        <v>1347627.2727272727</v>
      </c>
      <c r="F132" s="55">
        <f t="shared" ref="F132:F154" si="73">+D132-E132</f>
        <v>15417770.295964137</v>
      </c>
      <c r="G132" s="55">
        <f t="shared" si="65"/>
        <v>16091583.932327773</v>
      </c>
      <c r="H132" s="379">
        <f t="shared" si="66"/>
        <v>3351453.3230458777</v>
      </c>
      <c r="I132" s="398">
        <f t="shared" si="67"/>
        <v>3351453.3230458777</v>
      </c>
      <c r="J132" s="54">
        <f t="shared" si="68"/>
        <v>0</v>
      </c>
      <c r="K132" s="54"/>
      <c r="L132" s="129"/>
      <c r="M132" s="54">
        <f t="shared" si="69"/>
        <v>0</v>
      </c>
      <c r="N132" s="129"/>
      <c r="O132" s="54">
        <f t="shared" si="70"/>
        <v>0</v>
      </c>
      <c r="P132" s="54">
        <f t="shared" si="71"/>
        <v>0</v>
      </c>
      <c r="Q132" s="1"/>
    </row>
    <row r="133" spans="2:17" ht="12.5">
      <c r="B133" s="7" t="str">
        <f t="shared" si="72"/>
        <v/>
      </c>
      <c r="C133" s="50">
        <f>IF(D93="","-",+C132+1)</f>
        <v>2046</v>
      </c>
      <c r="D133" s="12">
        <f>IF(F132+SUM(E$99:E132)=D$92,F132,D$92-SUM(E$99:E132))</f>
        <v>15417770.295964137</v>
      </c>
      <c r="E133" s="377">
        <f>IF(+J96&lt;F132,J96,D133)</f>
        <v>1347627.2727272727</v>
      </c>
      <c r="F133" s="55">
        <f t="shared" si="73"/>
        <v>14070143.023236863</v>
      </c>
      <c r="G133" s="55">
        <f t="shared" si="65"/>
        <v>14743956.6596005</v>
      </c>
      <c r="H133" s="379">
        <f t="shared" si="66"/>
        <v>3183638.2312210365</v>
      </c>
      <c r="I133" s="398">
        <f t="shared" si="67"/>
        <v>3183638.2312210365</v>
      </c>
      <c r="J133" s="54">
        <f t="shared" si="68"/>
        <v>0</v>
      </c>
      <c r="K133" s="54"/>
      <c r="L133" s="129"/>
      <c r="M133" s="54">
        <f t="shared" si="69"/>
        <v>0</v>
      </c>
      <c r="N133" s="129"/>
      <c r="O133" s="54">
        <f t="shared" si="70"/>
        <v>0</v>
      </c>
      <c r="P133" s="54">
        <f t="shared" si="71"/>
        <v>0</v>
      </c>
      <c r="Q133" s="1"/>
    </row>
    <row r="134" spans="2:17" ht="12.5">
      <c r="B134" s="7" t="str">
        <f t="shared" si="72"/>
        <v/>
      </c>
      <c r="C134" s="50">
        <f>IF(D93="","-",+C133+1)</f>
        <v>2047</v>
      </c>
      <c r="D134" s="12">
        <f>IF(F133+SUM(E$99:E133)=D$92,F133,D$92-SUM(E$99:E133))</f>
        <v>14070143.023236863</v>
      </c>
      <c r="E134" s="377">
        <f>IF(+J96&lt;F133,J96,D134)</f>
        <v>1347627.2727272727</v>
      </c>
      <c r="F134" s="55">
        <f t="shared" si="73"/>
        <v>12722515.75050959</v>
      </c>
      <c r="G134" s="55">
        <f t="shared" si="65"/>
        <v>13396329.386873227</v>
      </c>
      <c r="H134" s="379">
        <f t="shared" si="66"/>
        <v>3015823.1393961953</v>
      </c>
      <c r="I134" s="398">
        <f t="shared" si="67"/>
        <v>3015823.1393961953</v>
      </c>
      <c r="J134" s="54">
        <f t="shared" si="68"/>
        <v>0</v>
      </c>
      <c r="K134" s="54"/>
      <c r="L134" s="129"/>
      <c r="M134" s="54">
        <f t="shared" si="69"/>
        <v>0</v>
      </c>
      <c r="N134" s="129"/>
      <c r="O134" s="54">
        <f t="shared" si="70"/>
        <v>0</v>
      </c>
      <c r="P134" s="54">
        <f t="shared" si="71"/>
        <v>0</v>
      </c>
      <c r="Q134" s="1"/>
    </row>
    <row r="135" spans="2:17" ht="12.5">
      <c r="B135" s="7" t="str">
        <f t="shared" si="72"/>
        <v/>
      </c>
      <c r="C135" s="50">
        <f>IF(D93="","-",+C134+1)</f>
        <v>2048</v>
      </c>
      <c r="D135" s="12">
        <f>IF(F134+SUM(E$99:E134)=D$92,F134,D$92-SUM(E$99:E134))</f>
        <v>12722515.75050959</v>
      </c>
      <c r="E135" s="377">
        <f>IF(+J96&lt;F134,J96,D135)</f>
        <v>1347627.2727272727</v>
      </c>
      <c r="F135" s="55">
        <f t="shared" si="73"/>
        <v>11374888.477782317</v>
      </c>
      <c r="G135" s="55">
        <f t="shared" si="65"/>
        <v>12048702.114145953</v>
      </c>
      <c r="H135" s="379">
        <f t="shared" si="66"/>
        <v>2848008.0475713541</v>
      </c>
      <c r="I135" s="398">
        <f t="shared" si="67"/>
        <v>2848008.0475713541</v>
      </c>
      <c r="J135" s="54">
        <f t="shared" si="68"/>
        <v>0</v>
      </c>
      <c r="K135" s="54"/>
      <c r="L135" s="129"/>
      <c r="M135" s="54">
        <f t="shared" si="69"/>
        <v>0</v>
      </c>
      <c r="N135" s="129"/>
      <c r="O135" s="54">
        <f t="shared" si="70"/>
        <v>0</v>
      </c>
      <c r="P135" s="54">
        <f t="shared" si="71"/>
        <v>0</v>
      </c>
      <c r="Q135" s="1"/>
    </row>
    <row r="136" spans="2:17" ht="12.5">
      <c r="B136" s="7" t="str">
        <f t="shared" si="72"/>
        <v/>
      </c>
      <c r="C136" s="50">
        <f>IF(D93="","-",+C135+1)</f>
        <v>2049</v>
      </c>
      <c r="D136" s="12">
        <f>IF(F135+SUM(E$99:E135)=D$92,F135,D$92-SUM(E$99:E135))</f>
        <v>11374888.477782317</v>
      </c>
      <c r="E136" s="377">
        <f>IF(+J96&lt;F135,J96,D136)</f>
        <v>1347627.2727272727</v>
      </c>
      <c r="F136" s="55">
        <f t="shared" si="73"/>
        <v>10027261.205055043</v>
      </c>
      <c r="G136" s="55">
        <f t="shared" si="65"/>
        <v>10701074.84141868</v>
      </c>
      <c r="H136" s="379">
        <f t="shared" si="66"/>
        <v>2680192.9557465129</v>
      </c>
      <c r="I136" s="398">
        <f t="shared" si="67"/>
        <v>2680192.9557465129</v>
      </c>
      <c r="J136" s="54">
        <f t="shared" si="68"/>
        <v>0</v>
      </c>
      <c r="K136" s="54"/>
      <c r="L136" s="129"/>
      <c r="M136" s="54">
        <f t="shared" si="69"/>
        <v>0</v>
      </c>
      <c r="N136" s="129"/>
      <c r="O136" s="54">
        <f t="shared" si="70"/>
        <v>0</v>
      </c>
      <c r="P136" s="54">
        <f t="shared" si="71"/>
        <v>0</v>
      </c>
      <c r="Q136" s="1"/>
    </row>
    <row r="137" spans="2:17" ht="12.5">
      <c r="B137" s="7" t="str">
        <f t="shared" si="72"/>
        <v/>
      </c>
      <c r="C137" s="50">
        <f>IF(D93="","-",+C136+1)</f>
        <v>2050</v>
      </c>
      <c r="D137" s="12">
        <f>IF(F136+SUM(E$99:E136)=D$92,F136,D$92-SUM(E$99:E136))</f>
        <v>10027261.205055043</v>
      </c>
      <c r="E137" s="377">
        <f>IF(+J96&lt;F136,J96,D137)</f>
        <v>1347627.2727272727</v>
      </c>
      <c r="F137" s="55">
        <f t="shared" si="73"/>
        <v>8679633.9323277697</v>
      </c>
      <c r="G137" s="55">
        <f t="shared" si="65"/>
        <v>9353447.5686914064</v>
      </c>
      <c r="H137" s="379">
        <f t="shared" si="66"/>
        <v>2512377.8639216712</v>
      </c>
      <c r="I137" s="398">
        <f t="shared" si="67"/>
        <v>2512377.8639216712</v>
      </c>
      <c r="J137" s="54">
        <f t="shared" si="68"/>
        <v>0</v>
      </c>
      <c r="K137" s="54"/>
      <c r="L137" s="129"/>
      <c r="M137" s="54">
        <f t="shared" si="69"/>
        <v>0</v>
      </c>
      <c r="N137" s="129"/>
      <c r="O137" s="54">
        <f t="shared" si="70"/>
        <v>0</v>
      </c>
      <c r="P137" s="54">
        <f t="shared" si="71"/>
        <v>0</v>
      </c>
      <c r="Q137" s="1"/>
    </row>
    <row r="138" spans="2:17" ht="12.5">
      <c r="B138" s="7" t="str">
        <f t="shared" si="72"/>
        <v/>
      </c>
      <c r="C138" s="50">
        <f>IF(D93="","-",+C137+1)</f>
        <v>2051</v>
      </c>
      <c r="D138" s="12">
        <f>IF(F137+SUM(E$99:E137)=D$92,F137,D$92-SUM(E$99:E137))</f>
        <v>8679633.9323277697</v>
      </c>
      <c r="E138" s="377">
        <f>IF(+J96&lt;F137,J96,D138)</f>
        <v>1347627.2727272727</v>
      </c>
      <c r="F138" s="55">
        <f t="shared" si="73"/>
        <v>7332006.6596004972</v>
      </c>
      <c r="G138" s="55">
        <f t="shared" si="65"/>
        <v>8005820.295964133</v>
      </c>
      <c r="H138" s="379">
        <f t="shared" si="66"/>
        <v>2344562.7720968304</v>
      </c>
      <c r="I138" s="398">
        <f t="shared" si="67"/>
        <v>2344562.7720968304</v>
      </c>
      <c r="J138" s="54">
        <f t="shared" si="68"/>
        <v>0</v>
      </c>
      <c r="K138" s="54"/>
      <c r="L138" s="129"/>
      <c r="M138" s="54">
        <f t="shared" si="69"/>
        <v>0</v>
      </c>
      <c r="N138" s="129"/>
      <c r="O138" s="54">
        <f t="shared" si="70"/>
        <v>0</v>
      </c>
      <c r="P138" s="54">
        <f t="shared" si="71"/>
        <v>0</v>
      </c>
      <c r="Q138" s="1"/>
    </row>
    <row r="139" spans="2:17" ht="12.5">
      <c r="B139" s="7" t="str">
        <f t="shared" si="72"/>
        <v/>
      </c>
      <c r="C139" s="50">
        <f>IF(D93="","-",+C138+1)</f>
        <v>2052</v>
      </c>
      <c r="D139" s="12">
        <f>IF(F138+SUM(E$99:E138)=D$92,F138,D$92-SUM(E$99:E138))</f>
        <v>7332006.6596004972</v>
      </c>
      <c r="E139" s="377">
        <f>IF(+J96&lt;F138,J96,D139)</f>
        <v>1347627.2727272727</v>
      </c>
      <c r="F139" s="55">
        <f t="shared" si="73"/>
        <v>5984379.3868732248</v>
      </c>
      <c r="G139" s="55">
        <f t="shared" si="65"/>
        <v>6658193.0232368615</v>
      </c>
      <c r="H139" s="379">
        <f t="shared" si="66"/>
        <v>2176747.6802719892</v>
      </c>
      <c r="I139" s="398">
        <f t="shared" si="67"/>
        <v>2176747.6802719892</v>
      </c>
      <c r="J139" s="54">
        <f t="shared" si="68"/>
        <v>0</v>
      </c>
      <c r="K139" s="54"/>
      <c r="L139" s="129"/>
      <c r="M139" s="54">
        <f t="shared" si="69"/>
        <v>0</v>
      </c>
      <c r="N139" s="129"/>
      <c r="O139" s="54">
        <f t="shared" si="70"/>
        <v>0</v>
      </c>
      <c r="P139" s="54">
        <f t="shared" si="71"/>
        <v>0</v>
      </c>
      <c r="Q139" s="1"/>
    </row>
    <row r="140" spans="2:17" ht="12.5">
      <c r="B140" s="7" t="str">
        <f t="shared" si="72"/>
        <v/>
      </c>
      <c r="C140" s="50">
        <f>IF(D93="","-",+C139+1)</f>
        <v>2053</v>
      </c>
      <c r="D140" s="12">
        <f>IF(F139+SUM(E$99:E139)=D$92,F139,D$92-SUM(E$99:E139))</f>
        <v>5984379.3868732248</v>
      </c>
      <c r="E140" s="377">
        <f>IF(+J96&lt;F139,J96,D140)</f>
        <v>1347627.2727272727</v>
      </c>
      <c r="F140" s="55">
        <f t="shared" si="73"/>
        <v>4636752.1141459523</v>
      </c>
      <c r="G140" s="55">
        <f t="shared" si="65"/>
        <v>5310565.750509588</v>
      </c>
      <c r="H140" s="379">
        <f t="shared" si="66"/>
        <v>2008932.5884471477</v>
      </c>
      <c r="I140" s="398">
        <f t="shared" si="67"/>
        <v>2008932.5884471477</v>
      </c>
      <c r="J140" s="54">
        <f t="shared" si="68"/>
        <v>0</v>
      </c>
      <c r="K140" s="54"/>
      <c r="L140" s="129"/>
      <c r="M140" s="54">
        <f t="shared" si="69"/>
        <v>0</v>
      </c>
      <c r="N140" s="129"/>
      <c r="O140" s="54">
        <f t="shared" si="70"/>
        <v>0</v>
      </c>
      <c r="P140" s="54">
        <f t="shared" si="71"/>
        <v>0</v>
      </c>
      <c r="Q140" s="1"/>
    </row>
    <row r="141" spans="2:17" ht="12.5">
      <c r="B141" s="7" t="str">
        <f t="shared" si="72"/>
        <v/>
      </c>
      <c r="C141" s="50">
        <f>IF(D93="","-",+C140+1)</f>
        <v>2054</v>
      </c>
      <c r="D141" s="12">
        <f>IF(F140+SUM(E$99:E140)=D$92,F140,D$92-SUM(E$99:E140))</f>
        <v>4636752.1141459523</v>
      </c>
      <c r="E141" s="377">
        <f>IF(+J96&lt;F140,J96,D141)</f>
        <v>1347627.2727272727</v>
      </c>
      <c r="F141" s="55">
        <f t="shared" si="73"/>
        <v>3289124.8414186798</v>
      </c>
      <c r="G141" s="55">
        <f t="shared" si="65"/>
        <v>3962938.477782316</v>
      </c>
      <c r="H141" s="379">
        <f t="shared" si="66"/>
        <v>1841117.4966223068</v>
      </c>
      <c r="I141" s="398">
        <f t="shared" si="67"/>
        <v>1841117.4966223068</v>
      </c>
      <c r="J141" s="54">
        <f t="shared" si="68"/>
        <v>0</v>
      </c>
      <c r="K141" s="54"/>
      <c r="L141" s="129"/>
      <c r="M141" s="54">
        <f t="shared" si="69"/>
        <v>0</v>
      </c>
      <c r="N141" s="129"/>
      <c r="O141" s="54">
        <f t="shared" si="70"/>
        <v>0</v>
      </c>
      <c r="P141" s="54">
        <f t="shared" si="71"/>
        <v>0</v>
      </c>
      <c r="Q141" s="1"/>
    </row>
    <row r="142" spans="2:17" ht="12.5">
      <c r="B142" s="7" t="str">
        <f t="shared" si="72"/>
        <v/>
      </c>
      <c r="C142" s="50">
        <f>IF(D93="","-",+C141+1)</f>
        <v>2055</v>
      </c>
      <c r="D142" s="12">
        <f>IF(F141+SUM(E$99:E141)=D$92,F141,D$92-SUM(E$99:E141))</f>
        <v>3289124.8414186798</v>
      </c>
      <c r="E142" s="377">
        <f>IF(+J96&lt;F141,J96,D142)</f>
        <v>1347627.2727272727</v>
      </c>
      <c r="F142" s="55">
        <f t="shared" si="73"/>
        <v>1941497.5686914071</v>
      </c>
      <c r="G142" s="55">
        <f t="shared" si="65"/>
        <v>2615311.2050550436</v>
      </c>
      <c r="H142" s="379">
        <f t="shared" si="66"/>
        <v>1673302.4047974655</v>
      </c>
      <c r="I142" s="398">
        <f t="shared" si="67"/>
        <v>1673302.4047974655</v>
      </c>
      <c r="J142" s="54">
        <f t="shared" si="68"/>
        <v>0</v>
      </c>
      <c r="K142" s="54"/>
      <c r="L142" s="129"/>
      <c r="M142" s="54">
        <f t="shared" si="69"/>
        <v>0</v>
      </c>
      <c r="N142" s="129"/>
      <c r="O142" s="54">
        <f t="shared" si="70"/>
        <v>0</v>
      </c>
      <c r="P142" s="54">
        <f t="shared" si="71"/>
        <v>0</v>
      </c>
      <c r="Q142" s="1"/>
    </row>
    <row r="143" spans="2:17" ht="12.5">
      <c r="B143" s="7" t="str">
        <f t="shared" si="72"/>
        <v/>
      </c>
      <c r="C143" s="50">
        <f>IF(D93="","-",+C142+1)</f>
        <v>2056</v>
      </c>
      <c r="D143" s="12">
        <f>IF(F142+SUM(E$99:E142)=D$92,F142,D$92-SUM(E$99:E142))</f>
        <v>1941497.5686914071</v>
      </c>
      <c r="E143" s="377">
        <f>IF(+J96&lt;F142,J96,D143)</f>
        <v>1347627.2727272727</v>
      </c>
      <c r="F143" s="55">
        <f t="shared" si="73"/>
        <v>593870.29596413439</v>
      </c>
      <c r="G143" s="55">
        <f t="shared" si="65"/>
        <v>1267683.9323277706</v>
      </c>
      <c r="H143" s="379">
        <f t="shared" si="66"/>
        <v>1505487.3129726243</v>
      </c>
      <c r="I143" s="398">
        <f t="shared" si="67"/>
        <v>1505487.3129726243</v>
      </c>
      <c r="J143" s="54">
        <f t="shared" si="68"/>
        <v>0</v>
      </c>
      <c r="K143" s="54"/>
      <c r="L143" s="129"/>
      <c r="M143" s="54">
        <f t="shared" si="69"/>
        <v>0</v>
      </c>
      <c r="N143" s="129"/>
      <c r="O143" s="54">
        <f t="shared" si="70"/>
        <v>0</v>
      </c>
      <c r="P143" s="54">
        <f t="shared" si="71"/>
        <v>0</v>
      </c>
      <c r="Q143" s="1"/>
    </row>
    <row r="144" spans="2:17" ht="12.5">
      <c r="B144" s="7" t="str">
        <f t="shared" si="72"/>
        <v/>
      </c>
      <c r="C144" s="50">
        <f>IF(D93="","-",+C143+1)</f>
        <v>2057</v>
      </c>
      <c r="D144" s="12">
        <f>IF(F143+SUM(E$99:E143)=D$92,F143,D$92-SUM(E$99:E143))</f>
        <v>593870.29596413439</v>
      </c>
      <c r="E144" s="377">
        <f>IF(+J96&lt;F143,J96,D144)</f>
        <v>593870.29596413439</v>
      </c>
      <c r="F144" s="55">
        <f t="shared" si="73"/>
        <v>0</v>
      </c>
      <c r="G144" s="55">
        <f t="shared" si="65"/>
        <v>296935.1479820672</v>
      </c>
      <c r="H144" s="379">
        <f t="shared" si="66"/>
        <v>630846.54313059989</v>
      </c>
      <c r="I144" s="398">
        <f t="shared" si="67"/>
        <v>630846.54313059989</v>
      </c>
      <c r="J144" s="54">
        <f t="shared" si="68"/>
        <v>0</v>
      </c>
      <c r="K144" s="54"/>
      <c r="L144" s="129"/>
      <c r="M144" s="54">
        <f t="shared" si="69"/>
        <v>0</v>
      </c>
      <c r="N144" s="129"/>
      <c r="O144" s="54">
        <f t="shared" si="70"/>
        <v>0</v>
      </c>
      <c r="P144" s="54">
        <f t="shared" si="71"/>
        <v>0</v>
      </c>
      <c r="Q144" s="1"/>
    </row>
    <row r="145" spans="2:17" ht="12.5">
      <c r="B145" s="7" t="str">
        <f t="shared" si="72"/>
        <v/>
      </c>
      <c r="C145" s="50">
        <f>IF(D93="","-",+C144+1)</f>
        <v>2058</v>
      </c>
      <c r="D145" s="12">
        <f>IF(F144+SUM(E$99:E144)=D$92,F144,D$92-SUM(E$99:E144))</f>
        <v>0</v>
      </c>
      <c r="E145" s="377">
        <f>IF(+J96&lt;F144,J96,D145)</f>
        <v>0</v>
      </c>
      <c r="F145" s="55">
        <f t="shared" si="73"/>
        <v>0</v>
      </c>
      <c r="G145" s="55">
        <f t="shared" si="65"/>
        <v>0</v>
      </c>
      <c r="H145" s="379">
        <f t="shared" si="66"/>
        <v>0</v>
      </c>
      <c r="I145" s="398">
        <f t="shared" si="67"/>
        <v>0</v>
      </c>
      <c r="J145" s="54">
        <f t="shared" si="68"/>
        <v>0</v>
      </c>
      <c r="K145" s="54"/>
      <c r="L145" s="129"/>
      <c r="M145" s="54">
        <f t="shared" si="69"/>
        <v>0</v>
      </c>
      <c r="N145" s="129"/>
      <c r="O145" s="54">
        <f t="shared" si="70"/>
        <v>0</v>
      </c>
      <c r="P145" s="54">
        <f t="shared" si="71"/>
        <v>0</v>
      </c>
      <c r="Q145" s="1"/>
    </row>
    <row r="146" spans="2:17" ht="12.5">
      <c r="B146" s="7" t="str">
        <f t="shared" si="72"/>
        <v/>
      </c>
      <c r="C146" s="50">
        <f>IF(D93="","-",+C145+1)</f>
        <v>2059</v>
      </c>
      <c r="D146" s="12">
        <f>IF(F145+SUM(E$99:E145)=D$92,F145,D$92-SUM(E$99:E145))</f>
        <v>0</v>
      </c>
      <c r="E146" s="377">
        <f>IF(+J96&lt;F145,J96,D146)</f>
        <v>0</v>
      </c>
      <c r="F146" s="55">
        <f t="shared" si="73"/>
        <v>0</v>
      </c>
      <c r="G146" s="55">
        <f t="shared" si="65"/>
        <v>0</v>
      </c>
      <c r="H146" s="379">
        <f t="shared" si="66"/>
        <v>0</v>
      </c>
      <c r="I146" s="398">
        <f t="shared" si="67"/>
        <v>0</v>
      </c>
      <c r="J146" s="54">
        <f t="shared" si="68"/>
        <v>0</v>
      </c>
      <c r="K146" s="54"/>
      <c r="L146" s="129"/>
      <c r="M146" s="54">
        <f t="shared" si="69"/>
        <v>0</v>
      </c>
      <c r="N146" s="129"/>
      <c r="O146" s="54">
        <f t="shared" si="70"/>
        <v>0</v>
      </c>
      <c r="P146" s="54">
        <f t="shared" si="71"/>
        <v>0</v>
      </c>
      <c r="Q146" s="1"/>
    </row>
    <row r="147" spans="2:17" ht="12.5">
      <c r="B147" s="7" t="str">
        <f t="shared" si="72"/>
        <v/>
      </c>
      <c r="C147" s="50">
        <f>IF(D93="","-",+C146+1)</f>
        <v>2060</v>
      </c>
      <c r="D147" s="12">
        <f>IF(F146+SUM(E$99:E146)=D$92,F146,D$92-SUM(E$99:E146))</f>
        <v>0</v>
      </c>
      <c r="E147" s="377">
        <f>IF(+J96&lt;F146,J96,D147)</f>
        <v>0</v>
      </c>
      <c r="F147" s="55">
        <f t="shared" si="73"/>
        <v>0</v>
      </c>
      <c r="G147" s="55">
        <f t="shared" si="65"/>
        <v>0</v>
      </c>
      <c r="H147" s="379">
        <f t="shared" si="66"/>
        <v>0</v>
      </c>
      <c r="I147" s="398">
        <f t="shared" si="67"/>
        <v>0</v>
      </c>
      <c r="J147" s="54">
        <f t="shared" si="68"/>
        <v>0</v>
      </c>
      <c r="K147" s="54"/>
      <c r="L147" s="129"/>
      <c r="M147" s="54">
        <f t="shared" si="69"/>
        <v>0</v>
      </c>
      <c r="N147" s="129"/>
      <c r="O147" s="54">
        <f t="shared" si="70"/>
        <v>0</v>
      </c>
      <c r="P147" s="54">
        <f t="shared" si="71"/>
        <v>0</v>
      </c>
      <c r="Q147" s="1"/>
    </row>
    <row r="148" spans="2:17" ht="12.5">
      <c r="B148" s="7" t="str">
        <f t="shared" si="72"/>
        <v/>
      </c>
      <c r="C148" s="50">
        <f>IF(D93="","-",+C147+1)</f>
        <v>2061</v>
      </c>
      <c r="D148" s="12">
        <f>IF(F147+SUM(E$99:E147)=D$92,F147,D$92-SUM(E$99:E147))</f>
        <v>0</v>
      </c>
      <c r="E148" s="377">
        <f>IF(+J96&lt;F147,J96,D148)</f>
        <v>0</v>
      </c>
      <c r="F148" s="55">
        <f t="shared" si="73"/>
        <v>0</v>
      </c>
      <c r="G148" s="55">
        <f t="shared" si="65"/>
        <v>0</v>
      </c>
      <c r="H148" s="379">
        <f t="shared" si="66"/>
        <v>0</v>
      </c>
      <c r="I148" s="398">
        <f t="shared" si="67"/>
        <v>0</v>
      </c>
      <c r="J148" s="54">
        <f t="shared" si="68"/>
        <v>0</v>
      </c>
      <c r="K148" s="54"/>
      <c r="L148" s="129"/>
      <c r="M148" s="54">
        <f t="shared" si="69"/>
        <v>0</v>
      </c>
      <c r="N148" s="129"/>
      <c r="O148" s="54">
        <f t="shared" si="70"/>
        <v>0</v>
      </c>
      <c r="P148" s="54">
        <f t="shared" si="71"/>
        <v>0</v>
      </c>
      <c r="Q148" s="1"/>
    </row>
    <row r="149" spans="2:17" ht="12.5">
      <c r="B149" s="7" t="str">
        <f t="shared" si="72"/>
        <v/>
      </c>
      <c r="C149" s="50">
        <f>IF(D93="","-",+C148+1)</f>
        <v>2062</v>
      </c>
      <c r="D149" s="12">
        <f>IF(F148+SUM(E$99:E148)=D$92,F148,D$92-SUM(E$99:E148))</f>
        <v>0</v>
      </c>
      <c r="E149" s="377">
        <f>IF(+J96&lt;F148,J96,D149)</f>
        <v>0</v>
      </c>
      <c r="F149" s="55">
        <f t="shared" si="73"/>
        <v>0</v>
      </c>
      <c r="G149" s="55">
        <f t="shared" si="65"/>
        <v>0</v>
      </c>
      <c r="H149" s="379">
        <f t="shared" si="66"/>
        <v>0</v>
      </c>
      <c r="I149" s="398">
        <f t="shared" si="67"/>
        <v>0</v>
      </c>
      <c r="J149" s="54">
        <f t="shared" si="68"/>
        <v>0</v>
      </c>
      <c r="K149" s="54"/>
      <c r="L149" s="129"/>
      <c r="M149" s="54">
        <f t="shared" si="69"/>
        <v>0</v>
      </c>
      <c r="N149" s="129"/>
      <c r="O149" s="54">
        <f t="shared" si="70"/>
        <v>0</v>
      </c>
      <c r="P149" s="54">
        <f t="shared" si="71"/>
        <v>0</v>
      </c>
      <c r="Q149" s="1"/>
    </row>
    <row r="150" spans="2:17" ht="12.5">
      <c r="B150" s="7" t="str">
        <f t="shared" si="72"/>
        <v/>
      </c>
      <c r="C150" s="50">
        <f>IF(D93="","-",+C149+1)</f>
        <v>2063</v>
      </c>
      <c r="D150" s="12">
        <f>IF(F149+SUM(E$99:E149)=D$92,F149,D$92-SUM(E$99:E149))</f>
        <v>0</v>
      </c>
      <c r="E150" s="377">
        <f>IF(+J96&lt;F149,J96,D150)</f>
        <v>0</v>
      </c>
      <c r="F150" s="55">
        <f t="shared" si="73"/>
        <v>0</v>
      </c>
      <c r="G150" s="55">
        <f t="shared" si="65"/>
        <v>0</v>
      </c>
      <c r="H150" s="379">
        <f t="shared" si="66"/>
        <v>0</v>
      </c>
      <c r="I150" s="398">
        <f t="shared" si="67"/>
        <v>0</v>
      </c>
      <c r="J150" s="54">
        <f t="shared" si="68"/>
        <v>0</v>
      </c>
      <c r="K150" s="54"/>
      <c r="L150" s="129"/>
      <c r="M150" s="54">
        <f t="shared" si="69"/>
        <v>0</v>
      </c>
      <c r="N150" s="129"/>
      <c r="O150" s="54">
        <f t="shared" si="70"/>
        <v>0</v>
      </c>
      <c r="P150" s="54">
        <f t="shared" si="71"/>
        <v>0</v>
      </c>
      <c r="Q150" s="1"/>
    </row>
    <row r="151" spans="2:17" ht="12.5">
      <c r="B151" s="7" t="str">
        <f t="shared" si="72"/>
        <v/>
      </c>
      <c r="C151" s="50">
        <f>IF(D93="","-",+C150+1)</f>
        <v>2064</v>
      </c>
      <c r="D151" s="12">
        <f>IF(F150+SUM(E$99:E150)=D$92,F150,D$92-SUM(E$99:E150))</f>
        <v>0</v>
      </c>
      <c r="E151" s="377">
        <f>IF(+J96&lt;F150,J96,D151)</f>
        <v>0</v>
      </c>
      <c r="F151" s="55">
        <f t="shared" si="73"/>
        <v>0</v>
      </c>
      <c r="G151" s="55">
        <f t="shared" si="65"/>
        <v>0</v>
      </c>
      <c r="H151" s="379">
        <f t="shared" si="66"/>
        <v>0</v>
      </c>
      <c r="I151" s="398">
        <f t="shared" si="67"/>
        <v>0</v>
      </c>
      <c r="J151" s="54">
        <f t="shared" si="68"/>
        <v>0</v>
      </c>
      <c r="K151" s="54"/>
      <c r="L151" s="129"/>
      <c r="M151" s="54">
        <f t="shared" si="69"/>
        <v>0</v>
      </c>
      <c r="N151" s="129"/>
      <c r="O151" s="54">
        <f t="shared" si="70"/>
        <v>0</v>
      </c>
      <c r="P151" s="54">
        <f t="shared" si="71"/>
        <v>0</v>
      </c>
      <c r="Q151" s="1"/>
    </row>
    <row r="152" spans="2:17" ht="12.5">
      <c r="B152" s="7" t="str">
        <f t="shared" si="72"/>
        <v/>
      </c>
      <c r="C152" s="50">
        <f>IF(D93="","-",+C151+1)</f>
        <v>2065</v>
      </c>
      <c r="D152" s="12">
        <f>IF(F151+SUM(E$99:E151)=D$92,F151,D$92-SUM(E$99:E151))</f>
        <v>0</v>
      </c>
      <c r="E152" s="377">
        <f>IF(+J96&lt;F151,J96,D152)</f>
        <v>0</v>
      </c>
      <c r="F152" s="55">
        <f t="shared" si="73"/>
        <v>0</v>
      </c>
      <c r="G152" s="55">
        <f t="shared" si="65"/>
        <v>0</v>
      </c>
      <c r="H152" s="379">
        <f t="shared" si="66"/>
        <v>0</v>
      </c>
      <c r="I152" s="398">
        <f t="shared" si="67"/>
        <v>0</v>
      </c>
      <c r="J152" s="54">
        <f t="shared" si="68"/>
        <v>0</v>
      </c>
      <c r="K152" s="54"/>
      <c r="L152" s="129"/>
      <c r="M152" s="54">
        <f t="shared" si="69"/>
        <v>0</v>
      </c>
      <c r="N152" s="129"/>
      <c r="O152" s="54">
        <f t="shared" si="70"/>
        <v>0</v>
      </c>
      <c r="P152" s="54">
        <f t="shared" si="71"/>
        <v>0</v>
      </c>
      <c r="Q152" s="1"/>
    </row>
    <row r="153" spans="2:17" ht="12.5">
      <c r="B153" s="7" t="str">
        <f t="shared" si="72"/>
        <v/>
      </c>
      <c r="C153" s="50">
        <f>IF(D93="","-",+C152+1)</f>
        <v>2066</v>
      </c>
      <c r="D153" s="12">
        <f>IF(F152+SUM(E$99:E152)=D$92,F152,D$92-SUM(E$99:E152))</f>
        <v>0</v>
      </c>
      <c r="E153" s="377">
        <f>IF(+J96&lt;F152,J96,D153)</f>
        <v>0</v>
      </c>
      <c r="F153" s="55">
        <f t="shared" si="73"/>
        <v>0</v>
      </c>
      <c r="G153" s="55">
        <f t="shared" si="65"/>
        <v>0</v>
      </c>
      <c r="H153" s="379">
        <f t="shared" si="66"/>
        <v>0</v>
      </c>
      <c r="I153" s="398">
        <f t="shared" si="67"/>
        <v>0</v>
      </c>
      <c r="J153" s="54">
        <f t="shared" si="68"/>
        <v>0</v>
      </c>
      <c r="K153" s="54"/>
      <c r="L153" s="129"/>
      <c r="M153" s="54">
        <f t="shared" si="69"/>
        <v>0</v>
      </c>
      <c r="N153" s="129"/>
      <c r="O153" s="54">
        <f t="shared" si="70"/>
        <v>0</v>
      </c>
      <c r="P153" s="54">
        <f t="shared" si="71"/>
        <v>0</v>
      </c>
      <c r="Q153" s="1"/>
    </row>
    <row r="154" spans="2:17" ht="13" thickBot="1">
      <c r="B154" s="7" t="str">
        <f t="shared" si="72"/>
        <v/>
      </c>
      <c r="C154" s="59">
        <f>IF(D93="","-",+C153+1)</f>
        <v>2067</v>
      </c>
      <c r="D154" s="84">
        <f>IF(F153+SUM(E$99:E153)=D$92,F153,D$92-SUM(E$99:E153))</f>
        <v>0</v>
      </c>
      <c r="E154" s="380">
        <f>IF(+J96&lt;F153,J96,D154)</f>
        <v>0</v>
      </c>
      <c r="F154" s="60">
        <f t="shared" si="73"/>
        <v>0</v>
      </c>
      <c r="G154" s="60">
        <f t="shared" si="65"/>
        <v>0</v>
      </c>
      <c r="H154" s="381">
        <f t="shared" si="66"/>
        <v>0</v>
      </c>
      <c r="I154" s="399">
        <f t="shared" si="67"/>
        <v>0</v>
      </c>
      <c r="J154" s="64">
        <f t="shared" si="68"/>
        <v>0</v>
      </c>
      <c r="K154" s="54"/>
      <c r="L154" s="130"/>
      <c r="M154" s="64">
        <f t="shared" si="69"/>
        <v>0</v>
      </c>
      <c r="N154" s="130"/>
      <c r="O154" s="64">
        <f t="shared" si="70"/>
        <v>0</v>
      </c>
      <c r="P154" s="64">
        <f t="shared" si="71"/>
        <v>0</v>
      </c>
      <c r="Q154" s="1"/>
    </row>
    <row r="155" spans="2:17" ht="12.5">
      <c r="C155" s="12" t="s">
        <v>78</v>
      </c>
      <c r="D155" s="292"/>
      <c r="E155" s="292">
        <f>SUM(E99:E154)</f>
        <v>59295600.000000007</v>
      </c>
      <c r="F155" s="292"/>
      <c r="G155" s="292"/>
      <c r="H155" s="292">
        <f>SUM(H99:H154)</f>
        <v>216537038.34457695</v>
      </c>
      <c r="I155" s="292">
        <f>SUM(I99:I154)</f>
        <v>216537038.34457695</v>
      </c>
      <c r="J155" s="292">
        <f>SUM(J99:J154)</f>
        <v>0</v>
      </c>
      <c r="K155" s="292"/>
      <c r="L155" s="292"/>
      <c r="M155" s="292"/>
      <c r="N155" s="292"/>
      <c r="O155" s="292"/>
      <c r="P155" s="1"/>
      <c r="Q155" s="1"/>
    </row>
    <row r="156" spans="2:17" ht="12.5"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  <c r="Q157" s="1"/>
    </row>
    <row r="158" spans="2:17" ht="12.5"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91" priority="1" stopIfTrue="1" operator="equal">
      <formula>$I$10</formula>
    </cfRule>
  </conditionalFormatting>
  <conditionalFormatting sqref="C99:C154">
    <cfRule type="cellIs" dxfId="9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70"/>
  <dimension ref="A1:Q162"/>
  <sheetViews>
    <sheetView topLeftCell="A13" zoomScaleNormal="100" zoomScaleSheetLayoutView="75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8.453125" customWidth="1"/>
    <col min="13" max="13" width="17.7265625" customWidth="1"/>
    <col min="14" max="14" width="19.1796875" customWidth="1"/>
    <col min="15" max="15" width="20.179687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34 of 77</v>
      </c>
      <c r="Q1" s="13"/>
    </row>
    <row r="2" spans="1:17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101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/>
      <c r="P3" s="97">
        <v>1</v>
      </c>
    </row>
    <row r="4" spans="1:17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7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921878.79561370378</v>
      </c>
      <c r="P5" s="1"/>
    </row>
    <row r="6" spans="1:17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921878.79561370378</v>
      </c>
      <c r="O6" s="1"/>
      <c r="P6" s="1"/>
    </row>
    <row r="7" spans="1:17" ht="13.5" thickBot="1">
      <c r="C7" s="25" t="s">
        <v>48</v>
      </c>
      <c r="D7" s="90" t="s">
        <v>297</v>
      </c>
      <c r="E7" s="405"/>
      <c r="F7" s="405"/>
      <c r="G7" s="405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7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295</v>
      </c>
      <c r="E9" s="456" t="s">
        <v>495</v>
      </c>
      <c r="F9" s="31"/>
      <c r="G9" s="461" t="s">
        <v>548</v>
      </c>
      <c r="H9" s="31"/>
      <c r="I9" s="32"/>
      <c r="J9" s="33"/>
      <c r="P9" s="1"/>
    </row>
    <row r="10" spans="1:17" ht="13">
      <c r="C10" s="34" t="s">
        <v>51</v>
      </c>
      <c r="D10" s="362">
        <v>8598828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7" ht="12.5">
      <c r="C11" s="34" t="s">
        <v>54</v>
      </c>
      <c r="D11" s="37">
        <v>2013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2">
        <v>11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209727.51219512196</v>
      </c>
      <c r="J14" s="292"/>
      <c r="K14" s="292"/>
      <c r="L14" s="292"/>
      <c r="M14" s="292"/>
      <c r="N14" s="292"/>
      <c r="O14" s="1"/>
      <c r="P14" s="1"/>
    </row>
    <row r="15" spans="1:17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42" t="s">
        <v>68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2013</v>
      </c>
      <c r="D17" s="425">
        <v>8177700</v>
      </c>
      <c r="E17" s="426">
        <v>97353.571428571435</v>
      </c>
      <c r="F17" s="425">
        <v>8080346.4285714282</v>
      </c>
      <c r="G17" s="426">
        <v>1228497.690125915</v>
      </c>
      <c r="H17" s="420">
        <v>1228497.690125915</v>
      </c>
      <c r="I17" s="422">
        <v>0</v>
      </c>
      <c r="J17" s="52"/>
      <c r="K17" s="112">
        <f t="shared" ref="K17:K22" si="0">G17</f>
        <v>1228497.690125915</v>
      </c>
      <c r="L17" s="53">
        <f t="shared" ref="L17:L22" si="1">IF(K17&lt;&gt;0,+G17-K17,0)</f>
        <v>0</v>
      </c>
      <c r="M17" s="112">
        <f t="shared" ref="M17:M22" si="2">H17</f>
        <v>1228497.690125915</v>
      </c>
      <c r="N17" s="53">
        <f t="shared" ref="N17:N22" si="3">IF(M17&lt;&gt;0,+H17-M17,0)</f>
        <v>0</v>
      </c>
      <c r="O17" s="54">
        <f t="shared" ref="O17:O22" si="4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2014</v>
      </c>
      <c r="D18" s="425">
        <v>8080346.4285714282</v>
      </c>
      <c r="E18" s="419">
        <v>204615.59523809524</v>
      </c>
      <c r="F18" s="425">
        <v>7875730.833333333</v>
      </c>
      <c r="G18" s="419">
        <v>1267134.4448032489</v>
      </c>
      <c r="H18" s="420">
        <v>1267134.4448032489</v>
      </c>
      <c r="I18" s="422">
        <v>0</v>
      </c>
      <c r="J18" s="52"/>
      <c r="K18" s="113">
        <f t="shared" si="0"/>
        <v>1267134.4448032489</v>
      </c>
      <c r="L18" s="54">
        <f t="shared" si="1"/>
        <v>0</v>
      </c>
      <c r="M18" s="113">
        <f t="shared" si="2"/>
        <v>1267134.4448032489</v>
      </c>
      <c r="N18" s="54">
        <f t="shared" si="3"/>
        <v>0</v>
      </c>
      <c r="O18" s="54">
        <f t="shared" si="4"/>
        <v>0</v>
      </c>
      <c r="P18" s="1"/>
    </row>
    <row r="19" spans="2:16" ht="12.5">
      <c r="B19" s="7" t="str">
        <f>IF(D19=F18,"","IU")</f>
        <v/>
      </c>
      <c r="C19" s="50">
        <f>IF(D11="","-",+C18+1)</f>
        <v>2015</v>
      </c>
      <c r="D19" s="425">
        <v>7875730.833333333</v>
      </c>
      <c r="E19" s="419">
        <v>204734</v>
      </c>
      <c r="F19" s="425">
        <v>7670996.833333333</v>
      </c>
      <c r="G19" s="419">
        <v>1215041.1112148757</v>
      </c>
      <c r="H19" s="420">
        <v>1215041.1112148757</v>
      </c>
      <c r="I19" s="52">
        <v>0</v>
      </c>
      <c r="J19" s="52"/>
      <c r="K19" s="113">
        <f t="shared" si="0"/>
        <v>1215041.1112148757</v>
      </c>
      <c r="L19" s="54">
        <f t="shared" si="1"/>
        <v>0</v>
      </c>
      <c r="M19" s="113">
        <f t="shared" si="2"/>
        <v>1215041.1112148757</v>
      </c>
      <c r="N19" s="54">
        <f t="shared" si="3"/>
        <v>0</v>
      </c>
      <c r="O19" s="54">
        <f t="shared" si="4"/>
        <v>0</v>
      </c>
      <c r="P19" s="1"/>
    </row>
    <row r="20" spans="2:16" ht="12.5">
      <c r="B20" s="7" t="str">
        <f t="shared" ref="B20:B72" si="5">IF(D20=F19,"","IU")</f>
        <v>IU</v>
      </c>
      <c r="C20" s="50">
        <f>IF(D11="","-",+C19+1)</f>
        <v>2016</v>
      </c>
      <c r="D20" s="425">
        <v>8092124.833333333</v>
      </c>
      <c r="E20" s="419">
        <v>204734</v>
      </c>
      <c r="F20" s="425">
        <v>7887390.833333333</v>
      </c>
      <c r="G20" s="419">
        <v>1230725.6025644462</v>
      </c>
      <c r="H20" s="420">
        <v>1230725.6025644462</v>
      </c>
      <c r="I20" s="52">
        <f>H20-G20</f>
        <v>0</v>
      </c>
      <c r="J20" s="52"/>
      <c r="K20" s="113">
        <f t="shared" si="0"/>
        <v>1230725.6025644462</v>
      </c>
      <c r="L20" s="54">
        <f t="shared" si="1"/>
        <v>0</v>
      </c>
      <c r="M20" s="113">
        <f t="shared" si="2"/>
        <v>1230725.6025644462</v>
      </c>
      <c r="N20" s="54">
        <f t="shared" si="3"/>
        <v>0</v>
      </c>
      <c r="O20" s="54">
        <f t="shared" si="4"/>
        <v>0</v>
      </c>
      <c r="P20" s="1"/>
    </row>
    <row r="21" spans="2:16" ht="12.5">
      <c r="B21" s="7" t="str">
        <f t="shared" si="5"/>
        <v/>
      </c>
      <c r="C21" s="50">
        <f>IF(D11="","-",+C20+1)</f>
        <v>2017</v>
      </c>
      <c r="D21" s="425">
        <v>7887390.833333333</v>
      </c>
      <c r="E21" s="419">
        <v>199972.7441860465</v>
      </c>
      <c r="F21" s="425">
        <v>7687418.0891472865</v>
      </c>
      <c r="G21" s="419">
        <v>1164774.0131848808</v>
      </c>
      <c r="H21" s="420">
        <v>1164774.0131848808</v>
      </c>
      <c r="I21" s="52">
        <f t="shared" ref="I21:I72" si="6">H21-G21</f>
        <v>0</v>
      </c>
      <c r="J21" s="52"/>
      <c r="K21" s="113">
        <f t="shared" si="0"/>
        <v>1164774.0131848808</v>
      </c>
      <c r="L21" s="54">
        <f t="shared" si="1"/>
        <v>0</v>
      </c>
      <c r="M21" s="113">
        <f t="shared" si="2"/>
        <v>1164774.0131848808</v>
      </c>
      <c r="N21" s="54">
        <f t="shared" si="3"/>
        <v>0</v>
      </c>
      <c r="O21" s="54">
        <f t="shared" si="4"/>
        <v>0</v>
      </c>
      <c r="P21" s="1"/>
    </row>
    <row r="22" spans="2:16" ht="12.5">
      <c r="B22" s="7" t="str">
        <f t="shared" si="5"/>
        <v/>
      </c>
      <c r="C22" s="50">
        <f>IF(D11="","-",+C21+1)</f>
        <v>2018</v>
      </c>
      <c r="D22" s="425">
        <v>7687418.0891472865</v>
      </c>
      <c r="E22" s="419">
        <v>209727.51219512196</v>
      </c>
      <c r="F22" s="425">
        <v>7477690.576952165</v>
      </c>
      <c r="G22" s="419">
        <v>1173425.4227286456</v>
      </c>
      <c r="H22" s="420">
        <v>1173425.4227286456</v>
      </c>
      <c r="I22" s="52">
        <f t="shared" si="6"/>
        <v>0</v>
      </c>
      <c r="J22" s="52"/>
      <c r="K22" s="113">
        <f t="shared" si="0"/>
        <v>1173425.4227286456</v>
      </c>
      <c r="L22" s="54">
        <f t="shared" si="1"/>
        <v>0</v>
      </c>
      <c r="M22" s="113">
        <f t="shared" si="2"/>
        <v>1173425.4227286456</v>
      </c>
      <c r="N22" s="54">
        <f t="shared" si="3"/>
        <v>0</v>
      </c>
      <c r="O22" s="54">
        <f t="shared" si="4"/>
        <v>0</v>
      </c>
      <c r="P22" s="1"/>
    </row>
    <row r="23" spans="2:16" ht="12.5">
      <c r="B23" s="7" t="str">
        <f t="shared" si="5"/>
        <v/>
      </c>
      <c r="C23" s="50">
        <f>IF(D11="","-",+C22+1)</f>
        <v>2019</v>
      </c>
      <c r="D23" s="425">
        <v>7477690.576952165</v>
      </c>
      <c r="E23" s="419">
        <v>209727.51219512196</v>
      </c>
      <c r="F23" s="425">
        <v>7267963.0647570435</v>
      </c>
      <c r="G23" s="419">
        <v>1146770.2935457411</v>
      </c>
      <c r="H23" s="420">
        <v>1146770.2935457411</v>
      </c>
      <c r="I23" s="52">
        <f t="shared" si="6"/>
        <v>0</v>
      </c>
      <c r="J23" s="52"/>
      <c r="K23" s="113">
        <f t="shared" ref="K23" si="7">G23</f>
        <v>1146770.2935457411</v>
      </c>
      <c r="L23" s="54">
        <f t="shared" ref="L23" si="8">IF(K23&lt;&gt;0,+G23-K23,0)</f>
        <v>0</v>
      </c>
      <c r="M23" s="113">
        <f t="shared" ref="M23" si="9">H23</f>
        <v>1146770.2935457411</v>
      </c>
      <c r="N23" s="54">
        <f t="shared" ref="N23:N72" si="10">IF(M23&lt;&gt;0,+H23-M23,0)</f>
        <v>0</v>
      </c>
      <c r="O23" s="54">
        <f t="shared" ref="O23:O72" si="11">+N23-L23</f>
        <v>0</v>
      </c>
      <c r="P23" s="1"/>
    </row>
    <row r="24" spans="2:16" ht="12.5">
      <c r="B24" s="7" t="str">
        <f t="shared" si="5"/>
        <v/>
      </c>
      <c r="C24" s="50">
        <f>IF(D11="","-",+C23+1)</f>
        <v>2020</v>
      </c>
      <c r="D24" s="425">
        <v>7267963.0647570435</v>
      </c>
      <c r="E24" s="419">
        <v>209727.51219512196</v>
      </c>
      <c r="F24" s="425">
        <v>7058235.552561922</v>
      </c>
      <c r="G24" s="419">
        <v>942766.54121136409</v>
      </c>
      <c r="H24" s="420">
        <v>942766.54121136409</v>
      </c>
      <c r="I24" s="52">
        <f t="shared" si="6"/>
        <v>0</v>
      </c>
      <c r="J24" s="52"/>
      <c r="K24" s="113">
        <f t="shared" ref="K24" si="12">G24</f>
        <v>942766.54121136409</v>
      </c>
      <c r="L24" s="54">
        <f t="shared" ref="L24" si="13">IF(K24&lt;&gt;0,+G24-K24,0)</f>
        <v>0</v>
      </c>
      <c r="M24" s="113">
        <f t="shared" ref="M24" si="14">H24</f>
        <v>942766.54121136409</v>
      </c>
      <c r="N24" s="54">
        <f t="shared" si="10"/>
        <v>0</v>
      </c>
      <c r="O24" s="54">
        <f t="shared" si="11"/>
        <v>0</v>
      </c>
      <c r="P24" s="1"/>
    </row>
    <row r="25" spans="2:16" ht="12.5">
      <c r="B25" s="7" t="str">
        <f t="shared" si="5"/>
        <v>IU</v>
      </c>
      <c r="C25" s="50">
        <f>IF(D11="","-",+C24+1)</f>
        <v>2021</v>
      </c>
      <c r="D25" s="425">
        <v>7067990.320570996</v>
      </c>
      <c r="E25" s="419">
        <v>204734</v>
      </c>
      <c r="F25" s="425">
        <v>6863256.320570996</v>
      </c>
      <c r="G25" s="419">
        <v>943121.73103540705</v>
      </c>
      <c r="H25" s="420">
        <v>943121.73103540705</v>
      </c>
      <c r="I25" s="52">
        <f t="shared" si="6"/>
        <v>0</v>
      </c>
      <c r="J25" s="52"/>
      <c r="K25" s="113">
        <f t="shared" ref="K25" si="15">G25</f>
        <v>943121.73103540705</v>
      </c>
      <c r="L25" s="54">
        <f t="shared" ref="L25" si="16">IF(K25&lt;&gt;0,+G25-K25,0)</f>
        <v>0</v>
      </c>
      <c r="M25" s="113">
        <f t="shared" ref="M25" si="17">H25</f>
        <v>943121.73103540705</v>
      </c>
      <c r="N25" s="54">
        <f t="shared" si="10"/>
        <v>0</v>
      </c>
      <c r="O25" s="54">
        <f t="shared" si="11"/>
        <v>0</v>
      </c>
      <c r="P25" s="1"/>
    </row>
    <row r="26" spans="2:16" ht="12.5">
      <c r="B26" s="7" t="str">
        <f t="shared" si="5"/>
        <v>IU</v>
      </c>
      <c r="C26" s="50">
        <f>IF(D11="","-",+C25+1)</f>
        <v>2022</v>
      </c>
      <c r="D26" s="425">
        <v>6853501.5525619211</v>
      </c>
      <c r="E26" s="419">
        <v>204734</v>
      </c>
      <c r="F26" s="425">
        <v>6648767.5525619211</v>
      </c>
      <c r="G26" s="419">
        <v>963859.22769891692</v>
      </c>
      <c r="H26" s="420">
        <v>963859.22769891692</v>
      </c>
      <c r="I26" s="52">
        <f t="shared" si="6"/>
        <v>0</v>
      </c>
      <c r="J26" s="52"/>
      <c r="K26" s="113">
        <f t="shared" ref="K26" si="18">G26</f>
        <v>963859.22769891692</v>
      </c>
      <c r="L26" s="54">
        <f t="shared" ref="L26" si="19">IF(K26&lt;&gt;0,+G26-K26,0)</f>
        <v>0</v>
      </c>
      <c r="M26" s="113">
        <f t="shared" ref="M26" si="20">H26</f>
        <v>963859.22769891692</v>
      </c>
      <c r="N26" s="54">
        <f t="shared" si="10"/>
        <v>0</v>
      </c>
      <c r="O26" s="54">
        <f t="shared" si="11"/>
        <v>0</v>
      </c>
      <c r="P26" s="1"/>
    </row>
    <row r="27" spans="2:16" ht="12.5">
      <c r="B27" s="7" t="str">
        <f t="shared" si="5"/>
        <v/>
      </c>
      <c r="C27" s="50">
        <f>IF(D11="","-",+C26+1)</f>
        <v>2023</v>
      </c>
      <c r="D27" s="425">
        <v>6648767.5525619211</v>
      </c>
      <c r="E27" s="419">
        <v>204734</v>
      </c>
      <c r="F27" s="425">
        <v>6444033.5525619211</v>
      </c>
      <c r="G27" s="419">
        <v>1031719.7546332029</v>
      </c>
      <c r="H27" s="420">
        <v>1031719.7546332029</v>
      </c>
      <c r="I27" s="52">
        <f t="shared" si="6"/>
        <v>0</v>
      </c>
      <c r="J27" s="52"/>
      <c r="K27" s="113">
        <f t="shared" ref="K27" si="21">G27</f>
        <v>1031719.7546332029</v>
      </c>
      <c r="L27" s="54">
        <f t="shared" ref="L27" si="22">IF(K27&lt;&gt;0,+G27-K27,0)</f>
        <v>0</v>
      </c>
      <c r="M27" s="113">
        <f t="shared" ref="M27" si="23">H27</f>
        <v>1031719.7546332029</v>
      </c>
      <c r="N27" s="54">
        <f t="shared" ref="N27" si="24">IF(M27&lt;&gt;0,+H27-M27,0)</f>
        <v>0</v>
      </c>
      <c r="O27" s="54">
        <f t="shared" ref="O27" si="25">+N27-L27</f>
        <v>0</v>
      </c>
      <c r="P27" s="1"/>
    </row>
    <row r="28" spans="2:16" ht="12.5">
      <c r="B28" s="7" t="str">
        <f t="shared" si="5"/>
        <v/>
      </c>
      <c r="C28" s="460">
        <f>IF(D11="","-",+C27+1)</f>
        <v>2024</v>
      </c>
      <c r="D28" s="425">
        <v>6444033.5525619211</v>
      </c>
      <c r="E28" s="419">
        <v>195427.90909090909</v>
      </c>
      <c r="F28" s="425">
        <v>6248605.6434710119</v>
      </c>
      <c r="G28" s="419">
        <v>953985.28720160865</v>
      </c>
      <c r="H28" s="420">
        <v>953985.28720160865</v>
      </c>
      <c r="I28" s="52">
        <f t="shared" si="6"/>
        <v>0</v>
      </c>
      <c r="J28" s="52"/>
      <c r="K28" s="113">
        <f t="shared" ref="K28" si="26">G28</f>
        <v>953985.28720160865</v>
      </c>
      <c r="L28" s="54">
        <f t="shared" ref="L28" si="27">IF(K28&lt;&gt;0,+G28-K28,0)</f>
        <v>0</v>
      </c>
      <c r="M28" s="113">
        <f t="shared" ref="M28" si="28">H28</f>
        <v>953985.28720160865</v>
      </c>
      <c r="N28" s="54">
        <f t="shared" ref="N28" si="29">IF(M28&lt;&gt;0,+H28-M28,0)</f>
        <v>0</v>
      </c>
      <c r="O28" s="54">
        <f t="shared" ref="O28" si="30">+N28-L28</f>
        <v>0</v>
      </c>
      <c r="P28" s="1"/>
    </row>
    <row r="29" spans="2:16" ht="13">
      <c r="B29" s="7" t="str">
        <f t="shared" si="5"/>
        <v/>
      </c>
      <c r="C29" s="459">
        <f>IF(D11="","-",+C28+1)</f>
        <v>2025</v>
      </c>
      <c r="D29" s="425">
        <v>6248605.6434710119</v>
      </c>
      <c r="E29" s="419">
        <v>199972.7441860465</v>
      </c>
      <c r="F29" s="425">
        <v>6048632.8992849654</v>
      </c>
      <c r="G29" s="419">
        <v>936123.45284761372</v>
      </c>
      <c r="H29" s="420">
        <v>936123.45284761372</v>
      </c>
      <c r="I29" s="52">
        <f t="shared" si="6"/>
        <v>0</v>
      </c>
      <c r="J29" s="52"/>
      <c r="K29" s="113">
        <f t="shared" ref="K29" si="31">G29</f>
        <v>936123.45284761372</v>
      </c>
      <c r="L29" s="54">
        <f t="shared" ref="L29" si="32">IF(K29&lt;&gt;0,+G29-K29,0)</f>
        <v>0</v>
      </c>
      <c r="M29" s="113">
        <f t="shared" ref="M29" si="33">H29</f>
        <v>936123.45284761372</v>
      </c>
      <c r="N29" s="54">
        <f t="shared" ref="N29" si="34">IF(M29&lt;&gt;0,+H29-M29,0)</f>
        <v>0</v>
      </c>
      <c r="O29" s="54">
        <f t="shared" ref="O29" si="35">+N29-L29</f>
        <v>0</v>
      </c>
      <c r="P29" s="1"/>
    </row>
    <row r="30" spans="2:16" ht="12.5">
      <c r="B30" s="7" t="str">
        <f t="shared" si="5"/>
        <v/>
      </c>
      <c r="C30" s="50">
        <f>IF(D11="","-",+C29+1)</f>
        <v>2026</v>
      </c>
      <c r="D30" s="55">
        <f>IF(F29+SUM(E$17:E29)=D$10,F29,D$10-SUM(E$17:E29))</f>
        <v>6048632.8992849654</v>
      </c>
      <c r="E30" s="377">
        <f t="shared" ref="E30:E72" si="36">IF(+$I$14&lt;F29,$I$14,D30)</f>
        <v>209727.51219512196</v>
      </c>
      <c r="F30" s="55">
        <f t="shared" ref="F30:F72" si="37">+D30-E30</f>
        <v>5838905.3870898429</v>
      </c>
      <c r="G30" s="378">
        <f t="shared" ref="G30:G52" si="38">+I$12*((D30+F30)/2)+E30</f>
        <v>921878.79561370378</v>
      </c>
      <c r="H30" s="363">
        <f t="shared" ref="H30:H52" si="39">+I$13*((D30+F30)/2)+E30</f>
        <v>921878.79561370378</v>
      </c>
      <c r="I30" s="52">
        <f t="shared" si="6"/>
        <v>0</v>
      </c>
      <c r="J30" s="52"/>
      <c r="K30" s="129"/>
      <c r="L30" s="54">
        <f t="shared" ref="L30:L72" si="40">IF(K30&lt;&gt;0,+G30-K30,0)</f>
        <v>0</v>
      </c>
      <c r="M30" s="129"/>
      <c r="N30" s="54">
        <f t="shared" si="10"/>
        <v>0</v>
      </c>
      <c r="O30" s="54">
        <f t="shared" si="11"/>
        <v>0</v>
      </c>
      <c r="P30" s="1"/>
    </row>
    <row r="31" spans="2:16" ht="12.5">
      <c r="B31" s="7" t="str">
        <f t="shared" si="5"/>
        <v/>
      </c>
      <c r="C31" s="50">
        <f>IF(D11="","-",+C30+1)</f>
        <v>2027</v>
      </c>
      <c r="D31" s="55">
        <f>IF(F30+SUM(E$17:E30)=D$10,F30,D$10-SUM(E$17:E30))</f>
        <v>5838905.3870898429</v>
      </c>
      <c r="E31" s="377">
        <f t="shared" si="36"/>
        <v>209727.51219512196</v>
      </c>
      <c r="F31" s="55">
        <f t="shared" si="37"/>
        <v>5629177.8748947214</v>
      </c>
      <c r="G31" s="378">
        <f t="shared" si="38"/>
        <v>896750.34372066008</v>
      </c>
      <c r="H31" s="363">
        <f t="shared" si="39"/>
        <v>896750.34372066008</v>
      </c>
      <c r="I31" s="52">
        <f t="shared" si="6"/>
        <v>0</v>
      </c>
      <c r="J31" s="52"/>
      <c r="K31" s="129"/>
      <c r="L31" s="54">
        <f t="shared" si="40"/>
        <v>0</v>
      </c>
      <c r="M31" s="129"/>
      <c r="N31" s="54">
        <f t="shared" si="10"/>
        <v>0</v>
      </c>
      <c r="O31" s="54">
        <f t="shared" si="11"/>
        <v>0</v>
      </c>
      <c r="P31" s="1"/>
    </row>
    <row r="32" spans="2:16" ht="12.5">
      <c r="B32" s="7" t="str">
        <f t="shared" si="5"/>
        <v/>
      </c>
      <c r="C32" s="50">
        <f>IF(D11="","-",+C31+1)</f>
        <v>2028</v>
      </c>
      <c r="D32" s="55">
        <f>IF(F31+SUM(E$17:E31)=D$10,F31,D$10-SUM(E$17:E31))</f>
        <v>5629177.8748947214</v>
      </c>
      <c r="E32" s="377">
        <f t="shared" si="36"/>
        <v>209727.51219512196</v>
      </c>
      <c r="F32" s="55">
        <f t="shared" si="37"/>
        <v>5419450.3626995999</v>
      </c>
      <c r="G32" s="378">
        <f t="shared" si="38"/>
        <v>871621.89182761649</v>
      </c>
      <c r="H32" s="363">
        <f t="shared" si="39"/>
        <v>871621.89182761649</v>
      </c>
      <c r="I32" s="52">
        <f t="shared" si="6"/>
        <v>0</v>
      </c>
      <c r="J32" s="52"/>
      <c r="K32" s="129"/>
      <c r="L32" s="54">
        <f t="shared" si="40"/>
        <v>0</v>
      </c>
      <c r="M32" s="129"/>
      <c r="N32" s="54">
        <f t="shared" si="10"/>
        <v>0</v>
      </c>
      <c r="O32" s="54">
        <f t="shared" si="11"/>
        <v>0</v>
      </c>
      <c r="P32" s="1"/>
    </row>
    <row r="33" spans="2:16" ht="12.5">
      <c r="B33" s="7" t="str">
        <f t="shared" si="5"/>
        <v/>
      </c>
      <c r="C33" s="50">
        <f>IF(D11="","-",+C32+1)</f>
        <v>2029</v>
      </c>
      <c r="D33" s="55">
        <f>IF(F32+SUM(E$17:E32)=D$10,F32,D$10-SUM(E$17:E32))</f>
        <v>5419450.3626995999</v>
      </c>
      <c r="E33" s="377">
        <f t="shared" si="36"/>
        <v>209727.51219512196</v>
      </c>
      <c r="F33" s="55">
        <f t="shared" si="37"/>
        <v>5209722.8505044784</v>
      </c>
      <c r="G33" s="378">
        <f t="shared" si="38"/>
        <v>846493.43993457279</v>
      </c>
      <c r="H33" s="363">
        <f t="shared" si="39"/>
        <v>846493.43993457279</v>
      </c>
      <c r="I33" s="52">
        <f t="shared" si="6"/>
        <v>0</v>
      </c>
      <c r="J33" s="52"/>
      <c r="K33" s="129"/>
      <c r="L33" s="54">
        <f t="shared" si="40"/>
        <v>0</v>
      </c>
      <c r="M33" s="129"/>
      <c r="N33" s="54">
        <f t="shared" si="10"/>
        <v>0</v>
      </c>
      <c r="O33" s="54">
        <f t="shared" si="11"/>
        <v>0</v>
      </c>
      <c r="P33" s="1"/>
    </row>
    <row r="34" spans="2:16" ht="12.5">
      <c r="B34" s="7" t="str">
        <f t="shared" si="5"/>
        <v/>
      </c>
      <c r="C34" s="50">
        <f>IF(D11="","-",+C33+1)</f>
        <v>2030</v>
      </c>
      <c r="D34" s="55">
        <f>IF(F33+SUM(E$17:E33)=D$10,F33,D$10-SUM(E$17:E33))</f>
        <v>5209722.8505044784</v>
      </c>
      <c r="E34" s="377">
        <f t="shared" si="36"/>
        <v>209727.51219512196</v>
      </c>
      <c r="F34" s="55">
        <f t="shared" si="37"/>
        <v>4999995.3383093569</v>
      </c>
      <c r="G34" s="378">
        <f t="shared" si="38"/>
        <v>821364.98804152908</v>
      </c>
      <c r="H34" s="363">
        <f t="shared" si="39"/>
        <v>821364.98804152908</v>
      </c>
      <c r="I34" s="52">
        <f t="shared" si="6"/>
        <v>0</v>
      </c>
      <c r="J34" s="52"/>
      <c r="K34" s="129"/>
      <c r="L34" s="54">
        <f t="shared" si="40"/>
        <v>0</v>
      </c>
      <c r="M34" s="129"/>
      <c r="N34" s="54">
        <f t="shared" si="10"/>
        <v>0</v>
      </c>
      <c r="O34" s="54">
        <f t="shared" si="11"/>
        <v>0</v>
      </c>
      <c r="P34" s="1"/>
    </row>
    <row r="35" spans="2:16" ht="12.5">
      <c r="B35" s="7" t="str">
        <f t="shared" si="5"/>
        <v/>
      </c>
      <c r="C35" s="50">
        <f>IF(D11="","-",+C34+1)</f>
        <v>2031</v>
      </c>
      <c r="D35" s="55">
        <f>IF(F34+SUM(E$17:E34)=D$10,F34,D$10-SUM(E$17:E34))</f>
        <v>4999995.3383093569</v>
      </c>
      <c r="E35" s="377">
        <f t="shared" si="36"/>
        <v>209727.51219512196</v>
      </c>
      <c r="F35" s="55">
        <f t="shared" si="37"/>
        <v>4790267.8261142354</v>
      </c>
      <c r="G35" s="378">
        <f t="shared" si="38"/>
        <v>796236.53614848549</v>
      </c>
      <c r="H35" s="363">
        <f t="shared" si="39"/>
        <v>796236.53614848549</v>
      </c>
      <c r="I35" s="52">
        <f t="shared" si="6"/>
        <v>0</v>
      </c>
      <c r="J35" s="52"/>
      <c r="K35" s="129"/>
      <c r="L35" s="54">
        <f t="shared" si="40"/>
        <v>0</v>
      </c>
      <c r="M35" s="129"/>
      <c r="N35" s="54">
        <f t="shared" si="10"/>
        <v>0</v>
      </c>
      <c r="O35" s="54">
        <f t="shared" si="11"/>
        <v>0</v>
      </c>
      <c r="P35" s="1"/>
    </row>
    <row r="36" spans="2:16" ht="12.5">
      <c r="B36" s="7" t="str">
        <f t="shared" si="5"/>
        <v/>
      </c>
      <c r="C36" s="50">
        <f>IF(D11="","-",+C35+1)</f>
        <v>2032</v>
      </c>
      <c r="D36" s="55">
        <f>IF(F35+SUM(E$17:E35)=D$10,F35,D$10-SUM(E$17:E35))</f>
        <v>4790267.8261142354</v>
      </c>
      <c r="E36" s="377">
        <f t="shared" si="36"/>
        <v>209727.51219512196</v>
      </c>
      <c r="F36" s="55">
        <f t="shared" si="37"/>
        <v>4580540.3139191139</v>
      </c>
      <c r="G36" s="378">
        <f t="shared" si="38"/>
        <v>771108.08425544179</v>
      </c>
      <c r="H36" s="363">
        <f t="shared" si="39"/>
        <v>771108.08425544179</v>
      </c>
      <c r="I36" s="52">
        <f t="shared" si="6"/>
        <v>0</v>
      </c>
      <c r="J36" s="52"/>
      <c r="K36" s="129"/>
      <c r="L36" s="54">
        <f t="shared" si="40"/>
        <v>0</v>
      </c>
      <c r="M36" s="129"/>
      <c r="N36" s="54">
        <f t="shared" si="10"/>
        <v>0</v>
      </c>
      <c r="O36" s="54">
        <f t="shared" si="11"/>
        <v>0</v>
      </c>
      <c r="P36" s="1"/>
    </row>
    <row r="37" spans="2:16" ht="12.5">
      <c r="B37" s="7" t="str">
        <f t="shared" si="5"/>
        <v/>
      </c>
      <c r="C37" s="50">
        <f>IF(D11="","-",+C36+1)</f>
        <v>2033</v>
      </c>
      <c r="D37" s="55">
        <f>IF(F36+SUM(E$17:E36)=D$10,F36,D$10-SUM(E$17:E36))</f>
        <v>4580540.3139191139</v>
      </c>
      <c r="E37" s="377">
        <f t="shared" si="36"/>
        <v>209727.51219512196</v>
      </c>
      <c r="F37" s="55">
        <f t="shared" si="37"/>
        <v>4370812.8017239925</v>
      </c>
      <c r="G37" s="378">
        <f t="shared" si="38"/>
        <v>745979.63236239809</v>
      </c>
      <c r="H37" s="363">
        <f t="shared" si="39"/>
        <v>745979.63236239809</v>
      </c>
      <c r="I37" s="52">
        <f t="shared" si="6"/>
        <v>0</v>
      </c>
      <c r="J37" s="52"/>
      <c r="K37" s="129"/>
      <c r="L37" s="54">
        <f t="shared" si="40"/>
        <v>0</v>
      </c>
      <c r="M37" s="129"/>
      <c r="N37" s="54">
        <f t="shared" si="10"/>
        <v>0</v>
      </c>
      <c r="O37" s="54">
        <f t="shared" si="11"/>
        <v>0</v>
      </c>
      <c r="P37" s="1"/>
    </row>
    <row r="38" spans="2:16" ht="12.5">
      <c r="B38" s="7" t="str">
        <f t="shared" si="5"/>
        <v/>
      </c>
      <c r="C38" s="50">
        <f>IF(D11="","-",+C37+1)</f>
        <v>2034</v>
      </c>
      <c r="D38" s="55">
        <f>IF(F37+SUM(E$17:E37)=D$10,F37,D$10-SUM(E$17:E37))</f>
        <v>4370812.8017239925</v>
      </c>
      <c r="E38" s="377">
        <f t="shared" si="36"/>
        <v>209727.51219512196</v>
      </c>
      <c r="F38" s="55">
        <f t="shared" si="37"/>
        <v>4161085.2895288705</v>
      </c>
      <c r="G38" s="378">
        <f t="shared" si="38"/>
        <v>720851.18046935438</v>
      </c>
      <c r="H38" s="363">
        <f t="shared" si="39"/>
        <v>720851.18046935438</v>
      </c>
      <c r="I38" s="52">
        <f t="shared" si="6"/>
        <v>0</v>
      </c>
      <c r="J38" s="52"/>
      <c r="K38" s="129"/>
      <c r="L38" s="54">
        <f t="shared" si="40"/>
        <v>0</v>
      </c>
      <c r="M38" s="129"/>
      <c r="N38" s="54">
        <f t="shared" si="10"/>
        <v>0</v>
      </c>
      <c r="O38" s="54">
        <f t="shared" si="11"/>
        <v>0</v>
      </c>
      <c r="P38" s="1"/>
    </row>
    <row r="39" spans="2:16" ht="12.5">
      <c r="B39" s="7" t="str">
        <f t="shared" si="5"/>
        <v/>
      </c>
      <c r="C39" s="50">
        <f>IF(D11="","-",+C38+1)</f>
        <v>2035</v>
      </c>
      <c r="D39" s="55">
        <f>IF(F38+SUM(E$17:E38)=D$10,F38,D$10-SUM(E$17:E38))</f>
        <v>4161085.2895288705</v>
      </c>
      <c r="E39" s="377">
        <f t="shared" si="36"/>
        <v>209727.51219512196</v>
      </c>
      <c r="F39" s="55">
        <f t="shared" si="37"/>
        <v>3951357.7773337485</v>
      </c>
      <c r="G39" s="378">
        <f t="shared" si="38"/>
        <v>695722.72857631068</v>
      </c>
      <c r="H39" s="363">
        <f t="shared" si="39"/>
        <v>695722.72857631068</v>
      </c>
      <c r="I39" s="52">
        <f t="shared" si="6"/>
        <v>0</v>
      </c>
      <c r="J39" s="52"/>
      <c r="K39" s="129"/>
      <c r="L39" s="54">
        <f t="shared" si="40"/>
        <v>0</v>
      </c>
      <c r="M39" s="129"/>
      <c r="N39" s="54">
        <f t="shared" si="10"/>
        <v>0</v>
      </c>
      <c r="O39" s="54">
        <f t="shared" si="11"/>
        <v>0</v>
      </c>
      <c r="P39" s="1"/>
    </row>
    <row r="40" spans="2:16" ht="12.5">
      <c r="B40" s="7" t="str">
        <f t="shared" si="5"/>
        <v/>
      </c>
      <c r="C40" s="50">
        <f>IF(D11="","-",+C39+1)</f>
        <v>2036</v>
      </c>
      <c r="D40" s="55">
        <f>IF(F39+SUM(E$17:E39)=D$10,F39,D$10-SUM(E$17:E39))</f>
        <v>3951357.7773337485</v>
      </c>
      <c r="E40" s="377">
        <f t="shared" si="36"/>
        <v>209727.51219512196</v>
      </c>
      <c r="F40" s="55">
        <f t="shared" si="37"/>
        <v>3741630.2651386266</v>
      </c>
      <c r="G40" s="378">
        <f t="shared" si="38"/>
        <v>670594.27668326697</v>
      </c>
      <c r="H40" s="363">
        <f t="shared" si="39"/>
        <v>670594.27668326697</v>
      </c>
      <c r="I40" s="52">
        <f t="shared" si="6"/>
        <v>0</v>
      </c>
      <c r="J40" s="52"/>
      <c r="K40" s="129"/>
      <c r="L40" s="54">
        <f t="shared" si="40"/>
        <v>0</v>
      </c>
      <c r="M40" s="129"/>
      <c r="N40" s="54">
        <f t="shared" si="10"/>
        <v>0</v>
      </c>
      <c r="O40" s="54">
        <f t="shared" si="11"/>
        <v>0</v>
      </c>
      <c r="P40" s="1"/>
    </row>
    <row r="41" spans="2:16" ht="12.5">
      <c r="B41" s="7" t="str">
        <f t="shared" si="5"/>
        <v/>
      </c>
      <c r="C41" s="50">
        <f>IF(D11="","-",+C40+1)</f>
        <v>2037</v>
      </c>
      <c r="D41" s="55">
        <f>IF(F40+SUM(E$17:E40)=D$10,F40,D$10-SUM(E$17:E40))</f>
        <v>3741630.2651386266</v>
      </c>
      <c r="E41" s="377">
        <f t="shared" si="36"/>
        <v>209727.51219512196</v>
      </c>
      <c r="F41" s="55">
        <f t="shared" si="37"/>
        <v>3531902.7529435046</v>
      </c>
      <c r="G41" s="378">
        <f t="shared" si="38"/>
        <v>645465.82479022327</v>
      </c>
      <c r="H41" s="363">
        <f t="shared" si="39"/>
        <v>645465.82479022327</v>
      </c>
      <c r="I41" s="52">
        <f t="shared" si="6"/>
        <v>0</v>
      </c>
      <c r="J41" s="52"/>
      <c r="K41" s="129"/>
      <c r="L41" s="54">
        <f t="shared" si="40"/>
        <v>0</v>
      </c>
      <c r="M41" s="129"/>
      <c r="N41" s="54">
        <f t="shared" si="10"/>
        <v>0</v>
      </c>
      <c r="O41" s="54">
        <f t="shared" si="11"/>
        <v>0</v>
      </c>
      <c r="P41" s="1"/>
    </row>
    <row r="42" spans="2:16" ht="12.5">
      <c r="B42" s="7" t="str">
        <f t="shared" si="5"/>
        <v/>
      </c>
      <c r="C42" s="50">
        <f>IF(D11="","-",+C41+1)</f>
        <v>2038</v>
      </c>
      <c r="D42" s="55">
        <f>IF(F41+SUM(E$17:E41)=D$10,F41,D$10-SUM(E$17:E41))</f>
        <v>3531902.7529435046</v>
      </c>
      <c r="E42" s="377">
        <f t="shared" si="36"/>
        <v>209727.51219512196</v>
      </c>
      <c r="F42" s="55">
        <f t="shared" si="37"/>
        <v>3322175.2407483826</v>
      </c>
      <c r="G42" s="378">
        <f t="shared" si="38"/>
        <v>620337.37289717956</v>
      </c>
      <c r="H42" s="363">
        <f t="shared" si="39"/>
        <v>620337.37289717956</v>
      </c>
      <c r="I42" s="52">
        <f t="shared" si="6"/>
        <v>0</v>
      </c>
      <c r="J42" s="52"/>
      <c r="K42" s="129"/>
      <c r="L42" s="54">
        <f t="shared" si="40"/>
        <v>0</v>
      </c>
      <c r="M42" s="129"/>
      <c r="N42" s="54">
        <f t="shared" si="10"/>
        <v>0</v>
      </c>
      <c r="O42" s="54">
        <f t="shared" si="11"/>
        <v>0</v>
      </c>
      <c r="P42" s="1"/>
    </row>
    <row r="43" spans="2:16" ht="12.5">
      <c r="B43" s="7" t="str">
        <f t="shared" si="5"/>
        <v/>
      </c>
      <c r="C43" s="50">
        <f>IF(D11="","-",+C42+1)</f>
        <v>2039</v>
      </c>
      <c r="D43" s="55">
        <f>IF(F42+SUM(E$17:E42)=D$10,F42,D$10-SUM(E$17:E42))</f>
        <v>3322175.2407483826</v>
      </c>
      <c r="E43" s="377">
        <f t="shared" si="36"/>
        <v>209727.51219512196</v>
      </c>
      <c r="F43" s="55">
        <f t="shared" si="37"/>
        <v>3112447.7285532607</v>
      </c>
      <c r="G43" s="378">
        <f t="shared" si="38"/>
        <v>595208.92100413586</v>
      </c>
      <c r="H43" s="363">
        <f t="shared" si="39"/>
        <v>595208.92100413586</v>
      </c>
      <c r="I43" s="52">
        <f t="shared" si="6"/>
        <v>0</v>
      </c>
      <c r="J43" s="52"/>
      <c r="K43" s="129"/>
      <c r="L43" s="54">
        <f t="shared" si="40"/>
        <v>0</v>
      </c>
      <c r="M43" s="129"/>
      <c r="N43" s="54">
        <f t="shared" si="10"/>
        <v>0</v>
      </c>
      <c r="O43" s="54">
        <f t="shared" si="11"/>
        <v>0</v>
      </c>
      <c r="P43" s="1"/>
    </row>
    <row r="44" spans="2:16" ht="12.5">
      <c r="B44" s="7" t="str">
        <f t="shared" si="5"/>
        <v/>
      </c>
      <c r="C44" s="50">
        <f>IF(D11="","-",+C43+1)</f>
        <v>2040</v>
      </c>
      <c r="D44" s="55">
        <f>IF(F43+SUM(E$17:E43)=D$10,F43,D$10-SUM(E$17:E43))</f>
        <v>3112447.7285532607</v>
      </c>
      <c r="E44" s="377">
        <f t="shared" si="36"/>
        <v>209727.51219512196</v>
      </c>
      <c r="F44" s="55">
        <f t="shared" si="37"/>
        <v>2902720.2163581387</v>
      </c>
      <c r="G44" s="378">
        <f t="shared" si="38"/>
        <v>570080.46911109216</v>
      </c>
      <c r="H44" s="363">
        <f t="shared" si="39"/>
        <v>570080.46911109216</v>
      </c>
      <c r="I44" s="52">
        <f t="shared" si="6"/>
        <v>0</v>
      </c>
      <c r="J44" s="52"/>
      <c r="K44" s="129"/>
      <c r="L44" s="54">
        <f t="shared" si="40"/>
        <v>0</v>
      </c>
      <c r="M44" s="129"/>
      <c r="N44" s="54">
        <f t="shared" si="10"/>
        <v>0</v>
      </c>
      <c r="O44" s="54">
        <f t="shared" si="11"/>
        <v>0</v>
      </c>
      <c r="P44" s="1"/>
    </row>
    <row r="45" spans="2:16" ht="12.5">
      <c r="B45" s="7" t="str">
        <f t="shared" si="5"/>
        <v/>
      </c>
      <c r="C45" s="50">
        <f>IF(D11="","-",+C44+1)</f>
        <v>2041</v>
      </c>
      <c r="D45" s="55">
        <f>IF(F44+SUM(E$17:E44)=D$10,F44,D$10-SUM(E$17:E44))</f>
        <v>2902720.2163581387</v>
      </c>
      <c r="E45" s="377">
        <f t="shared" si="36"/>
        <v>209727.51219512196</v>
      </c>
      <c r="F45" s="55">
        <f t="shared" si="37"/>
        <v>2692992.7041630168</v>
      </c>
      <c r="G45" s="378">
        <f t="shared" si="38"/>
        <v>544952.01721804834</v>
      </c>
      <c r="H45" s="363">
        <f t="shared" si="39"/>
        <v>544952.01721804834</v>
      </c>
      <c r="I45" s="52">
        <f t="shared" si="6"/>
        <v>0</v>
      </c>
      <c r="J45" s="52"/>
      <c r="K45" s="129"/>
      <c r="L45" s="54">
        <f t="shared" si="40"/>
        <v>0</v>
      </c>
      <c r="M45" s="129"/>
      <c r="N45" s="54">
        <f t="shared" si="10"/>
        <v>0</v>
      </c>
      <c r="O45" s="54">
        <f t="shared" si="11"/>
        <v>0</v>
      </c>
      <c r="P45" s="1"/>
    </row>
    <row r="46" spans="2:16" ht="12.5">
      <c r="B46" s="7" t="str">
        <f t="shared" si="5"/>
        <v/>
      </c>
      <c r="C46" s="50">
        <f>IF(D11="","-",+C45+1)</f>
        <v>2042</v>
      </c>
      <c r="D46" s="55">
        <f>IF(F45+SUM(E$17:E45)=D$10,F45,D$10-SUM(E$17:E45))</f>
        <v>2692992.7041630168</v>
      </c>
      <c r="E46" s="377">
        <f t="shared" si="36"/>
        <v>209727.51219512196</v>
      </c>
      <c r="F46" s="55">
        <f t="shared" si="37"/>
        <v>2483265.1919678948</v>
      </c>
      <c r="G46" s="378">
        <f t="shared" si="38"/>
        <v>519823.56532500469</v>
      </c>
      <c r="H46" s="363">
        <f t="shared" si="39"/>
        <v>519823.56532500469</v>
      </c>
      <c r="I46" s="52">
        <f t="shared" si="6"/>
        <v>0</v>
      </c>
      <c r="J46" s="52"/>
      <c r="K46" s="129"/>
      <c r="L46" s="54">
        <f t="shared" si="40"/>
        <v>0</v>
      </c>
      <c r="M46" s="129"/>
      <c r="N46" s="54">
        <f t="shared" si="10"/>
        <v>0</v>
      </c>
      <c r="O46" s="54">
        <f t="shared" si="11"/>
        <v>0</v>
      </c>
      <c r="P46" s="1"/>
    </row>
    <row r="47" spans="2:16" ht="12.5">
      <c r="B47" s="7" t="str">
        <f t="shared" si="5"/>
        <v/>
      </c>
      <c r="C47" s="50">
        <f>IF(D11="","-",+C46+1)</f>
        <v>2043</v>
      </c>
      <c r="D47" s="55">
        <f>IF(F46+SUM(E$17:E46)=D$10,F46,D$10-SUM(E$17:E46))</f>
        <v>2483265.1919678948</v>
      </c>
      <c r="E47" s="377">
        <f t="shared" si="36"/>
        <v>209727.51219512196</v>
      </c>
      <c r="F47" s="55">
        <f t="shared" si="37"/>
        <v>2273537.6797727728</v>
      </c>
      <c r="G47" s="378">
        <f t="shared" si="38"/>
        <v>494695.11343196093</v>
      </c>
      <c r="H47" s="363">
        <f t="shared" si="39"/>
        <v>494695.11343196093</v>
      </c>
      <c r="I47" s="52">
        <f t="shared" si="6"/>
        <v>0</v>
      </c>
      <c r="J47" s="52"/>
      <c r="K47" s="129"/>
      <c r="L47" s="54">
        <f t="shared" si="40"/>
        <v>0</v>
      </c>
      <c r="M47" s="129"/>
      <c r="N47" s="54">
        <f t="shared" si="10"/>
        <v>0</v>
      </c>
      <c r="O47" s="54">
        <f t="shared" si="11"/>
        <v>0</v>
      </c>
      <c r="P47" s="1"/>
    </row>
    <row r="48" spans="2:16" ht="12.5">
      <c r="B48" s="7" t="str">
        <f t="shared" si="5"/>
        <v/>
      </c>
      <c r="C48" s="50">
        <f>IF(D11="","-",+C47+1)</f>
        <v>2044</v>
      </c>
      <c r="D48" s="55">
        <f>IF(F47+SUM(E$17:E47)=D$10,F47,D$10-SUM(E$17:E47))</f>
        <v>2273537.6797727728</v>
      </c>
      <c r="E48" s="377">
        <f t="shared" si="36"/>
        <v>209727.51219512196</v>
      </c>
      <c r="F48" s="55">
        <f t="shared" si="37"/>
        <v>2063810.1675776509</v>
      </c>
      <c r="G48" s="378">
        <f t="shared" si="38"/>
        <v>469566.66153891722</v>
      </c>
      <c r="H48" s="363">
        <f t="shared" si="39"/>
        <v>469566.66153891722</v>
      </c>
      <c r="I48" s="52">
        <f t="shared" si="6"/>
        <v>0</v>
      </c>
      <c r="J48" s="52"/>
      <c r="K48" s="129"/>
      <c r="L48" s="54">
        <f t="shared" si="40"/>
        <v>0</v>
      </c>
      <c r="M48" s="129"/>
      <c r="N48" s="54">
        <f t="shared" si="10"/>
        <v>0</v>
      </c>
      <c r="O48" s="54">
        <f t="shared" si="11"/>
        <v>0</v>
      </c>
      <c r="P48" s="1"/>
    </row>
    <row r="49" spans="2:17" ht="12.5">
      <c r="B49" s="7" t="str">
        <f t="shared" si="5"/>
        <v/>
      </c>
      <c r="C49" s="50">
        <f>IF(D11="","-",+C48+1)</f>
        <v>2045</v>
      </c>
      <c r="D49" s="55">
        <f>IF(F48+SUM(E$17:E48)=D$10,F48,D$10-SUM(E$17:E48))</f>
        <v>2063810.1675776509</v>
      </c>
      <c r="E49" s="377">
        <f t="shared" si="36"/>
        <v>209727.51219512196</v>
      </c>
      <c r="F49" s="55">
        <f t="shared" si="37"/>
        <v>1854082.6553825289</v>
      </c>
      <c r="G49" s="378">
        <f t="shared" si="38"/>
        <v>444438.20964587352</v>
      </c>
      <c r="H49" s="363">
        <f t="shared" si="39"/>
        <v>444438.20964587352</v>
      </c>
      <c r="I49" s="52">
        <f t="shared" si="6"/>
        <v>0</v>
      </c>
      <c r="J49" s="52"/>
      <c r="K49" s="129"/>
      <c r="L49" s="54">
        <f t="shared" si="40"/>
        <v>0</v>
      </c>
      <c r="M49" s="129"/>
      <c r="N49" s="54">
        <f t="shared" si="10"/>
        <v>0</v>
      </c>
      <c r="O49" s="54">
        <f t="shared" si="11"/>
        <v>0</v>
      </c>
      <c r="P49" s="1"/>
    </row>
    <row r="50" spans="2:17" ht="12.5">
      <c r="B50" s="7" t="str">
        <f t="shared" si="5"/>
        <v/>
      </c>
      <c r="C50" s="50">
        <f>IF(D11="","-",+C49+1)</f>
        <v>2046</v>
      </c>
      <c r="D50" s="55">
        <f>IF(F49+SUM(E$17:E49)=D$10,F49,D$10-SUM(E$17:E49))</f>
        <v>1854082.6553825289</v>
      </c>
      <c r="E50" s="377">
        <f t="shared" si="36"/>
        <v>209727.51219512196</v>
      </c>
      <c r="F50" s="55">
        <f t="shared" si="37"/>
        <v>1644355.1431874069</v>
      </c>
      <c r="G50" s="378">
        <f t="shared" si="38"/>
        <v>419309.75775282976</v>
      </c>
      <c r="H50" s="363">
        <f t="shared" si="39"/>
        <v>419309.75775282976</v>
      </c>
      <c r="I50" s="52">
        <f t="shared" si="6"/>
        <v>0</v>
      </c>
      <c r="J50" s="52"/>
      <c r="K50" s="129"/>
      <c r="L50" s="54">
        <f t="shared" si="40"/>
        <v>0</v>
      </c>
      <c r="M50" s="129"/>
      <c r="N50" s="54">
        <f t="shared" si="10"/>
        <v>0</v>
      </c>
      <c r="O50" s="54">
        <f t="shared" si="11"/>
        <v>0</v>
      </c>
      <c r="P50" s="1"/>
    </row>
    <row r="51" spans="2:17" ht="12.5">
      <c r="B51" s="7" t="str">
        <f t="shared" si="5"/>
        <v/>
      </c>
      <c r="C51" s="50">
        <f>IF(D11="","-",+C50+1)</f>
        <v>2047</v>
      </c>
      <c r="D51" s="55">
        <f>IF(F50+SUM(E$17:E50)=D$10,F50,D$10-SUM(E$17:E50))</f>
        <v>1644355.1431874069</v>
      </c>
      <c r="E51" s="377">
        <f t="shared" si="36"/>
        <v>209727.51219512196</v>
      </c>
      <c r="F51" s="55">
        <f t="shared" si="37"/>
        <v>1434627.630992285</v>
      </c>
      <c r="G51" s="378">
        <f t="shared" si="38"/>
        <v>394181.30585978605</v>
      </c>
      <c r="H51" s="363">
        <f t="shared" si="39"/>
        <v>394181.30585978605</v>
      </c>
      <c r="I51" s="52">
        <f t="shared" si="6"/>
        <v>0</v>
      </c>
      <c r="J51" s="52"/>
      <c r="K51" s="129"/>
      <c r="L51" s="54">
        <f t="shared" si="40"/>
        <v>0</v>
      </c>
      <c r="M51" s="129"/>
      <c r="N51" s="54">
        <f t="shared" si="10"/>
        <v>0</v>
      </c>
      <c r="O51" s="54">
        <f t="shared" si="11"/>
        <v>0</v>
      </c>
      <c r="P51" s="1"/>
    </row>
    <row r="52" spans="2:17" ht="12.5">
      <c r="B52" s="7" t="str">
        <f t="shared" si="5"/>
        <v/>
      </c>
      <c r="C52" s="50">
        <f>IF(D11="","-",+C51+1)</f>
        <v>2048</v>
      </c>
      <c r="D52" s="55">
        <f>IF(F51+SUM(E$17:E51)=D$10,F51,D$10-SUM(E$17:E51))</f>
        <v>1434627.630992285</v>
      </c>
      <c r="E52" s="377">
        <f t="shared" si="36"/>
        <v>209727.51219512196</v>
      </c>
      <c r="F52" s="55">
        <f t="shared" si="37"/>
        <v>1224900.118797163</v>
      </c>
      <c r="G52" s="378">
        <f t="shared" si="38"/>
        <v>369052.85396674229</v>
      </c>
      <c r="H52" s="363">
        <f t="shared" si="39"/>
        <v>369052.85396674229</v>
      </c>
      <c r="I52" s="52">
        <f t="shared" si="6"/>
        <v>0</v>
      </c>
      <c r="J52" s="52"/>
      <c r="K52" s="129"/>
      <c r="L52" s="54">
        <f t="shared" si="40"/>
        <v>0</v>
      </c>
      <c r="M52" s="129"/>
      <c r="N52" s="54">
        <f t="shared" si="10"/>
        <v>0</v>
      </c>
      <c r="O52" s="54">
        <f t="shared" si="11"/>
        <v>0</v>
      </c>
      <c r="P52" s="1"/>
    </row>
    <row r="53" spans="2:17" ht="12.5">
      <c r="B53" s="7" t="str">
        <f t="shared" si="5"/>
        <v/>
      </c>
      <c r="C53" s="50">
        <f>IF(D11="","-",+C52+1)</f>
        <v>2049</v>
      </c>
      <c r="D53" s="55">
        <f>IF(F52+SUM(E$17:E52)=D$10,F52,D$10-SUM(E$17:E52))</f>
        <v>1224900.118797163</v>
      </c>
      <c r="E53" s="377">
        <f t="shared" si="36"/>
        <v>209727.51219512196</v>
      </c>
      <c r="F53" s="55">
        <f t="shared" si="37"/>
        <v>1015172.6066020411</v>
      </c>
      <c r="G53" s="378">
        <f t="shared" ref="G53:G72" si="41">+I$12*((D53+F53)/2)+E53</f>
        <v>343924.40207369858</v>
      </c>
      <c r="H53" s="363">
        <f t="shared" ref="H53:H72" si="42">+I$13*((D53+F53)/2)+E53</f>
        <v>343924.40207369858</v>
      </c>
      <c r="I53" s="52">
        <f t="shared" si="6"/>
        <v>0</v>
      </c>
      <c r="J53" s="52"/>
      <c r="K53" s="129"/>
      <c r="L53" s="54">
        <f t="shared" si="40"/>
        <v>0</v>
      </c>
      <c r="M53" s="129"/>
      <c r="N53" s="54">
        <f t="shared" si="10"/>
        <v>0</v>
      </c>
      <c r="O53" s="54">
        <f t="shared" si="11"/>
        <v>0</v>
      </c>
      <c r="P53" s="1"/>
    </row>
    <row r="54" spans="2:17" ht="12.5">
      <c r="B54" s="7" t="str">
        <f t="shared" si="5"/>
        <v/>
      </c>
      <c r="C54" s="50">
        <f>IF(D11="","-",+C53+1)</f>
        <v>2050</v>
      </c>
      <c r="D54" s="55">
        <f>IF(F53+SUM(E$17:E53)=D$10,F53,D$10-SUM(E$17:E53))</f>
        <v>1015172.6066020411</v>
      </c>
      <c r="E54" s="377">
        <f t="shared" si="36"/>
        <v>209727.51219512196</v>
      </c>
      <c r="F54" s="55">
        <f t="shared" si="37"/>
        <v>805445.09440691909</v>
      </c>
      <c r="G54" s="378">
        <f t="shared" si="41"/>
        <v>318795.95018065488</v>
      </c>
      <c r="H54" s="363">
        <f t="shared" si="42"/>
        <v>318795.95018065488</v>
      </c>
      <c r="I54" s="52">
        <f t="shared" si="6"/>
        <v>0</v>
      </c>
      <c r="J54" s="52"/>
      <c r="K54" s="129"/>
      <c r="L54" s="54">
        <f t="shared" si="40"/>
        <v>0</v>
      </c>
      <c r="M54" s="129"/>
      <c r="N54" s="54">
        <f t="shared" si="10"/>
        <v>0</v>
      </c>
      <c r="O54" s="54">
        <f t="shared" si="11"/>
        <v>0</v>
      </c>
      <c r="P54" s="1"/>
    </row>
    <row r="55" spans="2:17" ht="12.5">
      <c r="B55" s="7" t="str">
        <f t="shared" si="5"/>
        <v/>
      </c>
      <c r="C55" s="50">
        <f>IF(D11="","-",+C54+1)</f>
        <v>2051</v>
      </c>
      <c r="D55" s="55">
        <f>IF(F54+SUM(E$17:E54)=D$10,F54,D$10-SUM(E$17:E54))</f>
        <v>805445.09440691909</v>
      </c>
      <c r="E55" s="377">
        <f t="shared" si="36"/>
        <v>209727.51219512196</v>
      </c>
      <c r="F55" s="55">
        <f t="shared" si="37"/>
        <v>595717.58221179713</v>
      </c>
      <c r="G55" s="378">
        <f t="shared" si="41"/>
        <v>293667.49828761118</v>
      </c>
      <c r="H55" s="363">
        <f t="shared" si="42"/>
        <v>293667.49828761118</v>
      </c>
      <c r="I55" s="52">
        <f t="shared" si="6"/>
        <v>0</v>
      </c>
      <c r="J55" s="52"/>
      <c r="K55" s="129"/>
      <c r="L55" s="54">
        <f t="shared" si="40"/>
        <v>0</v>
      </c>
      <c r="M55" s="129"/>
      <c r="N55" s="54">
        <f t="shared" si="10"/>
        <v>0</v>
      </c>
      <c r="O55" s="54">
        <f t="shared" si="11"/>
        <v>0</v>
      </c>
      <c r="P55" s="1"/>
    </row>
    <row r="56" spans="2:17" ht="12.5">
      <c r="B56" s="7" t="str">
        <f t="shared" si="5"/>
        <v/>
      </c>
      <c r="C56" s="50">
        <f>IF(D11="","-",+C55+1)</f>
        <v>2052</v>
      </c>
      <c r="D56" s="55">
        <f>IF(F55+SUM(E$17:E55)=D$10,F55,D$10-SUM(E$17:E55))</f>
        <v>595717.58221179713</v>
      </c>
      <c r="E56" s="377">
        <f t="shared" si="36"/>
        <v>209727.51219512196</v>
      </c>
      <c r="F56" s="55">
        <f t="shared" si="37"/>
        <v>385990.07001667516</v>
      </c>
      <c r="G56" s="378">
        <f t="shared" si="41"/>
        <v>268539.04639456741</v>
      </c>
      <c r="H56" s="363">
        <f t="shared" si="42"/>
        <v>268539.04639456741</v>
      </c>
      <c r="I56" s="52">
        <f t="shared" si="6"/>
        <v>0</v>
      </c>
      <c r="J56" s="52"/>
      <c r="K56" s="129"/>
      <c r="L56" s="54">
        <f t="shared" si="40"/>
        <v>0</v>
      </c>
      <c r="M56" s="129"/>
      <c r="N56" s="54">
        <f t="shared" si="10"/>
        <v>0</v>
      </c>
      <c r="O56" s="54">
        <f t="shared" si="11"/>
        <v>0</v>
      </c>
      <c r="P56" s="1"/>
    </row>
    <row r="57" spans="2:17" ht="12.5">
      <c r="B57" s="7" t="str">
        <f t="shared" si="5"/>
        <v>IU</v>
      </c>
      <c r="C57" s="50">
        <f>IF(D11="","-",+C56+1)</f>
        <v>2053</v>
      </c>
      <c r="D57" s="55">
        <f>IF(F56+SUM(E$17:E56)=D$10,F56,D$10-SUM(E$17:E56))</f>
        <v>385990.07001668029</v>
      </c>
      <c r="E57" s="377">
        <f t="shared" si="36"/>
        <v>209727.51219512196</v>
      </c>
      <c r="F57" s="55">
        <f t="shared" si="37"/>
        <v>176262.55782155832</v>
      </c>
      <c r="G57" s="378">
        <f t="shared" si="41"/>
        <v>243410.59450152432</v>
      </c>
      <c r="H57" s="363">
        <f t="shared" si="42"/>
        <v>243410.59450152432</v>
      </c>
      <c r="I57" s="52">
        <f t="shared" si="6"/>
        <v>0</v>
      </c>
      <c r="J57" s="52"/>
      <c r="K57" s="129"/>
      <c r="L57" s="54">
        <f t="shared" si="40"/>
        <v>0</v>
      </c>
      <c r="M57" s="129"/>
      <c r="N57" s="54">
        <f t="shared" si="10"/>
        <v>0</v>
      </c>
      <c r="O57" s="54">
        <f t="shared" si="11"/>
        <v>0</v>
      </c>
      <c r="P57" s="1"/>
    </row>
    <row r="58" spans="2:17" ht="12.5">
      <c r="B58" s="7" t="str">
        <f t="shared" si="5"/>
        <v/>
      </c>
      <c r="C58" s="50">
        <f>IF(D11="","-",+C57+1)</f>
        <v>2054</v>
      </c>
      <c r="D58" s="55">
        <f>IF(F57+SUM(E$17:E57)=D$10,F57,D$10-SUM(E$17:E57))</f>
        <v>176262.55782155832</v>
      </c>
      <c r="E58" s="377">
        <f t="shared" si="36"/>
        <v>176262.55782155832</v>
      </c>
      <c r="F58" s="55">
        <f t="shared" si="37"/>
        <v>0</v>
      </c>
      <c r="G58" s="378">
        <f t="shared" si="41"/>
        <v>186821.98600149856</v>
      </c>
      <c r="H58" s="363">
        <f t="shared" si="42"/>
        <v>186821.98600149856</v>
      </c>
      <c r="I58" s="52">
        <f t="shared" si="6"/>
        <v>0</v>
      </c>
      <c r="J58" s="52"/>
      <c r="K58" s="129"/>
      <c r="L58" s="54">
        <f t="shared" si="40"/>
        <v>0</v>
      </c>
      <c r="M58" s="129"/>
      <c r="N58" s="54">
        <f t="shared" si="10"/>
        <v>0</v>
      </c>
      <c r="O58" s="54">
        <f t="shared" si="11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5"/>
        <v/>
      </c>
      <c r="C59" s="50">
        <f>IF(D11="","-",+C58+1)</f>
        <v>2055</v>
      </c>
      <c r="D59" s="55">
        <f>IF(F58+SUM(E$17:E58)=D$10,F58,D$10-SUM(E$17:E58))</f>
        <v>0</v>
      </c>
      <c r="E59" s="377">
        <f t="shared" si="36"/>
        <v>0</v>
      </c>
      <c r="F59" s="55">
        <f t="shared" si="37"/>
        <v>0</v>
      </c>
      <c r="G59" s="378">
        <f t="shared" si="41"/>
        <v>0</v>
      </c>
      <c r="H59" s="363">
        <f t="shared" si="42"/>
        <v>0</v>
      </c>
      <c r="I59" s="52">
        <f t="shared" si="6"/>
        <v>0</v>
      </c>
      <c r="J59" s="52"/>
      <c r="K59" s="129"/>
      <c r="L59" s="54">
        <f t="shared" si="40"/>
        <v>0</v>
      </c>
      <c r="M59" s="129"/>
      <c r="N59" s="54">
        <f t="shared" si="10"/>
        <v>0</v>
      </c>
      <c r="O59" s="54">
        <f t="shared" si="11"/>
        <v>0</v>
      </c>
      <c r="P59" s="1"/>
    </row>
    <row r="60" spans="2:17" ht="12.5">
      <c r="B60" s="7" t="str">
        <f t="shared" si="5"/>
        <v/>
      </c>
      <c r="C60" s="50">
        <f>IF(D11="","-",+C59+1)</f>
        <v>2056</v>
      </c>
      <c r="D60" s="55">
        <f>IF(F59+SUM(E$17:E59)=D$10,F59,D$10-SUM(E$17:E59))</f>
        <v>0</v>
      </c>
      <c r="E60" s="377">
        <f t="shared" si="36"/>
        <v>0</v>
      </c>
      <c r="F60" s="55">
        <f t="shared" si="37"/>
        <v>0</v>
      </c>
      <c r="G60" s="378">
        <f t="shared" si="41"/>
        <v>0</v>
      </c>
      <c r="H60" s="363">
        <f t="shared" si="42"/>
        <v>0</v>
      </c>
      <c r="I60" s="52">
        <f t="shared" si="6"/>
        <v>0</v>
      </c>
      <c r="J60" s="52"/>
      <c r="K60" s="129"/>
      <c r="L60" s="54">
        <f t="shared" si="40"/>
        <v>0</v>
      </c>
      <c r="M60" s="129"/>
      <c r="N60" s="54">
        <f t="shared" si="10"/>
        <v>0</v>
      </c>
      <c r="O60" s="54">
        <f t="shared" si="11"/>
        <v>0</v>
      </c>
      <c r="P60" s="1"/>
    </row>
    <row r="61" spans="2:17" ht="12.5">
      <c r="B61" s="7" t="str">
        <f t="shared" si="5"/>
        <v/>
      </c>
      <c r="C61" s="50">
        <f>IF(D11="","-",+C60+1)</f>
        <v>2057</v>
      </c>
      <c r="D61" s="55">
        <f>IF(F60+SUM(E$17:E60)=D$10,F60,D$10-SUM(E$17:E60))</f>
        <v>0</v>
      </c>
      <c r="E61" s="377">
        <f t="shared" si="36"/>
        <v>0</v>
      </c>
      <c r="F61" s="55">
        <f t="shared" si="37"/>
        <v>0</v>
      </c>
      <c r="G61" s="378">
        <f t="shared" si="41"/>
        <v>0</v>
      </c>
      <c r="H61" s="363">
        <f t="shared" si="42"/>
        <v>0</v>
      </c>
      <c r="I61" s="52">
        <f t="shared" si="6"/>
        <v>0</v>
      </c>
      <c r="J61" s="52"/>
      <c r="K61" s="129"/>
      <c r="L61" s="54">
        <f t="shared" si="40"/>
        <v>0</v>
      </c>
      <c r="M61" s="129"/>
      <c r="N61" s="54">
        <f t="shared" si="10"/>
        <v>0</v>
      </c>
      <c r="O61" s="54">
        <f t="shared" si="11"/>
        <v>0</v>
      </c>
      <c r="P61" s="1"/>
    </row>
    <row r="62" spans="2:17" ht="12.5">
      <c r="B62" s="7" t="str">
        <f t="shared" si="5"/>
        <v/>
      </c>
      <c r="C62" s="50">
        <f>IF(D11="","-",+C61+1)</f>
        <v>2058</v>
      </c>
      <c r="D62" s="55">
        <f>IF(F61+SUM(E$17:E61)=D$10,F61,D$10-SUM(E$17:E61))</f>
        <v>0</v>
      </c>
      <c r="E62" s="377">
        <f t="shared" si="36"/>
        <v>0</v>
      </c>
      <c r="F62" s="55">
        <f t="shared" si="37"/>
        <v>0</v>
      </c>
      <c r="G62" s="378">
        <f t="shared" si="41"/>
        <v>0</v>
      </c>
      <c r="H62" s="363">
        <f t="shared" si="42"/>
        <v>0</v>
      </c>
      <c r="I62" s="52">
        <f t="shared" si="6"/>
        <v>0</v>
      </c>
      <c r="J62" s="52"/>
      <c r="K62" s="129"/>
      <c r="L62" s="54">
        <f t="shared" si="40"/>
        <v>0</v>
      </c>
      <c r="M62" s="129"/>
      <c r="N62" s="54">
        <f t="shared" si="10"/>
        <v>0</v>
      </c>
      <c r="O62" s="54">
        <f t="shared" si="11"/>
        <v>0</v>
      </c>
      <c r="P62" s="1"/>
    </row>
    <row r="63" spans="2:17" ht="12.5">
      <c r="B63" s="7" t="str">
        <f t="shared" si="5"/>
        <v/>
      </c>
      <c r="C63" s="50">
        <f>IF(D11="","-",+C62+1)</f>
        <v>2059</v>
      </c>
      <c r="D63" s="55">
        <f>IF(F62+SUM(E$17:E62)=D$10,F62,D$10-SUM(E$17:E62))</f>
        <v>0</v>
      </c>
      <c r="E63" s="377">
        <f t="shared" si="36"/>
        <v>0</v>
      </c>
      <c r="F63" s="55">
        <f t="shared" si="37"/>
        <v>0</v>
      </c>
      <c r="G63" s="378">
        <f t="shared" si="41"/>
        <v>0</v>
      </c>
      <c r="H63" s="363">
        <f t="shared" si="42"/>
        <v>0</v>
      </c>
      <c r="I63" s="52">
        <f t="shared" si="6"/>
        <v>0</v>
      </c>
      <c r="J63" s="52"/>
      <c r="K63" s="129"/>
      <c r="L63" s="54">
        <f t="shared" si="40"/>
        <v>0</v>
      </c>
      <c r="M63" s="129"/>
      <c r="N63" s="54">
        <f t="shared" si="10"/>
        <v>0</v>
      </c>
      <c r="O63" s="54">
        <f t="shared" si="11"/>
        <v>0</v>
      </c>
      <c r="P63" s="1"/>
    </row>
    <row r="64" spans="2:17" ht="12.5">
      <c r="B64" s="7" t="str">
        <f t="shared" si="5"/>
        <v/>
      </c>
      <c r="C64" s="50">
        <f>IF(D11="","-",+C63+1)</f>
        <v>2060</v>
      </c>
      <c r="D64" s="55">
        <f>IF(F63+SUM(E$17:E63)=D$10,F63,D$10-SUM(E$17:E63))</f>
        <v>0</v>
      </c>
      <c r="E64" s="377">
        <f t="shared" si="36"/>
        <v>0</v>
      </c>
      <c r="F64" s="55">
        <f t="shared" si="37"/>
        <v>0</v>
      </c>
      <c r="G64" s="378">
        <f t="shared" si="41"/>
        <v>0</v>
      </c>
      <c r="H64" s="363">
        <f t="shared" si="42"/>
        <v>0</v>
      </c>
      <c r="I64" s="52">
        <f t="shared" si="6"/>
        <v>0</v>
      </c>
      <c r="J64" s="52"/>
      <c r="K64" s="129"/>
      <c r="L64" s="54">
        <f t="shared" si="40"/>
        <v>0</v>
      </c>
      <c r="M64" s="129"/>
      <c r="N64" s="54">
        <f t="shared" si="10"/>
        <v>0</v>
      </c>
      <c r="O64" s="54">
        <f t="shared" si="11"/>
        <v>0</v>
      </c>
      <c r="P64" s="1"/>
    </row>
    <row r="65" spans="2:16" ht="12.5">
      <c r="B65" s="7" t="str">
        <f t="shared" si="5"/>
        <v/>
      </c>
      <c r="C65" s="50">
        <f>IF(D11="","-",+C64+1)</f>
        <v>2061</v>
      </c>
      <c r="D65" s="55">
        <f>IF(F64+SUM(E$17:E64)=D$10,F64,D$10-SUM(E$17:E64))</f>
        <v>0</v>
      </c>
      <c r="E65" s="377">
        <f t="shared" si="36"/>
        <v>0</v>
      </c>
      <c r="F65" s="55">
        <f t="shared" si="37"/>
        <v>0</v>
      </c>
      <c r="G65" s="378">
        <f t="shared" si="41"/>
        <v>0</v>
      </c>
      <c r="H65" s="363">
        <f t="shared" si="42"/>
        <v>0</v>
      </c>
      <c r="I65" s="52">
        <f t="shared" si="6"/>
        <v>0</v>
      </c>
      <c r="J65" s="52"/>
      <c r="K65" s="129"/>
      <c r="L65" s="54">
        <f t="shared" si="40"/>
        <v>0</v>
      </c>
      <c r="M65" s="129"/>
      <c r="N65" s="54">
        <f t="shared" si="10"/>
        <v>0</v>
      </c>
      <c r="O65" s="54">
        <f t="shared" si="11"/>
        <v>0</v>
      </c>
      <c r="P65" s="1"/>
    </row>
    <row r="66" spans="2:16" ht="12.5">
      <c r="B66" s="7" t="str">
        <f t="shared" si="5"/>
        <v/>
      </c>
      <c r="C66" s="50">
        <f>IF(D11="","-",+C65+1)</f>
        <v>2062</v>
      </c>
      <c r="D66" s="55">
        <f>IF(F65+SUM(E$17:E65)=D$10,F65,D$10-SUM(E$17:E65))</f>
        <v>0</v>
      </c>
      <c r="E66" s="377">
        <f t="shared" si="36"/>
        <v>0</v>
      </c>
      <c r="F66" s="55">
        <f t="shared" si="37"/>
        <v>0</v>
      </c>
      <c r="G66" s="378">
        <f t="shared" si="41"/>
        <v>0</v>
      </c>
      <c r="H66" s="363">
        <f t="shared" si="42"/>
        <v>0</v>
      </c>
      <c r="I66" s="52">
        <f t="shared" si="6"/>
        <v>0</v>
      </c>
      <c r="J66" s="52"/>
      <c r="K66" s="129"/>
      <c r="L66" s="54">
        <f t="shared" si="40"/>
        <v>0</v>
      </c>
      <c r="M66" s="129"/>
      <c r="N66" s="54">
        <f t="shared" si="10"/>
        <v>0</v>
      </c>
      <c r="O66" s="54">
        <f t="shared" si="11"/>
        <v>0</v>
      </c>
      <c r="P66" s="1"/>
    </row>
    <row r="67" spans="2:16" ht="12.5">
      <c r="B67" s="7" t="str">
        <f t="shared" si="5"/>
        <v/>
      </c>
      <c r="C67" s="50">
        <f>IF(D11="","-",+C66+1)</f>
        <v>2063</v>
      </c>
      <c r="D67" s="55">
        <f>IF(F66+SUM(E$17:E66)=D$10,F66,D$10-SUM(E$17:E66))</f>
        <v>0</v>
      </c>
      <c r="E67" s="377">
        <f t="shared" si="36"/>
        <v>0</v>
      </c>
      <c r="F67" s="55">
        <f t="shared" si="37"/>
        <v>0</v>
      </c>
      <c r="G67" s="378">
        <f t="shared" si="41"/>
        <v>0</v>
      </c>
      <c r="H67" s="363">
        <f t="shared" si="42"/>
        <v>0</v>
      </c>
      <c r="I67" s="52">
        <f t="shared" si="6"/>
        <v>0</v>
      </c>
      <c r="J67" s="52"/>
      <c r="K67" s="129"/>
      <c r="L67" s="54">
        <f t="shared" si="40"/>
        <v>0</v>
      </c>
      <c r="M67" s="129"/>
      <c r="N67" s="54">
        <f t="shared" si="10"/>
        <v>0</v>
      </c>
      <c r="O67" s="54">
        <f t="shared" si="11"/>
        <v>0</v>
      </c>
      <c r="P67" s="1"/>
    </row>
    <row r="68" spans="2:16" ht="12.5">
      <c r="B68" s="7" t="str">
        <f t="shared" si="5"/>
        <v/>
      </c>
      <c r="C68" s="50">
        <f>IF(D11="","-",+C67+1)</f>
        <v>2064</v>
      </c>
      <c r="D68" s="55">
        <f>IF(F67+SUM(E$17:E67)=D$10,F67,D$10-SUM(E$17:E67))</f>
        <v>0</v>
      </c>
      <c r="E68" s="377">
        <f t="shared" si="36"/>
        <v>0</v>
      </c>
      <c r="F68" s="55">
        <f t="shared" si="37"/>
        <v>0</v>
      </c>
      <c r="G68" s="378">
        <f t="shared" si="41"/>
        <v>0</v>
      </c>
      <c r="H68" s="363">
        <f t="shared" si="42"/>
        <v>0</v>
      </c>
      <c r="I68" s="52">
        <f t="shared" si="6"/>
        <v>0</v>
      </c>
      <c r="J68" s="52"/>
      <c r="K68" s="129"/>
      <c r="L68" s="54">
        <f t="shared" si="40"/>
        <v>0</v>
      </c>
      <c r="M68" s="129"/>
      <c r="N68" s="54">
        <f t="shared" si="10"/>
        <v>0</v>
      </c>
      <c r="O68" s="54">
        <f t="shared" si="11"/>
        <v>0</v>
      </c>
      <c r="P68" s="1"/>
    </row>
    <row r="69" spans="2:16" ht="12.5">
      <c r="B69" s="7" t="str">
        <f t="shared" si="5"/>
        <v/>
      </c>
      <c r="C69" s="50">
        <f>IF(D11="","-",+C68+1)</f>
        <v>2065</v>
      </c>
      <c r="D69" s="55">
        <f>IF(F68+SUM(E$17:E68)=D$10,F68,D$10-SUM(E$17:E68))</f>
        <v>0</v>
      </c>
      <c r="E69" s="377">
        <f t="shared" si="36"/>
        <v>0</v>
      </c>
      <c r="F69" s="55">
        <f t="shared" si="37"/>
        <v>0</v>
      </c>
      <c r="G69" s="378">
        <f t="shared" si="41"/>
        <v>0</v>
      </c>
      <c r="H69" s="363">
        <f t="shared" si="42"/>
        <v>0</v>
      </c>
      <c r="I69" s="52">
        <f t="shared" si="6"/>
        <v>0</v>
      </c>
      <c r="J69" s="52"/>
      <c r="K69" s="129"/>
      <c r="L69" s="54">
        <f t="shared" si="40"/>
        <v>0</v>
      </c>
      <c r="M69" s="129"/>
      <c r="N69" s="54">
        <f t="shared" si="10"/>
        <v>0</v>
      </c>
      <c r="O69" s="54">
        <f t="shared" si="11"/>
        <v>0</v>
      </c>
      <c r="P69" s="1"/>
    </row>
    <row r="70" spans="2:16" ht="12.5">
      <c r="B70" s="7" t="str">
        <f t="shared" si="5"/>
        <v/>
      </c>
      <c r="C70" s="50">
        <f>IF(D11="","-",+C69+1)</f>
        <v>2066</v>
      </c>
      <c r="D70" s="55">
        <f>IF(F69+SUM(E$17:E69)=D$10,F69,D$10-SUM(E$17:E69))</f>
        <v>0</v>
      </c>
      <c r="E70" s="377">
        <f t="shared" si="36"/>
        <v>0</v>
      </c>
      <c r="F70" s="55">
        <f t="shared" si="37"/>
        <v>0</v>
      </c>
      <c r="G70" s="378">
        <f t="shared" si="41"/>
        <v>0</v>
      </c>
      <c r="H70" s="363">
        <f t="shared" si="42"/>
        <v>0</v>
      </c>
      <c r="I70" s="52">
        <f t="shared" si="6"/>
        <v>0</v>
      </c>
      <c r="J70" s="52"/>
      <c r="K70" s="129"/>
      <c r="L70" s="54">
        <f t="shared" si="40"/>
        <v>0</v>
      </c>
      <c r="M70" s="129"/>
      <c r="N70" s="54">
        <f t="shared" si="10"/>
        <v>0</v>
      </c>
      <c r="O70" s="54">
        <f t="shared" si="11"/>
        <v>0</v>
      </c>
      <c r="P70" s="1"/>
    </row>
    <row r="71" spans="2:16" ht="12.5">
      <c r="B71" s="7" t="str">
        <f t="shared" si="5"/>
        <v/>
      </c>
      <c r="C71" s="50">
        <f>IF(D11="","-",+C70+1)</f>
        <v>2067</v>
      </c>
      <c r="D71" s="55">
        <f>IF(F70+SUM(E$17:E70)=D$10,F70,D$10-SUM(E$17:E70))</f>
        <v>0</v>
      </c>
      <c r="E71" s="377">
        <f t="shared" si="36"/>
        <v>0</v>
      </c>
      <c r="F71" s="55">
        <f t="shared" si="37"/>
        <v>0</v>
      </c>
      <c r="G71" s="378">
        <f t="shared" si="41"/>
        <v>0</v>
      </c>
      <c r="H71" s="363">
        <f t="shared" si="42"/>
        <v>0</v>
      </c>
      <c r="I71" s="52">
        <f t="shared" si="6"/>
        <v>0</v>
      </c>
      <c r="J71" s="52"/>
      <c r="K71" s="129"/>
      <c r="L71" s="54">
        <f t="shared" si="40"/>
        <v>0</v>
      </c>
      <c r="M71" s="129"/>
      <c r="N71" s="54">
        <f t="shared" si="10"/>
        <v>0</v>
      </c>
      <c r="O71" s="54">
        <f t="shared" si="11"/>
        <v>0</v>
      </c>
      <c r="P71" s="1"/>
    </row>
    <row r="72" spans="2:16" ht="13" thickBot="1">
      <c r="B72" s="7" t="str">
        <f t="shared" si="5"/>
        <v/>
      </c>
      <c r="C72" s="59">
        <f>IF(D11="","-",+C71+1)</f>
        <v>2068</v>
      </c>
      <c r="D72" s="60">
        <f>IF(F71+SUM(E$17:E71)=D$10,F71,D$10-SUM(E$17:E71))</f>
        <v>0</v>
      </c>
      <c r="E72" s="380">
        <f t="shared" si="36"/>
        <v>0</v>
      </c>
      <c r="F72" s="60">
        <f t="shared" si="37"/>
        <v>0</v>
      </c>
      <c r="G72" s="381">
        <f t="shared" si="41"/>
        <v>0</v>
      </c>
      <c r="H72" s="361">
        <f t="shared" si="42"/>
        <v>0</v>
      </c>
      <c r="I72" s="63">
        <f t="shared" si="6"/>
        <v>0</v>
      </c>
      <c r="J72" s="52"/>
      <c r="K72" s="130"/>
      <c r="L72" s="64">
        <f t="shared" si="40"/>
        <v>0</v>
      </c>
      <c r="M72" s="130"/>
      <c r="N72" s="64">
        <f t="shared" si="10"/>
        <v>0</v>
      </c>
      <c r="O72" s="64">
        <f t="shared" si="11"/>
        <v>0</v>
      </c>
      <c r="P72" s="1"/>
    </row>
    <row r="73" spans="2:16" ht="12.5">
      <c r="C73" s="12" t="s">
        <v>78</v>
      </c>
      <c r="D73" s="292"/>
      <c r="E73" s="292">
        <f>SUM(E17:E72)</f>
        <v>8598828</v>
      </c>
      <c r="F73" s="292"/>
      <c r="G73" s="292">
        <f>SUM(G17:G72)</f>
        <v>30698818.020410553</v>
      </c>
      <c r="H73" s="292">
        <f>SUM(H17:H72)</f>
        <v>30698818.020410553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2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2:16" ht="13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1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34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101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  <c r="Q85" s="1"/>
    </row>
    <row r="86" spans="1:17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953985.28720160865</v>
      </c>
      <c r="N87" s="386">
        <f>IF(J92&lt;D11,0,VLOOKUP(J92,C17:O72,11))</f>
        <v>953985.28720160865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988075.58710743824</v>
      </c>
      <c r="N88" s="389">
        <f>IF(J92&lt;D11,0,VLOOKUP(J92,C99:P154,7))</f>
        <v>988075.58710743824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Bann - LS Ordnance - Hooks 69 kV - Rebuild 7.1 mi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34090.299905829597</v>
      </c>
      <c r="N89" s="391">
        <f>+N88-N87</f>
        <v>34090.299905829597</v>
      </c>
      <c r="O89" s="392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  <c r="Q90" s="1"/>
    </row>
    <row r="91" spans="1:17" ht="13.5" thickBot="1">
      <c r="C91" s="75" t="s">
        <v>85</v>
      </c>
      <c r="D91" s="91" t="str">
        <f>+D9</f>
        <v>TP2011024</v>
      </c>
      <c r="E91" s="76"/>
      <c r="F91" s="76"/>
      <c r="G91" s="76"/>
      <c r="H91" s="76"/>
      <c r="I91" s="76"/>
      <c r="J91" s="76"/>
      <c r="Q91" s="1"/>
    </row>
    <row r="92" spans="1:17" ht="13">
      <c r="C92" s="34" t="s">
        <v>51</v>
      </c>
      <c r="D92" s="427">
        <f>D10</f>
        <v>8598828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  <c r="Q92" s="1"/>
    </row>
    <row r="93" spans="1:17" ht="12.5">
      <c r="C93" s="34" t="s">
        <v>54</v>
      </c>
      <c r="D93" s="454">
        <f>D11</f>
        <v>2013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3">
        <f>D12</f>
        <v>11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195427.90909090909</v>
      </c>
      <c r="K96" s="292"/>
      <c r="L96" s="292"/>
      <c r="M96" s="292"/>
      <c r="N96" s="292"/>
      <c r="O96" s="292"/>
      <c r="P96" s="1"/>
      <c r="Q96" s="1"/>
    </row>
    <row r="97" spans="1:17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  <c r="Q98" s="1"/>
    </row>
    <row r="99" spans="1:17" ht="12.5">
      <c r="C99" s="50">
        <f>IF(D93= "","-",D93)</f>
        <v>2013</v>
      </c>
      <c r="D99" s="428">
        <v>0</v>
      </c>
      <c r="E99" s="429">
        <v>102307.79761904763</v>
      </c>
      <c r="F99" s="430">
        <v>8491547.2023809515</v>
      </c>
      <c r="G99" s="431">
        <v>4245773.6011904757</v>
      </c>
      <c r="H99" s="432">
        <v>676725.73574462067</v>
      </c>
      <c r="I99" s="433">
        <v>676725.73574462067</v>
      </c>
      <c r="J99" s="154">
        <v>0</v>
      </c>
      <c r="K99" s="54"/>
      <c r="L99" s="113">
        <f t="shared" ref="L99:L104" si="43">H99</f>
        <v>676725.73574462067</v>
      </c>
      <c r="M99" s="54">
        <f t="shared" ref="M99:M104" si="44">IF(L99&lt;&gt;0,+H99-L99,0)</f>
        <v>0</v>
      </c>
      <c r="N99" s="113">
        <f t="shared" ref="N99:N104" si="45">I99</f>
        <v>676725.73574462067</v>
      </c>
      <c r="O99" s="54">
        <f>IF(N99&lt;&gt;0,+I99-N99,0)</f>
        <v>0</v>
      </c>
      <c r="P99" s="54">
        <f>+O99-M99</f>
        <v>0</v>
      </c>
      <c r="Q99" s="1"/>
    </row>
    <row r="100" spans="1:17" ht="12.5">
      <c r="B100" s="7" t="str">
        <f>IF(D100=F99,"","IU")</f>
        <v/>
      </c>
      <c r="C100" s="50">
        <f>IF(D93="","-",+C99+1)</f>
        <v>2014</v>
      </c>
      <c r="D100" s="428">
        <v>8491547.2023809515</v>
      </c>
      <c r="E100" s="429">
        <v>204734</v>
      </c>
      <c r="F100" s="430">
        <v>8286813.2023809515</v>
      </c>
      <c r="G100" s="430">
        <v>8389180.2023809515</v>
      </c>
      <c r="H100" s="432">
        <v>1345020.3976952727</v>
      </c>
      <c r="I100" s="433">
        <v>1345020.3976952727</v>
      </c>
      <c r="J100" s="54">
        <v>0</v>
      </c>
      <c r="K100" s="54"/>
      <c r="L100" s="113">
        <f t="shared" si="43"/>
        <v>1345020.3976952727</v>
      </c>
      <c r="M100" s="54">
        <f t="shared" si="44"/>
        <v>0</v>
      </c>
      <c r="N100" s="113">
        <f t="shared" si="45"/>
        <v>1345020.3976952727</v>
      </c>
      <c r="O100" s="54">
        <f>IF(N100&lt;&gt;0,+I100-N100,0)</f>
        <v>0</v>
      </c>
      <c r="P100" s="54">
        <f>+O100-M100</f>
        <v>0</v>
      </c>
      <c r="Q100" s="1"/>
    </row>
    <row r="101" spans="1:17" ht="12.5">
      <c r="B101" s="7" t="str">
        <f t="shared" ref="B101:B154" si="46">IF(D101=F100,"","IU")</f>
        <v>IU</v>
      </c>
      <c r="C101" s="50">
        <f>IF(D93="","-",+C100+1)</f>
        <v>2015</v>
      </c>
      <c r="D101" s="428">
        <v>8291786.2023809524</v>
      </c>
      <c r="E101" s="429">
        <v>204734</v>
      </c>
      <c r="F101" s="430">
        <v>8087052.2023809524</v>
      </c>
      <c r="G101" s="430">
        <v>8189419.2023809524</v>
      </c>
      <c r="H101" s="432">
        <v>1283844.5787456448</v>
      </c>
      <c r="I101" s="433">
        <v>1283844.5787456448</v>
      </c>
      <c r="J101" s="54">
        <f>+I101-H101</f>
        <v>0</v>
      </c>
      <c r="K101" s="54"/>
      <c r="L101" s="113">
        <f t="shared" si="43"/>
        <v>1283844.5787456448</v>
      </c>
      <c r="M101" s="54">
        <f t="shared" si="44"/>
        <v>0</v>
      </c>
      <c r="N101" s="113">
        <f t="shared" si="45"/>
        <v>1283844.5787456448</v>
      </c>
      <c r="O101" s="54">
        <f>IF(N101&lt;&gt;0,+I101-N101,0)</f>
        <v>0</v>
      </c>
      <c r="P101" s="54">
        <f>+O101-M101</f>
        <v>0</v>
      </c>
      <c r="Q101" s="1"/>
    </row>
    <row r="102" spans="1:17" ht="12.5">
      <c r="B102" s="7" t="str">
        <f t="shared" si="46"/>
        <v/>
      </c>
      <c r="C102" s="50">
        <f>IF(D93="","-",+C101+1)</f>
        <v>2016</v>
      </c>
      <c r="D102" s="428">
        <v>8087052.2023809524</v>
      </c>
      <c r="E102" s="429">
        <v>199972.7441860465</v>
      </c>
      <c r="F102" s="430">
        <v>7887079.4581949059</v>
      </c>
      <c r="G102" s="430">
        <v>7987065.8302879296</v>
      </c>
      <c r="H102" s="432">
        <v>1213930.6577994749</v>
      </c>
      <c r="I102" s="433">
        <v>1213930.6577994749</v>
      </c>
      <c r="J102" s="54">
        <f t="shared" ref="J102:J154" si="47">+I102-H102</f>
        <v>0</v>
      </c>
      <c r="K102" s="54"/>
      <c r="L102" s="113">
        <f t="shared" si="43"/>
        <v>1213930.6577994749</v>
      </c>
      <c r="M102" s="54">
        <f t="shared" si="44"/>
        <v>0</v>
      </c>
      <c r="N102" s="113">
        <f t="shared" si="45"/>
        <v>1213930.6577994749</v>
      </c>
      <c r="O102" s="54">
        <f>IF(N102&lt;&gt;0,+I102-N102,0)</f>
        <v>0</v>
      </c>
      <c r="P102" s="54">
        <f>+O102-M102</f>
        <v>0</v>
      </c>
      <c r="Q102" s="1"/>
    </row>
    <row r="103" spans="1:17" ht="12.5">
      <c r="B103" s="7" t="str">
        <f t="shared" si="46"/>
        <v/>
      </c>
      <c r="C103" s="50">
        <f>IF(D93="","-",+C102+1)</f>
        <v>2017</v>
      </c>
      <c r="D103" s="428">
        <v>7887079.4581949059</v>
      </c>
      <c r="E103" s="429">
        <v>204734</v>
      </c>
      <c r="F103" s="430">
        <v>7682345.4581949059</v>
      </c>
      <c r="G103" s="430">
        <v>7784712.4581949059</v>
      </c>
      <c r="H103" s="432">
        <v>1150354.3699475904</v>
      </c>
      <c r="I103" s="433">
        <v>1150354.3699475904</v>
      </c>
      <c r="J103" s="54">
        <f t="shared" si="47"/>
        <v>0</v>
      </c>
      <c r="K103" s="54"/>
      <c r="L103" s="113">
        <f t="shared" si="43"/>
        <v>1150354.3699475904</v>
      </c>
      <c r="M103" s="54">
        <f t="shared" si="44"/>
        <v>0</v>
      </c>
      <c r="N103" s="113">
        <f t="shared" si="45"/>
        <v>1150354.3699475904</v>
      </c>
      <c r="O103" s="54">
        <f>IF(N103&lt;&gt;0,+I103-N103,0)</f>
        <v>0</v>
      </c>
      <c r="P103" s="54">
        <f>+O103-M103</f>
        <v>0</v>
      </c>
      <c r="Q103" s="1"/>
    </row>
    <row r="104" spans="1:17" ht="12.5">
      <c r="B104" s="7" t="str">
        <f t="shared" si="46"/>
        <v/>
      </c>
      <c r="C104" s="50">
        <f>IF(D93="","-",+C103+1)</f>
        <v>2018</v>
      </c>
      <c r="D104" s="428">
        <v>7682345.4581949059</v>
      </c>
      <c r="E104" s="429">
        <v>204734</v>
      </c>
      <c r="F104" s="430">
        <v>7477611.4581949059</v>
      </c>
      <c r="G104" s="430">
        <v>7579978.4581949059</v>
      </c>
      <c r="H104" s="432">
        <v>1005214.4856005983</v>
      </c>
      <c r="I104" s="433">
        <v>1005214.4856005983</v>
      </c>
      <c r="J104" s="54">
        <f t="shared" si="47"/>
        <v>0</v>
      </c>
      <c r="K104" s="54"/>
      <c r="L104" s="113">
        <f t="shared" si="43"/>
        <v>1005214.4856005983</v>
      </c>
      <c r="M104" s="54">
        <f t="shared" si="44"/>
        <v>0</v>
      </c>
      <c r="N104" s="113">
        <f t="shared" si="45"/>
        <v>1005214.4856005983</v>
      </c>
      <c r="O104" s="54">
        <f t="shared" ref="O104:O130" si="48">IF(N104&lt;&gt;0,+I104-N104,0)</f>
        <v>0</v>
      </c>
      <c r="P104" s="54">
        <f t="shared" ref="P104:P130" si="49">+O104-M104</f>
        <v>0</v>
      </c>
      <c r="Q104" s="1"/>
    </row>
    <row r="105" spans="1:17" ht="12.5">
      <c r="B105" s="7" t="str">
        <f t="shared" si="46"/>
        <v/>
      </c>
      <c r="C105" s="50">
        <f>IF(D93="","-",+C104+1)</f>
        <v>2019</v>
      </c>
      <c r="D105" s="428">
        <v>7477611.4581949059</v>
      </c>
      <c r="E105" s="429">
        <v>199972.7441860465</v>
      </c>
      <c r="F105" s="430">
        <v>7277638.7140088594</v>
      </c>
      <c r="G105" s="430">
        <v>7377625.0861018822</v>
      </c>
      <c r="H105" s="432">
        <v>989677.76558481681</v>
      </c>
      <c r="I105" s="433">
        <v>989677.76558481681</v>
      </c>
      <c r="J105" s="54">
        <f t="shared" si="47"/>
        <v>0</v>
      </c>
      <c r="K105" s="54"/>
      <c r="L105" s="113">
        <f t="shared" ref="L105:L106" si="50">H105</f>
        <v>989677.76558481681</v>
      </c>
      <c r="M105" s="54">
        <f t="shared" ref="M105:M106" si="51">IF(L105&lt;&gt;0,+H105-L105,0)</f>
        <v>0</v>
      </c>
      <c r="N105" s="113">
        <f t="shared" ref="N105:N106" si="52">I105</f>
        <v>989677.76558481681</v>
      </c>
      <c r="O105" s="54">
        <f t="shared" si="48"/>
        <v>0</v>
      </c>
      <c r="P105" s="54">
        <f t="shared" si="49"/>
        <v>0</v>
      </c>
      <c r="Q105" s="1"/>
    </row>
    <row r="106" spans="1:17" ht="12.5">
      <c r="B106" s="7" t="str">
        <f t="shared" si="46"/>
        <v/>
      </c>
      <c r="C106" s="50">
        <f>IF(D93="","-",+C105+1)</f>
        <v>2020</v>
      </c>
      <c r="D106" s="428">
        <v>7277638.7140088594</v>
      </c>
      <c r="E106" s="429">
        <v>204734</v>
      </c>
      <c r="F106" s="430">
        <v>7072904.7140088594</v>
      </c>
      <c r="G106" s="430">
        <v>7175271.7140088594</v>
      </c>
      <c r="H106" s="432">
        <v>976605.47751006903</v>
      </c>
      <c r="I106" s="433">
        <v>976605.47751006903</v>
      </c>
      <c r="J106" s="54">
        <f t="shared" si="47"/>
        <v>0</v>
      </c>
      <c r="K106" s="54"/>
      <c r="L106" s="113">
        <f t="shared" si="50"/>
        <v>976605.47751006903</v>
      </c>
      <c r="M106" s="54">
        <f t="shared" si="51"/>
        <v>0</v>
      </c>
      <c r="N106" s="113">
        <f t="shared" si="52"/>
        <v>976605.47751006903</v>
      </c>
      <c r="O106" s="54">
        <f t="shared" si="48"/>
        <v>0</v>
      </c>
      <c r="P106" s="54">
        <f t="shared" si="49"/>
        <v>0</v>
      </c>
      <c r="Q106" s="1"/>
    </row>
    <row r="107" spans="1:17" ht="12.5">
      <c r="B107" s="7" t="str">
        <f t="shared" si="46"/>
        <v/>
      </c>
      <c r="C107" s="50">
        <f>IF(D93="","-",+C106+1)</f>
        <v>2021</v>
      </c>
      <c r="D107" s="428">
        <v>7072904.7140088594</v>
      </c>
      <c r="E107" s="429">
        <v>209727.51219512196</v>
      </c>
      <c r="F107" s="430">
        <v>6863177.2018137369</v>
      </c>
      <c r="G107" s="430">
        <v>6968040.9579112977</v>
      </c>
      <c r="H107" s="432">
        <v>1000699.2908594325</v>
      </c>
      <c r="I107" s="433">
        <v>1000699.2908594325</v>
      </c>
      <c r="J107" s="54">
        <f t="shared" si="47"/>
        <v>0</v>
      </c>
      <c r="K107" s="54"/>
      <c r="L107" s="113">
        <f t="shared" ref="L107" si="53">H107</f>
        <v>1000699.2908594325</v>
      </c>
      <c r="M107" s="54">
        <f t="shared" ref="M107" si="54">IF(L107&lt;&gt;0,+H107-L107,0)</f>
        <v>0</v>
      </c>
      <c r="N107" s="113">
        <f t="shared" ref="N107" si="55">I107</f>
        <v>1000699.2908594325</v>
      </c>
      <c r="O107" s="54">
        <f t="shared" ref="O107" si="56">IF(N107&lt;&gt;0,+I107-N107,0)</f>
        <v>0</v>
      </c>
      <c r="P107" s="54">
        <f t="shared" ref="P107" si="57">+O107-M107</f>
        <v>0</v>
      </c>
      <c r="Q107" s="1"/>
    </row>
    <row r="108" spans="1:17" ht="13">
      <c r="B108" s="7" t="str">
        <f t="shared" si="46"/>
        <v/>
      </c>
      <c r="C108" s="459">
        <f>IF(D93="","-",+C107+1)</f>
        <v>2022</v>
      </c>
      <c r="D108" s="12">
        <v>6863177.2018137369</v>
      </c>
      <c r="E108" s="377">
        <v>204734</v>
      </c>
      <c r="F108" s="55">
        <v>6658443.2018137369</v>
      </c>
      <c r="G108" s="55">
        <v>6760810.2018137369</v>
      </c>
      <c r="H108" s="379">
        <v>998844.18352416926</v>
      </c>
      <c r="I108" s="398">
        <v>998844.18352416926</v>
      </c>
      <c r="J108" s="54">
        <f t="shared" si="47"/>
        <v>0</v>
      </c>
      <c r="K108" s="54"/>
      <c r="L108" s="129"/>
      <c r="M108" s="54">
        <f t="shared" ref="M108:M130" si="58">IF(L108&lt;&gt;0,+H108-L108,0)</f>
        <v>0</v>
      </c>
      <c r="N108" s="129"/>
      <c r="O108" s="54">
        <f t="shared" si="48"/>
        <v>0</v>
      </c>
      <c r="P108" s="54">
        <f t="shared" si="49"/>
        <v>0</v>
      </c>
      <c r="Q108" s="1"/>
    </row>
    <row r="109" spans="1:17" ht="12.5">
      <c r="B109" s="7" t="str">
        <f t="shared" si="46"/>
        <v/>
      </c>
      <c r="C109" s="50">
        <f>IF(D93="","-",+C108+1)</f>
        <v>2023</v>
      </c>
      <c r="D109" s="12">
        <f>IF(F108+SUM(E$99:E108)=D$92,F108,D$92-SUM(E$99:E108))</f>
        <v>6658443.2018137369</v>
      </c>
      <c r="E109" s="377">
        <f t="shared" ref="E109:E154" si="59">IF(+$J$96&lt;F108,$J$96,D109)</f>
        <v>195427.90909090909</v>
      </c>
      <c r="F109" s="55">
        <f t="shared" ref="F109:F154" si="60">+D109-E109</f>
        <v>6463015.2927228278</v>
      </c>
      <c r="G109" s="55">
        <f t="shared" ref="G109:G154" si="61">+(F109+D109)/2</f>
        <v>6560729.2472682819</v>
      </c>
      <c r="H109" s="379">
        <f t="shared" ref="H109:H154" si="62">+J$94*G109+E109</f>
        <v>1012411.5093412298</v>
      </c>
      <c r="I109" s="398">
        <f t="shared" ref="I109:I154" si="63">+J$95*G109+E109</f>
        <v>1012411.5093412298</v>
      </c>
      <c r="J109" s="54">
        <f t="shared" si="47"/>
        <v>0</v>
      </c>
      <c r="K109" s="54"/>
      <c r="L109" s="129"/>
      <c r="M109" s="54">
        <f t="shared" si="58"/>
        <v>0</v>
      </c>
      <c r="N109" s="129"/>
      <c r="O109" s="54">
        <f t="shared" si="48"/>
        <v>0</v>
      </c>
      <c r="P109" s="54">
        <f t="shared" si="49"/>
        <v>0</v>
      </c>
      <c r="Q109" s="1"/>
    </row>
    <row r="110" spans="1:17" ht="12.5">
      <c r="B110" s="7" t="str">
        <f t="shared" si="46"/>
        <v/>
      </c>
      <c r="C110" s="50">
        <f>IF(D93="","-",+C109+1)</f>
        <v>2024</v>
      </c>
      <c r="D110" s="12">
        <f>IF(F109+SUM(E$99:E109)=D$92,F109,D$92-SUM(E$99:E109))</f>
        <v>6463015.2927228278</v>
      </c>
      <c r="E110" s="377">
        <f t="shared" si="59"/>
        <v>195427.90909090909</v>
      </c>
      <c r="F110" s="55">
        <f t="shared" si="60"/>
        <v>6267587.3836319186</v>
      </c>
      <c r="G110" s="55">
        <f t="shared" si="61"/>
        <v>6365301.3381773736</v>
      </c>
      <c r="H110" s="379">
        <f t="shared" si="62"/>
        <v>988075.58710743824</v>
      </c>
      <c r="I110" s="398">
        <f t="shared" si="63"/>
        <v>988075.58710743824</v>
      </c>
      <c r="J110" s="54">
        <f t="shared" si="47"/>
        <v>0</v>
      </c>
      <c r="K110" s="54"/>
      <c r="L110" s="129"/>
      <c r="M110" s="54">
        <f t="shared" si="58"/>
        <v>0</v>
      </c>
      <c r="N110" s="129"/>
      <c r="O110" s="54">
        <f t="shared" si="48"/>
        <v>0</v>
      </c>
      <c r="P110" s="54">
        <f t="shared" si="49"/>
        <v>0</v>
      </c>
      <c r="Q110" s="1"/>
    </row>
    <row r="111" spans="1:17" ht="12.5">
      <c r="B111" s="7" t="str">
        <f t="shared" si="46"/>
        <v/>
      </c>
      <c r="C111" s="50">
        <f>IF(D93="","-",+C110+1)</f>
        <v>2025</v>
      </c>
      <c r="D111" s="12">
        <f>IF(F110+SUM(E$99:E110)=D$92,F110,D$92-SUM(E$99:E110))</f>
        <v>6267587.3836319186</v>
      </c>
      <c r="E111" s="377">
        <f t="shared" si="59"/>
        <v>195427.90909090909</v>
      </c>
      <c r="F111" s="55">
        <f t="shared" si="60"/>
        <v>6072159.4745410094</v>
      </c>
      <c r="G111" s="55">
        <f t="shared" si="61"/>
        <v>6169873.4290864635</v>
      </c>
      <c r="H111" s="379">
        <f t="shared" si="62"/>
        <v>963739.66487364646</v>
      </c>
      <c r="I111" s="398">
        <f t="shared" si="63"/>
        <v>963739.66487364646</v>
      </c>
      <c r="J111" s="54">
        <f t="shared" si="47"/>
        <v>0</v>
      </c>
      <c r="K111" s="54"/>
      <c r="L111" s="129"/>
      <c r="M111" s="54">
        <f t="shared" si="58"/>
        <v>0</v>
      </c>
      <c r="N111" s="129"/>
      <c r="O111" s="54">
        <f t="shared" si="48"/>
        <v>0</v>
      </c>
      <c r="P111" s="54">
        <f t="shared" si="49"/>
        <v>0</v>
      </c>
      <c r="Q111" s="1"/>
    </row>
    <row r="112" spans="1:17" ht="12.5">
      <c r="B112" s="7" t="str">
        <f t="shared" si="46"/>
        <v/>
      </c>
      <c r="C112" s="50">
        <f>IF(D93="","-",+C111+1)</f>
        <v>2026</v>
      </c>
      <c r="D112" s="12">
        <f>IF(F111+SUM(E$99:E111)=D$92,F111,D$92-SUM(E$99:E111))</f>
        <v>6072159.4745410094</v>
      </c>
      <c r="E112" s="377">
        <f t="shared" si="59"/>
        <v>195427.90909090909</v>
      </c>
      <c r="F112" s="55">
        <f t="shared" si="60"/>
        <v>5876731.5654501002</v>
      </c>
      <c r="G112" s="55">
        <f t="shared" si="61"/>
        <v>5974445.5199955553</v>
      </c>
      <c r="H112" s="379">
        <f t="shared" si="62"/>
        <v>939403.7426398549</v>
      </c>
      <c r="I112" s="398">
        <f t="shared" si="63"/>
        <v>939403.7426398549</v>
      </c>
      <c r="J112" s="54">
        <f t="shared" si="47"/>
        <v>0</v>
      </c>
      <c r="K112" s="54"/>
      <c r="L112" s="129"/>
      <c r="M112" s="54">
        <f t="shared" si="58"/>
        <v>0</v>
      </c>
      <c r="N112" s="129"/>
      <c r="O112" s="54">
        <f t="shared" si="48"/>
        <v>0</v>
      </c>
      <c r="P112" s="54">
        <f t="shared" si="49"/>
        <v>0</v>
      </c>
      <c r="Q112" s="1"/>
    </row>
    <row r="113" spans="2:17" ht="12.5">
      <c r="B113" s="7" t="str">
        <f t="shared" si="46"/>
        <v/>
      </c>
      <c r="C113" s="50">
        <f>IF(D93="","-",+C112+1)</f>
        <v>2027</v>
      </c>
      <c r="D113" s="12">
        <f>IF(F112+SUM(E$99:E112)=D$92,F112,D$92-SUM(E$99:E112))</f>
        <v>5876731.5654501002</v>
      </c>
      <c r="E113" s="377">
        <f t="shared" si="59"/>
        <v>195427.90909090909</v>
      </c>
      <c r="F113" s="55">
        <f t="shared" si="60"/>
        <v>5681303.6563591911</v>
      </c>
      <c r="G113" s="55">
        <f t="shared" si="61"/>
        <v>5779017.6109046452</v>
      </c>
      <c r="H113" s="379">
        <f t="shared" si="62"/>
        <v>915067.82040606311</v>
      </c>
      <c r="I113" s="398">
        <f t="shared" si="63"/>
        <v>915067.82040606311</v>
      </c>
      <c r="J113" s="54">
        <f t="shared" si="47"/>
        <v>0</v>
      </c>
      <c r="K113" s="54"/>
      <c r="L113" s="129"/>
      <c r="M113" s="54">
        <f t="shared" si="58"/>
        <v>0</v>
      </c>
      <c r="N113" s="129"/>
      <c r="O113" s="54">
        <f t="shared" si="48"/>
        <v>0</v>
      </c>
      <c r="P113" s="54">
        <f t="shared" si="49"/>
        <v>0</v>
      </c>
      <c r="Q113" s="1"/>
    </row>
    <row r="114" spans="2:17" ht="12.5">
      <c r="B114" s="7" t="str">
        <f t="shared" si="46"/>
        <v/>
      </c>
      <c r="C114" s="50">
        <f>IF(D93="","-",+C113+1)</f>
        <v>2028</v>
      </c>
      <c r="D114" s="12">
        <f>IF(F113+SUM(E$99:E113)=D$92,F113,D$92-SUM(E$99:E113))</f>
        <v>5681303.6563591911</v>
      </c>
      <c r="E114" s="377">
        <f t="shared" si="59"/>
        <v>195427.90909090909</v>
      </c>
      <c r="F114" s="55">
        <f t="shared" si="60"/>
        <v>5485875.7472682819</v>
      </c>
      <c r="G114" s="55">
        <f t="shared" si="61"/>
        <v>5583589.7018137369</v>
      </c>
      <c r="H114" s="379">
        <f t="shared" si="62"/>
        <v>890731.89817227155</v>
      </c>
      <c r="I114" s="398">
        <f t="shared" si="63"/>
        <v>890731.89817227155</v>
      </c>
      <c r="J114" s="54">
        <f t="shared" si="47"/>
        <v>0</v>
      </c>
      <c r="K114" s="54"/>
      <c r="L114" s="129"/>
      <c r="M114" s="54">
        <f t="shared" si="58"/>
        <v>0</v>
      </c>
      <c r="N114" s="129"/>
      <c r="O114" s="54">
        <f t="shared" si="48"/>
        <v>0</v>
      </c>
      <c r="P114" s="54">
        <f t="shared" si="49"/>
        <v>0</v>
      </c>
      <c r="Q114" s="1"/>
    </row>
    <row r="115" spans="2:17" ht="12.5">
      <c r="B115" s="7" t="str">
        <f t="shared" si="46"/>
        <v/>
      </c>
      <c r="C115" s="50">
        <f>IF(D93="","-",+C114+1)</f>
        <v>2029</v>
      </c>
      <c r="D115" s="12">
        <f>IF(F114+SUM(E$99:E114)=D$92,F114,D$92-SUM(E$99:E114))</f>
        <v>5485875.7472682819</v>
      </c>
      <c r="E115" s="377">
        <f t="shared" si="59"/>
        <v>195427.90909090909</v>
      </c>
      <c r="F115" s="55">
        <f t="shared" si="60"/>
        <v>5290447.8381773727</v>
      </c>
      <c r="G115" s="55">
        <f t="shared" si="61"/>
        <v>5388161.7927228268</v>
      </c>
      <c r="H115" s="379">
        <f t="shared" si="62"/>
        <v>866395.97593847988</v>
      </c>
      <c r="I115" s="398">
        <f t="shared" si="63"/>
        <v>866395.97593847988</v>
      </c>
      <c r="J115" s="54">
        <f t="shared" si="47"/>
        <v>0</v>
      </c>
      <c r="K115" s="54"/>
      <c r="L115" s="129"/>
      <c r="M115" s="54">
        <f t="shared" si="58"/>
        <v>0</v>
      </c>
      <c r="N115" s="129"/>
      <c r="O115" s="54">
        <f t="shared" si="48"/>
        <v>0</v>
      </c>
      <c r="P115" s="54">
        <f t="shared" si="49"/>
        <v>0</v>
      </c>
      <c r="Q115" s="1"/>
    </row>
    <row r="116" spans="2:17" ht="12.5">
      <c r="B116" s="7" t="str">
        <f t="shared" si="46"/>
        <v/>
      </c>
      <c r="C116" s="50">
        <f>IF(D93="","-",+C115+1)</f>
        <v>2030</v>
      </c>
      <c r="D116" s="12">
        <f>IF(F115+SUM(E$99:E115)=D$92,F115,D$92-SUM(E$99:E115))</f>
        <v>5290447.8381773727</v>
      </c>
      <c r="E116" s="377">
        <f t="shared" si="59"/>
        <v>195427.90909090909</v>
      </c>
      <c r="F116" s="55">
        <f t="shared" si="60"/>
        <v>5095019.9290864635</v>
      </c>
      <c r="G116" s="55">
        <f t="shared" si="61"/>
        <v>5192733.8836319186</v>
      </c>
      <c r="H116" s="379">
        <f t="shared" si="62"/>
        <v>842060.05370468833</v>
      </c>
      <c r="I116" s="398">
        <f t="shared" si="63"/>
        <v>842060.05370468833</v>
      </c>
      <c r="J116" s="54">
        <f t="shared" si="47"/>
        <v>0</v>
      </c>
      <c r="K116" s="54"/>
      <c r="L116" s="129"/>
      <c r="M116" s="54">
        <f t="shared" si="58"/>
        <v>0</v>
      </c>
      <c r="N116" s="129"/>
      <c r="O116" s="54">
        <f t="shared" si="48"/>
        <v>0</v>
      </c>
      <c r="P116" s="54">
        <f t="shared" si="49"/>
        <v>0</v>
      </c>
      <c r="Q116" s="1"/>
    </row>
    <row r="117" spans="2:17" ht="12.5">
      <c r="B117" s="7" t="str">
        <f t="shared" si="46"/>
        <v/>
      </c>
      <c r="C117" s="50">
        <f>IF(D93="","-",+C116+1)</f>
        <v>2031</v>
      </c>
      <c r="D117" s="12">
        <f>IF(F116+SUM(E$99:E116)=D$92,F116,D$92-SUM(E$99:E116))</f>
        <v>5095019.9290864635</v>
      </c>
      <c r="E117" s="377">
        <f t="shared" si="59"/>
        <v>195427.90909090909</v>
      </c>
      <c r="F117" s="55">
        <f t="shared" si="60"/>
        <v>4899592.0199955544</v>
      </c>
      <c r="G117" s="55">
        <f t="shared" si="61"/>
        <v>4997305.9745410085</v>
      </c>
      <c r="H117" s="379">
        <f t="shared" si="62"/>
        <v>817724.13147089654</v>
      </c>
      <c r="I117" s="398">
        <f t="shared" si="63"/>
        <v>817724.13147089654</v>
      </c>
      <c r="J117" s="54">
        <f t="shared" si="47"/>
        <v>0</v>
      </c>
      <c r="K117" s="54"/>
      <c r="L117" s="129"/>
      <c r="M117" s="54">
        <f t="shared" si="58"/>
        <v>0</v>
      </c>
      <c r="N117" s="129"/>
      <c r="O117" s="54">
        <f t="shared" si="48"/>
        <v>0</v>
      </c>
      <c r="P117" s="54">
        <f t="shared" si="49"/>
        <v>0</v>
      </c>
      <c r="Q117" s="1"/>
    </row>
    <row r="118" spans="2:17" ht="12.5">
      <c r="B118" s="7" t="str">
        <f t="shared" si="46"/>
        <v/>
      </c>
      <c r="C118" s="50">
        <f>IF(D93="","-",+C117+1)</f>
        <v>2032</v>
      </c>
      <c r="D118" s="12">
        <f>IF(F117+SUM(E$99:E117)=D$92,F117,D$92-SUM(E$99:E117))</f>
        <v>4899592.0199955544</v>
      </c>
      <c r="E118" s="377">
        <f t="shared" si="59"/>
        <v>195427.90909090909</v>
      </c>
      <c r="F118" s="55">
        <f t="shared" si="60"/>
        <v>4704164.1109046452</v>
      </c>
      <c r="G118" s="55">
        <f t="shared" si="61"/>
        <v>4801878.0654501002</v>
      </c>
      <c r="H118" s="379">
        <f t="shared" si="62"/>
        <v>793388.20923710498</v>
      </c>
      <c r="I118" s="398">
        <f t="shared" si="63"/>
        <v>793388.20923710498</v>
      </c>
      <c r="J118" s="54">
        <f t="shared" si="47"/>
        <v>0</v>
      </c>
      <c r="K118" s="54"/>
      <c r="L118" s="129"/>
      <c r="M118" s="54">
        <f t="shared" si="58"/>
        <v>0</v>
      </c>
      <c r="N118" s="129"/>
      <c r="O118" s="54">
        <f t="shared" si="48"/>
        <v>0</v>
      </c>
      <c r="P118" s="54">
        <f t="shared" si="49"/>
        <v>0</v>
      </c>
      <c r="Q118" s="1"/>
    </row>
    <row r="119" spans="2:17" ht="12.5">
      <c r="B119" s="7" t="str">
        <f t="shared" si="46"/>
        <v/>
      </c>
      <c r="C119" s="50">
        <f>IF(D93="","-",+C118+1)</f>
        <v>2033</v>
      </c>
      <c r="D119" s="12">
        <f>IF(F118+SUM(E$99:E118)=D$92,F118,D$92-SUM(E$99:E118))</f>
        <v>4704164.1109046452</v>
      </c>
      <c r="E119" s="377">
        <f t="shared" si="59"/>
        <v>195427.90909090909</v>
      </c>
      <c r="F119" s="55">
        <f t="shared" si="60"/>
        <v>4508736.201813736</v>
      </c>
      <c r="G119" s="55">
        <f t="shared" si="61"/>
        <v>4606450.1563591901</v>
      </c>
      <c r="H119" s="379">
        <f t="shared" si="62"/>
        <v>769052.28700331319</v>
      </c>
      <c r="I119" s="398">
        <f t="shared" si="63"/>
        <v>769052.28700331319</v>
      </c>
      <c r="J119" s="54">
        <f t="shared" si="47"/>
        <v>0</v>
      </c>
      <c r="K119" s="54"/>
      <c r="L119" s="129"/>
      <c r="M119" s="54">
        <f t="shared" si="58"/>
        <v>0</v>
      </c>
      <c r="N119" s="129"/>
      <c r="O119" s="54">
        <f t="shared" si="48"/>
        <v>0</v>
      </c>
      <c r="P119" s="54">
        <f t="shared" si="49"/>
        <v>0</v>
      </c>
      <c r="Q119" s="1"/>
    </row>
    <row r="120" spans="2:17" ht="12.5">
      <c r="B120" s="7" t="str">
        <f t="shared" si="46"/>
        <v/>
      </c>
      <c r="C120" s="50">
        <f>IF(D93="","-",+C119+1)</f>
        <v>2034</v>
      </c>
      <c r="D120" s="12">
        <f>IF(F119+SUM(E$99:E119)=D$92,F119,D$92-SUM(E$99:E119))</f>
        <v>4508736.201813736</v>
      </c>
      <c r="E120" s="377">
        <f t="shared" si="59"/>
        <v>195427.90909090909</v>
      </c>
      <c r="F120" s="55">
        <f t="shared" si="60"/>
        <v>4313308.2927228268</v>
      </c>
      <c r="G120" s="55">
        <f t="shared" si="61"/>
        <v>4411022.2472682819</v>
      </c>
      <c r="H120" s="379">
        <f t="shared" si="62"/>
        <v>744716.36476952164</v>
      </c>
      <c r="I120" s="398">
        <f t="shared" si="63"/>
        <v>744716.36476952164</v>
      </c>
      <c r="J120" s="54">
        <f t="shared" si="47"/>
        <v>0</v>
      </c>
      <c r="K120" s="54"/>
      <c r="L120" s="129"/>
      <c r="M120" s="54">
        <f t="shared" si="58"/>
        <v>0</v>
      </c>
      <c r="N120" s="129"/>
      <c r="O120" s="54">
        <f t="shared" si="48"/>
        <v>0</v>
      </c>
      <c r="P120" s="54">
        <f t="shared" si="49"/>
        <v>0</v>
      </c>
      <c r="Q120" s="1"/>
    </row>
    <row r="121" spans="2:17" ht="12.5">
      <c r="B121" s="7" t="str">
        <f t="shared" si="46"/>
        <v/>
      </c>
      <c r="C121" s="50">
        <f>IF(D93="","-",+C120+1)</f>
        <v>2035</v>
      </c>
      <c r="D121" s="12">
        <f>IF(F120+SUM(E$99:E120)=D$92,F120,D$92-SUM(E$99:E120))</f>
        <v>4313308.2927228268</v>
      </c>
      <c r="E121" s="377">
        <f t="shared" si="59"/>
        <v>195427.90909090909</v>
      </c>
      <c r="F121" s="55">
        <f t="shared" si="60"/>
        <v>4117880.3836319176</v>
      </c>
      <c r="G121" s="55">
        <f t="shared" si="61"/>
        <v>4215594.3381773718</v>
      </c>
      <c r="H121" s="379">
        <f t="shared" si="62"/>
        <v>720380.44253572996</v>
      </c>
      <c r="I121" s="398">
        <f t="shared" si="63"/>
        <v>720380.44253572996</v>
      </c>
      <c r="J121" s="54">
        <f t="shared" si="47"/>
        <v>0</v>
      </c>
      <c r="K121" s="54"/>
      <c r="L121" s="129"/>
      <c r="M121" s="54">
        <f t="shared" si="58"/>
        <v>0</v>
      </c>
      <c r="N121" s="129"/>
      <c r="O121" s="54">
        <f t="shared" si="48"/>
        <v>0</v>
      </c>
      <c r="P121" s="54">
        <f t="shared" si="49"/>
        <v>0</v>
      </c>
      <c r="Q121" s="1"/>
    </row>
    <row r="122" spans="2:17" ht="12.5">
      <c r="B122" s="7" t="str">
        <f t="shared" si="46"/>
        <v/>
      </c>
      <c r="C122" s="50">
        <f>IF(D93="","-",+C121+1)</f>
        <v>2036</v>
      </c>
      <c r="D122" s="12">
        <f>IF(F121+SUM(E$99:E121)=D$92,F121,D$92-SUM(E$99:E121))</f>
        <v>4117880.3836319176</v>
      </c>
      <c r="E122" s="377">
        <f t="shared" si="59"/>
        <v>195427.90909090909</v>
      </c>
      <c r="F122" s="55">
        <f t="shared" si="60"/>
        <v>3922452.4745410085</v>
      </c>
      <c r="G122" s="55">
        <f t="shared" si="61"/>
        <v>4020166.4290864631</v>
      </c>
      <c r="H122" s="379">
        <f t="shared" si="62"/>
        <v>696044.52030193841</v>
      </c>
      <c r="I122" s="398">
        <f t="shared" si="63"/>
        <v>696044.52030193841</v>
      </c>
      <c r="J122" s="54">
        <f t="shared" si="47"/>
        <v>0</v>
      </c>
      <c r="K122" s="54"/>
      <c r="L122" s="129"/>
      <c r="M122" s="54">
        <f t="shared" si="58"/>
        <v>0</v>
      </c>
      <c r="N122" s="129"/>
      <c r="O122" s="54">
        <f t="shared" si="48"/>
        <v>0</v>
      </c>
      <c r="P122" s="54">
        <f t="shared" si="49"/>
        <v>0</v>
      </c>
      <c r="Q122" s="1"/>
    </row>
    <row r="123" spans="2:17" ht="12.5">
      <c r="B123" s="7" t="str">
        <f t="shared" si="46"/>
        <v/>
      </c>
      <c r="C123" s="50">
        <f>IF(D93="","-",+C122+1)</f>
        <v>2037</v>
      </c>
      <c r="D123" s="12">
        <f>IF(F122+SUM(E$99:E122)=D$92,F122,D$92-SUM(E$99:E122))</f>
        <v>3922452.4745410085</v>
      </c>
      <c r="E123" s="377">
        <f t="shared" si="59"/>
        <v>195427.90909090909</v>
      </c>
      <c r="F123" s="55">
        <f t="shared" si="60"/>
        <v>3727024.5654500993</v>
      </c>
      <c r="G123" s="55">
        <f t="shared" si="61"/>
        <v>3824738.5199955539</v>
      </c>
      <c r="H123" s="379">
        <f t="shared" si="62"/>
        <v>671708.59806814673</v>
      </c>
      <c r="I123" s="398">
        <f t="shared" si="63"/>
        <v>671708.59806814673</v>
      </c>
      <c r="J123" s="54">
        <f t="shared" si="47"/>
        <v>0</v>
      </c>
      <c r="K123" s="54"/>
      <c r="L123" s="129"/>
      <c r="M123" s="54">
        <f t="shared" si="58"/>
        <v>0</v>
      </c>
      <c r="N123" s="129"/>
      <c r="O123" s="54">
        <f t="shared" si="48"/>
        <v>0</v>
      </c>
      <c r="P123" s="54">
        <f t="shared" si="49"/>
        <v>0</v>
      </c>
      <c r="Q123" s="1"/>
    </row>
    <row r="124" spans="2:17" ht="12.5">
      <c r="B124" s="7" t="str">
        <f t="shared" si="46"/>
        <v/>
      </c>
      <c r="C124" s="50">
        <f>IF(D93="","-",+C123+1)</f>
        <v>2038</v>
      </c>
      <c r="D124" s="12">
        <f>IF(F123+SUM(E$99:E123)=D$92,F123,D$92-SUM(E$99:E123))</f>
        <v>3727024.5654500993</v>
      </c>
      <c r="E124" s="377">
        <f t="shared" si="59"/>
        <v>195427.90909090909</v>
      </c>
      <c r="F124" s="55">
        <f t="shared" si="60"/>
        <v>3531596.6563591901</v>
      </c>
      <c r="G124" s="55">
        <f t="shared" si="61"/>
        <v>3629310.6109046447</v>
      </c>
      <c r="H124" s="379">
        <f t="shared" si="62"/>
        <v>647372.67583435506</v>
      </c>
      <c r="I124" s="398">
        <f t="shared" si="63"/>
        <v>647372.67583435506</v>
      </c>
      <c r="J124" s="54">
        <f t="shared" si="47"/>
        <v>0</v>
      </c>
      <c r="K124" s="54"/>
      <c r="L124" s="129"/>
      <c r="M124" s="54">
        <f t="shared" si="58"/>
        <v>0</v>
      </c>
      <c r="N124" s="129"/>
      <c r="O124" s="54">
        <f t="shared" si="48"/>
        <v>0</v>
      </c>
      <c r="P124" s="54">
        <f t="shared" si="49"/>
        <v>0</v>
      </c>
      <c r="Q124" s="1"/>
    </row>
    <row r="125" spans="2:17" ht="12.5">
      <c r="B125" s="7" t="str">
        <f t="shared" si="46"/>
        <v/>
      </c>
      <c r="C125" s="50">
        <f>IF(D93="","-",+C124+1)</f>
        <v>2039</v>
      </c>
      <c r="D125" s="12">
        <f>IF(F124+SUM(E$99:E124)=D$92,F124,D$92-SUM(E$99:E124))</f>
        <v>3531596.6563591901</v>
      </c>
      <c r="E125" s="377">
        <f t="shared" si="59"/>
        <v>195427.90909090909</v>
      </c>
      <c r="F125" s="55">
        <f t="shared" si="60"/>
        <v>3336168.7472682809</v>
      </c>
      <c r="G125" s="55">
        <f t="shared" si="61"/>
        <v>3433882.7018137355</v>
      </c>
      <c r="H125" s="379">
        <f t="shared" si="62"/>
        <v>623036.75360056339</v>
      </c>
      <c r="I125" s="398">
        <f t="shared" si="63"/>
        <v>623036.75360056339</v>
      </c>
      <c r="J125" s="54">
        <f t="shared" si="47"/>
        <v>0</v>
      </c>
      <c r="K125" s="54"/>
      <c r="L125" s="129"/>
      <c r="M125" s="54">
        <f t="shared" si="58"/>
        <v>0</v>
      </c>
      <c r="N125" s="129"/>
      <c r="O125" s="54">
        <f t="shared" si="48"/>
        <v>0</v>
      </c>
      <c r="P125" s="54">
        <f t="shared" si="49"/>
        <v>0</v>
      </c>
      <c r="Q125" s="1"/>
    </row>
    <row r="126" spans="2:17" ht="12.5">
      <c r="B126" s="7" t="str">
        <f t="shared" si="46"/>
        <v/>
      </c>
      <c r="C126" s="50">
        <f>IF(D93="","-",+C125+1)</f>
        <v>2040</v>
      </c>
      <c r="D126" s="12">
        <f>IF(F125+SUM(E$99:E125)=D$92,F125,D$92-SUM(E$99:E125))</f>
        <v>3336168.7472682809</v>
      </c>
      <c r="E126" s="377">
        <f t="shared" si="59"/>
        <v>195427.90909090909</v>
      </c>
      <c r="F126" s="55">
        <f t="shared" si="60"/>
        <v>3140740.8381773718</v>
      </c>
      <c r="G126" s="55">
        <f t="shared" si="61"/>
        <v>3238454.7927228264</v>
      </c>
      <c r="H126" s="379">
        <f t="shared" si="62"/>
        <v>598700.83136677172</v>
      </c>
      <c r="I126" s="398">
        <f t="shared" si="63"/>
        <v>598700.83136677172</v>
      </c>
      <c r="J126" s="54">
        <f t="shared" si="47"/>
        <v>0</v>
      </c>
      <c r="K126" s="54"/>
      <c r="L126" s="129"/>
      <c r="M126" s="54">
        <f t="shared" si="58"/>
        <v>0</v>
      </c>
      <c r="N126" s="129"/>
      <c r="O126" s="54">
        <f t="shared" si="48"/>
        <v>0</v>
      </c>
      <c r="P126" s="54">
        <f t="shared" si="49"/>
        <v>0</v>
      </c>
      <c r="Q126" s="1"/>
    </row>
    <row r="127" spans="2:17" ht="12.5">
      <c r="B127" s="7" t="str">
        <f t="shared" si="46"/>
        <v/>
      </c>
      <c r="C127" s="50">
        <f>IF(D93="","-",+C126+1)</f>
        <v>2041</v>
      </c>
      <c r="D127" s="12">
        <f>IF(F126+SUM(E$99:E126)=D$92,F126,D$92-SUM(E$99:E126))</f>
        <v>3140740.8381773718</v>
      </c>
      <c r="E127" s="377">
        <f t="shared" si="59"/>
        <v>195427.90909090909</v>
      </c>
      <c r="F127" s="55">
        <f t="shared" si="60"/>
        <v>2945312.9290864626</v>
      </c>
      <c r="G127" s="55">
        <f t="shared" si="61"/>
        <v>3043026.8836319172</v>
      </c>
      <c r="H127" s="379">
        <f t="shared" si="62"/>
        <v>574364.90913298004</v>
      </c>
      <c r="I127" s="398">
        <f t="shared" si="63"/>
        <v>574364.90913298004</v>
      </c>
      <c r="J127" s="54">
        <f t="shared" si="47"/>
        <v>0</v>
      </c>
      <c r="K127" s="54"/>
      <c r="L127" s="129"/>
      <c r="M127" s="54">
        <f t="shared" si="58"/>
        <v>0</v>
      </c>
      <c r="N127" s="129"/>
      <c r="O127" s="54">
        <f t="shared" si="48"/>
        <v>0</v>
      </c>
      <c r="P127" s="54">
        <f t="shared" si="49"/>
        <v>0</v>
      </c>
      <c r="Q127" s="1"/>
    </row>
    <row r="128" spans="2:17" ht="12.5">
      <c r="B128" s="7" t="str">
        <f t="shared" si="46"/>
        <v/>
      </c>
      <c r="C128" s="50">
        <f>IF(D93="","-",+C127+1)</f>
        <v>2042</v>
      </c>
      <c r="D128" s="12">
        <f>IF(F127+SUM(E$99:E127)=D$92,F127,D$92-SUM(E$99:E127))</f>
        <v>2945312.9290864626</v>
      </c>
      <c r="E128" s="377">
        <f t="shared" si="59"/>
        <v>195427.90909090909</v>
      </c>
      <c r="F128" s="55">
        <f t="shared" si="60"/>
        <v>2749885.0199955534</v>
      </c>
      <c r="G128" s="55">
        <f t="shared" si="61"/>
        <v>2847598.974541008</v>
      </c>
      <c r="H128" s="379">
        <f t="shared" si="62"/>
        <v>550028.98689918849</v>
      </c>
      <c r="I128" s="398">
        <f t="shared" si="63"/>
        <v>550028.98689918849</v>
      </c>
      <c r="J128" s="54">
        <f t="shared" si="47"/>
        <v>0</v>
      </c>
      <c r="K128" s="54"/>
      <c r="L128" s="129"/>
      <c r="M128" s="54">
        <f t="shared" si="58"/>
        <v>0</v>
      </c>
      <c r="N128" s="129"/>
      <c r="O128" s="54">
        <f t="shared" si="48"/>
        <v>0</v>
      </c>
      <c r="P128" s="54">
        <f t="shared" si="49"/>
        <v>0</v>
      </c>
      <c r="Q128" s="1"/>
    </row>
    <row r="129" spans="2:17" ht="12.5">
      <c r="B129" s="7" t="str">
        <f t="shared" si="46"/>
        <v/>
      </c>
      <c r="C129" s="50">
        <f>IF(D93="","-",+C128+1)</f>
        <v>2043</v>
      </c>
      <c r="D129" s="12">
        <f>IF(F128+SUM(E$99:E128)=D$92,F128,D$92-SUM(E$99:E128))</f>
        <v>2749885.0199955534</v>
      </c>
      <c r="E129" s="377">
        <f t="shared" si="59"/>
        <v>195427.90909090909</v>
      </c>
      <c r="F129" s="55">
        <f t="shared" si="60"/>
        <v>2554457.1109046442</v>
      </c>
      <c r="G129" s="55">
        <f t="shared" si="61"/>
        <v>2652171.0654500988</v>
      </c>
      <c r="H129" s="379">
        <f t="shared" si="62"/>
        <v>525693.06466539681</v>
      </c>
      <c r="I129" s="398">
        <f t="shared" si="63"/>
        <v>525693.06466539681</v>
      </c>
      <c r="J129" s="54">
        <f t="shared" si="47"/>
        <v>0</v>
      </c>
      <c r="K129" s="54"/>
      <c r="L129" s="129"/>
      <c r="M129" s="54">
        <f t="shared" si="58"/>
        <v>0</v>
      </c>
      <c r="N129" s="129"/>
      <c r="O129" s="54">
        <f t="shared" si="48"/>
        <v>0</v>
      </c>
      <c r="P129" s="54">
        <f t="shared" si="49"/>
        <v>0</v>
      </c>
      <c r="Q129" s="1"/>
    </row>
    <row r="130" spans="2:17" ht="12.5">
      <c r="B130" s="7" t="str">
        <f t="shared" si="46"/>
        <v/>
      </c>
      <c r="C130" s="50">
        <f>IF(D93="","-",+C129+1)</f>
        <v>2044</v>
      </c>
      <c r="D130" s="12">
        <f>IF(F129+SUM(E$99:E129)=D$92,F129,D$92-SUM(E$99:E129))</f>
        <v>2554457.1109046442</v>
      </c>
      <c r="E130" s="377">
        <f t="shared" si="59"/>
        <v>195427.90909090909</v>
      </c>
      <c r="F130" s="55">
        <f t="shared" si="60"/>
        <v>2359029.2018137351</v>
      </c>
      <c r="G130" s="55">
        <f t="shared" si="61"/>
        <v>2456743.1563591897</v>
      </c>
      <c r="H130" s="379">
        <f t="shared" si="62"/>
        <v>501357.14243160514</v>
      </c>
      <c r="I130" s="398">
        <f t="shared" si="63"/>
        <v>501357.14243160514</v>
      </c>
      <c r="J130" s="54">
        <f t="shared" si="47"/>
        <v>0</v>
      </c>
      <c r="K130" s="54"/>
      <c r="L130" s="129"/>
      <c r="M130" s="54">
        <f t="shared" si="58"/>
        <v>0</v>
      </c>
      <c r="N130" s="129"/>
      <c r="O130" s="54">
        <f t="shared" si="48"/>
        <v>0</v>
      </c>
      <c r="P130" s="54">
        <f t="shared" si="49"/>
        <v>0</v>
      </c>
      <c r="Q130" s="1"/>
    </row>
    <row r="131" spans="2:17" ht="12.5">
      <c r="B131" s="7" t="str">
        <f t="shared" si="46"/>
        <v/>
      </c>
      <c r="C131" s="50">
        <f>IF(D93="","-",+C130+1)</f>
        <v>2045</v>
      </c>
      <c r="D131" s="12">
        <f>IF(F130+SUM(E$99:E130)=D$92,F130,D$92-SUM(E$99:E130))</f>
        <v>2359029.2018137351</v>
      </c>
      <c r="E131" s="377">
        <f t="shared" si="59"/>
        <v>195427.90909090909</v>
      </c>
      <c r="F131" s="55">
        <f t="shared" si="60"/>
        <v>2163601.2927228259</v>
      </c>
      <c r="G131" s="55">
        <f t="shared" si="61"/>
        <v>2261315.2472682805</v>
      </c>
      <c r="H131" s="379">
        <f t="shared" si="62"/>
        <v>477021.22019781347</v>
      </c>
      <c r="I131" s="398">
        <f t="shared" si="63"/>
        <v>477021.22019781347</v>
      </c>
      <c r="J131" s="54">
        <f t="shared" si="47"/>
        <v>0</v>
      </c>
      <c r="K131" s="54"/>
      <c r="L131" s="129"/>
      <c r="M131" s="54">
        <f t="shared" ref="M131:M154" si="64">IF(L541&lt;&gt;0,+H541-L541,0)</f>
        <v>0</v>
      </c>
      <c r="N131" s="129"/>
      <c r="O131" s="54">
        <f t="shared" ref="O131:O154" si="65">IF(N541&lt;&gt;0,+I541-N541,0)</f>
        <v>0</v>
      </c>
      <c r="P131" s="54">
        <f t="shared" ref="P131:P154" si="66">+O541-M541</f>
        <v>0</v>
      </c>
      <c r="Q131" s="1"/>
    </row>
    <row r="132" spans="2:17" ht="12.5">
      <c r="B132" s="7" t="str">
        <f t="shared" si="46"/>
        <v/>
      </c>
      <c r="C132" s="50">
        <f>IF(D93="","-",+C131+1)</f>
        <v>2046</v>
      </c>
      <c r="D132" s="12">
        <f>IF(F131+SUM(E$99:E131)=D$92,F131,D$92-SUM(E$99:E131))</f>
        <v>2163601.2927228259</v>
      </c>
      <c r="E132" s="377">
        <f t="shared" si="59"/>
        <v>195427.90909090909</v>
      </c>
      <c r="F132" s="55">
        <f t="shared" si="60"/>
        <v>1968173.3836319167</v>
      </c>
      <c r="G132" s="55">
        <f t="shared" si="61"/>
        <v>2065887.3381773713</v>
      </c>
      <c r="H132" s="379">
        <f t="shared" si="62"/>
        <v>452685.2979640218</v>
      </c>
      <c r="I132" s="398">
        <f t="shared" si="63"/>
        <v>452685.2979640218</v>
      </c>
      <c r="J132" s="54">
        <f t="shared" si="47"/>
        <v>0</v>
      </c>
      <c r="K132" s="54"/>
      <c r="L132" s="129"/>
      <c r="M132" s="54">
        <f t="shared" si="64"/>
        <v>0</v>
      </c>
      <c r="N132" s="129"/>
      <c r="O132" s="54">
        <f t="shared" si="65"/>
        <v>0</v>
      </c>
      <c r="P132" s="54">
        <f t="shared" si="66"/>
        <v>0</v>
      </c>
      <c r="Q132" s="1"/>
    </row>
    <row r="133" spans="2:17" ht="12.5">
      <c r="B133" s="7" t="str">
        <f t="shared" si="46"/>
        <v/>
      </c>
      <c r="C133" s="50">
        <f>IF(D93="","-",+C132+1)</f>
        <v>2047</v>
      </c>
      <c r="D133" s="12">
        <f>IF(F132+SUM(E$99:E132)=D$92,F132,D$92-SUM(E$99:E132))</f>
        <v>1968173.3836319167</v>
      </c>
      <c r="E133" s="377">
        <f t="shared" si="59"/>
        <v>195427.90909090909</v>
      </c>
      <c r="F133" s="55">
        <f t="shared" si="60"/>
        <v>1772745.4745410075</v>
      </c>
      <c r="G133" s="55">
        <f t="shared" si="61"/>
        <v>1870459.4290864621</v>
      </c>
      <c r="H133" s="379">
        <f t="shared" si="62"/>
        <v>428349.37573023018</v>
      </c>
      <c r="I133" s="398">
        <f t="shared" si="63"/>
        <v>428349.37573023018</v>
      </c>
      <c r="J133" s="54">
        <f t="shared" si="47"/>
        <v>0</v>
      </c>
      <c r="K133" s="54"/>
      <c r="L133" s="129"/>
      <c r="M133" s="54">
        <f t="shared" si="64"/>
        <v>0</v>
      </c>
      <c r="N133" s="129"/>
      <c r="O133" s="54">
        <f t="shared" si="65"/>
        <v>0</v>
      </c>
      <c r="P133" s="54">
        <f t="shared" si="66"/>
        <v>0</v>
      </c>
      <c r="Q133" s="1"/>
    </row>
    <row r="134" spans="2:17" ht="12.5">
      <c r="B134" s="7" t="str">
        <f t="shared" si="46"/>
        <v/>
      </c>
      <c r="C134" s="50">
        <f>IF(D93="","-",+C133+1)</f>
        <v>2048</v>
      </c>
      <c r="D134" s="12">
        <f>IF(F133+SUM(E$99:E133)=D$92,F133,D$92-SUM(E$99:E133))</f>
        <v>1772745.4745410075</v>
      </c>
      <c r="E134" s="377">
        <f t="shared" si="59"/>
        <v>195427.90909090909</v>
      </c>
      <c r="F134" s="55">
        <f t="shared" si="60"/>
        <v>1577317.5654500984</v>
      </c>
      <c r="G134" s="55">
        <f t="shared" si="61"/>
        <v>1675031.519995553</v>
      </c>
      <c r="H134" s="379">
        <f t="shared" si="62"/>
        <v>404013.45349643851</v>
      </c>
      <c r="I134" s="398">
        <f t="shared" si="63"/>
        <v>404013.45349643851</v>
      </c>
      <c r="J134" s="54">
        <f t="shared" si="47"/>
        <v>0</v>
      </c>
      <c r="K134" s="54"/>
      <c r="L134" s="129"/>
      <c r="M134" s="54">
        <f t="shared" si="64"/>
        <v>0</v>
      </c>
      <c r="N134" s="129"/>
      <c r="O134" s="54">
        <f t="shared" si="65"/>
        <v>0</v>
      </c>
      <c r="P134" s="54">
        <f t="shared" si="66"/>
        <v>0</v>
      </c>
      <c r="Q134" s="1"/>
    </row>
    <row r="135" spans="2:17" ht="12.5">
      <c r="B135" s="7" t="str">
        <f t="shared" si="46"/>
        <v/>
      </c>
      <c r="C135" s="50">
        <f>IF(D93="","-",+C134+1)</f>
        <v>2049</v>
      </c>
      <c r="D135" s="12">
        <f>IF(F134+SUM(E$99:E134)=D$92,F134,D$92-SUM(E$99:E134))</f>
        <v>1577317.5654500984</v>
      </c>
      <c r="E135" s="377">
        <f t="shared" si="59"/>
        <v>195427.90909090909</v>
      </c>
      <c r="F135" s="55">
        <f t="shared" si="60"/>
        <v>1381889.6563591892</v>
      </c>
      <c r="G135" s="55">
        <f t="shared" si="61"/>
        <v>1479603.6109046438</v>
      </c>
      <c r="H135" s="379">
        <f t="shared" si="62"/>
        <v>379677.53126264689</v>
      </c>
      <c r="I135" s="398">
        <f t="shared" si="63"/>
        <v>379677.53126264689</v>
      </c>
      <c r="J135" s="54">
        <f t="shared" si="47"/>
        <v>0</v>
      </c>
      <c r="K135" s="54"/>
      <c r="L135" s="129"/>
      <c r="M135" s="54">
        <f t="shared" si="64"/>
        <v>0</v>
      </c>
      <c r="N135" s="129"/>
      <c r="O135" s="54">
        <f t="shared" si="65"/>
        <v>0</v>
      </c>
      <c r="P135" s="54">
        <f t="shared" si="66"/>
        <v>0</v>
      </c>
      <c r="Q135" s="1"/>
    </row>
    <row r="136" spans="2:17" ht="12.5">
      <c r="B136" s="7" t="str">
        <f t="shared" si="46"/>
        <v/>
      </c>
      <c r="C136" s="50">
        <f>IF(D93="","-",+C135+1)</f>
        <v>2050</v>
      </c>
      <c r="D136" s="12">
        <f>IF(F135+SUM(E$99:E135)=D$92,F135,D$92-SUM(E$99:E135))</f>
        <v>1381889.6563591892</v>
      </c>
      <c r="E136" s="377">
        <f t="shared" si="59"/>
        <v>195427.90909090909</v>
      </c>
      <c r="F136" s="55">
        <f t="shared" si="60"/>
        <v>1186461.74726828</v>
      </c>
      <c r="G136" s="55">
        <f t="shared" si="61"/>
        <v>1284175.7018137346</v>
      </c>
      <c r="H136" s="379">
        <f t="shared" si="62"/>
        <v>355341.60902885522</v>
      </c>
      <c r="I136" s="398">
        <f t="shared" si="63"/>
        <v>355341.60902885522</v>
      </c>
      <c r="J136" s="54">
        <f t="shared" si="47"/>
        <v>0</v>
      </c>
      <c r="K136" s="54"/>
      <c r="L136" s="129"/>
      <c r="M136" s="54">
        <f t="shared" si="64"/>
        <v>0</v>
      </c>
      <c r="N136" s="129"/>
      <c r="O136" s="54">
        <f t="shared" si="65"/>
        <v>0</v>
      </c>
      <c r="P136" s="54">
        <f t="shared" si="66"/>
        <v>0</v>
      </c>
      <c r="Q136" s="1"/>
    </row>
    <row r="137" spans="2:17" ht="12.5">
      <c r="B137" s="7" t="str">
        <f t="shared" si="46"/>
        <v/>
      </c>
      <c r="C137" s="50">
        <f>IF(D93="","-",+C136+1)</f>
        <v>2051</v>
      </c>
      <c r="D137" s="12">
        <f>IF(F136+SUM(E$99:E136)=D$92,F136,D$92-SUM(E$99:E136))</f>
        <v>1186461.74726828</v>
      </c>
      <c r="E137" s="377">
        <f t="shared" si="59"/>
        <v>195427.90909090909</v>
      </c>
      <c r="F137" s="55">
        <f t="shared" si="60"/>
        <v>991033.83817737096</v>
      </c>
      <c r="G137" s="55">
        <f t="shared" si="61"/>
        <v>1088747.7927228254</v>
      </c>
      <c r="H137" s="379">
        <f t="shared" si="62"/>
        <v>331005.68679506355</v>
      </c>
      <c r="I137" s="398">
        <f t="shared" si="63"/>
        <v>331005.68679506355</v>
      </c>
      <c r="J137" s="54">
        <f t="shared" si="47"/>
        <v>0</v>
      </c>
      <c r="K137" s="54"/>
      <c r="L137" s="129"/>
      <c r="M137" s="54">
        <f t="shared" si="64"/>
        <v>0</v>
      </c>
      <c r="N137" s="129"/>
      <c r="O137" s="54">
        <f t="shared" si="65"/>
        <v>0</v>
      </c>
      <c r="P137" s="54">
        <f t="shared" si="66"/>
        <v>0</v>
      </c>
      <c r="Q137" s="1"/>
    </row>
    <row r="138" spans="2:17" ht="12.5">
      <c r="B138" s="7" t="str">
        <f t="shared" si="46"/>
        <v/>
      </c>
      <c r="C138" s="50">
        <f>IF(D93="","-",+C137+1)</f>
        <v>2052</v>
      </c>
      <c r="D138" s="12">
        <f>IF(F137+SUM(E$99:E137)=D$92,F137,D$92-SUM(E$99:E137))</f>
        <v>991033.83817737096</v>
      </c>
      <c r="E138" s="377">
        <f t="shared" si="59"/>
        <v>195427.90909090909</v>
      </c>
      <c r="F138" s="55">
        <f t="shared" si="60"/>
        <v>795605.9290864619</v>
      </c>
      <c r="G138" s="55">
        <f t="shared" si="61"/>
        <v>893319.88363191648</v>
      </c>
      <c r="H138" s="379">
        <f t="shared" si="62"/>
        <v>306669.76456127194</v>
      </c>
      <c r="I138" s="398">
        <f t="shared" si="63"/>
        <v>306669.76456127194</v>
      </c>
      <c r="J138" s="54">
        <f t="shared" si="47"/>
        <v>0</v>
      </c>
      <c r="K138" s="54"/>
      <c r="L138" s="129"/>
      <c r="M138" s="54">
        <f t="shared" si="64"/>
        <v>0</v>
      </c>
      <c r="N138" s="129"/>
      <c r="O138" s="54">
        <f t="shared" si="65"/>
        <v>0</v>
      </c>
      <c r="P138" s="54">
        <f t="shared" si="66"/>
        <v>0</v>
      </c>
      <c r="Q138" s="1"/>
    </row>
    <row r="139" spans="2:17" ht="12.5">
      <c r="B139" s="7" t="str">
        <f t="shared" si="46"/>
        <v/>
      </c>
      <c r="C139" s="50">
        <f>IF(D93="","-",+C138+1)</f>
        <v>2053</v>
      </c>
      <c r="D139" s="12">
        <f>IF(F138+SUM(E$99:E138)=D$92,F138,D$92-SUM(E$99:E138))</f>
        <v>795605.9290864619</v>
      </c>
      <c r="E139" s="377">
        <f t="shared" si="59"/>
        <v>195427.90909090909</v>
      </c>
      <c r="F139" s="55">
        <f t="shared" si="60"/>
        <v>600178.01999555284</v>
      </c>
      <c r="G139" s="55">
        <f t="shared" si="61"/>
        <v>697891.97454100731</v>
      </c>
      <c r="H139" s="379">
        <f t="shared" si="62"/>
        <v>282333.84232748026</v>
      </c>
      <c r="I139" s="398">
        <f t="shared" si="63"/>
        <v>282333.84232748026</v>
      </c>
      <c r="J139" s="54">
        <f t="shared" si="47"/>
        <v>0</v>
      </c>
      <c r="K139" s="54"/>
      <c r="L139" s="129"/>
      <c r="M139" s="54">
        <f t="shared" si="64"/>
        <v>0</v>
      </c>
      <c r="N139" s="129"/>
      <c r="O139" s="54">
        <f t="shared" si="65"/>
        <v>0</v>
      </c>
      <c r="P139" s="54">
        <f t="shared" si="66"/>
        <v>0</v>
      </c>
      <c r="Q139" s="1"/>
    </row>
    <row r="140" spans="2:17" ht="12.5">
      <c r="B140" s="7" t="str">
        <f t="shared" si="46"/>
        <v/>
      </c>
      <c r="C140" s="50">
        <f>IF(D93="","-",+C139+1)</f>
        <v>2054</v>
      </c>
      <c r="D140" s="12">
        <f>IF(F139+SUM(E$99:E139)=D$92,F139,D$92-SUM(E$99:E139))</f>
        <v>600178.01999555284</v>
      </c>
      <c r="E140" s="377">
        <f t="shared" si="59"/>
        <v>195427.90909090909</v>
      </c>
      <c r="F140" s="55">
        <f t="shared" si="60"/>
        <v>404750.11090464378</v>
      </c>
      <c r="G140" s="55">
        <f t="shared" si="61"/>
        <v>502464.06545009831</v>
      </c>
      <c r="H140" s="379">
        <f t="shared" si="62"/>
        <v>257997.92009368865</v>
      </c>
      <c r="I140" s="398">
        <f t="shared" si="63"/>
        <v>257997.92009368865</v>
      </c>
      <c r="J140" s="54">
        <f t="shared" si="47"/>
        <v>0</v>
      </c>
      <c r="K140" s="54"/>
      <c r="L140" s="129"/>
      <c r="M140" s="54">
        <f t="shared" si="64"/>
        <v>0</v>
      </c>
      <c r="N140" s="129"/>
      <c r="O140" s="54">
        <f t="shared" si="65"/>
        <v>0</v>
      </c>
      <c r="P140" s="54">
        <f t="shared" si="66"/>
        <v>0</v>
      </c>
      <c r="Q140" s="1"/>
    </row>
    <row r="141" spans="2:17" ht="12.5">
      <c r="B141" s="7" t="str">
        <f t="shared" si="46"/>
        <v/>
      </c>
      <c r="C141" s="50">
        <f>IF(D93="","-",+C140+1)</f>
        <v>2055</v>
      </c>
      <c r="D141" s="12">
        <f>IF(F140+SUM(E$99:E140)=D$92,F140,D$92-SUM(E$99:E140))</f>
        <v>404750.11090464378</v>
      </c>
      <c r="E141" s="377">
        <f t="shared" si="59"/>
        <v>195427.90909090909</v>
      </c>
      <c r="F141" s="55">
        <f t="shared" si="60"/>
        <v>209322.20181373469</v>
      </c>
      <c r="G141" s="55">
        <f t="shared" si="61"/>
        <v>307036.15635918925</v>
      </c>
      <c r="H141" s="379">
        <f t="shared" si="62"/>
        <v>233661.997859897</v>
      </c>
      <c r="I141" s="398">
        <f t="shared" si="63"/>
        <v>233661.997859897</v>
      </c>
      <c r="J141" s="54">
        <f t="shared" si="47"/>
        <v>0</v>
      </c>
      <c r="K141" s="54"/>
      <c r="L141" s="129"/>
      <c r="M141" s="54">
        <f t="shared" si="64"/>
        <v>0</v>
      </c>
      <c r="N141" s="129"/>
      <c r="O141" s="54">
        <f t="shared" si="65"/>
        <v>0</v>
      </c>
      <c r="P141" s="54">
        <f t="shared" si="66"/>
        <v>0</v>
      </c>
      <c r="Q141" s="1"/>
    </row>
    <row r="142" spans="2:17" ht="12.5">
      <c r="B142" s="7" t="str">
        <f t="shared" si="46"/>
        <v/>
      </c>
      <c r="C142" s="50">
        <f>IF(D93="","-",+C141+1)</f>
        <v>2056</v>
      </c>
      <c r="D142" s="12">
        <f>IF(F141+SUM(E$99:E141)=D$92,F141,D$92-SUM(E$99:E141))</f>
        <v>209322.20181373469</v>
      </c>
      <c r="E142" s="377">
        <f t="shared" si="59"/>
        <v>195427.90909090909</v>
      </c>
      <c r="F142" s="55">
        <f t="shared" si="60"/>
        <v>13894.292722825601</v>
      </c>
      <c r="G142" s="55">
        <f t="shared" si="61"/>
        <v>111608.24726828015</v>
      </c>
      <c r="H142" s="379">
        <f t="shared" si="62"/>
        <v>209326.07562610536</v>
      </c>
      <c r="I142" s="398">
        <f t="shared" si="63"/>
        <v>209326.07562610536</v>
      </c>
      <c r="J142" s="54">
        <f t="shared" si="47"/>
        <v>0</v>
      </c>
      <c r="K142" s="54"/>
      <c r="L142" s="129"/>
      <c r="M142" s="54">
        <f t="shared" si="64"/>
        <v>0</v>
      </c>
      <c r="N142" s="129"/>
      <c r="O142" s="54">
        <f t="shared" si="65"/>
        <v>0</v>
      </c>
      <c r="P142" s="54">
        <f t="shared" si="66"/>
        <v>0</v>
      </c>
      <c r="Q142" s="1"/>
    </row>
    <row r="143" spans="2:17" ht="12.5">
      <c r="B143" s="7" t="str">
        <f t="shared" si="46"/>
        <v/>
      </c>
      <c r="C143" s="50">
        <f>IF(D93="","-",+C142+1)</f>
        <v>2057</v>
      </c>
      <c r="D143" s="12">
        <f>IF(F142+SUM(E$99:E142)=D$92,F142,D$92-SUM(E$99:E142))</f>
        <v>13894.292722825601</v>
      </c>
      <c r="E143" s="377">
        <f t="shared" si="59"/>
        <v>13894.292722825601</v>
      </c>
      <c r="F143" s="55">
        <f t="shared" si="60"/>
        <v>0</v>
      </c>
      <c r="G143" s="55">
        <f t="shared" si="61"/>
        <v>6947.1463614128006</v>
      </c>
      <c r="H143" s="379">
        <f t="shared" si="62"/>
        <v>14759.395431975832</v>
      </c>
      <c r="I143" s="398">
        <f t="shared" si="63"/>
        <v>14759.395431975832</v>
      </c>
      <c r="J143" s="54">
        <f t="shared" si="47"/>
        <v>0</v>
      </c>
      <c r="K143" s="54"/>
      <c r="L143" s="129"/>
      <c r="M143" s="54">
        <f t="shared" si="64"/>
        <v>0</v>
      </c>
      <c r="N143" s="129"/>
      <c r="O143" s="54">
        <f t="shared" si="65"/>
        <v>0</v>
      </c>
      <c r="P143" s="54">
        <f t="shared" si="66"/>
        <v>0</v>
      </c>
      <c r="Q143" s="1"/>
    </row>
    <row r="144" spans="2:17" ht="12.5">
      <c r="B144" s="7" t="str">
        <f t="shared" si="46"/>
        <v/>
      </c>
      <c r="C144" s="50">
        <f>IF(D93="","-",+C143+1)</f>
        <v>2058</v>
      </c>
      <c r="D144" s="12">
        <f>IF(F143+SUM(E$99:E143)=D$92,F143,D$92-SUM(E$99:E143))</f>
        <v>0</v>
      </c>
      <c r="E144" s="377">
        <f t="shared" si="59"/>
        <v>0</v>
      </c>
      <c r="F144" s="55">
        <f t="shared" si="60"/>
        <v>0</v>
      </c>
      <c r="G144" s="55">
        <f t="shared" si="61"/>
        <v>0</v>
      </c>
      <c r="H144" s="379">
        <f t="shared" si="62"/>
        <v>0</v>
      </c>
      <c r="I144" s="398">
        <f t="shared" si="63"/>
        <v>0</v>
      </c>
      <c r="J144" s="54">
        <f t="shared" si="47"/>
        <v>0</v>
      </c>
      <c r="K144" s="54"/>
      <c r="L144" s="129"/>
      <c r="M144" s="54">
        <f t="shared" si="64"/>
        <v>0</v>
      </c>
      <c r="N144" s="129"/>
      <c r="O144" s="54">
        <f t="shared" si="65"/>
        <v>0</v>
      </c>
      <c r="P144" s="54">
        <f t="shared" si="66"/>
        <v>0</v>
      </c>
      <c r="Q144" s="1"/>
    </row>
    <row r="145" spans="2:17" ht="12.5">
      <c r="B145" s="7" t="str">
        <f t="shared" si="46"/>
        <v/>
      </c>
      <c r="C145" s="50">
        <f>IF(D93="","-",+C144+1)</f>
        <v>2059</v>
      </c>
      <c r="D145" s="12">
        <f>IF(F144+SUM(E$99:E144)=D$92,F144,D$92-SUM(E$99:E144))</f>
        <v>0</v>
      </c>
      <c r="E145" s="377">
        <f t="shared" si="59"/>
        <v>0</v>
      </c>
      <c r="F145" s="55">
        <f t="shared" si="60"/>
        <v>0</v>
      </c>
      <c r="G145" s="55">
        <f t="shared" si="61"/>
        <v>0</v>
      </c>
      <c r="H145" s="379">
        <f t="shared" si="62"/>
        <v>0</v>
      </c>
      <c r="I145" s="398">
        <f t="shared" si="63"/>
        <v>0</v>
      </c>
      <c r="J145" s="54">
        <f t="shared" si="47"/>
        <v>0</v>
      </c>
      <c r="K145" s="54"/>
      <c r="L145" s="129"/>
      <c r="M145" s="54">
        <f t="shared" si="64"/>
        <v>0</v>
      </c>
      <c r="N145" s="129"/>
      <c r="O145" s="54">
        <f t="shared" si="65"/>
        <v>0</v>
      </c>
      <c r="P145" s="54">
        <f t="shared" si="66"/>
        <v>0</v>
      </c>
      <c r="Q145" s="1"/>
    </row>
    <row r="146" spans="2:17" ht="12.5">
      <c r="B146" s="7" t="str">
        <f t="shared" si="46"/>
        <v/>
      </c>
      <c r="C146" s="50">
        <f>IF(D93="","-",+C145+1)</f>
        <v>2060</v>
      </c>
      <c r="D146" s="12">
        <f>IF(F145+SUM(E$99:E145)=D$92,F145,D$92-SUM(E$99:E145))</f>
        <v>0</v>
      </c>
      <c r="E146" s="377">
        <f t="shared" si="59"/>
        <v>0</v>
      </c>
      <c r="F146" s="55">
        <f t="shared" si="60"/>
        <v>0</v>
      </c>
      <c r="G146" s="55">
        <f t="shared" si="61"/>
        <v>0</v>
      </c>
      <c r="H146" s="379">
        <f t="shared" si="62"/>
        <v>0</v>
      </c>
      <c r="I146" s="398">
        <f t="shared" si="63"/>
        <v>0</v>
      </c>
      <c r="J146" s="54">
        <f t="shared" si="47"/>
        <v>0</v>
      </c>
      <c r="K146" s="54"/>
      <c r="L146" s="129"/>
      <c r="M146" s="54">
        <f t="shared" si="64"/>
        <v>0</v>
      </c>
      <c r="N146" s="129"/>
      <c r="O146" s="54">
        <f t="shared" si="65"/>
        <v>0</v>
      </c>
      <c r="P146" s="54">
        <f t="shared" si="66"/>
        <v>0</v>
      </c>
      <c r="Q146" s="1"/>
    </row>
    <row r="147" spans="2:17" ht="12.5">
      <c r="B147" s="7" t="str">
        <f t="shared" si="46"/>
        <v/>
      </c>
      <c r="C147" s="50">
        <f>IF(D93="","-",+C146+1)</f>
        <v>2061</v>
      </c>
      <c r="D147" s="12">
        <f>IF(F146+SUM(E$99:E146)=D$92,F146,D$92-SUM(E$99:E146))</f>
        <v>0</v>
      </c>
      <c r="E147" s="377">
        <f t="shared" si="59"/>
        <v>0</v>
      </c>
      <c r="F147" s="55">
        <f t="shared" si="60"/>
        <v>0</v>
      </c>
      <c r="G147" s="55">
        <f t="shared" si="61"/>
        <v>0</v>
      </c>
      <c r="H147" s="379">
        <f t="shared" si="62"/>
        <v>0</v>
      </c>
      <c r="I147" s="398">
        <f t="shared" si="63"/>
        <v>0</v>
      </c>
      <c r="J147" s="54">
        <f t="shared" si="47"/>
        <v>0</v>
      </c>
      <c r="K147" s="54"/>
      <c r="L147" s="129"/>
      <c r="M147" s="54">
        <f t="shared" si="64"/>
        <v>0</v>
      </c>
      <c r="N147" s="129"/>
      <c r="O147" s="54">
        <f t="shared" si="65"/>
        <v>0</v>
      </c>
      <c r="P147" s="54">
        <f t="shared" si="66"/>
        <v>0</v>
      </c>
      <c r="Q147" s="1"/>
    </row>
    <row r="148" spans="2:17" ht="12.5">
      <c r="B148" s="7" t="str">
        <f t="shared" si="46"/>
        <v/>
      </c>
      <c r="C148" s="50">
        <f>IF(D93="","-",+C147+1)</f>
        <v>2062</v>
      </c>
      <c r="D148" s="12">
        <f>IF(F147+SUM(E$99:E147)=D$92,F147,D$92-SUM(E$99:E147))</f>
        <v>0</v>
      </c>
      <c r="E148" s="377">
        <f t="shared" si="59"/>
        <v>0</v>
      </c>
      <c r="F148" s="55">
        <f t="shared" si="60"/>
        <v>0</v>
      </c>
      <c r="G148" s="55">
        <f t="shared" si="61"/>
        <v>0</v>
      </c>
      <c r="H148" s="379">
        <f t="shared" si="62"/>
        <v>0</v>
      </c>
      <c r="I148" s="398">
        <f t="shared" si="63"/>
        <v>0</v>
      </c>
      <c r="J148" s="54">
        <f t="shared" si="47"/>
        <v>0</v>
      </c>
      <c r="K148" s="54"/>
      <c r="L148" s="129"/>
      <c r="M148" s="54">
        <f t="shared" si="64"/>
        <v>0</v>
      </c>
      <c r="N148" s="129"/>
      <c r="O148" s="54">
        <f t="shared" si="65"/>
        <v>0</v>
      </c>
      <c r="P148" s="54">
        <f t="shared" si="66"/>
        <v>0</v>
      </c>
      <c r="Q148" s="1"/>
    </row>
    <row r="149" spans="2:17" ht="12.5">
      <c r="B149" s="7" t="str">
        <f t="shared" si="46"/>
        <v/>
      </c>
      <c r="C149" s="50">
        <f>IF(D93="","-",+C148+1)</f>
        <v>2063</v>
      </c>
      <c r="D149" s="12">
        <f>IF(F148+SUM(E$99:E148)=D$92,F148,D$92-SUM(E$99:E148))</f>
        <v>0</v>
      </c>
      <c r="E149" s="377">
        <f t="shared" si="59"/>
        <v>0</v>
      </c>
      <c r="F149" s="55">
        <f t="shared" si="60"/>
        <v>0</v>
      </c>
      <c r="G149" s="55">
        <f t="shared" si="61"/>
        <v>0</v>
      </c>
      <c r="H149" s="379">
        <f t="shared" si="62"/>
        <v>0</v>
      </c>
      <c r="I149" s="398">
        <f t="shared" si="63"/>
        <v>0</v>
      </c>
      <c r="J149" s="54">
        <f t="shared" si="47"/>
        <v>0</v>
      </c>
      <c r="K149" s="54"/>
      <c r="L149" s="129"/>
      <c r="M149" s="54">
        <f t="shared" si="64"/>
        <v>0</v>
      </c>
      <c r="N149" s="129"/>
      <c r="O149" s="54">
        <f t="shared" si="65"/>
        <v>0</v>
      </c>
      <c r="P149" s="54">
        <f t="shared" si="66"/>
        <v>0</v>
      </c>
      <c r="Q149" s="1"/>
    </row>
    <row r="150" spans="2:17" ht="12.5">
      <c r="B150" s="7" t="str">
        <f t="shared" si="46"/>
        <v/>
      </c>
      <c r="C150" s="50">
        <f>IF(D93="","-",+C149+1)</f>
        <v>2064</v>
      </c>
      <c r="D150" s="12">
        <f>IF(F149+SUM(E$99:E149)=D$92,F149,D$92-SUM(E$99:E149))</f>
        <v>0</v>
      </c>
      <c r="E150" s="377">
        <f t="shared" si="59"/>
        <v>0</v>
      </c>
      <c r="F150" s="55">
        <f t="shared" si="60"/>
        <v>0</v>
      </c>
      <c r="G150" s="55">
        <f t="shared" si="61"/>
        <v>0</v>
      </c>
      <c r="H150" s="379">
        <f t="shared" si="62"/>
        <v>0</v>
      </c>
      <c r="I150" s="398">
        <f t="shared" si="63"/>
        <v>0</v>
      </c>
      <c r="J150" s="54">
        <f t="shared" si="47"/>
        <v>0</v>
      </c>
      <c r="K150" s="54"/>
      <c r="L150" s="129"/>
      <c r="M150" s="54">
        <f t="shared" si="64"/>
        <v>0</v>
      </c>
      <c r="N150" s="129"/>
      <c r="O150" s="54">
        <f t="shared" si="65"/>
        <v>0</v>
      </c>
      <c r="P150" s="54">
        <f t="shared" si="66"/>
        <v>0</v>
      </c>
      <c r="Q150" s="1"/>
    </row>
    <row r="151" spans="2:17" ht="12.5">
      <c r="B151" s="7" t="str">
        <f t="shared" si="46"/>
        <v/>
      </c>
      <c r="C151" s="50">
        <f>IF(D93="","-",+C150+1)</f>
        <v>2065</v>
      </c>
      <c r="D151" s="12">
        <f>IF(F150+SUM(E$99:E150)=D$92,F150,D$92-SUM(E$99:E150))</f>
        <v>0</v>
      </c>
      <c r="E151" s="377">
        <f t="shared" si="59"/>
        <v>0</v>
      </c>
      <c r="F151" s="55">
        <f t="shared" si="60"/>
        <v>0</v>
      </c>
      <c r="G151" s="55">
        <f t="shared" si="61"/>
        <v>0</v>
      </c>
      <c r="H151" s="379">
        <f t="shared" si="62"/>
        <v>0</v>
      </c>
      <c r="I151" s="398">
        <f t="shared" si="63"/>
        <v>0</v>
      </c>
      <c r="J151" s="54">
        <f t="shared" si="47"/>
        <v>0</v>
      </c>
      <c r="K151" s="54"/>
      <c r="L151" s="129"/>
      <c r="M151" s="54">
        <f t="shared" si="64"/>
        <v>0</v>
      </c>
      <c r="N151" s="129"/>
      <c r="O151" s="54">
        <f t="shared" si="65"/>
        <v>0</v>
      </c>
      <c r="P151" s="54">
        <f t="shared" si="66"/>
        <v>0</v>
      </c>
      <c r="Q151" s="1"/>
    </row>
    <row r="152" spans="2:17" ht="12.5">
      <c r="B152" s="7" t="str">
        <f t="shared" si="46"/>
        <v/>
      </c>
      <c r="C152" s="50">
        <f>IF(D93="","-",+C151+1)</f>
        <v>2066</v>
      </c>
      <c r="D152" s="12">
        <f>IF(F151+SUM(E$99:E151)=D$92,F151,D$92-SUM(E$99:E151))</f>
        <v>0</v>
      </c>
      <c r="E152" s="377">
        <f t="shared" si="59"/>
        <v>0</v>
      </c>
      <c r="F152" s="55">
        <f t="shared" si="60"/>
        <v>0</v>
      </c>
      <c r="G152" s="55">
        <f t="shared" si="61"/>
        <v>0</v>
      </c>
      <c r="H152" s="379">
        <f t="shared" si="62"/>
        <v>0</v>
      </c>
      <c r="I152" s="398">
        <f t="shared" si="63"/>
        <v>0</v>
      </c>
      <c r="J152" s="54">
        <f t="shared" si="47"/>
        <v>0</v>
      </c>
      <c r="K152" s="54"/>
      <c r="L152" s="129"/>
      <c r="M152" s="54">
        <f t="shared" si="64"/>
        <v>0</v>
      </c>
      <c r="N152" s="129"/>
      <c r="O152" s="54">
        <f t="shared" si="65"/>
        <v>0</v>
      </c>
      <c r="P152" s="54">
        <f t="shared" si="66"/>
        <v>0</v>
      </c>
      <c r="Q152" s="1"/>
    </row>
    <row r="153" spans="2:17" ht="12.5">
      <c r="B153" s="7" t="str">
        <f t="shared" si="46"/>
        <v/>
      </c>
      <c r="C153" s="50">
        <f>IF(D93="","-",+C152+1)</f>
        <v>2067</v>
      </c>
      <c r="D153" s="12">
        <f>IF(F152+SUM(E$99:E152)=D$92,F152,D$92-SUM(E$99:E152))</f>
        <v>0</v>
      </c>
      <c r="E153" s="377">
        <f t="shared" si="59"/>
        <v>0</v>
      </c>
      <c r="F153" s="55">
        <f t="shared" si="60"/>
        <v>0</v>
      </c>
      <c r="G153" s="55">
        <f t="shared" si="61"/>
        <v>0</v>
      </c>
      <c r="H153" s="379">
        <f t="shared" si="62"/>
        <v>0</v>
      </c>
      <c r="I153" s="398">
        <f t="shared" si="63"/>
        <v>0</v>
      </c>
      <c r="J153" s="54">
        <f t="shared" si="47"/>
        <v>0</v>
      </c>
      <c r="K153" s="54"/>
      <c r="L153" s="129"/>
      <c r="M153" s="54">
        <f t="shared" si="64"/>
        <v>0</v>
      </c>
      <c r="N153" s="129"/>
      <c r="O153" s="54">
        <f t="shared" si="65"/>
        <v>0</v>
      </c>
      <c r="P153" s="54">
        <f t="shared" si="66"/>
        <v>0</v>
      </c>
      <c r="Q153" s="1"/>
    </row>
    <row r="154" spans="2:17" ht="13" thickBot="1">
      <c r="B154" s="7" t="str">
        <f t="shared" si="46"/>
        <v/>
      </c>
      <c r="C154" s="59">
        <f>IF(D93="","-",+C153+1)</f>
        <v>2068</v>
      </c>
      <c r="D154" s="12">
        <f>IF(F153+SUM(E$99:E153)=D$92,F153,D$92-SUM(E$99:E153))</f>
        <v>0</v>
      </c>
      <c r="E154" s="377">
        <f t="shared" si="59"/>
        <v>0</v>
      </c>
      <c r="F154" s="55">
        <f t="shared" si="60"/>
        <v>0</v>
      </c>
      <c r="G154" s="55">
        <f t="shared" si="61"/>
        <v>0</v>
      </c>
      <c r="H154" s="379">
        <f t="shared" si="62"/>
        <v>0</v>
      </c>
      <c r="I154" s="398">
        <f t="shared" si="63"/>
        <v>0</v>
      </c>
      <c r="J154" s="54">
        <f t="shared" si="47"/>
        <v>0</v>
      </c>
      <c r="K154" s="54"/>
      <c r="L154" s="130"/>
      <c r="M154" s="64">
        <f t="shared" si="64"/>
        <v>0</v>
      </c>
      <c r="N154" s="130"/>
      <c r="O154" s="64">
        <f t="shared" si="65"/>
        <v>0</v>
      </c>
      <c r="P154" s="64">
        <f t="shared" si="66"/>
        <v>0</v>
      </c>
      <c r="Q154" s="1"/>
    </row>
    <row r="155" spans="2:17" ht="12.5">
      <c r="C155" s="12" t="s">
        <v>78</v>
      </c>
      <c r="D155" s="292"/>
      <c r="E155" s="292">
        <f>SUM(E99:E154)</f>
        <v>8598827.9999999981</v>
      </c>
      <c r="F155" s="292"/>
      <c r="G155" s="292"/>
      <c r="H155" s="292">
        <f>SUM(H99:H154)</f>
        <v>31425215.282888357</v>
      </c>
      <c r="I155" s="292">
        <f>SUM(I99:I154)</f>
        <v>31425215.282888357</v>
      </c>
      <c r="J155" s="292">
        <f>SUM(J99:J154)</f>
        <v>0</v>
      </c>
      <c r="K155" s="292"/>
      <c r="L155" s="292"/>
      <c r="M155" s="292"/>
      <c r="N155" s="292"/>
      <c r="O155" s="292"/>
      <c r="P155" s="1"/>
      <c r="Q155" s="1"/>
    </row>
    <row r="156" spans="2:17" ht="12.5">
      <c r="C156" t="s">
        <v>92</v>
      </c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  <c r="Q156" s="1"/>
    </row>
    <row r="157" spans="2:17" ht="12.5">
      <c r="C157" s="85"/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  <c r="Q157" s="1"/>
    </row>
    <row r="158" spans="2:17" ht="13">
      <c r="C158" s="104" t="s">
        <v>132</v>
      </c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  <c r="Q158" s="1"/>
    </row>
    <row r="159" spans="2:17" ht="13">
      <c r="C159" s="25" t="s">
        <v>79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80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/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102" t="s">
        <v>131</v>
      </c>
      <c r="Q162" s="1"/>
    </row>
  </sheetData>
  <conditionalFormatting sqref="C17:C72">
    <cfRule type="cellIs" dxfId="89" priority="1" stopIfTrue="1" operator="equal">
      <formula>$I$10</formula>
    </cfRule>
  </conditionalFormatting>
  <conditionalFormatting sqref="C99:C154">
    <cfRule type="cellIs" dxfId="88" priority="3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85"/>
  <dimension ref="A1:Q162"/>
  <sheetViews>
    <sheetView topLeftCell="A15" zoomScaleNormal="100" zoomScaleSheetLayoutView="75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8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35 of 77</v>
      </c>
      <c r="Q1" s="13"/>
    </row>
    <row r="2" spans="1:17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101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/>
      <c r="P3" s="97">
        <v>1</v>
      </c>
    </row>
    <row r="4" spans="1:17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7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466284.19552426494</v>
      </c>
      <c r="P5" s="1"/>
    </row>
    <row r="6" spans="1:17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466284.19552426494</v>
      </c>
      <c r="O6" s="1"/>
      <c r="P6" s="1"/>
    </row>
    <row r="7" spans="1:17" ht="13.5" thickBot="1">
      <c r="C7" s="25" t="s">
        <v>48</v>
      </c>
      <c r="D7" s="90" t="s">
        <v>296</v>
      </c>
      <c r="E7" s="405"/>
      <c r="F7" s="405"/>
      <c r="G7" s="1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7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298</v>
      </c>
      <c r="E9" s="456" t="s">
        <v>496</v>
      </c>
      <c r="F9" s="31"/>
      <c r="G9" s="461" t="s">
        <v>549</v>
      </c>
      <c r="H9" s="31"/>
      <c r="I9" s="32"/>
      <c r="J9" s="33"/>
      <c r="P9" s="1"/>
    </row>
    <row r="10" spans="1:17" ht="13">
      <c r="C10" s="34" t="s">
        <v>51</v>
      </c>
      <c r="D10" s="362">
        <v>4344850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7" ht="12.5">
      <c r="C11" s="34" t="s">
        <v>54</v>
      </c>
      <c r="D11" s="37">
        <v>2013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2">
        <v>6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105971.95121951219</v>
      </c>
      <c r="J14" s="292"/>
      <c r="K14" s="292"/>
      <c r="L14" s="292"/>
      <c r="M14" s="292"/>
      <c r="N14" s="292"/>
      <c r="O14" s="1"/>
      <c r="P14" s="1"/>
    </row>
    <row r="15" spans="1:17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42" t="s">
        <v>68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2013</v>
      </c>
      <c r="D17" s="425">
        <v>3795000</v>
      </c>
      <c r="E17" s="426">
        <v>45178.571428571428</v>
      </c>
      <c r="F17" s="425">
        <v>3749821.4285714286</v>
      </c>
      <c r="G17" s="426">
        <v>570105.1315196018</v>
      </c>
      <c r="H17" s="420">
        <v>570105.1315196018</v>
      </c>
      <c r="I17" s="422">
        <v>0</v>
      </c>
      <c r="J17" s="52"/>
      <c r="K17" s="112">
        <f t="shared" ref="K17:K22" si="0">G17</f>
        <v>570105.1315196018</v>
      </c>
      <c r="L17" s="53">
        <f t="shared" ref="L17:L22" si="1">IF(K17&lt;&gt;0,+G17-K17,0)</f>
        <v>0</v>
      </c>
      <c r="M17" s="112">
        <f t="shared" ref="M17:M22" si="2">H17</f>
        <v>570105.1315196018</v>
      </c>
      <c r="N17" s="53">
        <f t="shared" ref="N17:N22" si="3">IF(M17&lt;&gt;0,+H17-M17,0)</f>
        <v>0</v>
      </c>
      <c r="O17" s="54">
        <f t="shared" ref="O17:O22" si="4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2014</v>
      </c>
      <c r="D18" s="425">
        <v>3749821.4285714286</v>
      </c>
      <c r="E18" s="419">
        <v>103448.73809523809</v>
      </c>
      <c r="F18" s="425">
        <v>3646372.6904761908</v>
      </c>
      <c r="G18" s="419">
        <v>595382.73103628133</v>
      </c>
      <c r="H18" s="420">
        <v>595382.73103628133</v>
      </c>
      <c r="I18" s="422">
        <v>0</v>
      </c>
      <c r="J18" s="52"/>
      <c r="K18" s="113">
        <f t="shared" si="0"/>
        <v>595382.73103628133</v>
      </c>
      <c r="L18" s="54">
        <f t="shared" si="1"/>
        <v>0</v>
      </c>
      <c r="M18" s="113">
        <f t="shared" si="2"/>
        <v>595382.73103628133</v>
      </c>
      <c r="N18" s="54">
        <f t="shared" si="3"/>
        <v>0</v>
      </c>
      <c r="O18" s="54">
        <f t="shared" si="4"/>
        <v>0</v>
      </c>
      <c r="P18" s="1"/>
    </row>
    <row r="19" spans="2:16" ht="12.5">
      <c r="B19" s="7" t="str">
        <f>IF(D19=F18,"","IU")</f>
        <v/>
      </c>
      <c r="C19" s="50">
        <f>IF(D11="","-",+C18+1)</f>
        <v>2015</v>
      </c>
      <c r="D19" s="425">
        <v>3646372.6904761908</v>
      </c>
      <c r="E19" s="419">
        <v>103448.80952380953</v>
      </c>
      <c r="F19" s="425">
        <v>3542923.8809523811</v>
      </c>
      <c r="G19" s="419">
        <v>570068.89413461182</v>
      </c>
      <c r="H19" s="420">
        <v>570068.89413461182</v>
      </c>
      <c r="I19" s="52">
        <v>0</v>
      </c>
      <c r="J19" s="52"/>
      <c r="K19" s="113">
        <f t="shared" si="0"/>
        <v>570068.89413461182</v>
      </c>
      <c r="L19" s="54">
        <f t="shared" si="1"/>
        <v>0</v>
      </c>
      <c r="M19" s="113">
        <f t="shared" si="2"/>
        <v>570068.89413461182</v>
      </c>
      <c r="N19" s="54">
        <f t="shared" si="3"/>
        <v>0</v>
      </c>
      <c r="O19" s="54">
        <f t="shared" si="4"/>
        <v>0</v>
      </c>
      <c r="P19" s="1"/>
    </row>
    <row r="20" spans="2:16" ht="12.5">
      <c r="B20" s="7" t="str">
        <f t="shared" ref="B20:B72" si="5">IF(D20=F19,"","IU")</f>
        <v>IU</v>
      </c>
      <c r="C20" s="50">
        <f>IF(D11="","-",+C19+1)</f>
        <v>2016</v>
      </c>
      <c r="D20" s="425">
        <v>4092773.8809523811</v>
      </c>
      <c r="E20" s="419">
        <v>103448.80952380953</v>
      </c>
      <c r="F20" s="425">
        <v>3989325.0714285714</v>
      </c>
      <c r="G20" s="419">
        <v>628862.07408133126</v>
      </c>
      <c r="H20" s="420">
        <v>628862.07408133126</v>
      </c>
      <c r="I20" s="52">
        <v>0</v>
      </c>
      <c r="J20" s="52"/>
      <c r="K20" s="113">
        <f t="shared" si="0"/>
        <v>628862.07408133126</v>
      </c>
      <c r="L20" s="54">
        <f t="shared" si="1"/>
        <v>0</v>
      </c>
      <c r="M20" s="113">
        <f t="shared" si="2"/>
        <v>628862.07408133126</v>
      </c>
      <c r="N20" s="54">
        <f t="shared" si="3"/>
        <v>0</v>
      </c>
      <c r="O20" s="54">
        <f t="shared" si="4"/>
        <v>0</v>
      </c>
      <c r="P20" s="1"/>
    </row>
    <row r="21" spans="2:16" ht="12.5">
      <c r="B21" s="7" t="str">
        <f t="shared" si="5"/>
        <v/>
      </c>
      <c r="C21" s="50">
        <f>IF(D11="","-",+C20+1)</f>
        <v>2017</v>
      </c>
      <c r="D21" s="425">
        <v>3989325.0714285714</v>
      </c>
      <c r="E21" s="419">
        <v>101043.02325581395</v>
      </c>
      <c r="F21" s="425">
        <v>3888282.0481727575</v>
      </c>
      <c r="G21" s="419">
        <v>589031.37569687236</v>
      </c>
      <c r="H21" s="420">
        <v>589031.37569687236</v>
      </c>
      <c r="I21" s="52">
        <f t="shared" ref="I21:I72" si="6">H21-G21</f>
        <v>0</v>
      </c>
      <c r="J21" s="52"/>
      <c r="K21" s="113">
        <f t="shared" si="0"/>
        <v>589031.37569687236</v>
      </c>
      <c r="L21" s="54">
        <f t="shared" si="1"/>
        <v>0</v>
      </c>
      <c r="M21" s="113">
        <f t="shared" si="2"/>
        <v>589031.37569687236</v>
      </c>
      <c r="N21" s="54">
        <f t="shared" si="3"/>
        <v>0</v>
      </c>
      <c r="O21" s="54">
        <f t="shared" si="4"/>
        <v>0</v>
      </c>
      <c r="P21" s="1"/>
    </row>
    <row r="22" spans="2:16" ht="12.5">
      <c r="B22" s="7" t="str">
        <f t="shared" si="5"/>
        <v/>
      </c>
      <c r="C22" s="50">
        <f>IF(D11="","-",+C21+1)</f>
        <v>2018</v>
      </c>
      <c r="D22" s="425">
        <v>3888282.0481727575</v>
      </c>
      <c r="E22" s="419">
        <v>105971.95121951219</v>
      </c>
      <c r="F22" s="425">
        <v>3782310.0969532453</v>
      </c>
      <c r="G22" s="419">
        <v>593415.44968499895</v>
      </c>
      <c r="H22" s="420">
        <v>593415.44968499895</v>
      </c>
      <c r="I22" s="52">
        <f t="shared" si="6"/>
        <v>0</v>
      </c>
      <c r="J22" s="52"/>
      <c r="K22" s="113">
        <f t="shared" si="0"/>
        <v>593415.44968499895</v>
      </c>
      <c r="L22" s="54">
        <f t="shared" si="1"/>
        <v>0</v>
      </c>
      <c r="M22" s="113">
        <f t="shared" si="2"/>
        <v>593415.44968499895</v>
      </c>
      <c r="N22" s="54">
        <f t="shared" si="3"/>
        <v>0</v>
      </c>
      <c r="O22" s="54">
        <f t="shared" si="4"/>
        <v>0</v>
      </c>
      <c r="P22" s="1"/>
    </row>
    <row r="23" spans="2:16" ht="12.5">
      <c r="B23" s="7" t="str">
        <f t="shared" si="5"/>
        <v/>
      </c>
      <c r="C23" s="50">
        <f>IF(D11="","-",+C22+1)</f>
        <v>2019</v>
      </c>
      <c r="D23" s="425">
        <v>3782310.0969532453</v>
      </c>
      <c r="E23" s="419">
        <v>105971.95121951219</v>
      </c>
      <c r="F23" s="425">
        <v>3676338.1457337332</v>
      </c>
      <c r="G23" s="419">
        <v>579947.04003308562</v>
      </c>
      <c r="H23" s="420">
        <v>579947.04003308562</v>
      </c>
      <c r="I23" s="52">
        <f t="shared" si="6"/>
        <v>0</v>
      </c>
      <c r="J23" s="52"/>
      <c r="K23" s="113">
        <f t="shared" ref="K23" si="7">G23</f>
        <v>579947.04003308562</v>
      </c>
      <c r="L23" s="54">
        <f t="shared" ref="L23" si="8">IF(K23&lt;&gt;0,+G23-K23,0)</f>
        <v>0</v>
      </c>
      <c r="M23" s="113">
        <f t="shared" ref="M23" si="9">H23</f>
        <v>579947.04003308562</v>
      </c>
      <c r="N23" s="54">
        <f t="shared" ref="N23:N72" si="10">IF(M23&lt;&gt;0,+H23-M23,0)</f>
        <v>0</v>
      </c>
      <c r="O23" s="54">
        <f t="shared" ref="O23:O72" si="11">+N23-L23</f>
        <v>0</v>
      </c>
      <c r="P23" s="1"/>
    </row>
    <row r="24" spans="2:16" ht="12.5">
      <c r="B24" s="7" t="str">
        <f t="shared" si="5"/>
        <v/>
      </c>
      <c r="C24" s="50">
        <f>IF(D11="","-",+C23+1)</f>
        <v>2020</v>
      </c>
      <c r="D24" s="425">
        <v>3676338.1457337332</v>
      </c>
      <c r="E24" s="419">
        <v>105971.95121951219</v>
      </c>
      <c r="F24" s="425">
        <v>3570366.194514221</v>
      </c>
      <c r="G24" s="419">
        <v>476769.34521357011</v>
      </c>
      <c r="H24" s="420">
        <v>476769.34521357011</v>
      </c>
      <c r="I24" s="52">
        <f t="shared" si="6"/>
        <v>0</v>
      </c>
      <c r="J24" s="52"/>
      <c r="K24" s="113">
        <f t="shared" ref="K24" si="12">G24</f>
        <v>476769.34521357011</v>
      </c>
      <c r="L24" s="54">
        <f t="shared" ref="L24" si="13">IF(K24&lt;&gt;0,+G24-K24,0)</f>
        <v>0</v>
      </c>
      <c r="M24" s="113">
        <f t="shared" ref="M24" si="14">H24</f>
        <v>476769.34521357011</v>
      </c>
      <c r="N24" s="54">
        <f t="shared" si="10"/>
        <v>0</v>
      </c>
      <c r="O24" s="54">
        <f t="shared" si="11"/>
        <v>0</v>
      </c>
      <c r="P24" s="1"/>
    </row>
    <row r="25" spans="2:16" ht="12.5">
      <c r="B25" s="7" t="str">
        <f t="shared" si="5"/>
        <v>IU</v>
      </c>
      <c r="C25" s="50">
        <f>IF(D11="","-",+C24+1)</f>
        <v>2021</v>
      </c>
      <c r="D25" s="425">
        <v>3575295.1224779193</v>
      </c>
      <c r="E25" s="419">
        <v>103448.80952380953</v>
      </c>
      <c r="F25" s="425">
        <v>3471846.3129541096</v>
      </c>
      <c r="G25" s="419">
        <v>476963.32038080104</v>
      </c>
      <c r="H25" s="420">
        <v>476963.32038080104</v>
      </c>
      <c r="I25" s="52">
        <f t="shared" si="6"/>
        <v>0</v>
      </c>
      <c r="J25" s="52"/>
      <c r="K25" s="113">
        <f t="shared" ref="K25" si="15">G25</f>
        <v>476963.32038080104</v>
      </c>
      <c r="L25" s="54">
        <f t="shared" ref="L25" si="16">IF(K25&lt;&gt;0,+G25-K25,0)</f>
        <v>0</v>
      </c>
      <c r="M25" s="113">
        <f t="shared" ref="M25" si="17">H25</f>
        <v>476963.32038080104</v>
      </c>
      <c r="N25" s="54">
        <f t="shared" si="10"/>
        <v>0</v>
      </c>
      <c r="O25" s="54">
        <f t="shared" si="11"/>
        <v>0</v>
      </c>
      <c r="P25" s="1"/>
    </row>
    <row r="26" spans="2:16" ht="12.5">
      <c r="B26" s="7" t="str">
        <f t="shared" si="5"/>
        <v>IU</v>
      </c>
      <c r="C26" s="50">
        <f>IF(D11="","-",+C25+1)</f>
        <v>2022</v>
      </c>
      <c r="D26" s="425">
        <v>3466917.3849904118</v>
      </c>
      <c r="E26" s="419">
        <v>103448.80952380953</v>
      </c>
      <c r="F26" s="425">
        <v>3363468.5754666021</v>
      </c>
      <c r="G26" s="419">
        <v>487467.09986700577</v>
      </c>
      <c r="H26" s="420">
        <v>487467.09986700577</v>
      </c>
      <c r="I26" s="52">
        <f t="shared" si="6"/>
        <v>0</v>
      </c>
      <c r="J26" s="52"/>
      <c r="K26" s="113">
        <f t="shared" ref="K26" si="18">G26</f>
        <v>487467.09986700577</v>
      </c>
      <c r="L26" s="54">
        <f t="shared" ref="L26" si="19">IF(K26&lt;&gt;0,+G26-K26,0)</f>
        <v>0</v>
      </c>
      <c r="M26" s="113">
        <f t="shared" ref="M26" si="20">H26</f>
        <v>487467.09986700577</v>
      </c>
      <c r="N26" s="54">
        <f t="shared" si="10"/>
        <v>0</v>
      </c>
      <c r="O26" s="54">
        <f t="shared" si="11"/>
        <v>0</v>
      </c>
      <c r="P26" s="1"/>
    </row>
    <row r="27" spans="2:16" ht="12.5">
      <c r="B27" s="7" t="str">
        <f t="shared" si="5"/>
        <v/>
      </c>
      <c r="C27" s="50">
        <f>IF(D11="","-",+C26+1)</f>
        <v>2023</v>
      </c>
      <c r="D27" s="425">
        <v>3363468.5754666021</v>
      </c>
      <c r="E27" s="419">
        <v>103448.80952380953</v>
      </c>
      <c r="F27" s="425">
        <v>3260019.7659427924</v>
      </c>
      <c r="G27" s="419">
        <v>521810.81321918749</v>
      </c>
      <c r="H27" s="420">
        <v>521810.81321918749</v>
      </c>
      <c r="I27" s="52">
        <f t="shared" si="6"/>
        <v>0</v>
      </c>
      <c r="J27" s="52"/>
      <c r="K27" s="113">
        <f t="shared" ref="K27" si="21">G27</f>
        <v>521810.81321918749</v>
      </c>
      <c r="L27" s="54">
        <f t="shared" ref="L27" si="22">IF(K27&lt;&gt;0,+G27-K27,0)</f>
        <v>0</v>
      </c>
      <c r="M27" s="113">
        <f t="shared" ref="M27" si="23">H27</f>
        <v>521810.81321918749</v>
      </c>
      <c r="N27" s="54">
        <f t="shared" ref="N27" si="24">IF(M27&lt;&gt;0,+H27-M27,0)</f>
        <v>0</v>
      </c>
      <c r="O27" s="54">
        <f t="shared" ref="O27" si="25">+N27-L27</f>
        <v>0</v>
      </c>
      <c r="P27" s="1"/>
    </row>
    <row r="28" spans="2:16" ht="12.5">
      <c r="B28" s="7" t="str">
        <f t="shared" si="5"/>
        <v/>
      </c>
      <c r="C28" s="460">
        <f>IF(D11="","-",+C27+1)</f>
        <v>2024</v>
      </c>
      <c r="D28" s="425">
        <v>3260019.7659427924</v>
      </c>
      <c r="E28" s="419">
        <v>98746.590909090912</v>
      </c>
      <c r="F28" s="425">
        <v>3161273.1750337016</v>
      </c>
      <c r="G28" s="419">
        <v>482505.9542817038</v>
      </c>
      <c r="H28" s="420">
        <v>482505.9542817038</v>
      </c>
      <c r="I28" s="52">
        <f t="shared" si="6"/>
        <v>0</v>
      </c>
      <c r="J28" s="52"/>
      <c r="K28" s="113">
        <f t="shared" ref="K28" si="26">G28</f>
        <v>482505.9542817038</v>
      </c>
      <c r="L28" s="54">
        <f t="shared" ref="L28" si="27">IF(K28&lt;&gt;0,+G28-K28,0)</f>
        <v>0</v>
      </c>
      <c r="M28" s="113">
        <f t="shared" ref="M28" si="28">H28</f>
        <v>482505.9542817038</v>
      </c>
      <c r="N28" s="54">
        <f t="shared" ref="N28" si="29">IF(M28&lt;&gt;0,+H28-M28,0)</f>
        <v>0</v>
      </c>
      <c r="O28" s="54">
        <f t="shared" ref="O28" si="30">+N28-L28</f>
        <v>0</v>
      </c>
      <c r="P28" s="1"/>
    </row>
    <row r="29" spans="2:16" ht="13">
      <c r="B29" s="7" t="str">
        <f t="shared" si="5"/>
        <v/>
      </c>
      <c r="C29" s="459">
        <f>IF(D11="","-",+C28+1)</f>
        <v>2025</v>
      </c>
      <c r="D29" s="425">
        <v>3161273.1750337016</v>
      </c>
      <c r="E29" s="419">
        <v>101043.02325581395</v>
      </c>
      <c r="F29" s="425">
        <v>3060230.1517778877</v>
      </c>
      <c r="G29" s="419">
        <v>473481.44242192851</v>
      </c>
      <c r="H29" s="420">
        <v>473481.44242192851</v>
      </c>
      <c r="I29" s="52">
        <f t="shared" si="6"/>
        <v>0</v>
      </c>
      <c r="J29" s="52"/>
      <c r="K29" s="113">
        <f t="shared" ref="K29" si="31">G29</f>
        <v>473481.44242192851</v>
      </c>
      <c r="L29" s="54">
        <f t="shared" ref="L29" si="32">IF(K29&lt;&gt;0,+G29-K29,0)</f>
        <v>0</v>
      </c>
      <c r="M29" s="113">
        <f t="shared" ref="M29" si="33">H29</f>
        <v>473481.44242192851</v>
      </c>
      <c r="N29" s="54">
        <f t="shared" ref="N29" si="34">IF(M29&lt;&gt;0,+H29-M29,0)</f>
        <v>0</v>
      </c>
      <c r="O29" s="54">
        <f t="shared" ref="O29" si="35">+N29-L29</f>
        <v>0</v>
      </c>
      <c r="P29" s="1"/>
    </row>
    <row r="30" spans="2:16" ht="12.5">
      <c r="B30" s="7" t="str">
        <f t="shared" si="5"/>
        <v/>
      </c>
      <c r="C30" s="50">
        <f>IF(D11="","-",+C29+1)</f>
        <v>2026</v>
      </c>
      <c r="D30" s="55">
        <f>IF(F29+SUM(E$17:E29)=D$10,F29,D$10-SUM(E$17:E29))</f>
        <v>3060230.1517778877</v>
      </c>
      <c r="E30" s="377">
        <f t="shared" ref="E30:E72" si="36">IF(+$I$14&lt;F29,$I$14,D30)</f>
        <v>105971.95121951219</v>
      </c>
      <c r="F30" s="55">
        <f t="shared" ref="F30:F72" si="37">+D30-E30</f>
        <v>2954258.2005583756</v>
      </c>
      <c r="G30" s="378">
        <f t="shared" ref="G30:G52" si="38">+I$12*((D30+F30)/2)+E30</f>
        <v>466284.19552426494</v>
      </c>
      <c r="H30" s="363">
        <f t="shared" ref="H30:H52" si="39">+I$13*((D30+F30)/2)+E30</f>
        <v>466284.19552426494</v>
      </c>
      <c r="I30" s="52">
        <f t="shared" si="6"/>
        <v>0</v>
      </c>
      <c r="J30" s="52"/>
      <c r="K30" s="129"/>
      <c r="L30" s="54">
        <f t="shared" ref="L30:L72" si="40">IF(K30&lt;&gt;0,+G30-K30,0)</f>
        <v>0</v>
      </c>
      <c r="M30" s="129"/>
      <c r="N30" s="54">
        <f t="shared" si="10"/>
        <v>0</v>
      </c>
      <c r="O30" s="54">
        <f t="shared" si="11"/>
        <v>0</v>
      </c>
      <c r="P30" s="1"/>
    </row>
    <row r="31" spans="2:16" ht="12.5">
      <c r="B31" s="7" t="str">
        <f t="shared" si="5"/>
        <v/>
      </c>
      <c r="C31" s="50">
        <f>IF(D11="","-",+C30+1)</f>
        <v>2027</v>
      </c>
      <c r="D31" s="55">
        <f>IF(F30+SUM(E$17:E30)=D$10,F30,D$10-SUM(E$17:E30))</f>
        <v>2954258.2005583756</v>
      </c>
      <c r="E31" s="377">
        <f t="shared" si="36"/>
        <v>105971.95121951219</v>
      </c>
      <c r="F31" s="55">
        <f t="shared" si="37"/>
        <v>2848286.2493388634</v>
      </c>
      <c r="G31" s="378">
        <f t="shared" si="38"/>
        <v>453587.1914433029</v>
      </c>
      <c r="H31" s="363">
        <f t="shared" si="39"/>
        <v>453587.1914433029</v>
      </c>
      <c r="I31" s="52">
        <f t="shared" si="6"/>
        <v>0</v>
      </c>
      <c r="J31" s="52"/>
      <c r="K31" s="129"/>
      <c r="L31" s="54">
        <f t="shared" si="40"/>
        <v>0</v>
      </c>
      <c r="M31" s="129"/>
      <c r="N31" s="54">
        <f t="shared" si="10"/>
        <v>0</v>
      </c>
      <c r="O31" s="54">
        <f t="shared" si="11"/>
        <v>0</v>
      </c>
      <c r="P31" s="1"/>
    </row>
    <row r="32" spans="2:16" ht="12.5">
      <c r="B32" s="7" t="str">
        <f t="shared" si="5"/>
        <v/>
      </c>
      <c r="C32" s="50">
        <f>IF(D11="","-",+C31+1)</f>
        <v>2028</v>
      </c>
      <c r="D32" s="55">
        <f>IF(F31+SUM(E$17:E31)=D$10,F31,D$10-SUM(E$17:E31))</f>
        <v>2848286.2493388634</v>
      </c>
      <c r="E32" s="377">
        <f t="shared" si="36"/>
        <v>105971.95121951219</v>
      </c>
      <c r="F32" s="55">
        <f t="shared" si="37"/>
        <v>2742314.2981193513</v>
      </c>
      <c r="G32" s="378">
        <f t="shared" si="38"/>
        <v>440890.1873623408</v>
      </c>
      <c r="H32" s="363">
        <f t="shared" si="39"/>
        <v>440890.1873623408</v>
      </c>
      <c r="I32" s="52">
        <f t="shared" si="6"/>
        <v>0</v>
      </c>
      <c r="J32" s="52"/>
      <c r="K32" s="129"/>
      <c r="L32" s="54">
        <f t="shared" si="40"/>
        <v>0</v>
      </c>
      <c r="M32" s="129"/>
      <c r="N32" s="54">
        <f t="shared" si="10"/>
        <v>0</v>
      </c>
      <c r="O32" s="54">
        <f t="shared" si="11"/>
        <v>0</v>
      </c>
      <c r="P32" s="1"/>
    </row>
    <row r="33" spans="2:16" ht="12.5">
      <c r="B33" s="7" t="str">
        <f t="shared" si="5"/>
        <v/>
      </c>
      <c r="C33" s="50">
        <f>IF(D11="","-",+C32+1)</f>
        <v>2029</v>
      </c>
      <c r="D33" s="55">
        <f>IF(F32+SUM(E$17:E32)=D$10,F32,D$10-SUM(E$17:E32))</f>
        <v>2742314.2981193513</v>
      </c>
      <c r="E33" s="377">
        <f t="shared" si="36"/>
        <v>105971.95121951219</v>
      </c>
      <c r="F33" s="55">
        <f t="shared" si="37"/>
        <v>2636342.3468998391</v>
      </c>
      <c r="G33" s="378">
        <f t="shared" si="38"/>
        <v>428193.1832813787</v>
      </c>
      <c r="H33" s="363">
        <f t="shared" si="39"/>
        <v>428193.1832813787</v>
      </c>
      <c r="I33" s="52">
        <f t="shared" si="6"/>
        <v>0</v>
      </c>
      <c r="J33" s="52"/>
      <c r="K33" s="129"/>
      <c r="L33" s="54">
        <f t="shared" si="40"/>
        <v>0</v>
      </c>
      <c r="M33" s="129"/>
      <c r="N33" s="54">
        <f t="shared" si="10"/>
        <v>0</v>
      </c>
      <c r="O33" s="54">
        <f t="shared" si="11"/>
        <v>0</v>
      </c>
      <c r="P33" s="1"/>
    </row>
    <row r="34" spans="2:16" ht="12.5">
      <c r="B34" s="7" t="str">
        <f t="shared" si="5"/>
        <v/>
      </c>
      <c r="C34" s="50">
        <f>IF(D11="","-",+C33+1)</f>
        <v>2030</v>
      </c>
      <c r="D34" s="55">
        <f>IF(F33+SUM(E$17:E33)=D$10,F33,D$10-SUM(E$17:E33))</f>
        <v>2636342.3468998391</v>
      </c>
      <c r="E34" s="377">
        <f t="shared" si="36"/>
        <v>105971.95121951219</v>
      </c>
      <c r="F34" s="55">
        <f t="shared" si="37"/>
        <v>2530370.395680327</v>
      </c>
      <c r="G34" s="378">
        <f t="shared" si="38"/>
        <v>415496.17920041666</v>
      </c>
      <c r="H34" s="363">
        <f t="shared" si="39"/>
        <v>415496.17920041666</v>
      </c>
      <c r="I34" s="52">
        <f t="shared" si="6"/>
        <v>0</v>
      </c>
      <c r="J34" s="52"/>
      <c r="K34" s="129"/>
      <c r="L34" s="54">
        <f t="shared" si="40"/>
        <v>0</v>
      </c>
      <c r="M34" s="129"/>
      <c r="N34" s="54">
        <f t="shared" si="10"/>
        <v>0</v>
      </c>
      <c r="O34" s="54">
        <f t="shared" si="11"/>
        <v>0</v>
      </c>
      <c r="P34" s="1"/>
    </row>
    <row r="35" spans="2:16" ht="12.5">
      <c r="B35" s="7" t="str">
        <f t="shared" si="5"/>
        <v/>
      </c>
      <c r="C35" s="50">
        <f>IF(D11="","-",+C34+1)</f>
        <v>2031</v>
      </c>
      <c r="D35" s="55">
        <f>IF(F34+SUM(E$17:E34)=D$10,F34,D$10-SUM(E$17:E34))</f>
        <v>2530370.395680327</v>
      </c>
      <c r="E35" s="377">
        <f t="shared" si="36"/>
        <v>105971.95121951219</v>
      </c>
      <c r="F35" s="55">
        <f t="shared" si="37"/>
        <v>2424398.4444608148</v>
      </c>
      <c r="G35" s="378">
        <f t="shared" si="38"/>
        <v>402799.17511945456</v>
      </c>
      <c r="H35" s="363">
        <f t="shared" si="39"/>
        <v>402799.17511945456</v>
      </c>
      <c r="I35" s="52">
        <f t="shared" si="6"/>
        <v>0</v>
      </c>
      <c r="J35" s="52"/>
      <c r="K35" s="129"/>
      <c r="L35" s="54">
        <f t="shared" si="40"/>
        <v>0</v>
      </c>
      <c r="M35" s="129"/>
      <c r="N35" s="54">
        <f t="shared" si="10"/>
        <v>0</v>
      </c>
      <c r="O35" s="54">
        <f t="shared" si="11"/>
        <v>0</v>
      </c>
      <c r="P35" s="1"/>
    </row>
    <row r="36" spans="2:16" ht="12.5">
      <c r="B36" s="7" t="str">
        <f t="shared" si="5"/>
        <v/>
      </c>
      <c r="C36" s="50">
        <f>IF(D11="","-",+C35+1)</f>
        <v>2032</v>
      </c>
      <c r="D36" s="55">
        <f>IF(F35+SUM(E$17:E35)=D$10,F35,D$10-SUM(E$17:E35))</f>
        <v>2424398.4444608148</v>
      </c>
      <c r="E36" s="377">
        <f t="shared" si="36"/>
        <v>105971.95121951219</v>
      </c>
      <c r="F36" s="55">
        <f t="shared" si="37"/>
        <v>2318426.4932413027</v>
      </c>
      <c r="G36" s="378">
        <f t="shared" si="38"/>
        <v>390102.17103849252</v>
      </c>
      <c r="H36" s="363">
        <f t="shared" si="39"/>
        <v>390102.17103849252</v>
      </c>
      <c r="I36" s="52">
        <f t="shared" si="6"/>
        <v>0</v>
      </c>
      <c r="J36" s="52"/>
      <c r="K36" s="129"/>
      <c r="L36" s="54">
        <f t="shared" si="40"/>
        <v>0</v>
      </c>
      <c r="M36" s="129"/>
      <c r="N36" s="54">
        <f t="shared" si="10"/>
        <v>0</v>
      </c>
      <c r="O36" s="54">
        <f t="shared" si="11"/>
        <v>0</v>
      </c>
      <c r="P36" s="1"/>
    </row>
    <row r="37" spans="2:16" ht="12.5">
      <c r="B37" s="7" t="str">
        <f t="shared" si="5"/>
        <v/>
      </c>
      <c r="C37" s="50">
        <f>IF(D11="","-",+C36+1)</f>
        <v>2033</v>
      </c>
      <c r="D37" s="55">
        <f>IF(F36+SUM(E$17:E36)=D$10,F36,D$10-SUM(E$17:E36))</f>
        <v>2318426.4932413027</v>
      </c>
      <c r="E37" s="377">
        <f t="shared" si="36"/>
        <v>105971.95121951219</v>
      </c>
      <c r="F37" s="55">
        <f t="shared" si="37"/>
        <v>2212454.5420217905</v>
      </c>
      <c r="G37" s="378">
        <f t="shared" si="38"/>
        <v>377405.16695753043</v>
      </c>
      <c r="H37" s="363">
        <f t="shared" si="39"/>
        <v>377405.16695753043</v>
      </c>
      <c r="I37" s="52">
        <f t="shared" si="6"/>
        <v>0</v>
      </c>
      <c r="J37" s="52"/>
      <c r="K37" s="129"/>
      <c r="L37" s="54">
        <f t="shared" si="40"/>
        <v>0</v>
      </c>
      <c r="M37" s="129"/>
      <c r="N37" s="54">
        <f t="shared" si="10"/>
        <v>0</v>
      </c>
      <c r="O37" s="54">
        <f t="shared" si="11"/>
        <v>0</v>
      </c>
      <c r="P37" s="1"/>
    </row>
    <row r="38" spans="2:16" ht="12.5">
      <c r="B38" s="7" t="str">
        <f t="shared" si="5"/>
        <v/>
      </c>
      <c r="C38" s="50">
        <f>IF(D11="","-",+C37+1)</f>
        <v>2034</v>
      </c>
      <c r="D38" s="55">
        <f>IF(F37+SUM(E$17:E37)=D$10,F37,D$10-SUM(E$17:E37))</f>
        <v>2212454.5420217905</v>
      </c>
      <c r="E38" s="377">
        <f t="shared" si="36"/>
        <v>105971.95121951219</v>
      </c>
      <c r="F38" s="55">
        <f t="shared" si="37"/>
        <v>2106482.5908022784</v>
      </c>
      <c r="G38" s="378">
        <f t="shared" si="38"/>
        <v>364708.16287656833</v>
      </c>
      <c r="H38" s="363">
        <f t="shared" si="39"/>
        <v>364708.16287656833</v>
      </c>
      <c r="I38" s="52">
        <f t="shared" si="6"/>
        <v>0</v>
      </c>
      <c r="J38" s="52"/>
      <c r="K38" s="129"/>
      <c r="L38" s="54">
        <f t="shared" si="40"/>
        <v>0</v>
      </c>
      <c r="M38" s="129"/>
      <c r="N38" s="54">
        <f t="shared" si="10"/>
        <v>0</v>
      </c>
      <c r="O38" s="54">
        <f t="shared" si="11"/>
        <v>0</v>
      </c>
      <c r="P38" s="1"/>
    </row>
    <row r="39" spans="2:16" ht="12.5">
      <c r="B39" s="7" t="str">
        <f t="shared" si="5"/>
        <v/>
      </c>
      <c r="C39" s="50">
        <f>IF(D11="","-",+C38+1)</f>
        <v>2035</v>
      </c>
      <c r="D39" s="55">
        <f>IF(F38+SUM(E$17:E38)=D$10,F38,D$10-SUM(E$17:E38))</f>
        <v>2106482.5908022784</v>
      </c>
      <c r="E39" s="377">
        <f t="shared" si="36"/>
        <v>105971.95121951219</v>
      </c>
      <c r="F39" s="55">
        <f t="shared" si="37"/>
        <v>2000510.6395827662</v>
      </c>
      <c r="G39" s="378">
        <f t="shared" si="38"/>
        <v>352011.15879560629</v>
      </c>
      <c r="H39" s="363">
        <f t="shared" si="39"/>
        <v>352011.15879560629</v>
      </c>
      <c r="I39" s="52">
        <f t="shared" si="6"/>
        <v>0</v>
      </c>
      <c r="J39" s="52"/>
      <c r="K39" s="129"/>
      <c r="L39" s="54">
        <f t="shared" si="40"/>
        <v>0</v>
      </c>
      <c r="M39" s="129"/>
      <c r="N39" s="54">
        <f t="shared" si="10"/>
        <v>0</v>
      </c>
      <c r="O39" s="54">
        <f t="shared" si="11"/>
        <v>0</v>
      </c>
      <c r="P39" s="1"/>
    </row>
    <row r="40" spans="2:16" ht="12.5">
      <c r="B40" s="7" t="str">
        <f t="shared" si="5"/>
        <v/>
      </c>
      <c r="C40" s="50">
        <f>IF(D11="","-",+C39+1)</f>
        <v>2036</v>
      </c>
      <c r="D40" s="55">
        <f>IF(F39+SUM(E$17:E39)=D$10,F39,D$10-SUM(E$17:E39))</f>
        <v>2000510.6395827662</v>
      </c>
      <c r="E40" s="377">
        <f t="shared" si="36"/>
        <v>105971.95121951219</v>
      </c>
      <c r="F40" s="55">
        <f t="shared" si="37"/>
        <v>1894538.6883632541</v>
      </c>
      <c r="G40" s="378">
        <f t="shared" si="38"/>
        <v>339314.15471464419</v>
      </c>
      <c r="H40" s="363">
        <f t="shared" si="39"/>
        <v>339314.15471464419</v>
      </c>
      <c r="I40" s="52">
        <f t="shared" si="6"/>
        <v>0</v>
      </c>
      <c r="J40" s="52"/>
      <c r="K40" s="129"/>
      <c r="L40" s="54">
        <f t="shared" si="40"/>
        <v>0</v>
      </c>
      <c r="M40" s="129"/>
      <c r="N40" s="54">
        <f t="shared" si="10"/>
        <v>0</v>
      </c>
      <c r="O40" s="54">
        <f t="shared" si="11"/>
        <v>0</v>
      </c>
      <c r="P40" s="1"/>
    </row>
    <row r="41" spans="2:16" ht="12.5">
      <c r="B41" s="7" t="str">
        <f t="shared" si="5"/>
        <v/>
      </c>
      <c r="C41" s="50">
        <f>IF(D11="","-",+C40+1)</f>
        <v>2037</v>
      </c>
      <c r="D41" s="55">
        <f>IF(F40+SUM(E$17:E40)=D$10,F40,D$10-SUM(E$17:E40))</f>
        <v>1894538.6883632541</v>
      </c>
      <c r="E41" s="377">
        <f t="shared" si="36"/>
        <v>105971.95121951219</v>
      </c>
      <c r="F41" s="55">
        <f t="shared" si="37"/>
        <v>1788566.7371437419</v>
      </c>
      <c r="G41" s="378">
        <f t="shared" si="38"/>
        <v>326617.15063368209</v>
      </c>
      <c r="H41" s="363">
        <f t="shared" si="39"/>
        <v>326617.15063368209</v>
      </c>
      <c r="I41" s="52">
        <f t="shared" si="6"/>
        <v>0</v>
      </c>
      <c r="J41" s="52"/>
      <c r="K41" s="129"/>
      <c r="L41" s="54">
        <f t="shared" si="40"/>
        <v>0</v>
      </c>
      <c r="M41" s="129"/>
      <c r="N41" s="54">
        <f t="shared" si="10"/>
        <v>0</v>
      </c>
      <c r="O41" s="54">
        <f t="shared" si="11"/>
        <v>0</v>
      </c>
      <c r="P41" s="1"/>
    </row>
    <row r="42" spans="2:16" ht="12.5">
      <c r="B42" s="7" t="str">
        <f t="shared" si="5"/>
        <v/>
      </c>
      <c r="C42" s="50">
        <f>IF(D11="","-",+C41+1)</f>
        <v>2038</v>
      </c>
      <c r="D42" s="55">
        <f>IF(F41+SUM(E$17:E41)=D$10,F41,D$10-SUM(E$17:E41))</f>
        <v>1788566.7371437419</v>
      </c>
      <c r="E42" s="377">
        <f t="shared" si="36"/>
        <v>105971.95121951219</v>
      </c>
      <c r="F42" s="55">
        <f t="shared" si="37"/>
        <v>1682594.7859242298</v>
      </c>
      <c r="G42" s="378">
        <f t="shared" si="38"/>
        <v>313920.14655272005</v>
      </c>
      <c r="H42" s="363">
        <f t="shared" si="39"/>
        <v>313920.14655272005</v>
      </c>
      <c r="I42" s="52">
        <f t="shared" si="6"/>
        <v>0</v>
      </c>
      <c r="J42" s="52"/>
      <c r="K42" s="129"/>
      <c r="L42" s="54">
        <f t="shared" si="40"/>
        <v>0</v>
      </c>
      <c r="M42" s="129"/>
      <c r="N42" s="54">
        <f t="shared" si="10"/>
        <v>0</v>
      </c>
      <c r="O42" s="54">
        <f t="shared" si="11"/>
        <v>0</v>
      </c>
      <c r="P42" s="1"/>
    </row>
    <row r="43" spans="2:16" ht="12.5">
      <c r="B43" s="7" t="str">
        <f t="shared" si="5"/>
        <v/>
      </c>
      <c r="C43" s="50">
        <f>IF(D11="","-",+C42+1)</f>
        <v>2039</v>
      </c>
      <c r="D43" s="55">
        <f>IF(F42+SUM(E$17:E42)=D$10,F42,D$10-SUM(E$17:E42))</f>
        <v>1682594.7859242298</v>
      </c>
      <c r="E43" s="377">
        <f t="shared" si="36"/>
        <v>105971.95121951219</v>
      </c>
      <c r="F43" s="55">
        <f t="shared" si="37"/>
        <v>1576622.8347047176</v>
      </c>
      <c r="G43" s="378">
        <f t="shared" si="38"/>
        <v>301223.14247175795</v>
      </c>
      <c r="H43" s="363">
        <f t="shared" si="39"/>
        <v>301223.14247175795</v>
      </c>
      <c r="I43" s="52">
        <f t="shared" si="6"/>
        <v>0</v>
      </c>
      <c r="J43" s="52"/>
      <c r="K43" s="129"/>
      <c r="L43" s="54">
        <f t="shared" si="40"/>
        <v>0</v>
      </c>
      <c r="M43" s="129"/>
      <c r="N43" s="54">
        <f t="shared" si="10"/>
        <v>0</v>
      </c>
      <c r="O43" s="54">
        <f t="shared" si="11"/>
        <v>0</v>
      </c>
      <c r="P43" s="1"/>
    </row>
    <row r="44" spans="2:16" ht="12.5">
      <c r="B44" s="7" t="str">
        <f t="shared" si="5"/>
        <v/>
      </c>
      <c r="C44" s="50">
        <f>IF(D11="","-",+C43+1)</f>
        <v>2040</v>
      </c>
      <c r="D44" s="55">
        <f>IF(F43+SUM(E$17:E43)=D$10,F43,D$10-SUM(E$17:E43))</f>
        <v>1576622.8347047176</v>
      </c>
      <c r="E44" s="377">
        <f t="shared" si="36"/>
        <v>105971.95121951219</v>
      </c>
      <c r="F44" s="55">
        <f t="shared" si="37"/>
        <v>1470650.8834852055</v>
      </c>
      <c r="G44" s="378">
        <f t="shared" si="38"/>
        <v>288526.13839079591</v>
      </c>
      <c r="H44" s="363">
        <f t="shared" si="39"/>
        <v>288526.13839079591</v>
      </c>
      <c r="I44" s="52">
        <f t="shared" si="6"/>
        <v>0</v>
      </c>
      <c r="J44" s="52"/>
      <c r="K44" s="129"/>
      <c r="L44" s="54">
        <f t="shared" si="40"/>
        <v>0</v>
      </c>
      <c r="M44" s="129"/>
      <c r="N44" s="54">
        <f t="shared" si="10"/>
        <v>0</v>
      </c>
      <c r="O44" s="54">
        <f t="shared" si="11"/>
        <v>0</v>
      </c>
      <c r="P44" s="1"/>
    </row>
    <row r="45" spans="2:16" ht="12.5">
      <c r="B45" s="7" t="str">
        <f t="shared" si="5"/>
        <v/>
      </c>
      <c r="C45" s="50">
        <f>IF(D11="","-",+C44+1)</f>
        <v>2041</v>
      </c>
      <c r="D45" s="55">
        <f>IF(F44+SUM(E$17:E44)=D$10,F44,D$10-SUM(E$17:E44))</f>
        <v>1470650.8834852055</v>
      </c>
      <c r="E45" s="377">
        <f t="shared" si="36"/>
        <v>105971.95121951219</v>
      </c>
      <c r="F45" s="55">
        <f t="shared" si="37"/>
        <v>1364678.9322656933</v>
      </c>
      <c r="G45" s="378">
        <f t="shared" si="38"/>
        <v>275829.13430983381</v>
      </c>
      <c r="H45" s="363">
        <f t="shared" si="39"/>
        <v>275829.13430983381</v>
      </c>
      <c r="I45" s="52">
        <f t="shared" si="6"/>
        <v>0</v>
      </c>
      <c r="J45" s="52"/>
      <c r="K45" s="129"/>
      <c r="L45" s="54">
        <f t="shared" si="40"/>
        <v>0</v>
      </c>
      <c r="M45" s="129"/>
      <c r="N45" s="54">
        <f t="shared" si="10"/>
        <v>0</v>
      </c>
      <c r="O45" s="54">
        <f t="shared" si="11"/>
        <v>0</v>
      </c>
      <c r="P45" s="1"/>
    </row>
    <row r="46" spans="2:16" ht="12.5">
      <c r="B46" s="7" t="str">
        <f t="shared" si="5"/>
        <v/>
      </c>
      <c r="C46" s="50">
        <f>IF(D11="","-",+C45+1)</f>
        <v>2042</v>
      </c>
      <c r="D46" s="55">
        <f>IF(F45+SUM(E$17:E45)=D$10,F45,D$10-SUM(E$17:E45))</f>
        <v>1364678.9322656933</v>
      </c>
      <c r="E46" s="377">
        <f t="shared" si="36"/>
        <v>105971.95121951219</v>
      </c>
      <c r="F46" s="55">
        <f t="shared" si="37"/>
        <v>1258706.9810461812</v>
      </c>
      <c r="G46" s="378">
        <f t="shared" si="38"/>
        <v>263132.13022887171</v>
      </c>
      <c r="H46" s="363">
        <f t="shared" si="39"/>
        <v>263132.13022887171</v>
      </c>
      <c r="I46" s="52">
        <f t="shared" si="6"/>
        <v>0</v>
      </c>
      <c r="J46" s="52"/>
      <c r="K46" s="129"/>
      <c r="L46" s="54">
        <f t="shared" si="40"/>
        <v>0</v>
      </c>
      <c r="M46" s="129"/>
      <c r="N46" s="54">
        <f t="shared" si="10"/>
        <v>0</v>
      </c>
      <c r="O46" s="54">
        <f t="shared" si="11"/>
        <v>0</v>
      </c>
      <c r="P46" s="1"/>
    </row>
    <row r="47" spans="2:16" ht="12.5">
      <c r="B47" s="7" t="str">
        <f t="shared" si="5"/>
        <v/>
      </c>
      <c r="C47" s="50">
        <f>IF(D11="","-",+C46+1)</f>
        <v>2043</v>
      </c>
      <c r="D47" s="55">
        <f>IF(F46+SUM(E$17:E46)=D$10,F46,D$10-SUM(E$17:E46))</f>
        <v>1258706.9810461812</v>
      </c>
      <c r="E47" s="377">
        <f t="shared" si="36"/>
        <v>105971.95121951219</v>
      </c>
      <c r="F47" s="55">
        <f t="shared" si="37"/>
        <v>1152735.029826669</v>
      </c>
      <c r="G47" s="378">
        <f t="shared" si="38"/>
        <v>250435.12614790967</v>
      </c>
      <c r="H47" s="363">
        <f t="shared" si="39"/>
        <v>250435.12614790967</v>
      </c>
      <c r="I47" s="52">
        <f t="shared" si="6"/>
        <v>0</v>
      </c>
      <c r="J47" s="52"/>
      <c r="K47" s="129"/>
      <c r="L47" s="54">
        <f t="shared" si="40"/>
        <v>0</v>
      </c>
      <c r="M47" s="129"/>
      <c r="N47" s="54">
        <f t="shared" si="10"/>
        <v>0</v>
      </c>
      <c r="O47" s="54">
        <f t="shared" si="11"/>
        <v>0</v>
      </c>
      <c r="P47" s="1"/>
    </row>
    <row r="48" spans="2:16" ht="12.5">
      <c r="B48" s="7" t="str">
        <f t="shared" si="5"/>
        <v/>
      </c>
      <c r="C48" s="50">
        <f>IF(D11="","-",+C47+1)</f>
        <v>2044</v>
      </c>
      <c r="D48" s="55">
        <f>IF(F47+SUM(E$17:E47)=D$10,F47,D$10-SUM(E$17:E47))</f>
        <v>1152735.029826669</v>
      </c>
      <c r="E48" s="377">
        <f t="shared" si="36"/>
        <v>105971.95121951219</v>
      </c>
      <c r="F48" s="55">
        <f t="shared" si="37"/>
        <v>1046763.0786071569</v>
      </c>
      <c r="G48" s="378">
        <f t="shared" si="38"/>
        <v>237738.12206694757</v>
      </c>
      <c r="H48" s="363">
        <f t="shared" si="39"/>
        <v>237738.12206694757</v>
      </c>
      <c r="I48" s="52">
        <f t="shared" si="6"/>
        <v>0</v>
      </c>
      <c r="J48" s="52"/>
      <c r="K48" s="129"/>
      <c r="L48" s="54">
        <f t="shared" si="40"/>
        <v>0</v>
      </c>
      <c r="M48" s="129"/>
      <c r="N48" s="54">
        <f t="shared" si="10"/>
        <v>0</v>
      </c>
      <c r="O48" s="54">
        <f t="shared" si="11"/>
        <v>0</v>
      </c>
      <c r="P48" s="1"/>
    </row>
    <row r="49" spans="2:17" ht="12.5">
      <c r="B49" s="7" t="str">
        <f t="shared" si="5"/>
        <v/>
      </c>
      <c r="C49" s="50">
        <f>IF(D11="","-",+C48+1)</f>
        <v>2045</v>
      </c>
      <c r="D49" s="55">
        <f>IF(F48+SUM(E$17:E48)=D$10,F48,D$10-SUM(E$17:E48))</f>
        <v>1046763.0786071569</v>
      </c>
      <c r="E49" s="377">
        <f t="shared" si="36"/>
        <v>105971.95121951219</v>
      </c>
      <c r="F49" s="55">
        <f t="shared" si="37"/>
        <v>940791.12738764472</v>
      </c>
      <c r="G49" s="378">
        <f t="shared" si="38"/>
        <v>225041.1179859855</v>
      </c>
      <c r="H49" s="363">
        <f t="shared" si="39"/>
        <v>225041.1179859855</v>
      </c>
      <c r="I49" s="52">
        <f t="shared" si="6"/>
        <v>0</v>
      </c>
      <c r="J49" s="52"/>
      <c r="K49" s="129"/>
      <c r="L49" s="54">
        <f t="shared" si="40"/>
        <v>0</v>
      </c>
      <c r="M49" s="129"/>
      <c r="N49" s="54">
        <f t="shared" si="10"/>
        <v>0</v>
      </c>
      <c r="O49" s="54">
        <f t="shared" si="11"/>
        <v>0</v>
      </c>
      <c r="P49" s="1"/>
    </row>
    <row r="50" spans="2:17" ht="12.5">
      <c r="B50" s="7" t="str">
        <f t="shared" si="5"/>
        <v/>
      </c>
      <c r="C50" s="50">
        <f>IF(D11="","-",+C49+1)</f>
        <v>2046</v>
      </c>
      <c r="D50" s="55">
        <f>IF(F49+SUM(E$17:E49)=D$10,F49,D$10-SUM(E$17:E49))</f>
        <v>940791.12738764472</v>
      </c>
      <c r="E50" s="377">
        <f t="shared" si="36"/>
        <v>105971.95121951219</v>
      </c>
      <c r="F50" s="55">
        <f t="shared" si="37"/>
        <v>834819.17616813257</v>
      </c>
      <c r="G50" s="378">
        <f t="shared" si="38"/>
        <v>212344.11390502343</v>
      </c>
      <c r="H50" s="363">
        <f t="shared" si="39"/>
        <v>212344.11390502343</v>
      </c>
      <c r="I50" s="52">
        <f t="shared" si="6"/>
        <v>0</v>
      </c>
      <c r="J50" s="52"/>
      <c r="K50" s="129"/>
      <c r="L50" s="54">
        <f t="shared" si="40"/>
        <v>0</v>
      </c>
      <c r="M50" s="129"/>
      <c r="N50" s="54">
        <f t="shared" si="10"/>
        <v>0</v>
      </c>
      <c r="O50" s="54">
        <f t="shared" si="11"/>
        <v>0</v>
      </c>
      <c r="P50" s="1"/>
    </row>
    <row r="51" spans="2:17" ht="12.5">
      <c r="B51" s="7" t="str">
        <f t="shared" si="5"/>
        <v/>
      </c>
      <c r="C51" s="50">
        <f>IF(D11="","-",+C50+1)</f>
        <v>2047</v>
      </c>
      <c r="D51" s="55">
        <f>IF(F50+SUM(E$17:E50)=D$10,F50,D$10-SUM(E$17:E50))</f>
        <v>834819.17616813257</v>
      </c>
      <c r="E51" s="377">
        <f t="shared" si="36"/>
        <v>105971.95121951219</v>
      </c>
      <c r="F51" s="55">
        <f t="shared" si="37"/>
        <v>728847.22494862042</v>
      </c>
      <c r="G51" s="378">
        <f t="shared" si="38"/>
        <v>199647.10982406134</v>
      </c>
      <c r="H51" s="363">
        <f t="shared" si="39"/>
        <v>199647.10982406134</v>
      </c>
      <c r="I51" s="52">
        <f t="shared" si="6"/>
        <v>0</v>
      </c>
      <c r="J51" s="52"/>
      <c r="K51" s="129"/>
      <c r="L51" s="54">
        <f t="shared" si="40"/>
        <v>0</v>
      </c>
      <c r="M51" s="129"/>
      <c r="N51" s="54">
        <f t="shared" si="10"/>
        <v>0</v>
      </c>
      <c r="O51" s="54">
        <f t="shared" si="11"/>
        <v>0</v>
      </c>
      <c r="P51" s="1"/>
    </row>
    <row r="52" spans="2:17" ht="12.5">
      <c r="B52" s="7" t="str">
        <f t="shared" si="5"/>
        <v/>
      </c>
      <c r="C52" s="50">
        <f>IF(D11="","-",+C51+1)</f>
        <v>2048</v>
      </c>
      <c r="D52" s="55">
        <f>IF(F51+SUM(E$17:E51)=D$10,F51,D$10-SUM(E$17:E51))</f>
        <v>728847.22494862042</v>
      </c>
      <c r="E52" s="377">
        <f t="shared" si="36"/>
        <v>105971.95121951219</v>
      </c>
      <c r="F52" s="55">
        <f t="shared" si="37"/>
        <v>622875.27372910827</v>
      </c>
      <c r="G52" s="378">
        <f t="shared" si="38"/>
        <v>186950.1057430993</v>
      </c>
      <c r="H52" s="363">
        <f t="shared" si="39"/>
        <v>186950.1057430993</v>
      </c>
      <c r="I52" s="52">
        <f t="shared" si="6"/>
        <v>0</v>
      </c>
      <c r="J52" s="52"/>
      <c r="K52" s="129"/>
      <c r="L52" s="54">
        <f t="shared" si="40"/>
        <v>0</v>
      </c>
      <c r="M52" s="129"/>
      <c r="N52" s="54">
        <f t="shared" si="10"/>
        <v>0</v>
      </c>
      <c r="O52" s="54">
        <f t="shared" si="11"/>
        <v>0</v>
      </c>
      <c r="P52" s="1"/>
    </row>
    <row r="53" spans="2:17" ht="12.5">
      <c r="B53" s="7" t="str">
        <f t="shared" si="5"/>
        <v/>
      </c>
      <c r="C53" s="50">
        <f>IF(D11="","-",+C52+1)</f>
        <v>2049</v>
      </c>
      <c r="D53" s="55">
        <f>IF(F52+SUM(E$17:E52)=D$10,F52,D$10-SUM(E$17:E52))</f>
        <v>622875.27372910827</v>
      </c>
      <c r="E53" s="377">
        <f t="shared" si="36"/>
        <v>105971.95121951219</v>
      </c>
      <c r="F53" s="55">
        <f t="shared" si="37"/>
        <v>516903.32250959607</v>
      </c>
      <c r="G53" s="378">
        <f t="shared" ref="G53:G72" si="41">+I$12*((D53+F53)/2)+E53</f>
        <v>174253.1016621372</v>
      </c>
      <c r="H53" s="363">
        <f t="shared" ref="H53:H72" si="42">+I$13*((D53+F53)/2)+E53</f>
        <v>174253.1016621372</v>
      </c>
      <c r="I53" s="52">
        <f t="shared" si="6"/>
        <v>0</v>
      </c>
      <c r="J53" s="52"/>
      <c r="K53" s="129"/>
      <c r="L53" s="54">
        <f t="shared" si="40"/>
        <v>0</v>
      </c>
      <c r="M53" s="129"/>
      <c r="N53" s="54">
        <f t="shared" si="10"/>
        <v>0</v>
      </c>
      <c r="O53" s="54">
        <f t="shared" si="11"/>
        <v>0</v>
      </c>
      <c r="P53" s="1"/>
    </row>
    <row r="54" spans="2:17" ht="12.5">
      <c r="B54" s="7" t="str">
        <f t="shared" si="5"/>
        <v/>
      </c>
      <c r="C54" s="50">
        <f>IF(D11="","-",+C53+1)</f>
        <v>2050</v>
      </c>
      <c r="D54" s="55">
        <f>IF(F53+SUM(E$17:E53)=D$10,F53,D$10-SUM(E$17:E53))</f>
        <v>516903.32250959607</v>
      </c>
      <c r="E54" s="377">
        <f t="shared" si="36"/>
        <v>105971.95121951219</v>
      </c>
      <c r="F54" s="55">
        <f t="shared" si="37"/>
        <v>410931.37129008386</v>
      </c>
      <c r="G54" s="378">
        <f t="shared" si="41"/>
        <v>161556.0975811751</v>
      </c>
      <c r="H54" s="363">
        <f t="shared" si="42"/>
        <v>161556.0975811751</v>
      </c>
      <c r="I54" s="52">
        <f t="shared" si="6"/>
        <v>0</v>
      </c>
      <c r="J54" s="52"/>
      <c r="K54" s="129"/>
      <c r="L54" s="54">
        <f t="shared" si="40"/>
        <v>0</v>
      </c>
      <c r="M54" s="129"/>
      <c r="N54" s="54">
        <f t="shared" si="10"/>
        <v>0</v>
      </c>
      <c r="O54" s="54">
        <f t="shared" si="11"/>
        <v>0</v>
      </c>
      <c r="P54" s="1"/>
    </row>
    <row r="55" spans="2:17" ht="12.5">
      <c r="B55" s="7" t="str">
        <f t="shared" si="5"/>
        <v/>
      </c>
      <c r="C55" s="50">
        <f>IF(D11="","-",+C54+1)</f>
        <v>2051</v>
      </c>
      <c r="D55" s="55">
        <f>IF(F54+SUM(E$17:E54)=D$10,F54,D$10-SUM(E$17:E54))</f>
        <v>410931.37129008386</v>
      </c>
      <c r="E55" s="377">
        <f t="shared" si="36"/>
        <v>105971.95121951219</v>
      </c>
      <c r="F55" s="55">
        <f t="shared" si="37"/>
        <v>304959.42007057165</v>
      </c>
      <c r="G55" s="378">
        <f t="shared" si="41"/>
        <v>148859.09350021303</v>
      </c>
      <c r="H55" s="363">
        <f t="shared" si="42"/>
        <v>148859.09350021303</v>
      </c>
      <c r="I55" s="52">
        <f t="shared" si="6"/>
        <v>0</v>
      </c>
      <c r="J55" s="52"/>
      <c r="K55" s="129"/>
      <c r="L55" s="54">
        <f t="shared" si="40"/>
        <v>0</v>
      </c>
      <c r="M55" s="129"/>
      <c r="N55" s="54">
        <f t="shared" si="10"/>
        <v>0</v>
      </c>
      <c r="O55" s="54">
        <f t="shared" si="11"/>
        <v>0</v>
      </c>
      <c r="P55" s="1"/>
    </row>
    <row r="56" spans="2:17" ht="12.5">
      <c r="B56" s="7" t="str">
        <f t="shared" si="5"/>
        <v/>
      </c>
      <c r="C56" s="50">
        <f>IF(D11="","-",+C55+1)</f>
        <v>2052</v>
      </c>
      <c r="D56" s="55">
        <f>IF(F55+SUM(E$17:E55)=D$10,F55,D$10-SUM(E$17:E55))</f>
        <v>304959.42007057165</v>
      </c>
      <c r="E56" s="377">
        <f t="shared" si="36"/>
        <v>105971.95121951219</v>
      </c>
      <c r="F56" s="55">
        <f t="shared" si="37"/>
        <v>198987.46885105944</v>
      </c>
      <c r="G56" s="378">
        <f t="shared" si="41"/>
        <v>136162.08941925096</v>
      </c>
      <c r="H56" s="363">
        <f t="shared" si="42"/>
        <v>136162.08941925096</v>
      </c>
      <c r="I56" s="52">
        <f t="shared" si="6"/>
        <v>0</v>
      </c>
      <c r="J56" s="52"/>
      <c r="K56" s="129"/>
      <c r="L56" s="54">
        <f t="shared" si="40"/>
        <v>0</v>
      </c>
      <c r="M56" s="129"/>
      <c r="N56" s="54">
        <f t="shared" si="10"/>
        <v>0</v>
      </c>
      <c r="O56" s="54">
        <f t="shared" si="11"/>
        <v>0</v>
      </c>
      <c r="P56" s="1"/>
    </row>
    <row r="57" spans="2:17" ht="12.5">
      <c r="B57" s="7" t="str">
        <f t="shared" si="5"/>
        <v/>
      </c>
      <c r="C57" s="50">
        <f>IF(D11="","-",+C56+1)</f>
        <v>2053</v>
      </c>
      <c r="D57" s="55">
        <f>IF(F56+SUM(E$17:E56)=D$10,F56,D$10-SUM(E$17:E56))</f>
        <v>198987.46885105944</v>
      </c>
      <c r="E57" s="377">
        <f t="shared" si="36"/>
        <v>105971.95121951219</v>
      </c>
      <c r="F57" s="55">
        <f t="shared" si="37"/>
        <v>93015.517631547249</v>
      </c>
      <c r="G57" s="378">
        <f t="shared" si="41"/>
        <v>123465.08533828886</v>
      </c>
      <c r="H57" s="363">
        <f t="shared" si="42"/>
        <v>123465.08533828886</v>
      </c>
      <c r="I57" s="52">
        <f t="shared" si="6"/>
        <v>0</v>
      </c>
      <c r="J57" s="52"/>
      <c r="K57" s="129"/>
      <c r="L57" s="54">
        <f t="shared" si="40"/>
        <v>0</v>
      </c>
      <c r="M57" s="129"/>
      <c r="N57" s="54">
        <f t="shared" si="10"/>
        <v>0</v>
      </c>
      <c r="O57" s="54">
        <f t="shared" si="11"/>
        <v>0</v>
      </c>
      <c r="P57" s="1"/>
    </row>
    <row r="58" spans="2:17" ht="12.5">
      <c r="B58" s="7" t="str">
        <f t="shared" si="5"/>
        <v/>
      </c>
      <c r="C58" s="50">
        <f>IF(D11="","-",+C57+1)</f>
        <v>2054</v>
      </c>
      <c r="D58" s="55">
        <f>IF(F57+SUM(E$17:E57)=D$10,F57,D$10-SUM(E$17:E57))</f>
        <v>93015.517631547249</v>
      </c>
      <c r="E58" s="377">
        <f t="shared" si="36"/>
        <v>93015.517631547249</v>
      </c>
      <c r="F58" s="55">
        <f t="shared" si="37"/>
        <v>0</v>
      </c>
      <c r="G58" s="378">
        <f t="shared" si="41"/>
        <v>98587.833670695065</v>
      </c>
      <c r="H58" s="363">
        <f t="shared" si="42"/>
        <v>98587.833670695065</v>
      </c>
      <c r="I58" s="52">
        <f t="shared" si="6"/>
        <v>0</v>
      </c>
      <c r="J58" s="52"/>
      <c r="K58" s="129"/>
      <c r="L58" s="54">
        <f t="shared" si="40"/>
        <v>0</v>
      </c>
      <c r="M58" s="129"/>
      <c r="N58" s="54">
        <f t="shared" si="10"/>
        <v>0</v>
      </c>
      <c r="O58" s="54">
        <f t="shared" si="11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5"/>
        <v/>
      </c>
      <c r="C59" s="50">
        <f>IF(D11="","-",+C58+1)</f>
        <v>2055</v>
      </c>
      <c r="D59" s="55">
        <f>IF(F58+SUM(E$17:E58)=D$10,F58,D$10-SUM(E$17:E58))</f>
        <v>0</v>
      </c>
      <c r="E59" s="377">
        <f t="shared" si="36"/>
        <v>0</v>
      </c>
      <c r="F59" s="55">
        <f t="shared" si="37"/>
        <v>0</v>
      </c>
      <c r="G59" s="378">
        <f t="shared" si="41"/>
        <v>0</v>
      </c>
      <c r="H59" s="363">
        <f t="shared" si="42"/>
        <v>0</v>
      </c>
      <c r="I59" s="52">
        <f t="shared" si="6"/>
        <v>0</v>
      </c>
      <c r="J59" s="52"/>
      <c r="K59" s="129"/>
      <c r="L59" s="54">
        <f t="shared" si="40"/>
        <v>0</v>
      </c>
      <c r="M59" s="129"/>
      <c r="N59" s="54">
        <f t="shared" si="10"/>
        <v>0</v>
      </c>
      <c r="O59" s="54">
        <f t="shared" si="11"/>
        <v>0</v>
      </c>
      <c r="P59" s="1"/>
    </row>
    <row r="60" spans="2:17" ht="12.5">
      <c r="B60" s="7" t="str">
        <f t="shared" si="5"/>
        <v/>
      </c>
      <c r="C60" s="50">
        <f>IF(D11="","-",+C59+1)</f>
        <v>2056</v>
      </c>
      <c r="D60" s="55">
        <f>IF(F59+SUM(E$17:E59)=D$10,F59,D$10-SUM(E$17:E59))</f>
        <v>0</v>
      </c>
      <c r="E60" s="377">
        <f t="shared" si="36"/>
        <v>0</v>
      </c>
      <c r="F60" s="55">
        <f t="shared" si="37"/>
        <v>0</v>
      </c>
      <c r="G60" s="378">
        <f t="shared" si="41"/>
        <v>0</v>
      </c>
      <c r="H60" s="363">
        <f t="shared" si="42"/>
        <v>0</v>
      </c>
      <c r="I60" s="52">
        <f t="shared" si="6"/>
        <v>0</v>
      </c>
      <c r="J60" s="52"/>
      <c r="K60" s="129"/>
      <c r="L60" s="54">
        <f t="shared" si="40"/>
        <v>0</v>
      </c>
      <c r="M60" s="129"/>
      <c r="N60" s="54">
        <f t="shared" si="10"/>
        <v>0</v>
      </c>
      <c r="O60" s="54">
        <f t="shared" si="11"/>
        <v>0</v>
      </c>
      <c r="P60" s="1"/>
    </row>
    <row r="61" spans="2:17" ht="12.5">
      <c r="B61" s="7" t="str">
        <f t="shared" si="5"/>
        <v/>
      </c>
      <c r="C61" s="50">
        <f>IF(D11="","-",+C60+1)</f>
        <v>2057</v>
      </c>
      <c r="D61" s="55">
        <f>IF(F60+SUM(E$17:E60)=D$10,F60,D$10-SUM(E$17:E60))</f>
        <v>0</v>
      </c>
      <c r="E61" s="377">
        <f t="shared" si="36"/>
        <v>0</v>
      </c>
      <c r="F61" s="55">
        <f t="shared" si="37"/>
        <v>0</v>
      </c>
      <c r="G61" s="378">
        <f t="shared" si="41"/>
        <v>0</v>
      </c>
      <c r="H61" s="363">
        <f t="shared" si="42"/>
        <v>0</v>
      </c>
      <c r="I61" s="52">
        <f t="shared" si="6"/>
        <v>0</v>
      </c>
      <c r="J61" s="52"/>
      <c r="K61" s="129"/>
      <c r="L61" s="54">
        <f t="shared" si="40"/>
        <v>0</v>
      </c>
      <c r="M61" s="129"/>
      <c r="N61" s="54">
        <f t="shared" si="10"/>
        <v>0</v>
      </c>
      <c r="O61" s="54">
        <f t="shared" si="11"/>
        <v>0</v>
      </c>
      <c r="P61" s="1"/>
    </row>
    <row r="62" spans="2:17" ht="12.5">
      <c r="B62" s="7" t="str">
        <f t="shared" si="5"/>
        <v/>
      </c>
      <c r="C62" s="50">
        <f>IF(D11="","-",+C61+1)</f>
        <v>2058</v>
      </c>
      <c r="D62" s="55">
        <f>IF(F61+SUM(E$17:E61)=D$10,F61,D$10-SUM(E$17:E61))</f>
        <v>0</v>
      </c>
      <c r="E62" s="377">
        <f t="shared" si="36"/>
        <v>0</v>
      </c>
      <c r="F62" s="55">
        <f t="shared" si="37"/>
        <v>0</v>
      </c>
      <c r="G62" s="378">
        <f t="shared" si="41"/>
        <v>0</v>
      </c>
      <c r="H62" s="363">
        <f t="shared" si="42"/>
        <v>0</v>
      </c>
      <c r="I62" s="52">
        <f t="shared" si="6"/>
        <v>0</v>
      </c>
      <c r="J62" s="52"/>
      <c r="K62" s="129"/>
      <c r="L62" s="54">
        <f t="shared" si="40"/>
        <v>0</v>
      </c>
      <c r="M62" s="129"/>
      <c r="N62" s="54">
        <f t="shared" si="10"/>
        <v>0</v>
      </c>
      <c r="O62" s="54">
        <f t="shared" si="11"/>
        <v>0</v>
      </c>
      <c r="P62" s="1"/>
    </row>
    <row r="63" spans="2:17" ht="12.5">
      <c r="B63" s="7" t="str">
        <f t="shared" si="5"/>
        <v/>
      </c>
      <c r="C63" s="50">
        <f>IF(D11="","-",+C62+1)</f>
        <v>2059</v>
      </c>
      <c r="D63" s="55">
        <f>IF(F62+SUM(E$17:E62)=D$10,F62,D$10-SUM(E$17:E62))</f>
        <v>0</v>
      </c>
      <c r="E63" s="377">
        <f t="shared" si="36"/>
        <v>0</v>
      </c>
      <c r="F63" s="55">
        <f t="shared" si="37"/>
        <v>0</v>
      </c>
      <c r="G63" s="378">
        <f t="shared" si="41"/>
        <v>0</v>
      </c>
      <c r="H63" s="363">
        <f t="shared" si="42"/>
        <v>0</v>
      </c>
      <c r="I63" s="52">
        <f t="shared" si="6"/>
        <v>0</v>
      </c>
      <c r="J63" s="52"/>
      <c r="K63" s="129"/>
      <c r="L63" s="54">
        <f t="shared" si="40"/>
        <v>0</v>
      </c>
      <c r="M63" s="129"/>
      <c r="N63" s="54">
        <f t="shared" si="10"/>
        <v>0</v>
      </c>
      <c r="O63" s="54">
        <f t="shared" si="11"/>
        <v>0</v>
      </c>
      <c r="P63" s="1"/>
    </row>
    <row r="64" spans="2:17" ht="12.5">
      <c r="B64" s="7" t="str">
        <f t="shared" si="5"/>
        <v/>
      </c>
      <c r="C64" s="50">
        <f>IF(D11="","-",+C63+1)</f>
        <v>2060</v>
      </c>
      <c r="D64" s="55">
        <f>IF(F63+SUM(E$17:E63)=D$10,F63,D$10-SUM(E$17:E63))</f>
        <v>0</v>
      </c>
      <c r="E64" s="377">
        <f t="shared" si="36"/>
        <v>0</v>
      </c>
      <c r="F64" s="55">
        <f t="shared" si="37"/>
        <v>0</v>
      </c>
      <c r="G64" s="378">
        <f t="shared" si="41"/>
        <v>0</v>
      </c>
      <c r="H64" s="363">
        <f t="shared" si="42"/>
        <v>0</v>
      </c>
      <c r="I64" s="52">
        <f t="shared" si="6"/>
        <v>0</v>
      </c>
      <c r="J64" s="52"/>
      <c r="K64" s="129"/>
      <c r="L64" s="54">
        <f t="shared" si="40"/>
        <v>0</v>
      </c>
      <c r="M64" s="129"/>
      <c r="N64" s="54">
        <f t="shared" si="10"/>
        <v>0</v>
      </c>
      <c r="O64" s="54">
        <f t="shared" si="11"/>
        <v>0</v>
      </c>
      <c r="P64" s="1"/>
    </row>
    <row r="65" spans="2:16" ht="12.5">
      <c r="B65" s="7" t="str">
        <f t="shared" si="5"/>
        <v/>
      </c>
      <c r="C65" s="50">
        <f>IF(D11="","-",+C64+1)</f>
        <v>2061</v>
      </c>
      <c r="D65" s="55">
        <f>IF(F64+SUM(E$17:E64)=D$10,F64,D$10-SUM(E$17:E64))</f>
        <v>0</v>
      </c>
      <c r="E65" s="377">
        <f t="shared" si="36"/>
        <v>0</v>
      </c>
      <c r="F65" s="55">
        <f t="shared" si="37"/>
        <v>0</v>
      </c>
      <c r="G65" s="378">
        <f t="shared" si="41"/>
        <v>0</v>
      </c>
      <c r="H65" s="363">
        <f t="shared" si="42"/>
        <v>0</v>
      </c>
      <c r="I65" s="52">
        <f t="shared" si="6"/>
        <v>0</v>
      </c>
      <c r="J65" s="52"/>
      <c r="K65" s="129"/>
      <c r="L65" s="54">
        <f t="shared" si="40"/>
        <v>0</v>
      </c>
      <c r="M65" s="129"/>
      <c r="N65" s="54">
        <f t="shared" si="10"/>
        <v>0</v>
      </c>
      <c r="O65" s="54">
        <f t="shared" si="11"/>
        <v>0</v>
      </c>
      <c r="P65" s="1"/>
    </row>
    <row r="66" spans="2:16" ht="12.5">
      <c r="B66" s="7" t="str">
        <f t="shared" si="5"/>
        <v/>
      </c>
      <c r="C66" s="50">
        <f>IF(D11="","-",+C65+1)</f>
        <v>2062</v>
      </c>
      <c r="D66" s="55">
        <f>IF(F65+SUM(E$17:E65)=D$10,F65,D$10-SUM(E$17:E65))</f>
        <v>0</v>
      </c>
      <c r="E66" s="377">
        <f t="shared" si="36"/>
        <v>0</v>
      </c>
      <c r="F66" s="55">
        <f t="shared" si="37"/>
        <v>0</v>
      </c>
      <c r="G66" s="378">
        <f t="shared" si="41"/>
        <v>0</v>
      </c>
      <c r="H66" s="363">
        <f t="shared" si="42"/>
        <v>0</v>
      </c>
      <c r="I66" s="52">
        <f t="shared" si="6"/>
        <v>0</v>
      </c>
      <c r="J66" s="52"/>
      <c r="K66" s="129"/>
      <c r="L66" s="54">
        <f t="shared" si="40"/>
        <v>0</v>
      </c>
      <c r="M66" s="129"/>
      <c r="N66" s="54">
        <f t="shared" si="10"/>
        <v>0</v>
      </c>
      <c r="O66" s="54">
        <f t="shared" si="11"/>
        <v>0</v>
      </c>
      <c r="P66" s="1"/>
    </row>
    <row r="67" spans="2:16" ht="12.5">
      <c r="B67" s="7" t="str">
        <f t="shared" si="5"/>
        <v/>
      </c>
      <c r="C67" s="50">
        <f>IF(D11="","-",+C66+1)</f>
        <v>2063</v>
      </c>
      <c r="D67" s="55">
        <f>IF(F66+SUM(E$17:E66)=D$10,F66,D$10-SUM(E$17:E66))</f>
        <v>0</v>
      </c>
      <c r="E67" s="377">
        <f t="shared" si="36"/>
        <v>0</v>
      </c>
      <c r="F67" s="55">
        <f t="shared" si="37"/>
        <v>0</v>
      </c>
      <c r="G67" s="378">
        <f t="shared" si="41"/>
        <v>0</v>
      </c>
      <c r="H67" s="363">
        <f t="shared" si="42"/>
        <v>0</v>
      </c>
      <c r="I67" s="52">
        <f t="shared" si="6"/>
        <v>0</v>
      </c>
      <c r="J67" s="52"/>
      <c r="K67" s="129"/>
      <c r="L67" s="54">
        <f t="shared" si="40"/>
        <v>0</v>
      </c>
      <c r="M67" s="129"/>
      <c r="N67" s="54">
        <f t="shared" si="10"/>
        <v>0</v>
      </c>
      <c r="O67" s="54">
        <f t="shared" si="11"/>
        <v>0</v>
      </c>
      <c r="P67" s="1"/>
    </row>
    <row r="68" spans="2:16" ht="12.5">
      <c r="B68" s="7" t="str">
        <f t="shared" si="5"/>
        <v/>
      </c>
      <c r="C68" s="50">
        <f>IF(D11="","-",+C67+1)</f>
        <v>2064</v>
      </c>
      <c r="D68" s="55">
        <f>IF(F67+SUM(E$17:E67)=D$10,F67,D$10-SUM(E$17:E67))</f>
        <v>0</v>
      </c>
      <c r="E68" s="377">
        <f t="shared" si="36"/>
        <v>0</v>
      </c>
      <c r="F68" s="55">
        <f t="shared" si="37"/>
        <v>0</v>
      </c>
      <c r="G68" s="378">
        <f t="shared" si="41"/>
        <v>0</v>
      </c>
      <c r="H68" s="363">
        <f t="shared" si="42"/>
        <v>0</v>
      </c>
      <c r="I68" s="52">
        <f t="shared" si="6"/>
        <v>0</v>
      </c>
      <c r="J68" s="52"/>
      <c r="K68" s="129"/>
      <c r="L68" s="54">
        <f t="shared" si="40"/>
        <v>0</v>
      </c>
      <c r="M68" s="129"/>
      <c r="N68" s="54">
        <f t="shared" si="10"/>
        <v>0</v>
      </c>
      <c r="O68" s="54">
        <f t="shared" si="11"/>
        <v>0</v>
      </c>
      <c r="P68" s="1"/>
    </row>
    <row r="69" spans="2:16" ht="12.5">
      <c r="B69" s="7" t="str">
        <f t="shared" si="5"/>
        <v/>
      </c>
      <c r="C69" s="50">
        <f>IF(D11="","-",+C68+1)</f>
        <v>2065</v>
      </c>
      <c r="D69" s="55">
        <f>IF(F68+SUM(E$17:E68)=D$10,F68,D$10-SUM(E$17:E68))</f>
        <v>0</v>
      </c>
      <c r="E69" s="377">
        <f t="shared" si="36"/>
        <v>0</v>
      </c>
      <c r="F69" s="55">
        <f t="shared" si="37"/>
        <v>0</v>
      </c>
      <c r="G69" s="378">
        <f t="shared" si="41"/>
        <v>0</v>
      </c>
      <c r="H69" s="363">
        <f t="shared" si="42"/>
        <v>0</v>
      </c>
      <c r="I69" s="52">
        <f t="shared" si="6"/>
        <v>0</v>
      </c>
      <c r="J69" s="52"/>
      <c r="K69" s="129"/>
      <c r="L69" s="54">
        <f t="shared" si="40"/>
        <v>0</v>
      </c>
      <c r="M69" s="129"/>
      <c r="N69" s="54">
        <f t="shared" si="10"/>
        <v>0</v>
      </c>
      <c r="O69" s="54">
        <f t="shared" si="11"/>
        <v>0</v>
      </c>
      <c r="P69" s="1"/>
    </row>
    <row r="70" spans="2:16" ht="12.5">
      <c r="B70" s="7" t="str">
        <f t="shared" si="5"/>
        <v/>
      </c>
      <c r="C70" s="50">
        <f>IF(D11="","-",+C69+1)</f>
        <v>2066</v>
      </c>
      <c r="D70" s="55">
        <f>IF(F69+SUM(E$17:E69)=D$10,F69,D$10-SUM(E$17:E69))</f>
        <v>0</v>
      </c>
      <c r="E70" s="377">
        <f t="shared" si="36"/>
        <v>0</v>
      </c>
      <c r="F70" s="55">
        <f t="shared" si="37"/>
        <v>0</v>
      </c>
      <c r="G70" s="378">
        <f t="shared" si="41"/>
        <v>0</v>
      </c>
      <c r="H70" s="363">
        <f t="shared" si="42"/>
        <v>0</v>
      </c>
      <c r="I70" s="52">
        <f t="shared" si="6"/>
        <v>0</v>
      </c>
      <c r="J70" s="52"/>
      <c r="K70" s="129"/>
      <c r="L70" s="54">
        <f t="shared" si="40"/>
        <v>0</v>
      </c>
      <c r="M70" s="129"/>
      <c r="N70" s="54">
        <f t="shared" si="10"/>
        <v>0</v>
      </c>
      <c r="O70" s="54">
        <f t="shared" si="11"/>
        <v>0</v>
      </c>
      <c r="P70" s="1"/>
    </row>
    <row r="71" spans="2:16" ht="12.5">
      <c r="B71" s="7" t="str">
        <f t="shared" si="5"/>
        <v/>
      </c>
      <c r="C71" s="50">
        <f>IF(D11="","-",+C70+1)</f>
        <v>2067</v>
      </c>
      <c r="D71" s="55">
        <f>IF(F70+SUM(E$17:E70)=D$10,F70,D$10-SUM(E$17:E70))</f>
        <v>0</v>
      </c>
      <c r="E71" s="377">
        <f t="shared" si="36"/>
        <v>0</v>
      </c>
      <c r="F71" s="55">
        <f t="shared" si="37"/>
        <v>0</v>
      </c>
      <c r="G71" s="378">
        <f t="shared" si="41"/>
        <v>0</v>
      </c>
      <c r="H71" s="363">
        <f t="shared" si="42"/>
        <v>0</v>
      </c>
      <c r="I71" s="52">
        <f t="shared" si="6"/>
        <v>0</v>
      </c>
      <c r="J71" s="52"/>
      <c r="K71" s="129"/>
      <c r="L71" s="54">
        <f t="shared" si="40"/>
        <v>0</v>
      </c>
      <c r="M71" s="129"/>
      <c r="N71" s="54">
        <f t="shared" si="10"/>
        <v>0</v>
      </c>
      <c r="O71" s="54">
        <f t="shared" si="11"/>
        <v>0</v>
      </c>
      <c r="P71" s="1"/>
    </row>
    <row r="72" spans="2:16" ht="13" thickBot="1">
      <c r="B72" s="7" t="str">
        <f t="shared" si="5"/>
        <v/>
      </c>
      <c r="C72" s="59">
        <f>IF(D11="","-",+C71+1)</f>
        <v>2068</v>
      </c>
      <c r="D72" s="60">
        <f>IF(F71+SUM(E$17:E71)=D$10,F71,D$10-SUM(E$17:E71))</f>
        <v>0</v>
      </c>
      <c r="E72" s="380">
        <f t="shared" si="36"/>
        <v>0</v>
      </c>
      <c r="F72" s="60">
        <f t="shared" si="37"/>
        <v>0</v>
      </c>
      <c r="G72" s="381">
        <f t="shared" si="41"/>
        <v>0</v>
      </c>
      <c r="H72" s="361">
        <f t="shared" si="42"/>
        <v>0</v>
      </c>
      <c r="I72" s="63">
        <f t="shared" si="6"/>
        <v>0</v>
      </c>
      <c r="J72" s="52"/>
      <c r="K72" s="130"/>
      <c r="L72" s="64">
        <f t="shared" si="40"/>
        <v>0</v>
      </c>
      <c r="M72" s="130"/>
      <c r="N72" s="64">
        <f t="shared" si="10"/>
        <v>0</v>
      </c>
      <c r="O72" s="64">
        <f t="shared" si="11"/>
        <v>0</v>
      </c>
      <c r="P72" s="1"/>
    </row>
    <row r="73" spans="2:16" ht="12.5">
      <c r="C73" s="12" t="s">
        <v>78</v>
      </c>
      <c r="D73" s="292"/>
      <c r="E73" s="292">
        <f>SUM(E17:E72)</f>
        <v>4344850</v>
      </c>
      <c r="F73" s="292"/>
      <c r="G73" s="292">
        <f>SUM(G17:G72)</f>
        <v>15400888.437317427</v>
      </c>
      <c r="H73" s="292">
        <f>SUM(H17:H72)</f>
        <v>15400888.437317427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2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2:16" ht="13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1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35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101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  <c r="Q85" s="1"/>
    </row>
    <row r="86" spans="1:17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482505.9542817038</v>
      </c>
      <c r="N87" s="386">
        <f>IF(J92&lt;D11,0,VLOOKUP(J92,C17:O72,11))</f>
        <v>482505.9542817038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499255.04051717801</v>
      </c>
      <c r="N88" s="389">
        <f>IF(J92&lt;D11,0,VLOOKUP(J92,C99:P154,7))</f>
        <v>499255.04051717801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Diana - Replace North Autotransformer #3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16749.086235474213</v>
      </c>
      <c r="N89" s="391">
        <f>+N88-N87</f>
        <v>16749.086235474213</v>
      </c>
      <c r="O89" s="392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  <c r="Q90" s="1"/>
    </row>
    <row r="91" spans="1:17" ht="13.5" thickBot="1">
      <c r="C91" s="75" t="s">
        <v>85</v>
      </c>
      <c r="D91" s="91" t="str">
        <f>+D9</f>
        <v>TP2010065</v>
      </c>
      <c r="E91" s="76"/>
      <c r="F91" s="76"/>
      <c r="G91" s="76"/>
      <c r="H91" s="76"/>
      <c r="I91" s="76"/>
      <c r="J91" s="76"/>
      <c r="Q91" s="1"/>
    </row>
    <row r="92" spans="1:17" ht="13">
      <c r="C92" s="34" t="s">
        <v>51</v>
      </c>
      <c r="D92" s="427">
        <f>D10</f>
        <v>4344850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  <c r="Q92" s="1"/>
    </row>
    <row r="93" spans="1:17" ht="12.5">
      <c r="C93" s="34" t="s">
        <v>54</v>
      </c>
      <c r="D93" s="454">
        <f>D11</f>
        <v>2013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3">
        <f>D12</f>
        <v>6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98746.590909090912</v>
      </c>
      <c r="K96" s="292"/>
      <c r="L96" s="292"/>
      <c r="M96" s="292"/>
      <c r="N96" s="292"/>
      <c r="O96" s="292"/>
      <c r="P96" s="1"/>
      <c r="Q96" s="1"/>
    </row>
    <row r="97" spans="1:17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  <c r="Q98" s="1"/>
    </row>
    <row r="99" spans="1:17" ht="12.5">
      <c r="C99" s="50">
        <f>IF(D93= "","-",D93)</f>
        <v>2013</v>
      </c>
      <c r="D99" s="428">
        <v>0</v>
      </c>
      <c r="E99" s="429">
        <v>51724.369047619053</v>
      </c>
      <c r="F99" s="430">
        <v>4293122.6309523806</v>
      </c>
      <c r="G99" s="431">
        <v>2146561.3154761903</v>
      </c>
      <c r="H99" s="432">
        <v>342136.30353000003</v>
      </c>
      <c r="I99" s="433">
        <v>342136.30353000003</v>
      </c>
      <c r="J99" s="154">
        <v>0</v>
      </c>
      <c r="K99" s="54"/>
      <c r="L99" s="113">
        <f t="shared" ref="L99:L104" si="43">H99</f>
        <v>342136.30353000003</v>
      </c>
      <c r="M99" s="54">
        <f t="shared" ref="M99:M104" si="44">IF(L99&lt;&gt;0,+H99-L99,0)</f>
        <v>0</v>
      </c>
      <c r="N99" s="113">
        <f t="shared" ref="N99:N104" si="45">I99</f>
        <v>342136.30353000003</v>
      </c>
      <c r="O99" s="54">
        <f>IF(N99&lt;&gt;0,+I99-N99,0)</f>
        <v>0</v>
      </c>
      <c r="P99" s="54">
        <f>+O99-M99</f>
        <v>0</v>
      </c>
      <c r="Q99" s="1"/>
    </row>
    <row r="100" spans="1:17" ht="12.5">
      <c r="B100" s="7" t="str">
        <f>IF(D100=F99,"","IU")</f>
        <v/>
      </c>
      <c r="C100" s="50">
        <f>IF(D93="","-",+C99+1)</f>
        <v>2014</v>
      </c>
      <c r="D100" s="428">
        <v>4293122.6309523806</v>
      </c>
      <c r="E100" s="429">
        <v>103448.80952380953</v>
      </c>
      <c r="F100" s="430">
        <v>4189673.8214285709</v>
      </c>
      <c r="G100" s="430">
        <v>4241398.2261904757</v>
      </c>
      <c r="H100" s="432">
        <v>679954.3306665339</v>
      </c>
      <c r="I100" s="433">
        <v>679954.3306665339</v>
      </c>
      <c r="J100" s="54">
        <v>0</v>
      </c>
      <c r="K100" s="54"/>
      <c r="L100" s="113">
        <f t="shared" si="43"/>
        <v>679954.3306665339</v>
      </c>
      <c r="M100" s="54">
        <f t="shared" si="44"/>
        <v>0</v>
      </c>
      <c r="N100" s="113">
        <f t="shared" si="45"/>
        <v>679954.3306665339</v>
      </c>
      <c r="O100" s="54">
        <f>IF(N100&lt;&gt;0,+I100-N100,0)</f>
        <v>0</v>
      </c>
      <c r="P100" s="54">
        <f>+O100-M100</f>
        <v>0</v>
      </c>
      <c r="Q100" s="1"/>
    </row>
    <row r="101" spans="1:17" ht="12.5">
      <c r="B101" s="7" t="str">
        <f t="shared" ref="B101:B154" si="46">IF(D101=F100,"","IU")</f>
        <v/>
      </c>
      <c r="C101" s="50">
        <f>IF(D93="","-",+C100+1)</f>
        <v>2015</v>
      </c>
      <c r="D101" s="428">
        <v>4189673.8214285709</v>
      </c>
      <c r="E101" s="429">
        <v>103448.80952380953</v>
      </c>
      <c r="F101" s="430">
        <v>4086225.0119047612</v>
      </c>
      <c r="G101" s="430">
        <v>4137949.416666666</v>
      </c>
      <c r="H101" s="432">
        <v>665893.21056754142</v>
      </c>
      <c r="I101" s="433">
        <v>665893.21056754142</v>
      </c>
      <c r="J101" s="54">
        <v>0</v>
      </c>
      <c r="K101" s="54"/>
      <c r="L101" s="113">
        <f t="shared" si="43"/>
        <v>665893.21056754142</v>
      </c>
      <c r="M101" s="54">
        <f t="shared" si="44"/>
        <v>0</v>
      </c>
      <c r="N101" s="113">
        <f t="shared" si="45"/>
        <v>665893.21056754142</v>
      </c>
      <c r="O101" s="54">
        <f>IF(N101&lt;&gt;0,+I101-N101,0)</f>
        <v>0</v>
      </c>
      <c r="P101" s="54">
        <f>+O101-M101</f>
        <v>0</v>
      </c>
      <c r="Q101" s="1"/>
    </row>
    <row r="102" spans="1:17" ht="12.5">
      <c r="B102" s="7" t="str">
        <f t="shared" si="46"/>
        <v>IU</v>
      </c>
      <c r="C102" s="50">
        <f>IF(D93="","-",+C101+1)</f>
        <v>2016</v>
      </c>
      <c r="D102" s="428">
        <v>4086228.0119047621</v>
      </c>
      <c r="E102" s="429">
        <v>101043.02325581395</v>
      </c>
      <c r="F102" s="430">
        <v>3985184.9886489483</v>
      </c>
      <c r="G102" s="430">
        <v>4035706.5002768552</v>
      </c>
      <c r="H102" s="432">
        <v>613375.91620122688</v>
      </c>
      <c r="I102" s="433">
        <v>613375.91620122688</v>
      </c>
      <c r="J102" s="54">
        <f>+I102-H102</f>
        <v>0</v>
      </c>
      <c r="K102" s="54"/>
      <c r="L102" s="113">
        <f t="shared" si="43"/>
        <v>613375.91620122688</v>
      </c>
      <c r="M102" s="54">
        <f t="shared" si="44"/>
        <v>0</v>
      </c>
      <c r="N102" s="113">
        <f t="shared" si="45"/>
        <v>613375.91620122688</v>
      </c>
      <c r="O102" s="54">
        <f>IF(N102&lt;&gt;0,+I102-N102,0)</f>
        <v>0</v>
      </c>
      <c r="P102" s="54">
        <f>+O102-M102</f>
        <v>0</v>
      </c>
      <c r="Q102" s="1"/>
    </row>
    <row r="103" spans="1:17" ht="12.5">
      <c r="B103" s="7" t="str">
        <f t="shared" si="46"/>
        <v/>
      </c>
      <c r="C103" s="50">
        <f>IF(D93="","-",+C102+1)</f>
        <v>2017</v>
      </c>
      <c r="D103" s="428">
        <v>3985184.9886489483</v>
      </c>
      <c r="E103" s="429">
        <v>103448.80952380953</v>
      </c>
      <c r="F103" s="430">
        <v>3881736.1791251386</v>
      </c>
      <c r="G103" s="430">
        <v>3933460.5838870434</v>
      </c>
      <c r="H103" s="432">
        <v>581252.00039105583</v>
      </c>
      <c r="I103" s="433">
        <v>581252.00039105583</v>
      </c>
      <c r="J103" s="54">
        <f t="shared" ref="J103:J154" si="47">+I103-H103</f>
        <v>0</v>
      </c>
      <c r="K103" s="54"/>
      <c r="L103" s="113">
        <f t="shared" si="43"/>
        <v>581252.00039105583</v>
      </c>
      <c r="M103" s="54">
        <f t="shared" si="44"/>
        <v>0</v>
      </c>
      <c r="N103" s="113">
        <f t="shared" si="45"/>
        <v>581252.00039105583</v>
      </c>
      <c r="O103" s="54">
        <f>IF(N103&lt;&gt;0,+I103-N103,0)</f>
        <v>0</v>
      </c>
      <c r="P103" s="54">
        <f>+O103-M103</f>
        <v>0</v>
      </c>
      <c r="Q103" s="1"/>
    </row>
    <row r="104" spans="1:17" ht="12.5">
      <c r="B104" s="7" t="str">
        <f t="shared" si="46"/>
        <v/>
      </c>
      <c r="C104" s="50">
        <f>IF(D93="","-",+C103+1)</f>
        <v>2018</v>
      </c>
      <c r="D104" s="428">
        <v>3881736.1791251386</v>
      </c>
      <c r="E104" s="429">
        <v>103448.80952380953</v>
      </c>
      <c r="F104" s="430">
        <v>3778287.3696013289</v>
      </c>
      <c r="G104" s="430">
        <v>3830011.7743632337</v>
      </c>
      <c r="H104" s="432">
        <v>507915.61664035521</v>
      </c>
      <c r="I104" s="433">
        <v>507915.61664035521</v>
      </c>
      <c r="J104" s="54">
        <f t="shared" si="47"/>
        <v>0</v>
      </c>
      <c r="K104" s="54"/>
      <c r="L104" s="113">
        <f t="shared" si="43"/>
        <v>507915.61664035521</v>
      </c>
      <c r="M104" s="54">
        <f t="shared" si="44"/>
        <v>0</v>
      </c>
      <c r="N104" s="113">
        <f t="shared" si="45"/>
        <v>507915.61664035521</v>
      </c>
      <c r="O104" s="54">
        <f t="shared" ref="O104:O130" si="48">IF(N104&lt;&gt;0,+I104-N104,0)</f>
        <v>0</v>
      </c>
      <c r="P104" s="54">
        <f t="shared" ref="P104:P130" si="49">+O104-M104</f>
        <v>0</v>
      </c>
      <c r="Q104" s="1"/>
    </row>
    <row r="105" spans="1:17" ht="12.5">
      <c r="B105" s="7" t="str">
        <f t="shared" si="46"/>
        <v/>
      </c>
      <c r="C105" s="50">
        <f>IF(D93="","-",+C104+1)</f>
        <v>2019</v>
      </c>
      <c r="D105" s="428">
        <v>3778287.3696013289</v>
      </c>
      <c r="E105" s="429">
        <v>101043.02325581395</v>
      </c>
      <c r="F105" s="430">
        <v>3677244.346345515</v>
      </c>
      <c r="G105" s="430">
        <v>3727765.8579734219</v>
      </c>
      <c r="H105" s="432">
        <v>500065.11807412654</v>
      </c>
      <c r="I105" s="433">
        <v>500065.11807412654</v>
      </c>
      <c r="J105" s="54">
        <f t="shared" si="47"/>
        <v>0</v>
      </c>
      <c r="K105" s="54"/>
      <c r="L105" s="113">
        <f t="shared" ref="L105:L106" si="50">H105</f>
        <v>500065.11807412654</v>
      </c>
      <c r="M105" s="54">
        <f t="shared" ref="M105:M106" si="51">IF(L105&lt;&gt;0,+H105-L105,0)</f>
        <v>0</v>
      </c>
      <c r="N105" s="113">
        <f t="shared" ref="N105:N106" si="52">I105</f>
        <v>500065.11807412654</v>
      </c>
      <c r="O105" s="54">
        <f t="shared" si="48"/>
        <v>0</v>
      </c>
      <c r="P105" s="54">
        <f t="shared" si="49"/>
        <v>0</v>
      </c>
      <c r="Q105" s="1"/>
    </row>
    <row r="106" spans="1:17" ht="12.5">
      <c r="B106" s="7" t="str">
        <f t="shared" si="46"/>
        <v/>
      </c>
      <c r="C106" s="50">
        <f>IF(D93="","-",+C105+1)</f>
        <v>2020</v>
      </c>
      <c r="D106" s="428">
        <v>3677244.346345515</v>
      </c>
      <c r="E106" s="429">
        <v>103448.80952380953</v>
      </c>
      <c r="F106" s="430">
        <v>3573795.5368217053</v>
      </c>
      <c r="G106" s="430">
        <v>3625519.9415836101</v>
      </c>
      <c r="H106" s="432">
        <v>493459.88444780855</v>
      </c>
      <c r="I106" s="433">
        <v>493459.88444780855</v>
      </c>
      <c r="J106" s="54">
        <f t="shared" si="47"/>
        <v>0</v>
      </c>
      <c r="K106" s="54"/>
      <c r="L106" s="113">
        <f t="shared" si="50"/>
        <v>493459.88444780855</v>
      </c>
      <c r="M106" s="54">
        <f t="shared" si="51"/>
        <v>0</v>
      </c>
      <c r="N106" s="113">
        <f t="shared" si="52"/>
        <v>493459.88444780855</v>
      </c>
      <c r="O106" s="54">
        <f t="shared" si="48"/>
        <v>0</v>
      </c>
      <c r="P106" s="54">
        <f t="shared" si="49"/>
        <v>0</v>
      </c>
      <c r="Q106" s="1"/>
    </row>
    <row r="107" spans="1:17" ht="12.5">
      <c r="B107" s="7" t="str">
        <f t="shared" si="46"/>
        <v/>
      </c>
      <c r="C107" s="50">
        <f>IF(D93="","-",+C106+1)</f>
        <v>2021</v>
      </c>
      <c r="D107" s="428">
        <v>3573795.5368217053</v>
      </c>
      <c r="E107" s="429">
        <v>105971.95121951219</v>
      </c>
      <c r="F107" s="430">
        <v>3467823.5856021931</v>
      </c>
      <c r="G107" s="430">
        <v>3520809.5612119492</v>
      </c>
      <c r="H107" s="432">
        <v>505633.92476291995</v>
      </c>
      <c r="I107" s="433">
        <v>505633.92476291995</v>
      </c>
      <c r="J107" s="54">
        <f t="shared" si="47"/>
        <v>0</v>
      </c>
      <c r="K107" s="54"/>
      <c r="L107" s="113">
        <f t="shared" ref="L107" si="53">H107</f>
        <v>505633.92476291995</v>
      </c>
      <c r="M107" s="54">
        <f t="shared" ref="M107" si="54">IF(L107&lt;&gt;0,+H107-L107,0)</f>
        <v>0</v>
      </c>
      <c r="N107" s="113">
        <f t="shared" ref="N107" si="55">I107</f>
        <v>505633.92476291995</v>
      </c>
      <c r="O107" s="54">
        <f t="shared" ref="O107" si="56">IF(N107&lt;&gt;0,+I107-N107,0)</f>
        <v>0</v>
      </c>
      <c r="P107" s="54">
        <f t="shared" ref="P107" si="57">+O107-M107</f>
        <v>0</v>
      </c>
      <c r="Q107" s="1"/>
    </row>
    <row r="108" spans="1:17" ht="13">
      <c r="B108" s="7" t="str">
        <f t="shared" si="46"/>
        <v/>
      </c>
      <c r="C108" s="459">
        <f>IF(D93="","-",+C107+1)</f>
        <v>2022</v>
      </c>
      <c r="D108" s="12">
        <v>3467823.5856021931</v>
      </c>
      <c r="E108" s="377">
        <v>103448.80952380953</v>
      </c>
      <c r="F108" s="55">
        <v>3364374.7760783834</v>
      </c>
      <c r="G108" s="55">
        <v>3416099.1808402883</v>
      </c>
      <c r="H108" s="379">
        <v>504696.45092425711</v>
      </c>
      <c r="I108" s="398">
        <v>504696.45092425711</v>
      </c>
      <c r="J108" s="54">
        <f t="shared" si="47"/>
        <v>0</v>
      </c>
      <c r="K108" s="54"/>
      <c r="L108" s="129"/>
      <c r="M108" s="54">
        <f t="shared" ref="M108:M130" si="58">IF(L108&lt;&gt;0,+H108-L108,0)</f>
        <v>0</v>
      </c>
      <c r="N108" s="129"/>
      <c r="O108" s="54">
        <f t="shared" si="48"/>
        <v>0</v>
      </c>
      <c r="P108" s="54">
        <f t="shared" si="49"/>
        <v>0</v>
      </c>
      <c r="Q108" s="1"/>
    </row>
    <row r="109" spans="1:17" ht="12.5">
      <c r="B109" s="7" t="str">
        <f t="shared" si="46"/>
        <v/>
      </c>
      <c r="C109" s="50">
        <f>IF(D93="","-",+C108+1)</f>
        <v>2023</v>
      </c>
      <c r="D109" s="12">
        <f>IF(F108+SUM(E$99:E108)=D$92,F108,D$92-SUM(E$99:E108))</f>
        <v>3364374.7760783834</v>
      </c>
      <c r="E109" s="377">
        <f t="shared" ref="E109:E154" si="59">IF(+$J$96&lt;F108,$J$96,D109)</f>
        <v>98746.590909090912</v>
      </c>
      <c r="F109" s="55">
        <f t="shared" ref="F109:F154" si="60">+D109-E109</f>
        <v>3265628.1851692926</v>
      </c>
      <c r="G109" s="55">
        <f t="shared" ref="G109:G154" si="61">+(F109+D109)/2</f>
        <v>3315001.480623838</v>
      </c>
      <c r="H109" s="379">
        <f t="shared" ref="H109:H154" si="62">+J$94*G109+E109</f>
        <v>511551.59206088725</v>
      </c>
      <c r="I109" s="398">
        <f t="shared" ref="I109:I154" si="63">+J$95*G109+E109</f>
        <v>511551.59206088725</v>
      </c>
      <c r="J109" s="54">
        <f t="shared" si="47"/>
        <v>0</v>
      </c>
      <c r="K109" s="54"/>
      <c r="L109" s="129"/>
      <c r="M109" s="54">
        <f t="shared" si="58"/>
        <v>0</v>
      </c>
      <c r="N109" s="129"/>
      <c r="O109" s="54">
        <f t="shared" si="48"/>
        <v>0</v>
      </c>
      <c r="P109" s="54">
        <f t="shared" si="49"/>
        <v>0</v>
      </c>
      <c r="Q109" s="1"/>
    </row>
    <row r="110" spans="1:17" ht="12.5">
      <c r="B110" s="7" t="str">
        <f t="shared" si="46"/>
        <v/>
      </c>
      <c r="C110" s="50">
        <f>IF(D93="","-",+C109+1)</f>
        <v>2024</v>
      </c>
      <c r="D110" s="12">
        <f>IF(F109+SUM(E$99:E109)=D$92,F109,D$92-SUM(E$99:E109))</f>
        <v>3265628.1851692926</v>
      </c>
      <c r="E110" s="377">
        <f t="shared" si="59"/>
        <v>98746.590909090912</v>
      </c>
      <c r="F110" s="55">
        <f t="shared" si="60"/>
        <v>3166881.5942602018</v>
      </c>
      <c r="G110" s="55">
        <f t="shared" si="61"/>
        <v>3216254.8897147472</v>
      </c>
      <c r="H110" s="379">
        <f t="shared" si="62"/>
        <v>499255.04051717801</v>
      </c>
      <c r="I110" s="398">
        <f t="shared" si="63"/>
        <v>499255.04051717801</v>
      </c>
      <c r="J110" s="54">
        <f t="shared" si="47"/>
        <v>0</v>
      </c>
      <c r="K110" s="54"/>
      <c r="L110" s="129"/>
      <c r="M110" s="54">
        <f t="shared" si="58"/>
        <v>0</v>
      </c>
      <c r="N110" s="129"/>
      <c r="O110" s="54">
        <f t="shared" si="48"/>
        <v>0</v>
      </c>
      <c r="P110" s="54">
        <f t="shared" si="49"/>
        <v>0</v>
      </c>
      <c r="Q110" s="1"/>
    </row>
    <row r="111" spans="1:17" ht="12.5">
      <c r="B111" s="7" t="str">
        <f t="shared" si="46"/>
        <v/>
      </c>
      <c r="C111" s="50">
        <f>IF(D93="","-",+C110+1)</f>
        <v>2025</v>
      </c>
      <c r="D111" s="12">
        <f>IF(F110+SUM(E$99:E110)=D$92,F110,D$92-SUM(E$99:E110))</f>
        <v>3166881.5942602018</v>
      </c>
      <c r="E111" s="377">
        <f t="shared" si="59"/>
        <v>98746.590909090912</v>
      </c>
      <c r="F111" s="55">
        <f t="shared" si="60"/>
        <v>3068135.003351111</v>
      </c>
      <c r="G111" s="55">
        <f t="shared" si="61"/>
        <v>3117508.2988056564</v>
      </c>
      <c r="H111" s="379">
        <f t="shared" si="62"/>
        <v>486958.48897346889</v>
      </c>
      <c r="I111" s="398">
        <f t="shared" si="63"/>
        <v>486958.48897346889</v>
      </c>
      <c r="J111" s="54">
        <f t="shared" si="47"/>
        <v>0</v>
      </c>
      <c r="K111" s="54"/>
      <c r="L111" s="129"/>
      <c r="M111" s="54">
        <f t="shared" si="58"/>
        <v>0</v>
      </c>
      <c r="N111" s="129"/>
      <c r="O111" s="54">
        <f t="shared" si="48"/>
        <v>0</v>
      </c>
      <c r="P111" s="54">
        <f t="shared" si="49"/>
        <v>0</v>
      </c>
      <c r="Q111" s="1"/>
    </row>
    <row r="112" spans="1:17" ht="12.5">
      <c r="B112" s="7" t="str">
        <f t="shared" si="46"/>
        <v/>
      </c>
      <c r="C112" s="50">
        <f>IF(D93="","-",+C111+1)</f>
        <v>2026</v>
      </c>
      <c r="D112" s="12">
        <f>IF(F111+SUM(E$99:E111)=D$92,F111,D$92-SUM(E$99:E111))</f>
        <v>3068135.003351111</v>
      </c>
      <c r="E112" s="377">
        <f t="shared" si="59"/>
        <v>98746.590909090912</v>
      </c>
      <c r="F112" s="55">
        <f t="shared" si="60"/>
        <v>2969388.4124420201</v>
      </c>
      <c r="G112" s="55">
        <f t="shared" si="61"/>
        <v>3018761.7078965656</v>
      </c>
      <c r="H112" s="379">
        <f t="shared" si="62"/>
        <v>474661.93742975977</v>
      </c>
      <c r="I112" s="398">
        <f t="shared" si="63"/>
        <v>474661.93742975977</v>
      </c>
      <c r="J112" s="54">
        <f t="shared" si="47"/>
        <v>0</v>
      </c>
      <c r="K112" s="54"/>
      <c r="L112" s="129"/>
      <c r="M112" s="54">
        <f t="shared" si="58"/>
        <v>0</v>
      </c>
      <c r="N112" s="129"/>
      <c r="O112" s="54">
        <f t="shared" si="48"/>
        <v>0</v>
      </c>
      <c r="P112" s="54">
        <f t="shared" si="49"/>
        <v>0</v>
      </c>
      <c r="Q112" s="1"/>
    </row>
    <row r="113" spans="2:17" ht="12.5">
      <c r="B113" s="7" t="str">
        <f t="shared" si="46"/>
        <v/>
      </c>
      <c r="C113" s="50">
        <f>IF(D93="","-",+C112+1)</f>
        <v>2027</v>
      </c>
      <c r="D113" s="12">
        <f>IF(F112+SUM(E$99:E112)=D$92,F112,D$92-SUM(E$99:E112))</f>
        <v>2969388.4124420201</v>
      </c>
      <c r="E113" s="377">
        <f t="shared" si="59"/>
        <v>98746.590909090912</v>
      </c>
      <c r="F113" s="55">
        <f t="shared" si="60"/>
        <v>2870641.8215329293</v>
      </c>
      <c r="G113" s="55">
        <f t="shared" si="61"/>
        <v>2920015.1169874747</v>
      </c>
      <c r="H113" s="379">
        <f t="shared" si="62"/>
        <v>462365.38588605064</v>
      </c>
      <c r="I113" s="398">
        <f t="shared" si="63"/>
        <v>462365.38588605064</v>
      </c>
      <c r="J113" s="54">
        <f t="shared" si="47"/>
        <v>0</v>
      </c>
      <c r="K113" s="54"/>
      <c r="L113" s="129"/>
      <c r="M113" s="54">
        <f t="shared" si="58"/>
        <v>0</v>
      </c>
      <c r="N113" s="129"/>
      <c r="O113" s="54">
        <f t="shared" si="48"/>
        <v>0</v>
      </c>
      <c r="P113" s="54">
        <f t="shared" si="49"/>
        <v>0</v>
      </c>
      <c r="Q113" s="1"/>
    </row>
    <row r="114" spans="2:17" ht="12.5">
      <c r="B114" s="7" t="str">
        <f t="shared" si="46"/>
        <v/>
      </c>
      <c r="C114" s="50">
        <f>IF(D93="","-",+C113+1)</f>
        <v>2028</v>
      </c>
      <c r="D114" s="12">
        <f>IF(F113+SUM(E$99:E113)=D$92,F113,D$92-SUM(E$99:E113))</f>
        <v>2870641.8215329293</v>
      </c>
      <c r="E114" s="377">
        <f t="shared" si="59"/>
        <v>98746.590909090912</v>
      </c>
      <c r="F114" s="55">
        <f t="shared" si="60"/>
        <v>2771895.2306238385</v>
      </c>
      <c r="G114" s="55">
        <f t="shared" si="61"/>
        <v>2821268.5260783839</v>
      </c>
      <c r="H114" s="379">
        <f t="shared" si="62"/>
        <v>450068.8343423414</v>
      </c>
      <c r="I114" s="398">
        <f t="shared" si="63"/>
        <v>450068.8343423414</v>
      </c>
      <c r="J114" s="54">
        <f t="shared" si="47"/>
        <v>0</v>
      </c>
      <c r="K114" s="54"/>
      <c r="L114" s="129"/>
      <c r="M114" s="54">
        <f t="shared" si="58"/>
        <v>0</v>
      </c>
      <c r="N114" s="129"/>
      <c r="O114" s="54">
        <f t="shared" si="48"/>
        <v>0</v>
      </c>
      <c r="P114" s="54">
        <f t="shared" si="49"/>
        <v>0</v>
      </c>
      <c r="Q114" s="1"/>
    </row>
    <row r="115" spans="2:17" ht="12.5">
      <c r="B115" s="7" t="str">
        <f t="shared" si="46"/>
        <v/>
      </c>
      <c r="C115" s="50">
        <f>IF(D93="","-",+C114+1)</f>
        <v>2029</v>
      </c>
      <c r="D115" s="12">
        <f>IF(F114+SUM(E$99:E114)=D$92,F114,D$92-SUM(E$99:E114))</f>
        <v>2771895.2306238385</v>
      </c>
      <c r="E115" s="377">
        <f t="shared" si="59"/>
        <v>98746.590909090912</v>
      </c>
      <c r="F115" s="55">
        <f t="shared" si="60"/>
        <v>2673148.6397147477</v>
      </c>
      <c r="G115" s="55">
        <f t="shared" si="61"/>
        <v>2722521.9351692931</v>
      </c>
      <c r="H115" s="379">
        <f t="shared" si="62"/>
        <v>437772.28279863228</v>
      </c>
      <c r="I115" s="398">
        <f t="shared" si="63"/>
        <v>437772.28279863228</v>
      </c>
      <c r="J115" s="54">
        <f t="shared" si="47"/>
        <v>0</v>
      </c>
      <c r="K115" s="54"/>
      <c r="L115" s="129"/>
      <c r="M115" s="54">
        <f t="shared" si="58"/>
        <v>0</v>
      </c>
      <c r="N115" s="129"/>
      <c r="O115" s="54">
        <f t="shared" si="48"/>
        <v>0</v>
      </c>
      <c r="P115" s="54">
        <f t="shared" si="49"/>
        <v>0</v>
      </c>
      <c r="Q115" s="1"/>
    </row>
    <row r="116" spans="2:17" ht="12.5">
      <c r="B116" s="7" t="str">
        <f t="shared" si="46"/>
        <v/>
      </c>
      <c r="C116" s="50">
        <f>IF(D93="","-",+C115+1)</f>
        <v>2030</v>
      </c>
      <c r="D116" s="12">
        <f>IF(F115+SUM(E$99:E115)=D$92,F115,D$92-SUM(E$99:E115))</f>
        <v>2673148.6397147477</v>
      </c>
      <c r="E116" s="377">
        <f t="shared" si="59"/>
        <v>98746.590909090912</v>
      </c>
      <c r="F116" s="55">
        <f t="shared" si="60"/>
        <v>2574402.0488056568</v>
      </c>
      <c r="G116" s="55">
        <f t="shared" si="61"/>
        <v>2623775.3442602023</v>
      </c>
      <c r="H116" s="379">
        <f t="shared" si="62"/>
        <v>425475.73125492316</v>
      </c>
      <c r="I116" s="398">
        <f t="shared" si="63"/>
        <v>425475.73125492316</v>
      </c>
      <c r="J116" s="54">
        <f t="shared" si="47"/>
        <v>0</v>
      </c>
      <c r="K116" s="54"/>
      <c r="L116" s="129"/>
      <c r="M116" s="54">
        <f t="shared" si="58"/>
        <v>0</v>
      </c>
      <c r="N116" s="129"/>
      <c r="O116" s="54">
        <f t="shared" si="48"/>
        <v>0</v>
      </c>
      <c r="P116" s="54">
        <f t="shared" si="49"/>
        <v>0</v>
      </c>
      <c r="Q116" s="1"/>
    </row>
    <row r="117" spans="2:17" ht="12.5">
      <c r="B117" s="7" t="str">
        <f t="shared" si="46"/>
        <v/>
      </c>
      <c r="C117" s="50">
        <f>IF(D93="","-",+C116+1)</f>
        <v>2031</v>
      </c>
      <c r="D117" s="12">
        <f>IF(F116+SUM(E$99:E116)=D$92,F116,D$92-SUM(E$99:E116))</f>
        <v>2574402.0488056568</v>
      </c>
      <c r="E117" s="377">
        <f t="shared" si="59"/>
        <v>98746.590909090912</v>
      </c>
      <c r="F117" s="55">
        <f t="shared" si="60"/>
        <v>2475655.457896566</v>
      </c>
      <c r="G117" s="55">
        <f t="shared" si="61"/>
        <v>2525028.7533511114</v>
      </c>
      <c r="H117" s="379">
        <f t="shared" si="62"/>
        <v>413179.17971121392</v>
      </c>
      <c r="I117" s="398">
        <f t="shared" si="63"/>
        <v>413179.17971121392</v>
      </c>
      <c r="J117" s="54">
        <f t="shared" si="47"/>
        <v>0</v>
      </c>
      <c r="K117" s="54"/>
      <c r="L117" s="129"/>
      <c r="M117" s="54">
        <f t="shared" si="58"/>
        <v>0</v>
      </c>
      <c r="N117" s="129"/>
      <c r="O117" s="54">
        <f t="shared" si="48"/>
        <v>0</v>
      </c>
      <c r="P117" s="54">
        <f t="shared" si="49"/>
        <v>0</v>
      </c>
      <c r="Q117" s="1"/>
    </row>
    <row r="118" spans="2:17" ht="12.5">
      <c r="B118" s="7" t="str">
        <f t="shared" si="46"/>
        <v/>
      </c>
      <c r="C118" s="50">
        <f>IF(D93="","-",+C117+1)</f>
        <v>2032</v>
      </c>
      <c r="D118" s="12">
        <f>IF(F117+SUM(E$99:E117)=D$92,F117,D$92-SUM(E$99:E117))</f>
        <v>2475655.457896566</v>
      </c>
      <c r="E118" s="377">
        <f t="shared" si="59"/>
        <v>98746.590909090912</v>
      </c>
      <c r="F118" s="55">
        <f t="shared" si="60"/>
        <v>2376908.8669874752</v>
      </c>
      <c r="G118" s="55">
        <f t="shared" si="61"/>
        <v>2426282.1624420206</v>
      </c>
      <c r="H118" s="379">
        <f t="shared" si="62"/>
        <v>400882.62816750479</v>
      </c>
      <c r="I118" s="398">
        <f t="shared" si="63"/>
        <v>400882.62816750479</v>
      </c>
      <c r="J118" s="54">
        <f t="shared" si="47"/>
        <v>0</v>
      </c>
      <c r="K118" s="54"/>
      <c r="L118" s="129"/>
      <c r="M118" s="54">
        <f t="shared" si="58"/>
        <v>0</v>
      </c>
      <c r="N118" s="129"/>
      <c r="O118" s="54">
        <f t="shared" si="48"/>
        <v>0</v>
      </c>
      <c r="P118" s="54">
        <f t="shared" si="49"/>
        <v>0</v>
      </c>
      <c r="Q118" s="1"/>
    </row>
    <row r="119" spans="2:17" ht="12.5">
      <c r="B119" s="7" t="str">
        <f t="shared" si="46"/>
        <v/>
      </c>
      <c r="C119" s="50">
        <f>IF(D93="","-",+C118+1)</f>
        <v>2033</v>
      </c>
      <c r="D119" s="12">
        <f>IF(F118+SUM(E$99:E118)=D$92,F118,D$92-SUM(E$99:E118))</f>
        <v>2376908.8669874752</v>
      </c>
      <c r="E119" s="377">
        <f t="shared" si="59"/>
        <v>98746.590909090912</v>
      </c>
      <c r="F119" s="55">
        <f t="shared" si="60"/>
        <v>2278162.2760783844</v>
      </c>
      <c r="G119" s="55">
        <f t="shared" si="61"/>
        <v>2327535.5715329298</v>
      </c>
      <c r="H119" s="379">
        <f t="shared" si="62"/>
        <v>388586.07662379567</v>
      </c>
      <c r="I119" s="398">
        <f t="shared" si="63"/>
        <v>388586.07662379567</v>
      </c>
      <c r="J119" s="54">
        <f t="shared" si="47"/>
        <v>0</v>
      </c>
      <c r="K119" s="54"/>
      <c r="L119" s="129"/>
      <c r="M119" s="54">
        <f t="shared" si="58"/>
        <v>0</v>
      </c>
      <c r="N119" s="129"/>
      <c r="O119" s="54">
        <f t="shared" si="48"/>
        <v>0</v>
      </c>
      <c r="P119" s="54">
        <f t="shared" si="49"/>
        <v>0</v>
      </c>
      <c r="Q119" s="1"/>
    </row>
    <row r="120" spans="2:17" ht="12.5">
      <c r="B120" s="7" t="str">
        <f t="shared" si="46"/>
        <v/>
      </c>
      <c r="C120" s="50">
        <f>IF(D93="","-",+C119+1)</f>
        <v>2034</v>
      </c>
      <c r="D120" s="12">
        <f>IF(F119+SUM(E$99:E119)=D$92,F119,D$92-SUM(E$99:E119))</f>
        <v>2278162.2760783844</v>
      </c>
      <c r="E120" s="377">
        <f t="shared" si="59"/>
        <v>98746.590909090912</v>
      </c>
      <c r="F120" s="55">
        <f t="shared" si="60"/>
        <v>2179415.6851692935</v>
      </c>
      <c r="G120" s="55">
        <f t="shared" si="61"/>
        <v>2228788.980623839</v>
      </c>
      <c r="H120" s="379">
        <f t="shared" si="62"/>
        <v>376289.52508008655</v>
      </c>
      <c r="I120" s="398">
        <f t="shared" si="63"/>
        <v>376289.52508008655</v>
      </c>
      <c r="J120" s="54">
        <f t="shared" si="47"/>
        <v>0</v>
      </c>
      <c r="K120" s="54"/>
      <c r="L120" s="129"/>
      <c r="M120" s="54">
        <f t="shared" si="58"/>
        <v>0</v>
      </c>
      <c r="N120" s="129"/>
      <c r="O120" s="54">
        <f t="shared" si="48"/>
        <v>0</v>
      </c>
      <c r="P120" s="54">
        <f t="shared" si="49"/>
        <v>0</v>
      </c>
      <c r="Q120" s="1"/>
    </row>
    <row r="121" spans="2:17" ht="12.5">
      <c r="B121" s="7" t="str">
        <f t="shared" si="46"/>
        <v/>
      </c>
      <c r="C121" s="50">
        <f>IF(D93="","-",+C120+1)</f>
        <v>2035</v>
      </c>
      <c r="D121" s="12">
        <f>IF(F120+SUM(E$99:E120)=D$92,F120,D$92-SUM(E$99:E120))</f>
        <v>2179415.6851692935</v>
      </c>
      <c r="E121" s="377">
        <f t="shared" si="59"/>
        <v>98746.590909090912</v>
      </c>
      <c r="F121" s="55">
        <f t="shared" si="60"/>
        <v>2080669.0942602027</v>
      </c>
      <c r="G121" s="55">
        <f t="shared" si="61"/>
        <v>2130042.3897147481</v>
      </c>
      <c r="H121" s="379">
        <f t="shared" si="62"/>
        <v>363992.97353637731</v>
      </c>
      <c r="I121" s="398">
        <f t="shared" si="63"/>
        <v>363992.97353637731</v>
      </c>
      <c r="J121" s="54">
        <f t="shared" si="47"/>
        <v>0</v>
      </c>
      <c r="K121" s="54"/>
      <c r="L121" s="129"/>
      <c r="M121" s="54">
        <f t="shared" si="58"/>
        <v>0</v>
      </c>
      <c r="N121" s="129"/>
      <c r="O121" s="54">
        <f t="shared" si="48"/>
        <v>0</v>
      </c>
      <c r="P121" s="54">
        <f t="shared" si="49"/>
        <v>0</v>
      </c>
      <c r="Q121" s="1"/>
    </row>
    <row r="122" spans="2:17" ht="12.5">
      <c r="B122" s="7" t="str">
        <f t="shared" si="46"/>
        <v/>
      </c>
      <c r="C122" s="50">
        <f>IF(D93="","-",+C121+1)</f>
        <v>2036</v>
      </c>
      <c r="D122" s="12">
        <f>IF(F121+SUM(E$99:E121)=D$92,F121,D$92-SUM(E$99:E121))</f>
        <v>2080669.0942602027</v>
      </c>
      <c r="E122" s="377">
        <f t="shared" si="59"/>
        <v>98746.590909090912</v>
      </c>
      <c r="F122" s="55">
        <f t="shared" si="60"/>
        <v>1981922.5033511119</v>
      </c>
      <c r="G122" s="55">
        <f t="shared" si="61"/>
        <v>2031295.7988056573</v>
      </c>
      <c r="H122" s="379">
        <f t="shared" si="62"/>
        <v>351696.42199266818</v>
      </c>
      <c r="I122" s="398">
        <f t="shared" si="63"/>
        <v>351696.42199266818</v>
      </c>
      <c r="J122" s="54">
        <f t="shared" si="47"/>
        <v>0</v>
      </c>
      <c r="K122" s="54"/>
      <c r="L122" s="129"/>
      <c r="M122" s="54">
        <f t="shared" si="58"/>
        <v>0</v>
      </c>
      <c r="N122" s="129"/>
      <c r="O122" s="54">
        <f t="shared" si="48"/>
        <v>0</v>
      </c>
      <c r="P122" s="54">
        <f t="shared" si="49"/>
        <v>0</v>
      </c>
      <c r="Q122" s="1"/>
    </row>
    <row r="123" spans="2:17" ht="12.5">
      <c r="B123" s="7" t="str">
        <f t="shared" si="46"/>
        <v/>
      </c>
      <c r="C123" s="50">
        <f>IF(D93="","-",+C122+1)</f>
        <v>2037</v>
      </c>
      <c r="D123" s="12">
        <f>IF(F122+SUM(E$99:E122)=D$92,F122,D$92-SUM(E$99:E122))</f>
        <v>1981922.5033511119</v>
      </c>
      <c r="E123" s="377">
        <f t="shared" si="59"/>
        <v>98746.590909090912</v>
      </c>
      <c r="F123" s="55">
        <f t="shared" si="60"/>
        <v>1883175.9124420211</v>
      </c>
      <c r="G123" s="55">
        <f t="shared" si="61"/>
        <v>1932549.2078965665</v>
      </c>
      <c r="H123" s="379">
        <f t="shared" si="62"/>
        <v>339399.87044895906</v>
      </c>
      <c r="I123" s="398">
        <f t="shared" si="63"/>
        <v>339399.87044895906</v>
      </c>
      <c r="J123" s="54">
        <f t="shared" si="47"/>
        <v>0</v>
      </c>
      <c r="K123" s="54"/>
      <c r="L123" s="129"/>
      <c r="M123" s="54">
        <f t="shared" si="58"/>
        <v>0</v>
      </c>
      <c r="N123" s="129"/>
      <c r="O123" s="54">
        <f t="shared" si="48"/>
        <v>0</v>
      </c>
      <c r="P123" s="54">
        <f t="shared" si="49"/>
        <v>0</v>
      </c>
      <c r="Q123" s="1"/>
    </row>
    <row r="124" spans="2:17" ht="12.5">
      <c r="B124" s="7" t="str">
        <f t="shared" si="46"/>
        <v/>
      </c>
      <c r="C124" s="50">
        <f>IF(D93="","-",+C123+1)</f>
        <v>2038</v>
      </c>
      <c r="D124" s="12">
        <f>IF(F123+SUM(E$99:E123)=D$92,F123,D$92-SUM(E$99:E123))</f>
        <v>1883175.9124420211</v>
      </c>
      <c r="E124" s="377">
        <f t="shared" si="59"/>
        <v>98746.590909090912</v>
      </c>
      <c r="F124" s="55">
        <f t="shared" si="60"/>
        <v>1784429.3215329302</v>
      </c>
      <c r="G124" s="55">
        <f t="shared" si="61"/>
        <v>1833802.6169874757</v>
      </c>
      <c r="H124" s="379">
        <f t="shared" si="62"/>
        <v>327103.31890524988</v>
      </c>
      <c r="I124" s="398">
        <f t="shared" si="63"/>
        <v>327103.31890524988</v>
      </c>
      <c r="J124" s="54">
        <f t="shared" si="47"/>
        <v>0</v>
      </c>
      <c r="K124" s="54"/>
      <c r="L124" s="129"/>
      <c r="M124" s="54">
        <f t="shared" si="58"/>
        <v>0</v>
      </c>
      <c r="N124" s="129"/>
      <c r="O124" s="54">
        <f t="shared" si="48"/>
        <v>0</v>
      </c>
      <c r="P124" s="54">
        <f t="shared" si="49"/>
        <v>0</v>
      </c>
      <c r="Q124" s="1"/>
    </row>
    <row r="125" spans="2:17" ht="12.5">
      <c r="B125" s="7" t="str">
        <f t="shared" si="46"/>
        <v/>
      </c>
      <c r="C125" s="50">
        <f>IF(D93="","-",+C124+1)</f>
        <v>2039</v>
      </c>
      <c r="D125" s="12">
        <f>IF(F124+SUM(E$99:E124)=D$92,F124,D$92-SUM(E$99:E124))</f>
        <v>1784429.3215329302</v>
      </c>
      <c r="E125" s="377">
        <f t="shared" si="59"/>
        <v>98746.590909090912</v>
      </c>
      <c r="F125" s="55">
        <f t="shared" si="60"/>
        <v>1685682.7306238394</v>
      </c>
      <c r="G125" s="55">
        <f t="shared" si="61"/>
        <v>1735056.0260783848</v>
      </c>
      <c r="H125" s="379">
        <f t="shared" si="62"/>
        <v>314806.7673615407</v>
      </c>
      <c r="I125" s="398">
        <f t="shared" si="63"/>
        <v>314806.7673615407</v>
      </c>
      <c r="J125" s="54">
        <f t="shared" si="47"/>
        <v>0</v>
      </c>
      <c r="K125" s="54"/>
      <c r="L125" s="129"/>
      <c r="M125" s="54">
        <f t="shared" si="58"/>
        <v>0</v>
      </c>
      <c r="N125" s="129"/>
      <c r="O125" s="54">
        <f t="shared" si="48"/>
        <v>0</v>
      </c>
      <c r="P125" s="54">
        <f t="shared" si="49"/>
        <v>0</v>
      </c>
      <c r="Q125" s="1"/>
    </row>
    <row r="126" spans="2:17" ht="12.5">
      <c r="B126" s="7" t="str">
        <f t="shared" si="46"/>
        <v/>
      </c>
      <c r="C126" s="50">
        <f>IF(D93="","-",+C125+1)</f>
        <v>2040</v>
      </c>
      <c r="D126" s="12">
        <f>IF(F125+SUM(E$99:E125)=D$92,F125,D$92-SUM(E$99:E125))</f>
        <v>1685682.7306238394</v>
      </c>
      <c r="E126" s="377">
        <f t="shared" si="59"/>
        <v>98746.590909090912</v>
      </c>
      <c r="F126" s="55">
        <f t="shared" si="60"/>
        <v>1586936.1397147486</v>
      </c>
      <c r="G126" s="55">
        <f t="shared" si="61"/>
        <v>1636309.435169294</v>
      </c>
      <c r="H126" s="379">
        <f t="shared" si="62"/>
        <v>302510.21581783157</v>
      </c>
      <c r="I126" s="398">
        <f t="shared" si="63"/>
        <v>302510.21581783157</v>
      </c>
      <c r="J126" s="54">
        <f t="shared" si="47"/>
        <v>0</v>
      </c>
      <c r="K126" s="54"/>
      <c r="L126" s="129"/>
      <c r="M126" s="54">
        <f t="shared" si="58"/>
        <v>0</v>
      </c>
      <c r="N126" s="129"/>
      <c r="O126" s="54">
        <f t="shared" si="48"/>
        <v>0</v>
      </c>
      <c r="P126" s="54">
        <f t="shared" si="49"/>
        <v>0</v>
      </c>
      <c r="Q126" s="1"/>
    </row>
    <row r="127" spans="2:17" ht="12.5">
      <c r="B127" s="7" t="str">
        <f t="shared" si="46"/>
        <v/>
      </c>
      <c r="C127" s="50">
        <f>IF(D93="","-",+C126+1)</f>
        <v>2041</v>
      </c>
      <c r="D127" s="12">
        <f>IF(F126+SUM(E$99:E126)=D$92,F126,D$92-SUM(E$99:E126))</f>
        <v>1586936.1397147486</v>
      </c>
      <c r="E127" s="377">
        <f t="shared" si="59"/>
        <v>98746.590909090912</v>
      </c>
      <c r="F127" s="55">
        <f t="shared" si="60"/>
        <v>1488189.5488056578</v>
      </c>
      <c r="G127" s="55">
        <f t="shared" si="61"/>
        <v>1537562.8442602032</v>
      </c>
      <c r="H127" s="379">
        <f t="shared" si="62"/>
        <v>290213.66427412239</v>
      </c>
      <c r="I127" s="398">
        <f t="shared" si="63"/>
        <v>290213.66427412239</v>
      </c>
      <c r="J127" s="54">
        <f t="shared" si="47"/>
        <v>0</v>
      </c>
      <c r="K127" s="54"/>
      <c r="L127" s="129"/>
      <c r="M127" s="54">
        <f t="shared" si="58"/>
        <v>0</v>
      </c>
      <c r="N127" s="129"/>
      <c r="O127" s="54">
        <f t="shared" si="48"/>
        <v>0</v>
      </c>
      <c r="P127" s="54">
        <f t="shared" si="49"/>
        <v>0</v>
      </c>
      <c r="Q127" s="1"/>
    </row>
    <row r="128" spans="2:17" ht="12.5">
      <c r="B128" s="7" t="str">
        <f t="shared" si="46"/>
        <v/>
      </c>
      <c r="C128" s="50">
        <f>IF(D93="","-",+C127+1)</f>
        <v>2042</v>
      </c>
      <c r="D128" s="12">
        <f>IF(F127+SUM(E$99:E127)=D$92,F127,D$92-SUM(E$99:E127))</f>
        <v>1488189.5488056578</v>
      </c>
      <c r="E128" s="377">
        <f t="shared" si="59"/>
        <v>98746.590909090912</v>
      </c>
      <c r="F128" s="55">
        <f t="shared" si="60"/>
        <v>1389442.9578965669</v>
      </c>
      <c r="G128" s="55">
        <f t="shared" si="61"/>
        <v>1438816.2533511124</v>
      </c>
      <c r="H128" s="379">
        <f t="shared" si="62"/>
        <v>277917.11273041321</v>
      </c>
      <c r="I128" s="398">
        <f t="shared" si="63"/>
        <v>277917.11273041321</v>
      </c>
      <c r="J128" s="54">
        <f t="shared" si="47"/>
        <v>0</v>
      </c>
      <c r="K128" s="54"/>
      <c r="L128" s="129"/>
      <c r="M128" s="54">
        <f t="shared" si="58"/>
        <v>0</v>
      </c>
      <c r="N128" s="129"/>
      <c r="O128" s="54">
        <f t="shared" si="48"/>
        <v>0</v>
      </c>
      <c r="P128" s="54">
        <f t="shared" si="49"/>
        <v>0</v>
      </c>
      <c r="Q128" s="1"/>
    </row>
    <row r="129" spans="2:17" ht="12.5">
      <c r="B129" s="7" t="str">
        <f t="shared" si="46"/>
        <v/>
      </c>
      <c r="C129" s="50">
        <f>IF(D93="","-",+C128+1)</f>
        <v>2043</v>
      </c>
      <c r="D129" s="12">
        <f>IF(F128+SUM(E$99:E128)=D$92,F128,D$92-SUM(E$99:E128))</f>
        <v>1389442.9578965669</v>
      </c>
      <c r="E129" s="377">
        <f t="shared" si="59"/>
        <v>98746.590909090912</v>
      </c>
      <c r="F129" s="55">
        <f t="shared" si="60"/>
        <v>1290696.3669874761</v>
      </c>
      <c r="G129" s="55">
        <f t="shared" si="61"/>
        <v>1340069.6624420215</v>
      </c>
      <c r="H129" s="379">
        <f t="shared" si="62"/>
        <v>265620.56118670409</v>
      </c>
      <c r="I129" s="398">
        <f t="shared" si="63"/>
        <v>265620.56118670409</v>
      </c>
      <c r="J129" s="54">
        <f t="shared" si="47"/>
        <v>0</v>
      </c>
      <c r="K129" s="54"/>
      <c r="L129" s="129"/>
      <c r="M129" s="54">
        <f t="shared" si="58"/>
        <v>0</v>
      </c>
      <c r="N129" s="129"/>
      <c r="O129" s="54">
        <f t="shared" si="48"/>
        <v>0</v>
      </c>
      <c r="P129" s="54">
        <f t="shared" si="49"/>
        <v>0</v>
      </c>
      <c r="Q129" s="1"/>
    </row>
    <row r="130" spans="2:17" ht="12.5">
      <c r="B130" s="7" t="str">
        <f t="shared" si="46"/>
        <v/>
      </c>
      <c r="C130" s="50">
        <f>IF(D93="","-",+C129+1)</f>
        <v>2044</v>
      </c>
      <c r="D130" s="12">
        <f>IF(F129+SUM(E$99:E129)=D$92,F129,D$92-SUM(E$99:E129))</f>
        <v>1290696.3669874761</v>
      </c>
      <c r="E130" s="377">
        <f t="shared" si="59"/>
        <v>98746.590909090912</v>
      </c>
      <c r="F130" s="55">
        <f t="shared" si="60"/>
        <v>1191949.7760783853</v>
      </c>
      <c r="G130" s="55">
        <f t="shared" si="61"/>
        <v>1241323.0715329307</v>
      </c>
      <c r="H130" s="379">
        <f t="shared" si="62"/>
        <v>253324.00964299493</v>
      </c>
      <c r="I130" s="398">
        <f t="shared" si="63"/>
        <v>253324.00964299493</v>
      </c>
      <c r="J130" s="54">
        <f t="shared" si="47"/>
        <v>0</v>
      </c>
      <c r="K130" s="54"/>
      <c r="L130" s="129"/>
      <c r="M130" s="54">
        <f t="shared" si="58"/>
        <v>0</v>
      </c>
      <c r="N130" s="129"/>
      <c r="O130" s="54">
        <f t="shared" si="48"/>
        <v>0</v>
      </c>
      <c r="P130" s="54">
        <f t="shared" si="49"/>
        <v>0</v>
      </c>
      <c r="Q130" s="1"/>
    </row>
    <row r="131" spans="2:17" ht="12.5">
      <c r="B131" s="7" t="str">
        <f t="shared" si="46"/>
        <v/>
      </c>
      <c r="C131" s="50">
        <f>IF(D93="","-",+C130+1)</f>
        <v>2045</v>
      </c>
      <c r="D131" s="12">
        <f>IF(F130+SUM(E$99:E130)=D$92,F130,D$92-SUM(E$99:E130))</f>
        <v>1191949.7760783853</v>
      </c>
      <c r="E131" s="377">
        <f t="shared" si="59"/>
        <v>98746.590909090912</v>
      </c>
      <c r="F131" s="55">
        <f t="shared" si="60"/>
        <v>1093203.1851692945</v>
      </c>
      <c r="G131" s="55">
        <f t="shared" si="61"/>
        <v>1142576.4806238399</v>
      </c>
      <c r="H131" s="379">
        <f t="shared" si="62"/>
        <v>241027.45809928578</v>
      </c>
      <c r="I131" s="398">
        <f t="shared" si="63"/>
        <v>241027.45809928578</v>
      </c>
      <c r="J131" s="54">
        <f t="shared" si="47"/>
        <v>0</v>
      </c>
      <c r="K131" s="54"/>
      <c r="L131" s="129"/>
      <c r="M131" s="54">
        <f t="shared" ref="M131:M154" si="64">IF(L541&lt;&gt;0,+H541-L541,0)</f>
        <v>0</v>
      </c>
      <c r="N131" s="129"/>
      <c r="O131" s="54">
        <f t="shared" ref="O131:O154" si="65">IF(N541&lt;&gt;0,+I541-N541,0)</f>
        <v>0</v>
      </c>
      <c r="P131" s="54">
        <f t="shared" ref="P131:P154" si="66">+O541-M541</f>
        <v>0</v>
      </c>
      <c r="Q131" s="1"/>
    </row>
    <row r="132" spans="2:17" ht="12.5">
      <c r="B132" s="7" t="str">
        <f t="shared" si="46"/>
        <v/>
      </c>
      <c r="C132" s="50">
        <f>IF(D93="","-",+C131+1)</f>
        <v>2046</v>
      </c>
      <c r="D132" s="12">
        <f>IF(F131+SUM(E$99:E131)=D$92,F131,D$92-SUM(E$99:E131))</f>
        <v>1093203.1851692945</v>
      </c>
      <c r="E132" s="377">
        <f t="shared" si="59"/>
        <v>98746.590909090912</v>
      </c>
      <c r="F132" s="55">
        <f t="shared" si="60"/>
        <v>994456.59426020354</v>
      </c>
      <c r="G132" s="55">
        <f t="shared" si="61"/>
        <v>1043829.8897147491</v>
      </c>
      <c r="H132" s="379">
        <f t="shared" si="62"/>
        <v>228730.9065555766</v>
      </c>
      <c r="I132" s="398">
        <f t="shared" si="63"/>
        <v>228730.9065555766</v>
      </c>
      <c r="J132" s="54">
        <f t="shared" si="47"/>
        <v>0</v>
      </c>
      <c r="K132" s="54"/>
      <c r="L132" s="129"/>
      <c r="M132" s="54">
        <f t="shared" si="64"/>
        <v>0</v>
      </c>
      <c r="N132" s="129"/>
      <c r="O132" s="54">
        <f t="shared" si="65"/>
        <v>0</v>
      </c>
      <c r="P132" s="54">
        <f t="shared" si="66"/>
        <v>0</v>
      </c>
      <c r="Q132" s="1"/>
    </row>
    <row r="133" spans="2:17" ht="12.5">
      <c r="B133" s="7" t="str">
        <f t="shared" si="46"/>
        <v/>
      </c>
      <c r="C133" s="50">
        <f>IF(D93="","-",+C132+1)</f>
        <v>2047</v>
      </c>
      <c r="D133" s="12">
        <f>IF(F132+SUM(E$99:E132)=D$92,F132,D$92-SUM(E$99:E132))</f>
        <v>994456.59426020354</v>
      </c>
      <c r="E133" s="377">
        <f t="shared" si="59"/>
        <v>98746.590909090912</v>
      </c>
      <c r="F133" s="55">
        <f t="shared" si="60"/>
        <v>895710.00335111259</v>
      </c>
      <c r="G133" s="55">
        <f t="shared" si="61"/>
        <v>945083.29880565801</v>
      </c>
      <c r="H133" s="379">
        <f t="shared" si="62"/>
        <v>216434.35501186742</v>
      </c>
      <c r="I133" s="398">
        <f t="shared" si="63"/>
        <v>216434.35501186742</v>
      </c>
      <c r="J133" s="54">
        <f t="shared" si="47"/>
        <v>0</v>
      </c>
      <c r="K133" s="54"/>
      <c r="L133" s="129"/>
      <c r="M133" s="54">
        <f t="shared" si="64"/>
        <v>0</v>
      </c>
      <c r="N133" s="129"/>
      <c r="O133" s="54">
        <f t="shared" si="65"/>
        <v>0</v>
      </c>
      <c r="P133" s="54">
        <f t="shared" si="66"/>
        <v>0</v>
      </c>
      <c r="Q133" s="1"/>
    </row>
    <row r="134" spans="2:17" ht="12.5">
      <c r="B134" s="7" t="str">
        <f t="shared" si="46"/>
        <v/>
      </c>
      <c r="C134" s="50">
        <f>IF(D93="","-",+C133+1)</f>
        <v>2048</v>
      </c>
      <c r="D134" s="12">
        <f>IF(F133+SUM(E$99:E133)=D$92,F133,D$92-SUM(E$99:E133))</f>
        <v>895710.00335111259</v>
      </c>
      <c r="E134" s="377">
        <f t="shared" si="59"/>
        <v>98746.590909090912</v>
      </c>
      <c r="F134" s="55">
        <f t="shared" si="60"/>
        <v>796963.41244202165</v>
      </c>
      <c r="G134" s="55">
        <f t="shared" si="61"/>
        <v>846336.70789656718</v>
      </c>
      <c r="H134" s="379">
        <f t="shared" si="62"/>
        <v>204137.80346815826</v>
      </c>
      <c r="I134" s="398">
        <f t="shared" si="63"/>
        <v>204137.80346815826</v>
      </c>
      <c r="J134" s="54">
        <f t="shared" si="47"/>
        <v>0</v>
      </c>
      <c r="K134" s="54"/>
      <c r="L134" s="129"/>
      <c r="M134" s="54">
        <f t="shared" si="64"/>
        <v>0</v>
      </c>
      <c r="N134" s="129"/>
      <c r="O134" s="54">
        <f t="shared" si="65"/>
        <v>0</v>
      </c>
      <c r="P134" s="54">
        <f t="shared" si="66"/>
        <v>0</v>
      </c>
      <c r="Q134" s="1"/>
    </row>
    <row r="135" spans="2:17" ht="12.5">
      <c r="B135" s="7" t="str">
        <f t="shared" si="46"/>
        <v/>
      </c>
      <c r="C135" s="50">
        <f>IF(D93="","-",+C134+1)</f>
        <v>2049</v>
      </c>
      <c r="D135" s="12">
        <f>IF(F134+SUM(E$99:E134)=D$92,F134,D$92-SUM(E$99:E134))</f>
        <v>796963.41244202165</v>
      </c>
      <c r="E135" s="377">
        <f t="shared" si="59"/>
        <v>98746.590909090912</v>
      </c>
      <c r="F135" s="55">
        <f t="shared" si="60"/>
        <v>698216.82153293071</v>
      </c>
      <c r="G135" s="55">
        <f t="shared" si="61"/>
        <v>747590.11698747613</v>
      </c>
      <c r="H135" s="379">
        <f t="shared" si="62"/>
        <v>191841.25192444908</v>
      </c>
      <c r="I135" s="398">
        <f t="shared" si="63"/>
        <v>191841.25192444908</v>
      </c>
      <c r="J135" s="54">
        <f t="shared" si="47"/>
        <v>0</v>
      </c>
      <c r="K135" s="54"/>
      <c r="L135" s="129"/>
      <c r="M135" s="54">
        <f t="shared" si="64"/>
        <v>0</v>
      </c>
      <c r="N135" s="129"/>
      <c r="O135" s="54">
        <f t="shared" si="65"/>
        <v>0</v>
      </c>
      <c r="P135" s="54">
        <f t="shared" si="66"/>
        <v>0</v>
      </c>
      <c r="Q135" s="1"/>
    </row>
    <row r="136" spans="2:17" ht="12.5">
      <c r="B136" s="7" t="str">
        <f t="shared" si="46"/>
        <v/>
      </c>
      <c r="C136" s="50">
        <f>IF(D93="","-",+C135+1)</f>
        <v>2050</v>
      </c>
      <c r="D136" s="12">
        <f>IF(F135+SUM(E$99:E135)=D$92,F135,D$92-SUM(E$99:E135))</f>
        <v>698216.82153293071</v>
      </c>
      <c r="E136" s="377">
        <f t="shared" si="59"/>
        <v>98746.590909090912</v>
      </c>
      <c r="F136" s="55">
        <f t="shared" si="60"/>
        <v>599470.23062383977</v>
      </c>
      <c r="G136" s="55">
        <f t="shared" si="61"/>
        <v>648843.5260783853</v>
      </c>
      <c r="H136" s="379">
        <f t="shared" si="62"/>
        <v>179544.70038073993</v>
      </c>
      <c r="I136" s="398">
        <f t="shared" si="63"/>
        <v>179544.70038073993</v>
      </c>
      <c r="J136" s="54">
        <f t="shared" si="47"/>
        <v>0</v>
      </c>
      <c r="K136" s="54"/>
      <c r="L136" s="129"/>
      <c r="M136" s="54">
        <f t="shared" si="64"/>
        <v>0</v>
      </c>
      <c r="N136" s="129"/>
      <c r="O136" s="54">
        <f t="shared" si="65"/>
        <v>0</v>
      </c>
      <c r="P136" s="54">
        <f t="shared" si="66"/>
        <v>0</v>
      </c>
      <c r="Q136" s="1"/>
    </row>
    <row r="137" spans="2:17" ht="12.5">
      <c r="B137" s="7" t="str">
        <f t="shared" si="46"/>
        <v/>
      </c>
      <c r="C137" s="50">
        <f>IF(D93="","-",+C136+1)</f>
        <v>2051</v>
      </c>
      <c r="D137" s="12">
        <f>IF(F136+SUM(E$99:E136)=D$92,F136,D$92-SUM(E$99:E136))</f>
        <v>599470.23062383977</v>
      </c>
      <c r="E137" s="377">
        <f t="shared" si="59"/>
        <v>98746.590909090912</v>
      </c>
      <c r="F137" s="55">
        <f t="shared" si="60"/>
        <v>500723.63971474883</v>
      </c>
      <c r="G137" s="55">
        <f t="shared" si="61"/>
        <v>550096.93516929424</v>
      </c>
      <c r="H137" s="379">
        <f t="shared" si="62"/>
        <v>167248.14883703075</v>
      </c>
      <c r="I137" s="398">
        <f t="shared" si="63"/>
        <v>167248.14883703075</v>
      </c>
      <c r="J137" s="54">
        <f t="shared" si="47"/>
        <v>0</v>
      </c>
      <c r="K137" s="54"/>
      <c r="L137" s="129"/>
      <c r="M137" s="54">
        <f t="shared" si="64"/>
        <v>0</v>
      </c>
      <c r="N137" s="129"/>
      <c r="O137" s="54">
        <f t="shared" si="65"/>
        <v>0</v>
      </c>
      <c r="P137" s="54">
        <f t="shared" si="66"/>
        <v>0</v>
      </c>
      <c r="Q137" s="1"/>
    </row>
    <row r="138" spans="2:17" ht="12.5">
      <c r="B138" s="7" t="str">
        <f t="shared" si="46"/>
        <v/>
      </c>
      <c r="C138" s="50">
        <f>IF(D93="","-",+C137+1)</f>
        <v>2052</v>
      </c>
      <c r="D138" s="12">
        <f>IF(F137+SUM(E$99:E137)=D$92,F137,D$92-SUM(E$99:E137))</f>
        <v>500723.63971474883</v>
      </c>
      <c r="E138" s="377">
        <f t="shared" si="59"/>
        <v>98746.590909090912</v>
      </c>
      <c r="F138" s="55">
        <f t="shared" si="60"/>
        <v>401977.04880565789</v>
      </c>
      <c r="G138" s="55">
        <f t="shared" si="61"/>
        <v>451350.34426020336</v>
      </c>
      <c r="H138" s="379">
        <f t="shared" si="62"/>
        <v>154951.59729332157</v>
      </c>
      <c r="I138" s="398">
        <f t="shared" si="63"/>
        <v>154951.59729332157</v>
      </c>
      <c r="J138" s="54">
        <f t="shared" si="47"/>
        <v>0</v>
      </c>
      <c r="K138" s="54"/>
      <c r="L138" s="129"/>
      <c r="M138" s="54">
        <f t="shared" si="64"/>
        <v>0</v>
      </c>
      <c r="N138" s="129"/>
      <c r="O138" s="54">
        <f t="shared" si="65"/>
        <v>0</v>
      </c>
      <c r="P138" s="54">
        <f t="shared" si="66"/>
        <v>0</v>
      </c>
      <c r="Q138" s="1"/>
    </row>
    <row r="139" spans="2:17" ht="12.5">
      <c r="B139" s="7" t="str">
        <f t="shared" si="46"/>
        <v/>
      </c>
      <c r="C139" s="50">
        <f>IF(D93="","-",+C138+1)</f>
        <v>2053</v>
      </c>
      <c r="D139" s="12">
        <f>IF(F138+SUM(E$99:E138)=D$92,F138,D$92-SUM(E$99:E138))</f>
        <v>401977.04880565789</v>
      </c>
      <c r="E139" s="377">
        <f t="shared" si="59"/>
        <v>98746.590909090912</v>
      </c>
      <c r="F139" s="55">
        <f t="shared" si="60"/>
        <v>303230.45789656695</v>
      </c>
      <c r="G139" s="55">
        <f t="shared" si="61"/>
        <v>352603.75335111242</v>
      </c>
      <c r="H139" s="379">
        <f t="shared" si="62"/>
        <v>142655.04574961239</v>
      </c>
      <c r="I139" s="398">
        <f t="shared" si="63"/>
        <v>142655.04574961239</v>
      </c>
      <c r="J139" s="54">
        <f t="shared" si="47"/>
        <v>0</v>
      </c>
      <c r="K139" s="54"/>
      <c r="L139" s="129"/>
      <c r="M139" s="54">
        <f t="shared" si="64"/>
        <v>0</v>
      </c>
      <c r="N139" s="129"/>
      <c r="O139" s="54">
        <f t="shared" si="65"/>
        <v>0</v>
      </c>
      <c r="P139" s="54">
        <f t="shared" si="66"/>
        <v>0</v>
      </c>
      <c r="Q139" s="1"/>
    </row>
    <row r="140" spans="2:17" ht="12.5">
      <c r="B140" s="7" t="str">
        <f t="shared" si="46"/>
        <v/>
      </c>
      <c r="C140" s="50">
        <f>IF(D93="","-",+C139+1)</f>
        <v>2054</v>
      </c>
      <c r="D140" s="12">
        <f>IF(F139+SUM(E$99:E139)=D$92,F139,D$92-SUM(E$99:E139))</f>
        <v>303230.45789656695</v>
      </c>
      <c r="E140" s="377">
        <f t="shared" si="59"/>
        <v>98746.590909090912</v>
      </c>
      <c r="F140" s="55">
        <f t="shared" si="60"/>
        <v>204483.86698747604</v>
      </c>
      <c r="G140" s="55">
        <f t="shared" si="61"/>
        <v>253857.16244202148</v>
      </c>
      <c r="H140" s="379">
        <f t="shared" si="62"/>
        <v>130358.49420590323</v>
      </c>
      <c r="I140" s="398">
        <f t="shared" si="63"/>
        <v>130358.49420590323</v>
      </c>
      <c r="J140" s="54">
        <f t="shared" si="47"/>
        <v>0</v>
      </c>
      <c r="K140" s="54"/>
      <c r="L140" s="129"/>
      <c r="M140" s="54">
        <f t="shared" si="64"/>
        <v>0</v>
      </c>
      <c r="N140" s="129"/>
      <c r="O140" s="54">
        <f t="shared" si="65"/>
        <v>0</v>
      </c>
      <c r="P140" s="54">
        <f t="shared" si="66"/>
        <v>0</v>
      </c>
      <c r="Q140" s="1"/>
    </row>
    <row r="141" spans="2:17" ht="12.5">
      <c r="B141" s="7" t="str">
        <f t="shared" si="46"/>
        <v/>
      </c>
      <c r="C141" s="50">
        <f>IF(D93="","-",+C140+1)</f>
        <v>2055</v>
      </c>
      <c r="D141" s="12">
        <f>IF(F140+SUM(E$99:E140)=D$92,F140,D$92-SUM(E$99:E140))</f>
        <v>204483.86698747604</v>
      </c>
      <c r="E141" s="377">
        <f t="shared" si="59"/>
        <v>98746.590909090912</v>
      </c>
      <c r="F141" s="55">
        <f t="shared" si="60"/>
        <v>105737.27607838513</v>
      </c>
      <c r="G141" s="55">
        <f t="shared" si="61"/>
        <v>155110.5715329306</v>
      </c>
      <c r="H141" s="379">
        <f t="shared" si="62"/>
        <v>118061.94266219407</v>
      </c>
      <c r="I141" s="398">
        <f t="shared" si="63"/>
        <v>118061.94266219407</v>
      </c>
      <c r="J141" s="54">
        <f t="shared" si="47"/>
        <v>0</v>
      </c>
      <c r="K141" s="54"/>
      <c r="L141" s="129"/>
      <c r="M141" s="54">
        <f t="shared" si="64"/>
        <v>0</v>
      </c>
      <c r="N141" s="129"/>
      <c r="O141" s="54">
        <f t="shared" si="65"/>
        <v>0</v>
      </c>
      <c r="P141" s="54">
        <f t="shared" si="66"/>
        <v>0</v>
      </c>
      <c r="Q141" s="1"/>
    </row>
    <row r="142" spans="2:17" ht="12.5">
      <c r="B142" s="7" t="str">
        <f t="shared" si="46"/>
        <v/>
      </c>
      <c r="C142" s="50">
        <f>IF(D93="","-",+C141+1)</f>
        <v>2056</v>
      </c>
      <c r="D142" s="12">
        <f>IF(F141+SUM(E$99:E141)=D$92,F141,D$92-SUM(E$99:E141))</f>
        <v>105737.27607838513</v>
      </c>
      <c r="E142" s="377">
        <f t="shared" si="59"/>
        <v>98746.590909090912</v>
      </c>
      <c r="F142" s="55">
        <f t="shared" si="60"/>
        <v>6990.6851692942146</v>
      </c>
      <c r="G142" s="55">
        <f t="shared" si="61"/>
        <v>56363.98062383967</v>
      </c>
      <c r="H142" s="379">
        <f t="shared" si="62"/>
        <v>105765.3911184849</v>
      </c>
      <c r="I142" s="398">
        <f t="shared" si="63"/>
        <v>105765.3911184849</v>
      </c>
      <c r="J142" s="54">
        <f t="shared" si="47"/>
        <v>0</v>
      </c>
      <c r="K142" s="54"/>
      <c r="L142" s="129"/>
      <c r="M142" s="54">
        <f t="shared" si="64"/>
        <v>0</v>
      </c>
      <c r="N142" s="129"/>
      <c r="O142" s="54">
        <f t="shared" si="65"/>
        <v>0</v>
      </c>
      <c r="P142" s="54">
        <f t="shared" si="66"/>
        <v>0</v>
      </c>
      <c r="Q142" s="1"/>
    </row>
    <row r="143" spans="2:17" ht="12.5">
      <c r="B143" s="7" t="str">
        <f t="shared" si="46"/>
        <v/>
      </c>
      <c r="C143" s="50">
        <f>IF(D93="","-",+C142+1)</f>
        <v>2057</v>
      </c>
      <c r="D143" s="12">
        <f>IF(F142+SUM(E$99:E142)=D$92,F142,D$92-SUM(E$99:E142))</f>
        <v>6990.6851692942146</v>
      </c>
      <c r="E143" s="377">
        <f t="shared" si="59"/>
        <v>6990.6851692942146</v>
      </c>
      <c r="F143" s="55">
        <f t="shared" si="60"/>
        <v>0</v>
      </c>
      <c r="G143" s="55">
        <f t="shared" si="61"/>
        <v>3495.3425846471073</v>
      </c>
      <c r="H143" s="379">
        <f t="shared" si="62"/>
        <v>7425.9473880639143</v>
      </c>
      <c r="I143" s="398">
        <f t="shared" si="63"/>
        <v>7425.9473880639143</v>
      </c>
      <c r="J143" s="54">
        <f t="shared" si="47"/>
        <v>0</v>
      </c>
      <c r="K143" s="54"/>
      <c r="L143" s="129"/>
      <c r="M143" s="54">
        <f t="shared" si="64"/>
        <v>0</v>
      </c>
      <c r="N143" s="129"/>
      <c r="O143" s="54">
        <f t="shared" si="65"/>
        <v>0</v>
      </c>
      <c r="P143" s="54">
        <f t="shared" si="66"/>
        <v>0</v>
      </c>
      <c r="Q143" s="1"/>
    </row>
    <row r="144" spans="2:17" ht="12.5">
      <c r="B144" s="7" t="str">
        <f t="shared" si="46"/>
        <v/>
      </c>
      <c r="C144" s="50">
        <f>IF(D93="","-",+C143+1)</f>
        <v>2058</v>
      </c>
      <c r="D144" s="12">
        <f>IF(F143+SUM(E$99:E143)=D$92,F143,D$92-SUM(E$99:E143))</f>
        <v>0</v>
      </c>
      <c r="E144" s="377">
        <f t="shared" si="59"/>
        <v>0</v>
      </c>
      <c r="F144" s="55">
        <f t="shared" si="60"/>
        <v>0</v>
      </c>
      <c r="G144" s="55">
        <f t="shared" si="61"/>
        <v>0</v>
      </c>
      <c r="H144" s="379">
        <f t="shared" si="62"/>
        <v>0</v>
      </c>
      <c r="I144" s="398">
        <f t="shared" si="63"/>
        <v>0</v>
      </c>
      <c r="J144" s="54">
        <f t="shared" si="47"/>
        <v>0</v>
      </c>
      <c r="K144" s="54"/>
      <c r="L144" s="129"/>
      <c r="M144" s="54">
        <f t="shared" si="64"/>
        <v>0</v>
      </c>
      <c r="N144" s="129"/>
      <c r="O144" s="54">
        <f t="shared" si="65"/>
        <v>0</v>
      </c>
      <c r="P144" s="54">
        <f t="shared" si="66"/>
        <v>0</v>
      </c>
      <c r="Q144" s="1"/>
    </row>
    <row r="145" spans="2:17" ht="12.5">
      <c r="B145" s="7" t="str">
        <f t="shared" si="46"/>
        <v/>
      </c>
      <c r="C145" s="50">
        <f>IF(D93="","-",+C144+1)</f>
        <v>2059</v>
      </c>
      <c r="D145" s="12">
        <f>IF(F144+SUM(E$99:E144)=D$92,F144,D$92-SUM(E$99:E144))</f>
        <v>0</v>
      </c>
      <c r="E145" s="377">
        <f t="shared" si="59"/>
        <v>0</v>
      </c>
      <c r="F145" s="55">
        <f t="shared" si="60"/>
        <v>0</v>
      </c>
      <c r="G145" s="55">
        <f t="shared" si="61"/>
        <v>0</v>
      </c>
      <c r="H145" s="379">
        <f t="shared" si="62"/>
        <v>0</v>
      </c>
      <c r="I145" s="398">
        <f t="shared" si="63"/>
        <v>0</v>
      </c>
      <c r="J145" s="54">
        <f t="shared" si="47"/>
        <v>0</v>
      </c>
      <c r="K145" s="54"/>
      <c r="L145" s="129"/>
      <c r="M145" s="54">
        <f t="shared" si="64"/>
        <v>0</v>
      </c>
      <c r="N145" s="129"/>
      <c r="O145" s="54">
        <f t="shared" si="65"/>
        <v>0</v>
      </c>
      <c r="P145" s="54">
        <f t="shared" si="66"/>
        <v>0</v>
      </c>
      <c r="Q145" s="1"/>
    </row>
    <row r="146" spans="2:17" ht="12.5">
      <c r="B146" s="7" t="str">
        <f t="shared" si="46"/>
        <v/>
      </c>
      <c r="C146" s="50">
        <f>IF(D93="","-",+C145+1)</f>
        <v>2060</v>
      </c>
      <c r="D146" s="12">
        <f>IF(F145+SUM(E$99:E145)=D$92,F145,D$92-SUM(E$99:E145))</f>
        <v>0</v>
      </c>
      <c r="E146" s="377">
        <f t="shared" si="59"/>
        <v>0</v>
      </c>
      <c r="F146" s="55">
        <f t="shared" si="60"/>
        <v>0</v>
      </c>
      <c r="G146" s="55">
        <f t="shared" si="61"/>
        <v>0</v>
      </c>
      <c r="H146" s="379">
        <f t="shared" si="62"/>
        <v>0</v>
      </c>
      <c r="I146" s="398">
        <f t="shared" si="63"/>
        <v>0</v>
      </c>
      <c r="J146" s="54">
        <f t="shared" si="47"/>
        <v>0</v>
      </c>
      <c r="K146" s="54"/>
      <c r="L146" s="129"/>
      <c r="M146" s="54">
        <f t="shared" si="64"/>
        <v>0</v>
      </c>
      <c r="N146" s="129"/>
      <c r="O146" s="54">
        <f t="shared" si="65"/>
        <v>0</v>
      </c>
      <c r="P146" s="54">
        <f t="shared" si="66"/>
        <v>0</v>
      </c>
      <c r="Q146" s="1"/>
    </row>
    <row r="147" spans="2:17" ht="12.5">
      <c r="B147" s="7" t="str">
        <f t="shared" si="46"/>
        <v/>
      </c>
      <c r="C147" s="50">
        <f>IF(D93="","-",+C146+1)</f>
        <v>2061</v>
      </c>
      <c r="D147" s="12">
        <f>IF(F146+SUM(E$99:E146)=D$92,F146,D$92-SUM(E$99:E146))</f>
        <v>0</v>
      </c>
      <c r="E147" s="377">
        <f t="shared" si="59"/>
        <v>0</v>
      </c>
      <c r="F147" s="55">
        <f t="shared" si="60"/>
        <v>0</v>
      </c>
      <c r="G147" s="55">
        <f t="shared" si="61"/>
        <v>0</v>
      </c>
      <c r="H147" s="379">
        <f t="shared" si="62"/>
        <v>0</v>
      </c>
      <c r="I147" s="398">
        <f t="shared" si="63"/>
        <v>0</v>
      </c>
      <c r="J147" s="54">
        <f t="shared" si="47"/>
        <v>0</v>
      </c>
      <c r="K147" s="54"/>
      <c r="L147" s="129"/>
      <c r="M147" s="54">
        <f t="shared" si="64"/>
        <v>0</v>
      </c>
      <c r="N147" s="129"/>
      <c r="O147" s="54">
        <f t="shared" si="65"/>
        <v>0</v>
      </c>
      <c r="P147" s="54">
        <f t="shared" si="66"/>
        <v>0</v>
      </c>
      <c r="Q147" s="1"/>
    </row>
    <row r="148" spans="2:17" ht="12.5">
      <c r="B148" s="7" t="str">
        <f t="shared" si="46"/>
        <v/>
      </c>
      <c r="C148" s="50">
        <f>IF(D93="","-",+C147+1)</f>
        <v>2062</v>
      </c>
      <c r="D148" s="12">
        <f>IF(F147+SUM(E$99:E147)=D$92,F147,D$92-SUM(E$99:E147))</f>
        <v>0</v>
      </c>
      <c r="E148" s="377">
        <f t="shared" si="59"/>
        <v>0</v>
      </c>
      <c r="F148" s="55">
        <f t="shared" si="60"/>
        <v>0</v>
      </c>
      <c r="G148" s="55">
        <f t="shared" si="61"/>
        <v>0</v>
      </c>
      <c r="H148" s="379">
        <f t="shared" si="62"/>
        <v>0</v>
      </c>
      <c r="I148" s="398">
        <f t="shared" si="63"/>
        <v>0</v>
      </c>
      <c r="J148" s="54">
        <f t="shared" si="47"/>
        <v>0</v>
      </c>
      <c r="K148" s="54"/>
      <c r="L148" s="129"/>
      <c r="M148" s="54">
        <f t="shared" si="64"/>
        <v>0</v>
      </c>
      <c r="N148" s="129"/>
      <c r="O148" s="54">
        <f t="shared" si="65"/>
        <v>0</v>
      </c>
      <c r="P148" s="54">
        <f t="shared" si="66"/>
        <v>0</v>
      </c>
      <c r="Q148" s="1"/>
    </row>
    <row r="149" spans="2:17" ht="12.5">
      <c r="B149" s="7" t="str">
        <f t="shared" si="46"/>
        <v/>
      </c>
      <c r="C149" s="50">
        <f>IF(D93="","-",+C148+1)</f>
        <v>2063</v>
      </c>
      <c r="D149" s="12">
        <f>IF(F148+SUM(E$99:E148)=D$92,F148,D$92-SUM(E$99:E148))</f>
        <v>0</v>
      </c>
      <c r="E149" s="377">
        <f t="shared" si="59"/>
        <v>0</v>
      </c>
      <c r="F149" s="55">
        <f t="shared" si="60"/>
        <v>0</v>
      </c>
      <c r="G149" s="55">
        <f t="shared" si="61"/>
        <v>0</v>
      </c>
      <c r="H149" s="379">
        <f t="shared" si="62"/>
        <v>0</v>
      </c>
      <c r="I149" s="398">
        <f t="shared" si="63"/>
        <v>0</v>
      </c>
      <c r="J149" s="54">
        <f t="shared" si="47"/>
        <v>0</v>
      </c>
      <c r="K149" s="54"/>
      <c r="L149" s="129"/>
      <c r="M149" s="54">
        <f t="shared" si="64"/>
        <v>0</v>
      </c>
      <c r="N149" s="129"/>
      <c r="O149" s="54">
        <f t="shared" si="65"/>
        <v>0</v>
      </c>
      <c r="P149" s="54">
        <f t="shared" si="66"/>
        <v>0</v>
      </c>
      <c r="Q149" s="1"/>
    </row>
    <row r="150" spans="2:17" ht="12.5">
      <c r="B150" s="7" t="str">
        <f t="shared" si="46"/>
        <v/>
      </c>
      <c r="C150" s="50">
        <f>IF(D93="","-",+C149+1)</f>
        <v>2064</v>
      </c>
      <c r="D150" s="12">
        <f>IF(F149+SUM(E$99:E149)=D$92,F149,D$92-SUM(E$99:E149))</f>
        <v>0</v>
      </c>
      <c r="E150" s="377">
        <f t="shared" si="59"/>
        <v>0</v>
      </c>
      <c r="F150" s="55">
        <f t="shared" si="60"/>
        <v>0</v>
      </c>
      <c r="G150" s="55">
        <f t="shared" si="61"/>
        <v>0</v>
      </c>
      <c r="H150" s="379">
        <f t="shared" si="62"/>
        <v>0</v>
      </c>
      <c r="I150" s="398">
        <f t="shared" si="63"/>
        <v>0</v>
      </c>
      <c r="J150" s="54">
        <f t="shared" si="47"/>
        <v>0</v>
      </c>
      <c r="K150" s="54"/>
      <c r="L150" s="129"/>
      <c r="M150" s="54">
        <f t="shared" si="64"/>
        <v>0</v>
      </c>
      <c r="N150" s="129"/>
      <c r="O150" s="54">
        <f t="shared" si="65"/>
        <v>0</v>
      </c>
      <c r="P150" s="54">
        <f t="shared" si="66"/>
        <v>0</v>
      </c>
      <c r="Q150" s="1"/>
    </row>
    <row r="151" spans="2:17" ht="12.5">
      <c r="B151" s="7" t="str">
        <f t="shared" si="46"/>
        <v/>
      </c>
      <c r="C151" s="50">
        <f>IF(D93="","-",+C150+1)</f>
        <v>2065</v>
      </c>
      <c r="D151" s="12">
        <f>IF(F150+SUM(E$99:E150)=D$92,F150,D$92-SUM(E$99:E150))</f>
        <v>0</v>
      </c>
      <c r="E151" s="377">
        <f t="shared" si="59"/>
        <v>0</v>
      </c>
      <c r="F151" s="55">
        <f t="shared" si="60"/>
        <v>0</v>
      </c>
      <c r="G151" s="55">
        <f t="shared" si="61"/>
        <v>0</v>
      </c>
      <c r="H151" s="379">
        <f t="shared" si="62"/>
        <v>0</v>
      </c>
      <c r="I151" s="398">
        <f t="shared" si="63"/>
        <v>0</v>
      </c>
      <c r="J151" s="54">
        <f t="shared" si="47"/>
        <v>0</v>
      </c>
      <c r="K151" s="54"/>
      <c r="L151" s="129"/>
      <c r="M151" s="54">
        <f t="shared" si="64"/>
        <v>0</v>
      </c>
      <c r="N151" s="129"/>
      <c r="O151" s="54">
        <f t="shared" si="65"/>
        <v>0</v>
      </c>
      <c r="P151" s="54">
        <f t="shared" si="66"/>
        <v>0</v>
      </c>
      <c r="Q151" s="1"/>
    </row>
    <row r="152" spans="2:17" ht="12.5">
      <c r="B152" s="7" t="str">
        <f t="shared" si="46"/>
        <v/>
      </c>
      <c r="C152" s="50">
        <f>IF(D93="","-",+C151+1)</f>
        <v>2066</v>
      </c>
      <c r="D152" s="12">
        <f>IF(F151+SUM(E$99:E151)=D$92,F151,D$92-SUM(E$99:E151))</f>
        <v>0</v>
      </c>
      <c r="E152" s="377">
        <f t="shared" si="59"/>
        <v>0</v>
      </c>
      <c r="F152" s="55">
        <f t="shared" si="60"/>
        <v>0</v>
      </c>
      <c r="G152" s="55">
        <f t="shared" si="61"/>
        <v>0</v>
      </c>
      <c r="H152" s="379">
        <f t="shared" si="62"/>
        <v>0</v>
      </c>
      <c r="I152" s="398">
        <f t="shared" si="63"/>
        <v>0</v>
      </c>
      <c r="J152" s="54">
        <f t="shared" si="47"/>
        <v>0</v>
      </c>
      <c r="K152" s="54"/>
      <c r="L152" s="129"/>
      <c r="M152" s="54">
        <f t="shared" si="64"/>
        <v>0</v>
      </c>
      <c r="N152" s="129"/>
      <c r="O152" s="54">
        <f t="shared" si="65"/>
        <v>0</v>
      </c>
      <c r="P152" s="54">
        <f t="shared" si="66"/>
        <v>0</v>
      </c>
      <c r="Q152" s="1"/>
    </row>
    <row r="153" spans="2:17" ht="12.5">
      <c r="B153" s="7" t="str">
        <f t="shared" si="46"/>
        <v/>
      </c>
      <c r="C153" s="50">
        <f>IF(D93="","-",+C152+1)</f>
        <v>2067</v>
      </c>
      <c r="D153" s="12">
        <f>IF(F152+SUM(E$99:E152)=D$92,F152,D$92-SUM(E$99:E152))</f>
        <v>0</v>
      </c>
      <c r="E153" s="377">
        <f t="shared" si="59"/>
        <v>0</v>
      </c>
      <c r="F153" s="55">
        <f t="shared" si="60"/>
        <v>0</v>
      </c>
      <c r="G153" s="55">
        <f t="shared" si="61"/>
        <v>0</v>
      </c>
      <c r="H153" s="379">
        <f t="shared" si="62"/>
        <v>0</v>
      </c>
      <c r="I153" s="398">
        <f t="shared" si="63"/>
        <v>0</v>
      </c>
      <c r="J153" s="54">
        <f t="shared" si="47"/>
        <v>0</v>
      </c>
      <c r="K153" s="54"/>
      <c r="L153" s="129"/>
      <c r="M153" s="54">
        <f t="shared" si="64"/>
        <v>0</v>
      </c>
      <c r="N153" s="129"/>
      <c r="O153" s="54">
        <f t="shared" si="65"/>
        <v>0</v>
      </c>
      <c r="P153" s="54">
        <f t="shared" si="66"/>
        <v>0</v>
      </c>
      <c r="Q153" s="1"/>
    </row>
    <row r="154" spans="2:17" ht="13" thickBot="1">
      <c r="B154" s="7" t="str">
        <f t="shared" si="46"/>
        <v/>
      </c>
      <c r="C154" s="59">
        <f>IF(D93="","-",+C153+1)</f>
        <v>2068</v>
      </c>
      <c r="D154" s="12">
        <f>IF(F153+SUM(E$99:E153)=D$92,F153,D$92-SUM(E$99:E153))</f>
        <v>0</v>
      </c>
      <c r="E154" s="377">
        <f t="shared" si="59"/>
        <v>0</v>
      </c>
      <c r="F154" s="55">
        <f t="shared" si="60"/>
        <v>0</v>
      </c>
      <c r="G154" s="55">
        <f t="shared" si="61"/>
        <v>0</v>
      </c>
      <c r="H154" s="379">
        <f t="shared" si="62"/>
        <v>0</v>
      </c>
      <c r="I154" s="398">
        <f t="shared" si="63"/>
        <v>0</v>
      </c>
      <c r="J154" s="54">
        <f t="shared" si="47"/>
        <v>0</v>
      </c>
      <c r="K154" s="54"/>
      <c r="L154" s="130"/>
      <c r="M154" s="64">
        <f t="shared" si="64"/>
        <v>0</v>
      </c>
      <c r="N154" s="130"/>
      <c r="O154" s="64">
        <f t="shared" si="65"/>
        <v>0</v>
      </c>
      <c r="P154" s="64">
        <f t="shared" si="66"/>
        <v>0</v>
      </c>
      <c r="Q154" s="1"/>
    </row>
    <row r="155" spans="2:17" ht="12.5">
      <c r="C155" s="12" t="s">
        <v>78</v>
      </c>
      <c r="D155" s="292"/>
      <c r="E155" s="292">
        <f>SUM(E99:E154)</f>
        <v>4344849.9999999991</v>
      </c>
      <c r="F155" s="292"/>
      <c r="G155" s="292"/>
      <c r="H155" s="292">
        <f>SUM(H99:H154)</f>
        <v>15896197.417643214</v>
      </c>
      <c r="I155" s="292">
        <f>SUM(I99:I154)</f>
        <v>15896197.417643214</v>
      </c>
      <c r="J155" s="292">
        <f>SUM(J99:J154)</f>
        <v>0</v>
      </c>
      <c r="K155" s="292"/>
      <c r="L155" s="292"/>
      <c r="M155" s="292"/>
      <c r="N155" s="292"/>
      <c r="O155" s="292"/>
      <c r="P155" s="1"/>
      <c r="Q155" s="1"/>
    </row>
    <row r="156" spans="2:17" ht="12.5">
      <c r="C156" t="s">
        <v>92</v>
      </c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  <c r="Q156" s="1"/>
    </row>
    <row r="157" spans="2:17" ht="12.5">
      <c r="C157" s="85"/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  <c r="Q157" s="1"/>
    </row>
    <row r="158" spans="2:17" ht="13">
      <c r="C158" s="104" t="s">
        <v>132</v>
      </c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  <c r="Q158" s="1"/>
    </row>
    <row r="159" spans="2:17" ht="13">
      <c r="C159" s="25" t="s">
        <v>79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80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/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102" t="s">
        <v>131</v>
      </c>
      <c r="Q162" s="1"/>
    </row>
  </sheetData>
  <conditionalFormatting sqref="C17:C72">
    <cfRule type="cellIs" dxfId="87" priority="1" stopIfTrue="1" operator="equal">
      <formula>$I$10</formula>
    </cfRule>
  </conditionalFormatting>
  <conditionalFormatting sqref="C99:C154">
    <cfRule type="cellIs" dxfId="8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87"/>
  <dimension ref="A1:Q162"/>
  <sheetViews>
    <sheetView zoomScaleNormal="100" zoomScaleSheetLayoutView="75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8" customWidth="1"/>
    <col min="13" max="13" width="17.7265625" customWidth="1"/>
    <col min="14" max="14" width="19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36 of 77</v>
      </c>
      <c r="Q1" s="13"/>
    </row>
    <row r="2" spans="1:17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101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/>
      <c r="P3" s="97">
        <v>1</v>
      </c>
    </row>
    <row r="4" spans="1:17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7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701181.12851951807</v>
      </c>
      <c r="P5" s="1"/>
    </row>
    <row r="6" spans="1:17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701181.12851951807</v>
      </c>
      <c r="O6" s="1"/>
      <c r="P6" s="1"/>
    </row>
    <row r="7" spans="1:17" ht="13.5" thickBot="1">
      <c r="C7" s="25" t="s">
        <v>48</v>
      </c>
      <c r="D7" s="90" t="s">
        <v>299</v>
      </c>
      <c r="E7" s="405"/>
      <c r="F7" s="1"/>
      <c r="G7" s="1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7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263</v>
      </c>
      <c r="E9" s="456" t="s">
        <v>497</v>
      </c>
      <c r="F9" s="31"/>
      <c r="G9" s="461" t="s">
        <v>550</v>
      </c>
      <c r="H9" s="31"/>
      <c r="I9" s="32"/>
      <c r="J9" s="33"/>
      <c r="P9" s="1"/>
    </row>
    <row r="10" spans="1:17" ht="13">
      <c r="C10" s="34" t="s">
        <v>51</v>
      </c>
      <c r="D10" s="362">
        <v>6389739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7" ht="12.5">
      <c r="C11" s="34" t="s">
        <v>54</v>
      </c>
      <c r="D11" s="37">
        <v>2013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2">
        <v>9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155847.29268292684</v>
      </c>
      <c r="J14" s="292"/>
      <c r="K14" s="292"/>
      <c r="L14" s="292"/>
      <c r="M14" s="292"/>
      <c r="N14" s="292"/>
      <c r="O14" s="1"/>
      <c r="P14" s="1"/>
    </row>
    <row r="15" spans="1:17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42" t="s">
        <v>68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2013</v>
      </c>
      <c r="D17" s="425">
        <v>1750000</v>
      </c>
      <c r="E17" s="426">
        <v>17361.111111111109</v>
      </c>
      <c r="F17" s="425">
        <v>1732638.888888889</v>
      </c>
      <c r="G17" s="426">
        <v>259908.17345772672</v>
      </c>
      <c r="H17" s="420">
        <v>259908.17345772672</v>
      </c>
      <c r="I17" s="422">
        <v>0</v>
      </c>
      <c r="J17" s="52"/>
      <c r="K17" s="112">
        <f t="shared" ref="K17:K22" si="0">G17</f>
        <v>259908.17345772672</v>
      </c>
      <c r="L17" s="53">
        <f t="shared" ref="L17:L22" si="1">IF(K17&lt;&gt;0,+G17-K17,0)</f>
        <v>0</v>
      </c>
      <c r="M17" s="112">
        <f t="shared" ref="M17:M22" si="2">H17</f>
        <v>259908.17345772672</v>
      </c>
      <c r="N17" s="53">
        <f t="shared" ref="N17:N22" si="3">IF(M17&lt;&gt;0,+H17-M17,0)</f>
        <v>0</v>
      </c>
      <c r="O17" s="54">
        <f t="shared" ref="O17:O22" si="4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2014</v>
      </c>
      <c r="D18" s="425">
        <v>1732638.888888889</v>
      </c>
      <c r="E18" s="419">
        <v>72336.119047619053</v>
      </c>
      <c r="F18" s="425">
        <v>1660302.7698412701</v>
      </c>
      <c r="G18" s="419">
        <v>296328.40957577864</v>
      </c>
      <c r="H18" s="420">
        <v>296328.40957577864</v>
      </c>
      <c r="I18" s="422">
        <v>0</v>
      </c>
      <c r="J18" s="52"/>
      <c r="K18" s="113">
        <f t="shared" si="0"/>
        <v>296328.40957577864</v>
      </c>
      <c r="L18" s="54">
        <f t="shared" si="1"/>
        <v>0</v>
      </c>
      <c r="M18" s="113">
        <f t="shared" si="2"/>
        <v>296328.40957577864</v>
      </c>
      <c r="N18" s="54">
        <f t="shared" si="3"/>
        <v>0</v>
      </c>
      <c r="O18" s="54">
        <f t="shared" si="4"/>
        <v>0</v>
      </c>
      <c r="P18" s="1"/>
    </row>
    <row r="19" spans="2:16" ht="12.5">
      <c r="B19" s="7" t="str">
        <f>IF(D19=F18,"","IU")</f>
        <v/>
      </c>
      <c r="C19" s="50">
        <f>IF(D11="","-",+C18+1)</f>
        <v>2015</v>
      </c>
      <c r="D19" s="425">
        <v>1660302.7698412701</v>
      </c>
      <c r="E19" s="419">
        <v>152136.64285714287</v>
      </c>
      <c r="F19" s="425">
        <v>1508166.1269841271</v>
      </c>
      <c r="G19" s="419">
        <v>350769.36244899174</v>
      </c>
      <c r="H19" s="420">
        <v>350769.36244899174</v>
      </c>
      <c r="I19" s="52">
        <v>0</v>
      </c>
      <c r="J19" s="52"/>
      <c r="K19" s="113">
        <f t="shared" si="0"/>
        <v>350769.36244899174</v>
      </c>
      <c r="L19" s="54">
        <f t="shared" si="1"/>
        <v>0</v>
      </c>
      <c r="M19" s="113">
        <f t="shared" si="2"/>
        <v>350769.36244899174</v>
      </c>
      <c r="N19" s="54">
        <f t="shared" si="3"/>
        <v>0</v>
      </c>
      <c r="O19" s="54">
        <f t="shared" si="4"/>
        <v>0</v>
      </c>
      <c r="P19" s="1"/>
    </row>
    <row r="20" spans="2:16" ht="12.5">
      <c r="B20" s="7" t="str">
        <f t="shared" ref="B20:B72" si="5">IF(D20=F19,"","IU")</f>
        <v>IU</v>
      </c>
      <c r="C20" s="50">
        <f>IF(D11="","-",+C19+1)</f>
        <v>2016</v>
      </c>
      <c r="D20" s="425">
        <v>6147905.1269841269</v>
      </c>
      <c r="E20" s="419">
        <v>152136.64285714287</v>
      </c>
      <c r="F20" s="425">
        <v>5995768.4841269841</v>
      </c>
      <c r="G20" s="419">
        <v>932066.05749159923</v>
      </c>
      <c r="H20" s="420">
        <v>932066.05749159923</v>
      </c>
      <c r="I20" s="52">
        <f>H20-G20</f>
        <v>0</v>
      </c>
      <c r="J20" s="52"/>
      <c r="K20" s="113">
        <f t="shared" si="0"/>
        <v>932066.05749159923</v>
      </c>
      <c r="L20" s="54">
        <f t="shared" si="1"/>
        <v>0</v>
      </c>
      <c r="M20" s="113">
        <f t="shared" si="2"/>
        <v>932066.05749159923</v>
      </c>
      <c r="N20" s="54">
        <f t="shared" si="3"/>
        <v>0</v>
      </c>
      <c r="O20" s="54">
        <f t="shared" si="4"/>
        <v>0</v>
      </c>
      <c r="P20" s="1"/>
    </row>
    <row r="21" spans="2:16" ht="12.5">
      <c r="B21" s="7" t="str">
        <f t="shared" si="5"/>
        <v/>
      </c>
      <c r="C21" s="50">
        <f>IF(D11="","-",+C20+1)</f>
        <v>2017</v>
      </c>
      <c r="D21" s="425">
        <v>5995768.4841269841</v>
      </c>
      <c r="E21" s="419">
        <v>148598.58139534883</v>
      </c>
      <c r="F21" s="425">
        <v>5847169.9027316356</v>
      </c>
      <c r="G21" s="419">
        <v>882224.40250085481</v>
      </c>
      <c r="H21" s="420">
        <v>882224.40250085481</v>
      </c>
      <c r="I21" s="52">
        <f t="shared" ref="I21:I72" si="6">H21-G21</f>
        <v>0</v>
      </c>
      <c r="J21" s="52"/>
      <c r="K21" s="113">
        <f t="shared" si="0"/>
        <v>882224.40250085481</v>
      </c>
      <c r="L21" s="54">
        <f t="shared" si="1"/>
        <v>0</v>
      </c>
      <c r="M21" s="113">
        <f t="shared" si="2"/>
        <v>882224.40250085481</v>
      </c>
      <c r="N21" s="54">
        <f t="shared" si="3"/>
        <v>0</v>
      </c>
      <c r="O21" s="54">
        <f t="shared" si="4"/>
        <v>0</v>
      </c>
      <c r="P21" s="1"/>
    </row>
    <row r="22" spans="2:16" ht="12.5">
      <c r="B22" s="7" t="str">
        <f t="shared" si="5"/>
        <v/>
      </c>
      <c r="C22" s="50">
        <f>IF(D11="","-",+C21+1)</f>
        <v>2018</v>
      </c>
      <c r="D22" s="425">
        <v>5847169.9027316356</v>
      </c>
      <c r="E22" s="419">
        <v>155847.29268292684</v>
      </c>
      <c r="F22" s="425">
        <v>5691322.6100487085</v>
      </c>
      <c r="G22" s="419">
        <v>889084.4471340694</v>
      </c>
      <c r="H22" s="420">
        <v>889084.4471340694</v>
      </c>
      <c r="I22" s="52">
        <f t="shared" si="6"/>
        <v>0</v>
      </c>
      <c r="J22" s="52"/>
      <c r="K22" s="113">
        <f t="shared" si="0"/>
        <v>889084.4471340694</v>
      </c>
      <c r="L22" s="54">
        <f t="shared" si="1"/>
        <v>0</v>
      </c>
      <c r="M22" s="113">
        <f t="shared" si="2"/>
        <v>889084.4471340694</v>
      </c>
      <c r="N22" s="54">
        <f t="shared" si="3"/>
        <v>0</v>
      </c>
      <c r="O22" s="54">
        <f t="shared" si="4"/>
        <v>0</v>
      </c>
      <c r="P22" s="1"/>
    </row>
    <row r="23" spans="2:16" ht="12.5">
      <c r="B23" s="7" t="str">
        <f t="shared" si="5"/>
        <v/>
      </c>
      <c r="C23" s="50">
        <f>IF(D11="","-",+C22+1)</f>
        <v>2019</v>
      </c>
      <c r="D23" s="425">
        <v>5691322.6100487085</v>
      </c>
      <c r="E23" s="419">
        <v>155847.29268292684</v>
      </c>
      <c r="F23" s="425">
        <v>5535475.3173657814</v>
      </c>
      <c r="G23" s="419">
        <v>869277.17590012413</v>
      </c>
      <c r="H23" s="420">
        <v>869277.17590012413</v>
      </c>
      <c r="I23" s="52">
        <f t="shared" si="6"/>
        <v>0</v>
      </c>
      <c r="J23" s="52"/>
      <c r="K23" s="113">
        <f t="shared" ref="K23" si="7">G23</f>
        <v>869277.17590012413</v>
      </c>
      <c r="L23" s="54">
        <f t="shared" ref="L23" si="8">IF(K23&lt;&gt;0,+G23-K23,0)</f>
        <v>0</v>
      </c>
      <c r="M23" s="113">
        <f t="shared" ref="M23" si="9">H23</f>
        <v>869277.17590012413</v>
      </c>
      <c r="N23" s="54">
        <f t="shared" ref="N23:N72" si="10">IF(M23&lt;&gt;0,+H23-M23,0)</f>
        <v>0</v>
      </c>
      <c r="O23" s="54">
        <f t="shared" ref="O23:O72" si="11">+N23-L23</f>
        <v>0</v>
      </c>
      <c r="P23" s="1"/>
    </row>
    <row r="24" spans="2:16" ht="12.5">
      <c r="B24" s="7" t="str">
        <f t="shared" si="5"/>
        <v/>
      </c>
      <c r="C24" s="50">
        <f>IF(D11="","-",+C23+1)</f>
        <v>2020</v>
      </c>
      <c r="D24" s="425">
        <v>5535475.3173657814</v>
      </c>
      <c r="E24" s="419">
        <v>155847.29268292684</v>
      </c>
      <c r="F24" s="425">
        <v>5379628.0246828543</v>
      </c>
      <c r="G24" s="419">
        <v>714348.32768844545</v>
      </c>
      <c r="H24" s="420">
        <v>714348.32768844545</v>
      </c>
      <c r="I24" s="52">
        <f t="shared" si="6"/>
        <v>0</v>
      </c>
      <c r="J24" s="52"/>
      <c r="K24" s="113">
        <f t="shared" ref="K24" si="12">G24</f>
        <v>714348.32768844545</v>
      </c>
      <c r="L24" s="54">
        <f t="shared" ref="L24" si="13">IF(K24&lt;&gt;0,+G24-K24,0)</f>
        <v>0</v>
      </c>
      <c r="M24" s="113">
        <f t="shared" ref="M24" si="14">H24</f>
        <v>714348.32768844545</v>
      </c>
      <c r="N24" s="54">
        <f t="shared" si="10"/>
        <v>0</v>
      </c>
      <c r="O24" s="54">
        <f t="shared" si="11"/>
        <v>0</v>
      </c>
      <c r="P24" s="1"/>
    </row>
    <row r="25" spans="2:16" ht="12.5">
      <c r="B25" s="7" t="str">
        <f t="shared" si="5"/>
        <v>IU</v>
      </c>
      <c r="C25" s="50">
        <f>IF(D11="","-",+C24+1)</f>
        <v>2021</v>
      </c>
      <c r="D25" s="425">
        <v>5386876.7359704329</v>
      </c>
      <c r="E25" s="419">
        <v>152136.64285714287</v>
      </c>
      <c r="F25" s="425">
        <v>5234740.0931132901</v>
      </c>
      <c r="G25" s="419">
        <v>715106.47264918196</v>
      </c>
      <c r="H25" s="420">
        <v>715106.47264918196</v>
      </c>
      <c r="I25" s="52">
        <f t="shared" si="6"/>
        <v>0</v>
      </c>
      <c r="J25" s="52"/>
      <c r="K25" s="113">
        <f t="shared" ref="K25" si="15">G25</f>
        <v>715106.47264918196</v>
      </c>
      <c r="L25" s="54">
        <f t="shared" ref="L25" si="16">IF(K25&lt;&gt;0,+G25-K25,0)</f>
        <v>0</v>
      </c>
      <c r="M25" s="113">
        <f t="shared" ref="M25" si="17">H25</f>
        <v>715106.47264918196</v>
      </c>
      <c r="N25" s="54">
        <f t="shared" si="10"/>
        <v>0</v>
      </c>
      <c r="O25" s="54">
        <f t="shared" si="11"/>
        <v>0</v>
      </c>
      <c r="P25" s="1"/>
    </row>
    <row r="26" spans="2:16" ht="12.5">
      <c r="B26" s="7" t="str">
        <f t="shared" si="5"/>
        <v>IU</v>
      </c>
      <c r="C26" s="50">
        <f>IF(D11="","-",+C25+1)</f>
        <v>2022</v>
      </c>
      <c r="D26" s="425">
        <v>5227491.3818257116</v>
      </c>
      <c r="E26" s="419">
        <v>152136.64285714287</v>
      </c>
      <c r="F26" s="425">
        <v>5075354.7389685689</v>
      </c>
      <c r="G26" s="419">
        <v>731383.75654612202</v>
      </c>
      <c r="H26" s="420">
        <v>731383.75654612202</v>
      </c>
      <c r="I26" s="52">
        <f t="shared" si="6"/>
        <v>0</v>
      </c>
      <c r="J26" s="52"/>
      <c r="K26" s="113">
        <f t="shared" ref="K26" si="18">G26</f>
        <v>731383.75654612202</v>
      </c>
      <c r="L26" s="54">
        <f t="shared" ref="L26" si="19">IF(K26&lt;&gt;0,+G26-K26,0)</f>
        <v>0</v>
      </c>
      <c r="M26" s="113">
        <f t="shared" ref="M26" si="20">H26</f>
        <v>731383.75654612202</v>
      </c>
      <c r="N26" s="54">
        <f t="shared" si="10"/>
        <v>0</v>
      </c>
      <c r="O26" s="54">
        <f t="shared" si="11"/>
        <v>0</v>
      </c>
      <c r="P26" s="1"/>
    </row>
    <row r="27" spans="2:16" ht="12.5">
      <c r="B27" s="7" t="str">
        <f t="shared" si="5"/>
        <v/>
      </c>
      <c r="C27" s="50">
        <f>IF(D11="","-",+C26+1)</f>
        <v>2023</v>
      </c>
      <c r="D27" s="425">
        <v>5075354.7389685689</v>
      </c>
      <c r="E27" s="419">
        <v>152136.64285714287</v>
      </c>
      <c r="F27" s="425">
        <v>4923218.0961114261</v>
      </c>
      <c r="G27" s="419">
        <v>783680.43817514717</v>
      </c>
      <c r="H27" s="420">
        <v>783680.43817514717</v>
      </c>
      <c r="I27" s="52">
        <f t="shared" si="6"/>
        <v>0</v>
      </c>
      <c r="J27" s="52"/>
      <c r="K27" s="113">
        <f t="shared" ref="K27" si="21">G27</f>
        <v>783680.43817514717</v>
      </c>
      <c r="L27" s="54">
        <f t="shared" ref="L27" si="22">IF(K27&lt;&gt;0,+G27-K27,0)</f>
        <v>0</v>
      </c>
      <c r="M27" s="113">
        <f t="shared" ref="M27" si="23">H27</f>
        <v>783680.43817514717</v>
      </c>
      <c r="N27" s="54">
        <f t="shared" ref="N27" si="24">IF(M27&lt;&gt;0,+H27-M27,0)</f>
        <v>0</v>
      </c>
      <c r="O27" s="54">
        <f t="shared" ref="O27" si="25">+N27-L27</f>
        <v>0</v>
      </c>
      <c r="P27" s="1"/>
    </row>
    <row r="28" spans="2:16" ht="12.5">
      <c r="B28" s="7" t="str">
        <f t="shared" si="5"/>
        <v/>
      </c>
      <c r="C28" s="460">
        <f>IF(D11="","-",+C27+1)</f>
        <v>2024</v>
      </c>
      <c r="D28" s="425">
        <v>4923218.0961114261</v>
      </c>
      <c r="E28" s="419">
        <v>145221.34090909091</v>
      </c>
      <c r="F28" s="425">
        <v>4777996.7552023353</v>
      </c>
      <c r="G28" s="419">
        <v>725000.53327762289</v>
      </c>
      <c r="H28" s="420">
        <v>725000.53327762289</v>
      </c>
      <c r="I28" s="52">
        <f t="shared" si="6"/>
        <v>0</v>
      </c>
      <c r="J28" s="52"/>
      <c r="K28" s="113">
        <f t="shared" ref="K28" si="26">G28</f>
        <v>725000.53327762289</v>
      </c>
      <c r="L28" s="54">
        <f t="shared" ref="L28" si="27">IF(K28&lt;&gt;0,+G28-K28,0)</f>
        <v>0</v>
      </c>
      <c r="M28" s="113">
        <f t="shared" ref="M28" si="28">H28</f>
        <v>725000.53327762289</v>
      </c>
      <c r="N28" s="54">
        <f t="shared" ref="N28" si="29">IF(M28&lt;&gt;0,+H28-M28,0)</f>
        <v>0</v>
      </c>
      <c r="O28" s="54">
        <f t="shared" ref="O28" si="30">+N28-L28</f>
        <v>0</v>
      </c>
      <c r="P28" s="1"/>
    </row>
    <row r="29" spans="2:16" ht="13">
      <c r="B29" s="7" t="str">
        <f t="shared" si="5"/>
        <v/>
      </c>
      <c r="C29" s="459">
        <f>IF(D11="","-",+C28+1)</f>
        <v>2025</v>
      </c>
      <c r="D29" s="425">
        <v>4777996.7552023353</v>
      </c>
      <c r="E29" s="419">
        <v>148598.58139534883</v>
      </c>
      <c r="F29" s="425">
        <v>4629398.1738069868</v>
      </c>
      <c r="G29" s="419">
        <v>711754.31913038366</v>
      </c>
      <c r="H29" s="420">
        <v>711754.31913038366</v>
      </c>
      <c r="I29" s="52">
        <f t="shared" si="6"/>
        <v>0</v>
      </c>
      <c r="J29" s="52"/>
      <c r="K29" s="113">
        <f t="shared" ref="K29" si="31">G29</f>
        <v>711754.31913038366</v>
      </c>
      <c r="L29" s="54">
        <f t="shared" ref="L29" si="32">IF(K29&lt;&gt;0,+G29-K29,0)</f>
        <v>0</v>
      </c>
      <c r="M29" s="113">
        <f t="shared" ref="M29" si="33">H29</f>
        <v>711754.31913038366</v>
      </c>
      <c r="N29" s="54">
        <f t="shared" ref="N29" si="34">IF(M29&lt;&gt;0,+H29-M29,0)</f>
        <v>0</v>
      </c>
      <c r="O29" s="54">
        <f t="shared" ref="O29" si="35">+N29-L29</f>
        <v>0</v>
      </c>
      <c r="P29" s="1"/>
    </row>
    <row r="30" spans="2:16" ht="12.5">
      <c r="B30" s="7" t="str">
        <f t="shared" si="5"/>
        <v/>
      </c>
      <c r="C30" s="50">
        <f>IF(D11="","-",+C29+1)</f>
        <v>2026</v>
      </c>
      <c r="D30" s="55">
        <f>IF(F29+SUM(E$17:E29)=D$10,F29,D$10-SUM(E$17:E29))</f>
        <v>4629398.1738069868</v>
      </c>
      <c r="E30" s="377">
        <f t="shared" ref="E30:E72" si="36">IF(+$I$14&lt;F29,$I$14,D30)</f>
        <v>155847.29268292684</v>
      </c>
      <c r="F30" s="55">
        <f t="shared" ref="F30:F72" si="37">+D30-E30</f>
        <v>4473550.8811240597</v>
      </c>
      <c r="G30" s="378">
        <f t="shared" ref="G30:G52" si="38">+I$12*((D30+F30)/2)+E30</f>
        <v>701181.12851951807</v>
      </c>
      <c r="H30" s="363">
        <f t="shared" ref="H30:H52" si="39">+I$13*((D30+F30)/2)+E30</f>
        <v>701181.12851951807</v>
      </c>
      <c r="I30" s="52">
        <f t="shared" si="6"/>
        <v>0</v>
      </c>
      <c r="J30" s="52"/>
      <c r="K30" s="129"/>
      <c r="L30" s="54">
        <f t="shared" ref="L30:L72" si="40">IF(K30&lt;&gt;0,+G30-K30,0)</f>
        <v>0</v>
      </c>
      <c r="M30" s="129"/>
      <c r="N30" s="54">
        <f t="shared" si="10"/>
        <v>0</v>
      </c>
      <c r="O30" s="54">
        <f t="shared" si="11"/>
        <v>0</v>
      </c>
      <c r="P30" s="1"/>
    </row>
    <row r="31" spans="2:16" ht="12.5">
      <c r="B31" s="7" t="str">
        <f t="shared" si="5"/>
        <v/>
      </c>
      <c r="C31" s="50">
        <f>IF(D11="","-",+C30+1)</f>
        <v>2027</v>
      </c>
      <c r="D31" s="55">
        <f>IF(F30+SUM(E$17:E30)=D$10,F30,D$10-SUM(E$17:E30))</f>
        <v>4473550.8811240597</v>
      </c>
      <c r="E31" s="377">
        <f t="shared" si="36"/>
        <v>155847.29268292684</v>
      </c>
      <c r="F31" s="55">
        <f t="shared" si="37"/>
        <v>4317703.5884411326</v>
      </c>
      <c r="G31" s="378">
        <f t="shared" si="38"/>
        <v>682508.3222870169</v>
      </c>
      <c r="H31" s="363">
        <f t="shared" si="39"/>
        <v>682508.3222870169</v>
      </c>
      <c r="I31" s="52">
        <f t="shared" si="6"/>
        <v>0</v>
      </c>
      <c r="J31" s="52"/>
      <c r="K31" s="129"/>
      <c r="L31" s="54">
        <f t="shared" si="40"/>
        <v>0</v>
      </c>
      <c r="M31" s="129"/>
      <c r="N31" s="54">
        <f t="shared" si="10"/>
        <v>0</v>
      </c>
      <c r="O31" s="54">
        <f t="shared" si="11"/>
        <v>0</v>
      </c>
      <c r="P31" s="1"/>
    </row>
    <row r="32" spans="2:16" ht="12.5">
      <c r="B32" s="7" t="str">
        <f t="shared" si="5"/>
        <v/>
      </c>
      <c r="C32" s="50">
        <f>IF(D11="","-",+C31+1)</f>
        <v>2028</v>
      </c>
      <c r="D32" s="55">
        <f>IF(F31+SUM(E$17:E31)=D$10,F31,D$10-SUM(E$17:E31))</f>
        <v>4317703.5884411326</v>
      </c>
      <c r="E32" s="377">
        <f t="shared" si="36"/>
        <v>155847.29268292684</v>
      </c>
      <c r="F32" s="55">
        <f t="shared" si="37"/>
        <v>4161856.2957582059</v>
      </c>
      <c r="G32" s="378">
        <f t="shared" si="38"/>
        <v>663835.51605451561</v>
      </c>
      <c r="H32" s="363">
        <f t="shared" si="39"/>
        <v>663835.51605451561</v>
      </c>
      <c r="I32" s="52">
        <f t="shared" si="6"/>
        <v>0</v>
      </c>
      <c r="J32" s="52"/>
      <c r="K32" s="129"/>
      <c r="L32" s="54">
        <f t="shared" si="40"/>
        <v>0</v>
      </c>
      <c r="M32" s="129"/>
      <c r="N32" s="54">
        <f t="shared" si="10"/>
        <v>0</v>
      </c>
      <c r="O32" s="54">
        <f t="shared" si="11"/>
        <v>0</v>
      </c>
      <c r="P32" s="1"/>
    </row>
    <row r="33" spans="2:16" ht="12.5">
      <c r="B33" s="7" t="str">
        <f t="shared" si="5"/>
        <v/>
      </c>
      <c r="C33" s="50">
        <f>IF(D11="","-",+C32+1)</f>
        <v>2029</v>
      </c>
      <c r="D33" s="55">
        <f>IF(F32+SUM(E$17:E32)=D$10,F32,D$10-SUM(E$17:E32))</f>
        <v>4161856.2957582059</v>
      </c>
      <c r="E33" s="377">
        <f t="shared" si="36"/>
        <v>155847.29268292684</v>
      </c>
      <c r="F33" s="55">
        <f t="shared" si="37"/>
        <v>4006009.0030752793</v>
      </c>
      <c r="G33" s="378">
        <f t="shared" si="38"/>
        <v>645162.70982201456</v>
      </c>
      <c r="H33" s="363">
        <f t="shared" si="39"/>
        <v>645162.70982201456</v>
      </c>
      <c r="I33" s="52">
        <f t="shared" si="6"/>
        <v>0</v>
      </c>
      <c r="J33" s="52"/>
      <c r="K33" s="129"/>
      <c r="L33" s="54">
        <f t="shared" si="40"/>
        <v>0</v>
      </c>
      <c r="M33" s="129"/>
      <c r="N33" s="54">
        <f t="shared" si="10"/>
        <v>0</v>
      </c>
      <c r="O33" s="54">
        <f t="shared" si="11"/>
        <v>0</v>
      </c>
      <c r="P33" s="1"/>
    </row>
    <row r="34" spans="2:16" ht="12.5">
      <c r="B34" s="7" t="str">
        <f t="shared" si="5"/>
        <v/>
      </c>
      <c r="C34" s="50">
        <f>IF(D11="","-",+C33+1)</f>
        <v>2030</v>
      </c>
      <c r="D34" s="55">
        <f>IF(F33+SUM(E$17:E33)=D$10,F33,D$10-SUM(E$17:E33))</f>
        <v>4006009.0030752793</v>
      </c>
      <c r="E34" s="377">
        <f t="shared" si="36"/>
        <v>155847.29268292684</v>
      </c>
      <c r="F34" s="55">
        <f t="shared" si="37"/>
        <v>3850161.7103923527</v>
      </c>
      <c r="G34" s="378">
        <f t="shared" si="38"/>
        <v>626489.90358951339</v>
      </c>
      <c r="H34" s="363">
        <f t="shared" si="39"/>
        <v>626489.90358951339</v>
      </c>
      <c r="I34" s="52">
        <f t="shared" si="6"/>
        <v>0</v>
      </c>
      <c r="J34" s="52"/>
      <c r="K34" s="129"/>
      <c r="L34" s="54">
        <f t="shared" si="40"/>
        <v>0</v>
      </c>
      <c r="M34" s="129"/>
      <c r="N34" s="54">
        <f t="shared" si="10"/>
        <v>0</v>
      </c>
      <c r="O34" s="54">
        <f t="shared" si="11"/>
        <v>0</v>
      </c>
      <c r="P34" s="1"/>
    </row>
    <row r="35" spans="2:16" ht="12.5">
      <c r="B35" s="7" t="str">
        <f t="shared" si="5"/>
        <v/>
      </c>
      <c r="C35" s="50">
        <f>IF(D11="","-",+C34+1)</f>
        <v>2031</v>
      </c>
      <c r="D35" s="55">
        <f>IF(F34+SUM(E$17:E34)=D$10,F34,D$10-SUM(E$17:E34))</f>
        <v>3850161.7103923527</v>
      </c>
      <c r="E35" s="377">
        <f t="shared" si="36"/>
        <v>155847.29268292684</v>
      </c>
      <c r="F35" s="55">
        <f t="shared" si="37"/>
        <v>3694314.417709426</v>
      </c>
      <c r="G35" s="378">
        <f t="shared" si="38"/>
        <v>607817.09735701233</v>
      </c>
      <c r="H35" s="363">
        <f t="shared" si="39"/>
        <v>607817.09735701233</v>
      </c>
      <c r="I35" s="52">
        <f t="shared" si="6"/>
        <v>0</v>
      </c>
      <c r="J35" s="52"/>
      <c r="K35" s="129"/>
      <c r="L35" s="54">
        <f t="shared" si="40"/>
        <v>0</v>
      </c>
      <c r="M35" s="129"/>
      <c r="N35" s="54">
        <f t="shared" si="10"/>
        <v>0</v>
      </c>
      <c r="O35" s="54">
        <f t="shared" si="11"/>
        <v>0</v>
      </c>
      <c r="P35" s="1"/>
    </row>
    <row r="36" spans="2:16" ht="12.5">
      <c r="B36" s="7" t="str">
        <f t="shared" si="5"/>
        <v/>
      </c>
      <c r="C36" s="50">
        <f>IF(D11="","-",+C35+1)</f>
        <v>2032</v>
      </c>
      <c r="D36" s="55">
        <f>IF(F35+SUM(E$17:E35)=D$10,F35,D$10-SUM(E$17:E35))</f>
        <v>3694314.417709426</v>
      </c>
      <c r="E36" s="377">
        <f t="shared" si="36"/>
        <v>155847.29268292684</v>
      </c>
      <c r="F36" s="55">
        <f t="shared" si="37"/>
        <v>3538467.1250264994</v>
      </c>
      <c r="G36" s="378">
        <f t="shared" si="38"/>
        <v>589144.29112451116</v>
      </c>
      <c r="H36" s="363">
        <f t="shared" si="39"/>
        <v>589144.29112451116</v>
      </c>
      <c r="I36" s="52">
        <f t="shared" si="6"/>
        <v>0</v>
      </c>
      <c r="J36" s="52"/>
      <c r="K36" s="129"/>
      <c r="L36" s="54">
        <f t="shared" si="40"/>
        <v>0</v>
      </c>
      <c r="M36" s="129"/>
      <c r="N36" s="54">
        <f t="shared" si="10"/>
        <v>0</v>
      </c>
      <c r="O36" s="54">
        <f t="shared" si="11"/>
        <v>0</v>
      </c>
      <c r="P36" s="1"/>
    </row>
    <row r="37" spans="2:16" ht="12.5">
      <c r="B37" s="7" t="str">
        <f t="shared" si="5"/>
        <v/>
      </c>
      <c r="C37" s="50">
        <f>IF(D11="","-",+C36+1)</f>
        <v>2033</v>
      </c>
      <c r="D37" s="55">
        <f>IF(F36+SUM(E$17:E36)=D$10,F36,D$10-SUM(E$17:E36))</f>
        <v>3538467.1250264994</v>
      </c>
      <c r="E37" s="377">
        <f t="shared" si="36"/>
        <v>155847.29268292684</v>
      </c>
      <c r="F37" s="55">
        <f t="shared" si="37"/>
        <v>3382619.8323435728</v>
      </c>
      <c r="G37" s="378">
        <f t="shared" si="38"/>
        <v>570471.48489201011</v>
      </c>
      <c r="H37" s="363">
        <f t="shared" si="39"/>
        <v>570471.48489201011</v>
      </c>
      <c r="I37" s="52">
        <f t="shared" si="6"/>
        <v>0</v>
      </c>
      <c r="J37" s="52"/>
      <c r="K37" s="129"/>
      <c r="L37" s="54">
        <f t="shared" si="40"/>
        <v>0</v>
      </c>
      <c r="M37" s="129"/>
      <c r="N37" s="54">
        <f t="shared" si="10"/>
        <v>0</v>
      </c>
      <c r="O37" s="54">
        <f t="shared" si="11"/>
        <v>0</v>
      </c>
      <c r="P37" s="1"/>
    </row>
    <row r="38" spans="2:16" ht="12.5">
      <c r="B38" s="7" t="str">
        <f t="shared" si="5"/>
        <v/>
      </c>
      <c r="C38" s="50">
        <f>IF(D11="","-",+C37+1)</f>
        <v>2034</v>
      </c>
      <c r="D38" s="55">
        <f>IF(F37+SUM(E$17:E37)=D$10,F37,D$10-SUM(E$17:E37))</f>
        <v>3382619.8323435728</v>
      </c>
      <c r="E38" s="377">
        <f t="shared" si="36"/>
        <v>155847.29268292684</v>
      </c>
      <c r="F38" s="55">
        <f t="shared" si="37"/>
        <v>3226772.5396606461</v>
      </c>
      <c r="G38" s="378">
        <f t="shared" si="38"/>
        <v>551798.67865950894</v>
      </c>
      <c r="H38" s="363">
        <f t="shared" si="39"/>
        <v>551798.67865950894</v>
      </c>
      <c r="I38" s="52">
        <f t="shared" si="6"/>
        <v>0</v>
      </c>
      <c r="J38" s="52"/>
      <c r="K38" s="129"/>
      <c r="L38" s="54">
        <f t="shared" si="40"/>
        <v>0</v>
      </c>
      <c r="M38" s="129"/>
      <c r="N38" s="54">
        <f t="shared" si="10"/>
        <v>0</v>
      </c>
      <c r="O38" s="54">
        <f t="shared" si="11"/>
        <v>0</v>
      </c>
      <c r="P38" s="1"/>
    </row>
    <row r="39" spans="2:16" ht="12.5">
      <c r="B39" s="7" t="str">
        <f t="shared" si="5"/>
        <v/>
      </c>
      <c r="C39" s="50">
        <f>IF(D11="","-",+C38+1)</f>
        <v>2035</v>
      </c>
      <c r="D39" s="55">
        <f>IF(F38+SUM(E$17:E38)=D$10,F38,D$10-SUM(E$17:E38))</f>
        <v>3226772.5396606461</v>
      </c>
      <c r="E39" s="377">
        <f t="shared" si="36"/>
        <v>155847.29268292684</v>
      </c>
      <c r="F39" s="55">
        <f t="shared" si="37"/>
        <v>3070925.2469777195</v>
      </c>
      <c r="G39" s="378">
        <f t="shared" si="38"/>
        <v>533125.87242700788</v>
      </c>
      <c r="H39" s="363">
        <f t="shared" si="39"/>
        <v>533125.87242700788</v>
      </c>
      <c r="I39" s="52">
        <f t="shared" si="6"/>
        <v>0</v>
      </c>
      <c r="J39" s="52"/>
      <c r="K39" s="129"/>
      <c r="L39" s="54">
        <f t="shared" si="40"/>
        <v>0</v>
      </c>
      <c r="M39" s="129"/>
      <c r="N39" s="54">
        <f t="shared" si="10"/>
        <v>0</v>
      </c>
      <c r="O39" s="54">
        <f t="shared" si="11"/>
        <v>0</v>
      </c>
      <c r="P39" s="1"/>
    </row>
    <row r="40" spans="2:16" ht="12.5">
      <c r="B40" s="7" t="str">
        <f t="shared" si="5"/>
        <v/>
      </c>
      <c r="C40" s="50">
        <f>IF(D11="","-",+C39+1)</f>
        <v>2036</v>
      </c>
      <c r="D40" s="55">
        <f>IF(F39+SUM(E$17:E39)=D$10,F39,D$10-SUM(E$17:E39))</f>
        <v>3070925.2469777195</v>
      </c>
      <c r="E40" s="377">
        <f t="shared" si="36"/>
        <v>155847.29268292684</v>
      </c>
      <c r="F40" s="55">
        <f t="shared" si="37"/>
        <v>2915077.9542947928</v>
      </c>
      <c r="G40" s="378">
        <f t="shared" si="38"/>
        <v>514453.06619450671</v>
      </c>
      <c r="H40" s="363">
        <f t="shared" si="39"/>
        <v>514453.06619450671</v>
      </c>
      <c r="I40" s="52">
        <f t="shared" si="6"/>
        <v>0</v>
      </c>
      <c r="J40" s="52"/>
      <c r="K40" s="129"/>
      <c r="L40" s="54">
        <f t="shared" si="40"/>
        <v>0</v>
      </c>
      <c r="M40" s="129"/>
      <c r="N40" s="54">
        <f t="shared" si="10"/>
        <v>0</v>
      </c>
      <c r="O40" s="54">
        <f t="shared" si="11"/>
        <v>0</v>
      </c>
      <c r="P40" s="1"/>
    </row>
    <row r="41" spans="2:16" ht="12.5">
      <c r="B41" s="7" t="str">
        <f t="shared" si="5"/>
        <v/>
      </c>
      <c r="C41" s="50">
        <f>IF(D11="","-",+C40+1)</f>
        <v>2037</v>
      </c>
      <c r="D41" s="55">
        <f>IF(F40+SUM(E$17:E40)=D$10,F40,D$10-SUM(E$17:E40))</f>
        <v>2915077.9542947928</v>
      </c>
      <c r="E41" s="377">
        <f t="shared" si="36"/>
        <v>155847.29268292684</v>
      </c>
      <c r="F41" s="55">
        <f t="shared" si="37"/>
        <v>2759230.6616118662</v>
      </c>
      <c r="G41" s="378">
        <f t="shared" si="38"/>
        <v>495780.25996200566</v>
      </c>
      <c r="H41" s="363">
        <f t="shared" si="39"/>
        <v>495780.25996200566</v>
      </c>
      <c r="I41" s="52">
        <f t="shared" si="6"/>
        <v>0</v>
      </c>
      <c r="J41" s="52"/>
      <c r="K41" s="129"/>
      <c r="L41" s="54">
        <f t="shared" si="40"/>
        <v>0</v>
      </c>
      <c r="M41" s="129"/>
      <c r="N41" s="54">
        <f t="shared" si="10"/>
        <v>0</v>
      </c>
      <c r="O41" s="54">
        <f t="shared" si="11"/>
        <v>0</v>
      </c>
      <c r="P41" s="1"/>
    </row>
    <row r="42" spans="2:16" ht="12.5">
      <c r="B42" s="7" t="str">
        <f t="shared" si="5"/>
        <v/>
      </c>
      <c r="C42" s="50">
        <f>IF(D11="","-",+C41+1)</f>
        <v>2038</v>
      </c>
      <c r="D42" s="55">
        <f>IF(F41+SUM(E$17:E41)=D$10,F41,D$10-SUM(E$17:E41))</f>
        <v>2759230.6616118662</v>
      </c>
      <c r="E42" s="377">
        <f t="shared" si="36"/>
        <v>155847.29268292684</v>
      </c>
      <c r="F42" s="55">
        <f t="shared" si="37"/>
        <v>2603383.3689289396</v>
      </c>
      <c r="G42" s="378">
        <f t="shared" si="38"/>
        <v>477107.45372950449</v>
      </c>
      <c r="H42" s="363">
        <f t="shared" si="39"/>
        <v>477107.45372950449</v>
      </c>
      <c r="I42" s="52">
        <f t="shared" si="6"/>
        <v>0</v>
      </c>
      <c r="J42" s="52"/>
      <c r="K42" s="129"/>
      <c r="L42" s="54">
        <f t="shared" si="40"/>
        <v>0</v>
      </c>
      <c r="M42" s="129"/>
      <c r="N42" s="54">
        <f t="shared" si="10"/>
        <v>0</v>
      </c>
      <c r="O42" s="54">
        <f t="shared" si="11"/>
        <v>0</v>
      </c>
      <c r="P42" s="1"/>
    </row>
    <row r="43" spans="2:16" ht="12.5">
      <c r="B43" s="7" t="str">
        <f t="shared" si="5"/>
        <v/>
      </c>
      <c r="C43" s="50">
        <f>IF(D11="","-",+C42+1)</f>
        <v>2039</v>
      </c>
      <c r="D43" s="55">
        <f>IF(F42+SUM(E$17:E42)=D$10,F42,D$10-SUM(E$17:E42))</f>
        <v>2603383.3689289396</v>
      </c>
      <c r="E43" s="377">
        <f t="shared" si="36"/>
        <v>155847.29268292684</v>
      </c>
      <c r="F43" s="55">
        <f t="shared" si="37"/>
        <v>2447536.0762460129</v>
      </c>
      <c r="G43" s="378">
        <f t="shared" si="38"/>
        <v>458434.64749700343</v>
      </c>
      <c r="H43" s="363">
        <f t="shared" si="39"/>
        <v>458434.64749700343</v>
      </c>
      <c r="I43" s="52">
        <f t="shared" si="6"/>
        <v>0</v>
      </c>
      <c r="J43" s="52"/>
      <c r="K43" s="129"/>
      <c r="L43" s="54">
        <f t="shared" si="40"/>
        <v>0</v>
      </c>
      <c r="M43" s="129"/>
      <c r="N43" s="54">
        <f t="shared" si="10"/>
        <v>0</v>
      </c>
      <c r="O43" s="54">
        <f t="shared" si="11"/>
        <v>0</v>
      </c>
      <c r="P43" s="1"/>
    </row>
    <row r="44" spans="2:16" ht="12.5">
      <c r="B44" s="7" t="str">
        <f t="shared" si="5"/>
        <v/>
      </c>
      <c r="C44" s="50">
        <f>IF(D11="","-",+C43+1)</f>
        <v>2040</v>
      </c>
      <c r="D44" s="55">
        <f>IF(F43+SUM(E$17:E43)=D$10,F43,D$10-SUM(E$17:E43))</f>
        <v>2447536.0762460129</v>
      </c>
      <c r="E44" s="377">
        <f t="shared" si="36"/>
        <v>155847.29268292684</v>
      </c>
      <c r="F44" s="55">
        <f t="shared" si="37"/>
        <v>2291688.7835630863</v>
      </c>
      <c r="G44" s="378">
        <f t="shared" si="38"/>
        <v>439761.84126450226</v>
      </c>
      <c r="H44" s="363">
        <f t="shared" si="39"/>
        <v>439761.84126450226</v>
      </c>
      <c r="I44" s="52">
        <f t="shared" si="6"/>
        <v>0</v>
      </c>
      <c r="J44" s="52"/>
      <c r="K44" s="129"/>
      <c r="L44" s="54">
        <f t="shared" si="40"/>
        <v>0</v>
      </c>
      <c r="M44" s="129"/>
      <c r="N44" s="54">
        <f t="shared" si="10"/>
        <v>0</v>
      </c>
      <c r="O44" s="54">
        <f t="shared" si="11"/>
        <v>0</v>
      </c>
      <c r="P44" s="1"/>
    </row>
    <row r="45" spans="2:16" ht="12.5">
      <c r="B45" s="7" t="str">
        <f t="shared" si="5"/>
        <v/>
      </c>
      <c r="C45" s="50">
        <f>IF(D11="","-",+C44+1)</f>
        <v>2041</v>
      </c>
      <c r="D45" s="55">
        <f>IF(F44+SUM(E$17:E44)=D$10,F44,D$10-SUM(E$17:E44))</f>
        <v>2291688.7835630863</v>
      </c>
      <c r="E45" s="377">
        <f t="shared" si="36"/>
        <v>155847.29268292684</v>
      </c>
      <c r="F45" s="55">
        <f t="shared" si="37"/>
        <v>2135841.4908801597</v>
      </c>
      <c r="G45" s="378">
        <f t="shared" si="38"/>
        <v>421089.03503200121</v>
      </c>
      <c r="H45" s="363">
        <f t="shared" si="39"/>
        <v>421089.03503200121</v>
      </c>
      <c r="I45" s="52">
        <f t="shared" si="6"/>
        <v>0</v>
      </c>
      <c r="J45" s="52"/>
      <c r="K45" s="129"/>
      <c r="L45" s="54">
        <f t="shared" si="40"/>
        <v>0</v>
      </c>
      <c r="M45" s="129"/>
      <c r="N45" s="54">
        <f t="shared" si="10"/>
        <v>0</v>
      </c>
      <c r="O45" s="54">
        <f t="shared" si="11"/>
        <v>0</v>
      </c>
      <c r="P45" s="1"/>
    </row>
    <row r="46" spans="2:16" ht="12.5">
      <c r="B46" s="7" t="str">
        <f t="shared" si="5"/>
        <v/>
      </c>
      <c r="C46" s="50">
        <f>IF(D11="","-",+C45+1)</f>
        <v>2042</v>
      </c>
      <c r="D46" s="55">
        <f>IF(F45+SUM(E$17:E45)=D$10,F45,D$10-SUM(E$17:E45))</f>
        <v>2135841.4908801597</v>
      </c>
      <c r="E46" s="377">
        <f t="shared" si="36"/>
        <v>155847.29268292684</v>
      </c>
      <c r="F46" s="55">
        <f t="shared" si="37"/>
        <v>1979994.1981972328</v>
      </c>
      <c r="G46" s="378">
        <f t="shared" si="38"/>
        <v>402416.22879950004</v>
      </c>
      <c r="H46" s="363">
        <f t="shared" si="39"/>
        <v>402416.22879950004</v>
      </c>
      <c r="I46" s="52">
        <f t="shared" si="6"/>
        <v>0</v>
      </c>
      <c r="J46" s="52"/>
      <c r="K46" s="129"/>
      <c r="L46" s="54">
        <f t="shared" si="40"/>
        <v>0</v>
      </c>
      <c r="M46" s="129"/>
      <c r="N46" s="54">
        <f t="shared" si="10"/>
        <v>0</v>
      </c>
      <c r="O46" s="54">
        <f t="shared" si="11"/>
        <v>0</v>
      </c>
      <c r="P46" s="1"/>
    </row>
    <row r="47" spans="2:16" ht="12.5">
      <c r="B47" s="7" t="str">
        <f t="shared" si="5"/>
        <v/>
      </c>
      <c r="C47" s="50">
        <f>IF(D11="","-",+C46+1)</f>
        <v>2043</v>
      </c>
      <c r="D47" s="55">
        <f>IF(F46+SUM(E$17:E46)=D$10,F46,D$10-SUM(E$17:E46))</f>
        <v>1979994.1981972328</v>
      </c>
      <c r="E47" s="377">
        <f t="shared" si="36"/>
        <v>155847.29268292684</v>
      </c>
      <c r="F47" s="55">
        <f t="shared" si="37"/>
        <v>1824146.9055143059</v>
      </c>
      <c r="G47" s="378">
        <f t="shared" si="38"/>
        <v>383743.42256699892</v>
      </c>
      <c r="H47" s="363">
        <f t="shared" si="39"/>
        <v>383743.42256699892</v>
      </c>
      <c r="I47" s="52">
        <f t="shared" si="6"/>
        <v>0</v>
      </c>
      <c r="J47" s="52"/>
      <c r="K47" s="129"/>
      <c r="L47" s="54">
        <f t="shared" si="40"/>
        <v>0</v>
      </c>
      <c r="M47" s="129"/>
      <c r="N47" s="54">
        <f t="shared" si="10"/>
        <v>0</v>
      </c>
      <c r="O47" s="54">
        <f t="shared" si="11"/>
        <v>0</v>
      </c>
      <c r="P47" s="1"/>
    </row>
    <row r="48" spans="2:16" ht="12.5">
      <c r="B48" s="7" t="str">
        <f t="shared" si="5"/>
        <v/>
      </c>
      <c r="C48" s="50">
        <f>IF(D11="","-",+C47+1)</f>
        <v>2044</v>
      </c>
      <c r="D48" s="55">
        <f>IF(F47+SUM(E$17:E47)=D$10,F47,D$10-SUM(E$17:E47))</f>
        <v>1824146.9055143059</v>
      </c>
      <c r="E48" s="377">
        <f t="shared" si="36"/>
        <v>155847.29268292684</v>
      </c>
      <c r="F48" s="55">
        <f t="shared" si="37"/>
        <v>1668299.6128313791</v>
      </c>
      <c r="G48" s="378">
        <f t="shared" si="38"/>
        <v>365070.61633449775</v>
      </c>
      <c r="H48" s="363">
        <f t="shared" si="39"/>
        <v>365070.61633449775</v>
      </c>
      <c r="I48" s="52">
        <f t="shared" si="6"/>
        <v>0</v>
      </c>
      <c r="J48" s="52"/>
      <c r="K48" s="129"/>
      <c r="L48" s="54">
        <f t="shared" si="40"/>
        <v>0</v>
      </c>
      <c r="M48" s="129"/>
      <c r="N48" s="54">
        <f t="shared" si="10"/>
        <v>0</v>
      </c>
      <c r="O48" s="54">
        <f t="shared" si="11"/>
        <v>0</v>
      </c>
      <c r="P48" s="1"/>
    </row>
    <row r="49" spans="2:17" ht="12.5">
      <c r="B49" s="7" t="str">
        <f t="shared" si="5"/>
        <v/>
      </c>
      <c r="C49" s="50">
        <f>IF(D11="","-",+C48+1)</f>
        <v>2045</v>
      </c>
      <c r="D49" s="55">
        <f>IF(F48+SUM(E$17:E48)=D$10,F48,D$10-SUM(E$17:E48))</f>
        <v>1668299.6128313791</v>
      </c>
      <c r="E49" s="377">
        <f t="shared" si="36"/>
        <v>155847.29268292684</v>
      </c>
      <c r="F49" s="55">
        <f t="shared" si="37"/>
        <v>1512452.3201484522</v>
      </c>
      <c r="G49" s="378">
        <f t="shared" si="38"/>
        <v>346397.81010199664</v>
      </c>
      <c r="H49" s="363">
        <f t="shared" si="39"/>
        <v>346397.81010199664</v>
      </c>
      <c r="I49" s="52">
        <f t="shared" si="6"/>
        <v>0</v>
      </c>
      <c r="J49" s="52"/>
      <c r="K49" s="129"/>
      <c r="L49" s="54">
        <f t="shared" si="40"/>
        <v>0</v>
      </c>
      <c r="M49" s="129"/>
      <c r="N49" s="54">
        <f t="shared" si="10"/>
        <v>0</v>
      </c>
      <c r="O49" s="54">
        <f t="shared" si="11"/>
        <v>0</v>
      </c>
      <c r="P49" s="1"/>
    </row>
    <row r="50" spans="2:17" ht="12.5">
      <c r="B50" s="7" t="str">
        <f t="shared" si="5"/>
        <v/>
      </c>
      <c r="C50" s="50">
        <f>IF(D11="","-",+C49+1)</f>
        <v>2046</v>
      </c>
      <c r="D50" s="55">
        <f>IF(F49+SUM(E$17:E49)=D$10,F49,D$10-SUM(E$17:E49))</f>
        <v>1512452.3201484522</v>
      </c>
      <c r="E50" s="377">
        <f t="shared" si="36"/>
        <v>155847.29268292684</v>
      </c>
      <c r="F50" s="55">
        <f t="shared" si="37"/>
        <v>1356605.0274655253</v>
      </c>
      <c r="G50" s="378">
        <f t="shared" si="38"/>
        <v>327725.00386949547</v>
      </c>
      <c r="H50" s="363">
        <f t="shared" si="39"/>
        <v>327725.00386949547</v>
      </c>
      <c r="I50" s="52">
        <f t="shared" si="6"/>
        <v>0</v>
      </c>
      <c r="J50" s="52"/>
      <c r="K50" s="129"/>
      <c r="L50" s="54">
        <f t="shared" si="40"/>
        <v>0</v>
      </c>
      <c r="M50" s="129"/>
      <c r="N50" s="54">
        <f t="shared" si="10"/>
        <v>0</v>
      </c>
      <c r="O50" s="54">
        <f t="shared" si="11"/>
        <v>0</v>
      </c>
      <c r="P50" s="1"/>
    </row>
    <row r="51" spans="2:17" ht="12.5">
      <c r="B51" s="7" t="str">
        <f t="shared" si="5"/>
        <v/>
      </c>
      <c r="C51" s="50">
        <f>IF(D11="","-",+C50+1)</f>
        <v>2047</v>
      </c>
      <c r="D51" s="55">
        <f>IF(F50+SUM(E$17:E50)=D$10,F50,D$10-SUM(E$17:E50))</f>
        <v>1356605.0274655253</v>
      </c>
      <c r="E51" s="377">
        <f t="shared" si="36"/>
        <v>155847.29268292684</v>
      </c>
      <c r="F51" s="55">
        <f t="shared" si="37"/>
        <v>1200757.7347825984</v>
      </c>
      <c r="G51" s="378">
        <f t="shared" si="38"/>
        <v>309052.19763699436</v>
      </c>
      <c r="H51" s="363">
        <f t="shared" si="39"/>
        <v>309052.19763699436</v>
      </c>
      <c r="I51" s="52">
        <f t="shared" si="6"/>
        <v>0</v>
      </c>
      <c r="J51" s="52"/>
      <c r="K51" s="129"/>
      <c r="L51" s="54">
        <f t="shared" si="40"/>
        <v>0</v>
      </c>
      <c r="M51" s="129"/>
      <c r="N51" s="54">
        <f t="shared" si="10"/>
        <v>0</v>
      </c>
      <c r="O51" s="54">
        <f t="shared" si="11"/>
        <v>0</v>
      </c>
      <c r="P51" s="1"/>
    </row>
    <row r="52" spans="2:17" ht="12.5">
      <c r="B52" s="7" t="str">
        <f t="shared" si="5"/>
        <v/>
      </c>
      <c r="C52" s="50">
        <f>IF(D11="","-",+C51+1)</f>
        <v>2048</v>
      </c>
      <c r="D52" s="55">
        <f>IF(F51+SUM(E$17:E51)=D$10,F51,D$10-SUM(E$17:E51))</f>
        <v>1200757.7347825984</v>
      </c>
      <c r="E52" s="377">
        <f t="shared" si="36"/>
        <v>155847.29268292684</v>
      </c>
      <c r="F52" s="55">
        <f t="shared" si="37"/>
        <v>1044910.4420996716</v>
      </c>
      <c r="G52" s="378">
        <f t="shared" si="38"/>
        <v>290379.39140449319</v>
      </c>
      <c r="H52" s="363">
        <f t="shared" si="39"/>
        <v>290379.39140449319</v>
      </c>
      <c r="I52" s="52">
        <f t="shared" si="6"/>
        <v>0</v>
      </c>
      <c r="J52" s="52"/>
      <c r="K52" s="129"/>
      <c r="L52" s="54">
        <f t="shared" si="40"/>
        <v>0</v>
      </c>
      <c r="M52" s="129"/>
      <c r="N52" s="54">
        <f t="shared" si="10"/>
        <v>0</v>
      </c>
      <c r="O52" s="54">
        <f t="shared" si="11"/>
        <v>0</v>
      </c>
      <c r="P52" s="1"/>
    </row>
    <row r="53" spans="2:17" ht="12.5">
      <c r="B53" s="7" t="str">
        <f t="shared" si="5"/>
        <v/>
      </c>
      <c r="C53" s="50">
        <f>IF(D11="","-",+C52+1)</f>
        <v>2049</v>
      </c>
      <c r="D53" s="55">
        <f>IF(F52+SUM(E$17:E52)=D$10,F52,D$10-SUM(E$17:E52))</f>
        <v>1044910.4420996716</v>
      </c>
      <c r="E53" s="377">
        <f t="shared" si="36"/>
        <v>155847.29268292684</v>
      </c>
      <c r="F53" s="55">
        <f t="shared" si="37"/>
        <v>889063.14941674471</v>
      </c>
      <c r="G53" s="378">
        <f t="shared" ref="G53:G72" si="41">+I$12*((D53+F53)/2)+E53</f>
        <v>271706.58517199208</v>
      </c>
      <c r="H53" s="363">
        <f t="shared" ref="H53:H72" si="42">+I$13*((D53+F53)/2)+E53</f>
        <v>271706.58517199208</v>
      </c>
      <c r="I53" s="52">
        <f t="shared" si="6"/>
        <v>0</v>
      </c>
      <c r="J53" s="52"/>
      <c r="K53" s="129"/>
      <c r="L53" s="54">
        <f t="shared" si="40"/>
        <v>0</v>
      </c>
      <c r="M53" s="129"/>
      <c r="N53" s="54">
        <f t="shared" si="10"/>
        <v>0</v>
      </c>
      <c r="O53" s="54">
        <f t="shared" si="11"/>
        <v>0</v>
      </c>
      <c r="P53" s="1"/>
    </row>
    <row r="54" spans="2:17" ht="12.5">
      <c r="B54" s="7" t="str">
        <f t="shared" si="5"/>
        <v/>
      </c>
      <c r="C54" s="50">
        <f>IF(D11="","-",+C53+1)</f>
        <v>2050</v>
      </c>
      <c r="D54" s="55">
        <f>IF(F53+SUM(E$17:E53)=D$10,F53,D$10-SUM(E$17:E53))</f>
        <v>889063.14941674471</v>
      </c>
      <c r="E54" s="377">
        <f t="shared" si="36"/>
        <v>155847.29268292684</v>
      </c>
      <c r="F54" s="55">
        <f t="shared" si="37"/>
        <v>733215.85673381784</v>
      </c>
      <c r="G54" s="378">
        <f t="shared" si="41"/>
        <v>253033.77893949091</v>
      </c>
      <c r="H54" s="363">
        <f t="shared" si="42"/>
        <v>253033.77893949091</v>
      </c>
      <c r="I54" s="52">
        <f t="shared" si="6"/>
        <v>0</v>
      </c>
      <c r="J54" s="52"/>
      <c r="K54" s="129"/>
      <c r="L54" s="54">
        <f t="shared" si="40"/>
        <v>0</v>
      </c>
      <c r="M54" s="129"/>
      <c r="N54" s="54">
        <f t="shared" si="10"/>
        <v>0</v>
      </c>
      <c r="O54" s="54">
        <f t="shared" si="11"/>
        <v>0</v>
      </c>
      <c r="P54" s="1"/>
    </row>
    <row r="55" spans="2:17" ht="12.5">
      <c r="B55" s="7" t="str">
        <f t="shared" si="5"/>
        <v/>
      </c>
      <c r="C55" s="50">
        <f>IF(D11="","-",+C54+1)</f>
        <v>2051</v>
      </c>
      <c r="D55" s="55">
        <f>IF(F54+SUM(E$17:E54)=D$10,F54,D$10-SUM(E$17:E54))</f>
        <v>733215.85673381784</v>
      </c>
      <c r="E55" s="377">
        <f t="shared" si="36"/>
        <v>155847.29268292684</v>
      </c>
      <c r="F55" s="55">
        <f t="shared" si="37"/>
        <v>577368.56405089097</v>
      </c>
      <c r="G55" s="378">
        <f t="shared" si="41"/>
        <v>234360.97270698979</v>
      </c>
      <c r="H55" s="363">
        <f t="shared" si="42"/>
        <v>234360.97270698979</v>
      </c>
      <c r="I55" s="52">
        <f t="shared" si="6"/>
        <v>0</v>
      </c>
      <c r="J55" s="52"/>
      <c r="K55" s="129"/>
      <c r="L55" s="54">
        <f t="shared" si="40"/>
        <v>0</v>
      </c>
      <c r="M55" s="129"/>
      <c r="N55" s="54">
        <f t="shared" si="10"/>
        <v>0</v>
      </c>
      <c r="O55" s="54">
        <f t="shared" si="11"/>
        <v>0</v>
      </c>
      <c r="P55" s="1"/>
    </row>
    <row r="56" spans="2:17" ht="12.5">
      <c r="B56" s="7" t="str">
        <f t="shared" si="5"/>
        <v/>
      </c>
      <c r="C56" s="50">
        <f>IF(D11="","-",+C55+1)</f>
        <v>2052</v>
      </c>
      <c r="D56" s="55">
        <f>IF(F55+SUM(E$17:E55)=D$10,F55,D$10-SUM(E$17:E55))</f>
        <v>577368.56405089097</v>
      </c>
      <c r="E56" s="377">
        <f t="shared" si="36"/>
        <v>155847.29268292684</v>
      </c>
      <c r="F56" s="55">
        <f t="shared" si="37"/>
        <v>421521.2713679641</v>
      </c>
      <c r="G56" s="378">
        <f t="shared" si="41"/>
        <v>215688.16647448862</v>
      </c>
      <c r="H56" s="363">
        <f t="shared" si="42"/>
        <v>215688.16647448862</v>
      </c>
      <c r="I56" s="52">
        <f t="shared" si="6"/>
        <v>0</v>
      </c>
      <c r="J56" s="52"/>
      <c r="K56" s="129"/>
      <c r="L56" s="54">
        <f t="shared" si="40"/>
        <v>0</v>
      </c>
      <c r="M56" s="129"/>
      <c r="N56" s="54">
        <f t="shared" si="10"/>
        <v>0</v>
      </c>
      <c r="O56" s="54">
        <f t="shared" si="11"/>
        <v>0</v>
      </c>
      <c r="P56" s="1"/>
    </row>
    <row r="57" spans="2:17" ht="12.5">
      <c r="B57" s="7" t="str">
        <f t="shared" si="5"/>
        <v/>
      </c>
      <c r="C57" s="50">
        <f>IF(D11="","-",+C56+1)</f>
        <v>2053</v>
      </c>
      <c r="D57" s="55">
        <f>IF(F56+SUM(E$17:E56)=D$10,F56,D$10-SUM(E$17:E56))</f>
        <v>421521.2713679641</v>
      </c>
      <c r="E57" s="377">
        <f t="shared" si="36"/>
        <v>155847.29268292684</v>
      </c>
      <c r="F57" s="55">
        <f t="shared" si="37"/>
        <v>265673.97868503723</v>
      </c>
      <c r="G57" s="378">
        <f t="shared" si="41"/>
        <v>197015.36024198751</v>
      </c>
      <c r="H57" s="363">
        <f t="shared" si="42"/>
        <v>197015.36024198751</v>
      </c>
      <c r="I57" s="52">
        <f t="shared" si="6"/>
        <v>0</v>
      </c>
      <c r="J57" s="52"/>
      <c r="K57" s="129"/>
      <c r="L57" s="54">
        <f t="shared" si="40"/>
        <v>0</v>
      </c>
      <c r="M57" s="129"/>
      <c r="N57" s="54">
        <f t="shared" si="10"/>
        <v>0</v>
      </c>
      <c r="O57" s="54">
        <f t="shared" si="11"/>
        <v>0</v>
      </c>
      <c r="P57" s="1"/>
    </row>
    <row r="58" spans="2:17" ht="12.5">
      <c r="B58" s="7" t="str">
        <f t="shared" si="5"/>
        <v/>
      </c>
      <c r="C58" s="50">
        <f>IF(D11="","-",+C57+1)</f>
        <v>2054</v>
      </c>
      <c r="D58" s="55">
        <f>IF(F57+SUM(E$17:E57)=D$10,F57,D$10-SUM(E$17:E57))</f>
        <v>265673.97868503723</v>
      </c>
      <c r="E58" s="377">
        <f t="shared" si="36"/>
        <v>155847.29268292684</v>
      </c>
      <c r="F58" s="55">
        <f t="shared" si="37"/>
        <v>109826.68600211039</v>
      </c>
      <c r="G58" s="378">
        <f t="shared" si="41"/>
        <v>178342.55400948634</v>
      </c>
      <c r="H58" s="363">
        <f t="shared" si="42"/>
        <v>178342.55400948634</v>
      </c>
      <c r="I58" s="52">
        <f t="shared" si="6"/>
        <v>0</v>
      </c>
      <c r="J58" s="52"/>
      <c r="K58" s="129"/>
      <c r="L58" s="54">
        <f t="shared" si="40"/>
        <v>0</v>
      </c>
      <c r="M58" s="129"/>
      <c r="N58" s="54">
        <f t="shared" si="10"/>
        <v>0</v>
      </c>
      <c r="O58" s="54">
        <f t="shared" si="11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5"/>
        <v/>
      </c>
      <c r="C59" s="50">
        <f>IF(D11="","-",+C58+1)</f>
        <v>2055</v>
      </c>
      <c r="D59" s="55">
        <f>IF(F58+SUM(E$17:E58)=D$10,F58,D$10-SUM(E$17:E58))</f>
        <v>109826.68600211039</v>
      </c>
      <c r="E59" s="377">
        <f t="shared" si="36"/>
        <v>109826.68600211039</v>
      </c>
      <c r="F59" s="55">
        <f t="shared" si="37"/>
        <v>0</v>
      </c>
      <c r="G59" s="378">
        <f t="shared" si="41"/>
        <v>116406.11510726486</v>
      </c>
      <c r="H59" s="363">
        <f t="shared" si="42"/>
        <v>116406.11510726486</v>
      </c>
      <c r="I59" s="52">
        <f t="shared" si="6"/>
        <v>0</v>
      </c>
      <c r="J59" s="52"/>
      <c r="K59" s="129"/>
      <c r="L59" s="54">
        <f t="shared" si="40"/>
        <v>0</v>
      </c>
      <c r="M59" s="129"/>
      <c r="N59" s="54">
        <f t="shared" si="10"/>
        <v>0</v>
      </c>
      <c r="O59" s="54">
        <f t="shared" si="11"/>
        <v>0</v>
      </c>
      <c r="P59" s="1"/>
    </row>
    <row r="60" spans="2:17" ht="12.5">
      <c r="B60" s="7" t="str">
        <f t="shared" si="5"/>
        <v/>
      </c>
      <c r="C60" s="50">
        <f>IF(D11="","-",+C59+1)</f>
        <v>2056</v>
      </c>
      <c r="D60" s="55">
        <f>IF(F59+SUM(E$17:E59)=D$10,F59,D$10-SUM(E$17:E59))</f>
        <v>0</v>
      </c>
      <c r="E60" s="377">
        <f t="shared" si="36"/>
        <v>0</v>
      </c>
      <c r="F60" s="55">
        <f t="shared" si="37"/>
        <v>0</v>
      </c>
      <c r="G60" s="378">
        <f t="shared" si="41"/>
        <v>0</v>
      </c>
      <c r="H60" s="363">
        <f t="shared" si="42"/>
        <v>0</v>
      </c>
      <c r="I60" s="52">
        <f t="shared" si="6"/>
        <v>0</v>
      </c>
      <c r="J60" s="52"/>
      <c r="K60" s="129"/>
      <c r="L60" s="54">
        <f t="shared" si="40"/>
        <v>0</v>
      </c>
      <c r="M60" s="129"/>
      <c r="N60" s="54">
        <f t="shared" si="10"/>
        <v>0</v>
      </c>
      <c r="O60" s="54">
        <f t="shared" si="11"/>
        <v>0</v>
      </c>
      <c r="P60" s="1"/>
    </row>
    <row r="61" spans="2:17" ht="12.5">
      <c r="B61" s="7" t="str">
        <f t="shared" si="5"/>
        <v/>
      </c>
      <c r="C61" s="50">
        <f>IF(D11="","-",+C60+1)</f>
        <v>2057</v>
      </c>
      <c r="D61" s="55">
        <f>IF(F60+SUM(E$17:E60)=D$10,F60,D$10-SUM(E$17:E60))</f>
        <v>0</v>
      </c>
      <c r="E61" s="377">
        <f t="shared" si="36"/>
        <v>0</v>
      </c>
      <c r="F61" s="55">
        <f t="shared" si="37"/>
        <v>0</v>
      </c>
      <c r="G61" s="378">
        <f t="shared" si="41"/>
        <v>0</v>
      </c>
      <c r="H61" s="363">
        <f t="shared" si="42"/>
        <v>0</v>
      </c>
      <c r="I61" s="52">
        <f t="shared" si="6"/>
        <v>0</v>
      </c>
      <c r="J61" s="52"/>
      <c r="K61" s="129"/>
      <c r="L61" s="54">
        <f t="shared" si="40"/>
        <v>0</v>
      </c>
      <c r="M61" s="129"/>
      <c r="N61" s="54">
        <f t="shared" si="10"/>
        <v>0</v>
      </c>
      <c r="O61" s="54">
        <f t="shared" si="11"/>
        <v>0</v>
      </c>
      <c r="P61" s="1"/>
    </row>
    <row r="62" spans="2:17" ht="12.5">
      <c r="B62" s="7" t="str">
        <f t="shared" si="5"/>
        <v/>
      </c>
      <c r="C62" s="50">
        <f>IF(D11="","-",+C61+1)</f>
        <v>2058</v>
      </c>
      <c r="D62" s="55">
        <f>IF(F61+SUM(E$17:E61)=D$10,F61,D$10-SUM(E$17:E61))</f>
        <v>0</v>
      </c>
      <c r="E62" s="377">
        <f t="shared" si="36"/>
        <v>0</v>
      </c>
      <c r="F62" s="55">
        <f t="shared" si="37"/>
        <v>0</v>
      </c>
      <c r="G62" s="378">
        <f t="shared" si="41"/>
        <v>0</v>
      </c>
      <c r="H62" s="363">
        <f t="shared" si="42"/>
        <v>0</v>
      </c>
      <c r="I62" s="52">
        <f t="shared" si="6"/>
        <v>0</v>
      </c>
      <c r="J62" s="52"/>
      <c r="K62" s="129"/>
      <c r="L62" s="54">
        <f t="shared" si="40"/>
        <v>0</v>
      </c>
      <c r="M62" s="129"/>
      <c r="N62" s="54">
        <f t="shared" si="10"/>
        <v>0</v>
      </c>
      <c r="O62" s="54">
        <f t="shared" si="11"/>
        <v>0</v>
      </c>
      <c r="P62" s="1"/>
    </row>
    <row r="63" spans="2:17" ht="12.5">
      <c r="B63" s="7" t="str">
        <f t="shared" si="5"/>
        <v/>
      </c>
      <c r="C63" s="50">
        <f>IF(D11="","-",+C62+1)</f>
        <v>2059</v>
      </c>
      <c r="D63" s="55">
        <f>IF(F62+SUM(E$17:E62)=D$10,F62,D$10-SUM(E$17:E62))</f>
        <v>0</v>
      </c>
      <c r="E63" s="377">
        <f t="shared" si="36"/>
        <v>0</v>
      </c>
      <c r="F63" s="55">
        <f t="shared" si="37"/>
        <v>0</v>
      </c>
      <c r="G63" s="378">
        <f t="shared" si="41"/>
        <v>0</v>
      </c>
      <c r="H63" s="363">
        <f t="shared" si="42"/>
        <v>0</v>
      </c>
      <c r="I63" s="52">
        <f t="shared" si="6"/>
        <v>0</v>
      </c>
      <c r="J63" s="52"/>
      <c r="K63" s="129"/>
      <c r="L63" s="54">
        <f t="shared" si="40"/>
        <v>0</v>
      </c>
      <c r="M63" s="129"/>
      <c r="N63" s="54">
        <f t="shared" si="10"/>
        <v>0</v>
      </c>
      <c r="O63" s="54">
        <f t="shared" si="11"/>
        <v>0</v>
      </c>
      <c r="P63" s="1"/>
    </row>
    <row r="64" spans="2:17" ht="12.5">
      <c r="B64" s="7" t="str">
        <f t="shared" si="5"/>
        <v/>
      </c>
      <c r="C64" s="50">
        <f>IF(D11="","-",+C63+1)</f>
        <v>2060</v>
      </c>
      <c r="D64" s="55">
        <f>IF(F63+SUM(E$17:E63)=D$10,F63,D$10-SUM(E$17:E63))</f>
        <v>0</v>
      </c>
      <c r="E64" s="377">
        <f t="shared" si="36"/>
        <v>0</v>
      </c>
      <c r="F64" s="55">
        <f t="shared" si="37"/>
        <v>0</v>
      </c>
      <c r="G64" s="378">
        <f t="shared" si="41"/>
        <v>0</v>
      </c>
      <c r="H64" s="363">
        <f t="shared" si="42"/>
        <v>0</v>
      </c>
      <c r="I64" s="52">
        <f t="shared" si="6"/>
        <v>0</v>
      </c>
      <c r="J64" s="52"/>
      <c r="K64" s="129"/>
      <c r="L64" s="54">
        <f t="shared" si="40"/>
        <v>0</v>
      </c>
      <c r="M64" s="129"/>
      <c r="N64" s="54">
        <f t="shared" si="10"/>
        <v>0</v>
      </c>
      <c r="O64" s="54">
        <f t="shared" si="11"/>
        <v>0</v>
      </c>
      <c r="P64" s="1"/>
    </row>
    <row r="65" spans="2:16" ht="12.5">
      <c r="B65" s="7" t="str">
        <f t="shared" si="5"/>
        <v/>
      </c>
      <c r="C65" s="50">
        <f>IF(D11="","-",+C64+1)</f>
        <v>2061</v>
      </c>
      <c r="D65" s="55">
        <f>IF(F64+SUM(E$17:E64)=D$10,F64,D$10-SUM(E$17:E64))</f>
        <v>0</v>
      </c>
      <c r="E65" s="377">
        <f t="shared" si="36"/>
        <v>0</v>
      </c>
      <c r="F65" s="55">
        <f t="shared" si="37"/>
        <v>0</v>
      </c>
      <c r="G65" s="378">
        <f t="shared" si="41"/>
        <v>0</v>
      </c>
      <c r="H65" s="363">
        <f t="shared" si="42"/>
        <v>0</v>
      </c>
      <c r="I65" s="52">
        <f t="shared" si="6"/>
        <v>0</v>
      </c>
      <c r="J65" s="52"/>
      <c r="K65" s="129"/>
      <c r="L65" s="54">
        <f t="shared" si="40"/>
        <v>0</v>
      </c>
      <c r="M65" s="129"/>
      <c r="N65" s="54">
        <f t="shared" si="10"/>
        <v>0</v>
      </c>
      <c r="O65" s="54">
        <f t="shared" si="11"/>
        <v>0</v>
      </c>
      <c r="P65" s="1"/>
    </row>
    <row r="66" spans="2:16" ht="12.5">
      <c r="B66" s="7" t="str">
        <f t="shared" si="5"/>
        <v/>
      </c>
      <c r="C66" s="50">
        <f>IF(D11="","-",+C65+1)</f>
        <v>2062</v>
      </c>
      <c r="D66" s="55">
        <f>IF(F65+SUM(E$17:E65)=D$10,F65,D$10-SUM(E$17:E65))</f>
        <v>0</v>
      </c>
      <c r="E66" s="377">
        <f t="shared" si="36"/>
        <v>0</v>
      </c>
      <c r="F66" s="55">
        <f t="shared" si="37"/>
        <v>0</v>
      </c>
      <c r="G66" s="378">
        <f t="shared" si="41"/>
        <v>0</v>
      </c>
      <c r="H66" s="363">
        <f t="shared" si="42"/>
        <v>0</v>
      </c>
      <c r="I66" s="52">
        <f t="shared" si="6"/>
        <v>0</v>
      </c>
      <c r="J66" s="52"/>
      <c r="K66" s="129"/>
      <c r="L66" s="54">
        <f t="shared" si="40"/>
        <v>0</v>
      </c>
      <c r="M66" s="129"/>
      <c r="N66" s="54">
        <f t="shared" si="10"/>
        <v>0</v>
      </c>
      <c r="O66" s="54">
        <f t="shared" si="11"/>
        <v>0</v>
      </c>
      <c r="P66" s="1"/>
    </row>
    <row r="67" spans="2:16" ht="12.5">
      <c r="B67" s="7" t="str">
        <f t="shared" si="5"/>
        <v/>
      </c>
      <c r="C67" s="50">
        <f>IF(D11="","-",+C66+1)</f>
        <v>2063</v>
      </c>
      <c r="D67" s="55">
        <f>IF(F66+SUM(E$17:E66)=D$10,F66,D$10-SUM(E$17:E66))</f>
        <v>0</v>
      </c>
      <c r="E67" s="377">
        <f t="shared" si="36"/>
        <v>0</v>
      </c>
      <c r="F67" s="55">
        <f t="shared" si="37"/>
        <v>0</v>
      </c>
      <c r="G67" s="378">
        <f t="shared" si="41"/>
        <v>0</v>
      </c>
      <c r="H67" s="363">
        <f t="shared" si="42"/>
        <v>0</v>
      </c>
      <c r="I67" s="52">
        <f t="shared" si="6"/>
        <v>0</v>
      </c>
      <c r="J67" s="52"/>
      <c r="K67" s="129"/>
      <c r="L67" s="54">
        <f t="shared" si="40"/>
        <v>0</v>
      </c>
      <c r="M67" s="129"/>
      <c r="N67" s="54">
        <f t="shared" si="10"/>
        <v>0</v>
      </c>
      <c r="O67" s="54">
        <f t="shared" si="11"/>
        <v>0</v>
      </c>
      <c r="P67" s="1"/>
    </row>
    <row r="68" spans="2:16" ht="12.5">
      <c r="B68" s="7" t="str">
        <f t="shared" si="5"/>
        <v/>
      </c>
      <c r="C68" s="50">
        <f>IF(D11="","-",+C67+1)</f>
        <v>2064</v>
      </c>
      <c r="D68" s="55">
        <f>IF(F67+SUM(E$17:E67)=D$10,F67,D$10-SUM(E$17:E67))</f>
        <v>0</v>
      </c>
      <c r="E68" s="377">
        <f t="shared" si="36"/>
        <v>0</v>
      </c>
      <c r="F68" s="55">
        <f t="shared" si="37"/>
        <v>0</v>
      </c>
      <c r="G68" s="378">
        <f t="shared" si="41"/>
        <v>0</v>
      </c>
      <c r="H68" s="363">
        <f t="shared" si="42"/>
        <v>0</v>
      </c>
      <c r="I68" s="52">
        <f t="shared" si="6"/>
        <v>0</v>
      </c>
      <c r="J68" s="52"/>
      <c r="K68" s="129"/>
      <c r="L68" s="54">
        <f t="shared" si="40"/>
        <v>0</v>
      </c>
      <c r="M68" s="129"/>
      <c r="N68" s="54">
        <f t="shared" si="10"/>
        <v>0</v>
      </c>
      <c r="O68" s="54">
        <f t="shared" si="11"/>
        <v>0</v>
      </c>
      <c r="P68" s="1"/>
    </row>
    <row r="69" spans="2:16" ht="12.5">
      <c r="B69" s="7" t="str">
        <f t="shared" si="5"/>
        <v/>
      </c>
      <c r="C69" s="50">
        <f>IF(D11="","-",+C68+1)</f>
        <v>2065</v>
      </c>
      <c r="D69" s="55">
        <f>IF(F68+SUM(E$17:E68)=D$10,F68,D$10-SUM(E$17:E68))</f>
        <v>0</v>
      </c>
      <c r="E69" s="377">
        <f t="shared" si="36"/>
        <v>0</v>
      </c>
      <c r="F69" s="55">
        <f t="shared" si="37"/>
        <v>0</v>
      </c>
      <c r="G69" s="378">
        <f t="shared" si="41"/>
        <v>0</v>
      </c>
      <c r="H69" s="363">
        <f t="shared" si="42"/>
        <v>0</v>
      </c>
      <c r="I69" s="52">
        <f t="shared" si="6"/>
        <v>0</v>
      </c>
      <c r="J69" s="52"/>
      <c r="K69" s="129"/>
      <c r="L69" s="54">
        <f t="shared" si="40"/>
        <v>0</v>
      </c>
      <c r="M69" s="129"/>
      <c r="N69" s="54">
        <f t="shared" si="10"/>
        <v>0</v>
      </c>
      <c r="O69" s="54">
        <f t="shared" si="11"/>
        <v>0</v>
      </c>
      <c r="P69" s="1"/>
    </row>
    <row r="70" spans="2:16" ht="12.5">
      <c r="B70" s="7" t="str">
        <f t="shared" si="5"/>
        <v/>
      </c>
      <c r="C70" s="50">
        <f>IF(D11="","-",+C69+1)</f>
        <v>2066</v>
      </c>
      <c r="D70" s="55">
        <f>IF(F69+SUM(E$17:E69)=D$10,F69,D$10-SUM(E$17:E69))</f>
        <v>0</v>
      </c>
      <c r="E70" s="377">
        <f t="shared" si="36"/>
        <v>0</v>
      </c>
      <c r="F70" s="55">
        <f t="shared" si="37"/>
        <v>0</v>
      </c>
      <c r="G70" s="378">
        <f t="shared" si="41"/>
        <v>0</v>
      </c>
      <c r="H70" s="363">
        <f t="shared" si="42"/>
        <v>0</v>
      </c>
      <c r="I70" s="52">
        <f t="shared" si="6"/>
        <v>0</v>
      </c>
      <c r="J70" s="52"/>
      <c r="K70" s="129"/>
      <c r="L70" s="54">
        <f t="shared" si="40"/>
        <v>0</v>
      </c>
      <c r="M70" s="129"/>
      <c r="N70" s="54">
        <f t="shared" si="10"/>
        <v>0</v>
      </c>
      <c r="O70" s="54">
        <f t="shared" si="11"/>
        <v>0</v>
      </c>
      <c r="P70" s="1"/>
    </row>
    <row r="71" spans="2:16" ht="12.5">
      <c r="B71" s="7" t="str">
        <f t="shared" si="5"/>
        <v/>
      </c>
      <c r="C71" s="50">
        <f>IF(D11="","-",+C70+1)</f>
        <v>2067</v>
      </c>
      <c r="D71" s="55">
        <f>IF(F70+SUM(E$17:E70)=D$10,F70,D$10-SUM(E$17:E70))</f>
        <v>0</v>
      </c>
      <c r="E71" s="377">
        <f t="shared" si="36"/>
        <v>0</v>
      </c>
      <c r="F71" s="55">
        <f t="shared" si="37"/>
        <v>0</v>
      </c>
      <c r="G71" s="378">
        <f t="shared" si="41"/>
        <v>0</v>
      </c>
      <c r="H71" s="363">
        <f t="shared" si="42"/>
        <v>0</v>
      </c>
      <c r="I71" s="52">
        <f t="shared" si="6"/>
        <v>0</v>
      </c>
      <c r="J71" s="52"/>
      <c r="K71" s="129"/>
      <c r="L71" s="54">
        <f t="shared" si="40"/>
        <v>0</v>
      </c>
      <c r="M71" s="129"/>
      <c r="N71" s="54">
        <f t="shared" si="10"/>
        <v>0</v>
      </c>
      <c r="O71" s="54">
        <f t="shared" si="11"/>
        <v>0</v>
      </c>
      <c r="P71" s="1"/>
    </row>
    <row r="72" spans="2:16" ht="13" thickBot="1">
      <c r="B72" s="7" t="str">
        <f t="shared" si="5"/>
        <v/>
      </c>
      <c r="C72" s="59">
        <f>IF(D11="","-",+C71+1)</f>
        <v>2068</v>
      </c>
      <c r="D72" s="55">
        <f>IF(F71+SUM(E$17:E71)=D$10,F71,D$10-SUM(E$17:E71))</f>
        <v>0</v>
      </c>
      <c r="E72" s="377">
        <f t="shared" si="36"/>
        <v>0</v>
      </c>
      <c r="F72" s="55">
        <f t="shared" si="37"/>
        <v>0</v>
      </c>
      <c r="G72" s="378">
        <f t="shared" si="41"/>
        <v>0</v>
      </c>
      <c r="H72" s="363">
        <f t="shared" si="42"/>
        <v>0</v>
      </c>
      <c r="I72" s="52">
        <f t="shared" si="6"/>
        <v>0</v>
      </c>
      <c r="J72" s="52"/>
      <c r="K72" s="130"/>
      <c r="L72" s="64">
        <f t="shared" si="40"/>
        <v>0</v>
      </c>
      <c r="M72" s="130"/>
      <c r="N72" s="64">
        <f t="shared" si="10"/>
        <v>0</v>
      </c>
      <c r="O72" s="64">
        <f t="shared" si="11"/>
        <v>0</v>
      </c>
      <c r="P72" s="1"/>
    </row>
    <row r="73" spans="2:16" ht="12.5">
      <c r="C73" s="12" t="s">
        <v>78</v>
      </c>
      <c r="D73" s="292"/>
      <c r="E73" s="292">
        <f>SUM(E17:E72)</f>
        <v>6389739.0000000028</v>
      </c>
      <c r="F73" s="292"/>
      <c r="G73" s="292">
        <f>SUM(G17:G72)</f>
        <v>21730431.387753874</v>
      </c>
      <c r="H73" s="292">
        <f>SUM(H17:H72)</f>
        <v>21730431.387753874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2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2:16" ht="13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1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36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101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  <c r="Q85" s="1"/>
    </row>
    <row r="86" spans="1:17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725000.53327762289</v>
      </c>
      <c r="N87" s="386">
        <f>IF(J92&lt;D11,0,VLOOKUP(J92,C17:O72,11))</f>
        <v>725000.53327762289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739947.01470511116</v>
      </c>
      <c r="N88" s="389">
        <f>IF(J92&lt;D11,0,VLOOKUP(J92,C99:P154,7))</f>
        <v>739947.01470511116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Osburn 161 kV Line Work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14946.481427488266</v>
      </c>
      <c r="N89" s="391">
        <f>+N88-N87</f>
        <v>14946.481427488266</v>
      </c>
      <c r="O89" s="392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  <c r="Q90" s="1"/>
    </row>
    <row r="91" spans="1:17" ht="13.5" thickBot="1">
      <c r="C91" s="75" t="s">
        <v>85</v>
      </c>
      <c r="D91" s="91" t="str">
        <f>+D9</f>
        <v>TP______</v>
      </c>
      <c r="E91" s="76"/>
      <c r="F91" s="76"/>
      <c r="G91" s="76"/>
      <c r="H91" s="76"/>
      <c r="I91" s="76"/>
      <c r="J91" s="76"/>
      <c r="Q91" s="1"/>
    </row>
    <row r="92" spans="1:17" ht="13">
      <c r="C92" s="34" t="s">
        <v>51</v>
      </c>
      <c r="D92" s="427">
        <f>D10</f>
        <v>6389739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  <c r="Q92" s="1"/>
    </row>
    <row r="93" spans="1:17" ht="12.5">
      <c r="C93" s="34" t="s">
        <v>54</v>
      </c>
      <c r="D93" s="434" t="s">
        <v>369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3">
        <f>D12</f>
        <v>9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145221.34090909091</v>
      </c>
      <c r="K96" s="292"/>
      <c r="L96" s="292"/>
      <c r="M96" s="292"/>
      <c r="N96" s="292"/>
      <c r="O96" s="292"/>
      <c r="P96" s="1"/>
      <c r="Q96" s="1"/>
    </row>
    <row r="97" spans="1:17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  <c r="Q98" s="1"/>
    </row>
    <row r="99" spans="1:17" ht="12.5">
      <c r="C99" s="50" t="str">
        <f>IF(D93= "","-",D93)</f>
        <v>2013</v>
      </c>
      <c r="D99" s="428">
        <v>0</v>
      </c>
      <c r="E99" s="429">
        <v>30140.049603174608</v>
      </c>
      <c r="F99" s="430">
        <v>3007976.9503968256</v>
      </c>
      <c r="G99" s="431">
        <v>1503988.4751984128</v>
      </c>
      <c r="H99" s="432">
        <v>233617.21066655827</v>
      </c>
      <c r="I99" s="433">
        <v>233617.21066655827</v>
      </c>
      <c r="J99" s="154">
        <v>0</v>
      </c>
      <c r="K99" s="54"/>
      <c r="L99" s="113">
        <f t="shared" ref="L99:L104" si="43">H99</f>
        <v>233617.21066655827</v>
      </c>
      <c r="M99" s="54">
        <f t="shared" ref="M99:M104" si="44">IF(L99&lt;&gt;0,+H99-L99,0)</f>
        <v>0</v>
      </c>
      <c r="N99" s="113">
        <f t="shared" ref="N99:N104" si="45">I99</f>
        <v>233617.21066655827</v>
      </c>
      <c r="O99" s="54">
        <f>IF(N99&lt;&gt;0,+I99-N99,0)</f>
        <v>0</v>
      </c>
      <c r="P99" s="54">
        <f>+O99-M99</f>
        <v>0</v>
      </c>
      <c r="Q99" s="1"/>
    </row>
    <row r="100" spans="1:17" ht="12.5">
      <c r="B100" s="7" t="str">
        <f>IF(D100=F99,"","IU")</f>
        <v/>
      </c>
      <c r="C100" s="50">
        <f>IF(D93="","-",+C99+1)</f>
        <v>2014</v>
      </c>
      <c r="D100" s="428">
        <v>3007976.9503968256</v>
      </c>
      <c r="E100" s="429">
        <v>152136.64285714287</v>
      </c>
      <c r="F100" s="430">
        <v>2855840.3075396828</v>
      </c>
      <c r="G100" s="430">
        <v>2931908.6289682542</v>
      </c>
      <c r="H100" s="432">
        <v>550651.80741983175</v>
      </c>
      <c r="I100" s="433">
        <v>550651.80741983175</v>
      </c>
      <c r="J100" s="54">
        <v>0</v>
      </c>
      <c r="K100" s="54"/>
      <c r="L100" s="113">
        <f t="shared" si="43"/>
        <v>550651.80741983175</v>
      </c>
      <c r="M100" s="54">
        <f t="shared" si="44"/>
        <v>0</v>
      </c>
      <c r="N100" s="113">
        <f t="shared" si="45"/>
        <v>550651.80741983175</v>
      </c>
      <c r="O100" s="54">
        <f>IF(N100&lt;&gt;0,+I100-N100,0)</f>
        <v>0</v>
      </c>
      <c r="P100" s="54">
        <f>+O100-M100</f>
        <v>0</v>
      </c>
      <c r="Q100" s="1"/>
    </row>
    <row r="101" spans="1:17" ht="12.5">
      <c r="B101" s="7" t="str">
        <f t="shared" ref="B101:B154" si="46">IF(D101=F100,"","IU")</f>
        <v>IU</v>
      </c>
      <c r="C101" s="50">
        <f>IF(D93="","-",+C100+1)</f>
        <v>2015</v>
      </c>
      <c r="D101" s="428">
        <v>6207462.3075396828</v>
      </c>
      <c r="E101" s="429">
        <v>152136.64285714287</v>
      </c>
      <c r="F101" s="430">
        <v>6055325.6646825401</v>
      </c>
      <c r="G101" s="430">
        <v>6131393.9861111119</v>
      </c>
      <c r="H101" s="432">
        <v>960063.54821647424</v>
      </c>
      <c r="I101" s="433">
        <v>960063.54821647424</v>
      </c>
      <c r="J101" s="54">
        <f>+I101-H101</f>
        <v>0</v>
      </c>
      <c r="K101" s="54"/>
      <c r="L101" s="113">
        <f t="shared" si="43"/>
        <v>960063.54821647424</v>
      </c>
      <c r="M101" s="54">
        <f t="shared" si="44"/>
        <v>0</v>
      </c>
      <c r="N101" s="113">
        <f t="shared" si="45"/>
        <v>960063.54821647424</v>
      </c>
      <c r="O101" s="54">
        <f>IF(N101&lt;&gt;0,+I101-N101,0)</f>
        <v>0</v>
      </c>
      <c r="P101" s="54">
        <f>+O101-M101</f>
        <v>0</v>
      </c>
      <c r="Q101" s="1"/>
    </row>
    <row r="102" spans="1:17" ht="12.5">
      <c r="B102" s="7" t="str">
        <f t="shared" si="46"/>
        <v/>
      </c>
      <c r="C102" s="50">
        <f>IF(D93="","-",+C101+1)</f>
        <v>2016</v>
      </c>
      <c r="D102" s="428">
        <v>6055325.6646825401</v>
      </c>
      <c r="E102" s="429">
        <v>148598.58139534883</v>
      </c>
      <c r="F102" s="430">
        <v>5906727.0832871916</v>
      </c>
      <c r="G102" s="430">
        <v>5981026.3739848658</v>
      </c>
      <c r="H102" s="432">
        <v>907889.80952511146</v>
      </c>
      <c r="I102" s="433">
        <v>907889.80952511146</v>
      </c>
      <c r="J102" s="54">
        <f t="shared" ref="J102:J154" si="47">+I102-H102</f>
        <v>0</v>
      </c>
      <c r="K102" s="54"/>
      <c r="L102" s="113">
        <f t="shared" si="43"/>
        <v>907889.80952511146</v>
      </c>
      <c r="M102" s="54">
        <f t="shared" si="44"/>
        <v>0</v>
      </c>
      <c r="N102" s="113">
        <f t="shared" si="45"/>
        <v>907889.80952511146</v>
      </c>
      <c r="O102" s="54">
        <f>IF(N102&lt;&gt;0,+I102-N102,0)</f>
        <v>0</v>
      </c>
      <c r="P102" s="54">
        <f>+O102-M102</f>
        <v>0</v>
      </c>
      <c r="Q102" s="1"/>
    </row>
    <row r="103" spans="1:17" ht="12.5">
      <c r="B103" s="7" t="str">
        <f t="shared" si="46"/>
        <v/>
      </c>
      <c r="C103" s="50">
        <f>IF(D93="","-",+C102+1)</f>
        <v>2017</v>
      </c>
      <c r="D103" s="428">
        <v>5906727.0832871916</v>
      </c>
      <c r="E103" s="429">
        <v>152136.64285714287</v>
      </c>
      <c r="F103" s="430">
        <v>5754590.4404300489</v>
      </c>
      <c r="G103" s="430">
        <v>5830658.7618586197</v>
      </c>
      <c r="H103" s="432">
        <v>860395.26191799133</v>
      </c>
      <c r="I103" s="433">
        <v>860395.26191799133</v>
      </c>
      <c r="J103" s="54">
        <f t="shared" si="47"/>
        <v>0</v>
      </c>
      <c r="K103" s="54"/>
      <c r="L103" s="113">
        <f t="shared" si="43"/>
        <v>860395.26191799133</v>
      </c>
      <c r="M103" s="54">
        <f t="shared" si="44"/>
        <v>0</v>
      </c>
      <c r="N103" s="113">
        <f t="shared" si="45"/>
        <v>860395.26191799133</v>
      </c>
      <c r="O103" s="54">
        <f>IF(N103&lt;&gt;0,+I103-N103,0)</f>
        <v>0</v>
      </c>
      <c r="P103" s="54">
        <f>+O103-M103</f>
        <v>0</v>
      </c>
      <c r="Q103" s="1"/>
    </row>
    <row r="104" spans="1:17" ht="12.5">
      <c r="B104" s="7" t="str">
        <f t="shared" si="46"/>
        <v/>
      </c>
      <c r="C104" s="50">
        <f>IF(D93="","-",+C103+1)</f>
        <v>2018</v>
      </c>
      <c r="D104" s="428">
        <v>5754590.4404300489</v>
      </c>
      <c r="E104" s="429">
        <v>152136.64285714287</v>
      </c>
      <c r="F104" s="430">
        <v>5602453.7975729061</v>
      </c>
      <c r="G104" s="430">
        <v>5678522.119001478</v>
      </c>
      <c r="H104" s="432">
        <v>751814.61930280633</v>
      </c>
      <c r="I104" s="433">
        <v>751814.61930280633</v>
      </c>
      <c r="J104" s="54">
        <f t="shared" si="47"/>
        <v>0</v>
      </c>
      <c r="K104" s="54"/>
      <c r="L104" s="113">
        <f t="shared" si="43"/>
        <v>751814.61930280633</v>
      </c>
      <c r="M104" s="54">
        <f t="shared" si="44"/>
        <v>0</v>
      </c>
      <c r="N104" s="113">
        <f t="shared" si="45"/>
        <v>751814.61930280633</v>
      </c>
      <c r="O104" s="54">
        <f t="shared" ref="O104:O130" si="48">IF(N104&lt;&gt;0,+I104-N104,0)</f>
        <v>0</v>
      </c>
      <c r="P104" s="54">
        <f t="shared" ref="P104:P130" si="49">+O104-M104</f>
        <v>0</v>
      </c>
      <c r="Q104" s="1"/>
    </row>
    <row r="105" spans="1:17" ht="12.5">
      <c r="B105" s="7" t="str">
        <f t="shared" si="46"/>
        <v/>
      </c>
      <c r="C105" s="50">
        <f>IF(D93="","-",+C104+1)</f>
        <v>2019</v>
      </c>
      <c r="D105" s="428">
        <v>5602453.7975729061</v>
      </c>
      <c r="E105" s="429">
        <v>148598.58139534883</v>
      </c>
      <c r="F105" s="430">
        <v>5453855.2161775576</v>
      </c>
      <c r="G105" s="430">
        <v>5528154.5068752319</v>
      </c>
      <c r="H105" s="432">
        <v>740335.26118023507</v>
      </c>
      <c r="I105" s="433">
        <v>740335.26118023507</v>
      </c>
      <c r="J105" s="54">
        <f t="shared" si="47"/>
        <v>0</v>
      </c>
      <c r="K105" s="54"/>
      <c r="L105" s="113">
        <f t="shared" ref="L105:L106" si="50">H105</f>
        <v>740335.26118023507</v>
      </c>
      <c r="M105" s="54">
        <f t="shared" ref="M105:M106" si="51">IF(L105&lt;&gt;0,+H105-L105,0)</f>
        <v>0</v>
      </c>
      <c r="N105" s="113">
        <f t="shared" ref="N105:N106" si="52">I105</f>
        <v>740335.26118023507</v>
      </c>
      <c r="O105" s="54">
        <f t="shared" si="48"/>
        <v>0</v>
      </c>
      <c r="P105" s="54">
        <f t="shared" si="49"/>
        <v>0</v>
      </c>
      <c r="Q105" s="1"/>
    </row>
    <row r="106" spans="1:17" ht="12.5">
      <c r="B106" s="7" t="str">
        <f t="shared" si="46"/>
        <v/>
      </c>
      <c r="C106" s="50">
        <f>IF(D93="","-",+C105+1)</f>
        <v>2020</v>
      </c>
      <c r="D106" s="428">
        <v>5453855.2161775576</v>
      </c>
      <c r="E106" s="429">
        <v>152136.64285714287</v>
      </c>
      <c r="F106" s="430">
        <v>5301718.5733204149</v>
      </c>
      <c r="G106" s="430">
        <v>5377786.8947489858</v>
      </c>
      <c r="H106" s="432">
        <v>730645.78949753172</v>
      </c>
      <c r="I106" s="433">
        <v>730645.78949753172</v>
      </c>
      <c r="J106" s="54">
        <f t="shared" si="47"/>
        <v>0</v>
      </c>
      <c r="K106" s="54"/>
      <c r="L106" s="113">
        <f t="shared" si="50"/>
        <v>730645.78949753172</v>
      </c>
      <c r="M106" s="54">
        <f t="shared" si="51"/>
        <v>0</v>
      </c>
      <c r="N106" s="113">
        <f t="shared" si="52"/>
        <v>730645.78949753172</v>
      </c>
      <c r="O106" s="54">
        <f t="shared" si="48"/>
        <v>0</v>
      </c>
      <c r="P106" s="54">
        <f t="shared" si="49"/>
        <v>0</v>
      </c>
      <c r="Q106" s="1"/>
    </row>
    <row r="107" spans="1:17" ht="12.5">
      <c r="B107" s="7" t="str">
        <f t="shared" si="46"/>
        <v/>
      </c>
      <c r="C107" s="50">
        <f>IF(D93="","-",+C106+1)</f>
        <v>2021</v>
      </c>
      <c r="D107" s="428">
        <v>5301718.5733204149</v>
      </c>
      <c r="E107" s="429">
        <v>155847.29268292684</v>
      </c>
      <c r="F107" s="430">
        <v>5145871.2806374878</v>
      </c>
      <c r="G107" s="430">
        <v>5223794.9269789513</v>
      </c>
      <c r="H107" s="432">
        <v>748822.33254387113</v>
      </c>
      <c r="I107" s="433">
        <v>748822.33254387113</v>
      </c>
      <c r="J107" s="54">
        <f t="shared" si="47"/>
        <v>0</v>
      </c>
      <c r="K107" s="54"/>
      <c r="L107" s="113">
        <f t="shared" ref="L107" si="53">H107</f>
        <v>748822.33254387113</v>
      </c>
      <c r="M107" s="54">
        <f t="shared" ref="M107" si="54">IF(L107&lt;&gt;0,+H107-L107,0)</f>
        <v>0</v>
      </c>
      <c r="N107" s="113">
        <f t="shared" ref="N107" si="55">I107</f>
        <v>748822.33254387113</v>
      </c>
      <c r="O107" s="54">
        <f t="shared" ref="O107" si="56">IF(N107&lt;&gt;0,+I107-N107,0)</f>
        <v>0</v>
      </c>
      <c r="P107" s="54">
        <f t="shared" ref="P107" si="57">+O107-M107</f>
        <v>0</v>
      </c>
      <c r="Q107" s="1"/>
    </row>
    <row r="108" spans="1:17" ht="13">
      <c r="B108" s="7" t="str">
        <f t="shared" si="46"/>
        <v/>
      </c>
      <c r="C108" s="459">
        <f>IF(D93="","-",+C107+1)</f>
        <v>2022</v>
      </c>
      <c r="D108" s="12">
        <v>5145871.2806374878</v>
      </c>
      <c r="E108" s="377">
        <v>152136.64285714287</v>
      </c>
      <c r="F108" s="55">
        <v>4993734.637780345</v>
      </c>
      <c r="G108" s="55">
        <v>5069802.9592089169</v>
      </c>
      <c r="H108" s="379">
        <v>747624.7630958549</v>
      </c>
      <c r="I108" s="398">
        <v>747624.7630958549</v>
      </c>
      <c r="J108" s="54">
        <f t="shared" si="47"/>
        <v>0</v>
      </c>
      <c r="K108" s="54"/>
      <c r="L108" s="129"/>
      <c r="M108" s="54">
        <f t="shared" ref="M108:M130" si="58">IF(L108&lt;&gt;0,+H108-L108,0)</f>
        <v>0</v>
      </c>
      <c r="N108" s="129"/>
      <c r="O108" s="54">
        <f t="shared" si="48"/>
        <v>0</v>
      </c>
      <c r="P108" s="54">
        <f t="shared" si="49"/>
        <v>0</v>
      </c>
      <c r="Q108" s="1"/>
    </row>
    <row r="109" spans="1:17" ht="12.5">
      <c r="B109" s="7" t="str">
        <f t="shared" si="46"/>
        <v/>
      </c>
      <c r="C109" s="50">
        <f>IF(D93="","-",+C108+1)</f>
        <v>2023</v>
      </c>
      <c r="D109" s="12">
        <f>IF(F108+SUM(E$99:E108)=D$92,F108,D$92-SUM(E$99:E108))</f>
        <v>4993734.637780345</v>
      </c>
      <c r="E109" s="377">
        <f t="shared" ref="E109:E154" si="59">IF(+$J$96&lt;F108,$J$96,D109)</f>
        <v>145221.34090909091</v>
      </c>
      <c r="F109" s="55">
        <f t="shared" ref="F109:F154" si="60">+D109-E109</f>
        <v>4848513.2968712542</v>
      </c>
      <c r="G109" s="55">
        <f t="shared" ref="G109:G154" si="61">+(F109+D109)/2</f>
        <v>4921123.9673257992</v>
      </c>
      <c r="H109" s="379">
        <f t="shared" ref="H109:H154" si="62">+J$94*G109+E109</f>
        <v>758030.89676418062</v>
      </c>
      <c r="I109" s="398">
        <f t="shared" ref="I109:I154" si="63">+J$95*G109+E109</f>
        <v>758030.89676418062</v>
      </c>
      <c r="J109" s="54">
        <f t="shared" si="47"/>
        <v>0</v>
      </c>
      <c r="K109" s="54"/>
      <c r="L109" s="129"/>
      <c r="M109" s="54">
        <f t="shared" si="58"/>
        <v>0</v>
      </c>
      <c r="N109" s="129"/>
      <c r="O109" s="54">
        <f t="shared" si="48"/>
        <v>0</v>
      </c>
      <c r="P109" s="54">
        <f t="shared" si="49"/>
        <v>0</v>
      </c>
      <c r="Q109" s="1"/>
    </row>
    <row r="110" spans="1:17" ht="12.5">
      <c r="B110" s="7" t="str">
        <f t="shared" si="46"/>
        <v/>
      </c>
      <c r="C110" s="50">
        <f>IF(D93="","-",+C109+1)</f>
        <v>2024</v>
      </c>
      <c r="D110" s="12">
        <f>IF(F109+SUM(E$99:E109)=D$92,F109,D$92-SUM(E$99:E109))</f>
        <v>4848513.2968712542</v>
      </c>
      <c r="E110" s="377">
        <f t="shared" si="59"/>
        <v>145221.34090909091</v>
      </c>
      <c r="F110" s="55">
        <f t="shared" si="60"/>
        <v>4703291.9559621634</v>
      </c>
      <c r="G110" s="55">
        <f t="shared" si="61"/>
        <v>4775902.6264167093</v>
      </c>
      <c r="H110" s="379">
        <f t="shared" si="62"/>
        <v>739947.01470511116</v>
      </c>
      <c r="I110" s="398">
        <f t="shared" si="63"/>
        <v>739947.01470511116</v>
      </c>
      <c r="J110" s="54">
        <f t="shared" si="47"/>
        <v>0</v>
      </c>
      <c r="K110" s="54"/>
      <c r="L110" s="129"/>
      <c r="M110" s="54">
        <f t="shared" si="58"/>
        <v>0</v>
      </c>
      <c r="N110" s="129"/>
      <c r="O110" s="54">
        <f t="shared" si="48"/>
        <v>0</v>
      </c>
      <c r="P110" s="54">
        <f t="shared" si="49"/>
        <v>0</v>
      </c>
      <c r="Q110" s="1"/>
    </row>
    <row r="111" spans="1:17" ht="12.5">
      <c r="B111" s="7" t="str">
        <f t="shared" si="46"/>
        <v/>
      </c>
      <c r="C111" s="50">
        <f>IF(D93="","-",+C110+1)</f>
        <v>2025</v>
      </c>
      <c r="D111" s="12">
        <f>IF(F110+SUM(E$99:E110)=D$92,F110,D$92-SUM(E$99:E110))</f>
        <v>4703291.9559621634</v>
      </c>
      <c r="E111" s="377">
        <f t="shared" si="59"/>
        <v>145221.34090909091</v>
      </c>
      <c r="F111" s="55">
        <f t="shared" si="60"/>
        <v>4558070.6150530726</v>
      </c>
      <c r="G111" s="55">
        <f t="shared" si="61"/>
        <v>4630681.2855076175</v>
      </c>
      <c r="H111" s="379">
        <f t="shared" si="62"/>
        <v>721863.13264604146</v>
      </c>
      <c r="I111" s="398">
        <f t="shared" si="63"/>
        <v>721863.13264604146</v>
      </c>
      <c r="J111" s="54">
        <f t="shared" si="47"/>
        <v>0</v>
      </c>
      <c r="K111" s="54"/>
      <c r="L111" s="129"/>
      <c r="M111" s="54">
        <f t="shared" si="58"/>
        <v>0</v>
      </c>
      <c r="N111" s="129"/>
      <c r="O111" s="54">
        <f t="shared" si="48"/>
        <v>0</v>
      </c>
      <c r="P111" s="54">
        <f t="shared" si="49"/>
        <v>0</v>
      </c>
      <c r="Q111" s="1"/>
    </row>
    <row r="112" spans="1:17" ht="12.5">
      <c r="B112" s="7" t="str">
        <f t="shared" si="46"/>
        <v/>
      </c>
      <c r="C112" s="50">
        <f>IF(D93="","-",+C111+1)</f>
        <v>2026</v>
      </c>
      <c r="D112" s="12">
        <f>IF(F111+SUM(E$99:E111)=D$92,F111,D$92-SUM(E$99:E111))</f>
        <v>4558070.6150530726</v>
      </c>
      <c r="E112" s="377">
        <f t="shared" si="59"/>
        <v>145221.34090909091</v>
      </c>
      <c r="F112" s="55">
        <f t="shared" si="60"/>
        <v>4412849.2741439817</v>
      </c>
      <c r="G112" s="55">
        <f t="shared" si="61"/>
        <v>4485459.9445985276</v>
      </c>
      <c r="H112" s="379">
        <f t="shared" si="62"/>
        <v>703779.25058697187</v>
      </c>
      <c r="I112" s="398">
        <f t="shared" si="63"/>
        <v>703779.25058697187</v>
      </c>
      <c r="J112" s="54">
        <f t="shared" si="47"/>
        <v>0</v>
      </c>
      <c r="K112" s="54"/>
      <c r="L112" s="129"/>
      <c r="M112" s="54">
        <f t="shared" si="58"/>
        <v>0</v>
      </c>
      <c r="N112" s="129"/>
      <c r="O112" s="54">
        <f t="shared" si="48"/>
        <v>0</v>
      </c>
      <c r="P112" s="54">
        <f t="shared" si="49"/>
        <v>0</v>
      </c>
      <c r="Q112" s="1"/>
    </row>
    <row r="113" spans="2:17" ht="12.5">
      <c r="B113" s="7" t="str">
        <f t="shared" si="46"/>
        <v/>
      </c>
      <c r="C113" s="50">
        <f>IF(D93="","-",+C112+1)</f>
        <v>2027</v>
      </c>
      <c r="D113" s="12">
        <f>IF(F112+SUM(E$99:E112)=D$92,F112,D$92-SUM(E$99:E112))</f>
        <v>4412849.2741439817</v>
      </c>
      <c r="E113" s="377">
        <f t="shared" si="59"/>
        <v>145221.34090909091</v>
      </c>
      <c r="F113" s="55">
        <f t="shared" si="60"/>
        <v>4267627.9332348909</v>
      </c>
      <c r="G113" s="55">
        <f t="shared" si="61"/>
        <v>4340238.6036894359</v>
      </c>
      <c r="H113" s="379">
        <f t="shared" si="62"/>
        <v>685695.36852790217</v>
      </c>
      <c r="I113" s="398">
        <f t="shared" si="63"/>
        <v>685695.36852790217</v>
      </c>
      <c r="J113" s="54">
        <f t="shared" si="47"/>
        <v>0</v>
      </c>
      <c r="K113" s="54"/>
      <c r="L113" s="129"/>
      <c r="M113" s="54">
        <f t="shared" si="58"/>
        <v>0</v>
      </c>
      <c r="N113" s="129"/>
      <c r="O113" s="54">
        <f t="shared" si="48"/>
        <v>0</v>
      </c>
      <c r="P113" s="54">
        <f t="shared" si="49"/>
        <v>0</v>
      </c>
      <c r="Q113" s="1"/>
    </row>
    <row r="114" spans="2:17" ht="12.5">
      <c r="B114" s="7" t="str">
        <f t="shared" si="46"/>
        <v/>
      </c>
      <c r="C114" s="50">
        <f>IF(D93="","-",+C113+1)</f>
        <v>2028</v>
      </c>
      <c r="D114" s="12">
        <f>IF(F113+SUM(E$99:E113)=D$92,F113,D$92-SUM(E$99:E113))</f>
        <v>4267627.9332348909</v>
      </c>
      <c r="E114" s="377">
        <f t="shared" si="59"/>
        <v>145221.34090909091</v>
      </c>
      <c r="F114" s="55">
        <f t="shared" si="60"/>
        <v>4122406.5923258001</v>
      </c>
      <c r="G114" s="55">
        <f t="shared" si="61"/>
        <v>4195017.262780346</v>
      </c>
      <c r="H114" s="379">
        <f t="shared" si="62"/>
        <v>667611.48646883271</v>
      </c>
      <c r="I114" s="398">
        <f t="shared" si="63"/>
        <v>667611.48646883271</v>
      </c>
      <c r="J114" s="54">
        <f t="shared" si="47"/>
        <v>0</v>
      </c>
      <c r="K114" s="54"/>
      <c r="L114" s="129"/>
      <c r="M114" s="54">
        <f t="shared" si="58"/>
        <v>0</v>
      </c>
      <c r="N114" s="129"/>
      <c r="O114" s="54">
        <f t="shared" si="48"/>
        <v>0</v>
      </c>
      <c r="P114" s="54">
        <f t="shared" si="49"/>
        <v>0</v>
      </c>
      <c r="Q114" s="1"/>
    </row>
    <row r="115" spans="2:17" ht="12.5">
      <c r="B115" s="7" t="str">
        <f t="shared" si="46"/>
        <v/>
      </c>
      <c r="C115" s="50">
        <f>IF(D93="","-",+C114+1)</f>
        <v>2029</v>
      </c>
      <c r="D115" s="12">
        <f>IF(F114+SUM(E$99:E114)=D$92,F114,D$92-SUM(E$99:E114))</f>
        <v>4122406.5923258001</v>
      </c>
      <c r="E115" s="377">
        <f t="shared" si="59"/>
        <v>145221.34090909091</v>
      </c>
      <c r="F115" s="55">
        <f t="shared" si="60"/>
        <v>3977185.2514167093</v>
      </c>
      <c r="G115" s="55">
        <f t="shared" si="61"/>
        <v>4049795.9218712547</v>
      </c>
      <c r="H115" s="379">
        <f t="shared" si="62"/>
        <v>649527.60440976301</v>
      </c>
      <c r="I115" s="398">
        <f t="shared" si="63"/>
        <v>649527.60440976301</v>
      </c>
      <c r="J115" s="54">
        <f t="shared" si="47"/>
        <v>0</v>
      </c>
      <c r="K115" s="54"/>
      <c r="L115" s="129"/>
      <c r="M115" s="54">
        <f t="shared" si="58"/>
        <v>0</v>
      </c>
      <c r="N115" s="129"/>
      <c r="O115" s="54">
        <f t="shared" si="48"/>
        <v>0</v>
      </c>
      <c r="P115" s="54">
        <f t="shared" si="49"/>
        <v>0</v>
      </c>
      <c r="Q115" s="1"/>
    </row>
    <row r="116" spans="2:17" ht="12.5">
      <c r="B116" s="7" t="str">
        <f t="shared" si="46"/>
        <v/>
      </c>
      <c r="C116" s="50">
        <f>IF(D93="","-",+C115+1)</f>
        <v>2030</v>
      </c>
      <c r="D116" s="12">
        <f>IF(F115+SUM(E$99:E115)=D$92,F115,D$92-SUM(E$99:E115))</f>
        <v>3977185.2514167093</v>
      </c>
      <c r="E116" s="377">
        <f t="shared" si="59"/>
        <v>145221.34090909091</v>
      </c>
      <c r="F116" s="55">
        <f t="shared" si="60"/>
        <v>3831963.9105076184</v>
      </c>
      <c r="G116" s="55">
        <f t="shared" si="61"/>
        <v>3904574.5809621639</v>
      </c>
      <c r="H116" s="379">
        <f t="shared" si="62"/>
        <v>631443.72235069331</v>
      </c>
      <c r="I116" s="398">
        <f t="shared" si="63"/>
        <v>631443.72235069331</v>
      </c>
      <c r="J116" s="54">
        <f t="shared" si="47"/>
        <v>0</v>
      </c>
      <c r="K116" s="54"/>
      <c r="L116" s="129"/>
      <c r="M116" s="54">
        <f t="shared" si="58"/>
        <v>0</v>
      </c>
      <c r="N116" s="129"/>
      <c r="O116" s="54">
        <f t="shared" si="48"/>
        <v>0</v>
      </c>
      <c r="P116" s="54">
        <f t="shared" si="49"/>
        <v>0</v>
      </c>
      <c r="Q116" s="1"/>
    </row>
    <row r="117" spans="2:17" ht="12.5">
      <c r="B117" s="7" t="str">
        <f t="shared" si="46"/>
        <v/>
      </c>
      <c r="C117" s="50">
        <f>IF(D93="","-",+C116+1)</f>
        <v>2031</v>
      </c>
      <c r="D117" s="12">
        <f>IF(F116+SUM(E$99:E116)=D$92,F116,D$92-SUM(E$99:E116))</f>
        <v>3831963.9105076184</v>
      </c>
      <c r="E117" s="377">
        <f t="shared" si="59"/>
        <v>145221.34090909091</v>
      </c>
      <c r="F117" s="55">
        <f t="shared" si="60"/>
        <v>3686742.5695985276</v>
      </c>
      <c r="G117" s="55">
        <f t="shared" si="61"/>
        <v>3759353.240053073</v>
      </c>
      <c r="H117" s="379">
        <f t="shared" si="62"/>
        <v>613359.84029162372</v>
      </c>
      <c r="I117" s="398">
        <f t="shared" si="63"/>
        <v>613359.84029162372</v>
      </c>
      <c r="J117" s="54">
        <f t="shared" si="47"/>
        <v>0</v>
      </c>
      <c r="K117" s="54"/>
      <c r="L117" s="129"/>
      <c r="M117" s="54">
        <f t="shared" si="58"/>
        <v>0</v>
      </c>
      <c r="N117" s="129"/>
      <c r="O117" s="54">
        <f t="shared" si="48"/>
        <v>0</v>
      </c>
      <c r="P117" s="54">
        <f t="shared" si="49"/>
        <v>0</v>
      </c>
      <c r="Q117" s="1"/>
    </row>
    <row r="118" spans="2:17" ht="12.5">
      <c r="B118" s="7" t="str">
        <f t="shared" si="46"/>
        <v/>
      </c>
      <c r="C118" s="50">
        <f>IF(D93="","-",+C117+1)</f>
        <v>2032</v>
      </c>
      <c r="D118" s="12">
        <f>IF(F117+SUM(E$99:E117)=D$92,F117,D$92-SUM(E$99:E117))</f>
        <v>3686742.5695985276</v>
      </c>
      <c r="E118" s="377">
        <f t="shared" si="59"/>
        <v>145221.34090909091</v>
      </c>
      <c r="F118" s="55">
        <f t="shared" si="60"/>
        <v>3541521.2286894368</v>
      </c>
      <c r="G118" s="55">
        <f t="shared" si="61"/>
        <v>3614131.8991439822</v>
      </c>
      <c r="H118" s="379">
        <f t="shared" si="62"/>
        <v>595275.95823255414</v>
      </c>
      <c r="I118" s="398">
        <f t="shared" si="63"/>
        <v>595275.95823255414</v>
      </c>
      <c r="J118" s="54">
        <f t="shared" si="47"/>
        <v>0</v>
      </c>
      <c r="K118" s="54"/>
      <c r="L118" s="129"/>
      <c r="M118" s="54">
        <f t="shared" si="58"/>
        <v>0</v>
      </c>
      <c r="N118" s="129"/>
      <c r="O118" s="54">
        <f t="shared" si="48"/>
        <v>0</v>
      </c>
      <c r="P118" s="54">
        <f t="shared" si="49"/>
        <v>0</v>
      </c>
      <c r="Q118" s="1"/>
    </row>
    <row r="119" spans="2:17" ht="12.5">
      <c r="B119" s="7" t="str">
        <f t="shared" si="46"/>
        <v/>
      </c>
      <c r="C119" s="50">
        <f>IF(D93="","-",+C118+1)</f>
        <v>2033</v>
      </c>
      <c r="D119" s="12">
        <f>IF(F118+SUM(E$99:E118)=D$92,F118,D$92-SUM(E$99:E118))</f>
        <v>3541521.2286894368</v>
      </c>
      <c r="E119" s="377">
        <f t="shared" si="59"/>
        <v>145221.34090909091</v>
      </c>
      <c r="F119" s="55">
        <f t="shared" si="60"/>
        <v>3396299.887780346</v>
      </c>
      <c r="G119" s="55">
        <f t="shared" si="61"/>
        <v>3468910.5582348914</v>
      </c>
      <c r="H119" s="379">
        <f t="shared" si="62"/>
        <v>577192.07617348456</v>
      </c>
      <c r="I119" s="398">
        <f t="shared" si="63"/>
        <v>577192.07617348456</v>
      </c>
      <c r="J119" s="54">
        <f t="shared" si="47"/>
        <v>0</v>
      </c>
      <c r="K119" s="54"/>
      <c r="L119" s="129"/>
      <c r="M119" s="54">
        <f t="shared" si="58"/>
        <v>0</v>
      </c>
      <c r="N119" s="129"/>
      <c r="O119" s="54">
        <f t="shared" si="48"/>
        <v>0</v>
      </c>
      <c r="P119" s="54">
        <f t="shared" si="49"/>
        <v>0</v>
      </c>
      <c r="Q119" s="1"/>
    </row>
    <row r="120" spans="2:17" ht="12.5">
      <c r="B120" s="7" t="str">
        <f t="shared" si="46"/>
        <v/>
      </c>
      <c r="C120" s="50">
        <f>IF(D93="","-",+C119+1)</f>
        <v>2034</v>
      </c>
      <c r="D120" s="12">
        <f>IF(F119+SUM(E$99:E119)=D$92,F119,D$92-SUM(E$99:E119))</f>
        <v>3396299.887780346</v>
      </c>
      <c r="E120" s="377">
        <f t="shared" si="59"/>
        <v>145221.34090909091</v>
      </c>
      <c r="F120" s="55">
        <f t="shared" si="60"/>
        <v>3251078.5468712552</v>
      </c>
      <c r="G120" s="55">
        <f t="shared" si="61"/>
        <v>3323689.2173258006</v>
      </c>
      <c r="H120" s="379">
        <f t="shared" si="62"/>
        <v>559108.19411441486</v>
      </c>
      <c r="I120" s="398">
        <f t="shared" si="63"/>
        <v>559108.19411441486</v>
      </c>
      <c r="J120" s="54">
        <f t="shared" si="47"/>
        <v>0</v>
      </c>
      <c r="K120" s="54"/>
      <c r="L120" s="129"/>
      <c r="M120" s="54">
        <f t="shared" si="58"/>
        <v>0</v>
      </c>
      <c r="N120" s="129"/>
      <c r="O120" s="54">
        <f t="shared" si="48"/>
        <v>0</v>
      </c>
      <c r="P120" s="54">
        <f t="shared" si="49"/>
        <v>0</v>
      </c>
      <c r="Q120" s="1"/>
    </row>
    <row r="121" spans="2:17" ht="12.5">
      <c r="B121" s="7" t="str">
        <f t="shared" si="46"/>
        <v/>
      </c>
      <c r="C121" s="50">
        <f>IF(D93="","-",+C120+1)</f>
        <v>2035</v>
      </c>
      <c r="D121" s="12">
        <f>IF(F120+SUM(E$99:E120)=D$92,F120,D$92-SUM(E$99:E120))</f>
        <v>3251078.5468712552</v>
      </c>
      <c r="E121" s="377">
        <f t="shared" si="59"/>
        <v>145221.34090909091</v>
      </c>
      <c r="F121" s="55">
        <f t="shared" si="60"/>
        <v>3105857.2059621643</v>
      </c>
      <c r="G121" s="55">
        <f t="shared" si="61"/>
        <v>3178467.8764167097</v>
      </c>
      <c r="H121" s="379">
        <f t="shared" si="62"/>
        <v>541024.31205534528</v>
      </c>
      <c r="I121" s="398">
        <f t="shared" si="63"/>
        <v>541024.31205534528</v>
      </c>
      <c r="J121" s="54">
        <f t="shared" si="47"/>
        <v>0</v>
      </c>
      <c r="K121" s="54"/>
      <c r="L121" s="129"/>
      <c r="M121" s="54">
        <f t="shared" si="58"/>
        <v>0</v>
      </c>
      <c r="N121" s="129"/>
      <c r="O121" s="54">
        <f t="shared" si="48"/>
        <v>0</v>
      </c>
      <c r="P121" s="54">
        <f t="shared" si="49"/>
        <v>0</v>
      </c>
      <c r="Q121" s="1"/>
    </row>
    <row r="122" spans="2:17" ht="12.5">
      <c r="B122" s="7" t="str">
        <f t="shared" si="46"/>
        <v/>
      </c>
      <c r="C122" s="50">
        <f>IF(D93="","-",+C121+1)</f>
        <v>2036</v>
      </c>
      <c r="D122" s="12">
        <f>IF(F121+SUM(E$99:E121)=D$92,F121,D$92-SUM(E$99:E121))</f>
        <v>3105857.2059621643</v>
      </c>
      <c r="E122" s="377">
        <f t="shared" si="59"/>
        <v>145221.34090909091</v>
      </c>
      <c r="F122" s="55">
        <f t="shared" si="60"/>
        <v>2960635.8650530735</v>
      </c>
      <c r="G122" s="55">
        <f t="shared" si="61"/>
        <v>3033246.5355076189</v>
      </c>
      <c r="H122" s="379">
        <f t="shared" si="62"/>
        <v>522940.42999627569</v>
      </c>
      <c r="I122" s="398">
        <f t="shared" si="63"/>
        <v>522940.42999627569</v>
      </c>
      <c r="J122" s="54">
        <f t="shared" si="47"/>
        <v>0</v>
      </c>
      <c r="K122" s="54"/>
      <c r="L122" s="129"/>
      <c r="M122" s="54">
        <f t="shared" si="58"/>
        <v>0</v>
      </c>
      <c r="N122" s="129"/>
      <c r="O122" s="54">
        <f t="shared" si="48"/>
        <v>0</v>
      </c>
      <c r="P122" s="54">
        <f t="shared" si="49"/>
        <v>0</v>
      </c>
      <c r="Q122" s="1"/>
    </row>
    <row r="123" spans="2:17" ht="12.5">
      <c r="B123" s="7" t="str">
        <f t="shared" si="46"/>
        <v/>
      </c>
      <c r="C123" s="50">
        <f>IF(D93="","-",+C122+1)</f>
        <v>2037</v>
      </c>
      <c r="D123" s="12">
        <f>IF(F122+SUM(E$99:E122)=D$92,F122,D$92-SUM(E$99:E122))</f>
        <v>2960635.8650530735</v>
      </c>
      <c r="E123" s="377">
        <f t="shared" si="59"/>
        <v>145221.34090909091</v>
      </c>
      <c r="F123" s="55">
        <f t="shared" si="60"/>
        <v>2815414.5241439827</v>
      </c>
      <c r="G123" s="55">
        <f t="shared" si="61"/>
        <v>2888025.1945985281</v>
      </c>
      <c r="H123" s="379">
        <f t="shared" si="62"/>
        <v>504856.54793720599</v>
      </c>
      <c r="I123" s="398">
        <f t="shared" si="63"/>
        <v>504856.54793720599</v>
      </c>
      <c r="J123" s="54">
        <f t="shared" si="47"/>
        <v>0</v>
      </c>
      <c r="K123" s="54"/>
      <c r="L123" s="129"/>
      <c r="M123" s="54">
        <f t="shared" si="58"/>
        <v>0</v>
      </c>
      <c r="N123" s="129"/>
      <c r="O123" s="54">
        <f t="shared" si="48"/>
        <v>0</v>
      </c>
      <c r="P123" s="54">
        <f t="shared" si="49"/>
        <v>0</v>
      </c>
      <c r="Q123" s="1"/>
    </row>
    <row r="124" spans="2:17" ht="12.5">
      <c r="B124" s="7" t="str">
        <f t="shared" si="46"/>
        <v/>
      </c>
      <c r="C124" s="50">
        <f>IF(D93="","-",+C123+1)</f>
        <v>2038</v>
      </c>
      <c r="D124" s="12">
        <f>IF(F123+SUM(E$99:E123)=D$92,F123,D$92-SUM(E$99:E123))</f>
        <v>2815414.5241439827</v>
      </c>
      <c r="E124" s="377">
        <f t="shared" si="59"/>
        <v>145221.34090909091</v>
      </c>
      <c r="F124" s="55">
        <f t="shared" si="60"/>
        <v>2670193.1832348919</v>
      </c>
      <c r="G124" s="55">
        <f t="shared" si="61"/>
        <v>2742803.8536894373</v>
      </c>
      <c r="H124" s="379">
        <f t="shared" si="62"/>
        <v>486772.66587813641</v>
      </c>
      <c r="I124" s="398">
        <f t="shared" si="63"/>
        <v>486772.66587813641</v>
      </c>
      <c r="J124" s="54">
        <f t="shared" si="47"/>
        <v>0</v>
      </c>
      <c r="K124" s="54"/>
      <c r="L124" s="129"/>
      <c r="M124" s="54">
        <f t="shared" si="58"/>
        <v>0</v>
      </c>
      <c r="N124" s="129"/>
      <c r="O124" s="54">
        <f t="shared" si="48"/>
        <v>0</v>
      </c>
      <c r="P124" s="54">
        <f t="shared" si="49"/>
        <v>0</v>
      </c>
      <c r="Q124" s="1"/>
    </row>
    <row r="125" spans="2:17" ht="12.5">
      <c r="B125" s="7" t="str">
        <f t="shared" si="46"/>
        <v/>
      </c>
      <c r="C125" s="50">
        <f>IF(D93="","-",+C124+1)</f>
        <v>2039</v>
      </c>
      <c r="D125" s="12">
        <f>IF(F124+SUM(E$99:E124)=D$92,F124,D$92-SUM(E$99:E124))</f>
        <v>2670193.1832348919</v>
      </c>
      <c r="E125" s="377">
        <f t="shared" si="59"/>
        <v>145221.34090909091</v>
      </c>
      <c r="F125" s="55">
        <f t="shared" si="60"/>
        <v>2524971.842325801</v>
      </c>
      <c r="G125" s="55">
        <f t="shared" si="61"/>
        <v>2597582.5127803464</v>
      </c>
      <c r="H125" s="379">
        <f t="shared" si="62"/>
        <v>468688.78381906683</v>
      </c>
      <c r="I125" s="398">
        <f t="shared" si="63"/>
        <v>468688.78381906683</v>
      </c>
      <c r="J125" s="54">
        <f t="shared" si="47"/>
        <v>0</v>
      </c>
      <c r="K125" s="54"/>
      <c r="L125" s="129"/>
      <c r="M125" s="54">
        <f t="shared" si="58"/>
        <v>0</v>
      </c>
      <c r="N125" s="129"/>
      <c r="O125" s="54">
        <f t="shared" si="48"/>
        <v>0</v>
      </c>
      <c r="P125" s="54">
        <f t="shared" si="49"/>
        <v>0</v>
      </c>
      <c r="Q125" s="1"/>
    </row>
    <row r="126" spans="2:17" ht="12.5">
      <c r="B126" s="7" t="str">
        <f t="shared" si="46"/>
        <v/>
      </c>
      <c r="C126" s="50">
        <f>IF(D93="","-",+C125+1)</f>
        <v>2040</v>
      </c>
      <c r="D126" s="12">
        <f>IF(F125+SUM(E$99:E125)=D$92,F125,D$92-SUM(E$99:E125))</f>
        <v>2524971.842325801</v>
      </c>
      <c r="E126" s="377">
        <f t="shared" si="59"/>
        <v>145221.34090909091</v>
      </c>
      <c r="F126" s="55">
        <f t="shared" si="60"/>
        <v>2379750.5014167102</v>
      </c>
      <c r="G126" s="55">
        <f t="shared" si="61"/>
        <v>2452361.1718712556</v>
      </c>
      <c r="H126" s="379">
        <f t="shared" si="62"/>
        <v>450604.90175999724</v>
      </c>
      <c r="I126" s="398">
        <f t="shared" si="63"/>
        <v>450604.90175999724</v>
      </c>
      <c r="J126" s="54">
        <f t="shared" si="47"/>
        <v>0</v>
      </c>
      <c r="K126" s="54"/>
      <c r="L126" s="129"/>
      <c r="M126" s="54">
        <f t="shared" si="58"/>
        <v>0</v>
      </c>
      <c r="N126" s="129"/>
      <c r="O126" s="54">
        <f t="shared" si="48"/>
        <v>0</v>
      </c>
      <c r="P126" s="54">
        <f t="shared" si="49"/>
        <v>0</v>
      </c>
      <c r="Q126" s="1"/>
    </row>
    <row r="127" spans="2:17" ht="12.5">
      <c r="B127" s="7" t="str">
        <f t="shared" si="46"/>
        <v/>
      </c>
      <c r="C127" s="50">
        <f>IF(D93="","-",+C126+1)</f>
        <v>2041</v>
      </c>
      <c r="D127" s="12">
        <f>IF(F126+SUM(E$99:E126)=D$92,F126,D$92-SUM(E$99:E126))</f>
        <v>2379750.5014167102</v>
      </c>
      <c r="E127" s="377">
        <f t="shared" si="59"/>
        <v>145221.34090909091</v>
      </c>
      <c r="F127" s="55">
        <f t="shared" si="60"/>
        <v>2234529.1605076194</v>
      </c>
      <c r="G127" s="55">
        <f t="shared" si="61"/>
        <v>2307139.8309621648</v>
      </c>
      <c r="H127" s="379">
        <f t="shared" si="62"/>
        <v>432521.01970092754</v>
      </c>
      <c r="I127" s="398">
        <f t="shared" si="63"/>
        <v>432521.01970092754</v>
      </c>
      <c r="J127" s="54">
        <f t="shared" si="47"/>
        <v>0</v>
      </c>
      <c r="K127" s="54"/>
      <c r="L127" s="129"/>
      <c r="M127" s="54">
        <f t="shared" si="58"/>
        <v>0</v>
      </c>
      <c r="N127" s="129"/>
      <c r="O127" s="54">
        <f t="shared" si="48"/>
        <v>0</v>
      </c>
      <c r="P127" s="54">
        <f t="shared" si="49"/>
        <v>0</v>
      </c>
      <c r="Q127" s="1"/>
    </row>
    <row r="128" spans="2:17" ht="12.5">
      <c r="B128" s="7" t="str">
        <f t="shared" si="46"/>
        <v/>
      </c>
      <c r="C128" s="50">
        <f>IF(D93="","-",+C127+1)</f>
        <v>2042</v>
      </c>
      <c r="D128" s="12">
        <f>IF(F127+SUM(E$99:E127)=D$92,F127,D$92-SUM(E$99:E127))</f>
        <v>2234529.1605076194</v>
      </c>
      <c r="E128" s="377">
        <f t="shared" si="59"/>
        <v>145221.34090909091</v>
      </c>
      <c r="F128" s="55">
        <f t="shared" si="60"/>
        <v>2089307.8195985286</v>
      </c>
      <c r="G128" s="55">
        <f t="shared" si="61"/>
        <v>2161918.490053074</v>
      </c>
      <c r="H128" s="379">
        <f t="shared" si="62"/>
        <v>414437.13764185796</v>
      </c>
      <c r="I128" s="398">
        <f t="shared" si="63"/>
        <v>414437.13764185796</v>
      </c>
      <c r="J128" s="54">
        <f t="shared" si="47"/>
        <v>0</v>
      </c>
      <c r="K128" s="54"/>
      <c r="L128" s="129"/>
      <c r="M128" s="54">
        <f t="shared" si="58"/>
        <v>0</v>
      </c>
      <c r="N128" s="129"/>
      <c r="O128" s="54">
        <f t="shared" si="48"/>
        <v>0</v>
      </c>
      <c r="P128" s="54">
        <f t="shared" si="49"/>
        <v>0</v>
      </c>
      <c r="Q128" s="1"/>
    </row>
    <row r="129" spans="2:17" ht="12.5">
      <c r="B129" s="7" t="str">
        <f t="shared" si="46"/>
        <v/>
      </c>
      <c r="C129" s="50">
        <f>IF(D93="","-",+C128+1)</f>
        <v>2043</v>
      </c>
      <c r="D129" s="12">
        <f>IF(F128+SUM(E$99:E128)=D$92,F128,D$92-SUM(E$99:E128))</f>
        <v>2089307.8195985286</v>
      </c>
      <c r="E129" s="377">
        <f t="shared" si="59"/>
        <v>145221.34090909091</v>
      </c>
      <c r="F129" s="55">
        <f t="shared" si="60"/>
        <v>1944086.4786894377</v>
      </c>
      <c r="G129" s="55">
        <f t="shared" si="61"/>
        <v>2016697.1491439831</v>
      </c>
      <c r="H129" s="379">
        <f t="shared" si="62"/>
        <v>396353.25558278838</v>
      </c>
      <c r="I129" s="398">
        <f t="shared" si="63"/>
        <v>396353.25558278838</v>
      </c>
      <c r="J129" s="54">
        <f t="shared" si="47"/>
        <v>0</v>
      </c>
      <c r="K129" s="54"/>
      <c r="L129" s="129"/>
      <c r="M129" s="54">
        <f t="shared" si="58"/>
        <v>0</v>
      </c>
      <c r="N129" s="129"/>
      <c r="O129" s="54">
        <f t="shared" si="48"/>
        <v>0</v>
      </c>
      <c r="P129" s="54">
        <f t="shared" si="49"/>
        <v>0</v>
      </c>
      <c r="Q129" s="1"/>
    </row>
    <row r="130" spans="2:17" ht="12.5">
      <c r="B130" s="7" t="str">
        <f t="shared" si="46"/>
        <v/>
      </c>
      <c r="C130" s="50">
        <f>IF(D93="","-",+C129+1)</f>
        <v>2044</v>
      </c>
      <c r="D130" s="12">
        <f>IF(F129+SUM(E$99:E129)=D$92,F129,D$92-SUM(E$99:E129))</f>
        <v>1944086.4786894377</v>
      </c>
      <c r="E130" s="377">
        <f t="shared" si="59"/>
        <v>145221.34090909091</v>
      </c>
      <c r="F130" s="55">
        <f t="shared" si="60"/>
        <v>1798865.1377803469</v>
      </c>
      <c r="G130" s="55">
        <f t="shared" si="61"/>
        <v>1871475.8082348923</v>
      </c>
      <c r="H130" s="379">
        <f t="shared" si="62"/>
        <v>378269.37352371868</v>
      </c>
      <c r="I130" s="398">
        <f t="shared" si="63"/>
        <v>378269.37352371868</v>
      </c>
      <c r="J130" s="54">
        <f t="shared" si="47"/>
        <v>0</v>
      </c>
      <c r="K130" s="54"/>
      <c r="L130" s="129"/>
      <c r="M130" s="54">
        <f t="shared" si="58"/>
        <v>0</v>
      </c>
      <c r="N130" s="129"/>
      <c r="O130" s="54">
        <f t="shared" si="48"/>
        <v>0</v>
      </c>
      <c r="P130" s="54">
        <f t="shared" si="49"/>
        <v>0</v>
      </c>
      <c r="Q130" s="1"/>
    </row>
    <row r="131" spans="2:17" ht="12.5">
      <c r="B131" s="7" t="str">
        <f t="shared" si="46"/>
        <v/>
      </c>
      <c r="C131" s="50">
        <f>IF(D93="","-",+C130+1)</f>
        <v>2045</v>
      </c>
      <c r="D131" s="12">
        <f>IF(F130+SUM(E$99:E130)=D$92,F130,D$92-SUM(E$99:E130))</f>
        <v>1798865.1377803469</v>
      </c>
      <c r="E131" s="377">
        <f t="shared" si="59"/>
        <v>145221.34090909091</v>
      </c>
      <c r="F131" s="55">
        <f t="shared" si="60"/>
        <v>1653643.7968712561</v>
      </c>
      <c r="G131" s="55">
        <f t="shared" si="61"/>
        <v>1726254.4673258015</v>
      </c>
      <c r="H131" s="379">
        <f t="shared" si="62"/>
        <v>360185.49146464909</v>
      </c>
      <c r="I131" s="398">
        <f t="shared" si="63"/>
        <v>360185.49146464909</v>
      </c>
      <c r="J131" s="54">
        <f t="shared" si="47"/>
        <v>0</v>
      </c>
      <c r="K131" s="54"/>
      <c r="L131" s="129"/>
      <c r="M131" s="54">
        <f t="shared" ref="M131:M154" si="64">IF(L541&lt;&gt;0,+H541-L541,0)</f>
        <v>0</v>
      </c>
      <c r="N131" s="129"/>
      <c r="O131" s="54">
        <f t="shared" ref="O131:O154" si="65">IF(N541&lt;&gt;0,+I541-N541,0)</f>
        <v>0</v>
      </c>
      <c r="P131" s="54">
        <f t="shared" ref="P131:P154" si="66">+O541-M541</f>
        <v>0</v>
      </c>
      <c r="Q131" s="1"/>
    </row>
    <row r="132" spans="2:17" ht="12.5">
      <c r="B132" s="7" t="str">
        <f t="shared" si="46"/>
        <v/>
      </c>
      <c r="C132" s="50">
        <f>IF(D93="","-",+C131+1)</f>
        <v>2046</v>
      </c>
      <c r="D132" s="12">
        <f>IF(F131+SUM(E$99:E131)=D$92,F131,D$92-SUM(E$99:E131))</f>
        <v>1653643.7968712561</v>
      </c>
      <c r="E132" s="377">
        <f t="shared" si="59"/>
        <v>145221.34090909091</v>
      </c>
      <c r="F132" s="55">
        <f t="shared" si="60"/>
        <v>1508422.4559621653</v>
      </c>
      <c r="G132" s="55">
        <f t="shared" si="61"/>
        <v>1581033.1264167107</v>
      </c>
      <c r="H132" s="379">
        <f t="shared" si="62"/>
        <v>342101.60940557951</v>
      </c>
      <c r="I132" s="398">
        <f t="shared" si="63"/>
        <v>342101.60940557951</v>
      </c>
      <c r="J132" s="54">
        <f t="shared" si="47"/>
        <v>0</v>
      </c>
      <c r="K132" s="54"/>
      <c r="L132" s="129"/>
      <c r="M132" s="54">
        <f t="shared" si="64"/>
        <v>0</v>
      </c>
      <c r="N132" s="129"/>
      <c r="O132" s="54">
        <f t="shared" si="65"/>
        <v>0</v>
      </c>
      <c r="P132" s="54">
        <f t="shared" si="66"/>
        <v>0</v>
      </c>
      <c r="Q132" s="1"/>
    </row>
    <row r="133" spans="2:17" ht="12.5">
      <c r="B133" s="7" t="str">
        <f t="shared" si="46"/>
        <v/>
      </c>
      <c r="C133" s="50">
        <f>IF(D93="","-",+C132+1)</f>
        <v>2047</v>
      </c>
      <c r="D133" s="12">
        <f>IF(F132+SUM(E$99:E132)=D$92,F132,D$92-SUM(E$99:E132))</f>
        <v>1508422.4559621653</v>
      </c>
      <c r="E133" s="377">
        <f t="shared" si="59"/>
        <v>145221.34090909091</v>
      </c>
      <c r="F133" s="55">
        <f t="shared" si="60"/>
        <v>1363201.1150530744</v>
      </c>
      <c r="G133" s="55">
        <f t="shared" si="61"/>
        <v>1435811.7855076198</v>
      </c>
      <c r="H133" s="379">
        <f t="shared" si="62"/>
        <v>324017.72734650987</v>
      </c>
      <c r="I133" s="398">
        <f t="shared" si="63"/>
        <v>324017.72734650987</v>
      </c>
      <c r="J133" s="54">
        <f t="shared" si="47"/>
        <v>0</v>
      </c>
      <c r="K133" s="54"/>
      <c r="L133" s="129"/>
      <c r="M133" s="54">
        <f t="shared" si="64"/>
        <v>0</v>
      </c>
      <c r="N133" s="129"/>
      <c r="O133" s="54">
        <f t="shared" si="65"/>
        <v>0</v>
      </c>
      <c r="P133" s="54">
        <f t="shared" si="66"/>
        <v>0</v>
      </c>
      <c r="Q133" s="1"/>
    </row>
    <row r="134" spans="2:17" ht="12.5">
      <c r="B134" s="7" t="str">
        <f t="shared" si="46"/>
        <v/>
      </c>
      <c r="C134" s="50">
        <f>IF(D93="","-",+C133+1)</f>
        <v>2048</v>
      </c>
      <c r="D134" s="12">
        <f>IF(F133+SUM(E$99:E133)=D$92,F133,D$92-SUM(E$99:E133))</f>
        <v>1363201.1150530744</v>
      </c>
      <c r="E134" s="377">
        <f t="shared" si="59"/>
        <v>145221.34090909091</v>
      </c>
      <c r="F134" s="55">
        <f t="shared" si="60"/>
        <v>1217979.7741439836</v>
      </c>
      <c r="G134" s="55">
        <f t="shared" si="61"/>
        <v>1290590.444598529</v>
      </c>
      <c r="H134" s="379">
        <f t="shared" si="62"/>
        <v>305933.84528744023</v>
      </c>
      <c r="I134" s="398">
        <f t="shared" si="63"/>
        <v>305933.84528744023</v>
      </c>
      <c r="J134" s="54">
        <f t="shared" si="47"/>
        <v>0</v>
      </c>
      <c r="K134" s="54"/>
      <c r="L134" s="129"/>
      <c r="M134" s="54">
        <f t="shared" si="64"/>
        <v>0</v>
      </c>
      <c r="N134" s="129"/>
      <c r="O134" s="54">
        <f t="shared" si="65"/>
        <v>0</v>
      </c>
      <c r="P134" s="54">
        <f t="shared" si="66"/>
        <v>0</v>
      </c>
      <c r="Q134" s="1"/>
    </row>
    <row r="135" spans="2:17" ht="12.5">
      <c r="B135" s="7" t="str">
        <f t="shared" si="46"/>
        <v/>
      </c>
      <c r="C135" s="50">
        <f>IF(D93="","-",+C134+1)</f>
        <v>2049</v>
      </c>
      <c r="D135" s="12">
        <f>IF(F134+SUM(E$99:E134)=D$92,F134,D$92-SUM(E$99:E134))</f>
        <v>1217979.7741439836</v>
      </c>
      <c r="E135" s="377">
        <f t="shared" si="59"/>
        <v>145221.34090909091</v>
      </c>
      <c r="F135" s="55">
        <f t="shared" si="60"/>
        <v>1072758.4332348928</v>
      </c>
      <c r="G135" s="55">
        <f t="shared" si="61"/>
        <v>1145369.1036894382</v>
      </c>
      <c r="H135" s="379">
        <f t="shared" si="62"/>
        <v>287849.96322837065</v>
      </c>
      <c r="I135" s="398">
        <f t="shared" si="63"/>
        <v>287849.96322837065</v>
      </c>
      <c r="J135" s="54">
        <f t="shared" si="47"/>
        <v>0</v>
      </c>
      <c r="K135" s="54"/>
      <c r="L135" s="129"/>
      <c r="M135" s="54">
        <f t="shared" si="64"/>
        <v>0</v>
      </c>
      <c r="N135" s="129"/>
      <c r="O135" s="54">
        <f t="shared" si="65"/>
        <v>0</v>
      </c>
      <c r="P135" s="54">
        <f t="shared" si="66"/>
        <v>0</v>
      </c>
      <c r="Q135" s="1"/>
    </row>
    <row r="136" spans="2:17" ht="12.5">
      <c r="B136" s="7" t="str">
        <f t="shared" si="46"/>
        <v/>
      </c>
      <c r="C136" s="50">
        <f>IF(D93="","-",+C135+1)</f>
        <v>2050</v>
      </c>
      <c r="D136" s="12">
        <f>IF(F135+SUM(E$99:E135)=D$92,F135,D$92-SUM(E$99:E135))</f>
        <v>1072758.4332348928</v>
      </c>
      <c r="E136" s="377">
        <f t="shared" si="59"/>
        <v>145221.34090909091</v>
      </c>
      <c r="F136" s="55">
        <f t="shared" si="60"/>
        <v>927537.09232580184</v>
      </c>
      <c r="G136" s="55">
        <f t="shared" si="61"/>
        <v>1000147.7627803474</v>
      </c>
      <c r="H136" s="379">
        <f t="shared" si="62"/>
        <v>269766.081169301</v>
      </c>
      <c r="I136" s="398">
        <f t="shared" si="63"/>
        <v>269766.081169301</v>
      </c>
      <c r="J136" s="54">
        <f t="shared" si="47"/>
        <v>0</v>
      </c>
      <c r="K136" s="54"/>
      <c r="L136" s="129"/>
      <c r="M136" s="54">
        <f t="shared" si="64"/>
        <v>0</v>
      </c>
      <c r="N136" s="129"/>
      <c r="O136" s="54">
        <f t="shared" si="65"/>
        <v>0</v>
      </c>
      <c r="P136" s="54">
        <f t="shared" si="66"/>
        <v>0</v>
      </c>
      <c r="Q136" s="1"/>
    </row>
    <row r="137" spans="2:17" ht="12.5">
      <c r="B137" s="7" t="str">
        <f t="shared" si="46"/>
        <v/>
      </c>
      <c r="C137" s="50">
        <f>IF(D93="","-",+C136+1)</f>
        <v>2051</v>
      </c>
      <c r="D137" s="12">
        <f>IF(F136+SUM(E$99:E136)=D$92,F136,D$92-SUM(E$99:E136))</f>
        <v>927537.09232580184</v>
      </c>
      <c r="E137" s="377">
        <f t="shared" si="59"/>
        <v>145221.34090909091</v>
      </c>
      <c r="F137" s="55">
        <f t="shared" si="60"/>
        <v>782315.7514167109</v>
      </c>
      <c r="G137" s="55">
        <f t="shared" si="61"/>
        <v>854926.42187125632</v>
      </c>
      <c r="H137" s="379">
        <f t="shared" si="62"/>
        <v>251682.19911023136</v>
      </c>
      <c r="I137" s="398">
        <f t="shared" si="63"/>
        <v>251682.19911023136</v>
      </c>
      <c r="J137" s="54">
        <f t="shared" si="47"/>
        <v>0</v>
      </c>
      <c r="K137" s="54"/>
      <c r="L137" s="129"/>
      <c r="M137" s="54">
        <f t="shared" si="64"/>
        <v>0</v>
      </c>
      <c r="N137" s="129"/>
      <c r="O137" s="54">
        <f t="shared" si="65"/>
        <v>0</v>
      </c>
      <c r="P137" s="54">
        <f t="shared" si="66"/>
        <v>0</v>
      </c>
      <c r="Q137" s="1"/>
    </row>
    <row r="138" spans="2:17" ht="12.5">
      <c r="B138" s="7" t="str">
        <f t="shared" si="46"/>
        <v/>
      </c>
      <c r="C138" s="50">
        <f>IF(D93="","-",+C137+1)</f>
        <v>2052</v>
      </c>
      <c r="D138" s="12">
        <f>IF(F137+SUM(E$99:E137)=D$92,F137,D$92-SUM(E$99:E137))</f>
        <v>782315.7514167109</v>
      </c>
      <c r="E138" s="377">
        <f t="shared" si="59"/>
        <v>145221.34090909091</v>
      </c>
      <c r="F138" s="55">
        <f t="shared" si="60"/>
        <v>637094.41050761996</v>
      </c>
      <c r="G138" s="55">
        <f t="shared" si="61"/>
        <v>709705.08096216549</v>
      </c>
      <c r="H138" s="379">
        <f t="shared" si="62"/>
        <v>233598.31705116175</v>
      </c>
      <c r="I138" s="398">
        <f t="shared" si="63"/>
        <v>233598.31705116175</v>
      </c>
      <c r="J138" s="54">
        <f t="shared" si="47"/>
        <v>0</v>
      </c>
      <c r="K138" s="54"/>
      <c r="L138" s="129"/>
      <c r="M138" s="54">
        <f t="shared" si="64"/>
        <v>0</v>
      </c>
      <c r="N138" s="129"/>
      <c r="O138" s="54">
        <f t="shared" si="65"/>
        <v>0</v>
      </c>
      <c r="P138" s="54">
        <f t="shared" si="66"/>
        <v>0</v>
      </c>
      <c r="Q138" s="1"/>
    </row>
    <row r="139" spans="2:17" ht="12.5">
      <c r="B139" s="7" t="str">
        <f t="shared" si="46"/>
        <v/>
      </c>
      <c r="C139" s="50">
        <f>IF(D93="","-",+C138+1)</f>
        <v>2053</v>
      </c>
      <c r="D139" s="12">
        <f>IF(F138+SUM(E$99:E138)=D$92,F138,D$92-SUM(E$99:E138))</f>
        <v>637094.41050761996</v>
      </c>
      <c r="E139" s="377">
        <f t="shared" si="59"/>
        <v>145221.34090909091</v>
      </c>
      <c r="F139" s="55">
        <f t="shared" si="60"/>
        <v>491873.06959852902</v>
      </c>
      <c r="G139" s="55">
        <f t="shared" si="61"/>
        <v>564483.74005307443</v>
      </c>
      <c r="H139" s="379">
        <f t="shared" si="62"/>
        <v>215514.43499209208</v>
      </c>
      <c r="I139" s="398">
        <f t="shared" si="63"/>
        <v>215514.43499209208</v>
      </c>
      <c r="J139" s="54">
        <f t="shared" si="47"/>
        <v>0</v>
      </c>
      <c r="K139" s="54"/>
      <c r="L139" s="129"/>
      <c r="M139" s="54">
        <f t="shared" si="64"/>
        <v>0</v>
      </c>
      <c r="N139" s="129"/>
      <c r="O139" s="54">
        <f t="shared" si="65"/>
        <v>0</v>
      </c>
      <c r="P139" s="54">
        <f t="shared" si="66"/>
        <v>0</v>
      </c>
      <c r="Q139" s="1"/>
    </row>
    <row r="140" spans="2:17" ht="12.5">
      <c r="B140" s="7" t="str">
        <f t="shared" si="46"/>
        <v/>
      </c>
      <c r="C140" s="50">
        <f>IF(D93="","-",+C139+1)</f>
        <v>2054</v>
      </c>
      <c r="D140" s="12">
        <f>IF(F139+SUM(E$99:E139)=D$92,F139,D$92-SUM(E$99:E139))</f>
        <v>491873.06959852902</v>
      </c>
      <c r="E140" s="377">
        <f t="shared" si="59"/>
        <v>145221.34090909091</v>
      </c>
      <c r="F140" s="55">
        <f t="shared" si="60"/>
        <v>346651.72868943808</v>
      </c>
      <c r="G140" s="55">
        <f t="shared" si="61"/>
        <v>419262.39914398355</v>
      </c>
      <c r="H140" s="379">
        <f t="shared" si="62"/>
        <v>197430.55293302247</v>
      </c>
      <c r="I140" s="398">
        <f t="shared" si="63"/>
        <v>197430.55293302247</v>
      </c>
      <c r="J140" s="54">
        <f t="shared" si="47"/>
        <v>0</v>
      </c>
      <c r="K140" s="54"/>
      <c r="L140" s="129"/>
      <c r="M140" s="54">
        <f t="shared" si="64"/>
        <v>0</v>
      </c>
      <c r="N140" s="129"/>
      <c r="O140" s="54">
        <f t="shared" si="65"/>
        <v>0</v>
      </c>
      <c r="P140" s="54">
        <f t="shared" si="66"/>
        <v>0</v>
      </c>
      <c r="Q140" s="1"/>
    </row>
    <row r="141" spans="2:17" ht="12.5">
      <c r="B141" s="7" t="str">
        <f t="shared" si="46"/>
        <v/>
      </c>
      <c r="C141" s="50">
        <f>IF(D93="","-",+C140+1)</f>
        <v>2055</v>
      </c>
      <c r="D141" s="12">
        <f>IF(F140+SUM(E$99:E140)=D$92,F140,D$92-SUM(E$99:E140))</f>
        <v>346651.72868943808</v>
      </c>
      <c r="E141" s="377">
        <f t="shared" si="59"/>
        <v>145221.34090909091</v>
      </c>
      <c r="F141" s="55">
        <f t="shared" si="60"/>
        <v>201430.38778034717</v>
      </c>
      <c r="G141" s="55">
        <f t="shared" si="61"/>
        <v>274041.05823489261</v>
      </c>
      <c r="H141" s="379">
        <f t="shared" si="62"/>
        <v>179346.67087395285</v>
      </c>
      <c r="I141" s="398">
        <f t="shared" si="63"/>
        <v>179346.67087395285</v>
      </c>
      <c r="J141" s="54">
        <f t="shared" si="47"/>
        <v>0</v>
      </c>
      <c r="K141" s="54"/>
      <c r="L141" s="129"/>
      <c r="M141" s="54">
        <f t="shared" si="64"/>
        <v>0</v>
      </c>
      <c r="N141" s="129"/>
      <c r="O141" s="54">
        <f t="shared" si="65"/>
        <v>0</v>
      </c>
      <c r="P141" s="54">
        <f t="shared" si="66"/>
        <v>0</v>
      </c>
      <c r="Q141" s="1"/>
    </row>
    <row r="142" spans="2:17" ht="12.5">
      <c r="B142" s="7" t="str">
        <f t="shared" si="46"/>
        <v/>
      </c>
      <c r="C142" s="50">
        <f>IF(D93="","-",+C141+1)</f>
        <v>2056</v>
      </c>
      <c r="D142" s="12">
        <f>IF(F141+SUM(E$99:E141)=D$92,F141,D$92-SUM(E$99:E141))</f>
        <v>201430.38778034717</v>
      </c>
      <c r="E142" s="377">
        <f t="shared" si="59"/>
        <v>145221.34090909091</v>
      </c>
      <c r="F142" s="55">
        <f t="shared" si="60"/>
        <v>56209.046871256258</v>
      </c>
      <c r="G142" s="55">
        <f t="shared" si="61"/>
        <v>128819.71732580171</v>
      </c>
      <c r="H142" s="379">
        <f t="shared" si="62"/>
        <v>161262.78881488321</v>
      </c>
      <c r="I142" s="398">
        <f t="shared" si="63"/>
        <v>161262.78881488321</v>
      </c>
      <c r="J142" s="54">
        <f t="shared" si="47"/>
        <v>0</v>
      </c>
      <c r="K142" s="54"/>
      <c r="L142" s="129"/>
      <c r="M142" s="54">
        <f t="shared" si="64"/>
        <v>0</v>
      </c>
      <c r="N142" s="129"/>
      <c r="O142" s="54">
        <f t="shared" si="65"/>
        <v>0</v>
      </c>
      <c r="P142" s="54">
        <f t="shared" si="66"/>
        <v>0</v>
      </c>
      <c r="Q142" s="1"/>
    </row>
    <row r="143" spans="2:17" ht="12.5">
      <c r="B143" s="7" t="str">
        <f t="shared" si="46"/>
        <v/>
      </c>
      <c r="C143" s="50">
        <f>IF(D93="","-",+C142+1)</f>
        <v>2057</v>
      </c>
      <c r="D143" s="12">
        <f>IF(F142+SUM(E$99:E142)=D$92,F142,D$92-SUM(E$99:E142))</f>
        <v>56209.046871256258</v>
      </c>
      <c r="E143" s="377">
        <f t="shared" si="59"/>
        <v>56209.046871256258</v>
      </c>
      <c r="F143" s="55">
        <f t="shared" si="60"/>
        <v>0</v>
      </c>
      <c r="G143" s="55">
        <f t="shared" si="61"/>
        <v>28104.523435628129</v>
      </c>
      <c r="H143" s="379">
        <f t="shared" si="62"/>
        <v>59708.800309385006</v>
      </c>
      <c r="I143" s="398">
        <f t="shared" si="63"/>
        <v>59708.800309385006</v>
      </c>
      <c r="J143" s="54">
        <f t="shared" si="47"/>
        <v>0</v>
      </c>
      <c r="K143" s="54"/>
      <c r="L143" s="129"/>
      <c r="M143" s="54">
        <f t="shared" si="64"/>
        <v>0</v>
      </c>
      <c r="N143" s="129"/>
      <c r="O143" s="54">
        <f t="shared" si="65"/>
        <v>0</v>
      </c>
      <c r="P143" s="54">
        <f t="shared" si="66"/>
        <v>0</v>
      </c>
      <c r="Q143" s="1"/>
    </row>
    <row r="144" spans="2:17" ht="12.5">
      <c r="B144" s="7" t="str">
        <f t="shared" si="46"/>
        <v/>
      </c>
      <c r="C144" s="50">
        <f>IF(D93="","-",+C143+1)</f>
        <v>2058</v>
      </c>
      <c r="D144" s="12">
        <f>IF(F143+SUM(E$99:E143)=D$92,F143,D$92-SUM(E$99:E143))</f>
        <v>0</v>
      </c>
      <c r="E144" s="377">
        <f t="shared" si="59"/>
        <v>0</v>
      </c>
      <c r="F144" s="55">
        <f t="shared" si="60"/>
        <v>0</v>
      </c>
      <c r="G144" s="55">
        <f t="shared" si="61"/>
        <v>0</v>
      </c>
      <c r="H144" s="379">
        <f t="shared" si="62"/>
        <v>0</v>
      </c>
      <c r="I144" s="398">
        <f t="shared" si="63"/>
        <v>0</v>
      </c>
      <c r="J144" s="54">
        <f t="shared" si="47"/>
        <v>0</v>
      </c>
      <c r="K144" s="54"/>
      <c r="L144" s="129"/>
      <c r="M144" s="54">
        <f t="shared" si="64"/>
        <v>0</v>
      </c>
      <c r="N144" s="129"/>
      <c r="O144" s="54">
        <f t="shared" si="65"/>
        <v>0</v>
      </c>
      <c r="P144" s="54">
        <f t="shared" si="66"/>
        <v>0</v>
      </c>
      <c r="Q144" s="1"/>
    </row>
    <row r="145" spans="2:17" ht="12.5">
      <c r="B145" s="7" t="str">
        <f t="shared" si="46"/>
        <v/>
      </c>
      <c r="C145" s="50">
        <f>IF(D93="","-",+C144+1)</f>
        <v>2059</v>
      </c>
      <c r="D145" s="12">
        <f>IF(F144+SUM(E$99:E144)=D$92,F144,D$92-SUM(E$99:E144))</f>
        <v>0</v>
      </c>
      <c r="E145" s="377">
        <f t="shared" si="59"/>
        <v>0</v>
      </c>
      <c r="F145" s="55">
        <f t="shared" si="60"/>
        <v>0</v>
      </c>
      <c r="G145" s="55">
        <f t="shared" si="61"/>
        <v>0</v>
      </c>
      <c r="H145" s="379">
        <f t="shared" si="62"/>
        <v>0</v>
      </c>
      <c r="I145" s="398">
        <f t="shared" si="63"/>
        <v>0</v>
      </c>
      <c r="J145" s="54">
        <f t="shared" si="47"/>
        <v>0</v>
      </c>
      <c r="K145" s="54"/>
      <c r="L145" s="129"/>
      <c r="M145" s="54">
        <f t="shared" si="64"/>
        <v>0</v>
      </c>
      <c r="N145" s="129"/>
      <c r="O145" s="54">
        <f t="shared" si="65"/>
        <v>0</v>
      </c>
      <c r="P145" s="54">
        <f t="shared" si="66"/>
        <v>0</v>
      </c>
      <c r="Q145" s="1"/>
    </row>
    <row r="146" spans="2:17" ht="12.5">
      <c r="B146" s="7" t="str">
        <f t="shared" si="46"/>
        <v/>
      </c>
      <c r="C146" s="50">
        <f>IF(D93="","-",+C145+1)</f>
        <v>2060</v>
      </c>
      <c r="D146" s="12">
        <f>IF(F145+SUM(E$99:E145)=D$92,F145,D$92-SUM(E$99:E145))</f>
        <v>0</v>
      </c>
      <c r="E146" s="377">
        <f t="shared" si="59"/>
        <v>0</v>
      </c>
      <c r="F146" s="55">
        <f t="shared" si="60"/>
        <v>0</v>
      </c>
      <c r="G146" s="55">
        <f t="shared" si="61"/>
        <v>0</v>
      </c>
      <c r="H146" s="379">
        <f t="shared" si="62"/>
        <v>0</v>
      </c>
      <c r="I146" s="398">
        <f t="shared" si="63"/>
        <v>0</v>
      </c>
      <c r="J146" s="54">
        <f t="shared" si="47"/>
        <v>0</v>
      </c>
      <c r="K146" s="54"/>
      <c r="L146" s="129"/>
      <c r="M146" s="54">
        <f t="shared" si="64"/>
        <v>0</v>
      </c>
      <c r="N146" s="129"/>
      <c r="O146" s="54">
        <f t="shared" si="65"/>
        <v>0</v>
      </c>
      <c r="P146" s="54">
        <f t="shared" si="66"/>
        <v>0</v>
      </c>
      <c r="Q146" s="1"/>
    </row>
    <row r="147" spans="2:17" ht="12.5">
      <c r="B147" s="7" t="str">
        <f t="shared" si="46"/>
        <v/>
      </c>
      <c r="C147" s="50">
        <f>IF(D93="","-",+C146+1)</f>
        <v>2061</v>
      </c>
      <c r="D147" s="12">
        <f>IF(F146+SUM(E$99:E146)=D$92,F146,D$92-SUM(E$99:E146))</f>
        <v>0</v>
      </c>
      <c r="E147" s="377">
        <f t="shared" si="59"/>
        <v>0</v>
      </c>
      <c r="F147" s="55">
        <f t="shared" si="60"/>
        <v>0</v>
      </c>
      <c r="G147" s="55">
        <f t="shared" si="61"/>
        <v>0</v>
      </c>
      <c r="H147" s="379">
        <f t="shared" si="62"/>
        <v>0</v>
      </c>
      <c r="I147" s="398">
        <f t="shared" si="63"/>
        <v>0</v>
      </c>
      <c r="J147" s="54">
        <f t="shared" si="47"/>
        <v>0</v>
      </c>
      <c r="K147" s="54"/>
      <c r="L147" s="129"/>
      <c r="M147" s="54">
        <f t="shared" si="64"/>
        <v>0</v>
      </c>
      <c r="N147" s="129"/>
      <c r="O147" s="54">
        <f t="shared" si="65"/>
        <v>0</v>
      </c>
      <c r="P147" s="54">
        <f t="shared" si="66"/>
        <v>0</v>
      </c>
      <c r="Q147" s="1"/>
    </row>
    <row r="148" spans="2:17" ht="12.5">
      <c r="B148" s="7" t="str">
        <f t="shared" si="46"/>
        <v/>
      </c>
      <c r="C148" s="50">
        <f>IF(D93="","-",+C147+1)</f>
        <v>2062</v>
      </c>
      <c r="D148" s="12">
        <f>IF(F147+SUM(E$99:E147)=D$92,F147,D$92-SUM(E$99:E147))</f>
        <v>0</v>
      </c>
      <c r="E148" s="377">
        <f t="shared" si="59"/>
        <v>0</v>
      </c>
      <c r="F148" s="55">
        <f t="shared" si="60"/>
        <v>0</v>
      </c>
      <c r="G148" s="55">
        <f t="shared" si="61"/>
        <v>0</v>
      </c>
      <c r="H148" s="379">
        <f t="shared" si="62"/>
        <v>0</v>
      </c>
      <c r="I148" s="398">
        <f t="shared" si="63"/>
        <v>0</v>
      </c>
      <c r="J148" s="54">
        <f t="shared" si="47"/>
        <v>0</v>
      </c>
      <c r="K148" s="54"/>
      <c r="L148" s="129"/>
      <c r="M148" s="54">
        <f t="shared" si="64"/>
        <v>0</v>
      </c>
      <c r="N148" s="129"/>
      <c r="O148" s="54">
        <f t="shared" si="65"/>
        <v>0</v>
      </c>
      <c r="P148" s="54">
        <f t="shared" si="66"/>
        <v>0</v>
      </c>
      <c r="Q148" s="1"/>
    </row>
    <row r="149" spans="2:17" ht="12.5">
      <c r="B149" s="7" t="str">
        <f t="shared" si="46"/>
        <v/>
      </c>
      <c r="C149" s="50">
        <f>IF(D93="","-",+C148+1)</f>
        <v>2063</v>
      </c>
      <c r="D149" s="12">
        <f>IF(F148+SUM(E$99:E148)=D$92,F148,D$92-SUM(E$99:E148))</f>
        <v>0</v>
      </c>
      <c r="E149" s="377">
        <f t="shared" si="59"/>
        <v>0</v>
      </c>
      <c r="F149" s="55">
        <f t="shared" si="60"/>
        <v>0</v>
      </c>
      <c r="G149" s="55">
        <f t="shared" si="61"/>
        <v>0</v>
      </c>
      <c r="H149" s="379">
        <f t="shared" si="62"/>
        <v>0</v>
      </c>
      <c r="I149" s="398">
        <f t="shared" si="63"/>
        <v>0</v>
      </c>
      <c r="J149" s="54">
        <f t="shared" si="47"/>
        <v>0</v>
      </c>
      <c r="K149" s="54"/>
      <c r="L149" s="129"/>
      <c r="M149" s="54">
        <f t="shared" si="64"/>
        <v>0</v>
      </c>
      <c r="N149" s="129"/>
      <c r="O149" s="54">
        <f t="shared" si="65"/>
        <v>0</v>
      </c>
      <c r="P149" s="54">
        <f t="shared" si="66"/>
        <v>0</v>
      </c>
      <c r="Q149" s="1"/>
    </row>
    <row r="150" spans="2:17" ht="12.5">
      <c r="B150" s="7" t="str">
        <f t="shared" si="46"/>
        <v/>
      </c>
      <c r="C150" s="50">
        <f>IF(D93="","-",+C149+1)</f>
        <v>2064</v>
      </c>
      <c r="D150" s="12">
        <f>IF(F149+SUM(E$99:E149)=D$92,F149,D$92-SUM(E$99:E149))</f>
        <v>0</v>
      </c>
      <c r="E150" s="377">
        <f t="shared" si="59"/>
        <v>0</v>
      </c>
      <c r="F150" s="55">
        <f t="shared" si="60"/>
        <v>0</v>
      </c>
      <c r="G150" s="55">
        <f t="shared" si="61"/>
        <v>0</v>
      </c>
      <c r="H150" s="379">
        <f t="shared" si="62"/>
        <v>0</v>
      </c>
      <c r="I150" s="398">
        <f t="shared" si="63"/>
        <v>0</v>
      </c>
      <c r="J150" s="54">
        <f t="shared" si="47"/>
        <v>0</v>
      </c>
      <c r="K150" s="54"/>
      <c r="L150" s="129"/>
      <c r="M150" s="54">
        <f t="shared" si="64"/>
        <v>0</v>
      </c>
      <c r="N150" s="129"/>
      <c r="O150" s="54">
        <f t="shared" si="65"/>
        <v>0</v>
      </c>
      <c r="P150" s="54">
        <f t="shared" si="66"/>
        <v>0</v>
      </c>
      <c r="Q150" s="1"/>
    </row>
    <row r="151" spans="2:17" ht="12.5">
      <c r="B151" s="7" t="str">
        <f t="shared" si="46"/>
        <v/>
      </c>
      <c r="C151" s="50">
        <f>IF(D93="","-",+C150+1)</f>
        <v>2065</v>
      </c>
      <c r="D151" s="12">
        <f>IF(F150+SUM(E$99:E150)=D$92,F150,D$92-SUM(E$99:E150))</f>
        <v>0</v>
      </c>
      <c r="E151" s="377">
        <f t="shared" si="59"/>
        <v>0</v>
      </c>
      <c r="F151" s="55">
        <f t="shared" si="60"/>
        <v>0</v>
      </c>
      <c r="G151" s="55">
        <f t="shared" si="61"/>
        <v>0</v>
      </c>
      <c r="H151" s="379">
        <f t="shared" si="62"/>
        <v>0</v>
      </c>
      <c r="I151" s="398">
        <f t="shared" si="63"/>
        <v>0</v>
      </c>
      <c r="J151" s="54">
        <f t="shared" si="47"/>
        <v>0</v>
      </c>
      <c r="K151" s="54"/>
      <c r="L151" s="129"/>
      <c r="M151" s="54">
        <f t="shared" si="64"/>
        <v>0</v>
      </c>
      <c r="N151" s="129"/>
      <c r="O151" s="54">
        <f t="shared" si="65"/>
        <v>0</v>
      </c>
      <c r="P151" s="54">
        <f t="shared" si="66"/>
        <v>0</v>
      </c>
      <c r="Q151" s="1"/>
    </row>
    <row r="152" spans="2:17" ht="12.5">
      <c r="B152" s="7" t="str">
        <f t="shared" si="46"/>
        <v/>
      </c>
      <c r="C152" s="50">
        <f>IF(D93="","-",+C151+1)</f>
        <v>2066</v>
      </c>
      <c r="D152" s="12">
        <f>IF(F151+SUM(E$99:E151)=D$92,F151,D$92-SUM(E$99:E151))</f>
        <v>0</v>
      </c>
      <c r="E152" s="377">
        <f t="shared" si="59"/>
        <v>0</v>
      </c>
      <c r="F152" s="55">
        <f t="shared" si="60"/>
        <v>0</v>
      </c>
      <c r="G152" s="55">
        <f t="shared" si="61"/>
        <v>0</v>
      </c>
      <c r="H152" s="379">
        <f t="shared" si="62"/>
        <v>0</v>
      </c>
      <c r="I152" s="398">
        <f t="shared" si="63"/>
        <v>0</v>
      </c>
      <c r="J152" s="54">
        <f t="shared" si="47"/>
        <v>0</v>
      </c>
      <c r="K152" s="54"/>
      <c r="L152" s="129"/>
      <c r="M152" s="54">
        <f t="shared" si="64"/>
        <v>0</v>
      </c>
      <c r="N152" s="129"/>
      <c r="O152" s="54">
        <f t="shared" si="65"/>
        <v>0</v>
      </c>
      <c r="P152" s="54">
        <f t="shared" si="66"/>
        <v>0</v>
      </c>
      <c r="Q152" s="1"/>
    </row>
    <row r="153" spans="2:17" ht="12.5">
      <c r="B153" s="7" t="str">
        <f t="shared" si="46"/>
        <v/>
      </c>
      <c r="C153" s="50">
        <f>IF(D93="","-",+C152+1)</f>
        <v>2067</v>
      </c>
      <c r="D153" s="12">
        <f>IF(F152+SUM(E$99:E152)=D$92,F152,D$92-SUM(E$99:E152))</f>
        <v>0</v>
      </c>
      <c r="E153" s="377">
        <f t="shared" si="59"/>
        <v>0</v>
      </c>
      <c r="F153" s="55">
        <f t="shared" si="60"/>
        <v>0</v>
      </c>
      <c r="G153" s="55">
        <f t="shared" si="61"/>
        <v>0</v>
      </c>
      <c r="H153" s="379">
        <f t="shared" si="62"/>
        <v>0</v>
      </c>
      <c r="I153" s="398">
        <f t="shared" si="63"/>
        <v>0</v>
      </c>
      <c r="J153" s="54">
        <f t="shared" si="47"/>
        <v>0</v>
      </c>
      <c r="K153" s="54"/>
      <c r="L153" s="129"/>
      <c r="M153" s="54">
        <f t="shared" si="64"/>
        <v>0</v>
      </c>
      <c r="N153" s="129"/>
      <c r="O153" s="54">
        <f t="shared" si="65"/>
        <v>0</v>
      </c>
      <c r="P153" s="54">
        <f t="shared" si="66"/>
        <v>0</v>
      </c>
      <c r="Q153" s="1"/>
    </row>
    <row r="154" spans="2:17" ht="13" thickBot="1">
      <c r="B154" s="7" t="str">
        <f t="shared" si="46"/>
        <v/>
      </c>
      <c r="C154" s="59">
        <f>IF(D93="","-",+C153+1)</f>
        <v>2068</v>
      </c>
      <c r="D154" s="12">
        <f>IF(F153+SUM(E$99:E153)=D$92,F153,D$92-SUM(E$99:E153))</f>
        <v>0</v>
      </c>
      <c r="E154" s="377">
        <f t="shared" si="59"/>
        <v>0</v>
      </c>
      <c r="F154" s="55">
        <f t="shared" si="60"/>
        <v>0</v>
      </c>
      <c r="G154" s="55">
        <f t="shared" si="61"/>
        <v>0</v>
      </c>
      <c r="H154" s="379">
        <f t="shared" si="62"/>
        <v>0</v>
      </c>
      <c r="I154" s="398">
        <f t="shared" si="63"/>
        <v>0</v>
      </c>
      <c r="J154" s="54">
        <f t="shared" si="47"/>
        <v>0</v>
      </c>
      <c r="K154" s="54"/>
      <c r="L154" s="130"/>
      <c r="M154" s="64">
        <f t="shared" si="64"/>
        <v>0</v>
      </c>
      <c r="N154" s="130"/>
      <c r="O154" s="64">
        <f t="shared" si="65"/>
        <v>0</v>
      </c>
      <c r="P154" s="64">
        <f t="shared" si="66"/>
        <v>0</v>
      </c>
      <c r="Q154" s="1"/>
    </row>
    <row r="155" spans="2:17" ht="12.5">
      <c r="C155" s="12" t="s">
        <v>78</v>
      </c>
      <c r="D155" s="292"/>
      <c r="E155" s="292">
        <f>SUM(E99:E154)</f>
        <v>6389739.0000000009</v>
      </c>
      <c r="F155" s="292"/>
      <c r="G155" s="292"/>
      <c r="H155" s="292">
        <f>SUM(H99:H154)</f>
        <v>22919561.858519737</v>
      </c>
      <c r="I155" s="292">
        <f>SUM(I99:I154)</f>
        <v>22919561.858519737</v>
      </c>
      <c r="J155" s="292">
        <f>SUM(J99:J154)</f>
        <v>0</v>
      </c>
      <c r="K155" s="292"/>
      <c r="L155" s="292"/>
      <c r="M155" s="292"/>
      <c r="N155" s="292"/>
      <c r="O155" s="292"/>
      <c r="P155" s="1"/>
      <c r="Q155" s="1"/>
    </row>
    <row r="156" spans="2:17" ht="12.5">
      <c r="C156" t="s">
        <v>92</v>
      </c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  <c r="Q156" s="1"/>
    </row>
    <row r="157" spans="2:17" ht="12.5">
      <c r="C157" s="85"/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  <c r="Q157" s="1"/>
    </row>
    <row r="158" spans="2:17" ht="13">
      <c r="C158" s="104" t="s">
        <v>132</v>
      </c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  <c r="Q158" s="1"/>
    </row>
    <row r="159" spans="2:17" ht="13">
      <c r="C159" s="25" t="s">
        <v>79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80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/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102" t="s">
        <v>131</v>
      </c>
      <c r="Q162" s="1"/>
    </row>
  </sheetData>
  <conditionalFormatting sqref="C17:C72">
    <cfRule type="cellIs" dxfId="85" priority="1" stopIfTrue="1" operator="equal">
      <formula>$I$10</formula>
    </cfRule>
  </conditionalFormatting>
  <conditionalFormatting sqref="C99:C154">
    <cfRule type="cellIs" dxfId="8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9"/>
  <dimension ref="A1:Q162"/>
  <sheetViews>
    <sheetView topLeftCell="A5" zoomScaleNormal="100" zoomScaleSheetLayoutView="82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"&amp;RIGHT(MID(CELL("filename",$A$1),FIND("]",CELL("filename",$A$1))+1,256),1)&amp;" of "&amp;COUNT('S.001:S.xyz - blank'!$P$3)-1</f>
        <v>SWEPCO Project 1 of 77</v>
      </c>
      <c r="Q1" s="13"/>
    </row>
    <row r="2" spans="1:17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 t="str">
        <f>RIGHT(N3,3)</f>
        <v/>
      </c>
      <c r="P3" s="96">
        <v>1</v>
      </c>
    </row>
    <row r="4" spans="1:17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7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1710095.6271434899</v>
      </c>
      <c r="P5" s="1"/>
    </row>
    <row r="6" spans="1:17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1710095.6271434899</v>
      </c>
      <c r="O6" s="1"/>
      <c r="P6" s="1"/>
    </row>
    <row r="7" spans="1:17" ht="13.5" thickBot="1">
      <c r="C7" s="25" t="s">
        <v>48</v>
      </c>
      <c r="D7" s="127" t="s">
        <v>225</v>
      </c>
      <c r="E7" s="1"/>
      <c r="F7" s="1"/>
      <c r="G7" s="1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7" ht="13.5" thickBot="1">
      <c r="C8" s="29"/>
      <c r="D8" s="85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140</v>
      </c>
      <c r="E9" s="456" t="s">
        <v>471</v>
      </c>
      <c r="F9" s="31"/>
      <c r="G9" s="461" t="s">
        <v>519</v>
      </c>
      <c r="H9" s="31"/>
      <c r="I9" s="32"/>
      <c r="J9" s="33"/>
      <c r="P9" s="1"/>
    </row>
    <row r="10" spans="1:17" ht="13">
      <c r="C10" s="34" t="s">
        <v>51</v>
      </c>
      <c r="D10" s="362">
        <v>17671482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7" ht="12.5">
      <c r="C11" s="34" t="s">
        <v>54</v>
      </c>
      <c r="D11" s="37">
        <v>2009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2">
        <v>12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431011.75609756098</v>
      </c>
      <c r="J14" s="292"/>
      <c r="K14" s="292"/>
      <c r="L14" s="292"/>
      <c r="M14" s="292"/>
      <c r="N14" s="292"/>
      <c r="O14" s="1"/>
      <c r="P14" s="1"/>
    </row>
    <row r="15" spans="1:17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131" t="s">
        <v>260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2009</v>
      </c>
      <c r="D17" s="133">
        <v>9057179</v>
      </c>
      <c r="E17" s="373">
        <v>0</v>
      </c>
      <c r="F17" s="133">
        <v>9057179</v>
      </c>
      <c r="G17" s="373">
        <v>115677</v>
      </c>
      <c r="H17" s="374">
        <v>115677</v>
      </c>
      <c r="I17" s="52">
        <f t="shared" ref="I17:I48" si="0">H17-G17</f>
        <v>0</v>
      </c>
      <c r="J17" s="52"/>
      <c r="K17" s="112">
        <v>115677</v>
      </c>
      <c r="L17" s="53">
        <f t="shared" ref="L17:L48" si="1">IF(K17&lt;&gt;0,+G17-K17,0)</f>
        <v>0</v>
      </c>
      <c r="M17" s="112">
        <v>115677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2010</v>
      </c>
      <c r="D18" s="137">
        <v>17740954</v>
      </c>
      <c r="E18" s="375">
        <v>466867</v>
      </c>
      <c r="F18" s="137">
        <v>17274087</v>
      </c>
      <c r="G18" s="375">
        <v>2950276</v>
      </c>
      <c r="H18" s="374">
        <v>2950276</v>
      </c>
      <c r="I18" s="141">
        <v>0</v>
      </c>
      <c r="J18" s="52"/>
      <c r="K18" s="113">
        <f t="shared" ref="K18:K23" si="4">G18</f>
        <v>2950276</v>
      </c>
      <c r="L18" s="54">
        <f t="shared" si="1"/>
        <v>0</v>
      </c>
      <c r="M18" s="113">
        <f t="shared" ref="M18:M23" si="5">H18</f>
        <v>2950276</v>
      </c>
      <c r="N18" s="54">
        <f t="shared" si="2"/>
        <v>0</v>
      </c>
      <c r="O18" s="54">
        <f t="shared" si="3"/>
        <v>0</v>
      </c>
      <c r="P18" s="1"/>
    </row>
    <row r="19" spans="2:16" ht="12.5">
      <c r="B19" s="7" t="str">
        <f>IF(D19=F18,"","IU")</f>
        <v>IU</v>
      </c>
      <c r="C19" s="50">
        <f>IF(D11="","-",+C18+1)</f>
        <v>2011</v>
      </c>
      <c r="D19" s="137">
        <v>17204615</v>
      </c>
      <c r="E19" s="375">
        <v>431011.75609756098</v>
      </c>
      <c r="F19" s="137">
        <v>16773603.243902439</v>
      </c>
      <c r="G19" s="375">
        <v>3050917.4869010281</v>
      </c>
      <c r="H19" s="374">
        <v>3050917.4869010281</v>
      </c>
      <c r="I19" s="141">
        <v>0</v>
      </c>
      <c r="J19" s="52"/>
      <c r="K19" s="113">
        <f t="shared" si="4"/>
        <v>3050917.4869010281</v>
      </c>
      <c r="L19" s="54">
        <f t="shared" si="1"/>
        <v>0</v>
      </c>
      <c r="M19" s="113">
        <f t="shared" si="5"/>
        <v>3050917.4869010281</v>
      </c>
      <c r="N19" s="54">
        <f t="shared" si="2"/>
        <v>0</v>
      </c>
      <c r="O19" s="54">
        <f t="shared" si="3"/>
        <v>0</v>
      </c>
      <c r="P19" s="1"/>
    </row>
    <row r="20" spans="2:16" ht="12.5">
      <c r="B20" s="7" t="str">
        <f t="shared" ref="B20:B72" si="6">IF(D20=F19,"","IU")</f>
        <v/>
      </c>
      <c r="C20" s="50">
        <f>IF(D11="","-",+C19+1)</f>
        <v>2012</v>
      </c>
      <c r="D20" s="137">
        <v>16773603.243902439</v>
      </c>
      <c r="E20" s="376">
        <v>420749.57142857142</v>
      </c>
      <c r="F20" s="137">
        <v>16352853.672473868</v>
      </c>
      <c r="G20" s="375">
        <v>2852748.2601002851</v>
      </c>
      <c r="H20" s="374">
        <v>2852748.2601002851</v>
      </c>
      <c r="I20" s="141">
        <v>0</v>
      </c>
      <c r="J20" s="52"/>
      <c r="K20" s="113">
        <f t="shared" si="4"/>
        <v>2852748.2601002851</v>
      </c>
      <c r="L20" s="54">
        <f t="shared" si="1"/>
        <v>0</v>
      </c>
      <c r="M20" s="113">
        <f t="shared" si="5"/>
        <v>2852748.2601002851</v>
      </c>
      <c r="N20" s="54">
        <f t="shared" si="2"/>
        <v>0</v>
      </c>
      <c r="O20" s="54">
        <f t="shared" si="3"/>
        <v>0</v>
      </c>
      <c r="P20" s="1"/>
    </row>
    <row r="21" spans="2:16" ht="12.5">
      <c r="B21" s="7" t="str">
        <f t="shared" si="6"/>
        <v/>
      </c>
      <c r="C21" s="50">
        <f>IF(D12="","-",+C20+1)</f>
        <v>2013</v>
      </c>
      <c r="D21" s="137">
        <v>16352853.672473868</v>
      </c>
      <c r="E21" s="376">
        <v>420749.57142857142</v>
      </c>
      <c r="F21" s="137">
        <v>15932104.101045297</v>
      </c>
      <c r="G21" s="375">
        <v>2651038.335861824</v>
      </c>
      <c r="H21" s="374">
        <v>2651038.335861824</v>
      </c>
      <c r="I21" s="52">
        <v>0</v>
      </c>
      <c r="J21" s="52"/>
      <c r="K21" s="113">
        <f t="shared" si="4"/>
        <v>2651038.335861824</v>
      </c>
      <c r="L21" s="54">
        <f t="shared" ref="L21:L26" si="7">IF(K21&lt;&gt;0,+G21-K21,0)</f>
        <v>0</v>
      </c>
      <c r="M21" s="113">
        <f t="shared" si="5"/>
        <v>2651038.335861824</v>
      </c>
      <c r="N21" s="54">
        <f t="shared" ref="N21:N26" si="8">IF(M21&lt;&gt;0,+H21-M21,0)</f>
        <v>0</v>
      </c>
      <c r="O21" s="54">
        <f t="shared" ref="O21:O26" si="9">+N21-L21</f>
        <v>0</v>
      </c>
      <c r="P21" s="1"/>
    </row>
    <row r="22" spans="2:16" ht="12.5">
      <c r="B22" s="7" t="str">
        <f t="shared" si="6"/>
        <v/>
      </c>
      <c r="C22" s="50">
        <f>IF(D11="","-",+C21+1)</f>
        <v>2014</v>
      </c>
      <c r="D22" s="137">
        <v>15932104.101045297</v>
      </c>
      <c r="E22" s="376">
        <v>420749.57142857142</v>
      </c>
      <c r="F22" s="137">
        <v>15511354.529616727</v>
      </c>
      <c r="G22" s="375">
        <v>2513394.2946650204</v>
      </c>
      <c r="H22" s="374">
        <v>2513394.2946650204</v>
      </c>
      <c r="I22" s="52">
        <v>0</v>
      </c>
      <c r="J22" s="52"/>
      <c r="K22" s="113">
        <f t="shared" si="4"/>
        <v>2513394.2946650204</v>
      </c>
      <c r="L22" s="54">
        <f t="shared" si="7"/>
        <v>0</v>
      </c>
      <c r="M22" s="113">
        <f t="shared" si="5"/>
        <v>2513394.2946650204</v>
      </c>
      <c r="N22" s="54">
        <f t="shared" si="8"/>
        <v>0</v>
      </c>
      <c r="O22" s="54">
        <f t="shared" si="9"/>
        <v>0</v>
      </c>
      <c r="P22" s="1"/>
    </row>
    <row r="23" spans="2:16" ht="12.5">
      <c r="B23" s="7" t="str">
        <f t="shared" si="6"/>
        <v/>
      </c>
      <c r="C23" s="50">
        <f>IF(D11="","-",+C22+1)</f>
        <v>2015</v>
      </c>
      <c r="D23" s="137">
        <v>15511354.529616727</v>
      </c>
      <c r="E23" s="376">
        <v>420749.57142857142</v>
      </c>
      <c r="F23" s="137">
        <v>15090604.958188156</v>
      </c>
      <c r="G23" s="375">
        <v>2408254.6940407706</v>
      </c>
      <c r="H23" s="374">
        <v>2408254.6940407706</v>
      </c>
      <c r="I23" s="52">
        <v>0</v>
      </c>
      <c r="J23" s="52"/>
      <c r="K23" s="113">
        <f t="shared" si="4"/>
        <v>2408254.6940407706</v>
      </c>
      <c r="L23" s="54">
        <f t="shared" si="7"/>
        <v>0</v>
      </c>
      <c r="M23" s="113">
        <f t="shared" si="5"/>
        <v>2408254.6940407706</v>
      </c>
      <c r="N23" s="54">
        <f t="shared" si="8"/>
        <v>0</v>
      </c>
      <c r="O23" s="54">
        <f t="shared" si="9"/>
        <v>0</v>
      </c>
      <c r="P23" s="1"/>
    </row>
    <row r="24" spans="2:16" ht="12.5">
      <c r="B24" s="7" t="str">
        <f t="shared" si="6"/>
        <v/>
      </c>
      <c r="C24" s="50">
        <f>IF(D11="","-",+C23+1)</f>
        <v>2016</v>
      </c>
      <c r="D24" s="137">
        <v>15090604.958188156</v>
      </c>
      <c r="E24" s="376">
        <v>420749.57142857142</v>
      </c>
      <c r="F24" s="137">
        <v>14669855.386759585</v>
      </c>
      <c r="G24" s="375">
        <v>2329003.9936694037</v>
      </c>
      <c r="H24" s="374">
        <v>2329003.9936694037</v>
      </c>
      <c r="I24" s="52">
        <f t="shared" si="0"/>
        <v>0</v>
      </c>
      <c r="J24" s="52"/>
      <c r="K24" s="113">
        <f t="shared" ref="K24:K29" si="10">G24</f>
        <v>2329003.9936694037</v>
      </c>
      <c r="L24" s="54">
        <f t="shared" si="7"/>
        <v>0</v>
      </c>
      <c r="M24" s="113">
        <f t="shared" ref="M24:M29" si="11">H24</f>
        <v>2329003.9936694037</v>
      </c>
      <c r="N24" s="54">
        <f t="shared" si="8"/>
        <v>0</v>
      </c>
      <c r="O24" s="54">
        <f t="shared" si="9"/>
        <v>0</v>
      </c>
      <c r="P24" s="1"/>
    </row>
    <row r="25" spans="2:16" ht="12.5">
      <c r="B25" s="7" t="str">
        <f t="shared" si="6"/>
        <v/>
      </c>
      <c r="C25" s="50">
        <f>IF(D11="","-",+C24+1)</f>
        <v>2017</v>
      </c>
      <c r="D25" s="137">
        <v>14669855.386759585</v>
      </c>
      <c r="E25" s="376">
        <v>410964.69767441862</v>
      </c>
      <c r="F25" s="137">
        <v>14258890.689085167</v>
      </c>
      <c r="G25" s="375">
        <v>2202992.5205155816</v>
      </c>
      <c r="H25" s="374">
        <v>2202992.5205155816</v>
      </c>
      <c r="I25" s="52">
        <f t="shared" si="0"/>
        <v>0</v>
      </c>
      <c r="J25" s="52"/>
      <c r="K25" s="113">
        <f t="shared" si="10"/>
        <v>2202992.5205155816</v>
      </c>
      <c r="L25" s="54">
        <f t="shared" si="7"/>
        <v>0</v>
      </c>
      <c r="M25" s="113">
        <f t="shared" si="11"/>
        <v>2202992.5205155816</v>
      </c>
      <c r="N25" s="54">
        <f t="shared" si="8"/>
        <v>0</v>
      </c>
      <c r="O25" s="54">
        <f t="shared" si="9"/>
        <v>0</v>
      </c>
      <c r="P25" s="1"/>
    </row>
    <row r="26" spans="2:16" ht="12.5">
      <c r="B26" s="7" t="str">
        <f t="shared" si="6"/>
        <v/>
      </c>
      <c r="C26" s="50">
        <f>IF(D11="","-",+C25+1)</f>
        <v>2018</v>
      </c>
      <c r="D26" s="137">
        <v>14258890.689085167</v>
      </c>
      <c r="E26" s="376">
        <v>431011.75609756098</v>
      </c>
      <c r="F26" s="137">
        <v>13827878.932987606</v>
      </c>
      <c r="G26" s="375">
        <v>2215843.0945590343</v>
      </c>
      <c r="H26" s="374">
        <v>2215843.0945590343</v>
      </c>
      <c r="I26" s="52">
        <f t="shared" si="0"/>
        <v>0</v>
      </c>
      <c r="J26" s="52"/>
      <c r="K26" s="113">
        <f t="shared" si="10"/>
        <v>2215843.0945590343</v>
      </c>
      <c r="L26" s="54">
        <f t="shared" si="7"/>
        <v>0</v>
      </c>
      <c r="M26" s="113">
        <f t="shared" si="11"/>
        <v>2215843.0945590343</v>
      </c>
      <c r="N26" s="54">
        <f t="shared" si="8"/>
        <v>0</v>
      </c>
      <c r="O26" s="54">
        <f t="shared" si="9"/>
        <v>0</v>
      </c>
      <c r="P26" s="1"/>
    </row>
    <row r="27" spans="2:16" ht="12.5">
      <c r="B27" s="7" t="str">
        <f t="shared" si="6"/>
        <v/>
      </c>
      <c r="C27" s="50">
        <f>IF(D11="","-",+C26+1)</f>
        <v>2019</v>
      </c>
      <c r="D27" s="137">
        <v>13827878.932987606</v>
      </c>
      <c r="E27" s="376">
        <v>431011.75609756098</v>
      </c>
      <c r="F27" s="137">
        <v>13396867.176890045</v>
      </c>
      <c r="G27" s="375">
        <v>2161064.0437903283</v>
      </c>
      <c r="H27" s="374">
        <v>2161064.0437903283</v>
      </c>
      <c r="I27" s="52">
        <f t="shared" si="0"/>
        <v>0</v>
      </c>
      <c r="J27" s="52"/>
      <c r="K27" s="113">
        <f t="shared" si="10"/>
        <v>2161064.0437903283</v>
      </c>
      <c r="L27" s="54">
        <f t="shared" ref="L27" si="12">IF(K27&lt;&gt;0,+G27-K27,0)</f>
        <v>0</v>
      </c>
      <c r="M27" s="113">
        <f t="shared" si="11"/>
        <v>2161064.0437903283</v>
      </c>
      <c r="N27" s="54">
        <f t="shared" si="2"/>
        <v>0</v>
      </c>
      <c r="O27" s="54">
        <f t="shared" si="3"/>
        <v>0</v>
      </c>
      <c r="P27" s="1"/>
    </row>
    <row r="28" spans="2:16" ht="12.5">
      <c r="B28" s="7" t="str">
        <f t="shared" si="6"/>
        <v/>
      </c>
      <c r="C28" s="50">
        <f>IF(D11="","-",+C27+1)</f>
        <v>2020</v>
      </c>
      <c r="D28" s="137">
        <v>13396867.176890045</v>
      </c>
      <c r="E28" s="376">
        <v>431011.75609756098</v>
      </c>
      <c r="F28" s="137">
        <v>12965855.420792485</v>
      </c>
      <c r="G28" s="375">
        <v>1779932.3659143087</v>
      </c>
      <c r="H28" s="374">
        <v>1779932.3659143087</v>
      </c>
      <c r="I28" s="52">
        <f t="shared" si="0"/>
        <v>0</v>
      </c>
      <c r="J28" s="52"/>
      <c r="K28" s="113">
        <f t="shared" si="10"/>
        <v>1779932.3659143087</v>
      </c>
      <c r="L28" s="54">
        <f t="shared" ref="L28" si="13">IF(K28&lt;&gt;0,+G28-K28,0)</f>
        <v>0</v>
      </c>
      <c r="M28" s="113">
        <f t="shared" si="11"/>
        <v>1779932.3659143087</v>
      </c>
      <c r="N28" s="54">
        <f t="shared" si="2"/>
        <v>0</v>
      </c>
      <c r="O28" s="54">
        <f t="shared" si="3"/>
        <v>0</v>
      </c>
      <c r="P28" s="1"/>
    </row>
    <row r="29" spans="2:16" ht="12.5">
      <c r="B29" s="7" t="str">
        <f t="shared" si="6"/>
        <v>IU</v>
      </c>
      <c r="C29" s="50">
        <f>IF(D11="","-",+C28+1)</f>
        <v>2021</v>
      </c>
      <c r="D29" s="137">
        <v>12985902.479215622</v>
      </c>
      <c r="E29" s="376">
        <v>420749.57142857142</v>
      </c>
      <c r="F29" s="137">
        <v>12565152.907787051</v>
      </c>
      <c r="G29" s="375">
        <v>1775013.5722575998</v>
      </c>
      <c r="H29" s="374">
        <v>1775013.5722575998</v>
      </c>
      <c r="I29" s="52">
        <f t="shared" si="0"/>
        <v>0</v>
      </c>
      <c r="J29" s="52"/>
      <c r="K29" s="113">
        <f t="shared" si="10"/>
        <v>1775013.5722575998</v>
      </c>
      <c r="L29" s="54">
        <f t="shared" ref="L29" si="14">IF(K29&lt;&gt;0,+G29-K29,0)</f>
        <v>0</v>
      </c>
      <c r="M29" s="113">
        <f t="shared" si="11"/>
        <v>1775013.5722575998</v>
      </c>
      <c r="N29" s="54">
        <f t="shared" si="2"/>
        <v>0</v>
      </c>
      <c r="O29" s="54">
        <f t="shared" si="3"/>
        <v>0</v>
      </c>
      <c r="P29" s="1"/>
    </row>
    <row r="30" spans="2:16" ht="12.5">
      <c r="B30" s="7" t="str">
        <f t="shared" si="6"/>
        <v>IU</v>
      </c>
      <c r="C30" s="50">
        <f>IF(D11="","-",+C29+1)</f>
        <v>2022</v>
      </c>
      <c r="D30" s="137">
        <v>12545105.849363908</v>
      </c>
      <c r="E30" s="376">
        <v>420749.57142857142</v>
      </c>
      <c r="F30" s="137">
        <v>12124356.277935337</v>
      </c>
      <c r="G30" s="375">
        <v>1807717.2661762077</v>
      </c>
      <c r="H30" s="374">
        <v>1807717.2661762077</v>
      </c>
      <c r="I30" s="52">
        <f t="shared" si="0"/>
        <v>0</v>
      </c>
      <c r="J30" s="52"/>
      <c r="K30" s="113">
        <f t="shared" ref="K30" si="15">G30</f>
        <v>1807717.2661762077</v>
      </c>
      <c r="L30" s="54">
        <f t="shared" ref="L30" si="16">IF(K30&lt;&gt;0,+G30-K30,0)</f>
        <v>0</v>
      </c>
      <c r="M30" s="113">
        <f t="shared" ref="M30" si="17">H30</f>
        <v>1807717.2661762077</v>
      </c>
      <c r="N30" s="54">
        <f t="shared" si="2"/>
        <v>0</v>
      </c>
      <c r="O30" s="54">
        <f t="shared" si="3"/>
        <v>0</v>
      </c>
      <c r="P30" s="1"/>
    </row>
    <row r="31" spans="2:16" ht="12.5">
      <c r="B31" s="7" t="str">
        <f t="shared" si="6"/>
        <v/>
      </c>
      <c r="C31" s="50">
        <f>IF(D11="","-",+C30+1)</f>
        <v>2023</v>
      </c>
      <c r="D31" s="137">
        <v>12124356.277935337</v>
      </c>
      <c r="E31" s="376">
        <v>420749.57142857142</v>
      </c>
      <c r="F31" s="137">
        <v>11703606.706506766</v>
      </c>
      <c r="G31" s="375">
        <v>1925804.5853895803</v>
      </c>
      <c r="H31" s="374">
        <v>1925804.5853895803</v>
      </c>
      <c r="I31" s="52">
        <f t="shared" si="0"/>
        <v>0</v>
      </c>
      <c r="J31" s="52"/>
      <c r="K31" s="113">
        <f t="shared" ref="K31" si="18">G31</f>
        <v>1925804.5853895803</v>
      </c>
      <c r="L31" s="54">
        <f t="shared" ref="L31" si="19">IF(K31&lt;&gt;0,+G31-K31,0)</f>
        <v>0</v>
      </c>
      <c r="M31" s="113">
        <f t="shared" ref="M31" si="20">H31</f>
        <v>1925804.5853895803</v>
      </c>
      <c r="N31" s="54">
        <f t="shared" ref="N31" si="21">IF(M31&lt;&gt;0,+H31-M31,0)</f>
        <v>0</v>
      </c>
      <c r="O31" s="54">
        <f t="shared" ref="O31" si="22">+N31-L31</f>
        <v>0</v>
      </c>
      <c r="P31" s="1"/>
    </row>
    <row r="32" spans="2:16" ht="12.5">
      <c r="B32" s="7" t="str">
        <f t="shared" si="6"/>
        <v/>
      </c>
      <c r="C32" s="460">
        <f>IF(D11="","-",+C31+1)</f>
        <v>2024</v>
      </c>
      <c r="D32" s="137">
        <v>11703606.706506766</v>
      </c>
      <c r="E32" s="376">
        <v>401624.59090909088</v>
      </c>
      <c r="F32" s="137">
        <v>11301982.115597675</v>
      </c>
      <c r="G32" s="375">
        <v>1776520.6128682327</v>
      </c>
      <c r="H32" s="374">
        <v>1776520.6128682327</v>
      </c>
      <c r="I32" s="52">
        <f t="shared" si="0"/>
        <v>0</v>
      </c>
      <c r="J32" s="52"/>
      <c r="K32" s="113">
        <f t="shared" ref="K32" si="23">G32</f>
        <v>1776520.6128682327</v>
      </c>
      <c r="L32" s="54">
        <f t="shared" ref="L32" si="24">IF(K32&lt;&gt;0,+G32-K32,0)</f>
        <v>0</v>
      </c>
      <c r="M32" s="113">
        <f t="shared" ref="M32" si="25">H32</f>
        <v>1776520.6128682327</v>
      </c>
      <c r="N32" s="54">
        <f t="shared" ref="N32" si="26">IF(M32&lt;&gt;0,+H32-M32,0)</f>
        <v>0</v>
      </c>
      <c r="O32" s="54">
        <f t="shared" ref="O32" si="27">+N32-L32</f>
        <v>0</v>
      </c>
      <c r="P32" s="1"/>
    </row>
    <row r="33" spans="2:16" ht="13">
      <c r="B33" s="7" t="str">
        <f t="shared" si="6"/>
        <v/>
      </c>
      <c r="C33" s="459">
        <f>IF(D11="","-",+C32+1)</f>
        <v>2025</v>
      </c>
      <c r="D33" s="137">
        <v>11301982.115597675</v>
      </c>
      <c r="E33" s="376">
        <v>410964.69767441862</v>
      </c>
      <c r="F33" s="137">
        <v>10891017.417923257</v>
      </c>
      <c r="G33" s="375">
        <v>1739506.2460166884</v>
      </c>
      <c r="H33" s="374">
        <v>1739506.2460166884</v>
      </c>
      <c r="I33" s="52">
        <f t="shared" si="0"/>
        <v>0</v>
      </c>
      <c r="J33" s="52"/>
      <c r="K33" s="113">
        <f t="shared" ref="K33" si="28">G33</f>
        <v>1739506.2460166884</v>
      </c>
      <c r="L33" s="54">
        <f t="shared" ref="L33" si="29">IF(K33&lt;&gt;0,+G33-K33,0)</f>
        <v>0</v>
      </c>
      <c r="M33" s="113">
        <f t="shared" ref="M33" si="30">H33</f>
        <v>1739506.2460166884</v>
      </c>
      <c r="N33" s="54">
        <f t="shared" ref="N33" si="31">IF(M33&lt;&gt;0,+H33-M33,0)</f>
        <v>0</v>
      </c>
      <c r="O33" s="54">
        <f t="shared" ref="O33" si="32">+N33-L33</f>
        <v>0</v>
      </c>
      <c r="P33" s="1"/>
    </row>
    <row r="34" spans="2:16" ht="12.5">
      <c r="B34" s="7" t="str">
        <f t="shared" si="6"/>
        <v/>
      </c>
      <c r="C34" s="50">
        <f>IF(D11="","-",+C33+1)</f>
        <v>2026</v>
      </c>
      <c r="D34" s="55">
        <f>IF(F33+SUM(E$17:E33)=D$10,F33,D$10-SUM(E$17:E33))</f>
        <v>10891017.417923257</v>
      </c>
      <c r="E34" s="377">
        <f>IF(+I14&lt;F33,I14,D34)</f>
        <v>431011.75609756098</v>
      </c>
      <c r="F34" s="55">
        <f t="shared" ref="F34:F48" si="33">+D34-E34</f>
        <v>10460005.661825696</v>
      </c>
      <c r="G34" s="378">
        <f t="shared" ref="G34:G72" si="34">+I$12*((D34+F34)/2)+E34</f>
        <v>1710095.6271434899</v>
      </c>
      <c r="H34" s="363">
        <f t="shared" ref="H34:H72" si="35">+I$13*((D34+F34)/2)+E34</f>
        <v>1710095.6271434899</v>
      </c>
      <c r="I34" s="52">
        <f t="shared" si="0"/>
        <v>0</v>
      </c>
      <c r="J34" s="52"/>
      <c r="K34" s="129"/>
      <c r="L34" s="54">
        <f t="shared" si="1"/>
        <v>0</v>
      </c>
      <c r="M34" s="129"/>
      <c r="N34" s="54">
        <f t="shared" si="2"/>
        <v>0</v>
      </c>
      <c r="O34" s="54">
        <f t="shared" si="3"/>
        <v>0</v>
      </c>
      <c r="P34" s="1"/>
    </row>
    <row r="35" spans="2:16" ht="12.5">
      <c r="B35" s="7" t="str">
        <f t="shared" si="6"/>
        <v/>
      </c>
      <c r="C35" s="50">
        <f>IF(D11="","-",+C34+1)</f>
        <v>2027</v>
      </c>
      <c r="D35" s="55">
        <f>IF(F34+SUM(E$17:E34)=D$10,F34,D$10-SUM(E$17:E34))</f>
        <v>10460005.661825696</v>
      </c>
      <c r="E35" s="377">
        <f>IF(+I14&lt;F34,I14,D35)</f>
        <v>431011.75609756098</v>
      </c>
      <c r="F35" s="55">
        <f t="shared" si="33"/>
        <v>10028993.905728135</v>
      </c>
      <c r="G35" s="378">
        <f t="shared" si="34"/>
        <v>1658454.0563020001</v>
      </c>
      <c r="H35" s="363">
        <f t="shared" si="35"/>
        <v>1658454.0563020001</v>
      </c>
      <c r="I35" s="52">
        <f t="shared" si="0"/>
        <v>0</v>
      </c>
      <c r="J35" s="52"/>
      <c r="K35" s="129"/>
      <c r="L35" s="54">
        <f t="shared" si="1"/>
        <v>0</v>
      </c>
      <c r="M35" s="129"/>
      <c r="N35" s="54">
        <f t="shared" si="2"/>
        <v>0</v>
      </c>
      <c r="O35" s="54">
        <f t="shared" si="3"/>
        <v>0</v>
      </c>
      <c r="P35" s="1"/>
    </row>
    <row r="36" spans="2:16" ht="12.5">
      <c r="B36" s="7" t="str">
        <f t="shared" si="6"/>
        <v/>
      </c>
      <c r="C36" s="50">
        <f>IF(D11="","-",+C35+1)</f>
        <v>2028</v>
      </c>
      <c r="D36" s="55">
        <f>IF(F35+SUM(E$17:E35)=D$10,F35,D$10-SUM(E$17:E35))</f>
        <v>10028993.905728135</v>
      </c>
      <c r="E36" s="377">
        <f>IF(+I14&lt;F35,I14,D36)</f>
        <v>431011.75609756098</v>
      </c>
      <c r="F36" s="55">
        <f t="shared" si="33"/>
        <v>9597982.1496305745</v>
      </c>
      <c r="G36" s="378">
        <f t="shared" si="34"/>
        <v>1606812.4854605098</v>
      </c>
      <c r="H36" s="363">
        <f t="shared" si="35"/>
        <v>1606812.4854605098</v>
      </c>
      <c r="I36" s="52">
        <f t="shared" si="0"/>
        <v>0</v>
      </c>
      <c r="J36" s="52"/>
      <c r="K36" s="129"/>
      <c r="L36" s="54">
        <f t="shared" si="1"/>
        <v>0</v>
      </c>
      <c r="M36" s="129"/>
      <c r="N36" s="54">
        <f t="shared" si="2"/>
        <v>0</v>
      </c>
      <c r="O36" s="54">
        <f t="shared" si="3"/>
        <v>0</v>
      </c>
      <c r="P36" s="1"/>
    </row>
    <row r="37" spans="2:16" ht="12.5">
      <c r="B37" s="7" t="str">
        <f t="shared" si="6"/>
        <v/>
      </c>
      <c r="C37" s="50">
        <f>IF(D11="","-",+C36+1)</f>
        <v>2029</v>
      </c>
      <c r="D37" s="55">
        <f>IF(F36+SUM(E$17:E36)=D$10,F36,D$10-SUM(E$17:E36))</f>
        <v>9597982.1496305745</v>
      </c>
      <c r="E37" s="377">
        <f>IF(+I14&lt;F36,I14,D37)</f>
        <v>431011.75609756098</v>
      </c>
      <c r="F37" s="55">
        <f t="shared" si="33"/>
        <v>9166970.3935330138</v>
      </c>
      <c r="G37" s="378">
        <f t="shared" si="34"/>
        <v>1555170.9146190202</v>
      </c>
      <c r="H37" s="363">
        <f t="shared" si="35"/>
        <v>1555170.9146190202</v>
      </c>
      <c r="I37" s="52">
        <f t="shared" si="0"/>
        <v>0</v>
      </c>
      <c r="J37" s="52"/>
      <c r="K37" s="129"/>
      <c r="L37" s="54">
        <f t="shared" si="1"/>
        <v>0</v>
      </c>
      <c r="M37" s="129"/>
      <c r="N37" s="54">
        <f t="shared" si="2"/>
        <v>0</v>
      </c>
      <c r="O37" s="54">
        <f t="shared" si="3"/>
        <v>0</v>
      </c>
      <c r="P37" s="1"/>
    </row>
    <row r="38" spans="2:16" ht="12.5">
      <c r="B38" s="7" t="str">
        <f t="shared" si="6"/>
        <v/>
      </c>
      <c r="C38" s="50">
        <f>IF(D11="","-",+C37+1)</f>
        <v>2030</v>
      </c>
      <c r="D38" s="55">
        <f>IF(F37+SUM(E$17:E37)=D$10,F37,D$10-SUM(E$17:E37))</f>
        <v>9166970.3935330138</v>
      </c>
      <c r="E38" s="377">
        <f>IF(+I14&lt;F37,I14,D38)</f>
        <v>431011.75609756098</v>
      </c>
      <c r="F38" s="55">
        <f t="shared" si="33"/>
        <v>8735958.637435453</v>
      </c>
      <c r="G38" s="378">
        <f t="shared" si="34"/>
        <v>1503529.3437775299</v>
      </c>
      <c r="H38" s="363">
        <f t="shared" si="35"/>
        <v>1503529.3437775299</v>
      </c>
      <c r="I38" s="52">
        <f t="shared" si="0"/>
        <v>0</v>
      </c>
      <c r="J38" s="52"/>
      <c r="K38" s="129"/>
      <c r="L38" s="54">
        <f t="shared" si="1"/>
        <v>0</v>
      </c>
      <c r="M38" s="129"/>
      <c r="N38" s="54">
        <f t="shared" si="2"/>
        <v>0</v>
      </c>
      <c r="O38" s="54">
        <f t="shared" si="3"/>
        <v>0</v>
      </c>
      <c r="P38" s="1"/>
    </row>
    <row r="39" spans="2:16" ht="12.5">
      <c r="B39" s="7" t="str">
        <f t="shared" si="6"/>
        <v/>
      </c>
      <c r="C39" s="50">
        <f>IF(D11="","-",+C38+1)</f>
        <v>2031</v>
      </c>
      <c r="D39" s="55">
        <f>IF(F38+SUM(E$17:E38)=D$10,F38,D$10-SUM(E$17:E38))</f>
        <v>8735958.637435453</v>
      </c>
      <c r="E39" s="377">
        <f>IF(+I14&lt;F38,I14,D39)</f>
        <v>431011.75609756098</v>
      </c>
      <c r="F39" s="55">
        <f t="shared" si="33"/>
        <v>8304946.8813378923</v>
      </c>
      <c r="G39" s="378">
        <f t="shared" si="34"/>
        <v>1451887.7729360401</v>
      </c>
      <c r="H39" s="363">
        <f t="shared" si="35"/>
        <v>1451887.7729360401</v>
      </c>
      <c r="I39" s="52">
        <f t="shared" si="0"/>
        <v>0</v>
      </c>
      <c r="J39" s="52"/>
      <c r="K39" s="129"/>
      <c r="L39" s="54">
        <f t="shared" si="1"/>
        <v>0</v>
      </c>
      <c r="M39" s="129"/>
      <c r="N39" s="54">
        <f t="shared" si="2"/>
        <v>0</v>
      </c>
      <c r="O39" s="54">
        <f t="shared" si="3"/>
        <v>0</v>
      </c>
      <c r="P39" s="1"/>
    </row>
    <row r="40" spans="2:16" ht="12.5">
      <c r="B40" s="7" t="str">
        <f t="shared" si="6"/>
        <v/>
      </c>
      <c r="C40" s="50">
        <f>IF(D11="","-",+C39+1)</f>
        <v>2032</v>
      </c>
      <c r="D40" s="55">
        <f>IF(F39+SUM(E$17:E39)=D$10,F39,D$10-SUM(E$17:E39))</f>
        <v>8304946.8813378923</v>
      </c>
      <c r="E40" s="377">
        <f>IF(+I14&lt;F39,I14,D40)</f>
        <v>431011.75609756098</v>
      </c>
      <c r="F40" s="55">
        <f t="shared" si="33"/>
        <v>7873935.1252403315</v>
      </c>
      <c r="G40" s="378">
        <f t="shared" si="34"/>
        <v>1400246.20209455</v>
      </c>
      <c r="H40" s="363">
        <f t="shared" si="35"/>
        <v>1400246.20209455</v>
      </c>
      <c r="I40" s="52">
        <f t="shared" si="0"/>
        <v>0</v>
      </c>
      <c r="J40" s="52"/>
      <c r="K40" s="129"/>
      <c r="L40" s="54">
        <f t="shared" si="1"/>
        <v>0</v>
      </c>
      <c r="M40" s="129"/>
      <c r="N40" s="54">
        <f t="shared" si="2"/>
        <v>0</v>
      </c>
      <c r="O40" s="54">
        <f t="shared" si="3"/>
        <v>0</v>
      </c>
      <c r="P40" s="1"/>
    </row>
    <row r="41" spans="2:16" ht="12.5">
      <c r="B41" s="7" t="str">
        <f t="shared" si="6"/>
        <v/>
      </c>
      <c r="C41" s="50">
        <f>IF(D11="","-",+C40+1)</f>
        <v>2033</v>
      </c>
      <c r="D41" s="55">
        <f>IF(F40+SUM(E$17:E40)=D$10,F40,D$10-SUM(E$17:E40))</f>
        <v>7873935.1252403315</v>
      </c>
      <c r="E41" s="377">
        <f>IF(+I14&lt;F40,I14,D41)</f>
        <v>431011.75609756098</v>
      </c>
      <c r="F41" s="55">
        <f t="shared" si="33"/>
        <v>7442923.3691427708</v>
      </c>
      <c r="G41" s="378">
        <f t="shared" si="34"/>
        <v>1348604.63125306</v>
      </c>
      <c r="H41" s="363">
        <f t="shared" si="35"/>
        <v>1348604.63125306</v>
      </c>
      <c r="I41" s="52">
        <f t="shared" si="0"/>
        <v>0</v>
      </c>
      <c r="J41" s="52"/>
      <c r="K41" s="129"/>
      <c r="L41" s="54">
        <f t="shared" si="1"/>
        <v>0</v>
      </c>
      <c r="M41" s="129"/>
      <c r="N41" s="54">
        <f t="shared" si="2"/>
        <v>0</v>
      </c>
      <c r="O41" s="54">
        <f t="shared" si="3"/>
        <v>0</v>
      </c>
      <c r="P41" s="1"/>
    </row>
    <row r="42" spans="2:16" ht="12.5">
      <c r="B42" s="7" t="str">
        <f t="shared" si="6"/>
        <v/>
      </c>
      <c r="C42" s="50">
        <f>IF(D11="","-",+C41+1)</f>
        <v>2034</v>
      </c>
      <c r="D42" s="55">
        <f>IF(F41+SUM(E$17:E41)=D$10,F41,D$10-SUM(E$17:E41))</f>
        <v>7442923.3691427708</v>
      </c>
      <c r="E42" s="377">
        <f>IF(+I14&lt;F41,I14,D42)</f>
        <v>431011.75609756098</v>
      </c>
      <c r="F42" s="55">
        <f t="shared" si="33"/>
        <v>7011911.61304521</v>
      </c>
      <c r="G42" s="378">
        <f t="shared" si="34"/>
        <v>1296963.0604115701</v>
      </c>
      <c r="H42" s="363">
        <f t="shared" si="35"/>
        <v>1296963.0604115701</v>
      </c>
      <c r="I42" s="52">
        <f t="shared" si="0"/>
        <v>0</v>
      </c>
      <c r="J42" s="52"/>
      <c r="K42" s="129"/>
      <c r="L42" s="54">
        <f t="shared" si="1"/>
        <v>0</v>
      </c>
      <c r="M42" s="129"/>
      <c r="N42" s="54">
        <f t="shared" si="2"/>
        <v>0</v>
      </c>
      <c r="O42" s="54">
        <f t="shared" si="3"/>
        <v>0</v>
      </c>
      <c r="P42" s="1"/>
    </row>
    <row r="43" spans="2:16" ht="12.5">
      <c r="B43" s="7" t="str">
        <f t="shared" si="6"/>
        <v/>
      </c>
      <c r="C43" s="50">
        <f>IF(D11="","-",+C42+1)</f>
        <v>2035</v>
      </c>
      <c r="D43" s="55">
        <f>IF(F42+SUM(E$17:E42)=D$10,F42,D$10-SUM(E$17:E42))</f>
        <v>7011911.61304521</v>
      </c>
      <c r="E43" s="377">
        <f>IF(+I14&lt;F42,I14,D43)</f>
        <v>431011.75609756098</v>
      </c>
      <c r="F43" s="55">
        <f t="shared" si="33"/>
        <v>6580899.8569476493</v>
      </c>
      <c r="G43" s="378">
        <f t="shared" si="34"/>
        <v>1245321.4895700798</v>
      </c>
      <c r="H43" s="363">
        <f t="shared" si="35"/>
        <v>1245321.4895700798</v>
      </c>
      <c r="I43" s="52">
        <f t="shared" si="0"/>
        <v>0</v>
      </c>
      <c r="J43" s="52"/>
      <c r="K43" s="129"/>
      <c r="L43" s="54">
        <f t="shared" si="1"/>
        <v>0</v>
      </c>
      <c r="M43" s="129"/>
      <c r="N43" s="54">
        <f t="shared" si="2"/>
        <v>0</v>
      </c>
      <c r="O43" s="54">
        <f t="shared" si="3"/>
        <v>0</v>
      </c>
      <c r="P43" s="1"/>
    </row>
    <row r="44" spans="2:16" ht="12.5">
      <c r="B44" s="7" t="str">
        <f t="shared" si="6"/>
        <v/>
      </c>
      <c r="C44" s="50">
        <f>IF(D11="","-",+C43+1)</f>
        <v>2036</v>
      </c>
      <c r="D44" s="55">
        <f>IF(F43+SUM(E$17:E43)=D$10,F43,D$10-SUM(E$17:E43))</f>
        <v>6580899.8569476493</v>
      </c>
      <c r="E44" s="377">
        <f>IF(+I14&lt;F43,I14,D44)</f>
        <v>431011.75609756098</v>
      </c>
      <c r="F44" s="55">
        <f t="shared" si="33"/>
        <v>6149888.1008500885</v>
      </c>
      <c r="G44" s="378">
        <f t="shared" si="34"/>
        <v>1193679.91872859</v>
      </c>
      <c r="H44" s="363">
        <f t="shared" si="35"/>
        <v>1193679.91872859</v>
      </c>
      <c r="I44" s="52">
        <f t="shared" si="0"/>
        <v>0</v>
      </c>
      <c r="J44" s="52"/>
      <c r="K44" s="129"/>
      <c r="L44" s="54">
        <f t="shared" si="1"/>
        <v>0</v>
      </c>
      <c r="M44" s="129"/>
      <c r="N44" s="54">
        <f t="shared" si="2"/>
        <v>0</v>
      </c>
      <c r="O44" s="54">
        <f t="shared" si="3"/>
        <v>0</v>
      </c>
      <c r="P44" s="1"/>
    </row>
    <row r="45" spans="2:16" ht="12.5">
      <c r="B45" s="7" t="str">
        <f t="shared" si="6"/>
        <v/>
      </c>
      <c r="C45" s="50">
        <f>IF(D11="","-",+C44+1)</f>
        <v>2037</v>
      </c>
      <c r="D45" s="55">
        <f>IF(F44+SUM(E$17:E44)=D$10,F44,D$10-SUM(E$17:E44))</f>
        <v>6149888.1008500885</v>
      </c>
      <c r="E45" s="377">
        <f>IF(+I14&lt;F44,I14,D45)</f>
        <v>431011.75609756098</v>
      </c>
      <c r="F45" s="55">
        <f t="shared" si="33"/>
        <v>5718876.3447525278</v>
      </c>
      <c r="G45" s="378">
        <f t="shared" si="34"/>
        <v>1142038.3478871</v>
      </c>
      <c r="H45" s="363">
        <f t="shared" si="35"/>
        <v>1142038.3478871</v>
      </c>
      <c r="I45" s="52">
        <f t="shared" si="0"/>
        <v>0</v>
      </c>
      <c r="J45" s="52"/>
      <c r="K45" s="129"/>
      <c r="L45" s="54">
        <f t="shared" si="1"/>
        <v>0</v>
      </c>
      <c r="M45" s="129"/>
      <c r="N45" s="54">
        <f t="shared" si="2"/>
        <v>0</v>
      </c>
      <c r="O45" s="54">
        <f t="shared" si="3"/>
        <v>0</v>
      </c>
      <c r="P45" s="1"/>
    </row>
    <row r="46" spans="2:16" ht="12.5">
      <c r="B46" s="7" t="str">
        <f t="shared" si="6"/>
        <v/>
      </c>
      <c r="C46" s="50">
        <f>IF(D11="","-",+C45+1)</f>
        <v>2038</v>
      </c>
      <c r="D46" s="55">
        <f>IF(F45+SUM(E$17:E45)=D$10,F45,D$10-SUM(E$17:E45))</f>
        <v>5718876.3447525278</v>
      </c>
      <c r="E46" s="377">
        <f>IF(+I14&lt;F45,I14,D46)</f>
        <v>431011.75609756098</v>
      </c>
      <c r="F46" s="55">
        <f t="shared" si="33"/>
        <v>5287864.588654967</v>
      </c>
      <c r="G46" s="378">
        <f t="shared" si="34"/>
        <v>1090396.7770456099</v>
      </c>
      <c r="H46" s="363">
        <f t="shared" si="35"/>
        <v>1090396.7770456099</v>
      </c>
      <c r="I46" s="52">
        <f t="shared" si="0"/>
        <v>0</v>
      </c>
      <c r="J46" s="52"/>
      <c r="K46" s="129"/>
      <c r="L46" s="54">
        <f t="shared" si="1"/>
        <v>0</v>
      </c>
      <c r="M46" s="129"/>
      <c r="N46" s="54">
        <f t="shared" si="2"/>
        <v>0</v>
      </c>
      <c r="O46" s="54">
        <f t="shared" si="3"/>
        <v>0</v>
      </c>
      <c r="P46" s="1"/>
    </row>
    <row r="47" spans="2:16" ht="12.5">
      <c r="B47" s="7" t="str">
        <f t="shared" si="6"/>
        <v/>
      </c>
      <c r="C47" s="50">
        <f>IF(D11="","-",+C46+1)</f>
        <v>2039</v>
      </c>
      <c r="D47" s="55">
        <f>IF(F46+SUM(E$17:E46)=D$10,F46,D$10-SUM(E$17:E46))</f>
        <v>5287864.588654967</v>
      </c>
      <c r="E47" s="377">
        <f>IF(+I14&lt;F46,I14,D47)</f>
        <v>431011.75609756098</v>
      </c>
      <c r="F47" s="55">
        <f t="shared" si="33"/>
        <v>4856852.8325574063</v>
      </c>
      <c r="G47" s="378">
        <f t="shared" si="34"/>
        <v>1038755.20620412</v>
      </c>
      <c r="H47" s="363">
        <f t="shared" si="35"/>
        <v>1038755.20620412</v>
      </c>
      <c r="I47" s="52">
        <f t="shared" si="0"/>
        <v>0</v>
      </c>
      <c r="J47" s="52"/>
      <c r="K47" s="129"/>
      <c r="L47" s="54">
        <f t="shared" si="1"/>
        <v>0</v>
      </c>
      <c r="M47" s="129"/>
      <c r="N47" s="54">
        <f t="shared" si="2"/>
        <v>0</v>
      </c>
      <c r="O47" s="54">
        <f t="shared" si="3"/>
        <v>0</v>
      </c>
      <c r="P47" s="1"/>
    </row>
    <row r="48" spans="2:16" ht="12.5">
      <c r="B48" s="7" t="str">
        <f t="shared" si="6"/>
        <v/>
      </c>
      <c r="C48" s="50">
        <f>IF(D11="","-",+C47+1)</f>
        <v>2040</v>
      </c>
      <c r="D48" s="55">
        <f>IF(F47+SUM(E$17:E47)=D$10,F47,D$10-SUM(E$17:E47))</f>
        <v>4856852.8325574063</v>
      </c>
      <c r="E48" s="377">
        <f>IF(+I14&lt;F47,I14,D48)</f>
        <v>431011.75609756098</v>
      </c>
      <c r="F48" s="55">
        <f t="shared" si="33"/>
        <v>4425841.0764598455</v>
      </c>
      <c r="G48" s="378">
        <f t="shared" si="34"/>
        <v>987113.63536263001</v>
      </c>
      <c r="H48" s="363">
        <f t="shared" si="35"/>
        <v>987113.63536263001</v>
      </c>
      <c r="I48" s="52">
        <f t="shared" si="0"/>
        <v>0</v>
      </c>
      <c r="J48" s="52"/>
      <c r="K48" s="129"/>
      <c r="L48" s="54">
        <f t="shared" si="1"/>
        <v>0</v>
      </c>
      <c r="M48" s="129"/>
      <c r="N48" s="54">
        <f t="shared" si="2"/>
        <v>0</v>
      </c>
      <c r="O48" s="54">
        <f t="shared" si="3"/>
        <v>0</v>
      </c>
      <c r="P48" s="1"/>
    </row>
    <row r="49" spans="2:17" ht="12.5">
      <c r="B49" s="7" t="str">
        <f t="shared" si="6"/>
        <v/>
      </c>
      <c r="C49" s="50">
        <f>IF(D11="","-",+C48+1)</f>
        <v>2041</v>
      </c>
      <c r="D49" s="55">
        <f>IF(F48+SUM(E$17:E48)=D$10,F48,D$10-SUM(E$17:E48))</f>
        <v>4425841.0764598455</v>
      </c>
      <c r="E49" s="377">
        <f>IF(+I14&lt;F48,I14,D49)</f>
        <v>431011.75609756098</v>
      </c>
      <c r="F49" s="55">
        <f t="shared" ref="F49:F72" si="36">+D49-E49</f>
        <v>3994829.3203622848</v>
      </c>
      <c r="G49" s="378">
        <f t="shared" si="34"/>
        <v>935472.06452113995</v>
      </c>
      <c r="H49" s="363">
        <f t="shared" si="35"/>
        <v>935472.06452113995</v>
      </c>
      <c r="I49" s="52">
        <f t="shared" ref="I49:I72" si="37">H49-G49</f>
        <v>0</v>
      </c>
      <c r="J49" s="52"/>
      <c r="K49" s="129"/>
      <c r="L49" s="54">
        <f t="shared" ref="L49:L72" si="38">IF(K49&lt;&gt;0,+G49-K49,0)</f>
        <v>0</v>
      </c>
      <c r="M49" s="129"/>
      <c r="N49" s="54">
        <f t="shared" ref="N49:N72" si="39">IF(M49&lt;&gt;0,+H49-M49,0)</f>
        <v>0</v>
      </c>
      <c r="O49" s="54">
        <f t="shared" ref="O49:O72" si="40">+N49-L49</f>
        <v>0</v>
      </c>
      <c r="P49" s="1"/>
    </row>
    <row r="50" spans="2:17" ht="12.5">
      <c r="B50" s="7" t="str">
        <f t="shared" si="6"/>
        <v/>
      </c>
      <c r="C50" s="50">
        <f>IF(D11="","-",+C49+1)</f>
        <v>2042</v>
      </c>
      <c r="D50" s="55">
        <f>IF(F49+SUM(E$17:E49)=D$10,F49,D$10-SUM(E$17:E49))</f>
        <v>3994829.3203622848</v>
      </c>
      <c r="E50" s="377">
        <f>IF(+I14&lt;F49,I14,D50)</f>
        <v>431011.75609756098</v>
      </c>
      <c r="F50" s="55">
        <f t="shared" si="36"/>
        <v>3563817.564264724</v>
      </c>
      <c r="G50" s="378">
        <f t="shared" si="34"/>
        <v>883830.4936796499</v>
      </c>
      <c r="H50" s="363">
        <f t="shared" si="35"/>
        <v>883830.4936796499</v>
      </c>
      <c r="I50" s="52">
        <f t="shared" si="37"/>
        <v>0</v>
      </c>
      <c r="J50" s="52"/>
      <c r="K50" s="129"/>
      <c r="L50" s="54">
        <f t="shared" si="38"/>
        <v>0</v>
      </c>
      <c r="M50" s="129"/>
      <c r="N50" s="54">
        <f t="shared" si="39"/>
        <v>0</v>
      </c>
      <c r="O50" s="54">
        <f t="shared" si="40"/>
        <v>0</v>
      </c>
      <c r="P50" s="1"/>
    </row>
    <row r="51" spans="2:17" ht="12.5">
      <c r="B51" s="7" t="str">
        <f t="shared" si="6"/>
        <v/>
      </c>
      <c r="C51" s="50">
        <f>IF(D11="","-",+C50+1)</f>
        <v>2043</v>
      </c>
      <c r="D51" s="55">
        <f>IF(F50+SUM(E$17:E50)=D$10,F50,D$10-SUM(E$17:E50))</f>
        <v>3563817.564264724</v>
      </c>
      <c r="E51" s="377">
        <f>IF(+I14&lt;F50,I14,D51)</f>
        <v>431011.75609756098</v>
      </c>
      <c r="F51" s="55">
        <f t="shared" si="36"/>
        <v>3132805.8081671633</v>
      </c>
      <c r="G51" s="378">
        <f t="shared" si="34"/>
        <v>832188.92283815995</v>
      </c>
      <c r="H51" s="363">
        <f t="shared" si="35"/>
        <v>832188.92283815995</v>
      </c>
      <c r="I51" s="52">
        <f t="shared" si="37"/>
        <v>0</v>
      </c>
      <c r="J51" s="52"/>
      <c r="K51" s="129"/>
      <c r="L51" s="54">
        <f t="shared" si="38"/>
        <v>0</v>
      </c>
      <c r="M51" s="129"/>
      <c r="N51" s="54">
        <f t="shared" si="39"/>
        <v>0</v>
      </c>
      <c r="O51" s="54">
        <f t="shared" si="40"/>
        <v>0</v>
      </c>
      <c r="P51" s="1"/>
    </row>
    <row r="52" spans="2:17" ht="12.5">
      <c r="B52" s="7" t="str">
        <f t="shared" si="6"/>
        <v/>
      </c>
      <c r="C52" s="50">
        <f>IF(D11="","-",+C51+1)</f>
        <v>2044</v>
      </c>
      <c r="D52" s="55">
        <f>IF(F51+SUM(E$17:E51)=D$10,F51,D$10-SUM(E$17:E51))</f>
        <v>3132805.8081671633</v>
      </c>
      <c r="E52" s="377">
        <f>IF(+I14&lt;F51,I14,D52)</f>
        <v>431011.75609756098</v>
      </c>
      <c r="F52" s="55">
        <f t="shared" si="36"/>
        <v>2701794.0520696025</v>
      </c>
      <c r="G52" s="378">
        <f t="shared" si="34"/>
        <v>780547.35199667001</v>
      </c>
      <c r="H52" s="363">
        <f t="shared" si="35"/>
        <v>780547.35199667001</v>
      </c>
      <c r="I52" s="52">
        <f t="shared" si="37"/>
        <v>0</v>
      </c>
      <c r="J52" s="52"/>
      <c r="K52" s="129"/>
      <c r="L52" s="54">
        <f t="shared" si="38"/>
        <v>0</v>
      </c>
      <c r="M52" s="129"/>
      <c r="N52" s="54">
        <f t="shared" si="39"/>
        <v>0</v>
      </c>
      <c r="O52" s="54">
        <f t="shared" si="40"/>
        <v>0</v>
      </c>
      <c r="P52" s="1"/>
    </row>
    <row r="53" spans="2:17" ht="12.5">
      <c r="B53" s="7" t="str">
        <f t="shared" si="6"/>
        <v/>
      </c>
      <c r="C53" s="50">
        <f>IF(D11="","-",+C52+1)</f>
        <v>2045</v>
      </c>
      <c r="D53" s="55">
        <f>IF(F52+SUM(E$17:E52)=D$10,F52,D$10-SUM(E$17:E52))</f>
        <v>2701794.0520696025</v>
      </c>
      <c r="E53" s="377">
        <f>IF(+I14&lt;F52,I14,D53)</f>
        <v>431011.75609756098</v>
      </c>
      <c r="F53" s="55">
        <f t="shared" si="36"/>
        <v>2270782.2959720418</v>
      </c>
      <c r="G53" s="378">
        <f t="shared" si="34"/>
        <v>728905.78115517995</v>
      </c>
      <c r="H53" s="363">
        <f t="shared" si="35"/>
        <v>728905.78115517995</v>
      </c>
      <c r="I53" s="52">
        <f t="shared" si="37"/>
        <v>0</v>
      </c>
      <c r="J53" s="52"/>
      <c r="K53" s="129"/>
      <c r="L53" s="54">
        <f t="shared" si="38"/>
        <v>0</v>
      </c>
      <c r="M53" s="129"/>
      <c r="N53" s="54">
        <f t="shared" si="39"/>
        <v>0</v>
      </c>
      <c r="O53" s="54">
        <f t="shared" si="40"/>
        <v>0</v>
      </c>
      <c r="P53" s="1"/>
    </row>
    <row r="54" spans="2:17" ht="12.5">
      <c r="B54" s="7" t="str">
        <f t="shared" si="6"/>
        <v/>
      </c>
      <c r="C54" s="50">
        <f>IF(D11="","-",+C53+1)</f>
        <v>2046</v>
      </c>
      <c r="D54" s="55">
        <f>IF(F53+SUM(E$17:E53)=D$10,F53,D$10-SUM(E$17:E53))</f>
        <v>2270782.2959720418</v>
      </c>
      <c r="E54" s="377">
        <f>IF(+I14&lt;F53,I14,D54)</f>
        <v>431011.75609756098</v>
      </c>
      <c r="F54" s="55">
        <f t="shared" si="36"/>
        <v>1839770.5398744808</v>
      </c>
      <c r="G54" s="378">
        <f t="shared" si="34"/>
        <v>677264.21031368989</v>
      </c>
      <c r="H54" s="363">
        <f t="shared" si="35"/>
        <v>677264.21031368989</v>
      </c>
      <c r="I54" s="52">
        <f t="shared" si="37"/>
        <v>0</v>
      </c>
      <c r="J54" s="52"/>
      <c r="K54" s="129"/>
      <c r="L54" s="54">
        <f t="shared" si="38"/>
        <v>0</v>
      </c>
      <c r="M54" s="129"/>
      <c r="N54" s="54">
        <f t="shared" si="39"/>
        <v>0</v>
      </c>
      <c r="O54" s="54">
        <f t="shared" si="40"/>
        <v>0</v>
      </c>
      <c r="P54" s="1"/>
    </row>
    <row r="55" spans="2:17" ht="12.5">
      <c r="B55" s="7" t="str">
        <f t="shared" si="6"/>
        <v/>
      </c>
      <c r="C55" s="50">
        <f>IF(D11="","-",+C54+1)</f>
        <v>2047</v>
      </c>
      <c r="D55" s="55">
        <f>IF(F54+SUM(E$17:E54)=D$10,F54,D$10-SUM(E$17:E54))</f>
        <v>1839770.5398744808</v>
      </c>
      <c r="E55" s="377">
        <f>IF(+I14&lt;F54,I14,D55)</f>
        <v>431011.75609756098</v>
      </c>
      <c r="F55" s="55">
        <f t="shared" si="36"/>
        <v>1408758.7837769198</v>
      </c>
      <c r="G55" s="378">
        <f t="shared" si="34"/>
        <v>625622.63947219984</v>
      </c>
      <c r="H55" s="363">
        <f t="shared" si="35"/>
        <v>625622.63947219984</v>
      </c>
      <c r="I55" s="52">
        <f t="shared" si="37"/>
        <v>0</v>
      </c>
      <c r="J55" s="52"/>
      <c r="K55" s="129"/>
      <c r="L55" s="54">
        <f t="shared" si="38"/>
        <v>0</v>
      </c>
      <c r="M55" s="129"/>
      <c r="N55" s="54">
        <f t="shared" si="39"/>
        <v>0</v>
      </c>
      <c r="O55" s="54">
        <f t="shared" si="40"/>
        <v>0</v>
      </c>
      <c r="P55" s="1"/>
    </row>
    <row r="56" spans="2:17" ht="12.5">
      <c r="B56" s="7" t="str">
        <f t="shared" si="6"/>
        <v/>
      </c>
      <c r="C56" s="50">
        <f>IF(D11="","-",+C55+1)</f>
        <v>2048</v>
      </c>
      <c r="D56" s="55">
        <f>IF(F55+SUM(E$17:E55)=D$10,F55,D$10-SUM(E$17:E55))</f>
        <v>1408758.7837769198</v>
      </c>
      <c r="E56" s="377">
        <f>IF(+I14&lt;F55,I14,D56)</f>
        <v>431011.75609756098</v>
      </c>
      <c r="F56" s="55">
        <f t="shared" si="36"/>
        <v>977747.02767935884</v>
      </c>
      <c r="G56" s="378">
        <f t="shared" si="34"/>
        <v>573981.06863070989</v>
      </c>
      <c r="H56" s="363">
        <f t="shared" si="35"/>
        <v>573981.06863070989</v>
      </c>
      <c r="I56" s="52">
        <f t="shared" si="37"/>
        <v>0</v>
      </c>
      <c r="J56" s="52"/>
      <c r="K56" s="129"/>
      <c r="L56" s="54">
        <f t="shared" si="38"/>
        <v>0</v>
      </c>
      <c r="M56" s="129"/>
      <c r="N56" s="54">
        <f t="shared" si="39"/>
        <v>0</v>
      </c>
      <c r="O56" s="54">
        <f t="shared" si="40"/>
        <v>0</v>
      </c>
      <c r="P56" s="1"/>
    </row>
    <row r="57" spans="2:17" ht="12.5">
      <c r="B57" s="7" t="str">
        <f t="shared" si="6"/>
        <v/>
      </c>
      <c r="C57" s="50">
        <f>IF(D11="","-",+C56+1)</f>
        <v>2049</v>
      </c>
      <c r="D57" s="55">
        <f>IF(F56+SUM(E$17:E56)=D$10,F56,D$10-SUM(E$17:E56))</f>
        <v>977747.02767935884</v>
      </c>
      <c r="E57" s="377">
        <f>IF(+I14&lt;F56,I14,D57)</f>
        <v>431011.75609756098</v>
      </c>
      <c r="F57" s="55">
        <f t="shared" si="36"/>
        <v>546735.27158179786</v>
      </c>
      <c r="G57" s="378">
        <f t="shared" si="34"/>
        <v>522339.49778921984</v>
      </c>
      <c r="H57" s="363">
        <f t="shared" si="35"/>
        <v>522339.49778921984</v>
      </c>
      <c r="I57" s="52">
        <f t="shared" si="37"/>
        <v>0</v>
      </c>
      <c r="J57" s="52"/>
      <c r="K57" s="129"/>
      <c r="L57" s="54">
        <f t="shared" si="38"/>
        <v>0</v>
      </c>
      <c r="M57" s="129"/>
      <c r="N57" s="54">
        <f t="shared" si="39"/>
        <v>0</v>
      </c>
      <c r="O57" s="54">
        <f t="shared" si="40"/>
        <v>0</v>
      </c>
      <c r="P57" s="1"/>
    </row>
    <row r="58" spans="2:17" ht="12.5">
      <c r="B58" s="7" t="str">
        <f t="shared" si="6"/>
        <v/>
      </c>
      <c r="C58" s="50">
        <f>IF(D11="","-",+C57+1)</f>
        <v>2050</v>
      </c>
      <c r="D58" s="55">
        <f>IF(F57+SUM(E$17:E57)=D$10,F57,D$10-SUM(E$17:E57))</f>
        <v>546735.27158179786</v>
      </c>
      <c r="E58" s="377">
        <f>IF(+I14&lt;F57,I14,D58)</f>
        <v>431011.75609756098</v>
      </c>
      <c r="F58" s="55">
        <f t="shared" si="36"/>
        <v>115723.51548423688</v>
      </c>
      <c r="G58" s="378">
        <f t="shared" si="34"/>
        <v>470697.92694772978</v>
      </c>
      <c r="H58" s="363">
        <f t="shared" si="35"/>
        <v>470697.92694772978</v>
      </c>
      <c r="I58" s="52">
        <f t="shared" si="37"/>
        <v>0</v>
      </c>
      <c r="J58" s="52"/>
      <c r="K58" s="129"/>
      <c r="L58" s="54">
        <f t="shared" si="38"/>
        <v>0</v>
      </c>
      <c r="M58" s="129"/>
      <c r="N58" s="54">
        <f t="shared" si="39"/>
        <v>0</v>
      </c>
      <c r="O58" s="54">
        <f t="shared" si="40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6"/>
        <v/>
      </c>
      <c r="C59" s="50">
        <f>IF(D11="","-",+C58+1)</f>
        <v>2051</v>
      </c>
      <c r="D59" s="55">
        <f>IF(F58+SUM(E$17:E58)=D$10,F58,D$10-SUM(E$17:E58))</f>
        <v>115723.51548423688</v>
      </c>
      <c r="E59" s="377">
        <f>IF(+I14&lt;F58,I14,D59)</f>
        <v>115723.51548423688</v>
      </c>
      <c r="F59" s="55">
        <f t="shared" si="36"/>
        <v>0</v>
      </c>
      <c r="G59" s="378">
        <f t="shared" si="34"/>
        <v>122656.20819894878</v>
      </c>
      <c r="H59" s="363">
        <f t="shared" si="35"/>
        <v>122656.20819894878</v>
      </c>
      <c r="I59" s="52">
        <f t="shared" si="37"/>
        <v>0</v>
      </c>
      <c r="J59" s="52"/>
      <c r="K59" s="129"/>
      <c r="L59" s="54">
        <f t="shared" si="38"/>
        <v>0</v>
      </c>
      <c r="M59" s="129"/>
      <c r="N59" s="54">
        <f t="shared" si="39"/>
        <v>0</v>
      </c>
      <c r="O59" s="54">
        <f t="shared" si="40"/>
        <v>0</v>
      </c>
      <c r="P59" s="1"/>
    </row>
    <row r="60" spans="2:17" ht="12.5">
      <c r="B60" s="7" t="str">
        <f t="shared" si="6"/>
        <v/>
      </c>
      <c r="C60" s="50">
        <f>IF(D11="","-",+C59+1)</f>
        <v>2052</v>
      </c>
      <c r="D60" s="55">
        <f>IF(F59+SUM(E$17:E59)=D$10,F59,D$10-SUM(E$17:E59))</f>
        <v>0</v>
      </c>
      <c r="E60" s="377">
        <f>IF(+I14&lt;F59,I14,D60)</f>
        <v>0</v>
      </c>
      <c r="F60" s="55">
        <f t="shared" si="36"/>
        <v>0</v>
      </c>
      <c r="G60" s="378">
        <f t="shared" si="34"/>
        <v>0</v>
      </c>
      <c r="H60" s="363">
        <f t="shared" si="35"/>
        <v>0</v>
      </c>
      <c r="I60" s="52">
        <f t="shared" si="37"/>
        <v>0</v>
      </c>
      <c r="J60" s="52"/>
      <c r="K60" s="129"/>
      <c r="L60" s="54">
        <f t="shared" si="38"/>
        <v>0</v>
      </c>
      <c r="M60" s="129"/>
      <c r="N60" s="54">
        <f t="shared" si="39"/>
        <v>0</v>
      </c>
      <c r="O60" s="54">
        <f t="shared" si="40"/>
        <v>0</v>
      </c>
      <c r="P60" s="1"/>
    </row>
    <row r="61" spans="2:17" ht="12.5">
      <c r="B61" s="7" t="str">
        <f t="shared" si="6"/>
        <v/>
      </c>
      <c r="C61" s="50">
        <f>IF(D11="","-",+C60+1)</f>
        <v>2053</v>
      </c>
      <c r="D61" s="55">
        <f>IF(F60+SUM(E$17:E60)=D$10,F60,D$10-SUM(E$17:E60))</f>
        <v>0</v>
      </c>
      <c r="E61" s="377">
        <f>IF(+I14&lt;F60,I14,D61)</f>
        <v>0</v>
      </c>
      <c r="F61" s="55">
        <f t="shared" si="36"/>
        <v>0</v>
      </c>
      <c r="G61" s="379">
        <f t="shared" si="34"/>
        <v>0</v>
      </c>
      <c r="H61" s="363">
        <f t="shared" si="35"/>
        <v>0</v>
      </c>
      <c r="I61" s="52">
        <f t="shared" si="37"/>
        <v>0</v>
      </c>
      <c r="J61" s="52"/>
      <c r="K61" s="129"/>
      <c r="L61" s="54">
        <f t="shared" si="38"/>
        <v>0</v>
      </c>
      <c r="M61" s="129"/>
      <c r="N61" s="54">
        <f t="shared" si="39"/>
        <v>0</v>
      </c>
      <c r="O61" s="54">
        <f t="shared" si="40"/>
        <v>0</v>
      </c>
      <c r="P61" s="1"/>
    </row>
    <row r="62" spans="2:17" ht="12.5">
      <c r="B62" s="7" t="str">
        <f t="shared" si="6"/>
        <v/>
      </c>
      <c r="C62" s="50">
        <f>IF(D11="","-",+C61+1)</f>
        <v>2054</v>
      </c>
      <c r="D62" s="55">
        <f>IF(F61+SUM(E$17:E61)=D$10,F61,D$10-SUM(E$17:E61))</f>
        <v>0</v>
      </c>
      <c r="E62" s="377">
        <f>IF(+I14&lt;F61,I14,D62)</f>
        <v>0</v>
      </c>
      <c r="F62" s="55">
        <f t="shared" si="36"/>
        <v>0</v>
      </c>
      <c r="G62" s="379">
        <f t="shared" si="34"/>
        <v>0</v>
      </c>
      <c r="H62" s="363">
        <f t="shared" si="35"/>
        <v>0</v>
      </c>
      <c r="I62" s="52">
        <f t="shared" si="37"/>
        <v>0</v>
      </c>
      <c r="J62" s="52"/>
      <c r="K62" s="129"/>
      <c r="L62" s="54">
        <f t="shared" si="38"/>
        <v>0</v>
      </c>
      <c r="M62" s="129"/>
      <c r="N62" s="54">
        <f t="shared" si="39"/>
        <v>0</v>
      </c>
      <c r="O62" s="54">
        <f t="shared" si="40"/>
        <v>0</v>
      </c>
      <c r="P62" s="1"/>
    </row>
    <row r="63" spans="2:17" ht="12.5">
      <c r="B63" s="7" t="str">
        <f t="shared" si="6"/>
        <v/>
      </c>
      <c r="C63" s="50">
        <f>IF(D11="","-",+C62+1)</f>
        <v>2055</v>
      </c>
      <c r="D63" s="55">
        <f>IF(F62+SUM(E$17:E62)=D$10,F62,D$10-SUM(E$17:E62))</f>
        <v>0</v>
      </c>
      <c r="E63" s="377">
        <f>IF(+I14&lt;F62,I14,D63)</f>
        <v>0</v>
      </c>
      <c r="F63" s="55">
        <f t="shared" si="36"/>
        <v>0</v>
      </c>
      <c r="G63" s="379">
        <f t="shared" si="34"/>
        <v>0</v>
      </c>
      <c r="H63" s="363">
        <f t="shared" si="35"/>
        <v>0</v>
      </c>
      <c r="I63" s="52">
        <f t="shared" si="37"/>
        <v>0</v>
      </c>
      <c r="J63" s="52"/>
      <c r="K63" s="129"/>
      <c r="L63" s="54">
        <f t="shared" si="38"/>
        <v>0</v>
      </c>
      <c r="M63" s="129"/>
      <c r="N63" s="54">
        <f t="shared" si="39"/>
        <v>0</v>
      </c>
      <c r="O63" s="54">
        <f t="shared" si="40"/>
        <v>0</v>
      </c>
      <c r="P63" s="1"/>
    </row>
    <row r="64" spans="2:17" ht="12.5">
      <c r="B64" s="7" t="str">
        <f t="shared" si="6"/>
        <v/>
      </c>
      <c r="C64" s="50">
        <f>IF(D11="","-",+C63+1)</f>
        <v>2056</v>
      </c>
      <c r="D64" s="55">
        <f>IF(F63+SUM(E$17:E63)=D$10,F63,D$10-SUM(E$17:E63))</f>
        <v>0</v>
      </c>
      <c r="E64" s="377">
        <f>IF(+I14&lt;F63,I14,D64)</f>
        <v>0</v>
      </c>
      <c r="F64" s="55">
        <f t="shared" si="36"/>
        <v>0</v>
      </c>
      <c r="G64" s="379">
        <f t="shared" si="34"/>
        <v>0</v>
      </c>
      <c r="H64" s="363">
        <f t="shared" si="35"/>
        <v>0</v>
      </c>
      <c r="I64" s="52">
        <f t="shared" si="37"/>
        <v>0</v>
      </c>
      <c r="J64" s="52"/>
      <c r="K64" s="129"/>
      <c r="L64" s="54">
        <f t="shared" si="38"/>
        <v>0</v>
      </c>
      <c r="M64" s="129"/>
      <c r="N64" s="54">
        <f t="shared" si="39"/>
        <v>0</v>
      </c>
      <c r="O64" s="54">
        <f t="shared" si="40"/>
        <v>0</v>
      </c>
      <c r="P64" s="1"/>
    </row>
    <row r="65" spans="1:16" ht="12.5">
      <c r="B65" s="7" t="str">
        <f t="shared" si="6"/>
        <v/>
      </c>
      <c r="C65" s="50">
        <f>IF(D11="","-",+C64+1)</f>
        <v>2057</v>
      </c>
      <c r="D65" s="55">
        <f>IF(F64+SUM(E$17:E64)=D$10,F64,D$10-SUM(E$17:E64))</f>
        <v>0</v>
      </c>
      <c r="E65" s="377">
        <f>IF(+I14&lt;F64,I14,D65)</f>
        <v>0</v>
      </c>
      <c r="F65" s="55">
        <f t="shared" si="36"/>
        <v>0</v>
      </c>
      <c r="G65" s="379">
        <f t="shared" si="34"/>
        <v>0</v>
      </c>
      <c r="H65" s="363">
        <f t="shared" si="35"/>
        <v>0</v>
      </c>
      <c r="I65" s="52">
        <f t="shared" si="37"/>
        <v>0</v>
      </c>
      <c r="J65" s="52"/>
      <c r="K65" s="129"/>
      <c r="L65" s="54">
        <f t="shared" si="38"/>
        <v>0</v>
      </c>
      <c r="M65" s="129"/>
      <c r="N65" s="54">
        <f t="shared" si="39"/>
        <v>0</v>
      </c>
      <c r="O65" s="54">
        <f t="shared" si="40"/>
        <v>0</v>
      </c>
      <c r="P65" s="1"/>
    </row>
    <row r="66" spans="1:16" ht="12.5">
      <c r="B66" s="7" t="str">
        <f t="shared" si="6"/>
        <v/>
      </c>
      <c r="C66" s="50">
        <f>IF(D11="","-",+C65+1)</f>
        <v>2058</v>
      </c>
      <c r="D66" s="55">
        <f>IF(F65+SUM(E$17:E65)=D$10,F65,D$10-SUM(E$17:E65))</f>
        <v>0</v>
      </c>
      <c r="E66" s="377">
        <f>IF(+I14&lt;F65,I14,D66)</f>
        <v>0</v>
      </c>
      <c r="F66" s="55">
        <f t="shared" si="36"/>
        <v>0</v>
      </c>
      <c r="G66" s="379">
        <f t="shared" si="34"/>
        <v>0</v>
      </c>
      <c r="H66" s="363">
        <f t="shared" si="35"/>
        <v>0</v>
      </c>
      <c r="I66" s="52">
        <f t="shared" si="37"/>
        <v>0</v>
      </c>
      <c r="J66" s="52"/>
      <c r="K66" s="129"/>
      <c r="L66" s="54">
        <f t="shared" si="38"/>
        <v>0</v>
      </c>
      <c r="M66" s="129"/>
      <c r="N66" s="54">
        <f t="shared" si="39"/>
        <v>0</v>
      </c>
      <c r="O66" s="54">
        <f t="shared" si="40"/>
        <v>0</v>
      </c>
      <c r="P66" s="1"/>
    </row>
    <row r="67" spans="1:16" ht="12.5">
      <c r="B67" s="7" t="str">
        <f t="shared" si="6"/>
        <v/>
      </c>
      <c r="C67" s="50">
        <f>IF(D11="","-",+C66+1)</f>
        <v>2059</v>
      </c>
      <c r="D67" s="55">
        <f>IF(F66+SUM(E$17:E66)=D$10,F66,D$10-SUM(E$17:E66))</f>
        <v>0</v>
      </c>
      <c r="E67" s="377">
        <f>IF(+I14&lt;F66,I14,D67)</f>
        <v>0</v>
      </c>
      <c r="F67" s="55">
        <f t="shared" si="36"/>
        <v>0</v>
      </c>
      <c r="G67" s="379">
        <f t="shared" si="34"/>
        <v>0</v>
      </c>
      <c r="H67" s="363">
        <f t="shared" si="35"/>
        <v>0</v>
      </c>
      <c r="I67" s="52">
        <f t="shared" si="37"/>
        <v>0</v>
      </c>
      <c r="J67" s="52"/>
      <c r="K67" s="129"/>
      <c r="L67" s="54">
        <f t="shared" si="38"/>
        <v>0</v>
      </c>
      <c r="M67" s="129"/>
      <c r="N67" s="54">
        <f t="shared" si="39"/>
        <v>0</v>
      </c>
      <c r="O67" s="54">
        <f t="shared" si="40"/>
        <v>0</v>
      </c>
      <c r="P67" s="1"/>
    </row>
    <row r="68" spans="1:16" ht="12.5">
      <c r="B68" s="7" t="str">
        <f t="shared" si="6"/>
        <v/>
      </c>
      <c r="C68" s="50">
        <f>IF(D11="","-",+C67+1)</f>
        <v>2060</v>
      </c>
      <c r="D68" s="55">
        <f>IF(F67+SUM(E$17:E67)=D$10,F67,D$10-SUM(E$17:E67))</f>
        <v>0</v>
      </c>
      <c r="E68" s="377">
        <f>IF(+I14&lt;F67,I14,D68)</f>
        <v>0</v>
      </c>
      <c r="F68" s="55">
        <f t="shared" si="36"/>
        <v>0</v>
      </c>
      <c r="G68" s="379">
        <f t="shared" si="34"/>
        <v>0</v>
      </c>
      <c r="H68" s="363">
        <f t="shared" si="35"/>
        <v>0</v>
      </c>
      <c r="I68" s="52">
        <f t="shared" si="37"/>
        <v>0</v>
      </c>
      <c r="J68" s="52"/>
      <c r="K68" s="129"/>
      <c r="L68" s="54">
        <f t="shared" si="38"/>
        <v>0</v>
      </c>
      <c r="M68" s="129"/>
      <c r="N68" s="54">
        <f t="shared" si="39"/>
        <v>0</v>
      </c>
      <c r="O68" s="54">
        <f t="shared" si="40"/>
        <v>0</v>
      </c>
      <c r="P68" s="1"/>
    </row>
    <row r="69" spans="1:16" ht="12.5">
      <c r="B69" s="7" t="str">
        <f t="shared" si="6"/>
        <v/>
      </c>
      <c r="C69" s="50">
        <f>IF(D11="","-",+C68+1)</f>
        <v>2061</v>
      </c>
      <c r="D69" s="55">
        <f>IF(F68+SUM(E$17:E68)=D$10,F68,D$10-SUM(E$17:E68))</f>
        <v>0</v>
      </c>
      <c r="E69" s="377">
        <f>IF(+I14&lt;F68,I14,D69)</f>
        <v>0</v>
      </c>
      <c r="F69" s="55">
        <f t="shared" si="36"/>
        <v>0</v>
      </c>
      <c r="G69" s="379">
        <f t="shared" si="34"/>
        <v>0</v>
      </c>
      <c r="H69" s="363">
        <f t="shared" si="35"/>
        <v>0</v>
      </c>
      <c r="I69" s="52">
        <f t="shared" si="37"/>
        <v>0</v>
      </c>
      <c r="J69" s="52"/>
      <c r="K69" s="129"/>
      <c r="L69" s="54">
        <f t="shared" si="38"/>
        <v>0</v>
      </c>
      <c r="M69" s="129"/>
      <c r="N69" s="54">
        <f t="shared" si="39"/>
        <v>0</v>
      </c>
      <c r="O69" s="54">
        <f t="shared" si="40"/>
        <v>0</v>
      </c>
      <c r="P69" s="1"/>
    </row>
    <row r="70" spans="1:16" ht="12.5">
      <c r="B70" s="7" t="str">
        <f t="shared" si="6"/>
        <v/>
      </c>
      <c r="C70" s="50">
        <f>IF(D11="","-",+C69+1)</f>
        <v>2062</v>
      </c>
      <c r="D70" s="55">
        <f>IF(F69+SUM(E$17:E69)=D$10,F69,D$10-SUM(E$17:E69))</f>
        <v>0</v>
      </c>
      <c r="E70" s="377">
        <f>IF(+I14&lt;F69,I14,D70)</f>
        <v>0</v>
      </c>
      <c r="F70" s="55">
        <f t="shared" si="36"/>
        <v>0</v>
      </c>
      <c r="G70" s="379">
        <f t="shared" si="34"/>
        <v>0</v>
      </c>
      <c r="H70" s="363">
        <f t="shared" si="35"/>
        <v>0</v>
      </c>
      <c r="I70" s="52">
        <f t="shared" si="37"/>
        <v>0</v>
      </c>
      <c r="J70" s="52"/>
      <c r="K70" s="129"/>
      <c r="L70" s="54">
        <f t="shared" si="38"/>
        <v>0</v>
      </c>
      <c r="M70" s="129"/>
      <c r="N70" s="54">
        <f t="shared" si="39"/>
        <v>0</v>
      </c>
      <c r="O70" s="54">
        <f t="shared" si="40"/>
        <v>0</v>
      </c>
      <c r="P70" s="1"/>
    </row>
    <row r="71" spans="1:16" ht="12.5">
      <c r="B71" s="7" t="str">
        <f t="shared" si="6"/>
        <v/>
      </c>
      <c r="C71" s="50">
        <f>IF(D11="","-",+C70+1)</f>
        <v>2063</v>
      </c>
      <c r="D71" s="55">
        <f>IF(F70+SUM(E$17:E70)=D$10,F70,D$10-SUM(E$17:E70))</f>
        <v>0</v>
      </c>
      <c r="E71" s="377">
        <f>IF(+I14&lt;F70,I14,D71)</f>
        <v>0</v>
      </c>
      <c r="F71" s="55">
        <f t="shared" si="36"/>
        <v>0</v>
      </c>
      <c r="G71" s="379">
        <f t="shared" si="34"/>
        <v>0</v>
      </c>
      <c r="H71" s="363">
        <f t="shared" si="35"/>
        <v>0</v>
      </c>
      <c r="I71" s="52">
        <f t="shared" si="37"/>
        <v>0</v>
      </c>
      <c r="J71" s="52"/>
      <c r="K71" s="129"/>
      <c r="L71" s="54">
        <f t="shared" si="38"/>
        <v>0</v>
      </c>
      <c r="M71" s="129"/>
      <c r="N71" s="54">
        <f t="shared" si="39"/>
        <v>0</v>
      </c>
      <c r="O71" s="54">
        <f t="shared" si="40"/>
        <v>0</v>
      </c>
      <c r="P71" s="1"/>
    </row>
    <row r="72" spans="1:16" ht="13" thickBot="1">
      <c r="B72" s="7" t="str">
        <f t="shared" si="6"/>
        <v/>
      </c>
      <c r="C72" s="59">
        <f>IF(D11="","-",+C71+1)</f>
        <v>2064</v>
      </c>
      <c r="D72" s="60">
        <f>IF(F71+SUM(E$17:E71)=D$10,F71,D$10-SUM(E$17:E71))</f>
        <v>0</v>
      </c>
      <c r="E72" s="380">
        <f>IF(+I14&lt;F71,I14,D72)</f>
        <v>0</v>
      </c>
      <c r="F72" s="60">
        <f t="shared" si="36"/>
        <v>0</v>
      </c>
      <c r="G72" s="381">
        <f t="shared" si="34"/>
        <v>0</v>
      </c>
      <c r="H72" s="361">
        <f t="shared" si="35"/>
        <v>0</v>
      </c>
      <c r="I72" s="63">
        <f t="shared" si="37"/>
        <v>0</v>
      </c>
      <c r="J72" s="52"/>
      <c r="K72" s="130"/>
      <c r="L72" s="64">
        <f t="shared" si="38"/>
        <v>0</v>
      </c>
      <c r="M72" s="130"/>
      <c r="N72" s="64">
        <f t="shared" si="39"/>
        <v>0</v>
      </c>
      <c r="O72" s="64">
        <f t="shared" si="40"/>
        <v>0</v>
      </c>
      <c r="P72" s="1"/>
    </row>
    <row r="73" spans="1:16" ht="12.5">
      <c r="C73" s="12" t="s">
        <v>78</v>
      </c>
      <c r="D73" s="292"/>
      <c r="E73" s="292">
        <f>SUM(E17:E72)</f>
        <v>17671482.000000004</v>
      </c>
      <c r="F73" s="292"/>
      <c r="G73" s="292">
        <f>SUM(G17:G72)</f>
        <v>63638280.007065102</v>
      </c>
      <c r="H73" s="292">
        <f>SUM(H17:H72)</f>
        <v>63638280.007065102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1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1:16" ht="17.5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1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  <c r="Q85" s="1"/>
    </row>
    <row r="86" spans="1:17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1776520.6128682327</v>
      </c>
      <c r="N87" s="386">
        <f>IF(J92&lt;D11,0,VLOOKUP(J92,C17:O72,11))</f>
        <v>1776520.6128682327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1845924.1750805455</v>
      </c>
      <c r="N88" s="389">
        <f>IF(J92&lt;D11,0,VLOOKUP(J92,C99:P154,7))</f>
        <v>1845924.1750805455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Arsenal Hill Auto xfmr &amp; AH to Water Works line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69403.562212312827</v>
      </c>
      <c r="N89" s="391">
        <f>+N88-N87</f>
        <v>69403.562212312827</v>
      </c>
      <c r="O89" s="392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  <c r="Q90" s="1"/>
    </row>
    <row r="91" spans="1:17" ht="13.5" thickBot="1">
      <c r="C91" s="75" t="s">
        <v>85</v>
      </c>
      <c r="D91" s="91" t="str">
        <f>+D9</f>
        <v>TP2007057</v>
      </c>
      <c r="E91" s="76"/>
      <c r="F91" s="76"/>
      <c r="G91" s="76"/>
      <c r="H91" s="76"/>
      <c r="I91" s="76"/>
      <c r="J91" s="95"/>
      <c r="Q91" s="1"/>
    </row>
    <row r="92" spans="1:17" ht="13">
      <c r="C92" s="34" t="s">
        <v>51</v>
      </c>
      <c r="D92" s="362">
        <v>17671482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  <c r="Q92" s="1"/>
    </row>
    <row r="93" spans="1:17" ht="12.5">
      <c r="C93" s="34" t="s">
        <v>54</v>
      </c>
      <c r="D93" s="88">
        <f>IF(D11=I10,"",D11)</f>
        <v>2009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3">
        <f>IF(D11=I10,"",D12)</f>
        <v>12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401624.59090909088</v>
      </c>
      <c r="K96" s="292"/>
      <c r="L96" s="292"/>
      <c r="M96" s="292"/>
      <c r="N96" s="292"/>
      <c r="O96" s="292"/>
      <c r="P96" s="1"/>
      <c r="Q96" s="1"/>
    </row>
    <row r="97" spans="1:17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  <c r="Q98" s="1"/>
    </row>
    <row r="99" spans="1:17" ht="12.5">
      <c r="C99" s="50">
        <f>IF(D93= "","-",D93)</f>
        <v>2009</v>
      </c>
      <c r="D99" s="133">
        <v>0</v>
      </c>
      <c r="E99" s="375">
        <v>0</v>
      </c>
      <c r="F99" s="137">
        <v>12134740</v>
      </c>
      <c r="G99" s="140">
        <v>6067370</v>
      </c>
      <c r="H99" s="396">
        <v>878177</v>
      </c>
      <c r="I99" s="397">
        <v>878177</v>
      </c>
      <c r="J99" s="54">
        <f t="shared" ref="J99:J130" si="41">+I99-H99</f>
        <v>0</v>
      </c>
      <c r="K99" s="54"/>
      <c r="L99" s="112">
        <f t="shared" ref="L99:L104" si="42">H99</f>
        <v>878177</v>
      </c>
      <c r="M99" s="53">
        <f t="shared" ref="M99:M130" si="43">IF(L99&lt;&gt;0,+H99-L99,0)</f>
        <v>0</v>
      </c>
      <c r="N99" s="112">
        <f t="shared" ref="N99:N104" si="44">I99</f>
        <v>878177</v>
      </c>
      <c r="O99" s="53">
        <f t="shared" ref="O99:O130" si="45">IF(N99&lt;&gt;0,+I99-N99,0)</f>
        <v>0</v>
      </c>
      <c r="P99" s="53">
        <f t="shared" ref="P99:P130" si="46">+O99-M99</f>
        <v>0</v>
      </c>
      <c r="Q99" s="1"/>
    </row>
    <row r="100" spans="1:17" ht="12.5">
      <c r="B100" s="7" t="str">
        <f>IF(D100=F99,"","IU")</f>
        <v>IU</v>
      </c>
      <c r="C100" s="50">
        <f>IF(D93="","-",+C99+1)</f>
        <v>2010</v>
      </c>
      <c r="D100" s="133">
        <v>17671482</v>
      </c>
      <c r="E100" s="375">
        <v>431011.75609756098</v>
      </c>
      <c r="F100" s="137">
        <v>17240470.243902437</v>
      </c>
      <c r="G100" s="137">
        <v>17455976.121951219</v>
      </c>
      <c r="H100" s="375">
        <v>3312750.4635227108</v>
      </c>
      <c r="I100" s="374">
        <v>3312750.4635227108</v>
      </c>
      <c r="J100" s="54">
        <f t="shared" si="41"/>
        <v>0</v>
      </c>
      <c r="K100" s="54"/>
      <c r="L100" s="113">
        <f t="shared" si="42"/>
        <v>3312750.4635227108</v>
      </c>
      <c r="M100" s="54">
        <f t="shared" si="43"/>
        <v>0</v>
      </c>
      <c r="N100" s="113">
        <f t="shared" si="44"/>
        <v>3312750.4635227108</v>
      </c>
      <c r="O100" s="54">
        <f t="shared" si="45"/>
        <v>0</v>
      </c>
      <c r="P100" s="54">
        <f t="shared" si="46"/>
        <v>0</v>
      </c>
      <c r="Q100" s="1"/>
    </row>
    <row r="101" spans="1:17" ht="12.5">
      <c r="B101" s="7" t="str">
        <f t="shared" ref="B101:B154" si="47">IF(D101=F100,"","IU")</f>
        <v/>
      </c>
      <c r="C101" s="50">
        <f>IF(D93="","-",+C100+1)</f>
        <v>2011</v>
      </c>
      <c r="D101" s="133">
        <v>17240470.243902437</v>
      </c>
      <c r="E101" s="376">
        <v>420749.57142857142</v>
      </c>
      <c r="F101" s="137">
        <v>16819720.672473866</v>
      </c>
      <c r="G101" s="137">
        <v>17030095.458188154</v>
      </c>
      <c r="H101" s="375">
        <v>2981733.6450111624</v>
      </c>
      <c r="I101" s="374">
        <v>2981733.6450111624</v>
      </c>
      <c r="J101" s="54">
        <f t="shared" si="41"/>
        <v>0</v>
      </c>
      <c r="K101" s="54"/>
      <c r="L101" s="113">
        <f t="shared" si="42"/>
        <v>2981733.6450111624</v>
      </c>
      <c r="M101" s="54">
        <f t="shared" si="43"/>
        <v>0</v>
      </c>
      <c r="N101" s="113">
        <f t="shared" si="44"/>
        <v>2981733.6450111624</v>
      </c>
      <c r="O101" s="54">
        <f t="shared" si="45"/>
        <v>0</v>
      </c>
      <c r="P101" s="54">
        <f t="shared" si="46"/>
        <v>0</v>
      </c>
      <c r="Q101" s="1"/>
    </row>
    <row r="102" spans="1:17" ht="12.5">
      <c r="B102" s="7" t="str">
        <f t="shared" si="47"/>
        <v/>
      </c>
      <c r="C102" s="50">
        <f>IF(D93="","-",+C101+1)</f>
        <v>2012</v>
      </c>
      <c r="D102" s="133">
        <v>16819720.672473866</v>
      </c>
      <c r="E102" s="376">
        <v>420749.57142857142</v>
      </c>
      <c r="F102" s="137">
        <v>16398971.101045296</v>
      </c>
      <c r="G102" s="137">
        <v>16609345.886759581</v>
      </c>
      <c r="H102" s="375">
        <v>2864880.1232274803</v>
      </c>
      <c r="I102" s="374">
        <v>2864880.1232274803</v>
      </c>
      <c r="J102" s="54">
        <v>0</v>
      </c>
      <c r="K102" s="54"/>
      <c r="L102" s="113">
        <f t="shared" si="42"/>
        <v>2864880.1232274803</v>
      </c>
      <c r="M102" s="54">
        <f t="shared" ref="M102:M107" si="48">IF(L102&lt;&gt;0,+H102-L102,0)</f>
        <v>0</v>
      </c>
      <c r="N102" s="113">
        <f t="shared" si="44"/>
        <v>2864880.1232274803</v>
      </c>
      <c r="O102" s="54">
        <f t="shared" ref="O102:O107" si="49">IF(N102&lt;&gt;0,+I102-N102,0)</f>
        <v>0</v>
      </c>
      <c r="P102" s="54">
        <f t="shared" ref="P102:P107" si="50">+O102-M102</f>
        <v>0</v>
      </c>
      <c r="Q102" s="1"/>
    </row>
    <row r="103" spans="1:17" ht="12.5">
      <c r="B103" s="7" t="str">
        <f t="shared" si="47"/>
        <v/>
      </c>
      <c r="C103" s="50">
        <f>IF(D93="","-",+C102+1)</f>
        <v>2013</v>
      </c>
      <c r="D103" s="133">
        <v>16398971.101045296</v>
      </c>
      <c r="E103" s="376">
        <v>420749.57142857142</v>
      </c>
      <c r="F103" s="137">
        <v>15978221.529616725</v>
      </c>
      <c r="G103" s="137">
        <v>16188596.31533101</v>
      </c>
      <c r="H103" s="375">
        <v>2610932.3249301547</v>
      </c>
      <c r="I103" s="374">
        <v>2610932.3249301547</v>
      </c>
      <c r="J103" s="54">
        <v>0</v>
      </c>
      <c r="K103" s="54"/>
      <c r="L103" s="113">
        <f t="shared" si="42"/>
        <v>2610932.3249301547</v>
      </c>
      <c r="M103" s="54">
        <f t="shared" si="48"/>
        <v>0</v>
      </c>
      <c r="N103" s="113">
        <f t="shared" si="44"/>
        <v>2610932.3249301547</v>
      </c>
      <c r="O103" s="54">
        <f t="shared" si="49"/>
        <v>0</v>
      </c>
      <c r="P103" s="54">
        <f t="shared" si="50"/>
        <v>0</v>
      </c>
      <c r="Q103" s="1"/>
    </row>
    <row r="104" spans="1:17" ht="12.5">
      <c r="B104" s="7" t="str">
        <f t="shared" si="47"/>
        <v/>
      </c>
      <c r="C104" s="50">
        <f>IF(D93="","-",+C103+1)</f>
        <v>2014</v>
      </c>
      <c r="D104" s="133">
        <v>15978221.529616725</v>
      </c>
      <c r="E104" s="376">
        <v>420749.57142857142</v>
      </c>
      <c r="F104" s="137">
        <v>15557471.958188154</v>
      </c>
      <c r="G104" s="137">
        <v>15767846.743902439</v>
      </c>
      <c r="H104" s="375">
        <v>2563969.8538958314</v>
      </c>
      <c r="I104" s="374">
        <v>2563969.8538958314</v>
      </c>
      <c r="J104" s="54">
        <v>0</v>
      </c>
      <c r="K104" s="54"/>
      <c r="L104" s="113">
        <f t="shared" si="42"/>
        <v>2563969.8538958314</v>
      </c>
      <c r="M104" s="54">
        <f t="shared" si="48"/>
        <v>0</v>
      </c>
      <c r="N104" s="113">
        <f t="shared" si="44"/>
        <v>2563969.8538958314</v>
      </c>
      <c r="O104" s="54">
        <f t="shared" si="49"/>
        <v>0</v>
      </c>
      <c r="P104" s="54">
        <f t="shared" si="50"/>
        <v>0</v>
      </c>
      <c r="Q104" s="1"/>
    </row>
    <row r="105" spans="1:17" ht="12.5">
      <c r="B105" s="7" t="str">
        <f t="shared" si="47"/>
        <v/>
      </c>
      <c r="C105" s="50">
        <f>IF(D93="","-",+C104+1)</f>
        <v>2015</v>
      </c>
      <c r="D105" s="133">
        <v>15557471.958188154</v>
      </c>
      <c r="E105" s="376">
        <v>420749.57142857142</v>
      </c>
      <c r="F105" s="137">
        <v>15136722.386759583</v>
      </c>
      <c r="G105" s="137">
        <v>15347097.172473868</v>
      </c>
      <c r="H105" s="375">
        <v>2443019.3444839055</v>
      </c>
      <c r="I105" s="374">
        <v>2443019.3444839055</v>
      </c>
      <c r="J105" s="54">
        <f t="shared" si="41"/>
        <v>0</v>
      </c>
      <c r="K105" s="54"/>
      <c r="L105" s="113">
        <f t="shared" ref="L105:L110" si="51">H105</f>
        <v>2443019.3444839055</v>
      </c>
      <c r="M105" s="54">
        <f t="shared" si="48"/>
        <v>0</v>
      </c>
      <c r="N105" s="113">
        <f t="shared" ref="N105:N110" si="52">I105</f>
        <v>2443019.3444839055</v>
      </c>
      <c r="O105" s="54">
        <f t="shared" si="49"/>
        <v>0</v>
      </c>
      <c r="P105" s="54">
        <f t="shared" si="50"/>
        <v>0</v>
      </c>
      <c r="Q105" s="1"/>
    </row>
    <row r="106" spans="1:17" ht="12.5">
      <c r="B106" s="7" t="str">
        <f t="shared" si="47"/>
        <v/>
      </c>
      <c r="C106" s="50">
        <f>IF(D93="","-",+C105+1)</f>
        <v>2016</v>
      </c>
      <c r="D106" s="133">
        <v>15136722.386759583</v>
      </c>
      <c r="E106" s="376">
        <v>410964.69767441862</v>
      </c>
      <c r="F106" s="137">
        <v>14725757.689085165</v>
      </c>
      <c r="G106" s="137">
        <v>14931240.037922375</v>
      </c>
      <c r="H106" s="375">
        <v>2306485.4456193848</v>
      </c>
      <c r="I106" s="374">
        <v>2306485.4456193848</v>
      </c>
      <c r="J106" s="54">
        <f t="shared" si="41"/>
        <v>0</v>
      </c>
      <c r="K106" s="54"/>
      <c r="L106" s="113">
        <f t="shared" si="51"/>
        <v>2306485.4456193848</v>
      </c>
      <c r="M106" s="54">
        <f t="shared" si="48"/>
        <v>0</v>
      </c>
      <c r="N106" s="113">
        <f t="shared" si="52"/>
        <v>2306485.4456193848</v>
      </c>
      <c r="O106" s="54">
        <f t="shared" si="49"/>
        <v>0</v>
      </c>
      <c r="P106" s="54">
        <f t="shared" si="50"/>
        <v>0</v>
      </c>
      <c r="Q106" s="1"/>
    </row>
    <row r="107" spans="1:17" ht="12.5">
      <c r="B107" s="7" t="str">
        <f t="shared" si="47"/>
        <v/>
      </c>
      <c r="C107" s="50">
        <f>IF(D93="","-",+C106+1)</f>
        <v>2017</v>
      </c>
      <c r="D107" s="133">
        <v>14725757.689085165</v>
      </c>
      <c r="E107" s="376">
        <v>420749.57142857142</v>
      </c>
      <c r="F107" s="137">
        <v>14305008.117656594</v>
      </c>
      <c r="G107" s="137">
        <v>14515382.90337088</v>
      </c>
      <c r="H107" s="375">
        <v>2183954.2915421841</v>
      </c>
      <c r="I107" s="374">
        <v>2183954.2915421841</v>
      </c>
      <c r="J107" s="54">
        <f t="shared" si="41"/>
        <v>0</v>
      </c>
      <c r="K107" s="54"/>
      <c r="L107" s="113">
        <f t="shared" si="51"/>
        <v>2183954.2915421841</v>
      </c>
      <c r="M107" s="54">
        <f t="shared" si="48"/>
        <v>0</v>
      </c>
      <c r="N107" s="113">
        <f t="shared" si="52"/>
        <v>2183954.2915421841</v>
      </c>
      <c r="O107" s="54">
        <f t="shared" si="49"/>
        <v>0</v>
      </c>
      <c r="P107" s="54">
        <f t="shared" si="50"/>
        <v>0</v>
      </c>
      <c r="Q107" s="1"/>
    </row>
    <row r="108" spans="1:17" ht="12.5">
      <c r="B108" s="7" t="str">
        <f t="shared" si="47"/>
        <v/>
      </c>
      <c r="C108" s="50">
        <f>IF(D93="","-",+C107+1)</f>
        <v>2018</v>
      </c>
      <c r="D108" s="133">
        <v>14305008.117656594</v>
      </c>
      <c r="E108" s="376">
        <v>420749.57142857142</v>
      </c>
      <c r="F108" s="137">
        <v>13884258.546228023</v>
      </c>
      <c r="G108" s="137">
        <v>14094633.331942309</v>
      </c>
      <c r="H108" s="375">
        <v>1909207.486730136</v>
      </c>
      <c r="I108" s="374">
        <v>1909207.486730136</v>
      </c>
      <c r="J108" s="54">
        <f t="shared" si="41"/>
        <v>0</v>
      </c>
      <c r="K108" s="54"/>
      <c r="L108" s="113">
        <f t="shared" si="51"/>
        <v>1909207.486730136</v>
      </c>
      <c r="M108" s="54">
        <f t="shared" ref="M108" si="53">IF(L108&lt;&gt;0,+H108-L108,0)</f>
        <v>0</v>
      </c>
      <c r="N108" s="113">
        <f t="shared" si="52"/>
        <v>1909207.486730136</v>
      </c>
      <c r="O108" s="54">
        <f t="shared" ref="O108" si="54">IF(N108&lt;&gt;0,+I108-N108,0)</f>
        <v>0</v>
      </c>
      <c r="P108" s="54">
        <f t="shared" si="46"/>
        <v>0</v>
      </c>
      <c r="Q108" s="1"/>
    </row>
    <row r="109" spans="1:17" ht="12.5">
      <c r="B109" s="7" t="str">
        <f t="shared" si="47"/>
        <v/>
      </c>
      <c r="C109" s="50">
        <f>IF(D93="","-",+C108+1)</f>
        <v>2019</v>
      </c>
      <c r="D109" s="133">
        <v>13884258.546228023</v>
      </c>
      <c r="E109" s="376">
        <v>410964.69767441862</v>
      </c>
      <c r="F109" s="137">
        <v>13473293.848553605</v>
      </c>
      <c r="G109" s="137">
        <v>13678776.197390813</v>
      </c>
      <c r="H109" s="375">
        <v>1875148.3778696754</v>
      </c>
      <c r="I109" s="374">
        <v>1875148.3778696754</v>
      </c>
      <c r="J109" s="54">
        <f t="shared" si="41"/>
        <v>0</v>
      </c>
      <c r="K109" s="54"/>
      <c r="L109" s="113">
        <f t="shared" si="51"/>
        <v>1875148.3778696754</v>
      </c>
      <c r="M109" s="54">
        <f t="shared" ref="M109:M110" si="55">IF(L109&lt;&gt;0,+H109-L109,0)</f>
        <v>0</v>
      </c>
      <c r="N109" s="113">
        <f t="shared" si="52"/>
        <v>1875148.3778696754</v>
      </c>
      <c r="O109" s="54">
        <f t="shared" si="45"/>
        <v>0</v>
      </c>
      <c r="P109" s="54">
        <f t="shared" si="46"/>
        <v>0</v>
      </c>
      <c r="Q109" s="1"/>
    </row>
    <row r="110" spans="1:17" ht="12.5">
      <c r="B110" s="7" t="str">
        <f t="shared" si="47"/>
        <v/>
      </c>
      <c r="C110" s="50">
        <f>IF(D93="","-",+C109+1)</f>
        <v>2020</v>
      </c>
      <c r="D110" s="133">
        <v>13473293.848553605</v>
      </c>
      <c r="E110" s="376">
        <v>420749.57142857142</v>
      </c>
      <c r="F110" s="137">
        <v>13052544.277125034</v>
      </c>
      <c r="G110" s="137">
        <v>13262919.06283932</v>
      </c>
      <c r="H110" s="375">
        <v>1847492.6051652874</v>
      </c>
      <c r="I110" s="374">
        <v>1847492.6051652874</v>
      </c>
      <c r="J110" s="54">
        <f t="shared" si="41"/>
        <v>0</v>
      </c>
      <c r="K110" s="54"/>
      <c r="L110" s="113">
        <f t="shared" si="51"/>
        <v>1847492.6051652874</v>
      </c>
      <c r="M110" s="54">
        <f t="shared" si="55"/>
        <v>0</v>
      </c>
      <c r="N110" s="113">
        <f t="shared" si="52"/>
        <v>1847492.6051652874</v>
      </c>
      <c r="O110" s="54">
        <f t="shared" si="45"/>
        <v>0</v>
      </c>
      <c r="P110" s="54">
        <f t="shared" si="46"/>
        <v>0</v>
      </c>
      <c r="Q110" s="1"/>
    </row>
    <row r="111" spans="1:17" ht="12.5">
      <c r="B111" s="7" t="str">
        <f t="shared" si="47"/>
        <v/>
      </c>
      <c r="C111" s="50">
        <f>IF(D93="","-",+C110+1)</f>
        <v>2021</v>
      </c>
      <c r="D111" s="133">
        <v>13052544.277125034</v>
      </c>
      <c r="E111" s="376">
        <v>431011.75609756098</v>
      </c>
      <c r="F111" s="137">
        <v>12621532.521027474</v>
      </c>
      <c r="G111" s="137">
        <v>12837038.399076253</v>
      </c>
      <c r="H111" s="375">
        <v>1888198.2388737798</v>
      </c>
      <c r="I111" s="374">
        <v>1888198.2388737798</v>
      </c>
      <c r="J111" s="54">
        <f t="shared" si="41"/>
        <v>0</v>
      </c>
      <c r="K111" s="54"/>
      <c r="L111" s="113">
        <f t="shared" ref="L111" si="56">H111</f>
        <v>1888198.2388737798</v>
      </c>
      <c r="M111" s="54">
        <f t="shared" ref="M111" si="57">IF(L111&lt;&gt;0,+H111-L111,0)</f>
        <v>0</v>
      </c>
      <c r="N111" s="113">
        <f t="shared" ref="N111" si="58">I111</f>
        <v>1888198.2388737798</v>
      </c>
      <c r="O111" s="54">
        <f t="shared" ref="O111" si="59">IF(N111&lt;&gt;0,+I111-N111,0)</f>
        <v>0</v>
      </c>
      <c r="P111" s="54">
        <f t="shared" ref="P111" si="60">+O111-M111</f>
        <v>0</v>
      </c>
      <c r="Q111" s="1"/>
    </row>
    <row r="112" spans="1:17" ht="12.5">
      <c r="B112" s="7" t="str">
        <f t="shared" si="47"/>
        <v/>
      </c>
      <c r="C112" s="460">
        <f>IF(D93="","-",+C111+1)</f>
        <v>2022</v>
      </c>
      <c r="D112" s="133">
        <v>12621532.521027474</v>
      </c>
      <c r="E112" s="376">
        <v>420749.57142857142</v>
      </c>
      <c r="F112" s="137">
        <v>12200782.949598903</v>
      </c>
      <c r="G112" s="137">
        <v>12411157.735313188</v>
      </c>
      <c r="H112" s="375">
        <v>1878537.3886775936</v>
      </c>
      <c r="I112" s="374">
        <v>1878537.3886775936</v>
      </c>
      <c r="J112" s="54">
        <f t="shared" si="41"/>
        <v>0</v>
      </c>
      <c r="K112" s="54"/>
      <c r="L112" s="113">
        <f t="shared" ref="L112:L113" si="61">H112</f>
        <v>1878537.3886775936</v>
      </c>
      <c r="M112" s="54">
        <f t="shared" ref="M112:M113" si="62">IF(L112&lt;&gt;0,+H112-L112,0)</f>
        <v>0</v>
      </c>
      <c r="N112" s="113">
        <f t="shared" ref="N112:N113" si="63">I112</f>
        <v>1878537.3886775936</v>
      </c>
      <c r="O112" s="54">
        <f t="shared" ref="O112:O113" si="64">IF(N112&lt;&gt;0,+I112-N112,0)</f>
        <v>0</v>
      </c>
      <c r="P112" s="54">
        <f t="shared" ref="P112:P113" si="65">+O112-M112</f>
        <v>0</v>
      </c>
      <c r="Q112" s="1"/>
    </row>
    <row r="113" spans="2:17" ht="12.5">
      <c r="B113" s="7" t="str">
        <f t="shared" si="47"/>
        <v/>
      </c>
      <c r="C113" s="50">
        <f>IF(D93="","-",+C112+1)</f>
        <v>2023</v>
      </c>
      <c r="D113" s="133">
        <v>12200782.949598903</v>
      </c>
      <c r="E113" s="376">
        <v>401624.59090909088</v>
      </c>
      <c r="F113" s="137">
        <v>11799158.358689811</v>
      </c>
      <c r="G113" s="137">
        <v>11999970.654144358</v>
      </c>
      <c r="H113" s="375">
        <v>1882001.6452369925</v>
      </c>
      <c r="I113" s="374">
        <v>1882001.6452369925</v>
      </c>
      <c r="J113" s="54">
        <f t="shared" si="41"/>
        <v>0</v>
      </c>
      <c r="K113" s="54"/>
      <c r="L113" s="113">
        <f t="shared" si="61"/>
        <v>1882001.6452369925</v>
      </c>
      <c r="M113" s="54">
        <f t="shared" si="62"/>
        <v>0</v>
      </c>
      <c r="N113" s="113">
        <f t="shared" si="63"/>
        <v>1882001.6452369925</v>
      </c>
      <c r="O113" s="54">
        <f t="shared" si="64"/>
        <v>0</v>
      </c>
      <c r="P113" s="54">
        <f t="shared" si="65"/>
        <v>0</v>
      </c>
      <c r="Q113" s="1"/>
    </row>
    <row r="114" spans="2:17" ht="12.5">
      <c r="B114" s="7" t="str">
        <f t="shared" si="47"/>
        <v/>
      </c>
      <c r="C114" s="50">
        <f>IF(D93="","-",+C113+1)</f>
        <v>2024</v>
      </c>
      <c r="D114" s="12">
        <f>IF(F113+SUM(E$99:E113)=D$92,F113,D$92-SUM(E$99:E113))</f>
        <v>11799158.358689811</v>
      </c>
      <c r="E114" s="377">
        <f>IF(+J96&lt;F113,J96,D114)</f>
        <v>401624.59090909088</v>
      </c>
      <c r="F114" s="55">
        <f t="shared" ref="F114:F130" si="66">+D114-E114</f>
        <v>11397533.767780719</v>
      </c>
      <c r="G114" s="55">
        <f t="shared" ref="G114:G130" si="67">+(F114+D114)/2</f>
        <v>11598346.063235264</v>
      </c>
      <c r="H114" s="379">
        <f t="shared" ref="H114:H154" si="68">+J$94*G114+E114</f>
        <v>1845924.1750805455</v>
      </c>
      <c r="I114" s="398">
        <f t="shared" ref="I114:I154" si="69">+J$95*G114+E114</f>
        <v>1845924.1750805455</v>
      </c>
      <c r="J114" s="54">
        <f t="shared" si="41"/>
        <v>0</v>
      </c>
      <c r="K114" s="54"/>
      <c r="L114" s="129"/>
      <c r="M114" s="54">
        <f t="shared" si="43"/>
        <v>0</v>
      </c>
      <c r="N114" s="129"/>
      <c r="O114" s="54">
        <f t="shared" si="45"/>
        <v>0</v>
      </c>
      <c r="P114" s="54">
        <f t="shared" si="46"/>
        <v>0</v>
      </c>
      <c r="Q114" s="1"/>
    </row>
    <row r="115" spans="2:17" ht="12.5">
      <c r="B115" s="7" t="str">
        <f t="shared" si="47"/>
        <v/>
      </c>
      <c r="C115" s="50">
        <f>IF(D93="","-",+C114+1)</f>
        <v>2025</v>
      </c>
      <c r="D115" s="12">
        <f>IF(F114+SUM(E$99:E114)=D$92,F114,D$92-SUM(E$99:E114))</f>
        <v>11397533.767780719</v>
      </c>
      <c r="E115" s="377">
        <f>IF(+J96&lt;F114,J96,D115)</f>
        <v>401624.59090909088</v>
      </c>
      <c r="F115" s="55">
        <f t="shared" si="66"/>
        <v>10995909.176871628</v>
      </c>
      <c r="G115" s="55">
        <f t="shared" si="67"/>
        <v>11196721.472326174</v>
      </c>
      <c r="H115" s="379">
        <f t="shared" si="68"/>
        <v>1795911.3347599986</v>
      </c>
      <c r="I115" s="398">
        <f t="shared" si="69"/>
        <v>1795911.3347599986</v>
      </c>
      <c r="J115" s="54">
        <f t="shared" si="41"/>
        <v>0</v>
      </c>
      <c r="K115" s="54"/>
      <c r="L115" s="129"/>
      <c r="M115" s="54">
        <f t="shared" si="43"/>
        <v>0</v>
      </c>
      <c r="N115" s="129"/>
      <c r="O115" s="54">
        <f t="shared" si="45"/>
        <v>0</v>
      </c>
      <c r="P115" s="54">
        <f t="shared" si="46"/>
        <v>0</v>
      </c>
      <c r="Q115" s="1"/>
    </row>
    <row r="116" spans="2:17" ht="12.5">
      <c r="B116" s="7" t="str">
        <f t="shared" si="47"/>
        <v/>
      </c>
      <c r="C116" s="50">
        <f>IF(D93="","-",+C115+1)</f>
        <v>2026</v>
      </c>
      <c r="D116" s="12">
        <f>IF(F115+SUM(E$99:E115)=D$92,F115,D$92-SUM(E$99:E115))</f>
        <v>10995909.176871628</v>
      </c>
      <c r="E116" s="377">
        <f>IF(+J96&lt;F115,J96,D116)</f>
        <v>401624.59090909088</v>
      </c>
      <c r="F116" s="55">
        <f t="shared" si="66"/>
        <v>10594284.585962536</v>
      </c>
      <c r="G116" s="55">
        <f t="shared" si="67"/>
        <v>10795096.881417081</v>
      </c>
      <c r="H116" s="379">
        <f t="shared" si="68"/>
        <v>1745898.494439451</v>
      </c>
      <c r="I116" s="398">
        <f t="shared" si="69"/>
        <v>1745898.494439451</v>
      </c>
      <c r="J116" s="54">
        <f t="shared" si="41"/>
        <v>0</v>
      </c>
      <c r="K116" s="54"/>
      <c r="L116" s="129"/>
      <c r="M116" s="54">
        <f t="shared" si="43"/>
        <v>0</v>
      </c>
      <c r="N116" s="129"/>
      <c r="O116" s="54">
        <f t="shared" si="45"/>
        <v>0</v>
      </c>
      <c r="P116" s="54">
        <f t="shared" si="46"/>
        <v>0</v>
      </c>
      <c r="Q116" s="1"/>
    </row>
    <row r="117" spans="2:17" ht="12.5">
      <c r="B117" s="7" t="str">
        <f t="shared" si="47"/>
        <v/>
      </c>
      <c r="C117" s="50">
        <f>IF(D93="","-",+C116+1)</f>
        <v>2027</v>
      </c>
      <c r="D117" s="12">
        <f>IF(F116+SUM(E$99:E116)=D$92,F116,D$92-SUM(E$99:E116))</f>
        <v>10594284.585962536</v>
      </c>
      <c r="E117" s="377">
        <f>IF(+J96&lt;F116,J96,D117)</f>
        <v>401624.59090909088</v>
      </c>
      <c r="F117" s="55">
        <f t="shared" si="66"/>
        <v>10192659.995053444</v>
      </c>
      <c r="G117" s="55">
        <f t="shared" si="67"/>
        <v>10393472.290507991</v>
      </c>
      <c r="H117" s="379">
        <f t="shared" si="68"/>
        <v>1695885.6541189041</v>
      </c>
      <c r="I117" s="398">
        <f t="shared" si="69"/>
        <v>1695885.6541189041</v>
      </c>
      <c r="J117" s="54">
        <f t="shared" si="41"/>
        <v>0</v>
      </c>
      <c r="K117" s="54"/>
      <c r="L117" s="129"/>
      <c r="M117" s="54">
        <f t="shared" si="43"/>
        <v>0</v>
      </c>
      <c r="N117" s="129"/>
      <c r="O117" s="54">
        <f t="shared" si="45"/>
        <v>0</v>
      </c>
      <c r="P117" s="54">
        <f t="shared" si="46"/>
        <v>0</v>
      </c>
      <c r="Q117" s="1"/>
    </row>
    <row r="118" spans="2:17" ht="12.5">
      <c r="B118" s="7" t="str">
        <f t="shared" si="47"/>
        <v/>
      </c>
      <c r="C118" s="50">
        <f>IF(D93="","-",+C117+1)</f>
        <v>2028</v>
      </c>
      <c r="D118" s="12">
        <f>IF(F117+SUM(E$99:E117)=D$92,F117,D$92-SUM(E$99:E117))</f>
        <v>10192659.995053444</v>
      </c>
      <c r="E118" s="377">
        <f>IF(+J96&lt;F117,J96,D118)</f>
        <v>401624.59090909088</v>
      </c>
      <c r="F118" s="55">
        <f t="shared" si="66"/>
        <v>9791035.4041443523</v>
      </c>
      <c r="G118" s="55">
        <f t="shared" si="67"/>
        <v>9991847.6995988972</v>
      </c>
      <c r="H118" s="379">
        <f t="shared" si="68"/>
        <v>1645872.8137983568</v>
      </c>
      <c r="I118" s="398">
        <f t="shared" si="69"/>
        <v>1645872.8137983568</v>
      </c>
      <c r="J118" s="54">
        <f t="shared" si="41"/>
        <v>0</v>
      </c>
      <c r="K118" s="54"/>
      <c r="L118" s="129"/>
      <c r="M118" s="54">
        <f t="shared" si="43"/>
        <v>0</v>
      </c>
      <c r="N118" s="129"/>
      <c r="O118" s="54">
        <f t="shared" si="45"/>
        <v>0</v>
      </c>
      <c r="P118" s="54">
        <f t="shared" si="46"/>
        <v>0</v>
      </c>
      <c r="Q118" s="1"/>
    </row>
    <row r="119" spans="2:17" ht="12.5">
      <c r="B119" s="7" t="str">
        <f t="shared" si="47"/>
        <v/>
      </c>
      <c r="C119" s="50">
        <f>IF(D93="","-",+C118+1)</f>
        <v>2029</v>
      </c>
      <c r="D119" s="12">
        <f>IF(F118+SUM(E$99:E118)=D$92,F118,D$92-SUM(E$99:E118))</f>
        <v>9791035.4041443523</v>
      </c>
      <c r="E119" s="377">
        <f>IF(+J96&lt;F118,J96,D119)</f>
        <v>401624.59090909088</v>
      </c>
      <c r="F119" s="55">
        <f t="shared" si="66"/>
        <v>9389410.8132352605</v>
      </c>
      <c r="G119" s="55">
        <f t="shared" si="67"/>
        <v>9590223.1086898074</v>
      </c>
      <c r="H119" s="379">
        <f t="shared" si="68"/>
        <v>1595859.9734778099</v>
      </c>
      <c r="I119" s="398">
        <f t="shared" si="69"/>
        <v>1595859.9734778099</v>
      </c>
      <c r="J119" s="54">
        <f t="shared" si="41"/>
        <v>0</v>
      </c>
      <c r="K119" s="54"/>
      <c r="L119" s="129"/>
      <c r="M119" s="54">
        <f t="shared" si="43"/>
        <v>0</v>
      </c>
      <c r="N119" s="129"/>
      <c r="O119" s="54">
        <f t="shared" si="45"/>
        <v>0</v>
      </c>
      <c r="P119" s="54">
        <f t="shared" si="46"/>
        <v>0</v>
      </c>
      <c r="Q119" s="1"/>
    </row>
    <row r="120" spans="2:17" ht="12.5">
      <c r="B120" s="7" t="str">
        <f t="shared" si="47"/>
        <v/>
      </c>
      <c r="C120" s="50">
        <f>IF(D93="","-",+C119+1)</f>
        <v>2030</v>
      </c>
      <c r="D120" s="12">
        <f>IF(F119+SUM(E$99:E119)=D$92,F119,D$92-SUM(E$99:E119))</f>
        <v>9389410.8132352605</v>
      </c>
      <c r="E120" s="377">
        <f>IF(+J96&lt;F119,J96,D120)</f>
        <v>401624.59090909088</v>
      </c>
      <c r="F120" s="55">
        <f t="shared" si="66"/>
        <v>8987786.2223261688</v>
      </c>
      <c r="G120" s="55">
        <f t="shared" si="67"/>
        <v>9188598.5177807137</v>
      </c>
      <c r="H120" s="379">
        <f t="shared" si="68"/>
        <v>1545847.1331572626</v>
      </c>
      <c r="I120" s="398">
        <f t="shared" si="69"/>
        <v>1545847.1331572626</v>
      </c>
      <c r="J120" s="54">
        <f t="shared" si="41"/>
        <v>0</v>
      </c>
      <c r="K120" s="54"/>
      <c r="L120" s="129"/>
      <c r="M120" s="54">
        <f t="shared" si="43"/>
        <v>0</v>
      </c>
      <c r="N120" s="129"/>
      <c r="O120" s="54">
        <f t="shared" si="45"/>
        <v>0</v>
      </c>
      <c r="P120" s="54">
        <f t="shared" si="46"/>
        <v>0</v>
      </c>
      <c r="Q120" s="1"/>
    </row>
    <row r="121" spans="2:17" ht="12.5">
      <c r="B121" s="7" t="str">
        <f t="shared" si="47"/>
        <v/>
      </c>
      <c r="C121" s="50">
        <f>IF(D93="","-",+C120+1)</f>
        <v>2031</v>
      </c>
      <c r="D121" s="12">
        <f>IF(F120+SUM(E$99:E120)=D$92,F120,D$92-SUM(E$99:E120))</f>
        <v>8987786.2223261688</v>
      </c>
      <c r="E121" s="377">
        <f>IF(+J96&lt;F120,J96,D121)</f>
        <v>401624.59090909088</v>
      </c>
      <c r="F121" s="55">
        <f t="shared" si="66"/>
        <v>8586161.631417077</v>
      </c>
      <c r="G121" s="55">
        <f t="shared" si="67"/>
        <v>8786973.9268716238</v>
      </c>
      <c r="H121" s="379">
        <f t="shared" si="68"/>
        <v>1495834.2928367157</v>
      </c>
      <c r="I121" s="398">
        <f t="shared" si="69"/>
        <v>1495834.2928367157</v>
      </c>
      <c r="J121" s="54">
        <f t="shared" si="41"/>
        <v>0</v>
      </c>
      <c r="K121" s="54"/>
      <c r="L121" s="129"/>
      <c r="M121" s="54">
        <f t="shared" si="43"/>
        <v>0</v>
      </c>
      <c r="N121" s="129"/>
      <c r="O121" s="54">
        <f t="shared" si="45"/>
        <v>0</v>
      </c>
      <c r="P121" s="54">
        <f t="shared" si="46"/>
        <v>0</v>
      </c>
      <c r="Q121" s="1"/>
    </row>
    <row r="122" spans="2:17" ht="12.5">
      <c r="B122" s="7" t="str">
        <f t="shared" si="47"/>
        <v/>
      </c>
      <c r="C122" s="50">
        <f>IF(D93="","-",+C121+1)</f>
        <v>2032</v>
      </c>
      <c r="D122" s="12">
        <f>IF(F121+SUM(E$99:E121)=D$92,F121,D$92-SUM(E$99:E121))</f>
        <v>8586161.631417077</v>
      </c>
      <c r="E122" s="377">
        <f>IF(+J96&lt;F121,J96,D122)</f>
        <v>401624.59090909088</v>
      </c>
      <c r="F122" s="55">
        <f t="shared" si="66"/>
        <v>8184537.0405079862</v>
      </c>
      <c r="G122" s="55">
        <f t="shared" si="67"/>
        <v>8385349.3359625321</v>
      </c>
      <c r="H122" s="379">
        <f t="shared" si="68"/>
        <v>1445821.4525161686</v>
      </c>
      <c r="I122" s="398">
        <f t="shared" si="69"/>
        <v>1445821.4525161686</v>
      </c>
      <c r="J122" s="54">
        <f t="shared" si="41"/>
        <v>0</v>
      </c>
      <c r="K122" s="54"/>
      <c r="L122" s="129"/>
      <c r="M122" s="54">
        <f t="shared" si="43"/>
        <v>0</v>
      </c>
      <c r="N122" s="129"/>
      <c r="O122" s="54">
        <f t="shared" si="45"/>
        <v>0</v>
      </c>
      <c r="P122" s="54">
        <f t="shared" si="46"/>
        <v>0</v>
      </c>
      <c r="Q122" s="1"/>
    </row>
    <row r="123" spans="2:17" ht="12.5">
      <c r="B123" s="7" t="str">
        <f t="shared" si="47"/>
        <v/>
      </c>
      <c r="C123" s="50">
        <f>IF(D93="","-",+C122+1)</f>
        <v>2033</v>
      </c>
      <c r="D123" s="12">
        <f>IF(F122+SUM(E$99:E122)=D$92,F122,D$92-SUM(E$99:E122))</f>
        <v>8184537.0405079862</v>
      </c>
      <c r="E123" s="377">
        <f>IF(+J96&lt;F122,J96,D123)</f>
        <v>401624.59090909088</v>
      </c>
      <c r="F123" s="55">
        <f t="shared" si="66"/>
        <v>7782912.4495988954</v>
      </c>
      <c r="G123" s="55">
        <f t="shared" si="67"/>
        <v>7983724.7450534403</v>
      </c>
      <c r="H123" s="379">
        <f t="shared" si="68"/>
        <v>1395808.6121956215</v>
      </c>
      <c r="I123" s="398">
        <f t="shared" si="69"/>
        <v>1395808.6121956215</v>
      </c>
      <c r="J123" s="54">
        <f t="shared" si="41"/>
        <v>0</v>
      </c>
      <c r="K123" s="54"/>
      <c r="L123" s="129"/>
      <c r="M123" s="54">
        <f t="shared" si="43"/>
        <v>0</v>
      </c>
      <c r="N123" s="129"/>
      <c r="O123" s="54">
        <f t="shared" si="45"/>
        <v>0</v>
      </c>
      <c r="P123" s="54">
        <f t="shared" si="46"/>
        <v>0</v>
      </c>
      <c r="Q123" s="1"/>
    </row>
    <row r="124" spans="2:17" ht="12.5">
      <c r="B124" s="7" t="str">
        <f t="shared" si="47"/>
        <v/>
      </c>
      <c r="C124" s="50">
        <f>IF(D93="","-",+C123+1)</f>
        <v>2034</v>
      </c>
      <c r="D124" s="12">
        <f>IF(F123+SUM(E$99:E123)=D$92,F123,D$92-SUM(E$99:E123))</f>
        <v>7782912.4495988954</v>
      </c>
      <c r="E124" s="377">
        <f>IF(+J96&lt;F123,J96,D124)</f>
        <v>401624.59090909088</v>
      </c>
      <c r="F124" s="55">
        <f t="shared" si="66"/>
        <v>7381287.8586898046</v>
      </c>
      <c r="G124" s="55">
        <f t="shared" si="67"/>
        <v>7582100.1541443504</v>
      </c>
      <c r="H124" s="379">
        <f t="shared" si="68"/>
        <v>1345795.7718750746</v>
      </c>
      <c r="I124" s="398">
        <f t="shared" si="69"/>
        <v>1345795.7718750746</v>
      </c>
      <c r="J124" s="54">
        <f t="shared" si="41"/>
        <v>0</v>
      </c>
      <c r="K124" s="54"/>
      <c r="L124" s="129"/>
      <c r="M124" s="54">
        <f t="shared" si="43"/>
        <v>0</v>
      </c>
      <c r="N124" s="129"/>
      <c r="O124" s="54">
        <f t="shared" si="45"/>
        <v>0</v>
      </c>
      <c r="P124" s="54">
        <f t="shared" si="46"/>
        <v>0</v>
      </c>
      <c r="Q124" s="1"/>
    </row>
    <row r="125" spans="2:17" ht="12.5">
      <c r="B125" s="7" t="str">
        <f t="shared" si="47"/>
        <v/>
      </c>
      <c r="C125" s="50">
        <f>IF(D93="","-",+C124+1)</f>
        <v>2035</v>
      </c>
      <c r="D125" s="12">
        <f>IF(F124+SUM(E$99:E124)=D$92,F124,D$92-SUM(E$99:E124))</f>
        <v>7381287.8586898046</v>
      </c>
      <c r="E125" s="377">
        <f>IF(+J96&lt;F124,J96,D125)</f>
        <v>401624.59090909088</v>
      </c>
      <c r="F125" s="55">
        <f t="shared" si="66"/>
        <v>6979663.2677807137</v>
      </c>
      <c r="G125" s="55">
        <f t="shared" si="67"/>
        <v>7180475.5632352587</v>
      </c>
      <c r="H125" s="379">
        <f t="shared" si="68"/>
        <v>1295782.9315545275</v>
      </c>
      <c r="I125" s="398">
        <f t="shared" si="69"/>
        <v>1295782.9315545275</v>
      </c>
      <c r="J125" s="54">
        <f t="shared" si="41"/>
        <v>0</v>
      </c>
      <c r="K125" s="54"/>
      <c r="L125" s="129"/>
      <c r="M125" s="54">
        <f t="shared" si="43"/>
        <v>0</v>
      </c>
      <c r="N125" s="129"/>
      <c r="O125" s="54">
        <f t="shared" si="45"/>
        <v>0</v>
      </c>
      <c r="P125" s="54">
        <f t="shared" si="46"/>
        <v>0</v>
      </c>
      <c r="Q125" s="1"/>
    </row>
    <row r="126" spans="2:17" ht="12.5">
      <c r="B126" s="7" t="str">
        <f t="shared" si="47"/>
        <v/>
      </c>
      <c r="C126" s="50">
        <f>IF(D93="","-",+C125+1)</f>
        <v>2036</v>
      </c>
      <c r="D126" s="12">
        <f>IF(F125+SUM(E$99:E125)=D$92,F125,D$92-SUM(E$99:E125))</f>
        <v>6979663.2677807137</v>
      </c>
      <c r="E126" s="377">
        <f>IF(+J96&lt;F125,J96,D126)</f>
        <v>401624.59090909088</v>
      </c>
      <c r="F126" s="55">
        <f t="shared" si="66"/>
        <v>6578038.6768716229</v>
      </c>
      <c r="G126" s="55">
        <f t="shared" si="67"/>
        <v>6778850.9723261688</v>
      </c>
      <c r="H126" s="379">
        <f t="shared" si="68"/>
        <v>1245770.0912339806</v>
      </c>
      <c r="I126" s="398">
        <f t="shared" si="69"/>
        <v>1245770.0912339806</v>
      </c>
      <c r="J126" s="54">
        <f t="shared" si="41"/>
        <v>0</v>
      </c>
      <c r="K126" s="54"/>
      <c r="L126" s="129"/>
      <c r="M126" s="54">
        <f t="shared" si="43"/>
        <v>0</v>
      </c>
      <c r="N126" s="129"/>
      <c r="O126" s="54">
        <f t="shared" si="45"/>
        <v>0</v>
      </c>
      <c r="P126" s="54">
        <f t="shared" si="46"/>
        <v>0</v>
      </c>
      <c r="Q126" s="1"/>
    </row>
    <row r="127" spans="2:17" ht="12.5">
      <c r="B127" s="7" t="str">
        <f t="shared" si="47"/>
        <v/>
      </c>
      <c r="C127" s="50">
        <f>IF(D93="","-",+C126+1)</f>
        <v>2037</v>
      </c>
      <c r="D127" s="12">
        <f>IF(F126+SUM(E$99:E126)=D$92,F126,D$92-SUM(E$99:E126))</f>
        <v>6578038.6768716229</v>
      </c>
      <c r="E127" s="377">
        <f>IF(+J96&lt;F126,J96,D127)</f>
        <v>401624.59090909088</v>
      </c>
      <c r="F127" s="55">
        <f t="shared" si="66"/>
        <v>6176414.0859625321</v>
      </c>
      <c r="G127" s="55">
        <f t="shared" si="67"/>
        <v>6377226.381417077</v>
      </c>
      <c r="H127" s="379">
        <f t="shared" si="68"/>
        <v>1195757.2509134333</v>
      </c>
      <c r="I127" s="398">
        <f t="shared" si="69"/>
        <v>1195757.2509134333</v>
      </c>
      <c r="J127" s="54">
        <f t="shared" si="41"/>
        <v>0</v>
      </c>
      <c r="K127" s="54"/>
      <c r="L127" s="129"/>
      <c r="M127" s="54">
        <f t="shared" si="43"/>
        <v>0</v>
      </c>
      <c r="N127" s="129"/>
      <c r="O127" s="54">
        <f t="shared" si="45"/>
        <v>0</v>
      </c>
      <c r="P127" s="54">
        <f t="shared" si="46"/>
        <v>0</v>
      </c>
      <c r="Q127" s="1"/>
    </row>
    <row r="128" spans="2:17" ht="12.5">
      <c r="B128" s="7" t="str">
        <f t="shared" si="47"/>
        <v/>
      </c>
      <c r="C128" s="50">
        <f>IF(D93="","-",+C127+1)</f>
        <v>2038</v>
      </c>
      <c r="D128" s="12">
        <f>IF(F127+SUM(E$99:E127)=D$92,F127,D$92-SUM(E$99:E127))</f>
        <v>6176414.0859625321</v>
      </c>
      <c r="E128" s="377">
        <f>IF(+J96&lt;F127,J96,D128)</f>
        <v>401624.59090909088</v>
      </c>
      <c r="F128" s="55">
        <f t="shared" si="66"/>
        <v>5774789.4950534413</v>
      </c>
      <c r="G128" s="55">
        <f t="shared" si="67"/>
        <v>5975601.7905079871</v>
      </c>
      <c r="H128" s="379">
        <f t="shared" si="68"/>
        <v>1145744.4105928864</v>
      </c>
      <c r="I128" s="398">
        <f t="shared" si="69"/>
        <v>1145744.4105928864</v>
      </c>
      <c r="J128" s="54">
        <f t="shared" si="41"/>
        <v>0</v>
      </c>
      <c r="K128" s="54"/>
      <c r="L128" s="129"/>
      <c r="M128" s="54">
        <f t="shared" si="43"/>
        <v>0</v>
      </c>
      <c r="N128" s="129"/>
      <c r="O128" s="54">
        <f t="shared" si="45"/>
        <v>0</v>
      </c>
      <c r="P128" s="54">
        <f t="shared" si="46"/>
        <v>0</v>
      </c>
      <c r="Q128" s="1"/>
    </row>
    <row r="129" spans="2:17" ht="12.5">
      <c r="B129" s="7" t="str">
        <f t="shared" si="47"/>
        <v/>
      </c>
      <c r="C129" s="50">
        <f>IF(D93="","-",+C128+1)</f>
        <v>2039</v>
      </c>
      <c r="D129" s="12">
        <f>IF(F128+SUM(E$99:E128)=D$92,F128,D$92-SUM(E$99:E128))</f>
        <v>5774789.4950534413</v>
      </c>
      <c r="E129" s="377">
        <f>IF(+J96&lt;F128,J96,D129)</f>
        <v>401624.59090909088</v>
      </c>
      <c r="F129" s="55">
        <f t="shared" si="66"/>
        <v>5373164.9041443504</v>
      </c>
      <c r="G129" s="55">
        <f t="shared" si="67"/>
        <v>5573977.1995988954</v>
      </c>
      <c r="H129" s="379">
        <f t="shared" si="68"/>
        <v>1095731.5702723393</v>
      </c>
      <c r="I129" s="398">
        <f t="shared" si="69"/>
        <v>1095731.5702723393</v>
      </c>
      <c r="J129" s="54">
        <f t="shared" si="41"/>
        <v>0</v>
      </c>
      <c r="K129" s="54"/>
      <c r="L129" s="129"/>
      <c r="M129" s="54">
        <f t="shared" si="43"/>
        <v>0</v>
      </c>
      <c r="N129" s="129"/>
      <c r="O129" s="54">
        <f t="shared" si="45"/>
        <v>0</v>
      </c>
      <c r="P129" s="54">
        <f t="shared" si="46"/>
        <v>0</v>
      </c>
      <c r="Q129" s="1"/>
    </row>
    <row r="130" spans="2:17" ht="12.5">
      <c r="B130" s="7" t="str">
        <f t="shared" si="47"/>
        <v/>
      </c>
      <c r="C130" s="50">
        <f>IF(D93="","-",+C129+1)</f>
        <v>2040</v>
      </c>
      <c r="D130" s="12">
        <f>IF(F129+SUM(E$99:E129)=D$92,F129,D$92-SUM(E$99:E129))</f>
        <v>5373164.9041443504</v>
      </c>
      <c r="E130" s="377">
        <f>IF(+J96&lt;F129,J96,D130)</f>
        <v>401624.59090909088</v>
      </c>
      <c r="F130" s="55">
        <f t="shared" si="66"/>
        <v>4971540.3132352596</v>
      </c>
      <c r="G130" s="55">
        <f t="shared" si="67"/>
        <v>5172352.6086898055</v>
      </c>
      <c r="H130" s="379">
        <f t="shared" si="68"/>
        <v>1045718.7299517924</v>
      </c>
      <c r="I130" s="398">
        <f t="shared" si="69"/>
        <v>1045718.7299517924</v>
      </c>
      <c r="J130" s="54">
        <f t="shared" si="41"/>
        <v>0</v>
      </c>
      <c r="K130" s="54"/>
      <c r="L130" s="129"/>
      <c r="M130" s="54">
        <f t="shared" si="43"/>
        <v>0</v>
      </c>
      <c r="N130" s="129"/>
      <c r="O130" s="54">
        <f t="shared" si="45"/>
        <v>0</v>
      </c>
      <c r="P130" s="54">
        <f t="shared" si="46"/>
        <v>0</v>
      </c>
      <c r="Q130" s="1"/>
    </row>
    <row r="131" spans="2:17" ht="12.5">
      <c r="B131" s="7" t="str">
        <f t="shared" si="47"/>
        <v/>
      </c>
      <c r="C131" s="50">
        <f>IF(D93="","-",+C130+1)</f>
        <v>2041</v>
      </c>
      <c r="D131" s="12">
        <f>IF(F130+SUM(E$99:E130)=D$92,F130,D$92-SUM(E$99:E130))</f>
        <v>4971540.3132352596</v>
      </c>
      <c r="E131" s="377">
        <f>IF(+J96&lt;F130,J96,D131)</f>
        <v>401624.59090909088</v>
      </c>
      <c r="F131" s="55">
        <f t="shared" ref="F131:F154" si="70">+D131-E131</f>
        <v>4569915.7223261688</v>
      </c>
      <c r="G131" s="55">
        <f t="shared" ref="G131:G154" si="71">+(F131+D131)/2</f>
        <v>4770728.0177807137</v>
      </c>
      <c r="H131" s="379">
        <f t="shared" si="68"/>
        <v>995705.88963124529</v>
      </c>
      <c r="I131" s="398">
        <f t="shared" si="69"/>
        <v>995705.88963124529</v>
      </c>
      <c r="J131" s="54">
        <f t="shared" ref="J131:J154" si="72">+I131-H131</f>
        <v>0</v>
      </c>
      <c r="K131" s="54"/>
      <c r="L131" s="129"/>
      <c r="M131" s="54">
        <f t="shared" ref="M131:M154" si="73">IF(L131&lt;&gt;0,+H131-L131,0)</f>
        <v>0</v>
      </c>
      <c r="N131" s="129"/>
      <c r="O131" s="54">
        <f t="shared" ref="O131:O154" si="74">IF(N131&lt;&gt;0,+I131-N131,0)</f>
        <v>0</v>
      </c>
      <c r="P131" s="54">
        <f t="shared" ref="P131:P154" si="75">+O131-M131</f>
        <v>0</v>
      </c>
      <c r="Q131" s="1"/>
    </row>
    <row r="132" spans="2:17" ht="12.5">
      <c r="B132" s="7" t="str">
        <f t="shared" si="47"/>
        <v/>
      </c>
      <c r="C132" s="50">
        <f>IF(D93="","-",+C131+1)</f>
        <v>2042</v>
      </c>
      <c r="D132" s="12">
        <f>IF(F131+SUM(E$99:E131)=D$92,F131,D$92-SUM(E$99:E131))</f>
        <v>4569915.7223261688</v>
      </c>
      <c r="E132" s="377">
        <f>IF(+J96&lt;F131,J96,D132)</f>
        <v>401624.59090909088</v>
      </c>
      <c r="F132" s="55">
        <f t="shared" si="70"/>
        <v>4168291.131417078</v>
      </c>
      <c r="G132" s="55">
        <f t="shared" si="71"/>
        <v>4369103.4268716238</v>
      </c>
      <c r="H132" s="379">
        <f t="shared" si="68"/>
        <v>945693.04931069841</v>
      </c>
      <c r="I132" s="398">
        <f t="shared" si="69"/>
        <v>945693.04931069841</v>
      </c>
      <c r="J132" s="54">
        <f t="shared" si="72"/>
        <v>0</v>
      </c>
      <c r="K132" s="54"/>
      <c r="L132" s="129"/>
      <c r="M132" s="54">
        <f t="shared" si="73"/>
        <v>0</v>
      </c>
      <c r="N132" s="129"/>
      <c r="O132" s="54">
        <f t="shared" si="74"/>
        <v>0</v>
      </c>
      <c r="P132" s="54">
        <f t="shared" si="75"/>
        <v>0</v>
      </c>
      <c r="Q132" s="1"/>
    </row>
    <row r="133" spans="2:17" ht="12.5">
      <c r="B133" s="7" t="str">
        <f t="shared" si="47"/>
        <v/>
      </c>
      <c r="C133" s="50">
        <f>IF(D93="","-",+C132+1)</f>
        <v>2043</v>
      </c>
      <c r="D133" s="12">
        <f>IF(F132+SUM(E$99:E132)=D$92,F132,D$92-SUM(E$99:E132))</f>
        <v>4168291.131417078</v>
      </c>
      <c r="E133" s="377">
        <f>IF(+J96&lt;F132,J96,D133)</f>
        <v>401624.59090909088</v>
      </c>
      <c r="F133" s="55">
        <f t="shared" si="70"/>
        <v>3766666.5405079871</v>
      </c>
      <c r="G133" s="55">
        <f t="shared" si="71"/>
        <v>3967478.8359625326</v>
      </c>
      <c r="H133" s="379">
        <f t="shared" si="68"/>
        <v>895680.2089901513</v>
      </c>
      <c r="I133" s="398">
        <f t="shared" si="69"/>
        <v>895680.2089901513</v>
      </c>
      <c r="J133" s="54">
        <f t="shared" si="72"/>
        <v>0</v>
      </c>
      <c r="K133" s="54"/>
      <c r="L133" s="129"/>
      <c r="M133" s="54">
        <f t="shared" si="73"/>
        <v>0</v>
      </c>
      <c r="N133" s="129"/>
      <c r="O133" s="54">
        <f t="shared" si="74"/>
        <v>0</v>
      </c>
      <c r="P133" s="54">
        <f t="shared" si="75"/>
        <v>0</v>
      </c>
      <c r="Q133" s="1"/>
    </row>
    <row r="134" spans="2:17" ht="12.5">
      <c r="B134" s="7" t="str">
        <f t="shared" si="47"/>
        <v/>
      </c>
      <c r="C134" s="50">
        <f>IF(D93="","-",+C133+1)</f>
        <v>2044</v>
      </c>
      <c r="D134" s="12">
        <f>IF(F133+SUM(E$99:E133)=D$92,F133,D$92-SUM(E$99:E133))</f>
        <v>3766666.5405079871</v>
      </c>
      <c r="E134" s="377">
        <f>IF(+J96&lt;F133,J96,D134)</f>
        <v>401624.59090909088</v>
      </c>
      <c r="F134" s="55">
        <f t="shared" si="70"/>
        <v>3365041.9495988963</v>
      </c>
      <c r="G134" s="55">
        <f t="shared" si="71"/>
        <v>3565854.2450534417</v>
      </c>
      <c r="H134" s="379">
        <f t="shared" si="68"/>
        <v>845667.3686696043</v>
      </c>
      <c r="I134" s="398">
        <f t="shared" si="69"/>
        <v>845667.3686696043</v>
      </c>
      <c r="J134" s="54">
        <f t="shared" si="72"/>
        <v>0</v>
      </c>
      <c r="K134" s="54"/>
      <c r="L134" s="129"/>
      <c r="M134" s="54">
        <f t="shared" si="73"/>
        <v>0</v>
      </c>
      <c r="N134" s="129"/>
      <c r="O134" s="54">
        <f t="shared" si="74"/>
        <v>0</v>
      </c>
      <c r="P134" s="54">
        <f t="shared" si="75"/>
        <v>0</v>
      </c>
      <c r="Q134" s="1"/>
    </row>
    <row r="135" spans="2:17" ht="12.5">
      <c r="B135" s="7" t="str">
        <f t="shared" si="47"/>
        <v/>
      </c>
      <c r="C135" s="50">
        <f>IF(D93="","-",+C134+1)</f>
        <v>2045</v>
      </c>
      <c r="D135" s="12">
        <f>IF(F134+SUM(E$99:E134)=D$92,F134,D$92-SUM(E$99:E134))</f>
        <v>3365041.9495988963</v>
      </c>
      <c r="E135" s="377">
        <f>IF(+J96&lt;F134,J96,D135)</f>
        <v>401624.59090909088</v>
      </c>
      <c r="F135" s="55">
        <f t="shared" si="70"/>
        <v>2963417.3586898055</v>
      </c>
      <c r="G135" s="55">
        <f t="shared" si="71"/>
        <v>3164229.6541443509</v>
      </c>
      <c r="H135" s="379">
        <f t="shared" si="68"/>
        <v>795654.52834905731</v>
      </c>
      <c r="I135" s="398">
        <f t="shared" si="69"/>
        <v>795654.52834905731</v>
      </c>
      <c r="J135" s="54">
        <f t="shared" si="72"/>
        <v>0</v>
      </c>
      <c r="K135" s="54"/>
      <c r="L135" s="129"/>
      <c r="M135" s="54">
        <f t="shared" si="73"/>
        <v>0</v>
      </c>
      <c r="N135" s="129"/>
      <c r="O135" s="54">
        <f t="shared" si="74"/>
        <v>0</v>
      </c>
      <c r="P135" s="54">
        <f t="shared" si="75"/>
        <v>0</v>
      </c>
      <c r="Q135" s="1"/>
    </row>
    <row r="136" spans="2:17" ht="12.5">
      <c r="B136" s="7" t="str">
        <f t="shared" si="47"/>
        <v/>
      </c>
      <c r="C136" s="50">
        <f>IF(D93="","-",+C135+1)</f>
        <v>2046</v>
      </c>
      <c r="D136" s="12">
        <f>IF(F135+SUM(E$99:E135)=D$92,F135,D$92-SUM(E$99:E135))</f>
        <v>2963417.3586898055</v>
      </c>
      <c r="E136" s="377">
        <f>IF(+J96&lt;F135,J96,D136)</f>
        <v>401624.59090909088</v>
      </c>
      <c r="F136" s="55">
        <f t="shared" si="70"/>
        <v>2561792.7677807147</v>
      </c>
      <c r="G136" s="55">
        <f t="shared" si="71"/>
        <v>2762605.0632352601</v>
      </c>
      <c r="H136" s="379">
        <f t="shared" si="68"/>
        <v>745641.68802851019</v>
      </c>
      <c r="I136" s="398">
        <f t="shared" si="69"/>
        <v>745641.68802851019</v>
      </c>
      <c r="J136" s="54">
        <f t="shared" si="72"/>
        <v>0</v>
      </c>
      <c r="K136" s="54"/>
      <c r="L136" s="129"/>
      <c r="M136" s="54">
        <f t="shared" si="73"/>
        <v>0</v>
      </c>
      <c r="N136" s="129"/>
      <c r="O136" s="54">
        <f t="shared" si="74"/>
        <v>0</v>
      </c>
      <c r="P136" s="54">
        <f t="shared" si="75"/>
        <v>0</v>
      </c>
      <c r="Q136" s="1"/>
    </row>
    <row r="137" spans="2:17" ht="12.5">
      <c r="B137" s="7" t="str">
        <f t="shared" si="47"/>
        <v/>
      </c>
      <c r="C137" s="50">
        <f>IF(D93="","-",+C136+1)</f>
        <v>2047</v>
      </c>
      <c r="D137" s="12">
        <f>IF(F136+SUM(E$99:E136)=D$92,F136,D$92-SUM(E$99:E136))</f>
        <v>2561792.7677807147</v>
      </c>
      <c r="E137" s="377">
        <f>IF(+J96&lt;F136,J96,D137)</f>
        <v>401624.59090909088</v>
      </c>
      <c r="F137" s="55">
        <f t="shared" si="70"/>
        <v>2160168.1768716238</v>
      </c>
      <c r="G137" s="55">
        <f t="shared" si="71"/>
        <v>2360980.4723261693</v>
      </c>
      <c r="H137" s="379">
        <f t="shared" si="68"/>
        <v>695628.8477079632</v>
      </c>
      <c r="I137" s="398">
        <f t="shared" si="69"/>
        <v>695628.8477079632</v>
      </c>
      <c r="J137" s="54">
        <f t="shared" si="72"/>
        <v>0</v>
      </c>
      <c r="K137" s="54"/>
      <c r="L137" s="129"/>
      <c r="M137" s="54">
        <f t="shared" si="73"/>
        <v>0</v>
      </c>
      <c r="N137" s="129"/>
      <c r="O137" s="54">
        <f t="shared" si="74"/>
        <v>0</v>
      </c>
      <c r="P137" s="54">
        <f t="shared" si="75"/>
        <v>0</v>
      </c>
      <c r="Q137" s="1"/>
    </row>
    <row r="138" spans="2:17" ht="12.5">
      <c r="B138" s="7" t="str">
        <f t="shared" si="47"/>
        <v/>
      </c>
      <c r="C138" s="50">
        <f>IF(D93="","-",+C137+1)</f>
        <v>2048</v>
      </c>
      <c r="D138" s="12">
        <f>IF(F137+SUM(E$99:E137)=D$92,F137,D$92-SUM(E$99:E137))</f>
        <v>2160168.1768716238</v>
      </c>
      <c r="E138" s="377">
        <f>IF(+J96&lt;F137,J96,D138)</f>
        <v>401624.59090909088</v>
      </c>
      <c r="F138" s="55">
        <f t="shared" si="70"/>
        <v>1758543.585962533</v>
      </c>
      <c r="G138" s="55">
        <f t="shared" si="71"/>
        <v>1959355.8814170784</v>
      </c>
      <c r="H138" s="379">
        <f t="shared" si="68"/>
        <v>645616.0073874162</v>
      </c>
      <c r="I138" s="398">
        <f t="shared" si="69"/>
        <v>645616.0073874162</v>
      </c>
      <c r="J138" s="54">
        <f t="shared" si="72"/>
        <v>0</v>
      </c>
      <c r="K138" s="54"/>
      <c r="L138" s="129"/>
      <c r="M138" s="54">
        <f t="shared" si="73"/>
        <v>0</v>
      </c>
      <c r="N138" s="129"/>
      <c r="O138" s="54">
        <f t="shared" si="74"/>
        <v>0</v>
      </c>
      <c r="P138" s="54">
        <f t="shared" si="75"/>
        <v>0</v>
      </c>
      <c r="Q138" s="1"/>
    </row>
    <row r="139" spans="2:17" ht="12.5">
      <c r="B139" s="7" t="str">
        <f t="shared" si="47"/>
        <v/>
      </c>
      <c r="C139" s="50">
        <f>IF(D93="","-",+C138+1)</f>
        <v>2049</v>
      </c>
      <c r="D139" s="12">
        <f>IF(F138+SUM(E$99:E138)=D$92,F138,D$92-SUM(E$99:E138))</f>
        <v>1758543.585962533</v>
      </c>
      <c r="E139" s="377">
        <f>IF(+J96&lt;F138,J96,D139)</f>
        <v>401624.59090909088</v>
      </c>
      <c r="F139" s="55">
        <f t="shared" si="70"/>
        <v>1356918.9950534422</v>
      </c>
      <c r="G139" s="55">
        <f t="shared" si="71"/>
        <v>1557731.2905079876</v>
      </c>
      <c r="H139" s="379">
        <f t="shared" si="68"/>
        <v>595603.16706686921</v>
      </c>
      <c r="I139" s="398">
        <f t="shared" si="69"/>
        <v>595603.16706686921</v>
      </c>
      <c r="J139" s="54">
        <f t="shared" si="72"/>
        <v>0</v>
      </c>
      <c r="K139" s="54"/>
      <c r="L139" s="129"/>
      <c r="M139" s="54">
        <f t="shared" si="73"/>
        <v>0</v>
      </c>
      <c r="N139" s="129"/>
      <c r="O139" s="54">
        <f t="shared" si="74"/>
        <v>0</v>
      </c>
      <c r="P139" s="54">
        <f t="shared" si="75"/>
        <v>0</v>
      </c>
      <c r="Q139" s="1"/>
    </row>
    <row r="140" spans="2:17" ht="12.5">
      <c r="B140" s="7" t="str">
        <f t="shared" si="47"/>
        <v/>
      </c>
      <c r="C140" s="50">
        <f>IF(D93="","-",+C139+1)</f>
        <v>2050</v>
      </c>
      <c r="D140" s="12">
        <f>IF(F139+SUM(E$99:E139)=D$92,F139,D$92-SUM(E$99:E139))</f>
        <v>1356918.9950534422</v>
      </c>
      <c r="E140" s="377">
        <f>IF(+J96&lt;F139,J96,D140)</f>
        <v>401624.59090909088</v>
      </c>
      <c r="F140" s="55">
        <f t="shared" si="70"/>
        <v>955294.40414435137</v>
      </c>
      <c r="G140" s="55">
        <f t="shared" si="71"/>
        <v>1156106.6995988968</v>
      </c>
      <c r="H140" s="379">
        <f t="shared" si="68"/>
        <v>545590.32674632221</v>
      </c>
      <c r="I140" s="398">
        <f t="shared" si="69"/>
        <v>545590.32674632221</v>
      </c>
      <c r="J140" s="54">
        <f t="shared" si="72"/>
        <v>0</v>
      </c>
      <c r="K140" s="54"/>
      <c r="L140" s="129"/>
      <c r="M140" s="54">
        <f t="shared" si="73"/>
        <v>0</v>
      </c>
      <c r="N140" s="129"/>
      <c r="O140" s="54">
        <f t="shared" si="74"/>
        <v>0</v>
      </c>
      <c r="P140" s="54">
        <f t="shared" si="75"/>
        <v>0</v>
      </c>
      <c r="Q140" s="1"/>
    </row>
    <row r="141" spans="2:17" ht="12.5">
      <c r="B141" s="7" t="str">
        <f t="shared" si="47"/>
        <v/>
      </c>
      <c r="C141" s="50">
        <f>IF(D93="","-",+C140+1)</f>
        <v>2051</v>
      </c>
      <c r="D141" s="12">
        <f>IF(F140+SUM(E$99:E140)=D$92,F140,D$92-SUM(E$99:E140))</f>
        <v>955294.40414435137</v>
      </c>
      <c r="E141" s="377">
        <f>IF(+J96&lt;F140,J96,D141)</f>
        <v>401624.59090909088</v>
      </c>
      <c r="F141" s="55">
        <f t="shared" si="70"/>
        <v>553669.81323526055</v>
      </c>
      <c r="G141" s="55">
        <f t="shared" si="71"/>
        <v>754482.10868980596</v>
      </c>
      <c r="H141" s="379">
        <f t="shared" si="68"/>
        <v>495577.4864257751</v>
      </c>
      <c r="I141" s="398">
        <f t="shared" si="69"/>
        <v>495577.4864257751</v>
      </c>
      <c r="J141" s="54">
        <f t="shared" si="72"/>
        <v>0</v>
      </c>
      <c r="K141" s="54"/>
      <c r="L141" s="129"/>
      <c r="M141" s="54">
        <f t="shared" si="73"/>
        <v>0</v>
      </c>
      <c r="N141" s="129"/>
      <c r="O141" s="54">
        <f t="shared" si="74"/>
        <v>0</v>
      </c>
      <c r="P141" s="54">
        <f t="shared" si="75"/>
        <v>0</v>
      </c>
      <c r="Q141" s="1"/>
    </row>
    <row r="142" spans="2:17" ht="12.5">
      <c r="B142" s="7" t="str">
        <f t="shared" si="47"/>
        <v/>
      </c>
      <c r="C142" s="50">
        <f>IF(D93="","-",+C141+1)</f>
        <v>2052</v>
      </c>
      <c r="D142" s="12">
        <f>IF(F141+SUM(E$99:E141)=D$92,F141,D$92-SUM(E$99:E141))</f>
        <v>553669.81323526055</v>
      </c>
      <c r="E142" s="377">
        <f>IF(+J96&lt;F141,J96,D142)</f>
        <v>401624.59090909088</v>
      </c>
      <c r="F142" s="55">
        <f t="shared" si="70"/>
        <v>152045.22232616966</v>
      </c>
      <c r="G142" s="55">
        <f t="shared" si="71"/>
        <v>352857.51778071513</v>
      </c>
      <c r="H142" s="379">
        <f t="shared" si="68"/>
        <v>445564.64610522811</v>
      </c>
      <c r="I142" s="398">
        <f t="shared" si="69"/>
        <v>445564.64610522811</v>
      </c>
      <c r="J142" s="54">
        <f t="shared" si="72"/>
        <v>0</v>
      </c>
      <c r="K142" s="54"/>
      <c r="L142" s="129"/>
      <c r="M142" s="54">
        <f t="shared" si="73"/>
        <v>0</v>
      </c>
      <c r="N142" s="129"/>
      <c r="O142" s="54">
        <f t="shared" si="74"/>
        <v>0</v>
      </c>
      <c r="P142" s="54">
        <f t="shared" si="75"/>
        <v>0</v>
      </c>
      <c r="Q142" s="1"/>
    </row>
    <row r="143" spans="2:17" ht="12.5">
      <c r="B143" s="7" t="str">
        <f t="shared" si="47"/>
        <v/>
      </c>
      <c r="C143" s="50">
        <f>IF(D93="","-",+C142+1)</f>
        <v>2053</v>
      </c>
      <c r="D143" s="12">
        <f>IF(F142+SUM(E$99:E142)=D$92,F142,D$92-SUM(E$99:E142))</f>
        <v>152045.22232616966</v>
      </c>
      <c r="E143" s="377">
        <f>IF(+J96&lt;F142,J96,D143)</f>
        <v>152045.22232616966</v>
      </c>
      <c r="F143" s="55">
        <f t="shared" si="70"/>
        <v>0</v>
      </c>
      <c r="G143" s="55">
        <f t="shared" si="71"/>
        <v>76022.611163084832</v>
      </c>
      <c r="H143" s="379">
        <f t="shared" si="68"/>
        <v>161512.03984410153</v>
      </c>
      <c r="I143" s="398">
        <f t="shared" si="69"/>
        <v>161512.03984410153</v>
      </c>
      <c r="J143" s="54">
        <f t="shared" si="72"/>
        <v>0</v>
      </c>
      <c r="K143" s="54"/>
      <c r="L143" s="129"/>
      <c r="M143" s="54">
        <f t="shared" si="73"/>
        <v>0</v>
      </c>
      <c r="N143" s="129"/>
      <c r="O143" s="54">
        <f t="shared" si="74"/>
        <v>0</v>
      </c>
      <c r="P143" s="54">
        <f t="shared" si="75"/>
        <v>0</v>
      </c>
      <c r="Q143" s="1"/>
    </row>
    <row r="144" spans="2:17" ht="12.5">
      <c r="B144" s="7" t="str">
        <f t="shared" si="47"/>
        <v/>
      </c>
      <c r="C144" s="50">
        <f>IF(D93="","-",+C143+1)</f>
        <v>2054</v>
      </c>
      <c r="D144" s="12">
        <f>IF(F143+SUM(E$99:E143)=D$92,F143,D$92-SUM(E$99:E143))</f>
        <v>0</v>
      </c>
      <c r="E144" s="377">
        <f>IF(+J96&lt;F143,J96,D144)</f>
        <v>0</v>
      </c>
      <c r="F144" s="55">
        <f t="shared" si="70"/>
        <v>0</v>
      </c>
      <c r="G144" s="55">
        <f t="shared" si="71"/>
        <v>0</v>
      </c>
      <c r="H144" s="379">
        <f t="shared" si="68"/>
        <v>0</v>
      </c>
      <c r="I144" s="398">
        <f t="shared" si="69"/>
        <v>0</v>
      </c>
      <c r="J144" s="54">
        <f t="shared" si="72"/>
        <v>0</v>
      </c>
      <c r="K144" s="54"/>
      <c r="L144" s="129"/>
      <c r="M144" s="54">
        <f t="shared" si="73"/>
        <v>0</v>
      </c>
      <c r="N144" s="129"/>
      <c r="O144" s="54">
        <f t="shared" si="74"/>
        <v>0</v>
      </c>
      <c r="P144" s="54">
        <f t="shared" si="75"/>
        <v>0</v>
      </c>
      <c r="Q144" s="1"/>
    </row>
    <row r="145" spans="2:17" ht="12.5">
      <c r="B145" s="7" t="str">
        <f t="shared" si="47"/>
        <v/>
      </c>
      <c r="C145" s="50">
        <f>IF(D93="","-",+C144+1)</f>
        <v>2055</v>
      </c>
      <c r="D145" s="12">
        <f>IF(F144+SUM(E$99:E144)=D$92,F144,D$92-SUM(E$99:E144))</f>
        <v>0</v>
      </c>
      <c r="E145" s="377">
        <f>IF(+J96&lt;F144,J96,D145)</f>
        <v>0</v>
      </c>
      <c r="F145" s="55">
        <f t="shared" si="70"/>
        <v>0</v>
      </c>
      <c r="G145" s="55">
        <f t="shared" si="71"/>
        <v>0</v>
      </c>
      <c r="H145" s="379">
        <f t="shared" si="68"/>
        <v>0</v>
      </c>
      <c r="I145" s="398">
        <f t="shared" si="69"/>
        <v>0</v>
      </c>
      <c r="J145" s="54">
        <f t="shared" si="72"/>
        <v>0</v>
      </c>
      <c r="K145" s="54"/>
      <c r="L145" s="129"/>
      <c r="M145" s="54">
        <f t="shared" si="73"/>
        <v>0</v>
      </c>
      <c r="N145" s="129"/>
      <c r="O145" s="54">
        <f t="shared" si="74"/>
        <v>0</v>
      </c>
      <c r="P145" s="54">
        <f t="shared" si="75"/>
        <v>0</v>
      </c>
      <c r="Q145" s="1"/>
    </row>
    <row r="146" spans="2:17" ht="12.5">
      <c r="B146" s="7" t="str">
        <f t="shared" si="47"/>
        <v/>
      </c>
      <c r="C146" s="50">
        <f>IF(D93="","-",+C145+1)</f>
        <v>2056</v>
      </c>
      <c r="D146" s="12">
        <f>IF(F145+SUM(E$99:E145)=D$92,F145,D$92-SUM(E$99:E145))</f>
        <v>0</v>
      </c>
      <c r="E146" s="377">
        <f>IF(+J96&lt;F145,J96,D146)</f>
        <v>0</v>
      </c>
      <c r="F146" s="55">
        <f t="shared" si="70"/>
        <v>0</v>
      </c>
      <c r="G146" s="55">
        <f t="shared" si="71"/>
        <v>0</v>
      </c>
      <c r="H146" s="379">
        <f t="shared" si="68"/>
        <v>0</v>
      </c>
      <c r="I146" s="398">
        <f t="shared" si="69"/>
        <v>0</v>
      </c>
      <c r="J146" s="54">
        <f t="shared" si="72"/>
        <v>0</v>
      </c>
      <c r="K146" s="54"/>
      <c r="L146" s="129"/>
      <c r="M146" s="54">
        <f t="shared" si="73"/>
        <v>0</v>
      </c>
      <c r="N146" s="129"/>
      <c r="O146" s="54">
        <f t="shared" si="74"/>
        <v>0</v>
      </c>
      <c r="P146" s="54">
        <f t="shared" si="75"/>
        <v>0</v>
      </c>
      <c r="Q146" s="1"/>
    </row>
    <row r="147" spans="2:17" ht="12.5">
      <c r="B147" s="7" t="str">
        <f t="shared" si="47"/>
        <v/>
      </c>
      <c r="C147" s="50">
        <f>IF(D93="","-",+C146+1)</f>
        <v>2057</v>
      </c>
      <c r="D147" s="12">
        <f>IF(F146+SUM(E$99:E146)=D$92,F146,D$92-SUM(E$99:E146))</f>
        <v>0</v>
      </c>
      <c r="E147" s="377">
        <f>IF(+J96&lt;F146,J96,D147)</f>
        <v>0</v>
      </c>
      <c r="F147" s="55">
        <f t="shared" si="70"/>
        <v>0</v>
      </c>
      <c r="G147" s="55">
        <f t="shared" si="71"/>
        <v>0</v>
      </c>
      <c r="H147" s="379">
        <f t="shared" si="68"/>
        <v>0</v>
      </c>
      <c r="I147" s="398">
        <f t="shared" si="69"/>
        <v>0</v>
      </c>
      <c r="J147" s="54">
        <f t="shared" si="72"/>
        <v>0</v>
      </c>
      <c r="K147" s="54"/>
      <c r="L147" s="129"/>
      <c r="M147" s="54">
        <f t="shared" si="73"/>
        <v>0</v>
      </c>
      <c r="N147" s="129"/>
      <c r="O147" s="54">
        <f t="shared" si="74"/>
        <v>0</v>
      </c>
      <c r="P147" s="54">
        <f t="shared" si="75"/>
        <v>0</v>
      </c>
      <c r="Q147" s="1"/>
    </row>
    <row r="148" spans="2:17" ht="12.5">
      <c r="B148" s="7" t="str">
        <f t="shared" si="47"/>
        <v/>
      </c>
      <c r="C148" s="50">
        <f>IF(D93="","-",+C147+1)</f>
        <v>2058</v>
      </c>
      <c r="D148" s="12">
        <f>IF(F147+SUM(E$99:E147)=D$92,F147,D$92-SUM(E$99:E147))</f>
        <v>0</v>
      </c>
      <c r="E148" s="377">
        <f>IF(+J96&lt;F147,J96,D148)</f>
        <v>0</v>
      </c>
      <c r="F148" s="55">
        <f t="shared" si="70"/>
        <v>0</v>
      </c>
      <c r="G148" s="55">
        <f t="shared" si="71"/>
        <v>0</v>
      </c>
      <c r="H148" s="379">
        <f t="shared" si="68"/>
        <v>0</v>
      </c>
      <c r="I148" s="398">
        <f t="shared" si="69"/>
        <v>0</v>
      </c>
      <c r="J148" s="54">
        <f t="shared" si="72"/>
        <v>0</v>
      </c>
      <c r="K148" s="54"/>
      <c r="L148" s="129"/>
      <c r="M148" s="54">
        <f t="shared" si="73"/>
        <v>0</v>
      </c>
      <c r="N148" s="129"/>
      <c r="O148" s="54">
        <f t="shared" si="74"/>
        <v>0</v>
      </c>
      <c r="P148" s="54">
        <f t="shared" si="75"/>
        <v>0</v>
      </c>
      <c r="Q148" s="1"/>
    </row>
    <row r="149" spans="2:17" ht="12.5">
      <c r="B149" s="7" t="str">
        <f t="shared" si="47"/>
        <v/>
      </c>
      <c r="C149" s="50">
        <f>IF(D93="","-",+C148+1)</f>
        <v>2059</v>
      </c>
      <c r="D149" s="12">
        <f>IF(F148+SUM(E$99:E148)=D$92,F148,D$92-SUM(E$99:E148))</f>
        <v>0</v>
      </c>
      <c r="E149" s="377">
        <f>IF(+J96&lt;F148,J96,D149)</f>
        <v>0</v>
      </c>
      <c r="F149" s="55">
        <f t="shared" si="70"/>
        <v>0</v>
      </c>
      <c r="G149" s="55">
        <f t="shared" si="71"/>
        <v>0</v>
      </c>
      <c r="H149" s="379">
        <f t="shared" si="68"/>
        <v>0</v>
      </c>
      <c r="I149" s="398">
        <f t="shared" si="69"/>
        <v>0</v>
      </c>
      <c r="J149" s="54">
        <f t="shared" si="72"/>
        <v>0</v>
      </c>
      <c r="K149" s="54"/>
      <c r="L149" s="129"/>
      <c r="M149" s="54">
        <f t="shared" si="73"/>
        <v>0</v>
      </c>
      <c r="N149" s="129"/>
      <c r="O149" s="54">
        <f t="shared" si="74"/>
        <v>0</v>
      </c>
      <c r="P149" s="54">
        <f t="shared" si="75"/>
        <v>0</v>
      </c>
      <c r="Q149" s="1"/>
    </row>
    <row r="150" spans="2:17" ht="12.5">
      <c r="B150" s="7" t="str">
        <f t="shared" si="47"/>
        <v/>
      </c>
      <c r="C150" s="50">
        <f>IF(D93="","-",+C149+1)</f>
        <v>2060</v>
      </c>
      <c r="D150" s="12">
        <f>IF(F149+SUM(E$99:E149)=D$92,F149,D$92-SUM(E$99:E149))</f>
        <v>0</v>
      </c>
      <c r="E150" s="377">
        <f>IF(+J96&lt;F149,J96,D150)</f>
        <v>0</v>
      </c>
      <c r="F150" s="55">
        <f t="shared" si="70"/>
        <v>0</v>
      </c>
      <c r="G150" s="55">
        <f t="shared" si="71"/>
        <v>0</v>
      </c>
      <c r="H150" s="379">
        <f t="shared" si="68"/>
        <v>0</v>
      </c>
      <c r="I150" s="398">
        <f t="shared" si="69"/>
        <v>0</v>
      </c>
      <c r="J150" s="54">
        <f t="shared" si="72"/>
        <v>0</v>
      </c>
      <c r="K150" s="54"/>
      <c r="L150" s="129"/>
      <c r="M150" s="54">
        <f t="shared" si="73"/>
        <v>0</v>
      </c>
      <c r="N150" s="129"/>
      <c r="O150" s="54">
        <f t="shared" si="74"/>
        <v>0</v>
      </c>
      <c r="P150" s="54">
        <f t="shared" si="75"/>
        <v>0</v>
      </c>
      <c r="Q150" s="1"/>
    </row>
    <row r="151" spans="2:17" ht="12.5">
      <c r="B151" s="7" t="str">
        <f t="shared" si="47"/>
        <v/>
      </c>
      <c r="C151" s="50">
        <f>IF(D93="","-",+C150+1)</f>
        <v>2061</v>
      </c>
      <c r="D151" s="12">
        <f>IF(F150+SUM(E$99:E150)=D$92,F150,D$92-SUM(E$99:E150))</f>
        <v>0</v>
      </c>
      <c r="E151" s="377">
        <f>IF(+J96&lt;F150,J96,D151)</f>
        <v>0</v>
      </c>
      <c r="F151" s="55">
        <f t="shared" si="70"/>
        <v>0</v>
      </c>
      <c r="G151" s="55">
        <f t="shared" si="71"/>
        <v>0</v>
      </c>
      <c r="H151" s="379">
        <f t="shared" si="68"/>
        <v>0</v>
      </c>
      <c r="I151" s="398">
        <f t="shared" si="69"/>
        <v>0</v>
      </c>
      <c r="J151" s="54">
        <f t="shared" si="72"/>
        <v>0</v>
      </c>
      <c r="K151" s="54"/>
      <c r="L151" s="129"/>
      <c r="M151" s="54">
        <f t="shared" si="73"/>
        <v>0</v>
      </c>
      <c r="N151" s="129"/>
      <c r="O151" s="54">
        <f t="shared" si="74"/>
        <v>0</v>
      </c>
      <c r="P151" s="54">
        <f t="shared" si="75"/>
        <v>0</v>
      </c>
      <c r="Q151" s="1"/>
    </row>
    <row r="152" spans="2:17" ht="12.5">
      <c r="B152" s="7" t="str">
        <f t="shared" si="47"/>
        <v/>
      </c>
      <c r="C152" s="50">
        <f>IF(D93="","-",+C151+1)</f>
        <v>2062</v>
      </c>
      <c r="D152" s="12">
        <f>IF(F151+SUM(E$99:E151)=D$92,F151,D$92-SUM(E$99:E151))</f>
        <v>0</v>
      </c>
      <c r="E152" s="377">
        <f>IF(+J96&lt;F151,J96,D152)</f>
        <v>0</v>
      </c>
      <c r="F152" s="55">
        <f t="shared" si="70"/>
        <v>0</v>
      </c>
      <c r="G152" s="55">
        <f t="shared" si="71"/>
        <v>0</v>
      </c>
      <c r="H152" s="379">
        <f t="shared" si="68"/>
        <v>0</v>
      </c>
      <c r="I152" s="398">
        <f t="shared" si="69"/>
        <v>0</v>
      </c>
      <c r="J152" s="54">
        <f t="shared" si="72"/>
        <v>0</v>
      </c>
      <c r="K152" s="54"/>
      <c r="L152" s="129"/>
      <c r="M152" s="54">
        <f t="shared" si="73"/>
        <v>0</v>
      </c>
      <c r="N152" s="129"/>
      <c r="O152" s="54">
        <f t="shared" si="74"/>
        <v>0</v>
      </c>
      <c r="P152" s="54">
        <f t="shared" si="75"/>
        <v>0</v>
      </c>
      <c r="Q152" s="1"/>
    </row>
    <row r="153" spans="2:17" ht="12.5">
      <c r="B153" s="7" t="str">
        <f t="shared" si="47"/>
        <v/>
      </c>
      <c r="C153" s="50">
        <f>IF(D93="","-",+C152+1)</f>
        <v>2063</v>
      </c>
      <c r="D153" s="12">
        <f>IF(F152+SUM(E$99:E152)=D$92,F152,D$92-SUM(E$99:E152))</f>
        <v>0</v>
      </c>
      <c r="E153" s="377">
        <f>IF(+J96&lt;F152,J96,D153)</f>
        <v>0</v>
      </c>
      <c r="F153" s="55">
        <f t="shared" si="70"/>
        <v>0</v>
      </c>
      <c r="G153" s="55">
        <f t="shared" si="71"/>
        <v>0</v>
      </c>
      <c r="H153" s="379">
        <f t="shared" si="68"/>
        <v>0</v>
      </c>
      <c r="I153" s="398">
        <f t="shared" si="69"/>
        <v>0</v>
      </c>
      <c r="J153" s="54">
        <f t="shared" si="72"/>
        <v>0</v>
      </c>
      <c r="K153" s="54"/>
      <c r="L153" s="129"/>
      <c r="M153" s="54">
        <f t="shared" si="73"/>
        <v>0</v>
      </c>
      <c r="N153" s="129"/>
      <c r="O153" s="54">
        <f t="shared" si="74"/>
        <v>0</v>
      </c>
      <c r="P153" s="54">
        <f t="shared" si="75"/>
        <v>0</v>
      </c>
      <c r="Q153" s="1"/>
    </row>
    <row r="154" spans="2:17" ht="13" thickBot="1">
      <c r="B154" s="7" t="str">
        <f t="shared" si="47"/>
        <v/>
      </c>
      <c r="C154" s="59">
        <f>IF(D93="","-",+C153+1)</f>
        <v>2064</v>
      </c>
      <c r="D154" s="84">
        <f>IF(F153+SUM(E$99:E153)=D$92,F153,D$92-SUM(E$99:E153))</f>
        <v>0</v>
      </c>
      <c r="E154" s="380">
        <f>IF(+J96&lt;F153,J96,D154)</f>
        <v>0</v>
      </c>
      <c r="F154" s="60">
        <f t="shared" si="70"/>
        <v>0</v>
      </c>
      <c r="G154" s="60">
        <f t="shared" si="71"/>
        <v>0</v>
      </c>
      <c r="H154" s="381">
        <f t="shared" si="68"/>
        <v>0</v>
      </c>
      <c r="I154" s="399">
        <f t="shared" si="69"/>
        <v>0</v>
      </c>
      <c r="J154" s="64">
        <f t="shared" si="72"/>
        <v>0</v>
      </c>
      <c r="K154" s="54"/>
      <c r="L154" s="130"/>
      <c r="M154" s="64">
        <f t="shared" si="73"/>
        <v>0</v>
      </c>
      <c r="N154" s="130"/>
      <c r="O154" s="64">
        <f t="shared" si="74"/>
        <v>0</v>
      </c>
      <c r="P154" s="64">
        <f t="shared" si="75"/>
        <v>0</v>
      </c>
      <c r="Q154" s="1"/>
    </row>
    <row r="155" spans="2:17" ht="12.5">
      <c r="C155" s="12" t="s">
        <v>78</v>
      </c>
      <c r="D155" s="292"/>
      <c r="E155" s="292">
        <f>SUM(E99:E154)</f>
        <v>17671482.000000015</v>
      </c>
      <c r="F155" s="292"/>
      <c r="G155" s="292"/>
      <c r="H155" s="292">
        <f>SUM(H99:H154)</f>
        <v>66814588.181824088</v>
      </c>
      <c r="I155" s="292">
        <f>SUM(I99:I154)</f>
        <v>66814588.181824088</v>
      </c>
      <c r="J155" s="292">
        <f>SUM(J99:J154)</f>
        <v>0</v>
      </c>
      <c r="K155" s="292"/>
      <c r="L155" s="292"/>
      <c r="M155" s="292"/>
      <c r="N155" s="292"/>
      <c r="O155" s="292"/>
      <c r="P155" s="1"/>
      <c r="Q155" s="1"/>
    </row>
    <row r="156" spans="2:17" ht="12.5"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  <c r="Q157" s="1"/>
    </row>
    <row r="158" spans="2:17" ht="12.5"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55" priority="1" stopIfTrue="1" operator="equal">
      <formula>$I$10</formula>
    </cfRule>
  </conditionalFormatting>
  <conditionalFormatting sqref="C99:C154">
    <cfRule type="cellIs" dxfId="15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86"/>
  <dimension ref="A1:Q162"/>
  <sheetViews>
    <sheetView topLeftCell="A20" zoomScaleNormal="100" zoomScaleSheetLayoutView="75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37 of 77</v>
      </c>
      <c r="Q1" s="13"/>
    </row>
    <row r="2" spans="1:17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101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/>
      <c r="P3" s="97">
        <v>1</v>
      </c>
    </row>
    <row r="4" spans="1:17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7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541552.40441967233</v>
      </c>
      <c r="P5" s="1"/>
    </row>
    <row r="6" spans="1:17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541552.40441967233</v>
      </c>
      <c r="O6" s="1"/>
      <c r="P6" s="1"/>
    </row>
    <row r="7" spans="1:17" ht="13.5" thickBot="1">
      <c r="C7" s="25" t="s">
        <v>48</v>
      </c>
      <c r="D7" s="90" t="s">
        <v>301</v>
      </c>
      <c r="E7" s="405"/>
      <c r="F7" s="405"/>
      <c r="G7" s="405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7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300</v>
      </c>
      <c r="E9" s="456" t="s">
        <v>498</v>
      </c>
      <c r="F9" s="31"/>
      <c r="G9" s="461" t="s">
        <v>551</v>
      </c>
      <c r="H9" s="31"/>
      <c r="I9" s="32"/>
      <c r="J9" s="33"/>
      <c r="P9" s="1"/>
    </row>
    <row r="10" spans="1:17" ht="13">
      <c r="C10" s="34" t="s">
        <v>51</v>
      </c>
      <c r="D10" s="362">
        <v>5048526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7" ht="12.5">
      <c r="C11" s="34" t="s">
        <v>54</v>
      </c>
      <c r="D11" s="37">
        <v>2013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2">
        <v>6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123134.78048780488</v>
      </c>
      <c r="J14" s="292"/>
      <c r="K14" s="292"/>
      <c r="L14" s="292"/>
      <c r="M14" s="292"/>
      <c r="N14" s="292"/>
      <c r="O14" s="1"/>
      <c r="P14" s="1"/>
    </row>
    <row r="15" spans="1:17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42" t="s">
        <v>68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2013</v>
      </c>
      <c r="D17" s="425">
        <v>4585200</v>
      </c>
      <c r="E17" s="426">
        <v>54585.71428571429</v>
      </c>
      <c r="F17" s="425">
        <v>4530614.2857142854</v>
      </c>
      <c r="G17" s="426">
        <v>688813.18815380184</v>
      </c>
      <c r="H17" s="420">
        <v>688813.18815380184</v>
      </c>
      <c r="I17" s="422">
        <v>0</v>
      </c>
      <c r="J17" s="52"/>
      <c r="K17" s="112">
        <f t="shared" ref="K17:K22" si="0">G17</f>
        <v>688813.18815380184</v>
      </c>
      <c r="L17" s="53">
        <f t="shared" ref="L17:L22" si="1">IF(K17&lt;&gt;0,+G17-K17,0)</f>
        <v>0</v>
      </c>
      <c r="M17" s="112">
        <f t="shared" ref="M17:M22" si="2">H17</f>
        <v>688813.18815380184</v>
      </c>
      <c r="N17" s="53">
        <f t="shared" ref="N17:N22" si="3">IF(M17&lt;&gt;0,+H17-M17,0)</f>
        <v>0</v>
      </c>
      <c r="O17" s="54">
        <f t="shared" ref="O17:O22" si="4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2014</v>
      </c>
      <c r="D18" s="425">
        <v>4530614.2857142854</v>
      </c>
      <c r="E18" s="419">
        <v>120194.88095238095</v>
      </c>
      <c r="F18" s="425">
        <v>4410419.4047619049</v>
      </c>
      <c r="G18" s="419">
        <v>715206.80444444832</v>
      </c>
      <c r="H18" s="420">
        <v>715206.80444444832</v>
      </c>
      <c r="I18" s="422">
        <v>0</v>
      </c>
      <c r="J18" s="52"/>
      <c r="K18" s="113">
        <f t="shared" si="0"/>
        <v>715206.80444444832</v>
      </c>
      <c r="L18" s="54">
        <f t="shared" si="1"/>
        <v>0</v>
      </c>
      <c r="M18" s="113">
        <f t="shared" si="2"/>
        <v>715206.80444444832</v>
      </c>
      <c r="N18" s="54">
        <f t="shared" si="3"/>
        <v>0</v>
      </c>
      <c r="O18" s="54">
        <f t="shared" si="4"/>
        <v>0</v>
      </c>
      <c r="P18" s="1"/>
    </row>
    <row r="19" spans="2:16" ht="12.5">
      <c r="B19" s="7" t="str">
        <f>IF(D19=F18,"","IU")</f>
        <v/>
      </c>
      <c r="C19" s="50">
        <f>IF(D11="","-",+C18+1)</f>
        <v>2015</v>
      </c>
      <c r="D19" s="425">
        <v>4410419.4047619049</v>
      </c>
      <c r="E19" s="419">
        <v>120203</v>
      </c>
      <c r="F19" s="425">
        <v>4290216.4047619049</v>
      </c>
      <c r="G19" s="419">
        <v>685245.09772932425</v>
      </c>
      <c r="H19" s="420">
        <v>685245.09772932425</v>
      </c>
      <c r="I19" s="52">
        <v>0</v>
      </c>
      <c r="J19" s="52"/>
      <c r="K19" s="113">
        <f t="shared" si="0"/>
        <v>685245.09772932425</v>
      </c>
      <c r="L19" s="54">
        <f t="shared" si="1"/>
        <v>0</v>
      </c>
      <c r="M19" s="113">
        <f t="shared" si="2"/>
        <v>685245.09772932425</v>
      </c>
      <c r="N19" s="54">
        <f t="shared" si="3"/>
        <v>0</v>
      </c>
      <c r="O19" s="54">
        <f t="shared" si="4"/>
        <v>0</v>
      </c>
      <c r="P19" s="1"/>
    </row>
    <row r="20" spans="2:16" ht="12.5">
      <c r="B20" s="7" t="str">
        <f t="shared" ref="B20:B72" si="5">IF(D20=F19,"","IU")</f>
        <v>IU</v>
      </c>
      <c r="C20" s="50">
        <f>IF(D11="","-",+C19+1)</f>
        <v>2016</v>
      </c>
      <c r="D20" s="425">
        <v>4753542.4047619049</v>
      </c>
      <c r="E20" s="419">
        <v>120203</v>
      </c>
      <c r="F20" s="425">
        <v>4633339.4047619049</v>
      </c>
      <c r="G20" s="419">
        <v>722907.67402559891</v>
      </c>
      <c r="H20" s="420">
        <v>722907.67402559891</v>
      </c>
      <c r="I20" s="52">
        <f>H20-G20</f>
        <v>0</v>
      </c>
      <c r="J20" s="52"/>
      <c r="K20" s="113">
        <f t="shared" si="0"/>
        <v>722907.67402559891</v>
      </c>
      <c r="L20" s="54">
        <f t="shared" si="1"/>
        <v>0</v>
      </c>
      <c r="M20" s="113">
        <f t="shared" si="2"/>
        <v>722907.67402559891</v>
      </c>
      <c r="N20" s="54">
        <f t="shared" si="3"/>
        <v>0</v>
      </c>
      <c r="O20" s="54">
        <f t="shared" si="4"/>
        <v>0</v>
      </c>
      <c r="P20" s="1"/>
    </row>
    <row r="21" spans="2:16" ht="12.5">
      <c r="B21" s="7" t="str">
        <f t="shared" si="5"/>
        <v/>
      </c>
      <c r="C21" s="50">
        <f>IF(D11="","-",+C20+1)</f>
        <v>2017</v>
      </c>
      <c r="D21" s="425">
        <v>4633339.4047619049</v>
      </c>
      <c r="E21" s="419">
        <v>117407.58139534884</v>
      </c>
      <c r="F21" s="425">
        <v>4515931.8233665563</v>
      </c>
      <c r="G21" s="419">
        <v>684170.77799365029</v>
      </c>
      <c r="H21" s="420">
        <v>684170.77799365029</v>
      </c>
      <c r="I21" s="52">
        <f t="shared" ref="I21:I72" si="6">H21-G21</f>
        <v>0</v>
      </c>
      <c r="J21" s="52"/>
      <c r="K21" s="113">
        <f t="shared" si="0"/>
        <v>684170.77799365029</v>
      </c>
      <c r="L21" s="54">
        <f t="shared" si="1"/>
        <v>0</v>
      </c>
      <c r="M21" s="113">
        <f t="shared" si="2"/>
        <v>684170.77799365029</v>
      </c>
      <c r="N21" s="54">
        <f t="shared" si="3"/>
        <v>0</v>
      </c>
      <c r="O21" s="54">
        <f t="shared" si="4"/>
        <v>0</v>
      </c>
      <c r="P21" s="1"/>
    </row>
    <row r="22" spans="2:16" ht="12.5">
      <c r="B22" s="7" t="str">
        <f t="shared" si="5"/>
        <v/>
      </c>
      <c r="C22" s="50">
        <f>IF(D11="","-",+C21+1)</f>
        <v>2018</v>
      </c>
      <c r="D22" s="425">
        <v>4515931.8233665563</v>
      </c>
      <c r="E22" s="419">
        <v>123134.78048780488</v>
      </c>
      <c r="F22" s="425">
        <v>4392797.0428787516</v>
      </c>
      <c r="G22" s="419">
        <v>689258.21441361541</v>
      </c>
      <c r="H22" s="420">
        <v>689258.21441361541</v>
      </c>
      <c r="I22" s="52">
        <f t="shared" si="6"/>
        <v>0</v>
      </c>
      <c r="J22" s="52"/>
      <c r="K22" s="113">
        <f t="shared" si="0"/>
        <v>689258.21441361541</v>
      </c>
      <c r="L22" s="54">
        <f t="shared" si="1"/>
        <v>0</v>
      </c>
      <c r="M22" s="113">
        <f t="shared" si="2"/>
        <v>689258.21441361541</v>
      </c>
      <c r="N22" s="54">
        <f t="shared" si="3"/>
        <v>0</v>
      </c>
      <c r="O22" s="54">
        <f t="shared" si="4"/>
        <v>0</v>
      </c>
      <c r="P22" s="1"/>
    </row>
    <row r="23" spans="2:16" ht="12.5">
      <c r="B23" s="7" t="str">
        <f t="shared" si="5"/>
        <v/>
      </c>
      <c r="C23" s="50">
        <f>IF(D11="","-",+C22+1)</f>
        <v>2019</v>
      </c>
      <c r="D23" s="425">
        <v>4392797.0428787516</v>
      </c>
      <c r="E23" s="419">
        <v>123134.78048780488</v>
      </c>
      <c r="F23" s="425">
        <v>4269662.262390947</v>
      </c>
      <c r="G23" s="419">
        <v>673608.51044078905</v>
      </c>
      <c r="H23" s="420">
        <v>673608.51044078905</v>
      </c>
      <c r="I23" s="52">
        <f t="shared" si="6"/>
        <v>0</v>
      </c>
      <c r="J23" s="52"/>
      <c r="K23" s="113">
        <f t="shared" ref="K23" si="7">G23</f>
        <v>673608.51044078905</v>
      </c>
      <c r="L23" s="54">
        <f t="shared" ref="L23" si="8">IF(K23&lt;&gt;0,+G23-K23,0)</f>
        <v>0</v>
      </c>
      <c r="M23" s="113">
        <f t="shared" ref="M23" si="9">H23</f>
        <v>673608.51044078905</v>
      </c>
      <c r="N23" s="54">
        <f t="shared" ref="N23:N72" si="10">IF(M23&lt;&gt;0,+H23-M23,0)</f>
        <v>0</v>
      </c>
      <c r="O23" s="54">
        <f t="shared" ref="O23:O72" si="11">+N23-L23</f>
        <v>0</v>
      </c>
      <c r="P23" s="1"/>
    </row>
    <row r="24" spans="2:16" ht="12.5">
      <c r="B24" s="7" t="str">
        <f t="shared" si="5"/>
        <v/>
      </c>
      <c r="C24" s="50">
        <f>IF(D11="","-",+C23+1)</f>
        <v>2020</v>
      </c>
      <c r="D24" s="425">
        <v>4269662.262390947</v>
      </c>
      <c r="E24" s="419">
        <v>123134.78048780488</v>
      </c>
      <c r="F24" s="425">
        <v>4146527.4819031423</v>
      </c>
      <c r="G24" s="419">
        <v>553772.08511902799</v>
      </c>
      <c r="H24" s="420">
        <v>553772.08511902799</v>
      </c>
      <c r="I24" s="52">
        <f t="shared" si="6"/>
        <v>0</v>
      </c>
      <c r="J24" s="52"/>
      <c r="K24" s="113">
        <f t="shared" ref="K24" si="12">G24</f>
        <v>553772.08511902799</v>
      </c>
      <c r="L24" s="54">
        <f t="shared" ref="L24" si="13">IF(K24&lt;&gt;0,+G24-K24,0)</f>
        <v>0</v>
      </c>
      <c r="M24" s="113">
        <f t="shared" ref="M24" si="14">H24</f>
        <v>553772.08511902799</v>
      </c>
      <c r="N24" s="54">
        <f t="shared" si="10"/>
        <v>0</v>
      </c>
      <c r="O24" s="54">
        <f t="shared" si="11"/>
        <v>0</v>
      </c>
      <c r="P24" s="1"/>
    </row>
    <row r="25" spans="2:16" ht="12.5">
      <c r="B25" s="7" t="str">
        <f t="shared" si="5"/>
        <v>IU</v>
      </c>
      <c r="C25" s="50">
        <f>IF(D11="","-",+C24+1)</f>
        <v>2021</v>
      </c>
      <c r="D25" s="425">
        <v>4152254.680995597</v>
      </c>
      <c r="E25" s="419">
        <v>120203</v>
      </c>
      <c r="F25" s="425">
        <v>4032051.680995597</v>
      </c>
      <c r="G25" s="419">
        <v>553989.83619615703</v>
      </c>
      <c r="H25" s="420">
        <v>553989.83619615703</v>
      </c>
      <c r="I25" s="52">
        <f t="shared" si="6"/>
        <v>0</v>
      </c>
      <c r="J25" s="52"/>
      <c r="K25" s="113">
        <f t="shared" ref="K25" si="15">G25</f>
        <v>553989.83619615703</v>
      </c>
      <c r="L25" s="54">
        <f t="shared" ref="L25" si="16">IF(K25&lt;&gt;0,+G25-K25,0)</f>
        <v>0</v>
      </c>
      <c r="M25" s="113">
        <f t="shared" ref="M25" si="17">H25</f>
        <v>553989.83619615703</v>
      </c>
      <c r="N25" s="54">
        <f t="shared" si="10"/>
        <v>0</v>
      </c>
      <c r="O25" s="54">
        <f t="shared" si="11"/>
        <v>0</v>
      </c>
      <c r="P25" s="1"/>
    </row>
    <row r="26" spans="2:16" ht="12.5">
      <c r="B26" s="7" t="str">
        <f t="shared" si="5"/>
        <v>IU</v>
      </c>
      <c r="C26" s="50">
        <f>IF(D11="","-",+C25+1)</f>
        <v>2022</v>
      </c>
      <c r="D26" s="425">
        <v>4026324.4819031414</v>
      </c>
      <c r="E26" s="419">
        <v>120203</v>
      </c>
      <c r="F26" s="425">
        <v>3906121.4819031414</v>
      </c>
      <c r="G26" s="419">
        <v>566181.36123697727</v>
      </c>
      <c r="H26" s="420">
        <v>566181.36123697727</v>
      </c>
      <c r="I26" s="52">
        <f t="shared" si="6"/>
        <v>0</v>
      </c>
      <c r="J26" s="52"/>
      <c r="K26" s="113">
        <f t="shared" ref="K26" si="18">G26</f>
        <v>566181.36123697727</v>
      </c>
      <c r="L26" s="54">
        <f t="shared" ref="L26" si="19">IF(K26&lt;&gt;0,+G26-K26,0)</f>
        <v>0</v>
      </c>
      <c r="M26" s="113">
        <f t="shared" ref="M26" si="20">H26</f>
        <v>566181.36123697727</v>
      </c>
      <c r="N26" s="54">
        <f t="shared" si="10"/>
        <v>0</v>
      </c>
      <c r="O26" s="54">
        <f t="shared" si="11"/>
        <v>0</v>
      </c>
      <c r="P26" s="1"/>
    </row>
    <row r="27" spans="2:16" ht="12.5">
      <c r="B27" s="7" t="str">
        <f t="shared" si="5"/>
        <v/>
      </c>
      <c r="C27" s="50">
        <f>IF(D11="","-",+C26+1)</f>
        <v>2023</v>
      </c>
      <c r="D27" s="425">
        <v>3906121.4819031414</v>
      </c>
      <c r="E27" s="419">
        <v>120203</v>
      </c>
      <c r="F27" s="425">
        <v>3785918.4819031414</v>
      </c>
      <c r="G27" s="419">
        <v>606058.35081928712</v>
      </c>
      <c r="H27" s="420">
        <v>606058.35081928712</v>
      </c>
      <c r="I27" s="52">
        <f t="shared" si="6"/>
        <v>0</v>
      </c>
      <c r="J27" s="52"/>
      <c r="K27" s="113">
        <f t="shared" ref="K27" si="21">G27</f>
        <v>606058.35081928712</v>
      </c>
      <c r="L27" s="54">
        <f t="shared" ref="L27" si="22">IF(K27&lt;&gt;0,+G27-K27,0)</f>
        <v>0</v>
      </c>
      <c r="M27" s="113">
        <f t="shared" ref="M27" si="23">H27</f>
        <v>606058.35081928712</v>
      </c>
      <c r="N27" s="54">
        <f t="shared" ref="N27" si="24">IF(M27&lt;&gt;0,+H27-M27,0)</f>
        <v>0</v>
      </c>
      <c r="O27" s="54">
        <f t="shared" ref="O27" si="25">+N27-L27</f>
        <v>0</v>
      </c>
      <c r="P27" s="1"/>
    </row>
    <row r="28" spans="2:16" ht="12.5">
      <c r="B28" s="7" t="str">
        <f t="shared" si="5"/>
        <v/>
      </c>
      <c r="C28" s="460">
        <f>IF(D11="","-",+C27+1)</f>
        <v>2024</v>
      </c>
      <c r="D28" s="425">
        <v>3785918.4819031414</v>
      </c>
      <c r="E28" s="419">
        <v>114739.22727272728</v>
      </c>
      <c r="F28" s="425">
        <v>3671179.2546304143</v>
      </c>
      <c r="G28" s="419">
        <v>560401.97872855526</v>
      </c>
      <c r="H28" s="420">
        <v>560401.97872855526</v>
      </c>
      <c r="I28" s="52">
        <f t="shared" si="6"/>
        <v>0</v>
      </c>
      <c r="J28" s="52"/>
      <c r="K28" s="113">
        <f t="shared" ref="K28" si="26">G28</f>
        <v>560401.97872855526</v>
      </c>
      <c r="L28" s="54">
        <f t="shared" ref="L28" si="27">IF(K28&lt;&gt;0,+G28-K28,0)</f>
        <v>0</v>
      </c>
      <c r="M28" s="113">
        <f t="shared" ref="M28" si="28">H28</f>
        <v>560401.97872855526</v>
      </c>
      <c r="N28" s="54">
        <f t="shared" ref="N28" si="29">IF(M28&lt;&gt;0,+H28-M28,0)</f>
        <v>0</v>
      </c>
      <c r="O28" s="54">
        <f t="shared" ref="O28" si="30">+N28-L28</f>
        <v>0</v>
      </c>
      <c r="P28" s="1"/>
    </row>
    <row r="29" spans="2:16" ht="13">
      <c r="B29" s="7" t="str">
        <f t="shared" si="5"/>
        <v/>
      </c>
      <c r="C29" s="459">
        <f>IF(D11="","-",+C28+1)</f>
        <v>2025</v>
      </c>
      <c r="D29" s="425">
        <v>3671179.2546304143</v>
      </c>
      <c r="E29" s="419">
        <v>117407.58139534884</v>
      </c>
      <c r="F29" s="425">
        <v>3553771.6732350653</v>
      </c>
      <c r="G29" s="419">
        <v>549915.47551327804</v>
      </c>
      <c r="H29" s="420">
        <v>549915.47551327804</v>
      </c>
      <c r="I29" s="52">
        <f t="shared" si="6"/>
        <v>0</v>
      </c>
      <c r="J29" s="52"/>
      <c r="K29" s="113">
        <f t="shared" ref="K29" si="31">G29</f>
        <v>549915.47551327804</v>
      </c>
      <c r="L29" s="54">
        <f t="shared" ref="L29" si="32">IF(K29&lt;&gt;0,+G29-K29,0)</f>
        <v>0</v>
      </c>
      <c r="M29" s="113">
        <f t="shared" ref="M29" si="33">H29</f>
        <v>549915.47551327804</v>
      </c>
      <c r="N29" s="54">
        <f t="shared" ref="N29" si="34">IF(M29&lt;&gt;0,+H29-M29,0)</f>
        <v>0</v>
      </c>
      <c r="O29" s="54">
        <f t="shared" ref="O29" si="35">+N29-L29</f>
        <v>0</v>
      </c>
      <c r="P29" s="1"/>
    </row>
    <row r="30" spans="2:16" ht="12.5">
      <c r="B30" s="7" t="str">
        <f t="shared" si="5"/>
        <v/>
      </c>
      <c r="C30" s="50">
        <f>IF(D11="","-",+C29+1)</f>
        <v>2026</v>
      </c>
      <c r="D30" s="55">
        <f>IF(F29+SUM(E$17:E29)=D$10,F29,D$10-SUM(E$17:E29))</f>
        <v>3553771.6732350653</v>
      </c>
      <c r="E30" s="377">
        <f t="shared" ref="E30:E72" si="36">IF(+$I$14&lt;F29,$I$14,D30)</f>
        <v>123134.78048780488</v>
      </c>
      <c r="F30" s="55">
        <f t="shared" ref="F30:F72" si="37">+D30-E30</f>
        <v>3430636.8927472606</v>
      </c>
      <c r="G30" s="378">
        <f t="shared" ref="G30:G52" si="38">+I$12*((D30+F30)/2)+E30</f>
        <v>541552.40441967233</v>
      </c>
      <c r="H30" s="363">
        <f t="shared" ref="H30:H52" si="39">+I$13*((D30+F30)/2)+E30</f>
        <v>541552.40441967233</v>
      </c>
      <c r="I30" s="52">
        <f t="shared" si="6"/>
        <v>0</v>
      </c>
      <c r="J30" s="52"/>
      <c r="K30" s="129"/>
      <c r="L30" s="54">
        <f t="shared" ref="L30:L72" si="40">IF(K30&lt;&gt;0,+G30-K30,0)</f>
        <v>0</v>
      </c>
      <c r="M30" s="129"/>
      <c r="N30" s="54">
        <f t="shared" si="10"/>
        <v>0</v>
      </c>
      <c r="O30" s="54">
        <f t="shared" si="11"/>
        <v>0</v>
      </c>
      <c r="P30" s="1"/>
    </row>
    <row r="31" spans="2:16" ht="12.5">
      <c r="B31" s="7" t="str">
        <f t="shared" si="5"/>
        <v/>
      </c>
      <c r="C31" s="50">
        <f>IF(D11="","-",+C30+1)</f>
        <v>2027</v>
      </c>
      <c r="D31" s="55">
        <f>IF(F30+SUM(E$17:E30)=D$10,F30,D$10-SUM(E$17:E30))</f>
        <v>3430636.8927472606</v>
      </c>
      <c r="E31" s="377">
        <f t="shared" si="36"/>
        <v>123134.78048780488</v>
      </c>
      <c r="F31" s="55">
        <f t="shared" si="37"/>
        <v>3307502.112259456</v>
      </c>
      <c r="G31" s="378">
        <f t="shared" si="38"/>
        <v>526799.04004004051</v>
      </c>
      <c r="H31" s="363">
        <f t="shared" si="39"/>
        <v>526799.04004004051</v>
      </c>
      <c r="I31" s="52">
        <f t="shared" si="6"/>
        <v>0</v>
      </c>
      <c r="J31" s="52"/>
      <c r="K31" s="129"/>
      <c r="L31" s="54">
        <f t="shared" si="40"/>
        <v>0</v>
      </c>
      <c r="M31" s="129"/>
      <c r="N31" s="54">
        <f t="shared" si="10"/>
        <v>0</v>
      </c>
      <c r="O31" s="54">
        <f t="shared" si="11"/>
        <v>0</v>
      </c>
      <c r="P31" s="1"/>
    </row>
    <row r="32" spans="2:16" ht="12.5">
      <c r="B32" s="7" t="str">
        <f t="shared" si="5"/>
        <v/>
      </c>
      <c r="C32" s="50">
        <f>IF(D11="","-",+C31+1)</f>
        <v>2028</v>
      </c>
      <c r="D32" s="55">
        <f>IF(F31+SUM(E$17:E31)=D$10,F31,D$10-SUM(E$17:E31))</f>
        <v>3307502.112259456</v>
      </c>
      <c r="E32" s="377">
        <f t="shared" si="36"/>
        <v>123134.78048780488</v>
      </c>
      <c r="F32" s="55">
        <f t="shared" si="37"/>
        <v>3184367.3317716513</v>
      </c>
      <c r="G32" s="378">
        <f t="shared" si="38"/>
        <v>512045.6756604088</v>
      </c>
      <c r="H32" s="363">
        <f t="shared" si="39"/>
        <v>512045.6756604088</v>
      </c>
      <c r="I32" s="52">
        <f t="shared" si="6"/>
        <v>0</v>
      </c>
      <c r="J32" s="52"/>
      <c r="K32" s="129"/>
      <c r="L32" s="54">
        <f t="shared" si="40"/>
        <v>0</v>
      </c>
      <c r="M32" s="129"/>
      <c r="N32" s="54">
        <f t="shared" si="10"/>
        <v>0</v>
      </c>
      <c r="O32" s="54">
        <f t="shared" si="11"/>
        <v>0</v>
      </c>
      <c r="P32" s="1"/>
    </row>
    <row r="33" spans="2:16" ht="12.5">
      <c r="B33" s="7" t="str">
        <f t="shared" si="5"/>
        <v/>
      </c>
      <c r="C33" s="50">
        <f>IF(D11="","-",+C32+1)</f>
        <v>2029</v>
      </c>
      <c r="D33" s="55">
        <f>IF(F32+SUM(E$17:E32)=D$10,F32,D$10-SUM(E$17:E32))</f>
        <v>3184367.3317716513</v>
      </c>
      <c r="E33" s="377">
        <f t="shared" si="36"/>
        <v>123134.78048780488</v>
      </c>
      <c r="F33" s="55">
        <f t="shared" si="37"/>
        <v>3061232.5512838466</v>
      </c>
      <c r="G33" s="378">
        <f t="shared" si="38"/>
        <v>497292.31128077698</v>
      </c>
      <c r="H33" s="363">
        <f t="shared" si="39"/>
        <v>497292.31128077698</v>
      </c>
      <c r="I33" s="52">
        <f t="shared" si="6"/>
        <v>0</v>
      </c>
      <c r="J33" s="52"/>
      <c r="K33" s="129"/>
      <c r="L33" s="54">
        <f t="shared" si="40"/>
        <v>0</v>
      </c>
      <c r="M33" s="129"/>
      <c r="N33" s="54">
        <f t="shared" si="10"/>
        <v>0</v>
      </c>
      <c r="O33" s="54">
        <f t="shared" si="11"/>
        <v>0</v>
      </c>
      <c r="P33" s="1"/>
    </row>
    <row r="34" spans="2:16" ht="12.5">
      <c r="B34" s="7" t="str">
        <f t="shared" si="5"/>
        <v/>
      </c>
      <c r="C34" s="50">
        <f>IF(D11="","-",+C33+1)</f>
        <v>2030</v>
      </c>
      <c r="D34" s="55">
        <f>IF(F33+SUM(E$17:E33)=D$10,F33,D$10-SUM(E$17:E33))</f>
        <v>3061232.5512838466</v>
      </c>
      <c r="E34" s="377">
        <f t="shared" si="36"/>
        <v>123134.78048780488</v>
      </c>
      <c r="F34" s="55">
        <f t="shared" si="37"/>
        <v>2938097.7707960419</v>
      </c>
      <c r="G34" s="378">
        <f t="shared" si="38"/>
        <v>482538.94690114527</v>
      </c>
      <c r="H34" s="363">
        <f t="shared" si="39"/>
        <v>482538.94690114527</v>
      </c>
      <c r="I34" s="52">
        <f t="shared" si="6"/>
        <v>0</v>
      </c>
      <c r="J34" s="52"/>
      <c r="K34" s="129"/>
      <c r="L34" s="54">
        <f t="shared" si="40"/>
        <v>0</v>
      </c>
      <c r="M34" s="129"/>
      <c r="N34" s="54">
        <f t="shared" si="10"/>
        <v>0</v>
      </c>
      <c r="O34" s="54">
        <f t="shared" si="11"/>
        <v>0</v>
      </c>
      <c r="P34" s="1"/>
    </row>
    <row r="35" spans="2:16" ht="12.5">
      <c r="B35" s="7" t="str">
        <f t="shared" si="5"/>
        <v/>
      </c>
      <c r="C35" s="50">
        <f>IF(D11="","-",+C34+1)</f>
        <v>2031</v>
      </c>
      <c r="D35" s="55">
        <f>IF(F34+SUM(E$17:E34)=D$10,F34,D$10-SUM(E$17:E34))</f>
        <v>2938097.7707960419</v>
      </c>
      <c r="E35" s="377">
        <f t="shared" si="36"/>
        <v>123134.78048780488</v>
      </c>
      <c r="F35" s="55">
        <f t="shared" si="37"/>
        <v>2814962.9903082373</v>
      </c>
      <c r="G35" s="378">
        <f t="shared" si="38"/>
        <v>467785.58252151345</v>
      </c>
      <c r="H35" s="363">
        <f t="shared" si="39"/>
        <v>467785.58252151345</v>
      </c>
      <c r="I35" s="52">
        <f t="shared" si="6"/>
        <v>0</v>
      </c>
      <c r="J35" s="52"/>
      <c r="K35" s="129"/>
      <c r="L35" s="54">
        <f t="shared" si="40"/>
        <v>0</v>
      </c>
      <c r="M35" s="129"/>
      <c r="N35" s="54">
        <f t="shared" si="10"/>
        <v>0</v>
      </c>
      <c r="O35" s="54">
        <f t="shared" si="11"/>
        <v>0</v>
      </c>
      <c r="P35" s="1"/>
    </row>
    <row r="36" spans="2:16" ht="12.5">
      <c r="B36" s="7" t="str">
        <f t="shared" si="5"/>
        <v/>
      </c>
      <c r="C36" s="50">
        <f>IF(D11="","-",+C35+1)</f>
        <v>2032</v>
      </c>
      <c r="D36" s="55">
        <f>IF(F35+SUM(E$17:E35)=D$10,F35,D$10-SUM(E$17:E35))</f>
        <v>2814962.9903082373</v>
      </c>
      <c r="E36" s="377">
        <f t="shared" si="36"/>
        <v>123134.78048780488</v>
      </c>
      <c r="F36" s="55">
        <f t="shared" si="37"/>
        <v>2691828.2098204326</v>
      </c>
      <c r="G36" s="378">
        <f t="shared" si="38"/>
        <v>453032.21814188175</v>
      </c>
      <c r="H36" s="363">
        <f t="shared" si="39"/>
        <v>453032.21814188175</v>
      </c>
      <c r="I36" s="52">
        <f t="shared" si="6"/>
        <v>0</v>
      </c>
      <c r="J36" s="52"/>
      <c r="K36" s="129"/>
      <c r="L36" s="54">
        <f t="shared" si="40"/>
        <v>0</v>
      </c>
      <c r="M36" s="129"/>
      <c r="N36" s="54">
        <f t="shared" si="10"/>
        <v>0</v>
      </c>
      <c r="O36" s="54">
        <f t="shared" si="11"/>
        <v>0</v>
      </c>
      <c r="P36" s="1"/>
    </row>
    <row r="37" spans="2:16" ht="12.5">
      <c r="B37" s="7" t="str">
        <f t="shared" si="5"/>
        <v/>
      </c>
      <c r="C37" s="50">
        <f>IF(D11="","-",+C36+1)</f>
        <v>2033</v>
      </c>
      <c r="D37" s="55">
        <f>IF(F36+SUM(E$17:E36)=D$10,F36,D$10-SUM(E$17:E36))</f>
        <v>2691828.2098204326</v>
      </c>
      <c r="E37" s="377">
        <f t="shared" si="36"/>
        <v>123134.78048780488</v>
      </c>
      <c r="F37" s="55">
        <f t="shared" si="37"/>
        <v>2568693.4293326279</v>
      </c>
      <c r="G37" s="378">
        <f t="shared" si="38"/>
        <v>438278.85376224993</v>
      </c>
      <c r="H37" s="363">
        <f t="shared" si="39"/>
        <v>438278.85376224993</v>
      </c>
      <c r="I37" s="52">
        <f t="shared" si="6"/>
        <v>0</v>
      </c>
      <c r="J37" s="52"/>
      <c r="K37" s="129"/>
      <c r="L37" s="54">
        <f t="shared" si="40"/>
        <v>0</v>
      </c>
      <c r="M37" s="129"/>
      <c r="N37" s="54">
        <f t="shared" si="10"/>
        <v>0</v>
      </c>
      <c r="O37" s="54">
        <f t="shared" si="11"/>
        <v>0</v>
      </c>
      <c r="P37" s="1"/>
    </row>
    <row r="38" spans="2:16" ht="12.5">
      <c r="B38" s="7" t="str">
        <f t="shared" si="5"/>
        <v/>
      </c>
      <c r="C38" s="50">
        <f>IF(D11="","-",+C37+1)</f>
        <v>2034</v>
      </c>
      <c r="D38" s="55">
        <f>IF(F37+SUM(E$17:E37)=D$10,F37,D$10-SUM(E$17:E37))</f>
        <v>2568693.4293326279</v>
      </c>
      <c r="E38" s="377">
        <f t="shared" si="36"/>
        <v>123134.78048780488</v>
      </c>
      <c r="F38" s="55">
        <f t="shared" si="37"/>
        <v>2445558.6488448232</v>
      </c>
      <c r="G38" s="378">
        <f t="shared" si="38"/>
        <v>423525.48938261822</v>
      </c>
      <c r="H38" s="363">
        <f t="shared" si="39"/>
        <v>423525.48938261822</v>
      </c>
      <c r="I38" s="52">
        <f t="shared" si="6"/>
        <v>0</v>
      </c>
      <c r="J38" s="52"/>
      <c r="K38" s="129"/>
      <c r="L38" s="54">
        <f t="shared" si="40"/>
        <v>0</v>
      </c>
      <c r="M38" s="129"/>
      <c r="N38" s="54">
        <f t="shared" si="10"/>
        <v>0</v>
      </c>
      <c r="O38" s="54">
        <f t="shared" si="11"/>
        <v>0</v>
      </c>
      <c r="P38" s="1"/>
    </row>
    <row r="39" spans="2:16" ht="12.5">
      <c r="B39" s="7" t="str">
        <f t="shared" si="5"/>
        <v/>
      </c>
      <c r="C39" s="50">
        <f>IF(D11="","-",+C38+1)</f>
        <v>2035</v>
      </c>
      <c r="D39" s="55">
        <f>IF(F38+SUM(E$17:E38)=D$10,F38,D$10-SUM(E$17:E38))</f>
        <v>2445558.6488448232</v>
      </c>
      <c r="E39" s="377">
        <f t="shared" si="36"/>
        <v>123134.78048780488</v>
      </c>
      <c r="F39" s="55">
        <f t="shared" si="37"/>
        <v>2322423.8683570186</v>
      </c>
      <c r="G39" s="378">
        <f t="shared" si="38"/>
        <v>408772.1250029864</v>
      </c>
      <c r="H39" s="363">
        <f t="shared" si="39"/>
        <v>408772.1250029864</v>
      </c>
      <c r="I39" s="52">
        <f t="shared" si="6"/>
        <v>0</v>
      </c>
      <c r="J39" s="52"/>
      <c r="K39" s="129"/>
      <c r="L39" s="54">
        <f t="shared" si="40"/>
        <v>0</v>
      </c>
      <c r="M39" s="129"/>
      <c r="N39" s="54">
        <f t="shared" si="10"/>
        <v>0</v>
      </c>
      <c r="O39" s="54">
        <f t="shared" si="11"/>
        <v>0</v>
      </c>
      <c r="P39" s="1"/>
    </row>
    <row r="40" spans="2:16" ht="12.5">
      <c r="B40" s="7" t="str">
        <f t="shared" si="5"/>
        <v/>
      </c>
      <c r="C40" s="50">
        <f>IF(D11="","-",+C39+1)</f>
        <v>2036</v>
      </c>
      <c r="D40" s="55">
        <f>IF(F39+SUM(E$17:E39)=D$10,F39,D$10-SUM(E$17:E39))</f>
        <v>2322423.8683570186</v>
      </c>
      <c r="E40" s="377">
        <f t="shared" si="36"/>
        <v>123134.78048780488</v>
      </c>
      <c r="F40" s="55">
        <f t="shared" si="37"/>
        <v>2199289.0878692139</v>
      </c>
      <c r="G40" s="378">
        <f t="shared" si="38"/>
        <v>394018.7606233547</v>
      </c>
      <c r="H40" s="363">
        <f t="shared" si="39"/>
        <v>394018.7606233547</v>
      </c>
      <c r="I40" s="52">
        <f t="shared" si="6"/>
        <v>0</v>
      </c>
      <c r="J40" s="52"/>
      <c r="K40" s="129"/>
      <c r="L40" s="54">
        <f t="shared" si="40"/>
        <v>0</v>
      </c>
      <c r="M40" s="129"/>
      <c r="N40" s="54">
        <f t="shared" si="10"/>
        <v>0</v>
      </c>
      <c r="O40" s="54">
        <f t="shared" si="11"/>
        <v>0</v>
      </c>
      <c r="P40" s="1"/>
    </row>
    <row r="41" spans="2:16" ht="12.5">
      <c r="B41" s="7" t="str">
        <f t="shared" si="5"/>
        <v/>
      </c>
      <c r="C41" s="50">
        <f>IF(D11="","-",+C40+1)</f>
        <v>2037</v>
      </c>
      <c r="D41" s="55">
        <f>IF(F40+SUM(E$17:E40)=D$10,F40,D$10-SUM(E$17:E40))</f>
        <v>2199289.0878692139</v>
      </c>
      <c r="E41" s="377">
        <f t="shared" si="36"/>
        <v>123134.78048780488</v>
      </c>
      <c r="F41" s="55">
        <f t="shared" si="37"/>
        <v>2076154.307381409</v>
      </c>
      <c r="G41" s="378">
        <f t="shared" si="38"/>
        <v>379265.39624372293</v>
      </c>
      <c r="H41" s="363">
        <f t="shared" si="39"/>
        <v>379265.39624372293</v>
      </c>
      <c r="I41" s="52">
        <f t="shared" si="6"/>
        <v>0</v>
      </c>
      <c r="J41" s="52"/>
      <c r="K41" s="129"/>
      <c r="L41" s="54">
        <f t="shared" si="40"/>
        <v>0</v>
      </c>
      <c r="M41" s="129"/>
      <c r="N41" s="54">
        <f t="shared" si="10"/>
        <v>0</v>
      </c>
      <c r="O41" s="54">
        <f t="shared" si="11"/>
        <v>0</v>
      </c>
      <c r="P41" s="1"/>
    </row>
    <row r="42" spans="2:16" ht="12.5">
      <c r="B42" s="7" t="str">
        <f t="shared" si="5"/>
        <v/>
      </c>
      <c r="C42" s="50">
        <f>IF(D11="","-",+C41+1)</f>
        <v>2038</v>
      </c>
      <c r="D42" s="55">
        <f>IF(F41+SUM(E$17:E41)=D$10,F41,D$10-SUM(E$17:E41))</f>
        <v>2076154.307381409</v>
      </c>
      <c r="E42" s="377">
        <f t="shared" si="36"/>
        <v>123134.78048780488</v>
      </c>
      <c r="F42" s="55">
        <f t="shared" si="37"/>
        <v>1953019.5268936041</v>
      </c>
      <c r="G42" s="378">
        <f t="shared" si="38"/>
        <v>364512.03186409111</v>
      </c>
      <c r="H42" s="363">
        <f t="shared" si="39"/>
        <v>364512.03186409111</v>
      </c>
      <c r="I42" s="52">
        <f t="shared" si="6"/>
        <v>0</v>
      </c>
      <c r="J42" s="52"/>
      <c r="K42" s="129"/>
      <c r="L42" s="54">
        <f t="shared" si="40"/>
        <v>0</v>
      </c>
      <c r="M42" s="129"/>
      <c r="N42" s="54">
        <f t="shared" si="10"/>
        <v>0</v>
      </c>
      <c r="O42" s="54">
        <f t="shared" si="11"/>
        <v>0</v>
      </c>
      <c r="P42" s="1"/>
    </row>
    <row r="43" spans="2:16" ht="12.5">
      <c r="B43" s="7" t="str">
        <f t="shared" si="5"/>
        <v/>
      </c>
      <c r="C43" s="50">
        <f>IF(D11="","-",+C42+1)</f>
        <v>2039</v>
      </c>
      <c r="D43" s="55">
        <f>IF(F42+SUM(E$17:E42)=D$10,F42,D$10-SUM(E$17:E42))</f>
        <v>1953019.5268936041</v>
      </c>
      <c r="E43" s="377">
        <f t="shared" si="36"/>
        <v>123134.78048780488</v>
      </c>
      <c r="F43" s="55">
        <f t="shared" si="37"/>
        <v>1829884.7464057992</v>
      </c>
      <c r="G43" s="378">
        <f t="shared" si="38"/>
        <v>349758.66748445935</v>
      </c>
      <c r="H43" s="363">
        <f t="shared" si="39"/>
        <v>349758.66748445935</v>
      </c>
      <c r="I43" s="52">
        <f t="shared" si="6"/>
        <v>0</v>
      </c>
      <c r="J43" s="52"/>
      <c r="K43" s="129"/>
      <c r="L43" s="54">
        <f t="shared" si="40"/>
        <v>0</v>
      </c>
      <c r="M43" s="129"/>
      <c r="N43" s="54">
        <f t="shared" si="10"/>
        <v>0</v>
      </c>
      <c r="O43" s="54">
        <f t="shared" si="11"/>
        <v>0</v>
      </c>
      <c r="P43" s="1"/>
    </row>
    <row r="44" spans="2:16" ht="12.5">
      <c r="B44" s="7" t="str">
        <f t="shared" si="5"/>
        <v/>
      </c>
      <c r="C44" s="50">
        <f>IF(D11="","-",+C43+1)</f>
        <v>2040</v>
      </c>
      <c r="D44" s="55">
        <f>IF(F43+SUM(E$17:E43)=D$10,F43,D$10-SUM(E$17:E43))</f>
        <v>1829884.7464057992</v>
      </c>
      <c r="E44" s="377">
        <f t="shared" si="36"/>
        <v>123134.78048780488</v>
      </c>
      <c r="F44" s="55">
        <f t="shared" si="37"/>
        <v>1706749.9659179943</v>
      </c>
      <c r="G44" s="378">
        <f t="shared" si="38"/>
        <v>335005.30310482753</v>
      </c>
      <c r="H44" s="363">
        <f t="shared" si="39"/>
        <v>335005.30310482753</v>
      </c>
      <c r="I44" s="52">
        <f t="shared" si="6"/>
        <v>0</v>
      </c>
      <c r="J44" s="52"/>
      <c r="K44" s="129"/>
      <c r="L44" s="54">
        <f t="shared" si="40"/>
        <v>0</v>
      </c>
      <c r="M44" s="129"/>
      <c r="N44" s="54">
        <f t="shared" si="10"/>
        <v>0</v>
      </c>
      <c r="O44" s="54">
        <f t="shared" si="11"/>
        <v>0</v>
      </c>
      <c r="P44" s="1"/>
    </row>
    <row r="45" spans="2:16" ht="12.5">
      <c r="B45" s="7" t="str">
        <f t="shared" si="5"/>
        <v/>
      </c>
      <c r="C45" s="50">
        <f>IF(D11="","-",+C44+1)</f>
        <v>2041</v>
      </c>
      <c r="D45" s="55">
        <f>IF(F44+SUM(E$17:E44)=D$10,F44,D$10-SUM(E$17:E44))</f>
        <v>1706749.9659179943</v>
      </c>
      <c r="E45" s="377">
        <f t="shared" si="36"/>
        <v>123134.78048780488</v>
      </c>
      <c r="F45" s="55">
        <f t="shared" si="37"/>
        <v>1583615.1854301894</v>
      </c>
      <c r="G45" s="378">
        <f t="shared" si="38"/>
        <v>320251.93872519577</v>
      </c>
      <c r="H45" s="363">
        <f t="shared" si="39"/>
        <v>320251.93872519577</v>
      </c>
      <c r="I45" s="52">
        <f t="shared" si="6"/>
        <v>0</v>
      </c>
      <c r="J45" s="52"/>
      <c r="K45" s="129"/>
      <c r="L45" s="54">
        <f t="shared" si="40"/>
        <v>0</v>
      </c>
      <c r="M45" s="129"/>
      <c r="N45" s="54">
        <f t="shared" si="10"/>
        <v>0</v>
      </c>
      <c r="O45" s="54">
        <f t="shared" si="11"/>
        <v>0</v>
      </c>
      <c r="P45" s="1"/>
    </row>
    <row r="46" spans="2:16" ht="12.5">
      <c r="B46" s="7" t="str">
        <f t="shared" si="5"/>
        <v/>
      </c>
      <c r="C46" s="50">
        <f>IF(D11="","-",+C45+1)</f>
        <v>2042</v>
      </c>
      <c r="D46" s="55">
        <f>IF(F45+SUM(E$17:E45)=D$10,F45,D$10-SUM(E$17:E45))</f>
        <v>1583615.1854301894</v>
      </c>
      <c r="E46" s="377">
        <f t="shared" si="36"/>
        <v>123134.78048780488</v>
      </c>
      <c r="F46" s="55">
        <f t="shared" si="37"/>
        <v>1460480.4049423845</v>
      </c>
      <c r="G46" s="378">
        <f t="shared" si="38"/>
        <v>305498.57434556395</v>
      </c>
      <c r="H46" s="363">
        <f t="shared" si="39"/>
        <v>305498.57434556395</v>
      </c>
      <c r="I46" s="52">
        <f t="shared" si="6"/>
        <v>0</v>
      </c>
      <c r="J46" s="52"/>
      <c r="K46" s="129"/>
      <c r="L46" s="54">
        <f t="shared" si="40"/>
        <v>0</v>
      </c>
      <c r="M46" s="129"/>
      <c r="N46" s="54">
        <f t="shared" si="10"/>
        <v>0</v>
      </c>
      <c r="O46" s="54">
        <f t="shared" si="11"/>
        <v>0</v>
      </c>
      <c r="P46" s="1"/>
    </row>
    <row r="47" spans="2:16" ht="12.5">
      <c r="B47" s="7" t="str">
        <f t="shared" si="5"/>
        <v/>
      </c>
      <c r="C47" s="50">
        <f>IF(D11="","-",+C46+1)</f>
        <v>2043</v>
      </c>
      <c r="D47" s="55">
        <f>IF(F46+SUM(E$17:E46)=D$10,F46,D$10-SUM(E$17:E46))</f>
        <v>1460480.4049423845</v>
      </c>
      <c r="E47" s="377">
        <f t="shared" si="36"/>
        <v>123134.78048780488</v>
      </c>
      <c r="F47" s="55">
        <f t="shared" si="37"/>
        <v>1337345.6244545795</v>
      </c>
      <c r="G47" s="378">
        <f t="shared" si="38"/>
        <v>290745.20996593218</v>
      </c>
      <c r="H47" s="363">
        <f t="shared" si="39"/>
        <v>290745.20996593218</v>
      </c>
      <c r="I47" s="52">
        <f t="shared" si="6"/>
        <v>0</v>
      </c>
      <c r="J47" s="52"/>
      <c r="K47" s="129"/>
      <c r="L47" s="54">
        <f t="shared" si="40"/>
        <v>0</v>
      </c>
      <c r="M47" s="129"/>
      <c r="N47" s="54">
        <f t="shared" si="10"/>
        <v>0</v>
      </c>
      <c r="O47" s="54">
        <f t="shared" si="11"/>
        <v>0</v>
      </c>
      <c r="P47" s="1"/>
    </row>
    <row r="48" spans="2:16" ht="12.5">
      <c r="B48" s="7" t="str">
        <f t="shared" si="5"/>
        <v/>
      </c>
      <c r="C48" s="50">
        <f>IF(D11="","-",+C47+1)</f>
        <v>2044</v>
      </c>
      <c r="D48" s="55">
        <f>IF(F47+SUM(E$17:E47)=D$10,F47,D$10-SUM(E$17:E47))</f>
        <v>1337345.6244545795</v>
      </c>
      <c r="E48" s="377">
        <f t="shared" si="36"/>
        <v>123134.78048780488</v>
      </c>
      <c r="F48" s="55">
        <f t="shared" si="37"/>
        <v>1214210.8439667746</v>
      </c>
      <c r="G48" s="378">
        <f t="shared" si="38"/>
        <v>275991.84558630036</v>
      </c>
      <c r="H48" s="363">
        <f t="shared" si="39"/>
        <v>275991.84558630036</v>
      </c>
      <c r="I48" s="52">
        <f t="shared" si="6"/>
        <v>0</v>
      </c>
      <c r="J48" s="52"/>
      <c r="K48" s="129"/>
      <c r="L48" s="54">
        <f t="shared" si="40"/>
        <v>0</v>
      </c>
      <c r="M48" s="129"/>
      <c r="N48" s="54">
        <f t="shared" si="10"/>
        <v>0</v>
      </c>
      <c r="O48" s="54">
        <f t="shared" si="11"/>
        <v>0</v>
      </c>
      <c r="P48" s="1"/>
    </row>
    <row r="49" spans="2:17" ht="12.5">
      <c r="B49" s="7" t="str">
        <f t="shared" si="5"/>
        <v/>
      </c>
      <c r="C49" s="50">
        <f>IF(D11="","-",+C48+1)</f>
        <v>2045</v>
      </c>
      <c r="D49" s="55">
        <f>IF(F48+SUM(E$17:E48)=D$10,F48,D$10-SUM(E$17:E48))</f>
        <v>1214210.8439667746</v>
      </c>
      <c r="E49" s="377">
        <f t="shared" si="36"/>
        <v>123134.78048780488</v>
      </c>
      <c r="F49" s="55">
        <f t="shared" si="37"/>
        <v>1091076.0634789697</v>
      </c>
      <c r="G49" s="378">
        <f t="shared" si="38"/>
        <v>261238.4812066686</v>
      </c>
      <c r="H49" s="363">
        <f t="shared" si="39"/>
        <v>261238.4812066686</v>
      </c>
      <c r="I49" s="52">
        <f t="shared" si="6"/>
        <v>0</v>
      </c>
      <c r="J49" s="52"/>
      <c r="K49" s="129"/>
      <c r="L49" s="54">
        <f t="shared" si="40"/>
        <v>0</v>
      </c>
      <c r="M49" s="129"/>
      <c r="N49" s="54">
        <f t="shared" si="10"/>
        <v>0</v>
      </c>
      <c r="O49" s="54">
        <f t="shared" si="11"/>
        <v>0</v>
      </c>
      <c r="P49" s="1"/>
    </row>
    <row r="50" spans="2:17" ht="12.5">
      <c r="B50" s="7" t="str">
        <f t="shared" si="5"/>
        <v/>
      </c>
      <c r="C50" s="50">
        <f>IF(D11="","-",+C49+1)</f>
        <v>2046</v>
      </c>
      <c r="D50" s="55">
        <f>IF(F49+SUM(E$17:E49)=D$10,F49,D$10-SUM(E$17:E49))</f>
        <v>1091076.0634789697</v>
      </c>
      <c r="E50" s="377">
        <f t="shared" si="36"/>
        <v>123134.78048780488</v>
      </c>
      <c r="F50" s="55">
        <f t="shared" si="37"/>
        <v>967941.28299116483</v>
      </c>
      <c r="G50" s="378">
        <f t="shared" si="38"/>
        <v>246485.11682703678</v>
      </c>
      <c r="H50" s="363">
        <f t="shared" si="39"/>
        <v>246485.11682703678</v>
      </c>
      <c r="I50" s="52">
        <f t="shared" si="6"/>
        <v>0</v>
      </c>
      <c r="J50" s="52"/>
      <c r="K50" s="129"/>
      <c r="L50" s="54">
        <f t="shared" si="40"/>
        <v>0</v>
      </c>
      <c r="M50" s="129"/>
      <c r="N50" s="54">
        <f t="shared" si="10"/>
        <v>0</v>
      </c>
      <c r="O50" s="54">
        <f t="shared" si="11"/>
        <v>0</v>
      </c>
      <c r="P50" s="1"/>
    </row>
    <row r="51" spans="2:17" ht="12.5">
      <c r="B51" s="7" t="str">
        <f t="shared" si="5"/>
        <v/>
      </c>
      <c r="C51" s="50">
        <f>IF(D11="","-",+C50+1)</f>
        <v>2047</v>
      </c>
      <c r="D51" s="55">
        <f>IF(F50+SUM(E$17:E50)=D$10,F50,D$10-SUM(E$17:E50))</f>
        <v>967941.28299116483</v>
      </c>
      <c r="E51" s="377">
        <f t="shared" si="36"/>
        <v>123134.78048780488</v>
      </c>
      <c r="F51" s="55">
        <f t="shared" si="37"/>
        <v>844806.50250335992</v>
      </c>
      <c r="G51" s="378">
        <f t="shared" si="38"/>
        <v>231731.75244740502</v>
      </c>
      <c r="H51" s="363">
        <f t="shared" si="39"/>
        <v>231731.75244740502</v>
      </c>
      <c r="I51" s="52">
        <f t="shared" si="6"/>
        <v>0</v>
      </c>
      <c r="J51" s="52"/>
      <c r="K51" s="129"/>
      <c r="L51" s="54">
        <f t="shared" si="40"/>
        <v>0</v>
      </c>
      <c r="M51" s="129"/>
      <c r="N51" s="54">
        <f t="shared" si="10"/>
        <v>0</v>
      </c>
      <c r="O51" s="54">
        <f t="shared" si="11"/>
        <v>0</v>
      </c>
      <c r="P51" s="1"/>
    </row>
    <row r="52" spans="2:17" ht="12.5">
      <c r="B52" s="7" t="str">
        <f t="shared" si="5"/>
        <v/>
      </c>
      <c r="C52" s="50">
        <f>IF(D11="","-",+C51+1)</f>
        <v>2048</v>
      </c>
      <c r="D52" s="55">
        <f>IF(F51+SUM(E$17:E51)=D$10,F51,D$10-SUM(E$17:E51))</f>
        <v>844806.50250335992</v>
      </c>
      <c r="E52" s="377">
        <f t="shared" si="36"/>
        <v>123134.78048780488</v>
      </c>
      <c r="F52" s="55">
        <f t="shared" si="37"/>
        <v>721671.72201555502</v>
      </c>
      <c r="G52" s="378">
        <f t="shared" si="38"/>
        <v>216978.38806777319</v>
      </c>
      <c r="H52" s="363">
        <f t="shared" si="39"/>
        <v>216978.38806777319</v>
      </c>
      <c r="I52" s="52">
        <f t="shared" si="6"/>
        <v>0</v>
      </c>
      <c r="J52" s="52"/>
      <c r="K52" s="129"/>
      <c r="L52" s="54">
        <f t="shared" si="40"/>
        <v>0</v>
      </c>
      <c r="M52" s="129"/>
      <c r="N52" s="54">
        <f t="shared" si="10"/>
        <v>0</v>
      </c>
      <c r="O52" s="54">
        <f t="shared" si="11"/>
        <v>0</v>
      </c>
      <c r="P52" s="1"/>
    </row>
    <row r="53" spans="2:17" ht="12.5">
      <c r="B53" s="7" t="str">
        <f t="shared" si="5"/>
        <v/>
      </c>
      <c r="C53" s="50">
        <f>IF(D11="","-",+C52+1)</f>
        <v>2049</v>
      </c>
      <c r="D53" s="55">
        <f>IF(F52+SUM(E$17:E52)=D$10,F52,D$10-SUM(E$17:E52))</f>
        <v>721671.72201555502</v>
      </c>
      <c r="E53" s="377">
        <f t="shared" si="36"/>
        <v>123134.78048780488</v>
      </c>
      <c r="F53" s="55">
        <f t="shared" si="37"/>
        <v>598536.94152775011</v>
      </c>
      <c r="G53" s="378">
        <f t="shared" ref="G53:G72" si="41">+I$12*((D53+F53)/2)+E53</f>
        <v>202225.02368814143</v>
      </c>
      <c r="H53" s="363">
        <f t="shared" ref="H53:H72" si="42">+I$13*((D53+F53)/2)+E53</f>
        <v>202225.02368814143</v>
      </c>
      <c r="I53" s="52">
        <f t="shared" si="6"/>
        <v>0</v>
      </c>
      <c r="J53" s="52"/>
      <c r="K53" s="129"/>
      <c r="L53" s="54">
        <f t="shared" si="40"/>
        <v>0</v>
      </c>
      <c r="M53" s="129"/>
      <c r="N53" s="54">
        <f t="shared" si="10"/>
        <v>0</v>
      </c>
      <c r="O53" s="54">
        <f t="shared" si="11"/>
        <v>0</v>
      </c>
      <c r="P53" s="1"/>
    </row>
    <row r="54" spans="2:17" ht="12.5">
      <c r="B54" s="7" t="str">
        <f t="shared" si="5"/>
        <v/>
      </c>
      <c r="C54" s="50">
        <f>IF(D11="","-",+C53+1)</f>
        <v>2050</v>
      </c>
      <c r="D54" s="55">
        <f>IF(F53+SUM(E$17:E53)=D$10,F53,D$10-SUM(E$17:E53))</f>
        <v>598536.94152775011</v>
      </c>
      <c r="E54" s="377">
        <f t="shared" si="36"/>
        <v>123134.78048780488</v>
      </c>
      <c r="F54" s="55">
        <f t="shared" si="37"/>
        <v>475402.1610399452</v>
      </c>
      <c r="G54" s="378">
        <f t="shared" si="41"/>
        <v>187471.65930850964</v>
      </c>
      <c r="H54" s="363">
        <f t="shared" si="42"/>
        <v>187471.65930850964</v>
      </c>
      <c r="I54" s="52">
        <f t="shared" si="6"/>
        <v>0</v>
      </c>
      <c r="J54" s="52"/>
      <c r="K54" s="129"/>
      <c r="L54" s="54">
        <f t="shared" si="40"/>
        <v>0</v>
      </c>
      <c r="M54" s="129"/>
      <c r="N54" s="54">
        <f t="shared" si="10"/>
        <v>0</v>
      </c>
      <c r="O54" s="54">
        <f t="shared" si="11"/>
        <v>0</v>
      </c>
      <c r="P54" s="1"/>
    </row>
    <row r="55" spans="2:17" ht="12.5">
      <c r="B55" s="7" t="str">
        <f t="shared" si="5"/>
        <v/>
      </c>
      <c r="C55" s="50">
        <f>IF(D11="","-",+C54+1)</f>
        <v>2051</v>
      </c>
      <c r="D55" s="55">
        <f>IF(F54+SUM(E$17:E54)=D$10,F54,D$10-SUM(E$17:E54))</f>
        <v>475402.1610399452</v>
      </c>
      <c r="E55" s="377">
        <f t="shared" si="36"/>
        <v>123134.78048780488</v>
      </c>
      <c r="F55" s="55">
        <f t="shared" si="37"/>
        <v>352267.3805521403</v>
      </c>
      <c r="G55" s="378">
        <f t="shared" si="41"/>
        <v>172718.29492887785</v>
      </c>
      <c r="H55" s="363">
        <f t="shared" si="42"/>
        <v>172718.29492887785</v>
      </c>
      <c r="I55" s="52">
        <f t="shared" si="6"/>
        <v>0</v>
      </c>
      <c r="J55" s="52"/>
      <c r="K55" s="129"/>
      <c r="L55" s="54">
        <f t="shared" si="40"/>
        <v>0</v>
      </c>
      <c r="M55" s="129"/>
      <c r="N55" s="54">
        <f t="shared" si="10"/>
        <v>0</v>
      </c>
      <c r="O55" s="54">
        <f t="shared" si="11"/>
        <v>0</v>
      </c>
      <c r="P55" s="1"/>
    </row>
    <row r="56" spans="2:17" ht="12.5">
      <c r="B56" s="7" t="str">
        <f t="shared" si="5"/>
        <v/>
      </c>
      <c r="C56" s="50">
        <f>IF(D11="","-",+C55+1)</f>
        <v>2052</v>
      </c>
      <c r="D56" s="55">
        <f>IF(F55+SUM(E$17:E55)=D$10,F55,D$10-SUM(E$17:E55))</f>
        <v>352267.3805521403</v>
      </c>
      <c r="E56" s="377">
        <f t="shared" si="36"/>
        <v>123134.78048780488</v>
      </c>
      <c r="F56" s="55">
        <f t="shared" si="37"/>
        <v>229132.60006433542</v>
      </c>
      <c r="G56" s="378">
        <f t="shared" si="41"/>
        <v>157964.93054924606</v>
      </c>
      <c r="H56" s="363">
        <f t="shared" si="42"/>
        <v>157964.93054924606</v>
      </c>
      <c r="I56" s="52">
        <f t="shared" si="6"/>
        <v>0</v>
      </c>
      <c r="J56" s="52"/>
      <c r="K56" s="129"/>
      <c r="L56" s="54">
        <f t="shared" si="40"/>
        <v>0</v>
      </c>
      <c r="M56" s="129"/>
      <c r="N56" s="54">
        <f t="shared" si="10"/>
        <v>0</v>
      </c>
      <c r="O56" s="54">
        <f t="shared" si="11"/>
        <v>0</v>
      </c>
      <c r="P56" s="1"/>
    </row>
    <row r="57" spans="2:17" ht="12.5">
      <c r="B57" s="7" t="str">
        <f t="shared" si="5"/>
        <v/>
      </c>
      <c r="C57" s="50">
        <f>IF(D11="","-",+C56+1)</f>
        <v>2053</v>
      </c>
      <c r="D57" s="55">
        <f>IF(F56+SUM(E$17:E56)=D$10,F56,D$10-SUM(E$17:E56))</f>
        <v>229132.60006433542</v>
      </c>
      <c r="E57" s="377">
        <f t="shared" si="36"/>
        <v>123134.78048780488</v>
      </c>
      <c r="F57" s="55">
        <f t="shared" si="37"/>
        <v>105997.81957653054</v>
      </c>
      <c r="G57" s="378">
        <f t="shared" si="41"/>
        <v>143211.56616961426</v>
      </c>
      <c r="H57" s="363">
        <f t="shared" si="42"/>
        <v>143211.56616961426</v>
      </c>
      <c r="I57" s="52">
        <f t="shared" si="6"/>
        <v>0</v>
      </c>
      <c r="J57" s="52"/>
      <c r="K57" s="129"/>
      <c r="L57" s="54">
        <f t="shared" si="40"/>
        <v>0</v>
      </c>
      <c r="M57" s="129"/>
      <c r="N57" s="54">
        <f t="shared" si="10"/>
        <v>0</v>
      </c>
      <c r="O57" s="54">
        <f t="shared" si="11"/>
        <v>0</v>
      </c>
      <c r="P57" s="1"/>
    </row>
    <row r="58" spans="2:17" ht="12.5">
      <c r="B58" s="7" t="str">
        <f t="shared" si="5"/>
        <v/>
      </c>
      <c r="C58" s="50">
        <f>IF(D11="","-",+C57+1)</f>
        <v>2054</v>
      </c>
      <c r="D58" s="55">
        <f>IF(F57+SUM(E$17:E57)=D$10,F57,D$10-SUM(E$17:E57))</f>
        <v>105997.81957653054</v>
      </c>
      <c r="E58" s="377">
        <f t="shared" si="36"/>
        <v>105997.81957653054</v>
      </c>
      <c r="F58" s="55">
        <f t="shared" si="37"/>
        <v>0</v>
      </c>
      <c r="G58" s="378">
        <f t="shared" si="41"/>
        <v>112347.87132252729</v>
      </c>
      <c r="H58" s="363">
        <f t="shared" si="42"/>
        <v>112347.87132252729</v>
      </c>
      <c r="I58" s="52">
        <f t="shared" si="6"/>
        <v>0</v>
      </c>
      <c r="J58" s="52"/>
      <c r="K58" s="129"/>
      <c r="L58" s="54">
        <f t="shared" si="40"/>
        <v>0</v>
      </c>
      <c r="M58" s="129"/>
      <c r="N58" s="54">
        <f t="shared" si="10"/>
        <v>0</v>
      </c>
      <c r="O58" s="54">
        <f t="shared" si="11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5"/>
        <v/>
      </c>
      <c r="C59" s="50">
        <f>IF(D11="","-",+C58+1)</f>
        <v>2055</v>
      </c>
      <c r="D59" s="55">
        <f>IF(F58+SUM(E$17:E58)=D$10,F58,D$10-SUM(E$17:E58))</f>
        <v>0</v>
      </c>
      <c r="E59" s="377">
        <f t="shared" si="36"/>
        <v>0</v>
      </c>
      <c r="F59" s="55">
        <f t="shared" si="37"/>
        <v>0</v>
      </c>
      <c r="G59" s="378">
        <f t="shared" si="41"/>
        <v>0</v>
      </c>
      <c r="H59" s="363">
        <f t="shared" si="42"/>
        <v>0</v>
      </c>
      <c r="I59" s="52">
        <f t="shared" si="6"/>
        <v>0</v>
      </c>
      <c r="J59" s="52"/>
      <c r="K59" s="129"/>
      <c r="L59" s="54">
        <f t="shared" si="40"/>
        <v>0</v>
      </c>
      <c r="M59" s="129"/>
      <c r="N59" s="54">
        <f t="shared" si="10"/>
        <v>0</v>
      </c>
      <c r="O59" s="54">
        <f t="shared" si="11"/>
        <v>0</v>
      </c>
      <c r="P59" s="1"/>
    </row>
    <row r="60" spans="2:17" ht="12.5">
      <c r="B60" s="7" t="str">
        <f t="shared" si="5"/>
        <v/>
      </c>
      <c r="C60" s="50">
        <f>IF(D11="","-",+C59+1)</f>
        <v>2056</v>
      </c>
      <c r="D60" s="55">
        <f>IF(F59+SUM(E$17:E59)=D$10,F59,D$10-SUM(E$17:E59))</f>
        <v>0</v>
      </c>
      <c r="E60" s="377">
        <f t="shared" si="36"/>
        <v>0</v>
      </c>
      <c r="F60" s="55">
        <f t="shared" si="37"/>
        <v>0</v>
      </c>
      <c r="G60" s="378">
        <f t="shared" si="41"/>
        <v>0</v>
      </c>
      <c r="H60" s="363">
        <f t="shared" si="42"/>
        <v>0</v>
      </c>
      <c r="I60" s="52">
        <f t="shared" si="6"/>
        <v>0</v>
      </c>
      <c r="J60" s="52"/>
      <c r="K60" s="129"/>
      <c r="L60" s="54">
        <f t="shared" si="40"/>
        <v>0</v>
      </c>
      <c r="M60" s="129"/>
      <c r="N60" s="54">
        <f t="shared" si="10"/>
        <v>0</v>
      </c>
      <c r="O60" s="54">
        <f t="shared" si="11"/>
        <v>0</v>
      </c>
      <c r="P60" s="1"/>
    </row>
    <row r="61" spans="2:17" ht="12.5">
      <c r="B61" s="7" t="str">
        <f t="shared" si="5"/>
        <v/>
      </c>
      <c r="C61" s="50">
        <f>IF(D11="","-",+C60+1)</f>
        <v>2057</v>
      </c>
      <c r="D61" s="55">
        <f>IF(F60+SUM(E$17:E60)=D$10,F60,D$10-SUM(E$17:E60))</f>
        <v>0</v>
      </c>
      <c r="E61" s="377">
        <f t="shared" si="36"/>
        <v>0</v>
      </c>
      <c r="F61" s="55">
        <f t="shared" si="37"/>
        <v>0</v>
      </c>
      <c r="G61" s="378">
        <f t="shared" si="41"/>
        <v>0</v>
      </c>
      <c r="H61" s="363">
        <f t="shared" si="42"/>
        <v>0</v>
      </c>
      <c r="I61" s="52">
        <f t="shared" si="6"/>
        <v>0</v>
      </c>
      <c r="J61" s="52"/>
      <c r="K61" s="129"/>
      <c r="L61" s="54">
        <f t="shared" si="40"/>
        <v>0</v>
      </c>
      <c r="M61" s="129"/>
      <c r="N61" s="54">
        <f t="shared" si="10"/>
        <v>0</v>
      </c>
      <c r="O61" s="54">
        <f t="shared" si="11"/>
        <v>0</v>
      </c>
      <c r="P61" s="1"/>
    </row>
    <row r="62" spans="2:17" ht="12.5">
      <c r="B62" s="7" t="str">
        <f t="shared" si="5"/>
        <v/>
      </c>
      <c r="C62" s="50">
        <f>IF(D11="","-",+C61+1)</f>
        <v>2058</v>
      </c>
      <c r="D62" s="55">
        <f>IF(F61+SUM(E$17:E61)=D$10,F61,D$10-SUM(E$17:E61))</f>
        <v>0</v>
      </c>
      <c r="E62" s="377">
        <f t="shared" si="36"/>
        <v>0</v>
      </c>
      <c r="F62" s="55">
        <f t="shared" si="37"/>
        <v>0</v>
      </c>
      <c r="G62" s="378">
        <f t="shared" si="41"/>
        <v>0</v>
      </c>
      <c r="H62" s="363">
        <f t="shared" si="42"/>
        <v>0</v>
      </c>
      <c r="I62" s="52">
        <f t="shared" si="6"/>
        <v>0</v>
      </c>
      <c r="J62" s="52"/>
      <c r="K62" s="129"/>
      <c r="L62" s="54">
        <f t="shared" si="40"/>
        <v>0</v>
      </c>
      <c r="M62" s="129"/>
      <c r="N62" s="54">
        <f t="shared" si="10"/>
        <v>0</v>
      </c>
      <c r="O62" s="54">
        <f t="shared" si="11"/>
        <v>0</v>
      </c>
      <c r="P62" s="1"/>
    </row>
    <row r="63" spans="2:17" ht="12.5">
      <c r="B63" s="7" t="str">
        <f t="shared" si="5"/>
        <v/>
      </c>
      <c r="C63" s="50">
        <f>IF(D11="","-",+C62+1)</f>
        <v>2059</v>
      </c>
      <c r="D63" s="55">
        <f>IF(F62+SUM(E$17:E62)=D$10,F62,D$10-SUM(E$17:E62))</f>
        <v>0</v>
      </c>
      <c r="E63" s="377">
        <f t="shared" si="36"/>
        <v>0</v>
      </c>
      <c r="F63" s="55">
        <f t="shared" si="37"/>
        <v>0</v>
      </c>
      <c r="G63" s="378">
        <f t="shared" si="41"/>
        <v>0</v>
      </c>
      <c r="H63" s="363">
        <f t="shared" si="42"/>
        <v>0</v>
      </c>
      <c r="I63" s="52">
        <f t="shared" si="6"/>
        <v>0</v>
      </c>
      <c r="J63" s="52"/>
      <c r="K63" s="129"/>
      <c r="L63" s="54">
        <f t="shared" si="40"/>
        <v>0</v>
      </c>
      <c r="M63" s="129"/>
      <c r="N63" s="54">
        <f t="shared" si="10"/>
        <v>0</v>
      </c>
      <c r="O63" s="54">
        <f t="shared" si="11"/>
        <v>0</v>
      </c>
      <c r="P63" s="1"/>
    </row>
    <row r="64" spans="2:17" ht="12.5">
      <c r="B64" s="7" t="str">
        <f t="shared" si="5"/>
        <v/>
      </c>
      <c r="C64" s="50">
        <f>IF(D11="","-",+C63+1)</f>
        <v>2060</v>
      </c>
      <c r="D64" s="55">
        <f>IF(F63+SUM(E$17:E63)=D$10,F63,D$10-SUM(E$17:E63))</f>
        <v>0</v>
      </c>
      <c r="E64" s="377">
        <f t="shared" si="36"/>
        <v>0</v>
      </c>
      <c r="F64" s="55">
        <f t="shared" si="37"/>
        <v>0</v>
      </c>
      <c r="G64" s="378">
        <f t="shared" si="41"/>
        <v>0</v>
      </c>
      <c r="H64" s="363">
        <f t="shared" si="42"/>
        <v>0</v>
      </c>
      <c r="I64" s="52">
        <f t="shared" si="6"/>
        <v>0</v>
      </c>
      <c r="J64" s="52"/>
      <c r="K64" s="129"/>
      <c r="L64" s="54">
        <f t="shared" si="40"/>
        <v>0</v>
      </c>
      <c r="M64" s="129"/>
      <c r="N64" s="54">
        <f t="shared" si="10"/>
        <v>0</v>
      </c>
      <c r="O64" s="54">
        <f t="shared" si="11"/>
        <v>0</v>
      </c>
      <c r="P64" s="1"/>
    </row>
    <row r="65" spans="2:16" ht="12.5">
      <c r="B65" s="7" t="str">
        <f t="shared" si="5"/>
        <v/>
      </c>
      <c r="C65" s="50">
        <f>IF(D11="","-",+C64+1)</f>
        <v>2061</v>
      </c>
      <c r="D65" s="55">
        <f>IF(F64+SUM(E$17:E64)=D$10,F64,D$10-SUM(E$17:E64))</f>
        <v>0</v>
      </c>
      <c r="E65" s="377">
        <f t="shared" si="36"/>
        <v>0</v>
      </c>
      <c r="F65" s="55">
        <f t="shared" si="37"/>
        <v>0</v>
      </c>
      <c r="G65" s="378">
        <f t="shared" si="41"/>
        <v>0</v>
      </c>
      <c r="H65" s="363">
        <f t="shared" si="42"/>
        <v>0</v>
      </c>
      <c r="I65" s="52">
        <f t="shared" si="6"/>
        <v>0</v>
      </c>
      <c r="J65" s="52"/>
      <c r="K65" s="129"/>
      <c r="L65" s="54">
        <f t="shared" si="40"/>
        <v>0</v>
      </c>
      <c r="M65" s="129"/>
      <c r="N65" s="54">
        <f t="shared" si="10"/>
        <v>0</v>
      </c>
      <c r="O65" s="54">
        <f t="shared" si="11"/>
        <v>0</v>
      </c>
      <c r="P65" s="1"/>
    </row>
    <row r="66" spans="2:16" ht="12.5">
      <c r="B66" s="7" t="str">
        <f t="shared" si="5"/>
        <v/>
      </c>
      <c r="C66" s="50">
        <f>IF(D11="","-",+C65+1)</f>
        <v>2062</v>
      </c>
      <c r="D66" s="55">
        <f>IF(F65+SUM(E$17:E65)=D$10,F65,D$10-SUM(E$17:E65))</f>
        <v>0</v>
      </c>
      <c r="E66" s="377">
        <f t="shared" si="36"/>
        <v>0</v>
      </c>
      <c r="F66" s="55">
        <f t="shared" si="37"/>
        <v>0</v>
      </c>
      <c r="G66" s="378">
        <f t="shared" si="41"/>
        <v>0</v>
      </c>
      <c r="H66" s="363">
        <f t="shared" si="42"/>
        <v>0</v>
      </c>
      <c r="I66" s="52">
        <f t="shared" si="6"/>
        <v>0</v>
      </c>
      <c r="J66" s="52"/>
      <c r="K66" s="129"/>
      <c r="L66" s="54">
        <f t="shared" si="40"/>
        <v>0</v>
      </c>
      <c r="M66" s="129"/>
      <c r="N66" s="54">
        <f t="shared" si="10"/>
        <v>0</v>
      </c>
      <c r="O66" s="54">
        <f t="shared" si="11"/>
        <v>0</v>
      </c>
      <c r="P66" s="1"/>
    </row>
    <row r="67" spans="2:16" ht="12.5">
      <c r="B67" s="7" t="str">
        <f t="shared" si="5"/>
        <v/>
      </c>
      <c r="C67" s="50">
        <f>IF(D11="","-",+C66+1)</f>
        <v>2063</v>
      </c>
      <c r="D67" s="55">
        <f>IF(F66+SUM(E$17:E66)=D$10,F66,D$10-SUM(E$17:E66))</f>
        <v>0</v>
      </c>
      <c r="E67" s="377">
        <f t="shared" si="36"/>
        <v>0</v>
      </c>
      <c r="F67" s="55">
        <f t="shared" si="37"/>
        <v>0</v>
      </c>
      <c r="G67" s="378">
        <f t="shared" si="41"/>
        <v>0</v>
      </c>
      <c r="H67" s="363">
        <f t="shared" si="42"/>
        <v>0</v>
      </c>
      <c r="I67" s="52">
        <f t="shared" si="6"/>
        <v>0</v>
      </c>
      <c r="J67" s="52"/>
      <c r="K67" s="129"/>
      <c r="L67" s="54">
        <f t="shared" si="40"/>
        <v>0</v>
      </c>
      <c r="M67" s="129"/>
      <c r="N67" s="54">
        <f t="shared" si="10"/>
        <v>0</v>
      </c>
      <c r="O67" s="54">
        <f t="shared" si="11"/>
        <v>0</v>
      </c>
      <c r="P67" s="1"/>
    </row>
    <row r="68" spans="2:16" ht="12.5">
      <c r="B68" s="7" t="str">
        <f t="shared" si="5"/>
        <v/>
      </c>
      <c r="C68" s="50">
        <f>IF(D11="","-",+C67+1)</f>
        <v>2064</v>
      </c>
      <c r="D68" s="55">
        <f>IF(F67+SUM(E$17:E67)=D$10,F67,D$10-SUM(E$17:E67))</f>
        <v>0</v>
      </c>
      <c r="E68" s="377">
        <f t="shared" si="36"/>
        <v>0</v>
      </c>
      <c r="F68" s="55">
        <f t="shared" si="37"/>
        <v>0</v>
      </c>
      <c r="G68" s="378">
        <f t="shared" si="41"/>
        <v>0</v>
      </c>
      <c r="H68" s="363">
        <f t="shared" si="42"/>
        <v>0</v>
      </c>
      <c r="I68" s="52">
        <f t="shared" si="6"/>
        <v>0</v>
      </c>
      <c r="J68" s="52"/>
      <c r="K68" s="129"/>
      <c r="L68" s="54">
        <f t="shared" si="40"/>
        <v>0</v>
      </c>
      <c r="M68" s="129"/>
      <c r="N68" s="54">
        <f t="shared" si="10"/>
        <v>0</v>
      </c>
      <c r="O68" s="54">
        <f t="shared" si="11"/>
        <v>0</v>
      </c>
      <c r="P68" s="1"/>
    </row>
    <row r="69" spans="2:16" ht="12.5">
      <c r="B69" s="7" t="str">
        <f t="shared" si="5"/>
        <v/>
      </c>
      <c r="C69" s="50">
        <f>IF(D11="","-",+C68+1)</f>
        <v>2065</v>
      </c>
      <c r="D69" s="55">
        <f>IF(F68+SUM(E$17:E68)=D$10,F68,D$10-SUM(E$17:E68))</f>
        <v>0</v>
      </c>
      <c r="E69" s="377">
        <f t="shared" si="36"/>
        <v>0</v>
      </c>
      <c r="F69" s="55">
        <f t="shared" si="37"/>
        <v>0</v>
      </c>
      <c r="G69" s="378">
        <f t="shared" si="41"/>
        <v>0</v>
      </c>
      <c r="H69" s="363">
        <f t="shared" si="42"/>
        <v>0</v>
      </c>
      <c r="I69" s="52">
        <f t="shared" si="6"/>
        <v>0</v>
      </c>
      <c r="J69" s="52"/>
      <c r="K69" s="129"/>
      <c r="L69" s="54">
        <f t="shared" si="40"/>
        <v>0</v>
      </c>
      <c r="M69" s="129"/>
      <c r="N69" s="54">
        <f t="shared" si="10"/>
        <v>0</v>
      </c>
      <c r="O69" s="54">
        <f t="shared" si="11"/>
        <v>0</v>
      </c>
      <c r="P69" s="1"/>
    </row>
    <row r="70" spans="2:16" ht="12.5">
      <c r="B70" s="7" t="str">
        <f t="shared" si="5"/>
        <v/>
      </c>
      <c r="C70" s="50">
        <f>IF(D11="","-",+C69+1)</f>
        <v>2066</v>
      </c>
      <c r="D70" s="55">
        <f>IF(F69+SUM(E$17:E69)=D$10,F69,D$10-SUM(E$17:E69))</f>
        <v>0</v>
      </c>
      <c r="E70" s="377">
        <f t="shared" si="36"/>
        <v>0</v>
      </c>
      <c r="F70" s="55">
        <f t="shared" si="37"/>
        <v>0</v>
      </c>
      <c r="G70" s="378">
        <f t="shared" si="41"/>
        <v>0</v>
      </c>
      <c r="H70" s="363">
        <f t="shared" si="42"/>
        <v>0</v>
      </c>
      <c r="I70" s="52">
        <f t="shared" si="6"/>
        <v>0</v>
      </c>
      <c r="J70" s="52"/>
      <c r="K70" s="129"/>
      <c r="L70" s="54">
        <f t="shared" si="40"/>
        <v>0</v>
      </c>
      <c r="M70" s="129"/>
      <c r="N70" s="54">
        <f t="shared" si="10"/>
        <v>0</v>
      </c>
      <c r="O70" s="54">
        <f t="shared" si="11"/>
        <v>0</v>
      </c>
      <c r="P70" s="1"/>
    </row>
    <row r="71" spans="2:16" ht="12.5">
      <c r="B71" s="7" t="str">
        <f t="shared" si="5"/>
        <v/>
      </c>
      <c r="C71" s="50">
        <f>IF(D11="","-",+C70+1)</f>
        <v>2067</v>
      </c>
      <c r="D71" s="55">
        <f>IF(F70+SUM(E$17:E70)=D$10,F70,D$10-SUM(E$17:E70))</f>
        <v>0</v>
      </c>
      <c r="E71" s="377">
        <f t="shared" si="36"/>
        <v>0</v>
      </c>
      <c r="F71" s="55">
        <f t="shared" si="37"/>
        <v>0</v>
      </c>
      <c r="G71" s="378">
        <f t="shared" si="41"/>
        <v>0</v>
      </c>
      <c r="H71" s="363">
        <f t="shared" si="42"/>
        <v>0</v>
      </c>
      <c r="I71" s="52">
        <f t="shared" si="6"/>
        <v>0</v>
      </c>
      <c r="J71" s="52"/>
      <c r="K71" s="129"/>
      <c r="L71" s="54">
        <f t="shared" si="40"/>
        <v>0</v>
      </c>
      <c r="M71" s="129"/>
      <c r="N71" s="54">
        <f t="shared" si="10"/>
        <v>0</v>
      </c>
      <c r="O71" s="54">
        <f t="shared" si="11"/>
        <v>0</v>
      </c>
      <c r="P71" s="1"/>
    </row>
    <row r="72" spans="2:16" ht="13" thickBot="1">
      <c r="B72" s="7" t="str">
        <f t="shared" si="5"/>
        <v/>
      </c>
      <c r="C72" s="59">
        <f>IF(D11="","-",+C71+1)</f>
        <v>2068</v>
      </c>
      <c r="D72" s="55">
        <f>IF(F71+SUM(E$17:E71)=D$10,F71,D$10-SUM(E$17:E71))</f>
        <v>0</v>
      </c>
      <c r="E72" s="377">
        <f t="shared" si="36"/>
        <v>0</v>
      </c>
      <c r="F72" s="55">
        <f t="shared" si="37"/>
        <v>0</v>
      </c>
      <c r="G72" s="378">
        <f t="shared" si="41"/>
        <v>0</v>
      </c>
      <c r="H72" s="363">
        <f t="shared" si="42"/>
        <v>0</v>
      </c>
      <c r="I72" s="52">
        <f t="shared" si="6"/>
        <v>0</v>
      </c>
      <c r="J72" s="52"/>
      <c r="K72" s="130"/>
      <c r="L72" s="64">
        <f t="shared" si="40"/>
        <v>0</v>
      </c>
      <c r="M72" s="130"/>
      <c r="N72" s="64">
        <f t="shared" si="10"/>
        <v>0</v>
      </c>
      <c r="O72" s="64">
        <f t="shared" si="11"/>
        <v>0</v>
      </c>
      <c r="P72" s="1"/>
    </row>
    <row r="73" spans="2:16" ht="12.5">
      <c r="C73" s="12" t="s">
        <v>78</v>
      </c>
      <c r="D73" s="292"/>
      <c r="E73" s="292">
        <f>SUM(E17:E72)</f>
        <v>5048525.9999999981</v>
      </c>
      <c r="F73" s="292"/>
      <c r="G73" s="292">
        <f>SUM(G17:G72)</f>
        <v>17948572.814387053</v>
      </c>
      <c r="H73" s="292">
        <f>SUM(H17:H72)</f>
        <v>17948572.814387053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2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2:16" ht="13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1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37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101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  <c r="Q85" s="1"/>
    </row>
    <row r="86" spans="1:17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560401.97872855526</v>
      </c>
      <c r="N87" s="386">
        <f>IF(J92&lt;D11,0,VLOOKUP(J92,C17:O72,11))</f>
        <v>560401.97872855526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580113.0595136066</v>
      </c>
      <c r="N88" s="389">
        <f>IF(J92&lt;D11,0,VLOOKUP(J92,C99:P154,7))</f>
        <v>580113.0595136066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SW Shreveport to Spring Ridge REC 138 kV Line Rebuild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19711.080785051337</v>
      </c>
      <c r="N89" s="391">
        <f>+N88-N87</f>
        <v>19711.080785051337</v>
      </c>
      <c r="O89" s="392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  <c r="Q90" s="1"/>
    </row>
    <row r="91" spans="1:17" ht="13.5" thickBot="1">
      <c r="C91" s="75" t="s">
        <v>85</v>
      </c>
      <c r="D91" s="91" t="str">
        <f>+D9</f>
        <v>TP2010066</v>
      </c>
      <c r="E91" s="76"/>
      <c r="F91" s="76"/>
      <c r="G91" s="76"/>
      <c r="H91" s="76"/>
      <c r="I91" s="76"/>
      <c r="J91" s="76"/>
      <c r="Q91" s="1"/>
    </row>
    <row r="92" spans="1:17" ht="13">
      <c r="C92" s="34" t="s">
        <v>51</v>
      </c>
      <c r="D92" s="427">
        <f>D10</f>
        <v>5048526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  <c r="Q92" s="1"/>
    </row>
    <row r="93" spans="1:17" ht="12.5">
      <c r="C93" s="34" t="s">
        <v>54</v>
      </c>
      <c r="D93" s="434" t="s">
        <v>369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3">
        <f>D12</f>
        <v>6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114739.22727272728</v>
      </c>
      <c r="K96" s="292"/>
      <c r="L96" s="292"/>
      <c r="M96" s="292"/>
      <c r="N96" s="292"/>
      <c r="O96" s="292"/>
      <c r="P96" s="1"/>
      <c r="Q96" s="1"/>
    </row>
    <row r="97" spans="1:17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  <c r="Q98" s="1"/>
    </row>
    <row r="99" spans="1:17" ht="12.5">
      <c r="C99" s="50" t="str">
        <f>IF(D93= "","-",D93)</f>
        <v>2013</v>
      </c>
      <c r="D99" s="428">
        <v>0</v>
      </c>
      <c r="E99" s="429">
        <v>60097.440476190473</v>
      </c>
      <c r="F99" s="430">
        <v>4988087.5595238097</v>
      </c>
      <c r="G99" s="431">
        <v>2494043.7797619049</v>
      </c>
      <c r="H99" s="432">
        <v>397520.86907446757</v>
      </c>
      <c r="I99" s="433">
        <v>397520.86907446757</v>
      </c>
      <c r="J99" s="154">
        <v>0</v>
      </c>
      <c r="K99" s="54"/>
      <c r="L99" s="113">
        <f t="shared" ref="L99:L104" si="43">H99</f>
        <v>397520.86907446757</v>
      </c>
      <c r="M99" s="54">
        <f t="shared" ref="M99:M104" si="44">IF(L99&lt;&gt;0,+H99-L99,0)</f>
        <v>0</v>
      </c>
      <c r="N99" s="113">
        <f t="shared" ref="N99:N104" si="45">I99</f>
        <v>397520.86907446757</v>
      </c>
      <c r="O99" s="54">
        <f>IF(N99&lt;&gt;0,+I99-N99,0)</f>
        <v>0</v>
      </c>
      <c r="P99" s="54">
        <f>+O99-M99</f>
        <v>0</v>
      </c>
      <c r="Q99" s="1"/>
    </row>
    <row r="100" spans="1:17" ht="12.5">
      <c r="B100" s="7" t="str">
        <f>IF(D100=F99,"","IU")</f>
        <v/>
      </c>
      <c r="C100" s="50">
        <f>IF(D93="","-",+C99+1)</f>
        <v>2014</v>
      </c>
      <c r="D100" s="428">
        <v>4988087.5595238097</v>
      </c>
      <c r="E100" s="429">
        <v>120203</v>
      </c>
      <c r="F100" s="430">
        <v>4867884.5595238097</v>
      </c>
      <c r="G100" s="430">
        <v>4927986.0595238097</v>
      </c>
      <c r="H100" s="432">
        <v>790031.91488158714</v>
      </c>
      <c r="I100" s="433">
        <v>790031.91488158714</v>
      </c>
      <c r="J100" s="54">
        <v>0</v>
      </c>
      <c r="K100" s="54"/>
      <c r="L100" s="113">
        <f t="shared" si="43"/>
        <v>790031.91488158714</v>
      </c>
      <c r="M100" s="54">
        <f t="shared" si="44"/>
        <v>0</v>
      </c>
      <c r="N100" s="113">
        <f t="shared" si="45"/>
        <v>790031.91488158714</v>
      </c>
      <c r="O100" s="54">
        <f>IF(N100&lt;&gt;0,+I100-N100,0)</f>
        <v>0</v>
      </c>
      <c r="P100" s="54">
        <f>+O100-M100</f>
        <v>0</v>
      </c>
      <c r="Q100" s="1"/>
    </row>
    <row r="101" spans="1:17" ht="12.5">
      <c r="B101" s="7" t="str">
        <f t="shared" ref="B101:B154" si="46">IF(D101=F100,"","IU")</f>
        <v>IU</v>
      </c>
      <c r="C101" s="50">
        <f>IF(D93="","-",+C100+1)</f>
        <v>2015</v>
      </c>
      <c r="D101" s="428">
        <v>4868225.5595238097</v>
      </c>
      <c r="E101" s="429">
        <v>120203</v>
      </c>
      <c r="F101" s="430">
        <v>4748022.5595238097</v>
      </c>
      <c r="G101" s="430">
        <v>4808124.0595238097</v>
      </c>
      <c r="H101" s="432">
        <v>753764.11200720049</v>
      </c>
      <c r="I101" s="433">
        <v>753764.11200720049</v>
      </c>
      <c r="J101" s="54">
        <f>+I101-H101</f>
        <v>0</v>
      </c>
      <c r="K101" s="54"/>
      <c r="L101" s="113">
        <f t="shared" si="43"/>
        <v>753764.11200720049</v>
      </c>
      <c r="M101" s="54">
        <f t="shared" si="44"/>
        <v>0</v>
      </c>
      <c r="N101" s="113">
        <f t="shared" si="45"/>
        <v>753764.11200720049</v>
      </c>
      <c r="O101" s="54">
        <f>IF(N101&lt;&gt;0,+I101-N101,0)</f>
        <v>0</v>
      </c>
      <c r="P101" s="54">
        <f>+O101-M101</f>
        <v>0</v>
      </c>
      <c r="Q101" s="1"/>
    </row>
    <row r="102" spans="1:17" ht="12.5">
      <c r="B102" s="7" t="str">
        <f t="shared" si="46"/>
        <v/>
      </c>
      <c r="C102" s="50">
        <f>IF(D93="","-",+C101+1)</f>
        <v>2016</v>
      </c>
      <c r="D102" s="428">
        <v>4748022.5595238097</v>
      </c>
      <c r="E102" s="429">
        <v>117407.58139534884</v>
      </c>
      <c r="F102" s="430">
        <v>4630614.9781284612</v>
      </c>
      <c r="G102" s="430">
        <v>4689318.7688261354</v>
      </c>
      <c r="H102" s="432">
        <v>712716.54417822254</v>
      </c>
      <c r="I102" s="433">
        <v>712716.54417822254</v>
      </c>
      <c r="J102" s="54">
        <f t="shared" ref="J102:J154" si="47">+I102-H102</f>
        <v>0</v>
      </c>
      <c r="K102" s="54"/>
      <c r="L102" s="113">
        <f t="shared" si="43"/>
        <v>712716.54417822254</v>
      </c>
      <c r="M102" s="54">
        <f t="shared" si="44"/>
        <v>0</v>
      </c>
      <c r="N102" s="113">
        <f t="shared" si="45"/>
        <v>712716.54417822254</v>
      </c>
      <c r="O102" s="54">
        <f>IF(N102&lt;&gt;0,+I102-N102,0)</f>
        <v>0</v>
      </c>
      <c r="P102" s="54">
        <f>+O102-M102</f>
        <v>0</v>
      </c>
      <c r="Q102" s="1"/>
    </row>
    <row r="103" spans="1:17" ht="12.5">
      <c r="B103" s="7" t="str">
        <f t="shared" si="46"/>
        <v/>
      </c>
      <c r="C103" s="50">
        <f>IF(D93="","-",+C102+1)</f>
        <v>2017</v>
      </c>
      <c r="D103" s="428">
        <v>4630614.9781284612</v>
      </c>
      <c r="E103" s="429">
        <v>120203</v>
      </c>
      <c r="F103" s="430">
        <v>4510411.9781284612</v>
      </c>
      <c r="G103" s="430">
        <v>4570513.4781284612</v>
      </c>
      <c r="H103" s="432">
        <v>675389.93455255101</v>
      </c>
      <c r="I103" s="433">
        <v>675389.93455255101</v>
      </c>
      <c r="J103" s="54">
        <f t="shared" si="47"/>
        <v>0</v>
      </c>
      <c r="K103" s="54"/>
      <c r="L103" s="113">
        <f t="shared" si="43"/>
        <v>675389.93455255101</v>
      </c>
      <c r="M103" s="54">
        <f t="shared" si="44"/>
        <v>0</v>
      </c>
      <c r="N103" s="113">
        <f t="shared" si="45"/>
        <v>675389.93455255101</v>
      </c>
      <c r="O103" s="54">
        <f>IF(N103&lt;&gt;0,+I103-N103,0)</f>
        <v>0</v>
      </c>
      <c r="P103" s="54">
        <f>+O103-M103</f>
        <v>0</v>
      </c>
      <c r="Q103" s="1"/>
    </row>
    <row r="104" spans="1:17" ht="12.5">
      <c r="B104" s="7" t="str">
        <f t="shared" si="46"/>
        <v/>
      </c>
      <c r="C104" s="50">
        <f>IF(D93="","-",+C103+1)</f>
        <v>2018</v>
      </c>
      <c r="D104" s="428">
        <v>4510411.9781284612</v>
      </c>
      <c r="E104" s="429">
        <v>120203</v>
      </c>
      <c r="F104" s="430">
        <v>4390208.9781284612</v>
      </c>
      <c r="G104" s="430">
        <v>4450310.4781284612</v>
      </c>
      <c r="H104" s="432">
        <v>590176.19481222471</v>
      </c>
      <c r="I104" s="433">
        <v>590176.19481222471</v>
      </c>
      <c r="J104" s="54">
        <f t="shared" si="47"/>
        <v>0</v>
      </c>
      <c r="K104" s="54"/>
      <c r="L104" s="113">
        <f t="shared" si="43"/>
        <v>590176.19481222471</v>
      </c>
      <c r="M104" s="54">
        <f t="shared" si="44"/>
        <v>0</v>
      </c>
      <c r="N104" s="113">
        <f t="shared" si="45"/>
        <v>590176.19481222471</v>
      </c>
      <c r="O104" s="54">
        <f t="shared" ref="O104:O130" si="48">IF(N104&lt;&gt;0,+I104-N104,0)</f>
        <v>0</v>
      </c>
      <c r="P104" s="54">
        <f t="shared" ref="P104:P130" si="49">+O104-M104</f>
        <v>0</v>
      </c>
      <c r="Q104" s="1"/>
    </row>
    <row r="105" spans="1:17" ht="12.5">
      <c r="B105" s="7" t="str">
        <f t="shared" si="46"/>
        <v/>
      </c>
      <c r="C105" s="50">
        <f>IF(D93="","-",+C104+1)</f>
        <v>2019</v>
      </c>
      <c r="D105" s="428">
        <v>4390208.9781284612</v>
      </c>
      <c r="E105" s="429">
        <v>117407.58139534884</v>
      </c>
      <c r="F105" s="430">
        <v>4272801.3967331126</v>
      </c>
      <c r="G105" s="430">
        <v>4331505.1874307869</v>
      </c>
      <c r="H105" s="432">
        <v>581054.26400771562</v>
      </c>
      <c r="I105" s="433">
        <v>581054.26400771562</v>
      </c>
      <c r="J105" s="54">
        <f t="shared" si="47"/>
        <v>0</v>
      </c>
      <c r="K105" s="54"/>
      <c r="L105" s="113">
        <f t="shared" ref="L105:L106" si="50">H105</f>
        <v>581054.26400771562</v>
      </c>
      <c r="M105" s="54">
        <f t="shared" ref="M105:M106" si="51">IF(L105&lt;&gt;0,+H105-L105,0)</f>
        <v>0</v>
      </c>
      <c r="N105" s="113">
        <f t="shared" ref="N105:N106" si="52">I105</f>
        <v>581054.26400771562</v>
      </c>
      <c r="O105" s="54">
        <f t="shared" si="48"/>
        <v>0</v>
      </c>
      <c r="P105" s="54">
        <f t="shared" si="49"/>
        <v>0</v>
      </c>
      <c r="Q105" s="1"/>
    </row>
    <row r="106" spans="1:17" ht="12.5">
      <c r="B106" s="7" t="str">
        <f t="shared" si="46"/>
        <v/>
      </c>
      <c r="C106" s="50">
        <f>IF(D93="","-",+C105+1)</f>
        <v>2020</v>
      </c>
      <c r="D106" s="428">
        <v>4272801.3967331126</v>
      </c>
      <c r="E106" s="429">
        <v>120203</v>
      </c>
      <c r="F106" s="430">
        <v>4152598.3967331126</v>
      </c>
      <c r="G106" s="430">
        <v>4212699.8967331126</v>
      </c>
      <c r="H106" s="432">
        <v>573379.27306704223</v>
      </c>
      <c r="I106" s="433">
        <v>573379.27306704223</v>
      </c>
      <c r="J106" s="54">
        <f t="shared" si="47"/>
        <v>0</v>
      </c>
      <c r="K106" s="54"/>
      <c r="L106" s="113">
        <f t="shared" si="50"/>
        <v>573379.27306704223</v>
      </c>
      <c r="M106" s="54">
        <f t="shared" si="51"/>
        <v>0</v>
      </c>
      <c r="N106" s="113">
        <f t="shared" si="52"/>
        <v>573379.27306704223</v>
      </c>
      <c r="O106" s="54">
        <f t="shared" si="48"/>
        <v>0</v>
      </c>
      <c r="P106" s="54">
        <f t="shared" si="49"/>
        <v>0</v>
      </c>
      <c r="Q106" s="1"/>
    </row>
    <row r="107" spans="1:17" ht="12.5">
      <c r="B107" s="7" t="str">
        <f t="shared" si="46"/>
        <v/>
      </c>
      <c r="C107" s="50">
        <f>IF(D93="","-",+C106+1)</f>
        <v>2021</v>
      </c>
      <c r="D107" s="428">
        <v>4152598.3967331126</v>
      </c>
      <c r="E107" s="429">
        <v>123134.78048780488</v>
      </c>
      <c r="F107" s="430">
        <v>4029463.616245308</v>
      </c>
      <c r="G107" s="430">
        <v>4091031.0064892103</v>
      </c>
      <c r="H107" s="432">
        <v>587525.00025247002</v>
      </c>
      <c r="I107" s="433">
        <v>587525.00025247002</v>
      </c>
      <c r="J107" s="54">
        <f t="shared" si="47"/>
        <v>0</v>
      </c>
      <c r="K107" s="54"/>
      <c r="L107" s="113">
        <f t="shared" ref="L107" si="53">H107</f>
        <v>587525.00025247002</v>
      </c>
      <c r="M107" s="54">
        <f t="shared" ref="M107" si="54">IF(L107&lt;&gt;0,+H107-L107,0)</f>
        <v>0</v>
      </c>
      <c r="N107" s="113">
        <f t="shared" ref="N107" si="55">I107</f>
        <v>587525.00025247002</v>
      </c>
      <c r="O107" s="54">
        <f t="shared" ref="O107" si="56">IF(N107&lt;&gt;0,+I107-N107,0)</f>
        <v>0</v>
      </c>
      <c r="P107" s="54">
        <f t="shared" ref="P107" si="57">+O107-M107</f>
        <v>0</v>
      </c>
      <c r="Q107" s="1"/>
    </row>
    <row r="108" spans="1:17" ht="13">
      <c r="B108" s="7" t="str">
        <f t="shared" si="46"/>
        <v/>
      </c>
      <c r="C108" s="459">
        <f>IF(D93="","-",+C107+1)</f>
        <v>2022</v>
      </c>
      <c r="D108" s="12">
        <v>4029463.616245308</v>
      </c>
      <c r="E108" s="377">
        <v>120203</v>
      </c>
      <c r="F108" s="55">
        <v>3909260.616245308</v>
      </c>
      <c r="G108" s="55">
        <v>3969362.116245308</v>
      </c>
      <c r="H108" s="379">
        <v>586435.71242843394</v>
      </c>
      <c r="I108" s="398">
        <v>586435.71242843394</v>
      </c>
      <c r="J108" s="54">
        <f t="shared" si="47"/>
        <v>0</v>
      </c>
      <c r="K108" s="54"/>
      <c r="L108" s="129"/>
      <c r="M108" s="54">
        <f t="shared" ref="M108:M130" si="58">IF(L108&lt;&gt;0,+H108-L108,0)</f>
        <v>0</v>
      </c>
      <c r="N108" s="129"/>
      <c r="O108" s="54">
        <f t="shared" si="48"/>
        <v>0</v>
      </c>
      <c r="P108" s="54">
        <f t="shared" si="49"/>
        <v>0</v>
      </c>
      <c r="Q108" s="1"/>
    </row>
    <row r="109" spans="1:17" ht="12.5">
      <c r="B109" s="7" t="str">
        <f t="shared" si="46"/>
        <v/>
      </c>
      <c r="C109" s="50">
        <f>IF(D93="","-",+C108+1)</f>
        <v>2023</v>
      </c>
      <c r="D109" s="12">
        <f>IF(F108+SUM(E$99:E108)=D$92,F108,D$92-SUM(E$99:E108))</f>
        <v>3909260.616245308</v>
      </c>
      <c r="E109" s="377">
        <f t="shared" ref="E109:E154" si="59">IF(+$J$96&lt;F108,$J$96,D109)</f>
        <v>114739.22727272728</v>
      </c>
      <c r="F109" s="55">
        <f t="shared" ref="F109:F154" si="60">+D109-E109</f>
        <v>3794521.3889725809</v>
      </c>
      <c r="G109" s="55">
        <f t="shared" ref="G109:G154" si="61">+(F109+D109)/2</f>
        <v>3851891.0026089447</v>
      </c>
      <c r="H109" s="379">
        <f t="shared" ref="H109:H154" si="62">+J$94*G109+E109</f>
        <v>594401.11552906316</v>
      </c>
      <c r="I109" s="398">
        <f t="shared" ref="I109:I154" si="63">+J$95*G109+E109</f>
        <v>594401.11552906316</v>
      </c>
      <c r="J109" s="54">
        <f t="shared" si="47"/>
        <v>0</v>
      </c>
      <c r="K109" s="54"/>
      <c r="L109" s="129"/>
      <c r="M109" s="54">
        <f t="shared" si="58"/>
        <v>0</v>
      </c>
      <c r="N109" s="129"/>
      <c r="O109" s="54">
        <f t="shared" si="48"/>
        <v>0</v>
      </c>
      <c r="P109" s="54">
        <f t="shared" si="49"/>
        <v>0</v>
      </c>
      <c r="Q109" s="1"/>
    </row>
    <row r="110" spans="1:17" ht="12.5">
      <c r="B110" s="7" t="str">
        <f t="shared" si="46"/>
        <v/>
      </c>
      <c r="C110" s="50">
        <f>IF(D93="","-",+C109+1)</f>
        <v>2024</v>
      </c>
      <c r="D110" s="12">
        <f>IF(F109+SUM(E$99:E109)=D$92,F109,D$92-SUM(E$99:E109))</f>
        <v>3794521.3889725809</v>
      </c>
      <c r="E110" s="377">
        <f t="shared" si="59"/>
        <v>114739.22727272728</v>
      </c>
      <c r="F110" s="55">
        <f t="shared" si="60"/>
        <v>3679782.1616998538</v>
      </c>
      <c r="G110" s="55">
        <f t="shared" si="61"/>
        <v>3737151.7753362171</v>
      </c>
      <c r="H110" s="379">
        <f t="shared" si="62"/>
        <v>580113.0595136066</v>
      </c>
      <c r="I110" s="398">
        <f t="shared" si="63"/>
        <v>580113.0595136066</v>
      </c>
      <c r="J110" s="54">
        <f t="shared" si="47"/>
        <v>0</v>
      </c>
      <c r="K110" s="54"/>
      <c r="L110" s="129"/>
      <c r="M110" s="54">
        <f t="shared" si="58"/>
        <v>0</v>
      </c>
      <c r="N110" s="129"/>
      <c r="O110" s="54">
        <f t="shared" si="48"/>
        <v>0</v>
      </c>
      <c r="P110" s="54">
        <f t="shared" si="49"/>
        <v>0</v>
      </c>
      <c r="Q110" s="1"/>
    </row>
    <row r="111" spans="1:17" ht="12.5">
      <c r="B111" s="7" t="str">
        <f t="shared" si="46"/>
        <v/>
      </c>
      <c r="C111" s="50">
        <f>IF(D93="","-",+C110+1)</f>
        <v>2025</v>
      </c>
      <c r="D111" s="12">
        <f>IF(F110+SUM(E$99:E110)=D$92,F110,D$92-SUM(E$99:E110))</f>
        <v>3679782.1616998538</v>
      </c>
      <c r="E111" s="377">
        <f t="shared" si="59"/>
        <v>114739.22727272728</v>
      </c>
      <c r="F111" s="55">
        <f t="shared" si="60"/>
        <v>3565042.9344271268</v>
      </c>
      <c r="G111" s="55">
        <f t="shared" si="61"/>
        <v>3622412.5480634905</v>
      </c>
      <c r="H111" s="379">
        <f t="shared" si="62"/>
        <v>565825.00349815027</v>
      </c>
      <c r="I111" s="398">
        <f t="shared" si="63"/>
        <v>565825.00349815027</v>
      </c>
      <c r="J111" s="54">
        <f t="shared" si="47"/>
        <v>0</v>
      </c>
      <c r="K111" s="54"/>
      <c r="L111" s="129"/>
      <c r="M111" s="54">
        <f t="shared" si="58"/>
        <v>0</v>
      </c>
      <c r="N111" s="129"/>
      <c r="O111" s="54">
        <f t="shared" si="48"/>
        <v>0</v>
      </c>
      <c r="P111" s="54">
        <f t="shared" si="49"/>
        <v>0</v>
      </c>
      <c r="Q111" s="1"/>
    </row>
    <row r="112" spans="1:17" ht="12.5">
      <c r="B112" s="7" t="str">
        <f t="shared" si="46"/>
        <v/>
      </c>
      <c r="C112" s="50">
        <f>IF(D93="","-",+C111+1)</f>
        <v>2026</v>
      </c>
      <c r="D112" s="12">
        <f>IF(F111+SUM(E$99:E111)=D$92,F111,D$92-SUM(E$99:E111))</f>
        <v>3565042.9344271268</v>
      </c>
      <c r="E112" s="377">
        <f t="shared" si="59"/>
        <v>114739.22727272728</v>
      </c>
      <c r="F112" s="55">
        <f t="shared" si="60"/>
        <v>3450303.7071543997</v>
      </c>
      <c r="G112" s="55">
        <f t="shared" si="61"/>
        <v>3507673.320790763</v>
      </c>
      <c r="H112" s="379">
        <f t="shared" si="62"/>
        <v>551536.94748269382</v>
      </c>
      <c r="I112" s="398">
        <f t="shared" si="63"/>
        <v>551536.94748269382</v>
      </c>
      <c r="J112" s="54">
        <f t="shared" si="47"/>
        <v>0</v>
      </c>
      <c r="K112" s="54"/>
      <c r="L112" s="129"/>
      <c r="M112" s="54">
        <f t="shared" si="58"/>
        <v>0</v>
      </c>
      <c r="N112" s="129"/>
      <c r="O112" s="54">
        <f t="shared" si="48"/>
        <v>0</v>
      </c>
      <c r="P112" s="54">
        <f t="shared" si="49"/>
        <v>0</v>
      </c>
      <c r="Q112" s="1"/>
    </row>
    <row r="113" spans="2:17" ht="12.5">
      <c r="B113" s="7" t="str">
        <f t="shared" si="46"/>
        <v/>
      </c>
      <c r="C113" s="50">
        <f>IF(D93="","-",+C112+1)</f>
        <v>2027</v>
      </c>
      <c r="D113" s="12">
        <f>IF(F112+SUM(E$99:E112)=D$92,F112,D$92-SUM(E$99:E112))</f>
        <v>3450303.7071543997</v>
      </c>
      <c r="E113" s="377">
        <f t="shared" si="59"/>
        <v>114739.22727272728</v>
      </c>
      <c r="F113" s="55">
        <f t="shared" si="60"/>
        <v>3335564.4798816727</v>
      </c>
      <c r="G113" s="55">
        <f t="shared" si="61"/>
        <v>3392934.0935180364</v>
      </c>
      <c r="H113" s="379">
        <f t="shared" si="62"/>
        <v>537248.8914672375</v>
      </c>
      <c r="I113" s="398">
        <f t="shared" si="63"/>
        <v>537248.8914672375</v>
      </c>
      <c r="J113" s="54">
        <f t="shared" si="47"/>
        <v>0</v>
      </c>
      <c r="K113" s="54"/>
      <c r="L113" s="129"/>
      <c r="M113" s="54">
        <f t="shared" si="58"/>
        <v>0</v>
      </c>
      <c r="N113" s="129"/>
      <c r="O113" s="54">
        <f t="shared" si="48"/>
        <v>0</v>
      </c>
      <c r="P113" s="54">
        <f t="shared" si="49"/>
        <v>0</v>
      </c>
      <c r="Q113" s="1"/>
    </row>
    <row r="114" spans="2:17" ht="12.5">
      <c r="B114" s="7" t="str">
        <f t="shared" si="46"/>
        <v/>
      </c>
      <c r="C114" s="50">
        <f>IF(D93="","-",+C113+1)</f>
        <v>2028</v>
      </c>
      <c r="D114" s="12">
        <f>IF(F113+SUM(E$99:E113)=D$92,F113,D$92-SUM(E$99:E113))</f>
        <v>3335564.4798816727</v>
      </c>
      <c r="E114" s="377">
        <f t="shared" si="59"/>
        <v>114739.22727272728</v>
      </c>
      <c r="F114" s="55">
        <f t="shared" si="60"/>
        <v>3220825.2526089456</v>
      </c>
      <c r="G114" s="55">
        <f t="shared" si="61"/>
        <v>3278194.8662453089</v>
      </c>
      <c r="H114" s="379">
        <f t="shared" si="62"/>
        <v>522960.83545178105</v>
      </c>
      <c r="I114" s="398">
        <f t="shared" si="63"/>
        <v>522960.83545178105</v>
      </c>
      <c r="J114" s="54">
        <f t="shared" si="47"/>
        <v>0</v>
      </c>
      <c r="K114" s="54"/>
      <c r="L114" s="129"/>
      <c r="M114" s="54">
        <f t="shared" si="58"/>
        <v>0</v>
      </c>
      <c r="N114" s="129"/>
      <c r="O114" s="54">
        <f t="shared" si="48"/>
        <v>0</v>
      </c>
      <c r="P114" s="54">
        <f t="shared" si="49"/>
        <v>0</v>
      </c>
      <c r="Q114" s="1"/>
    </row>
    <row r="115" spans="2:17" ht="12.5">
      <c r="B115" s="7" t="str">
        <f t="shared" si="46"/>
        <v/>
      </c>
      <c r="C115" s="50">
        <f>IF(D93="","-",+C114+1)</f>
        <v>2029</v>
      </c>
      <c r="D115" s="12">
        <f>IF(F114+SUM(E$99:E114)=D$92,F114,D$92-SUM(E$99:E114))</f>
        <v>3220825.2526089456</v>
      </c>
      <c r="E115" s="377">
        <f t="shared" si="59"/>
        <v>114739.22727272728</v>
      </c>
      <c r="F115" s="55">
        <f t="shared" si="60"/>
        <v>3106086.0253362185</v>
      </c>
      <c r="G115" s="55">
        <f t="shared" si="61"/>
        <v>3163455.6389725823</v>
      </c>
      <c r="H115" s="379">
        <f t="shared" si="62"/>
        <v>508672.77943632472</v>
      </c>
      <c r="I115" s="398">
        <f t="shared" si="63"/>
        <v>508672.77943632472</v>
      </c>
      <c r="J115" s="54">
        <f t="shared" si="47"/>
        <v>0</v>
      </c>
      <c r="K115" s="54"/>
      <c r="L115" s="129"/>
      <c r="M115" s="54">
        <f t="shared" si="58"/>
        <v>0</v>
      </c>
      <c r="N115" s="129"/>
      <c r="O115" s="54">
        <f t="shared" si="48"/>
        <v>0</v>
      </c>
      <c r="P115" s="54">
        <f t="shared" si="49"/>
        <v>0</v>
      </c>
      <c r="Q115" s="1"/>
    </row>
    <row r="116" spans="2:17" ht="12.5">
      <c r="B116" s="7" t="str">
        <f t="shared" si="46"/>
        <v/>
      </c>
      <c r="C116" s="50">
        <f>IF(D93="","-",+C115+1)</f>
        <v>2030</v>
      </c>
      <c r="D116" s="12">
        <f>IF(F115+SUM(E$99:E115)=D$92,F115,D$92-SUM(E$99:E115))</f>
        <v>3106086.0253362185</v>
      </c>
      <c r="E116" s="377">
        <f t="shared" si="59"/>
        <v>114739.22727272728</v>
      </c>
      <c r="F116" s="55">
        <f t="shared" si="60"/>
        <v>2991346.7980634915</v>
      </c>
      <c r="G116" s="55">
        <f t="shared" si="61"/>
        <v>3048716.4116998548</v>
      </c>
      <c r="H116" s="379">
        <f t="shared" si="62"/>
        <v>494384.72342086828</v>
      </c>
      <c r="I116" s="398">
        <f t="shared" si="63"/>
        <v>494384.72342086828</v>
      </c>
      <c r="J116" s="54">
        <f t="shared" si="47"/>
        <v>0</v>
      </c>
      <c r="K116" s="54"/>
      <c r="L116" s="129"/>
      <c r="M116" s="54">
        <f t="shared" si="58"/>
        <v>0</v>
      </c>
      <c r="N116" s="129"/>
      <c r="O116" s="54">
        <f t="shared" si="48"/>
        <v>0</v>
      </c>
      <c r="P116" s="54">
        <f t="shared" si="49"/>
        <v>0</v>
      </c>
      <c r="Q116" s="1"/>
    </row>
    <row r="117" spans="2:17" ht="12.5">
      <c r="B117" s="7" t="str">
        <f t="shared" si="46"/>
        <v/>
      </c>
      <c r="C117" s="50">
        <f>IF(D93="","-",+C116+1)</f>
        <v>2031</v>
      </c>
      <c r="D117" s="12">
        <f>IF(F116+SUM(E$99:E116)=D$92,F116,D$92-SUM(E$99:E116))</f>
        <v>2991346.7980634915</v>
      </c>
      <c r="E117" s="377">
        <f t="shared" si="59"/>
        <v>114739.22727272728</v>
      </c>
      <c r="F117" s="55">
        <f t="shared" si="60"/>
        <v>2876607.5707907644</v>
      </c>
      <c r="G117" s="55">
        <f t="shared" si="61"/>
        <v>2933977.1844271282</v>
      </c>
      <c r="H117" s="379">
        <f t="shared" si="62"/>
        <v>480096.66740541189</v>
      </c>
      <c r="I117" s="398">
        <f t="shared" si="63"/>
        <v>480096.66740541189</v>
      </c>
      <c r="J117" s="54">
        <f t="shared" si="47"/>
        <v>0</v>
      </c>
      <c r="K117" s="54"/>
      <c r="L117" s="129"/>
      <c r="M117" s="54">
        <f t="shared" si="58"/>
        <v>0</v>
      </c>
      <c r="N117" s="129"/>
      <c r="O117" s="54">
        <f t="shared" si="48"/>
        <v>0</v>
      </c>
      <c r="P117" s="54">
        <f t="shared" si="49"/>
        <v>0</v>
      </c>
      <c r="Q117" s="1"/>
    </row>
    <row r="118" spans="2:17" ht="12.5">
      <c r="B118" s="7" t="str">
        <f t="shared" si="46"/>
        <v/>
      </c>
      <c r="C118" s="50">
        <f>IF(D93="","-",+C117+1)</f>
        <v>2032</v>
      </c>
      <c r="D118" s="12">
        <f>IF(F117+SUM(E$99:E117)=D$92,F117,D$92-SUM(E$99:E117))</f>
        <v>2876607.5707907644</v>
      </c>
      <c r="E118" s="377">
        <f t="shared" si="59"/>
        <v>114739.22727272728</v>
      </c>
      <c r="F118" s="55">
        <f t="shared" si="60"/>
        <v>2761868.3435180373</v>
      </c>
      <c r="G118" s="55">
        <f t="shared" si="61"/>
        <v>2819237.9571544006</v>
      </c>
      <c r="H118" s="379">
        <f t="shared" si="62"/>
        <v>465808.61138995545</v>
      </c>
      <c r="I118" s="398">
        <f t="shared" si="63"/>
        <v>465808.61138995545</v>
      </c>
      <c r="J118" s="54">
        <f t="shared" si="47"/>
        <v>0</v>
      </c>
      <c r="K118" s="54"/>
      <c r="L118" s="129"/>
      <c r="M118" s="54">
        <f t="shared" si="58"/>
        <v>0</v>
      </c>
      <c r="N118" s="129"/>
      <c r="O118" s="54">
        <f t="shared" si="48"/>
        <v>0</v>
      </c>
      <c r="P118" s="54">
        <f t="shared" si="49"/>
        <v>0</v>
      </c>
      <c r="Q118" s="1"/>
    </row>
    <row r="119" spans="2:17" ht="12.5">
      <c r="B119" s="7" t="str">
        <f t="shared" si="46"/>
        <v/>
      </c>
      <c r="C119" s="50">
        <f>IF(D93="","-",+C118+1)</f>
        <v>2033</v>
      </c>
      <c r="D119" s="12">
        <f>IF(F118+SUM(E$99:E118)=D$92,F118,D$92-SUM(E$99:E118))</f>
        <v>2761868.3435180373</v>
      </c>
      <c r="E119" s="377">
        <f t="shared" si="59"/>
        <v>114739.22727272728</v>
      </c>
      <c r="F119" s="55">
        <f t="shared" si="60"/>
        <v>2647129.1162453103</v>
      </c>
      <c r="G119" s="55">
        <f t="shared" si="61"/>
        <v>2704498.7298816741</v>
      </c>
      <c r="H119" s="379">
        <f t="shared" si="62"/>
        <v>451520.55537449912</v>
      </c>
      <c r="I119" s="398">
        <f t="shared" si="63"/>
        <v>451520.55537449912</v>
      </c>
      <c r="J119" s="54">
        <f t="shared" si="47"/>
        <v>0</v>
      </c>
      <c r="K119" s="54"/>
      <c r="L119" s="129"/>
      <c r="M119" s="54">
        <f t="shared" si="58"/>
        <v>0</v>
      </c>
      <c r="N119" s="129"/>
      <c r="O119" s="54">
        <f t="shared" si="48"/>
        <v>0</v>
      </c>
      <c r="P119" s="54">
        <f t="shared" si="49"/>
        <v>0</v>
      </c>
      <c r="Q119" s="1"/>
    </row>
    <row r="120" spans="2:17" ht="12.5">
      <c r="B120" s="7" t="str">
        <f t="shared" si="46"/>
        <v/>
      </c>
      <c r="C120" s="50">
        <f>IF(D93="","-",+C119+1)</f>
        <v>2034</v>
      </c>
      <c r="D120" s="12">
        <f>IF(F119+SUM(E$99:E119)=D$92,F119,D$92-SUM(E$99:E119))</f>
        <v>2647129.1162453103</v>
      </c>
      <c r="E120" s="377">
        <f t="shared" si="59"/>
        <v>114739.22727272728</v>
      </c>
      <c r="F120" s="55">
        <f t="shared" si="60"/>
        <v>2532389.8889725832</v>
      </c>
      <c r="G120" s="55">
        <f t="shared" si="61"/>
        <v>2589759.5026089465</v>
      </c>
      <c r="H120" s="379">
        <f t="shared" si="62"/>
        <v>437232.49935904262</v>
      </c>
      <c r="I120" s="398">
        <f t="shared" si="63"/>
        <v>437232.49935904262</v>
      </c>
      <c r="J120" s="54">
        <f t="shared" si="47"/>
        <v>0</v>
      </c>
      <c r="K120" s="54"/>
      <c r="L120" s="129"/>
      <c r="M120" s="54">
        <f t="shared" si="58"/>
        <v>0</v>
      </c>
      <c r="N120" s="129"/>
      <c r="O120" s="54">
        <f t="shared" si="48"/>
        <v>0</v>
      </c>
      <c r="P120" s="54">
        <f t="shared" si="49"/>
        <v>0</v>
      </c>
      <c r="Q120" s="1"/>
    </row>
    <row r="121" spans="2:17" ht="12.5">
      <c r="B121" s="7" t="str">
        <f t="shared" si="46"/>
        <v/>
      </c>
      <c r="C121" s="50">
        <f>IF(D93="","-",+C120+1)</f>
        <v>2035</v>
      </c>
      <c r="D121" s="12">
        <f>IF(F120+SUM(E$99:E120)=D$92,F120,D$92-SUM(E$99:E120))</f>
        <v>2532389.8889725832</v>
      </c>
      <c r="E121" s="377">
        <f t="shared" si="59"/>
        <v>114739.22727272728</v>
      </c>
      <c r="F121" s="55">
        <f t="shared" si="60"/>
        <v>2417650.6616998562</v>
      </c>
      <c r="G121" s="55">
        <f t="shared" si="61"/>
        <v>2475020.2753362199</v>
      </c>
      <c r="H121" s="379">
        <f t="shared" si="62"/>
        <v>422944.44334358629</v>
      </c>
      <c r="I121" s="398">
        <f t="shared" si="63"/>
        <v>422944.44334358629</v>
      </c>
      <c r="J121" s="54">
        <f t="shared" si="47"/>
        <v>0</v>
      </c>
      <c r="K121" s="54"/>
      <c r="L121" s="129"/>
      <c r="M121" s="54">
        <f t="shared" si="58"/>
        <v>0</v>
      </c>
      <c r="N121" s="129"/>
      <c r="O121" s="54">
        <f t="shared" si="48"/>
        <v>0</v>
      </c>
      <c r="P121" s="54">
        <f t="shared" si="49"/>
        <v>0</v>
      </c>
      <c r="Q121" s="1"/>
    </row>
    <row r="122" spans="2:17" ht="12.5">
      <c r="B122" s="7" t="str">
        <f t="shared" si="46"/>
        <v/>
      </c>
      <c r="C122" s="50">
        <f>IF(D93="","-",+C121+1)</f>
        <v>2036</v>
      </c>
      <c r="D122" s="12">
        <f>IF(F121+SUM(E$99:E121)=D$92,F121,D$92-SUM(E$99:E121))</f>
        <v>2417650.6616998562</v>
      </c>
      <c r="E122" s="377">
        <f t="shared" si="59"/>
        <v>114739.22727272728</v>
      </c>
      <c r="F122" s="55">
        <f t="shared" si="60"/>
        <v>2302911.4344271291</v>
      </c>
      <c r="G122" s="55">
        <f t="shared" si="61"/>
        <v>2360281.0480634924</v>
      </c>
      <c r="H122" s="379">
        <f t="shared" si="62"/>
        <v>408656.38732812984</v>
      </c>
      <c r="I122" s="398">
        <f t="shared" si="63"/>
        <v>408656.38732812984</v>
      </c>
      <c r="J122" s="54">
        <f t="shared" si="47"/>
        <v>0</v>
      </c>
      <c r="K122" s="54"/>
      <c r="L122" s="129"/>
      <c r="M122" s="54">
        <f t="shared" si="58"/>
        <v>0</v>
      </c>
      <c r="N122" s="129"/>
      <c r="O122" s="54">
        <f t="shared" si="48"/>
        <v>0</v>
      </c>
      <c r="P122" s="54">
        <f t="shared" si="49"/>
        <v>0</v>
      </c>
      <c r="Q122" s="1"/>
    </row>
    <row r="123" spans="2:17" ht="12.5">
      <c r="B123" s="7" t="str">
        <f t="shared" si="46"/>
        <v/>
      </c>
      <c r="C123" s="50">
        <f>IF(D93="","-",+C122+1)</f>
        <v>2037</v>
      </c>
      <c r="D123" s="12">
        <f>IF(F122+SUM(E$99:E122)=D$92,F122,D$92-SUM(E$99:E122))</f>
        <v>2302911.4344271291</v>
      </c>
      <c r="E123" s="377">
        <f t="shared" si="59"/>
        <v>114739.22727272728</v>
      </c>
      <c r="F123" s="55">
        <f t="shared" si="60"/>
        <v>2188172.207154402</v>
      </c>
      <c r="G123" s="55">
        <f t="shared" si="61"/>
        <v>2245541.8207907658</v>
      </c>
      <c r="H123" s="379">
        <f t="shared" si="62"/>
        <v>394368.33131267352</v>
      </c>
      <c r="I123" s="398">
        <f t="shared" si="63"/>
        <v>394368.33131267352</v>
      </c>
      <c r="J123" s="54">
        <f t="shared" si="47"/>
        <v>0</v>
      </c>
      <c r="K123" s="54"/>
      <c r="L123" s="129"/>
      <c r="M123" s="54">
        <f t="shared" si="58"/>
        <v>0</v>
      </c>
      <c r="N123" s="129"/>
      <c r="O123" s="54">
        <f t="shared" si="48"/>
        <v>0</v>
      </c>
      <c r="P123" s="54">
        <f t="shared" si="49"/>
        <v>0</v>
      </c>
      <c r="Q123" s="1"/>
    </row>
    <row r="124" spans="2:17" ht="12.5">
      <c r="B124" s="7" t="str">
        <f t="shared" si="46"/>
        <v/>
      </c>
      <c r="C124" s="50">
        <f>IF(D93="","-",+C123+1)</f>
        <v>2038</v>
      </c>
      <c r="D124" s="12">
        <f>IF(F123+SUM(E$99:E123)=D$92,F123,D$92-SUM(E$99:E123))</f>
        <v>2188172.207154402</v>
      </c>
      <c r="E124" s="377">
        <f t="shared" si="59"/>
        <v>114739.22727272728</v>
      </c>
      <c r="F124" s="55">
        <f t="shared" si="60"/>
        <v>2073432.9798816747</v>
      </c>
      <c r="G124" s="55">
        <f t="shared" si="61"/>
        <v>2130802.5935180383</v>
      </c>
      <c r="H124" s="379">
        <f t="shared" si="62"/>
        <v>380080.27529721701</v>
      </c>
      <c r="I124" s="398">
        <f t="shared" si="63"/>
        <v>380080.27529721701</v>
      </c>
      <c r="J124" s="54">
        <f t="shared" si="47"/>
        <v>0</v>
      </c>
      <c r="K124" s="54"/>
      <c r="L124" s="129"/>
      <c r="M124" s="54">
        <f t="shared" si="58"/>
        <v>0</v>
      </c>
      <c r="N124" s="129"/>
      <c r="O124" s="54">
        <f t="shared" si="48"/>
        <v>0</v>
      </c>
      <c r="P124" s="54">
        <f t="shared" si="49"/>
        <v>0</v>
      </c>
      <c r="Q124" s="1"/>
    </row>
    <row r="125" spans="2:17" ht="12.5">
      <c r="B125" s="7" t="str">
        <f t="shared" si="46"/>
        <v/>
      </c>
      <c r="C125" s="50">
        <f>IF(D93="","-",+C124+1)</f>
        <v>2039</v>
      </c>
      <c r="D125" s="12">
        <f>IF(F124+SUM(E$99:E124)=D$92,F124,D$92-SUM(E$99:E124))</f>
        <v>2073432.9798816747</v>
      </c>
      <c r="E125" s="377">
        <f t="shared" si="59"/>
        <v>114739.22727272728</v>
      </c>
      <c r="F125" s="55">
        <f t="shared" si="60"/>
        <v>1958693.7526089475</v>
      </c>
      <c r="G125" s="55">
        <f t="shared" si="61"/>
        <v>2016063.3662453112</v>
      </c>
      <c r="H125" s="379">
        <f t="shared" si="62"/>
        <v>365792.21928176063</v>
      </c>
      <c r="I125" s="398">
        <f t="shared" si="63"/>
        <v>365792.21928176063</v>
      </c>
      <c r="J125" s="54">
        <f t="shared" si="47"/>
        <v>0</v>
      </c>
      <c r="K125" s="54"/>
      <c r="L125" s="129"/>
      <c r="M125" s="54">
        <f t="shared" si="58"/>
        <v>0</v>
      </c>
      <c r="N125" s="129"/>
      <c r="O125" s="54">
        <f t="shared" si="48"/>
        <v>0</v>
      </c>
      <c r="P125" s="54">
        <f t="shared" si="49"/>
        <v>0</v>
      </c>
      <c r="Q125" s="1"/>
    </row>
    <row r="126" spans="2:17" ht="12.5">
      <c r="B126" s="7" t="str">
        <f t="shared" si="46"/>
        <v/>
      </c>
      <c r="C126" s="50">
        <f>IF(D93="","-",+C125+1)</f>
        <v>2040</v>
      </c>
      <c r="D126" s="12">
        <f>IF(F125+SUM(E$99:E125)=D$92,F125,D$92-SUM(E$99:E125))</f>
        <v>1958693.7526089475</v>
      </c>
      <c r="E126" s="377">
        <f t="shared" si="59"/>
        <v>114739.22727272728</v>
      </c>
      <c r="F126" s="55">
        <f t="shared" si="60"/>
        <v>1843954.5253362202</v>
      </c>
      <c r="G126" s="55">
        <f t="shared" si="61"/>
        <v>1901324.1389725837</v>
      </c>
      <c r="H126" s="379">
        <f t="shared" si="62"/>
        <v>351504.16326630412</v>
      </c>
      <c r="I126" s="398">
        <f t="shared" si="63"/>
        <v>351504.16326630412</v>
      </c>
      <c r="J126" s="54">
        <f t="shared" si="47"/>
        <v>0</v>
      </c>
      <c r="K126" s="54"/>
      <c r="L126" s="129"/>
      <c r="M126" s="54">
        <f t="shared" si="58"/>
        <v>0</v>
      </c>
      <c r="N126" s="129"/>
      <c r="O126" s="54">
        <f t="shared" si="48"/>
        <v>0</v>
      </c>
      <c r="P126" s="54">
        <f t="shared" si="49"/>
        <v>0</v>
      </c>
      <c r="Q126" s="1"/>
    </row>
    <row r="127" spans="2:17" ht="12.5">
      <c r="B127" s="7" t="str">
        <f t="shared" si="46"/>
        <v/>
      </c>
      <c r="C127" s="50">
        <f>IF(D93="","-",+C126+1)</f>
        <v>2041</v>
      </c>
      <c r="D127" s="12">
        <f>IF(F126+SUM(E$99:E126)=D$92,F126,D$92-SUM(E$99:E126))</f>
        <v>1843954.5253362202</v>
      </c>
      <c r="E127" s="377">
        <f t="shared" si="59"/>
        <v>114739.22727272728</v>
      </c>
      <c r="F127" s="55">
        <f t="shared" si="60"/>
        <v>1729215.2980634929</v>
      </c>
      <c r="G127" s="55">
        <f t="shared" si="61"/>
        <v>1786584.9116998566</v>
      </c>
      <c r="H127" s="379">
        <f t="shared" si="62"/>
        <v>337216.10725084774</v>
      </c>
      <c r="I127" s="398">
        <f t="shared" si="63"/>
        <v>337216.10725084774</v>
      </c>
      <c r="J127" s="54">
        <f t="shared" si="47"/>
        <v>0</v>
      </c>
      <c r="K127" s="54"/>
      <c r="L127" s="129"/>
      <c r="M127" s="54">
        <f t="shared" si="58"/>
        <v>0</v>
      </c>
      <c r="N127" s="129"/>
      <c r="O127" s="54">
        <f t="shared" si="48"/>
        <v>0</v>
      </c>
      <c r="P127" s="54">
        <f t="shared" si="49"/>
        <v>0</v>
      </c>
      <c r="Q127" s="1"/>
    </row>
    <row r="128" spans="2:17" ht="12.5">
      <c r="B128" s="7" t="str">
        <f t="shared" si="46"/>
        <v/>
      </c>
      <c r="C128" s="50">
        <f>IF(D93="","-",+C127+1)</f>
        <v>2042</v>
      </c>
      <c r="D128" s="12">
        <f>IF(F127+SUM(E$99:E127)=D$92,F127,D$92-SUM(E$99:E127))</f>
        <v>1729215.2980634929</v>
      </c>
      <c r="E128" s="377">
        <f t="shared" si="59"/>
        <v>114739.22727272728</v>
      </c>
      <c r="F128" s="55">
        <f t="shared" si="60"/>
        <v>1614476.0707907656</v>
      </c>
      <c r="G128" s="55">
        <f t="shared" si="61"/>
        <v>1671845.6844271291</v>
      </c>
      <c r="H128" s="379">
        <f t="shared" si="62"/>
        <v>322928.05123539129</v>
      </c>
      <c r="I128" s="398">
        <f t="shared" si="63"/>
        <v>322928.05123539129</v>
      </c>
      <c r="J128" s="54">
        <f t="shared" si="47"/>
        <v>0</v>
      </c>
      <c r="K128" s="54"/>
      <c r="L128" s="129"/>
      <c r="M128" s="54">
        <f t="shared" si="58"/>
        <v>0</v>
      </c>
      <c r="N128" s="129"/>
      <c r="O128" s="54">
        <f t="shared" si="48"/>
        <v>0</v>
      </c>
      <c r="P128" s="54">
        <f t="shared" si="49"/>
        <v>0</v>
      </c>
      <c r="Q128" s="1"/>
    </row>
    <row r="129" spans="2:17" ht="12.5">
      <c r="B129" s="7" t="str">
        <f t="shared" si="46"/>
        <v/>
      </c>
      <c r="C129" s="50">
        <f>IF(D93="","-",+C128+1)</f>
        <v>2043</v>
      </c>
      <c r="D129" s="12">
        <f>IF(F128+SUM(E$99:E128)=D$92,F128,D$92-SUM(E$99:E128))</f>
        <v>1614476.0707907656</v>
      </c>
      <c r="E129" s="377">
        <f t="shared" si="59"/>
        <v>114739.22727272728</v>
      </c>
      <c r="F129" s="55">
        <f t="shared" si="60"/>
        <v>1499736.8435180383</v>
      </c>
      <c r="G129" s="55">
        <f t="shared" si="61"/>
        <v>1557106.457154402</v>
      </c>
      <c r="H129" s="379">
        <f t="shared" si="62"/>
        <v>308639.99521993485</v>
      </c>
      <c r="I129" s="398">
        <f t="shared" si="63"/>
        <v>308639.99521993485</v>
      </c>
      <c r="J129" s="54">
        <f t="shared" si="47"/>
        <v>0</v>
      </c>
      <c r="K129" s="54"/>
      <c r="L129" s="129"/>
      <c r="M129" s="54">
        <f t="shared" si="58"/>
        <v>0</v>
      </c>
      <c r="N129" s="129"/>
      <c r="O129" s="54">
        <f t="shared" si="48"/>
        <v>0</v>
      </c>
      <c r="P129" s="54">
        <f t="shared" si="49"/>
        <v>0</v>
      </c>
      <c r="Q129" s="1"/>
    </row>
    <row r="130" spans="2:17" ht="12.5">
      <c r="B130" s="7" t="str">
        <f t="shared" si="46"/>
        <v/>
      </c>
      <c r="C130" s="50">
        <f>IF(D93="","-",+C129+1)</f>
        <v>2044</v>
      </c>
      <c r="D130" s="12">
        <f>IF(F129+SUM(E$99:E129)=D$92,F129,D$92-SUM(E$99:E129))</f>
        <v>1499736.8435180383</v>
      </c>
      <c r="E130" s="377">
        <f t="shared" si="59"/>
        <v>114739.22727272728</v>
      </c>
      <c r="F130" s="55">
        <f t="shared" si="60"/>
        <v>1384997.616245311</v>
      </c>
      <c r="G130" s="55">
        <f t="shared" si="61"/>
        <v>1442367.2298816745</v>
      </c>
      <c r="H130" s="379">
        <f t="shared" si="62"/>
        <v>294351.9392044784</v>
      </c>
      <c r="I130" s="398">
        <f t="shared" si="63"/>
        <v>294351.9392044784</v>
      </c>
      <c r="J130" s="54">
        <f t="shared" si="47"/>
        <v>0</v>
      </c>
      <c r="K130" s="54"/>
      <c r="L130" s="129"/>
      <c r="M130" s="54">
        <f t="shared" si="58"/>
        <v>0</v>
      </c>
      <c r="N130" s="129"/>
      <c r="O130" s="54">
        <f t="shared" si="48"/>
        <v>0</v>
      </c>
      <c r="P130" s="54">
        <f t="shared" si="49"/>
        <v>0</v>
      </c>
      <c r="Q130" s="1"/>
    </row>
    <row r="131" spans="2:17" ht="12.5">
      <c r="B131" s="7" t="str">
        <f t="shared" si="46"/>
        <v/>
      </c>
      <c r="C131" s="50">
        <f>IF(D93="","-",+C130+1)</f>
        <v>2045</v>
      </c>
      <c r="D131" s="12">
        <f>IF(F130+SUM(E$99:E130)=D$92,F130,D$92-SUM(E$99:E130))</f>
        <v>1384997.616245311</v>
      </c>
      <c r="E131" s="377">
        <f t="shared" si="59"/>
        <v>114739.22727272728</v>
      </c>
      <c r="F131" s="55">
        <f t="shared" si="60"/>
        <v>1270258.3889725837</v>
      </c>
      <c r="G131" s="55">
        <f t="shared" si="61"/>
        <v>1327628.0026089475</v>
      </c>
      <c r="H131" s="379">
        <f t="shared" si="62"/>
        <v>280063.88318902202</v>
      </c>
      <c r="I131" s="398">
        <f t="shared" si="63"/>
        <v>280063.88318902202</v>
      </c>
      <c r="J131" s="54">
        <f t="shared" si="47"/>
        <v>0</v>
      </c>
      <c r="K131" s="54"/>
      <c r="L131" s="129"/>
      <c r="M131" s="54">
        <f t="shared" ref="M131:M154" si="64">IF(L541&lt;&gt;0,+H541-L541,0)</f>
        <v>0</v>
      </c>
      <c r="N131" s="129"/>
      <c r="O131" s="54">
        <f t="shared" ref="O131:O154" si="65">IF(N541&lt;&gt;0,+I541-N541,0)</f>
        <v>0</v>
      </c>
      <c r="P131" s="54">
        <f t="shared" ref="P131:P154" si="66">+O541-M541</f>
        <v>0</v>
      </c>
      <c r="Q131" s="1"/>
    </row>
    <row r="132" spans="2:17" ht="12.5">
      <c r="B132" s="7" t="str">
        <f t="shared" si="46"/>
        <v/>
      </c>
      <c r="C132" s="50">
        <f>IF(D93="","-",+C131+1)</f>
        <v>2046</v>
      </c>
      <c r="D132" s="12">
        <f>IF(F131+SUM(E$99:E131)=D$92,F131,D$92-SUM(E$99:E131))</f>
        <v>1270258.3889725837</v>
      </c>
      <c r="E132" s="377">
        <f t="shared" si="59"/>
        <v>114739.22727272728</v>
      </c>
      <c r="F132" s="55">
        <f t="shared" si="60"/>
        <v>1155519.1616998564</v>
      </c>
      <c r="G132" s="55">
        <f t="shared" si="61"/>
        <v>1212888.7753362199</v>
      </c>
      <c r="H132" s="379">
        <f t="shared" si="62"/>
        <v>265775.82717356557</v>
      </c>
      <c r="I132" s="398">
        <f t="shared" si="63"/>
        <v>265775.82717356557</v>
      </c>
      <c r="J132" s="54">
        <f t="shared" si="47"/>
        <v>0</v>
      </c>
      <c r="K132" s="54"/>
      <c r="L132" s="129"/>
      <c r="M132" s="54">
        <f t="shared" si="64"/>
        <v>0</v>
      </c>
      <c r="N132" s="129"/>
      <c r="O132" s="54">
        <f t="shared" si="65"/>
        <v>0</v>
      </c>
      <c r="P132" s="54">
        <f t="shared" si="66"/>
        <v>0</v>
      </c>
      <c r="Q132" s="1"/>
    </row>
    <row r="133" spans="2:17" ht="12.5">
      <c r="B133" s="7" t="str">
        <f t="shared" si="46"/>
        <v/>
      </c>
      <c r="C133" s="50">
        <f>IF(D93="","-",+C132+1)</f>
        <v>2047</v>
      </c>
      <c r="D133" s="12">
        <f>IF(F132+SUM(E$99:E132)=D$92,F132,D$92-SUM(E$99:E132))</f>
        <v>1155519.1616998564</v>
      </c>
      <c r="E133" s="377">
        <f t="shared" si="59"/>
        <v>114739.22727272728</v>
      </c>
      <c r="F133" s="55">
        <f t="shared" si="60"/>
        <v>1040779.9344271291</v>
      </c>
      <c r="G133" s="55">
        <f t="shared" si="61"/>
        <v>1098149.5480634929</v>
      </c>
      <c r="H133" s="379">
        <f t="shared" si="62"/>
        <v>251487.77115810913</v>
      </c>
      <c r="I133" s="398">
        <f t="shared" si="63"/>
        <v>251487.77115810913</v>
      </c>
      <c r="J133" s="54">
        <f t="shared" si="47"/>
        <v>0</v>
      </c>
      <c r="K133" s="54"/>
      <c r="L133" s="129"/>
      <c r="M133" s="54">
        <f t="shared" si="64"/>
        <v>0</v>
      </c>
      <c r="N133" s="129"/>
      <c r="O133" s="54">
        <f t="shared" si="65"/>
        <v>0</v>
      </c>
      <c r="P133" s="54">
        <f t="shared" si="66"/>
        <v>0</v>
      </c>
      <c r="Q133" s="1"/>
    </row>
    <row r="134" spans="2:17" ht="12.5">
      <c r="B134" s="7" t="str">
        <f t="shared" si="46"/>
        <v/>
      </c>
      <c r="C134" s="50">
        <f>IF(D93="","-",+C133+1)</f>
        <v>2048</v>
      </c>
      <c r="D134" s="12">
        <f>IF(F133+SUM(E$99:E133)=D$92,F133,D$92-SUM(E$99:E133))</f>
        <v>1040779.9344271291</v>
      </c>
      <c r="E134" s="377">
        <f t="shared" si="59"/>
        <v>114739.22727272728</v>
      </c>
      <c r="F134" s="55">
        <f t="shared" si="60"/>
        <v>926040.70715440181</v>
      </c>
      <c r="G134" s="55">
        <f t="shared" si="61"/>
        <v>983410.32079076546</v>
      </c>
      <c r="H134" s="379">
        <f t="shared" si="62"/>
        <v>237199.71514265268</v>
      </c>
      <c r="I134" s="398">
        <f t="shared" si="63"/>
        <v>237199.71514265268</v>
      </c>
      <c r="J134" s="54">
        <f t="shared" si="47"/>
        <v>0</v>
      </c>
      <c r="K134" s="54"/>
      <c r="L134" s="129"/>
      <c r="M134" s="54">
        <f t="shared" si="64"/>
        <v>0</v>
      </c>
      <c r="N134" s="129"/>
      <c r="O134" s="54">
        <f t="shared" si="65"/>
        <v>0</v>
      </c>
      <c r="P134" s="54">
        <f t="shared" si="66"/>
        <v>0</v>
      </c>
      <c r="Q134" s="1"/>
    </row>
    <row r="135" spans="2:17" ht="12.5">
      <c r="B135" s="7" t="str">
        <f t="shared" si="46"/>
        <v/>
      </c>
      <c r="C135" s="50">
        <f>IF(D93="","-",+C134+1)</f>
        <v>2049</v>
      </c>
      <c r="D135" s="12">
        <f>IF(F134+SUM(E$99:E134)=D$92,F134,D$92-SUM(E$99:E134))</f>
        <v>926040.70715440181</v>
      </c>
      <c r="E135" s="377">
        <f t="shared" si="59"/>
        <v>114739.22727272728</v>
      </c>
      <c r="F135" s="55">
        <f t="shared" si="60"/>
        <v>811301.47988167452</v>
      </c>
      <c r="G135" s="55">
        <f t="shared" si="61"/>
        <v>868671.09351803816</v>
      </c>
      <c r="H135" s="379">
        <f t="shared" si="62"/>
        <v>222911.65912719627</v>
      </c>
      <c r="I135" s="398">
        <f t="shared" si="63"/>
        <v>222911.65912719627</v>
      </c>
      <c r="J135" s="54">
        <f t="shared" si="47"/>
        <v>0</v>
      </c>
      <c r="K135" s="54"/>
      <c r="L135" s="129"/>
      <c r="M135" s="54">
        <f t="shared" si="64"/>
        <v>0</v>
      </c>
      <c r="N135" s="129"/>
      <c r="O135" s="54">
        <f t="shared" si="65"/>
        <v>0</v>
      </c>
      <c r="P135" s="54">
        <f t="shared" si="66"/>
        <v>0</v>
      </c>
      <c r="Q135" s="1"/>
    </row>
    <row r="136" spans="2:17" ht="12.5">
      <c r="B136" s="7" t="str">
        <f t="shared" si="46"/>
        <v/>
      </c>
      <c r="C136" s="50">
        <f>IF(D93="","-",+C135+1)</f>
        <v>2050</v>
      </c>
      <c r="D136" s="12">
        <f>IF(F135+SUM(E$99:E135)=D$92,F135,D$92-SUM(E$99:E135))</f>
        <v>811301.47988167452</v>
      </c>
      <c r="E136" s="377">
        <f t="shared" si="59"/>
        <v>114739.22727272728</v>
      </c>
      <c r="F136" s="55">
        <f t="shared" si="60"/>
        <v>696562.25260894722</v>
      </c>
      <c r="G136" s="55">
        <f t="shared" si="61"/>
        <v>753931.86624531087</v>
      </c>
      <c r="H136" s="379">
        <f t="shared" si="62"/>
        <v>208623.60311173985</v>
      </c>
      <c r="I136" s="398">
        <f t="shared" si="63"/>
        <v>208623.60311173985</v>
      </c>
      <c r="J136" s="54">
        <f t="shared" si="47"/>
        <v>0</v>
      </c>
      <c r="K136" s="54"/>
      <c r="L136" s="129"/>
      <c r="M136" s="54">
        <f t="shared" si="64"/>
        <v>0</v>
      </c>
      <c r="N136" s="129"/>
      <c r="O136" s="54">
        <f t="shared" si="65"/>
        <v>0</v>
      </c>
      <c r="P136" s="54">
        <f t="shared" si="66"/>
        <v>0</v>
      </c>
      <c r="Q136" s="1"/>
    </row>
    <row r="137" spans="2:17" ht="12.5">
      <c r="B137" s="7" t="str">
        <f t="shared" si="46"/>
        <v/>
      </c>
      <c r="C137" s="50">
        <f>IF(D93="","-",+C136+1)</f>
        <v>2051</v>
      </c>
      <c r="D137" s="12">
        <f>IF(F136+SUM(E$99:E136)=D$92,F136,D$92-SUM(E$99:E136))</f>
        <v>696562.25260894722</v>
      </c>
      <c r="E137" s="377">
        <f t="shared" si="59"/>
        <v>114739.22727272728</v>
      </c>
      <c r="F137" s="55">
        <f t="shared" si="60"/>
        <v>581823.02533621993</v>
      </c>
      <c r="G137" s="55">
        <f t="shared" si="61"/>
        <v>639192.63897258358</v>
      </c>
      <c r="H137" s="379">
        <f t="shared" si="62"/>
        <v>194335.54709628341</v>
      </c>
      <c r="I137" s="398">
        <f t="shared" si="63"/>
        <v>194335.54709628341</v>
      </c>
      <c r="J137" s="54">
        <f t="shared" si="47"/>
        <v>0</v>
      </c>
      <c r="K137" s="54"/>
      <c r="L137" s="129"/>
      <c r="M137" s="54">
        <f t="shared" si="64"/>
        <v>0</v>
      </c>
      <c r="N137" s="129"/>
      <c r="O137" s="54">
        <f t="shared" si="65"/>
        <v>0</v>
      </c>
      <c r="P137" s="54">
        <f t="shared" si="66"/>
        <v>0</v>
      </c>
      <c r="Q137" s="1"/>
    </row>
    <row r="138" spans="2:17" ht="12.5">
      <c r="B138" s="7" t="str">
        <f t="shared" si="46"/>
        <v/>
      </c>
      <c r="C138" s="50">
        <f>IF(D93="","-",+C137+1)</f>
        <v>2052</v>
      </c>
      <c r="D138" s="12">
        <f>IF(F137+SUM(E$99:E137)=D$92,F137,D$92-SUM(E$99:E137))</f>
        <v>581823.02533621993</v>
      </c>
      <c r="E138" s="377">
        <f t="shared" si="59"/>
        <v>114739.22727272728</v>
      </c>
      <c r="F138" s="55">
        <f t="shared" si="60"/>
        <v>467083.79806349264</v>
      </c>
      <c r="G138" s="55">
        <f t="shared" si="61"/>
        <v>524453.41169985628</v>
      </c>
      <c r="H138" s="379">
        <f t="shared" si="62"/>
        <v>180047.49108082696</v>
      </c>
      <c r="I138" s="398">
        <f t="shared" si="63"/>
        <v>180047.49108082696</v>
      </c>
      <c r="J138" s="54">
        <f t="shared" si="47"/>
        <v>0</v>
      </c>
      <c r="K138" s="54"/>
      <c r="L138" s="129"/>
      <c r="M138" s="54">
        <f t="shared" si="64"/>
        <v>0</v>
      </c>
      <c r="N138" s="129"/>
      <c r="O138" s="54">
        <f t="shared" si="65"/>
        <v>0</v>
      </c>
      <c r="P138" s="54">
        <f t="shared" si="66"/>
        <v>0</v>
      </c>
      <c r="Q138" s="1"/>
    </row>
    <row r="139" spans="2:17" ht="12.5">
      <c r="B139" s="7" t="str">
        <f t="shared" si="46"/>
        <v/>
      </c>
      <c r="C139" s="50">
        <f>IF(D93="","-",+C138+1)</f>
        <v>2053</v>
      </c>
      <c r="D139" s="12">
        <f>IF(F138+SUM(E$99:E138)=D$92,F138,D$92-SUM(E$99:E138))</f>
        <v>467083.79806349264</v>
      </c>
      <c r="E139" s="377">
        <f t="shared" si="59"/>
        <v>114739.22727272728</v>
      </c>
      <c r="F139" s="55">
        <f t="shared" si="60"/>
        <v>352344.57079076534</v>
      </c>
      <c r="G139" s="55">
        <f t="shared" si="61"/>
        <v>409714.18442712899</v>
      </c>
      <c r="H139" s="379">
        <f t="shared" si="62"/>
        <v>165759.43506537052</v>
      </c>
      <c r="I139" s="398">
        <f t="shared" si="63"/>
        <v>165759.43506537052</v>
      </c>
      <c r="J139" s="54">
        <f t="shared" si="47"/>
        <v>0</v>
      </c>
      <c r="K139" s="54"/>
      <c r="L139" s="129"/>
      <c r="M139" s="54">
        <f t="shared" si="64"/>
        <v>0</v>
      </c>
      <c r="N139" s="129"/>
      <c r="O139" s="54">
        <f t="shared" si="65"/>
        <v>0</v>
      </c>
      <c r="P139" s="54">
        <f t="shared" si="66"/>
        <v>0</v>
      </c>
      <c r="Q139" s="1"/>
    </row>
    <row r="140" spans="2:17" ht="12.5">
      <c r="B140" s="7" t="str">
        <f t="shared" si="46"/>
        <v/>
      </c>
      <c r="C140" s="50">
        <f>IF(D93="","-",+C139+1)</f>
        <v>2054</v>
      </c>
      <c r="D140" s="12">
        <f>IF(F139+SUM(E$99:E139)=D$92,F139,D$92-SUM(E$99:E139))</f>
        <v>352344.57079076534</v>
      </c>
      <c r="E140" s="377">
        <f t="shared" si="59"/>
        <v>114739.22727272728</v>
      </c>
      <c r="F140" s="55">
        <f t="shared" si="60"/>
        <v>237605.34351803805</v>
      </c>
      <c r="G140" s="55">
        <f t="shared" si="61"/>
        <v>294974.95715440169</v>
      </c>
      <c r="H140" s="379">
        <f t="shared" si="62"/>
        <v>151471.3790499141</v>
      </c>
      <c r="I140" s="398">
        <f t="shared" si="63"/>
        <v>151471.3790499141</v>
      </c>
      <c r="J140" s="54">
        <f t="shared" si="47"/>
        <v>0</v>
      </c>
      <c r="K140" s="54"/>
      <c r="L140" s="129"/>
      <c r="M140" s="54">
        <f t="shared" si="64"/>
        <v>0</v>
      </c>
      <c r="N140" s="129"/>
      <c r="O140" s="54">
        <f t="shared" si="65"/>
        <v>0</v>
      </c>
      <c r="P140" s="54">
        <f t="shared" si="66"/>
        <v>0</v>
      </c>
      <c r="Q140" s="1"/>
    </row>
    <row r="141" spans="2:17" ht="12.5">
      <c r="B141" s="7" t="str">
        <f t="shared" si="46"/>
        <v/>
      </c>
      <c r="C141" s="50">
        <f>IF(D93="","-",+C140+1)</f>
        <v>2055</v>
      </c>
      <c r="D141" s="12">
        <f>IF(F140+SUM(E$99:E140)=D$92,F140,D$92-SUM(E$99:E140))</f>
        <v>237605.34351803805</v>
      </c>
      <c r="E141" s="377">
        <f t="shared" si="59"/>
        <v>114739.22727272728</v>
      </c>
      <c r="F141" s="55">
        <f t="shared" si="60"/>
        <v>122866.11624531077</v>
      </c>
      <c r="G141" s="55">
        <f t="shared" si="61"/>
        <v>180235.7298816744</v>
      </c>
      <c r="H141" s="379">
        <f t="shared" si="62"/>
        <v>137183.32303445766</v>
      </c>
      <c r="I141" s="398">
        <f t="shared" si="63"/>
        <v>137183.32303445766</v>
      </c>
      <c r="J141" s="54">
        <f t="shared" si="47"/>
        <v>0</v>
      </c>
      <c r="K141" s="54"/>
      <c r="L141" s="129"/>
      <c r="M141" s="54">
        <f t="shared" si="64"/>
        <v>0</v>
      </c>
      <c r="N141" s="129"/>
      <c r="O141" s="54">
        <f t="shared" si="65"/>
        <v>0</v>
      </c>
      <c r="P141" s="54">
        <f t="shared" si="66"/>
        <v>0</v>
      </c>
      <c r="Q141" s="1"/>
    </row>
    <row r="142" spans="2:17" ht="12.5">
      <c r="B142" s="7" t="str">
        <f t="shared" si="46"/>
        <v/>
      </c>
      <c r="C142" s="50">
        <f>IF(D93="","-",+C141+1)</f>
        <v>2056</v>
      </c>
      <c r="D142" s="12">
        <f>IF(F141+SUM(E$99:E141)=D$92,F141,D$92-SUM(E$99:E141))</f>
        <v>122866.11624531077</v>
      </c>
      <c r="E142" s="377">
        <f t="shared" si="59"/>
        <v>114739.22727272728</v>
      </c>
      <c r="F142" s="55">
        <f t="shared" si="60"/>
        <v>8126.8889725834888</v>
      </c>
      <c r="G142" s="55">
        <f t="shared" si="61"/>
        <v>65496.502608947128</v>
      </c>
      <c r="H142" s="379">
        <f t="shared" si="62"/>
        <v>122895.26701900124</v>
      </c>
      <c r="I142" s="398">
        <f t="shared" si="63"/>
        <v>122895.26701900124</v>
      </c>
      <c r="J142" s="54">
        <f t="shared" si="47"/>
        <v>0</v>
      </c>
      <c r="K142" s="54"/>
      <c r="L142" s="129"/>
      <c r="M142" s="54">
        <f t="shared" si="64"/>
        <v>0</v>
      </c>
      <c r="N142" s="129"/>
      <c r="O142" s="54">
        <f t="shared" si="65"/>
        <v>0</v>
      </c>
      <c r="P142" s="54">
        <f t="shared" si="66"/>
        <v>0</v>
      </c>
      <c r="Q142" s="1"/>
    </row>
    <row r="143" spans="2:17" ht="12.5">
      <c r="B143" s="7" t="str">
        <f t="shared" si="46"/>
        <v/>
      </c>
      <c r="C143" s="50">
        <f>IF(D93="","-",+C142+1)</f>
        <v>2057</v>
      </c>
      <c r="D143" s="12">
        <f>IF(F142+SUM(E$99:E142)=D$92,F142,D$92-SUM(E$99:E142))</f>
        <v>8126.8889725834888</v>
      </c>
      <c r="E143" s="377">
        <f t="shared" si="59"/>
        <v>8126.8889725834888</v>
      </c>
      <c r="F143" s="55">
        <f t="shared" si="60"/>
        <v>0</v>
      </c>
      <c r="G143" s="55">
        <f t="shared" si="61"/>
        <v>4063.4444862917444</v>
      </c>
      <c r="H143" s="379">
        <f t="shared" si="62"/>
        <v>8632.8948418563614</v>
      </c>
      <c r="I143" s="398">
        <f t="shared" si="63"/>
        <v>8632.8948418563614</v>
      </c>
      <c r="J143" s="54">
        <f t="shared" si="47"/>
        <v>0</v>
      </c>
      <c r="K143" s="54"/>
      <c r="L143" s="129"/>
      <c r="M143" s="54">
        <f t="shared" si="64"/>
        <v>0</v>
      </c>
      <c r="N143" s="129"/>
      <c r="O143" s="54">
        <f t="shared" si="65"/>
        <v>0</v>
      </c>
      <c r="P143" s="54">
        <f t="shared" si="66"/>
        <v>0</v>
      </c>
      <c r="Q143" s="1"/>
    </row>
    <row r="144" spans="2:17" ht="12.5">
      <c r="B144" s="7" t="str">
        <f t="shared" si="46"/>
        <v/>
      </c>
      <c r="C144" s="50">
        <f>IF(D93="","-",+C143+1)</f>
        <v>2058</v>
      </c>
      <c r="D144" s="12">
        <f>IF(F143+SUM(E$99:E143)=D$92,F143,D$92-SUM(E$99:E143))</f>
        <v>0</v>
      </c>
      <c r="E144" s="377">
        <f t="shared" si="59"/>
        <v>0</v>
      </c>
      <c r="F144" s="55">
        <f t="shared" si="60"/>
        <v>0</v>
      </c>
      <c r="G144" s="55">
        <f t="shared" si="61"/>
        <v>0</v>
      </c>
      <c r="H144" s="379">
        <f t="shared" si="62"/>
        <v>0</v>
      </c>
      <c r="I144" s="398">
        <f t="shared" si="63"/>
        <v>0</v>
      </c>
      <c r="J144" s="54">
        <f t="shared" si="47"/>
        <v>0</v>
      </c>
      <c r="K144" s="54"/>
      <c r="L144" s="129"/>
      <c r="M144" s="54">
        <f t="shared" si="64"/>
        <v>0</v>
      </c>
      <c r="N144" s="129"/>
      <c r="O144" s="54">
        <f t="shared" si="65"/>
        <v>0</v>
      </c>
      <c r="P144" s="54">
        <f t="shared" si="66"/>
        <v>0</v>
      </c>
      <c r="Q144" s="1"/>
    </row>
    <row r="145" spans="2:17" ht="12.5">
      <c r="B145" s="7" t="str">
        <f t="shared" si="46"/>
        <v/>
      </c>
      <c r="C145" s="50">
        <f>IF(D93="","-",+C144+1)</f>
        <v>2059</v>
      </c>
      <c r="D145" s="12">
        <f>IF(F144+SUM(E$99:E144)=D$92,F144,D$92-SUM(E$99:E144))</f>
        <v>0</v>
      </c>
      <c r="E145" s="377">
        <f t="shared" si="59"/>
        <v>0</v>
      </c>
      <c r="F145" s="55">
        <f t="shared" si="60"/>
        <v>0</v>
      </c>
      <c r="G145" s="55">
        <f t="shared" si="61"/>
        <v>0</v>
      </c>
      <c r="H145" s="379">
        <f t="shared" si="62"/>
        <v>0</v>
      </c>
      <c r="I145" s="398">
        <f t="shared" si="63"/>
        <v>0</v>
      </c>
      <c r="J145" s="54">
        <f t="shared" si="47"/>
        <v>0</v>
      </c>
      <c r="K145" s="54"/>
      <c r="L145" s="129"/>
      <c r="M145" s="54">
        <f t="shared" si="64"/>
        <v>0</v>
      </c>
      <c r="N145" s="129"/>
      <c r="O145" s="54">
        <f t="shared" si="65"/>
        <v>0</v>
      </c>
      <c r="P145" s="54">
        <f t="shared" si="66"/>
        <v>0</v>
      </c>
      <c r="Q145" s="1"/>
    </row>
    <row r="146" spans="2:17" ht="12.5">
      <c r="B146" s="7" t="str">
        <f t="shared" si="46"/>
        <v/>
      </c>
      <c r="C146" s="50">
        <f>IF(D93="","-",+C145+1)</f>
        <v>2060</v>
      </c>
      <c r="D146" s="12">
        <f>IF(F145+SUM(E$99:E145)=D$92,F145,D$92-SUM(E$99:E145))</f>
        <v>0</v>
      </c>
      <c r="E146" s="377">
        <f t="shared" si="59"/>
        <v>0</v>
      </c>
      <c r="F146" s="55">
        <f t="shared" si="60"/>
        <v>0</v>
      </c>
      <c r="G146" s="55">
        <f t="shared" si="61"/>
        <v>0</v>
      </c>
      <c r="H146" s="379">
        <f t="shared" si="62"/>
        <v>0</v>
      </c>
      <c r="I146" s="398">
        <f t="shared" si="63"/>
        <v>0</v>
      </c>
      <c r="J146" s="54">
        <f t="shared" si="47"/>
        <v>0</v>
      </c>
      <c r="K146" s="54"/>
      <c r="L146" s="129"/>
      <c r="M146" s="54">
        <f t="shared" si="64"/>
        <v>0</v>
      </c>
      <c r="N146" s="129"/>
      <c r="O146" s="54">
        <f t="shared" si="65"/>
        <v>0</v>
      </c>
      <c r="P146" s="54">
        <f t="shared" si="66"/>
        <v>0</v>
      </c>
      <c r="Q146" s="1"/>
    </row>
    <row r="147" spans="2:17" ht="12.5">
      <c r="B147" s="7" t="str">
        <f t="shared" si="46"/>
        <v/>
      </c>
      <c r="C147" s="50">
        <f>IF(D93="","-",+C146+1)</f>
        <v>2061</v>
      </c>
      <c r="D147" s="12">
        <f>IF(F146+SUM(E$99:E146)=D$92,F146,D$92-SUM(E$99:E146))</f>
        <v>0</v>
      </c>
      <c r="E147" s="377">
        <f t="shared" si="59"/>
        <v>0</v>
      </c>
      <c r="F147" s="55">
        <f t="shared" si="60"/>
        <v>0</v>
      </c>
      <c r="G147" s="55">
        <f t="shared" si="61"/>
        <v>0</v>
      </c>
      <c r="H147" s="379">
        <f t="shared" si="62"/>
        <v>0</v>
      </c>
      <c r="I147" s="398">
        <f t="shared" si="63"/>
        <v>0</v>
      </c>
      <c r="J147" s="54">
        <f t="shared" si="47"/>
        <v>0</v>
      </c>
      <c r="K147" s="54"/>
      <c r="L147" s="129"/>
      <c r="M147" s="54">
        <f t="shared" si="64"/>
        <v>0</v>
      </c>
      <c r="N147" s="129"/>
      <c r="O147" s="54">
        <f t="shared" si="65"/>
        <v>0</v>
      </c>
      <c r="P147" s="54">
        <f t="shared" si="66"/>
        <v>0</v>
      </c>
      <c r="Q147" s="1"/>
    </row>
    <row r="148" spans="2:17" ht="12.5">
      <c r="B148" s="7" t="str">
        <f t="shared" si="46"/>
        <v/>
      </c>
      <c r="C148" s="50">
        <f>IF(D93="","-",+C147+1)</f>
        <v>2062</v>
      </c>
      <c r="D148" s="12">
        <f>IF(F147+SUM(E$99:E147)=D$92,F147,D$92-SUM(E$99:E147))</f>
        <v>0</v>
      </c>
      <c r="E148" s="377">
        <f t="shared" si="59"/>
        <v>0</v>
      </c>
      <c r="F148" s="55">
        <f t="shared" si="60"/>
        <v>0</v>
      </c>
      <c r="G148" s="55">
        <f t="shared" si="61"/>
        <v>0</v>
      </c>
      <c r="H148" s="379">
        <f t="shared" si="62"/>
        <v>0</v>
      </c>
      <c r="I148" s="398">
        <f t="shared" si="63"/>
        <v>0</v>
      </c>
      <c r="J148" s="54">
        <f t="shared" si="47"/>
        <v>0</v>
      </c>
      <c r="K148" s="54"/>
      <c r="L148" s="129"/>
      <c r="M148" s="54">
        <f t="shared" si="64"/>
        <v>0</v>
      </c>
      <c r="N148" s="129"/>
      <c r="O148" s="54">
        <f t="shared" si="65"/>
        <v>0</v>
      </c>
      <c r="P148" s="54">
        <f t="shared" si="66"/>
        <v>0</v>
      </c>
      <c r="Q148" s="1"/>
    </row>
    <row r="149" spans="2:17" ht="12.5">
      <c r="B149" s="7" t="str">
        <f t="shared" si="46"/>
        <v/>
      </c>
      <c r="C149" s="50">
        <f>IF(D93="","-",+C148+1)</f>
        <v>2063</v>
      </c>
      <c r="D149" s="12">
        <f>IF(F148+SUM(E$99:E148)=D$92,F148,D$92-SUM(E$99:E148))</f>
        <v>0</v>
      </c>
      <c r="E149" s="377">
        <f t="shared" si="59"/>
        <v>0</v>
      </c>
      <c r="F149" s="55">
        <f t="shared" si="60"/>
        <v>0</v>
      </c>
      <c r="G149" s="55">
        <f t="shared" si="61"/>
        <v>0</v>
      </c>
      <c r="H149" s="379">
        <f t="shared" si="62"/>
        <v>0</v>
      </c>
      <c r="I149" s="398">
        <f t="shared" si="63"/>
        <v>0</v>
      </c>
      <c r="J149" s="54">
        <f t="shared" si="47"/>
        <v>0</v>
      </c>
      <c r="K149" s="54"/>
      <c r="L149" s="129"/>
      <c r="M149" s="54">
        <f t="shared" si="64"/>
        <v>0</v>
      </c>
      <c r="N149" s="129"/>
      <c r="O149" s="54">
        <f t="shared" si="65"/>
        <v>0</v>
      </c>
      <c r="P149" s="54">
        <f t="shared" si="66"/>
        <v>0</v>
      </c>
      <c r="Q149" s="1"/>
    </row>
    <row r="150" spans="2:17" ht="12.5">
      <c r="B150" s="7" t="str">
        <f t="shared" si="46"/>
        <v/>
      </c>
      <c r="C150" s="50">
        <f>IF(D93="","-",+C149+1)</f>
        <v>2064</v>
      </c>
      <c r="D150" s="12">
        <f>IF(F149+SUM(E$99:E149)=D$92,F149,D$92-SUM(E$99:E149))</f>
        <v>0</v>
      </c>
      <c r="E150" s="377">
        <f t="shared" si="59"/>
        <v>0</v>
      </c>
      <c r="F150" s="55">
        <f t="shared" si="60"/>
        <v>0</v>
      </c>
      <c r="G150" s="55">
        <f t="shared" si="61"/>
        <v>0</v>
      </c>
      <c r="H150" s="379">
        <f t="shared" si="62"/>
        <v>0</v>
      </c>
      <c r="I150" s="398">
        <f t="shared" si="63"/>
        <v>0</v>
      </c>
      <c r="J150" s="54">
        <f t="shared" si="47"/>
        <v>0</v>
      </c>
      <c r="K150" s="54"/>
      <c r="L150" s="129"/>
      <c r="M150" s="54">
        <f t="shared" si="64"/>
        <v>0</v>
      </c>
      <c r="N150" s="129"/>
      <c r="O150" s="54">
        <f t="shared" si="65"/>
        <v>0</v>
      </c>
      <c r="P150" s="54">
        <f t="shared" si="66"/>
        <v>0</v>
      </c>
      <c r="Q150" s="1"/>
    </row>
    <row r="151" spans="2:17" ht="12.5">
      <c r="B151" s="7" t="str">
        <f t="shared" si="46"/>
        <v/>
      </c>
      <c r="C151" s="50">
        <f>IF(D93="","-",+C150+1)</f>
        <v>2065</v>
      </c>
      <c r="D151" s="12">
        <f>IF(F150+SUM(E$99:E150)=D$92,F150,D$92-SUM(E$99:E150))</f>
        <v>0</v>
      </c>
      <c r="E151" s="377">
        <f t="shared" si="59"/>
        <v>0</v>
      </c>
      <c r="F151" s="55">
        <f t="shared" si="60"/>
        <v>0</v>
      </c>
      <c r="G151" s="55">
        <f t="shared" si="61"/>
        <v>0</v>
      </c>
      <c r="H151" s="379">
        <f t="shared" si="62"/>
        <v>0</v>
      </c>
      <c r="I151" s="398">
        <f t="shared" si="63"/>
        <v>0</v>
      </c>
      <c r="J151" s="54">
        <f t="shared" si="47"/>
        <v>0</v>
      </c>
      <c r="K151" s="54"/>
      <c r="L151" s="129"/>
      <c r="M151" s="54">
        <f t="shared" si="64"/>
        <v>0</v>
      </c>
      <c r="N151" s="129"/>
      <c r="O151" s="54">
        <f t="shared" si="65"/>
        <v>0</v>
      </c>
      <c r="P151" s="54">
        <f t="shared" si="66"/>
        <v>0</v>
      </c>
      <c r="Q151" s="1"/>
    </row>
    <row r="152" spans="2:17" ht="12.5">
      <c r="B152" s="7" t="str">
        <f t="shared" si="46"/>
        <v/>
      </c>
      <c r="C152" s="50">
        <f>IF(D93="","-",+C151+1)</f>
        <v>2066</v>
      </c>
      <c r="D152" s="12">
        <f>IF(F151+SUM(E$99:E151)=D$92,F151,D$92-SUM(E$99:E151))</f>
        <v>0</v>
      </c>
      <c r="E152" s="377">
        <f t="shared" si="59"/>
        <v>0</v>
      </c>
      <c r="F152" s="55">
        <f t="shared" si="60"/>
        <v>0</v>
      </c>
      <c r="G152" s="55">
        <f t="shared" si="61"/>
        <v>0</v>
      </c>
      <c r="H152" s="379">
        <f t="shared" si="62"/>
        <v>0</v>
      </c>
      <c r="I152" s="398">
        <f t="shared" si="63"/>
        <v>0</v>
      </c>
      <c r="J152" s="54">
        <f t="shared" si="47"/>
        <v>0</v>
      </c>
      <c r="K152" s="54"/>
      <c r="L152" s="129"/>
      <c r="M152" s="54">
        <f t="shared" si="64"/>
        <v>0</v>
      </c>
      <c r="N152" s="129"/>
      <c r="O152" s="54">
        <f t="shared" si="65"/>
        <v>0</v>
      </c>
      <c r="P152" s="54">
        <f t="shared" si="66"/>
        <v>0</v>
      </c>
      <c r="Q152" s="1"/>
    </row>
    <row r="153" spans="2:17" ht="12.5">
      <c r="B153" s="7" t="str">
        <f t="shared" si="46"/>
        <v/>
      </c>
      <c r="C153" s="50">
        <f>IF(D93="","-",+C152+1)</f>
        <v>2067</v>
      </c>
      <c r="D153" s="12">
        <f>IF(F152+SUM(E$99:E152)=D$92,F152,D$92-SUM(E$99:E152))</f>
        <v>0</v>
      </c>
      <c r="E153" s="377">
        <f t="shared" si="59"/>
        <v>0</v>
      </c>
      <c r="F153" s="55">
        <f t="shared" si="60"/>
        <v>0</v>
      </c>
      <c r="G153" s="55">
        <f t="shared" si="61"/>
        <v>0</v>
      </c>
      <c r="H153" s="379">
        <f t="shared" si="62"/>
        <v>0</v>
      </c>
      <c r="I153" s="398">
        <f t="shared" si="63"/>
        <v>0</v>
      </c>
      <c r="J153" s="54">
        <f t="shared" si="47"/>
        <v>0</v>
      </c>
      <c r="K153" s="54"/>
      <c r="L153" s="129"/>
      <c r="M153" s="54">
        <f t="shared" si="64"/>
        <v>0</v>
      </c>
      <c r="N153" s="129"/>
      <c r="O153" s="54">
        <f t="shared" si="65"/>
        <v>0</v>
      </c>
      <c r="P153" s="54">
        <f t="shared" si="66"/>
        <v>0</v>
      </c>
      <c r="Q153" s="1"/>
    </row>
    <row r="154" spans="2:17" ht="13" thickBot="1">
      <c r="B154" s="7" t="str">
        <f t="shared" si="46"/>
        <v/>
      </c>
      <c r="C154" s="59">
        <f>IF(D93="","-",+C153+1)</f>
        <v>2068</v>
      </c>
      <c r="D154" s="12">
        <f>IF(F153+SUM(E$99:E153)=D$92,F153,D$92-SUM(E$99:E153))</f>
        <v>0</v>
      </c>
      <c r="E154" s="377">
        <f t="shared" si="59"/>
        <v>0</v>
      </c>
      <c r="F154" s="55">
        <f t="shared" si="60"/>
        <v>0</v>
      </c>
      <c r="G154" s="55">
        <f t="shared" si="61"/>
        <v>0</v>
      </c>
      <c r="H154" s="379">
        <f t="shared" si="62"/>
        <v>0</v>
      </c>
      <c r="I154" s="398">
        <f t="shared" si="63"/>
        <v>0</v>
      </c>
      <c r="J154" s="54">
        <f t="shared" si="47"/>
        <v>0</v>
      </c>
      <c r="K154" s="54"/>
      <c r="L154" s="130"/>
      <c r="M154" s="64">
        <f t="shared" si="64"/>
        <v>0</v>
      </c>
      <c r="N154" s="130"/>
      <c r="O154" s="64">
        <f t="shared" si="65"/>
        <v>0</v>
      </c>
      <c r="P154" s="64">
        <f t="shared" si="66"/>
        <v>0</v>
      </c>
      <c r="Q154" s="1"/>
    </row>
    <row r="155" spans="2:17" ht="12.5">
      <c r="C155" s="12" t="s">
        <v>78</v>
      </c>
      <c r="D155" s="292"/>
      <c r="E155" s="292">
        <f>SUM(E99:E154)</f>
        <v>5048526.0000000019</v>
      </c>
      <c r="F155" s="292"/>
      <c r="G155" s="292"/>
      <c r="H155" s="292">
        <f>SUM(H99:H154)</f>
        <v>18450665.217420869</v>
      </c>
      <c r="I155" s="292">
        <f>SUM(I99:I154)</f>
        <v>18450665.217420869</v>
      </c>
      <c r="J155" s="292">
        <f>SUM(J99:J154)</f>
        <v>0</v>
      </c>
      <c r="K155" s="292"/>
      <c r="L155" s="292"/>
      <c r="M155" s="292"/>
      <c r="N155" s="292"/>
      <c r="O155" s="292"/>
      <c r="P155" s="1"/>
      <c r="Q155" s="1"/>
    </row>
    <row r="156" spans="2:17" ht="12.5">
      <c r="C156" t="s">
        <v>92</v>
      </c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  <c r="Q156" s="1"/>
    </row>
    <row r="157" spans="2:17" ht="12.5">
      <c r="C157" s="85"/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  <c r="Q157" s="1"/>
    </row>
    <row r="158" spans="2:17" ht="13">
      <c r="C158" s="104" t="s">
        <v>132</v>
      </c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  <c r="Q158" s="1"/>
    </row>
    <row r="159" spans="2:17" ht="13">
      <c r="C159" s="25" t="s">
        <v>79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80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/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102" t="s">
        <v>131</v>
      </c>
      <c r="Q162" s="1"/>
    </row>
  </sheetData>
  <conditionalFormatting sqref="C17:C72">
    <cfRule type="cellIs" dxfId="83" priority="1" stopIfTrue="1" operator="equal">
      <formula>$I$10</formula>
    </cfRule>
  </conditionalFormatting>
  <conditionalFormatting sqref="C99:C154">
    <cfRule type="cellIs" dxfId="8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71"/>
  <dimension ref="A1:Q162"/>
  <sheetViews>
    <sheetView topLeftCell="A3" zoomScaleNormal="100" zoomScaleSheetLayoutView="75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38 of 77</v>
      </c>
      <c r="Q1" s="13"/>
    </row>
    <row r="2" spans="1:17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101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/>
      <c r="P3" s="97">
        <v>1</v>
      </c>
    </row>
    <row r="4" spans="1:17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7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281787.8380977647</v>
      </c>
      <c r="P5" s="1"/>
    </row>
    <row r="6" spans="1:17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281787.8380977647</v>
      </c>
      <c r="O6" s="1"/>
      <c r="P6" s="1"/>
    </row>
    <row r="7" spans="1:17" ht="13.5" thickBot="1">
      <c r="C7" s="25" t="s">
        <v>48</v>
      </c>
      <c r="D7" s="90" t="s">
        <v>303</v>
      </c>
      <c r="E7" s="405"/>
      <c r="F7" s="405"/>
      <c r="G7" s="405"/>
      <c r="H7" s="40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7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302</v>
      </c>
      <c r="E9" s="456" t="s">
        <v>499</v>
      </c>
      <c r="F9" s="31"/>
      <c r="G9" s="461" t="s">
        <v>552</v>
      </c>
      <c r="H9" s="31"/>
      <c r="I9" s="32"/>
      <c r="J9" s="33"/>
      <c r="P9" s="1"/>
    </row>
    <row r="10" spans="1:17" ht="13">
      <c r="C10" s="34" t="s">
        <v>51</v>
      </c>
      <c r="D10" s="362">
        <v>2636239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7" ht="12.5">
      <c r="C11" s="34" t="s">
        <v>54</v>
      </c>
      <c r="D11" s="37">
        <v>2013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2">
        <v>6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64298.512195121948</v>
      </c>
      <c r="J14" s="292"/>
      <c r="K14" s="292"/>
      <c r="L14" s="292"/>
      <c r="M14" s="292"/>
      <c r="N14" s="292"/>
      <c r="O14" s="1"/>
      <c r="P14" s="1"/>
    </row>
    <row r="15" spans="1:17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42" t="s">
        <v>68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2013</v>
      </c>
      <c r="D17" s="425">
        <v>3095000</v>
      </c>
      <c r="E17" s="426">
        <v>36845.238095238092</v>
      </c>
      <c r="F17" s="425">
        <v>3058154.7619047621</v>
      </c>
      <c r="G17" s="426">
        <v>464947.39975050534</v>
      </c>
      <c r="H17" s="420">
        <v>464947.39975050534</v>
      </c>
      <c r="I17" s="422">
        <v>0</v>
      </c>
      <c r="J17" s="52"/>
      <c r="K17" s="112">
        <f t="shared" ref="K17:K22" si="0">G17</f>
        <v>464947.39975050534</v>
      </c>
      <c r="L17" s="53">
        <f t="shared" ref="L17:L22" si="1">IF(K17&lt;&gt;0,+G17-K17,0)</f>
        <v>0</v>
      </c>
      <c r="M17" s="112">
        <f t="shared" ref="M17:M22" si="2">H17</f>
        <v>464947.39975050534</v>
      </c>
      <c r="N17" s="53">
        <f t="shared" ref="N17:N22" si="3">IF(M17&lt;&gt;0,+H17-M17,0)</f>
        <v>0</v>
      </c>
      <c r="O17" s="54">
        <f t="shared" ref="O17:O22" si="4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2014</v>
      </c>
      <c r="D18" s="425">
        <v>3058154.7619047621</v>
      </c>
      <c r="E18" s="419">
        <v>62767.595238095237</v>
      </c>
      <c r="F18" s="425">
        <v>2995387.166666667</v>
      </c>
      <c r="G18" s="419">
        <v>466876.80029860663</v>
      </c>
      <c r="H18" s="420">
        <v>466876.80029860663</v>
      </c>
      <c r="I18" s="422">
        <v>0</v>
      </c>
      <c r="J18" s="52"/>
      <c r="K18" s="113">
        <f t="shared" si="0"/>
        <v>466876.80029860663</v>
      </c>
      <c r="L18" s="54">
        <f t="shared" si="1"/>
        <v>0</v>
      </c>
      <c r="M18" s="113">
        <f t="shared" si="2"/>
        <v>466876.80029860663</v>
      </c>
      <c r="N18" s="54">
        <f t="shared" si="3"/>
        <v>0</v>
      </c>
      <c r="O18" s="54">
        <f t="shared" si="4"/>
        <v>0</v>
      </c>
      <c r="P18" s="1"/>
    </row>
    <row r="19" spans="2:16" ht="12.5">
      <c r="B19" s="7" t="str">
        <f>IF(D19=F18,"","IU")</f>
        <v/>
      </c>
      <c r="C19" s="50">
        <f>IF(D11="","-",+C18+1)</f>
        <v>2015</v>
      </c>
      <c r="D19" s="425">
        <v>2995387.166666667</v>
      </c>
      <c r="E19" s="419">
        <v>62767.595238095237</v>
      </c>
      <c r="F19" s="425">
        <v>2932619.5714285718</v>
      </c>
      <c r="G19" s="419">
        <v>449007.67222881154</v>
      </c>
      <c r="H19" s="420">
        <v>449007.67222881154</v>
      </c>
      <c r="I19" s="52">
        <v>0</v>
      </c>
      <c r="J19" s="52"/>
      <c r="K19" s="113">
        <f t="shared" si="0"/>
        <v>449007.67222881154</v>
      </c>
      <c r="L19" s="54">
        <f t="shared" si="1"/>
        <v>0</v>
      </c>
      <c r="M19" s="113">
        <f t="shared" si="2"/>
        <v>449007.67222881154</v>
      </c>
      <c r="N19" s="54">
        <f t="shared" si="3"/>
        <v>0</v>
      </c>
      <c r="O19" s="54">
        <f t="shared" si="4"/>
        <v>0</v>
      </c>
      <c r="P19" s="1"/>
    </row>
    <row r="20" spans="2:16" ht="12.5">
      <c r="B20" s="7" t="str">
        <f t="shared" ref="B20:B72" si="5">IF(D20=F19,"","IU")</f>
        <v>IU</v>
      </c>
      <c r="C20" s="50">
        <f>IF(D11="","-",+C19+1)</f>
        <v>2016</v>
      </c>
      <c r="D20" s="425">
        <v>2473858.5714285714</v>
      </c>
      <c r="E20" s="419">
        <v>62767.595238095237</v>
      </c>
      <c r="F20" s="425">
        <v>2411090.9761904762</v>
      </c>
      <c r="G20" s="419">
        <v>376402.24918929196</v>
      </c>
      <c r="H20" s="420">
        <v>376402.24918929196</v>
      </c>
      <c r="I20" s="52">
        <f>H20-G20</f>
        <v>0</v>
      </c>
      <c r="J20" s="52"/>
      <c r="K20" s="113">
        <f t="shared" si="0"/>
        <v>376402.24918929196</v>
      </c>
      <c r="L20" s="54">
        <f t="shared" si="1"/>
        <v>0</v>
      </c>
      <c r="M20" s="113">
        <f t="shared" si="2"/>
        <v>376402.24918929196</v>
      </c>
      <c r="N20" s="54">
        <f t="shared" si="3"/>
        <v>0</v>
      </c>
      <c r="O20" s="54">
        <f t="shared" si="4"/>
        <v>0</v>
      </c>
      <c r="P20" s="1"/>
    </row>
    <row r="21" spans="2:16" ht="12.5">
      <c r="B21" s="7" t="str">
        <f t="shared" si="5"/>
        <v/>
      </c>
      <c r="C21" s="50">
        <f>IF(D11="","-",+C20+1)</f>
        <v>2017</v>
      </c>
      <c r="D21" s="425">
        <v>2411090.9761904762</v>
      </c>
      <c r="E21" s="419">
        <v>61307.883720930229</v>
      </c>
      <c r="F21" s="425">
        <v>2349783.092469546</v>
      </c>
      <c r="G21" s="419">
        <v>356226.25901842013</v>
      </c>
      <c r="H21" s="420">
        <v>356226.25901842013</v>
      </c>
      <c r="I21" s="52">
        <f t="shared" ref="I21:I72" si="6">H21-G21</f>
        <v>0</v>
      </c>
      <c r="J21" s="52"/>
      <c r="K21" s="113">
        <f t="shared" si="0"/>
        <v>356226.25901842013</v>
      </c>
      <c r="L21" s="54">
        <f t="shared" si="1"/>
        <v>0</v>
      </c>
      <c r="M21" s="113">
        <f t="shared" si="2"/>
        <v>356226.25901842013</v>
      </c>
      <c r="N21" s="54">
        <f t="shared" si="3"/>
        <v>0</v>
      </c>
      <c r="O21" s="54">
        <f t="shared" si="4"/>
        <v>0</v>
      </c>
      <c r="P21" s="1"/>
    </row>
    <row r="22" spans="2:16" ht="12.5">
      <c r="B22" s="7" t="str">
        <f t="shared" si="5"/>
        <v/>
      </c>
      <c r="C22" s="50">
        <f>IF(D11="","-",+C21+1)</f>
        <v>2018</v>
      </c>
      <c r="D22" s="425">
        <v>2349783.092469546</v>
      </c>
      <c r="E22" s="419">
        <v>64298.512195121948</v>
      </c>
      <c r="F22" s="425">
        <v>2285484.5802744241</v>
      </c>
      <c r="G22" s="419">
        <v>358856.09627446433</v>
      </c>
      <c r="H22" s="420">
        <v>358856.09627446433</v>
      </c>
      <c r="I22" s="52">
        <f t="shared" si="6"/>
        <v>0</v>
      </c>
      <c r="J22" s="52"/>
      <c r="K22" s="113">
        <f t="shared" si="0"/>
        <v>358856.09627446433</v>
      </c>
      <c r="L22" s="54">
        <f t="shared" si="1"/>
        <v>0</v>
      </c>
      <c r="M22" s="113">
        <f t="shared" si="2"/>
        <v>358856.09627446433</v>
      </c>
      <c r="N22" s="54">
        <f t="shared" si="3"/>
        <v>0</v>
      </c>
      <c r="O22" s="54">
        <f t="shared" si="4"/>
        <v>0</v>
      </c>
      <c r="P22" s="1"/>
    </row>
    <row r="23" spans="2:16" ht="12.5">
      <c r="B23" s="7" t="str">
        <f t="shared" si="5"/>
        <v/>
      </c>
      <c r="C23" s="50">
        <f>IF(D11="","-",+C22+1)</f>
        <v>2019</v>
      </c>
      <c r="D23" s="425">
        <v>2285484.5802744241</v>
      </c>
      <c r="E23" s="419">
        <v>64298.512195121948</v>
      </c>
      <c r="F23" s="425">
        <v>2221186.0680793021</v>
      </c>
      <c r="G23" s="419">
        <v>350684.13480459759</v>
      </c>
      <c r="H23" s="420">
        <v>350684.13480459759</v>
      </c>
      <c r="I23" s="52">
        <f t="shared" si="6"/>
        <v>0</v>
      </c>
      <c r="J23" s="52"/>
      <c r="K23" s="113">
        <f t="shared" ref="K23" si="7">G23</f>
        <v>350684.13480459759</v>
      </c>
      <c r="L23" s="54">
        <f t="shared" ref="L23" si="8">IF(K23&lt;&gt;0,+G23-K23,0)</f>
        <v>0</v>
      </c>
      <c r="M23" s="113">
        <f t="shared" ref="M23" si="9">H23</f>
        <v>350684.13480459759</v>
      </c>
      <c r="N23" s="54">
        <f t="shared" ref="N23:N72" si="10">IF(M23&lt;&gt;0,+H23-M23,0)</f>
        <v>0</v>
      </c>
      <c r="O23" s="54">
        <f t="shared" ref="O23:O72" si="11">+N23-L23</f>
        <v>0</v>
      </c>
      <c r="P23" s="1"/>
    </row>
    <row r="24" spans="2:16" ht="12.5">
      <c r="B24" s="7" t="str">
        <f t="shared" si="5"/>
        <v/>
      </c>
      <c r="C24" s="50">
        <f>IF(D11="","-",+C23+1)</f>
        <v>2020</v>
      </c>
      <c r="D24" s="425">
        <v>2221186.0680793021</v>
      </c>
      <c r="E24" s="419">
        <v>64298.512195121948</v>
      </c>
      <c r="F24" s="425">
        <v>2156887.5558841801</v>
      </c>
      <c r="G24" s="419">
        <v>288314.59098884225</v>
      </c>
      <c r="H24" s="420">
        <v>288314.59098884225</v>
      </c>
      <c r="I24" s="52">
        <f t="shared" si="6"/>
        <v>0</v>
      </c>
      <c r="J24" s="52"/>
      <c r="K24" s="113">
        <f t="shared" ref="K24" si="12">G24</f>
        <v>288314.59098884225</v>
      </c>
      <c r="L24" s="54">
        <f t="shared" ref="L24" si="13">IF(K24&lt;&gt;0,+G24-K24,0)</f>
        <v>0</v>
      </c>
      <c r="M24" s="113">
        <f t="shared" ref="M24" si="14">H24</f>
        <v>288314.59098884225</v>
      </c>
      <c r="N24" s="54">
        <f t="shared" si="10"/>
        <v>0</v>
      </c>
      <c r="O24" s="54">
        <f t="shared" si="11"/>
        <v>0</v>
      </c>
      <c r="P24" s="1"/>
    </row>
    <row r="25" spans="2:16" ht="12.5">
      <c r="B25" s="7" t="str">
        <f t="shared" si="5"/>
        <v>IU</v>
      </c>
      <c r="C25" s="50">
        <f>IF(D11="","-",+C24+1)</f>
        <v>2021</v>
      </c>
      <c r="D25" s="425">
        <v>2159878.1843583719</v>
      </c>
      <c r="E25" s="419">
        <v>62767.595238095237</v>
      </c>
      <c r="F25" s="425">
        <v>2097110.5891202767</v>
      </c>
      <c r="G25" s="419">
        <v>288397.67433017225</v>
      </c>
      <c r="H25" s="420">
        <v>288397.67433017225</v>
      </c>
      <c r="I25" s="52">
        <f t="shared" si="6"/>
        <v>0</v>
      </c>
      <c r="J25" s="52"/>
      <c r="K25" s="113">
        <f t="shared" ref="K25" si="15">G25</f>
        <v>288397.67433017225</v>
      </c>
      <c r="L25" s="54">
        <f t="shared" ref="L25" si="16">IF(K25&lt;&gt;0,+G25-K25,0)</f>
        <v>0</v>
      </c>
      <c r="M25" s="113">
        <f t="shared" ref="M25" si="17">H25</f>
        <v>288397.67433017225</v>
      </c>
      <c r="N25" s="54">
        <f t="shared" si="10"/>
        <v>0</v>
      </c>
      <c r="O25" s="54">
        <f t="shared" si="11"/>
        <v>0</v>
      </c>
      <c r="P25" s="1"/>
    </row>
    <row r="26" spans="2:16" ht="12.5">
      <c r="B26" s="7" t="str">
        <f t="shared" si="5"/>
        <v>IU</v>
      </c>
      <c r="C26" s="50">
        <f>IF(D11="","-",+C25+1)</f>
        <v>2022</v>
      </c>
      <c r="D26" s="425">
        <v>2094119.960646085</v>
      </c>
      <c r="E26" s="419">
        <v>62767.595238095237</v>
      </c>
      <c r="F26" s="425">
        <v>2031352.3654079898</v>
      </c>
      <c r="G26" s="419">
        <v>294710.10019772034</v>
      </c>
      <c r="H26" s="420">
        <v>294710.10019772034</v>
      </c>
      <c r="I26" s="52">
        <f t="shared" si="6"/>
        <v>0</v>
      </c>
      <c r="J26" s="52"/>
      <c r="K26" s="113">
        <f t="shared" ref="K26" si="18">G26</f>
        <v>294710.10019772034</v>
      </c>
      <c r="L26" s="54">
        <f t="shared" ref="L26" si="19">IF(K26&lt;&gt;0,+G26-K26,0)</f>
        <v>0</v>
      </c>
      <c r="M26" s="113">
        <f t="shared" ref="M26" si="20">H26</f>
        <v>294710.10019772034</v>
      </c>
      <c r="N26" s="54">
        <f t="shared" si="10"/>
        <v>0</v>
      </c>
      <c r="O26" s="54">
        <f t="shared" si="11"/>
        <v>0</v>
      </c>
      <c r="P26" s="1"/>
    </row>
    <row r="27" spans="2:16" ht="12.5">
      <c r="B27" s="7" t="str">
        <f t="shared" si="5"/>
        <v/>
      </c>
      <c r="C27" s="50">
        <f>IF(D11="","-",+C26+1)</f>
        <v>2023</v>
      </c>
      <c r="D27" s="425">
        <v>2031352.3654079898</v>
      </c>
      <c r="E27" s="419">
        <v>62767.595238095237</v>
      </c>
      <c r="F27" s="425">
        <v>1968584.7701698947</v>
      </c>
      <c r="G27" s="419">
        <v>315417.20046708721</v>
      </c>
      <c r="H27" s="420">
        <v>315417.20046708721</v>
      </c>
      <c r="I27" s="52">
        <f t="shared" si="6"/>
        <v>0</v>
      </c>
      <c r="J27" s="52"/>
      <c r="K27" s="113">
        <f t="shared" ref="K27" si="21">G27</f>
        <v>315417.20046708721</v>
      </c>
      <c r="L27" s="54">
        <f t="shared" ref="L27" si="22">IF(K27&lt;&gt;0,+G27-K27,0)</f>
        <v>0</v>
      </c>
      <c r="M27" s="113">
        <f t="shared" ref="M27" si="23">H27</f>
        <v>315417.20046708721</v>
      </c>
      <c r="N27" s="54">
        <f t="shared" ref="N27" si="24">IF(M27&lt;&gt;0,+H27-M27,0)</f>
        <v>0</v>
      </c>
      <c r="O27" s="54">
        <f t="shared" ref="O27" si="25">+N27-L27</f>
        <v>0</v>
      </c>
      <c r="P27" s="1"/>
    </row>
    <row r="28" spans="2:16" ht="12.5">
      <c r="B28" s="7" t="str">
        <f t="shared" si="5"/>
        <v/>
      </c>
      <c r="C28" s="460">
        <f>IF(D11="","-",+C27+1)</f>
        <v>2024</v>
      </c>
      <c r="D28" s="425">
        <v>1968584.7701698947</v>
      </c>
      <c r="E28" s="419">
        <v>59914.522727272728</v>
      </c>
      <c r="F28" s="425">
        <v>1908670.247442622</v>
      </c>
      <c r="G28" s="419">
        <v>291633.10820049315</v>
      </c>
      <c r="H28" s="420">
        <v>291633.10820049315</v>
      </c>
      <c r="I28" s="52">
        <f t="shared" si="6"/>
        <v>0</v>
      </c>
      <c r="J28" s="52"/>
      <c r="K28" s="113">
        <f t="shared" ref="K28" si="26">G28</f>
        <v>291633.10820049315</v>
      </c>
      <c r="L28" s="54">
        <f t="shared" ref="L28" si="27">IF(K28&lt;&gt;0,+G28-K28,0)</f>
        <v>0</v>
      </c>
      <c r="M28" s="113">
        <f t="shared" ref="M28" si="28">H28</f>
        <v>291633.10820049315</v>
      </c>
      <c r="N28" s="54">
        <f t="shared" ref="N28" si="29">IF(M28&lt;&gt;0,+H28-M28,0)</f>
        <v>0</v>
      </c>
      <c r="O28" s="54">
        <f t="shared" ref="O28" si="30">+N28-L28</f>
        <v>0</v>
      </c>
      <c r="P28" s="1"/>
    </row>
    <row r="29" spans="2:16" ht="13">
      <c r="B29" s="7" t="str">
        <f t="shared" si="5"/>
        <v/>
      </c>
      <c r="C29" s="459">
        <f>IF(D11="","-",+C28+1)</f>
        <v>2025</v>
      </c>
      <c r="D29" s="425">
        <v>1908670.247442622</v>
      </c>
      <c r="E29" s="419">
        <v>61307.883720930229</v>
      </c>
      <c r="F29" s="425">
        <v>1847362.3637216918</v>
      </c>
      <c r="G29" s="419">
        <v>286155.60533346806</v>
      </c>
      <c r="H29" s="420">
        <v>286155.60533346806</v>
      </c>
      <c r="I29" s="52">
        <f t="shared" si="6"/>
        <v>0</v>
      </c>
      <c r="J29" s="52"/>
      <c r="K29" s="113">
        <f t="shared" ref="K29" si="31">G29</f>
        <v>286155.60533346806</v>
      </c>
      <c r="L29" s="54">
        <f t="shared" ref="L29" si="32">IF(K29&lt;&gt;0,+G29-K29,0)</f>
        <v>0</v>
      </c>
      <c r="M29" s="113">
        <f t="shared" ref="M29" si="33">H29</f>
        <v>286155.60533346806</v>
      </c>
      <c r="N29" s="54">
        <f t="shared" ref="N29" si="34">IF(M29&lt;&gt;0,+H29-M29,0)</f>
        <v>0</v>
      </c>
      <c r="O29" s="54">
        <f t="shared" ref="O29" si="35">+N29-L29</f>
        <v>0</v>
      </c>
      <c r="P29" s="1"/>
    </row>
    <row r="30" spans="2:16" ht="12.5">
      <c r="B30" s="7" t="str">
        <f t="shared" si="5"/>
        <v/>
      </c>
      <c r="C30" s="50">
        <f>IF(D11="","-",+C29+1)</f>
        <v>2026</v>
      </c>
      <c r="D30" s="55">
        <f>IF(F29+SUM(E$17:E29)=D$10,F29,D$10-SUM(E$17:E29))</f>
        <v>1847362.3637216918</v>
      </c>
      <c r="E30" s="377">
        <f t="shared" ref="E30:E72" si="36">IF(+$I$14&lt;F29,$I$14,D30)</f>
        <v>64298.512195121948</v>
      </c>
      <c r="F30" s="55">
        <f t="shared" ref="F30:F72" si="37">+D30-E30</f>
        <v>1783063.8515265698</v>
      </c>
      <c r="G30" s="378">
        <f t="shared" ref="G30:G52" si="38">+I$12*((D30+F30)/2)+E30</f>
        <v>281787.8380977647</v>
      </c>
      <c r="H30" s="363">
        <f t="shared" ref="H30:H52" si="39">+I$13*((D30+F30)/2)+E30</f>
        <v>281787.8380977647</v>
      </c>
      <c r="I30" s="52">
        <f t="shared" si="6"/>
        <v>0</v>
      </c>
      <c r="J30" s="52"/>
      <c r="K30" s="129"/>
      <c r="L30" s="54">
        <f t="shared" ref="L30:L72" si="40">IF(K30&lt;&gt;0,+G30-K30,0)</f>
        <v>0</v>
      </c>
      <c r="M30" s="129"/>
      <c r="N30" s="54">
        <f t="shared" si="10"/>
        <v>0</v>
      </c>
      <c r="O30" s="54">
        <f t="shared" si="11"/>
        <v>0</v>
      </c>
      <c r="P30" s="1"/>
    </row>
    <row r="31" spans="2:16" ht="12.5">
      <c r="B31" s="7" t="str">
        <f t="shared" si="5"/>
        <v/>
      </c>
      <c r="C31" s="50">
        <f>IF(D11="","-",+C30+1)</f>
        <v>2027</v>
      </c>
      <c r="D31" s="55">
        <f>IF(F30+SUM(E$17:E30)=D$10,F30,D$10-SUM(E$17:E30))</f>
        <v>1783063.8515265698</v>
      </c>
      <c r="E31" s="377">
        <f t="shared" si="36"/>
        <v>64298.512195121948</v>
      </c>
      <c r="F31" s="55">
        <f t="shared" si="37"/>
        <v>1718765.3393314478</v>
      </c>
      <c r="G31" s="378">
        <f t="shared" si="38"/>
        <v>274083.92718222301</v>
      </c>
      <c r="H31" s="363">
        <f t="shared" si="39"/>
        <v>274083.92718222301</v>
      </c>
      <c r="I31" s="52">
        <f t="shared" si="6"/>
        <v>0</v>
      </c>
      <c r="J31" s="52"/>
      <c r="K31" s="129"/>
      <c r="L31" s="54">
        <f t="shared" si="40"/>
        <v>0</v>
      </c>
      <c r="M31" s="129"/>
      <c r="N31" s="54">
        <f t="shared" si="10"/>
        <v>0</v>
      </c>
      <c r="O31" s="54">
        <f t="shared" si="11"/>
        <v>0</v>
      </c>
      <c r="P31" s="1"/>
    </row>
    <row r="32" spans="2:16" ht="12.5">
      <c r="B32" s="7" t="str">
        <f t="shared" si="5"/>
        <v/>
      </c>
      <c r="C32" s="50">
        <f>IF(D11="","-",+C31+1)</f>
        <v>2028</v>
      </c>
      <c r="D32" s="55">
        <f>IF(F31+SUM(E$17:E31)=D$10,F31,D$10-SUM(E$17:E31))</f>
        <v>1718765.3393314478</v>
      </c>
      <c r="E32" s="377">
        <f t="shared" si="36"/>
        <v>64298.512195121948</v>
      </c>
      <c r="F32" s="55">
        <f t="shared" si="37"/>
        <v>1654466.8271363259</v>
      </c>
      <c r="G32" s="378">
        <f t="shared" si="38"/>
        <v>266380.01626668131</v>
      </c>
      <c r="H32" s="363">
        <f t="shared" si="39"/>
        <v>266380.01626668131</v>
      </c>
      <c r="I32" s="52">
        <f t="shared" si="6"/>
        <v>0</v>
      </c>
      <c r="J32" s="52"/>
      <c r="K32" s="129"/>
      <c r="L32" s="54">
        <f t="shared" si="40"/>
        <v>0</v>
      </c>
      <c r="M32" s="129"/>
      <c r="N32" s="54">
        <f t="shared" si="10"/>
        <v>0</v>
      </c>
      <c r="O32" s="54">
        <f t="shared" si="11"/>
        <v>0</v>
      </c>
      <c r="P32" s="1"/>
    </row>
    <row r="33" spans="2:16" ht="12.5">
      <c r="B33" s="7" t="str">
        <f t="shared" si="5"/>
        <v/>
      </c>
      <c r="C33" s="50">
        <f>IF(D11="","-",+C32+1)</f>
        <v>2029</v>
      </c>
      <c r="D33" s="55">
        <f>IF(F32+SUM(E$17:E32)=D$10,F32,D$10-SUM(E$17:E32))</f>
        <v>1654466.8271363259</v>
      </c>
      <c r="E33" s="377">
        <f t="shared" si="36"/>
        <v>64298.512195121948</v>
      </c>
      <c r="F33" s="55">
        <f t="shared" si="37"/>
        <v>1590168.3149412039</v>
      </c>
      <c r="G33" s="378">
        <f t="shared" si="38"/>
        <v>258676.10535113962</v>
      </c>
      <c r="H33" s="363">
        <f t="shared" si="39"/>
        <v>258676.10535113962</v>
      </c>
      <c r="I33" s="52">
        <f t="shared" si="6"/>
        <v>0</v>
      </c>
      <c r="J33" s="52"/>
      <c r="K33" s="129"/>
      <c r="L33" s="54">
        <f t="shared" si="40"/>
        <v>0</v>
      </c>
      <c r="M33" s="129"/>
      <c r="N33" s="54">
        <f t="shared" si="10"/>
        <v>0</v>
      </c>
      <c r="O33" s="54">
        <f t="shared" si="11"/>
        <v>0</v>
      </c>
      <c r="P33" s="1"/>
    </row>
    <row r="34" spans="2:16" ht="12.5">
      <c r="B34" s="7" t="str">
        <f t="shared" si="5"/>
        <v/>
      </c>
      <c r="C34" s="50">
        <f>IF(D11="","-",+C33+1)</f>
        <v>2030</v>
      </c>
      <c r="D34" s="55">
        <f>IF(F33+SUM(E$17:E33)=D$10,F33,D$10-SUM(E$17:E33))</f>
        <v>1590168.3149412039</v>
      </c>
      <c r="E34" s="377">
        <f t="shared" si="36"/>
        <v>64298.512195121948</v>
      </c>
      <c r="F34" s="55">
        <f t="shared" si="37"/>
        <v>1525869.802746082</v>
      </c>
      <c r="G34" s="378">
        <f t="shared" si="38"/>
        <v>250972.19443559786</v>
      </c>
      <c r="H34" s="363">
        <f t="shared" si="39"/>
        <v>250972.19443559786</v>
      </c>
      <c r="I34" s="52">
        <f t="shared" si="6"/>
        <v>0</v>
      </c>
      <c r="J34" s="52"/>
      <c r="K34" s="129"/>
      <c r="L34" s="54">
        <f t="shared" si="40"/>
        <v>0</v>
      </c>
      <c r="M34" s="129"/>
      <c r="N34" s="54">
        <f t="shared" si="10"/>
        <v>0</v>
      </c>
      <c r="O34" s="54">
        <f t="shared" si="11"/>
        <v>0</v>
      </c>
      <c r="P34" s="1"/>
    </row>
    <row r="35" spans="2:16" ht="12.5">
      <c r="B35" s="7" t="str">
        <f t="shared" si="5"/>
        <v/>
      </c>
      <c r="C35" s="50">
        <f>IF(D11="","-",+C34+1)</f>
        <v>2031</v>
      </c>
      <c r="D35" s="55">
        <f>IF(F34+SUM(E$17:E34)=D$10,F34,D$10-SUM(E$17:E34))</f>
        <v>1525869.802746082</v>
      </c>
      <c r="E35" s="377">
        <f t="shared" si="36"/>
        <v>64298.512195121948</v>
      </c>
      <c r="F35" s="55">
        <f t="shared" si="37"/>
        <v>1461571.29055096</v>
      </c>
      <c r="G35" s="378">
        <f t="shared" si="38"/>
        <v>243268.28352005617</v>
      </c>
      <c r="H35" s="363">
        <f t="shared" si="39"/>
        <v>243268.28352005617</v>
      </c>
      <c r="I35" s="52">
        <f t="shared" si="6"/>
        <v>0</v>
      </c>
      <c r="J35" s="52"/>
      <c r="K35" s="129"/>
      <c r="L35" s="54">
        <f t="shared" si="40"/>
        <v>0</v>
      </c>
      <c r="M35" s="129"/>
      <c r="N35" s="54">
        <f t="shared" si="10"/>
        <v>0</v>
      </c>
      <c r="O35" s="54">
        <f t="shared" si="11"/>
        <v>0</v>
      </c>
      <c r="P35" s="1"/>
    </row>
    <row r="36" spans="2:16" ht="12.5">
      <c r="B36" s="7" t="str">
        <f t="shared" si="5"/>
        <v/>
      </c>
      <c r="C36" s="50">
        <f>IF(D11="","-",+C35+1)</f>
        <v>2032</v>
      </c>
      <c r="D36" s="55">
        <f>IF(F35+SUM(E$17:E35)=D$10,F35,D$10-SUM(E$17:E35))</f>
        <v>1461571.29055096</v>
      </c>
      <c r="E36" s="377">
        <f t="shared" si="36"/>
        <v>64298.512195121948</v>
      </c>
      <c r="F36" s="55">
        <f t="shared" si="37"/>
        <v>1397272.778355838</v>
      </c>
      <c r="G36" s="378">
        <f t="shared" si="38"/>
        <v>235564.37260451447</v>
      </c>
      <c r="H36" s="363">
        <f t="shared" si="39"/>
        <v>235564.37260451447</v>
      </c>
      <c r="I36" s="52">
        <f t="shared" si="6"/>
        <v>0</v>
      </c>
      <c r="J36" s="52"/>
      <c r="K36" s="129"/>
      <c r="L36" s="54">
        <f t="shared" si="40"/>
        <v>0</v>
      </c>
      <c r="M36" s="129"/>
      <c r="N36" s="54">
        <f t="shared" si="10"/>
        <v>0</v>
      </c>
      <c r="O36" s="54">
        <f t="shared" si="11"/>
        <v>0</v>
      </c>
      <c r="P36" s="1"/>
    </row>
    <row r="37" spans="2:16" ht="12.5">
      <c r="B37" s="7" t="str">
        <f t="shared" si="5"/>
        <v/>
      </c>
      <c r="C37" s="50">
        <f>IF(D11="","-",+C36+1)</f>
        <v>2033</v>
      </c>
      <c r="D37" s="55">
        <f>IF(F36+SUM(E$17:E36)=D$10,F36,D$10-SUM(E$17:E36))</f>
        <v>1397272.778355838</v>
      </c>
      <c r="E37" s="377">
        <f t="shared" si="36"/>
        <v>64298.512195121948</v>
      </c>
      <c r="F37" s="55">
        <f t="shared" si="37"/>
        <v>1332974.2661607161</v>
      </c>
      <c r="G37" s="378">
        <f t="shared" si="38"/>
        <v>227860.46168897272</v>
      </c>
      <c r="H37" s="363">
        <f t="shared" si="39"/>
        <v>227860.46168897272</v>
      </c>
      <c r="I37" s="52">
        <f t="shared" si="6"/>
        <v>0</v>
      </c>
      <c r="J37" s="52"/>
      <c r="K37" s="129"/>
      <c r="L37" s="54">
        <f t="shared" si="40"/>
        <v>0</v>
      </c>
      <c r="M37" s="129"/>
      <c r="N37" s="54">
        <f t="shared" si="10"/>
        <v>0</v>
      </c>
      <c r="O37" s="54">
        <f t="shared" si="11"/>
        <v>0</v>
      </c>
      <c r="P37" s="1"/>
    </row>
    <row r="38" spans="2:16" ht="12.5">
      <c r="B38" s="7" t="str">
        <f t="shared" si="5"/>
        <v/>
      </c>
      <c r="C38" s="50">
        <f>IF(D11="","-",+C37+1)</f>
        <v>2034</v>
      </c>
      <c r="D38" s="55">
        <f>IF(F37+SUM(E$17:E37)=D$10,F37,D$10-SUM(E$17:E37))</f>
        <v>1332974.2661607161</v>
      </c>
      <c r="E38" s="377">
        <f t="shared" si="36"/>
        <v>64298.512195121948</v>
      </c>
      <c r="F38" s="55">
        <f t="shared" si="37"/>
        <v>1268675.7539655941</v>
      </c>
      <c r="G38" s="378">
        <f t="shared" si="38"/>
        <v>220156.55077343102</v>
      </c>
      <c r="H38" s="363">
        <f t="shared" si="39"/>
        <v>220156.55077343102</v>
      </c>
      <c r="I38" s="52">
        <f t="shared" si="6"/>
        <v>0</v>
      </c>
      <c r="J38" s="52"/>
      <c r="K38" s="129"/>
      <c r="L38" s="54">
        <f t="shared" si="40"/>
        <v>0</v>
      </c>
      <c r="M38" s="129"/>
      <c r="N38" s="54">
        <f t="shared" si="10"/>
        <v>0</v>
      </c>
      <c r="O38" s="54">
        <f t="shared" si="11"/>
        <v>0</v>
      </c>
      <c r="P38" s="1"/>
    </row>
    <row r="39" spans="2:16" ht="12.5">
      <c r="B39" s="7" t="str">
        <f t="shared" si="5"/>
        <v/>
      </c>
      <c r="C39" s="50">
        <f>IF(D11="","-",+C38+1)</f>
        <v>2035</v>
      </c>
      <c r="D39" s="55">
        <f>IF(F38+SUM(E$17:E38)=D$10,F38,D$10-SUM(E$17:E38))</f>
        <v>1268675.7539655941</v>
      </c>
      <c r="E39" s="377">
        <f t="shared" si="36"/>
        <v>64298.512195121948</v>
      </c>
      <c r="F39" s="55">
        <f t="shared" si="37"/>
        <v>1204377.2417704721</v>
      </c>
      <c r="G39" s="378">
        <f t="shared" si="38"/>
        <v>212452.63985788933</v>
      </c>
      <c r="H39" s="363">
        <f t="shared" si="39"/>
        <v>212452.63985788933</v>
      </c>
      <c r="I39" s="52">
        <f t="shared" si="6"/>
        <v>0</v>
      </c>
      <c r="J39" s="52"/>
      <c r="K39" s="129"/>
      <c r="L39" s="54">
        <f t="shared" si="40"/>
        <v>0</v>
      </c>
      <c r="M39" s="129"/>
      <c r="N39" s="54">
        <f t="shared" si="10"/>
        <v>0</v>
      </c>
      <c r="O39" s="54">
        <f t="shared" si="11"/>
        <v>0</v>
      </c>
      <c r="P39" s="1"/>
    </row>
    <row r="40" spans="2:16" ht="12.5">
      <c r="B40" s="7" t="str">
        <f t="shared" si="5"/>
        <v/>
      </c>
      <c r="C40" s="50">
        <f>IF(D11="","-",+C39+1)</f>
        <v>2036</v>
      </c>
      <c r="D40" s="55">
        <f>IF(F39+SUM(E$17:E39)=D$10,F39,D$10-SUM(E$17:E39))</f>
        <v>1204377.2417704721</v>
      </c>
      <c r="E40" s="377">
        <f t="shared" si="36"/>
        <v>64298.512195121948</v>
      </c>
      <c r="F40" s="55">
        <f t="shared" si="37"/>
        <v>1140078.7295753502</v>
      </c>
      <c r="G40" s="378">
        <f t="shared" si="38"/>
        <v>204748.72894234763</v>
      </c>
      <c r="H40" s="363">
        <f t="shared" si="39"/>
        <v>204748.72894234763</v>
      </c>
      <c r="I40" s="52">
        <f t="shared" si="6"/>
        <v>0</v>
      </c>
      <c r="J40" s="52"/>
      <c r="K40" s="129"/>
      <c r="L40" s="54">
        <f t="shared" si="40"/>
        <v>0</v>
      </c>
      <c r="M40" s="129"/>
      <c r="N40" s="54">
        <f t="shared" si="10"/>
        <v>0</v>
      </c>
      <c r="O40" s="54">
        <f t="shared" si="11"/>
        <v>0</v>
      </c>
      <c r="P40" s="1"/>
    </row>
    <row r="41" spans="2:16" ht="12.5">
      <c r="B41" s="7" t="str">
        <f t="shared" si="5"/>
        <v/>
      </c>
      <c r="C41" s="50">
        <f>IF(D11="","-",+C40+1)</f>
        <v>2037</v>
      </c>
      <c r="D41" s="55">
        <f>IF(F40+SUM(E$17:E40)=D$10,F40,D$10-SUM(E$17:E40))</f>
        <v>1140078.7295753502</v>
      </c>
      <c r="E41" s="377">
        <f t="shared" si="36"/>
        <v>64298.512195121948</v>
      </c>
      <c r="F41" s="55">
        <f t="shared" si="37"/>
        <v>1075780.2173802282</v>
      </c>
      <c r="G41" s="378">
        <f t="shared" si="38"/>
        <v>197044.81802680588</v>
      </c>
      <c r="H41" s="363">
        <f t="shared" si="39"/>
        <v>197044.81802680588</v>
      </c>
      <c r="I41" s="52">
        <f t="shared" si="6"/>
        <v>0</v>
      </c>
      <c r="J41" s="52"/>
      <c r="K41" s="129"/>
      <c r="L41" s="54">
        <f t="shared" si="40"/>
        <v>0</v>
      </c>
      <c r="M41" s="129"/>
      <c r="N41" s="54">
        <f t="shared" si="10"/>
        <v>0</v>
      </c>
      <c r="O41" s="54">
        <f t="shared" si="11"/>
        <v>0</v>
      </c>
      <c r="P41" s="1"/>
    </row>
    <row r="42" spans="2:16" ht="12.5">
      <c r="B42" s="7" t="str">
        <f t="shared" si="5"/>
        <v/>
      </c>
      <c r="C42" s="50">
        <f>IF(D11="","-",+C41+1)</f>
        <v>2038</v>
      </c>
      <c r="D42" s="55">
        <f>IF(F41+SUM(E$17:E41)=D$10,F41,D$10-SUM(E$17:E41))</f>
        <v>1075780.2173802282</v>
      </c>
      <c r="E42" s="377">
        <f t="shared" si="36"/>
        <v>64298.512195121948</v>
      </c>
      <c r="F42" s="55">
        <f t="shared" si="37"/>
        <v>1011481.7051851063</v>
      </c>
      <c r="G42" s="378">
        <f t="shared" si="38"/>
        <v>189340.90711126418</v>
      </c>
      <c r="H42" s="363">
        <f t="shared" si="39"/>
        <v>189340.90711126418</v>
      </c>
      <c r="I42" s="52">
        <f t="shared" si="6"/>
        <v>0</v>
      </c>
      <c r="J42" s="52"/>
      <c r="K42" s="129"/>
      <c r="L42" s="54">
        <f t="shared" si="40"/>
        <v>0</v>
      </c>
      <c r="M42" s="129"/>
      <c r="N42" s="54">
        <f t="shared" si="10"/>
        <v>0</v>
      </c>
      <c r="O42" s="54">
        <f t="shared" si="11"/>
        <v>0</v>
      </c>
      <c r="P42" s="1"/>
    </row>
    <row r="43" spans="2:16" ht="12.5">
      <c r="B43" s="7" t="str">
        <f t="shared" si="5"/>
        <v/>
      </c>
      <c r="C43" s="50">
        <f>IF(D11="","-",+C42+1)</f>
        <v>2039</v>
      </c>
      <c r="D43" s="55">
        <f>IF(F42+SUM(E$17:E42)=D$10,F42,D$10-SUM(E$17:E42))</f>
        <v>1011481.7051851063</v>
      </c>
      <c r="E43" s="377">
        <f t="shared" si="36"/>
        <v>64298.512195121948</v>
      </c>
      <c r="F43" s="55">
        <f t="shared" si="37"/>
        <v>947183.19298998429</v>
      </c>
      <c r="G43" s="378">
        <f t="shared" si="38"/>
        <v>181636.99619572249</v>
      </c>
      <c r="H43" s="363">
        <f t="shared" si="39"/>
        <v>181636.99619572249</v>
      </c>
      <c r="I43" s="52">
        <f t="shared" si="6"/>
        <v>0</v>
      </c>
      <c r="J43" s="52"/>
      <c r="K43" s="129"/>
      <c r="L43" s="54">
        <f t="shared" si="40"/>
        <v>0</v>
      </c>
      <c r="M43" s="129"/>
      <c r="N43" s="54">
        <f t="shared" si="10"/>
        <v>0</v>
      </c>
      <c r="O43" s="54">
        <f t="shared" si="11"/>
        <v>0</v>
      </c>
      <c r="P43" s="1"/>
    </row>
    <row r="44" spans="2:16" ht="12.5">
      <c r="B44" s="7" t="str">
        <f t="shared" si="5"/>
        <v/>
      </c>
      <c r="C44" s="50">
        <f>IF(D11="","-",+C43+1)</f>
        <v>2040</v>
      </c>
      <c r="D44" s="55">
        <f>IF(F43+SUM(E$17:E43)=D$10,F43,D$10-SUM(E$17:E43))</f>
        <v>947183.19298998429</v>
      </c>
      <c r="E44" s="377">
        <f t="shared" si="36"/>
        <v>64298.512195121948</v>
      </c>
      <c r="F44" s="55">
        <f t="shared" si="37"/>
        <v>882884.68079486233</v>
      </c>
      <c r="G44" s="378">
        <f t="shared" si="38"/>
        <v>173933.08528018079</v>
      </c>
      <c r="H44" s="363">
        <f t="shared" si="39"/>
        <v>173933.08528018079</v>
      </c>
      <c r="I44" s="52">
        <f t="shared" si="6"/>
        <v>0</v>
      </c>
      <c r="J44" s="52"/>
      <c r="K44" s="129"/>
      <c r="L44" s="54">
        <f t="shared" si="40"/>
        <v>0</v>
      </c>
      <c r="M44" s="129"/>
      <c r="N44" s="54">
        <f t="shared" si="10"/>
        <v>0</v>
      </c>
      <c r="O44" s="54">
        <f t="shared" si="11"/>
        <v>0</v>
      </c>
      <c r="P44" s="1"/>
    </row>
    <row r="45" spans="2:16" ht="12.5">
      <c r="B45" s="7" t="str">
        <f t="shared" si="5"/>
        <v/>
      </c>
      <c r="C45" s="50">
        <f>IF(D11="","-",+C44+1)</f>
        <v>2041</v>
      </c>
      <c r="D45" s="55">
        <f>IF(F44+SUM(E$17:E44)=D$10,F44,D$10-SUM(E$17:E44))</f>
        <v>882884.68079486233</v>
      </c>
      <c r="E45" s="377">
        <f t="shared" si="36"/>
        <v>64298.512195121948</v>
      </c>
      <c r="F45" s="55">
        <f t="shared" si="37"/>
        <v>818586.16859974037</v>
      </c>
      <c r="G45" s="378">
        <f t="shared" si="38"/>
        <v>166229.17436463904</v>
      </c>
      <c r="H45" s="363">
        <f t="shared" si="39"/>
        <v>166229.17436463904</v>
      </c>
      <c r="I45" s="52">
        <f t="shared" si="6"/>
        <v>0</v>
      </c>
      <c r="J45" s="52"/>
      <c r="K45" s="129"/>
      <c r="L45" s="54">
        <f t="shared" si="40"/>
        <v>0</v>
      </c>
      <c r="M45" s="129"/>
      <c r="N45" s="54">
        <f t="shared" si="10"/>
        <v>0</v>
      </c>
      <c r="O45" s="54">
        <f t="shared" si="11"/>
        <v>0</v>
      </c>
      <c r="P45" s="1"/>
    </row>
    <row r="46" spans="2:16" ht="12.5">
      <c r="B46" s="7" t="str">
        <f t="shared" si="5"/>
        <v/>
      </c>
      <c r="C46" s="50">
        <f>IF(D11="","-",+C45+1)</f>
        <v>2042</v>
      </c>
      <c r="D46" s="55">
        <f>IF(F45+SUM(E$17:E45)=D$10,F45,D$10-SUM(E$17:E45))</f>
        <v>818586.16859974037</v>
      </c>
      <c r="E46" s="377">
        <f t="shared" si="36"/>
        <v>64298.512195121948</v>
      </c>
      <c r="F46" s="55">
        <f t="shared" si="37"/>
        <v>754287.65640461841</v>
      </c>
      <c r="G46" s="378">
        <f t="shared" si="38"/>
        <v>158525.26344909734</v>
      </c>
      <c r="H46" s="363">
        <f t="shared" si="39"/>
        <v>158525.26344909734</v>
      </c>
      <c r="I46" s="52">
        <f t="shared" si="6"/>
        <v>0</v>
      </c>
      <c r="J46" s="52"/>
      <c r="K46" s="129"/>
      <c r="L46" s="54">
        <f t="shared" si="40"/>
        <v>0</v>
      </c>
      <c r="M46" s="129"/>
      <c r="N46" s="54">
        <f t="shared" si="10"/>
        <v>0</v>
      </c>
      <c r="O46" s="54">
        <f t="shared" si="11"/>
        <v>0</v>
      </c>
      <c r="P46" s="1"/>
    </row>
    <row r="47" spans="2:16" ht="12.5">
      <c r="B47" s="7" t="str">
        <f t="shared" si="5"/>
        <v/>
      </c>
      <c r="C47" s="50">
        <f>IF(D11="","-",+C46+1)</f>
        <v>2043</v>
      </c>
      <c r="D47" s="55">
        <f>IF(F46+SUM(E$17:E46)=D$10,F46,D$10-SUM(E$17:E46))</f>
        <v>754287.65640461841</v>
      </c>
      <c r="E47" s="377">
        <f t="shared" si="36"/>
        <v>64298.512195121948</v>
      </c>
      <c r="F47" s="55">
        <f t="shared" si="37"/>
        <v>689989.14420949644</v>
      </c>
      <c r="G47" s="378">
        <f t="shared" si="38"/>
        <v>150821.35253355565</v>
      </c>
      <c r="H47" s="363">
        <f t="shared" si="39"/>
        <v>150821.35253355565</v>
      </c>
      <c r="I47" s="52">
        <f t="shared" si="6"/>
        <v>0</v>
      </c>
      <c r="J47" s="52"/>
      <c r="K47" s="129"/>
      <c r="L47" s="54">
        <f t="shared" si="40"/>
        <v>0</v>
      </c>
      <c r="M47" s="129"/>
      <c r="N47" s="54">
        <f t="shared" si="10"/>
        <v>0</v>
      </c>
      <c r="O47" s="54">
        <f t="shared" si="11"/>
        <v>0</v>
      </c>
      <c r="P47" s="1"/>
    </row>
    <row r="48" spans="2:16" ht="12.5">
      <c r="B48" s="7" t="str">
        <f t="shared" si="5"/>
        <v/>
      </c>
      <c r="C48" s="50">
        <f>IF(D11="","-",+C47+1)</f>
        <v>2044</v>
      </c>
      <c r="D48" s="55">
        <f>IF(F47+SUM(E$17:E47)=D$10,F47,D$10-SUM(E$17:E47))</f>
        <v>689989.14420949644</v>
      </c>
      <c r="E48" s="377">
        <f t="shared" si="36"/>
        <v>64298.512195121948</v>
      </c>
      <c r="F48" s="55">
        <f t="shared" si="37"/>
        <v>625690.63201437448</v>
      </c>
      <c r="G48" s="378">
        <f t="shared" si="38"/>
        <v>143117.44161801392</v>
      </c>
      <c r="H48" s="363">
        <f t="shared" si="39"/>
        <v>143117.44161801392</v>
      </c>
      <c r="I48" s="52">
        <f t="shared" si="6"/>
        <v>0</v>
      </c>
      <c r="J48" s="52"/>
      <c r="K48" s="129"/>
      <c r="L48" s="54">
        <f t="shared" si="40"/>
        <v>0</v>
      </c>
      <c r="M48" s="129"/>
      <c r="N48" s="54">
        <f t="shared" si="10"/>
        <v>0</v>
      </c>
      <c r="O48" s="54">
        <f t="shared" si="11"/>
        <v>0</v>
      </c>
      <c r="P48" s="1"/>
    </row>
    <row r="49" spans="2:17" ht="12.5">
      <c r="B49" s="7" t="str">
        <f t="shared" si="5"/>
        <v/>
      </c>
      <c r="C49" s="50">
        <f>IF(D11="","-",+C48+1)</f>
        <v>2045</v>
      </c>
      <c r="D49" s="55">
        <f>IF(F48+SUM(E$17:E48)=D$10,F48,D$10-SUM(E$17:E48))</f>
        <v>625690.63201437448</v>
      </c>
      <c r="E49" s="377">
        <f t="shared" si="36"/>
        <v>64298.512195121948</v>
      </c>
      <c r="F49" s="55">
        <f t="shared" si="37"/>
        <v>561392.11981925252</v>
      </c>
      <c r="G49" s="378">
        <f t="shared" si="38"/>
        <v>135413.5307024722</v>
      </c>
      <c r="H49" s="363">
        <f t="shared" si="39"/>
        <v>135413.5307024722</v>
      </c>
      <c r="I49" s="52">
        <f t="shared" si="6"/>
        <v>0</v>
      </c>
      <c r="J49" s="52"/>
      <c r="K49" s="129"/>
      <c r="L49" s="54">
        <f t="shared" si="40"/>
        <v>0</v>
      </c>
      <c r="M49" s="129"/>
      <c r="N49" s="54">
        <f t="shared" si="10"/>
        <v>0</v>
      </c>
      <c r="O49" s="54">
        <f t="shared" si="11"/>
        <v>0</v>
      </c>
      <c r="P49" s="1"/>
    </row>
    <row r="50" spans="2:17" ht="12.5">
      <c r="B50" s="7" t="str">
        <f t="shared" si="5"/>
        <v/>
      </c>
      <c r="C50" s="50">
        <f>IF(D11="","-",+C49+1)</f>
        <v>2046</v>
      </c>
      <c r="D50" s="55">
        <f>IF(F49+SUM(E$17:E49)=D$10,F49,D$10-SUM(E$17:E49))</f>
        <v>561392.11981925252</v>
      </c>
      <c r="E50" s="377">
        <f t="shared" si="36"/>
        <v>64298.512195121948</v>
      </c>
      <c r="F50" s="55">
        <f t="shared" si="37"/>
        <v>497093.60762413056</v>
      </c>
      <c r="G50" s="378">
        <f t="shared" si="38"/>
        <v>127709.6197869305</v>
      </c>
      <c r="H50" s="363">
        <f t="shared" si="39"/>
        <v>127709.6197869305</v>
      </c>
      <c r="I50" s="52">
        <f t="shared" si="6"/>
        <v>0</v>
      </c>
      <c r="J50" s="52"/>
      <c r="K50" s="129"/>
      <c r="L50" s="54">
        <f t="shared" si="40"/>
        <v>0</v>
      </c>
      <c r="M50" s="129"/>
      <c r="N50" s="54">
        <f t="shared" si="10"/>
        <v>0</v>
      </c>
      <c r="O50" s="54">
        <f t="shared" si="11"/>
        <v>0</v>
      </c>
      <c r="P50" s="1"/>
    </row>
    <row r="51" spans="2:17" ht="12.5">
      <c r="B51" s="7" t="str">
        <f t="shared" si="5"/>
        <v/>
      </c>
      <c r="C51" s="50">
        <f>IF(D11="","-",+C50+1)</f>
        <v>2047</v>
      </c>
      <c r="D51" s="55">
        <f>IF(F50+SUM(E$17:E50)=D$10,F50,D$10-SUM(E$17:E50))</f>
        <v>497093.60762413056</v>
      </c>
      <c r="E51" s="377">
        <f t="shared" si="36"/>
        <v>64298.512195121948</v>
      </c>
      <c r="F51" s="55">
        <f t="shared" si="37"/>
        <v>432795.09542900859</v>
      </c>
      <c r="G51" s="378">
        <f t="shared" si="38"/>
        <v>120005.70887138879</v>
      </c>
      <c r="H51" s="363">
        <f t="shared" si="39"/>
        <v>120005.70887138879</v>
      </c>
      <c r="I51" s="52">
        <f t="shared" si="6"/>
        <v>0</v>
      </c>
      <c r="J51" s="52"/>
      <c r="K51" s="129"/>
      <c r="L51" s="54">
        <f t="shared" si="40"/>
        <v>0</v>
      </c>
      <c r="M51" s="129"/>
      <c r="N51" s="54">
        <f t="shared" si="10"/>
        <v>0</v>
      </c>
      <c r="O51" s="54">
        <f t="shared" si="11"/>
        <v>0</v>
      </c>
      <c r="P51" s="1"/>
    </row>
    <row r="52" spans="2:17" ht="12.5">
      <c r="B52" s="7" t="str">
        <f t="shared" si="5"/>
        <v/>
      </c>
      <c r="C52" s="50">
        <f>IF(D11="","-",+C51+1)</f>
        <v>2048</v>
      </c>
      <c r="D52" s="55">
        <f>IF(F51+SUM(E$17:E51)=D$10,F51,D$10-SUM(E$17:E51))</f>
        <v>432795.09542900859</v>
      </c>
      <c r="E52" s="377">
        <f t="shared" si="36"/>
        <v>64298.512195121948</v>
      </c>
      <c r="F52" s="55">
        <f t="shared" si="37"/>
        <v>368496.58323388663</v>
      </c>
      <c r="G52" s="378">
        <f t="shared" si="38"/>
        <v>112301.79795584708</v>
      </c>
      <c r="H52" s="363">
        <f t="shared" si="39"/>
        <v>112301.79795584708</v>
      </c>
      <c r="I52" s="52">
        <f t="shared" si="6"/>
        <v>0</v>
      </c>
      <c r="J52" s="52"/>
      <c r="K52" s="129"/>
      <c r="L52" s="54">
        <f t="shared" si="40"/>
        <v>0</v>
      </c>
      <c r="M52" s="129"/>
      <c r="N52" s="54">
        <f t="shared" si="10"/>
        <v>0</v>
      </c>
      <c r="O52" s="54">
        <f t="shared" si="11"/>
        <v>0</v>
      </c>
      <c r="P52" s="1"/>
    </row>
    <row r="53" spans="2:17" ht="12.5">
      <c r="B53" s="7" t="str">
        <f t="shared" si="5"/>
        <v/>
      </c>
      <c r="C53" s="50">
        <f>IF(D11="","-",+C52+1)</f>
        <v>2049</v>
      </c>
      <c r="D53" s="55">
        <f>IF(F52+SUM(E$17:E52)=D$10,F52,D$10-SUM(E$17:E52))</f>
        <v>368496.58323388663</v>
      </c>
      <c r="E53" s="377">
        <f t="shared" si="36"/>
        <v>64298.512195121948</v>
      </c>
      <c r="F53" s="55">
        <f t="shared" si="37"/>
        <v>304198.07103876467</v>
      </c>
      <c r="G53" s="378">
        <f t="shared" ref="G53:G72" si="41">+I$12*((D53+F53)/2)+E53</f>
        <v>104597.88704030537</v>
      </c>
      <c r="H53" s="363">
        <f t="shared" ref="H53:H72" si="42">+I$13*((D53+F53)/2)+E53</f>
        <v>104597.88704030537</v>
      </c>
      <c r="I53" s="52">
        <f t="shared" si="6"/>
        <v>0</v>
      </c>
      <c r="J53" s="52"/>
      <c r="K53" s="129"/>
      <c r="L53" s="54">
        <f t="shared" si="40"/>
        <v>0</v>
      </c>
      <c r="M53" s="129"/>
      <c r="N53" s="54">
        <f t="shared" si="10"/>
        <v>0</v>
      </c>
      <c r="O53" s="54">
        <f t="shared" si="11"/>
        <v>0</v>
      </c>
      <c r="P53" s="1"/>
    </row>
    <row r="54" spans="2:17" ht="12.5">
      <c r="B54" s="7" t="str">
        <f t="shared" si="5"/>
        <v/>
      </c>
      <c r="C54" s="50">
        <f>IF(D11="","-",+C53+1)</f>
        <v>2050</v>
      </c>
      <c r="D54" s="55">
        <f>IF(F53+SUM(E$17:E53)=D$10,F53,D$10-SUM(E$17:E53))</f>
        <v>304198.07103876467</v>
      </c>
      <c r="E54" s="377">
        <f t="shared" si="36"/>
        <v>64298.512195121948</v>
      </c>
      <c r="F54" s="55">
        <f t="shared" si="37"/>
        <v>239899.55884364271</v>
      </c>
      <c r="G54" s="378">
        <f t="shared" si="41"/>
        <v>96893.976124763663</v>
      </c>
      <c r="H54" s="363">
        <f t="shared" si="42"/>
        <v>96893.976124763663</v>
      </c>
      <c r="I54" s="52">
        <f t="shared" si="6"/>
        <v>0</v>
      </c>
      <c r="J54" s="52"/>
      <c r="K54" s="129"/>
      <c r="L54" s="54">
        <f t="shared" si="40"/>
        <v>0</v>
      </c>
      <c r="M54" s="129"/>
      <c r="N54" s="54">
        <f t="shared" si="10"/>
        <v>0</v>
      </c>
      <c r="O54" s="54">
        <f t="shared" si="11"/>
        <v>0</v>
      </c>
      <c r="P54" s="1"/>
    </row>
    <row r="55" spans="2:17" ht="12.5">
      <c r="B55" s="7" t="str">
        <f t="shared" si="5"/>
        <v/>
      </c>
      <c r="C55" s="50">
        <f>IF(D11="","-",+C54+1)</f>
        <v>2051</v>
      </c>
      <c r="D55" s="55">
        <f>IF(F54+SUM(E$17:E54)=D$10,F54,D$10-SUM(E$17:E54))</f>
        <v>239899.55884364271</v>
      </c>
      <c r="E55" s="377">
        <f t="shared" si="36"/>
        <v>64298.512195121948</v>
      </c>
      <c r="F55" s="55">
        <f t="shared" si="37"/>
        <v>175601.04664852074</v>
      </c>
      <c r="G55" s="378">
        <f t="shared" si="41"/>
        <v>89190.065209221953</v>
      </c>
      <c r="H55" s="363">
        <f t="shared" si="42"/>
        <v>89190.065209221953</v>
      </c>
      <c r="I55" s="52">
        <f t="shared" si="6"/>
        <v>0</v>
      </c>
      <c r="J55" s="52"/>
      <c r="K55" s="129"/>
      <c r="L55" s="54">
        <f t="shared" si="40"/>
        <v>0</v>
      </c>
      <c r="M55" s="129"/>
      <c r="N55" s="54">
        <f t="shared" si="10"/>
        <v>0</v>
      </c>
      <c r="O55" s="54">
        <f t="shared" si="11"/>
        <v>0</v>
      </c>
      <c r="P55" s="1"/>
    </row>
    <row r="56" spans="2:17" ht="12.5">
      <c r="B56" s="7" t="str">
        <f t="shared" si="5"/>
        <v/>
      </c>
      <c r="C56" s="50">
        <f>IF(D11="","-",+C55+1)</f>
        <v>2052</v>
      </c>
      <c r="D56" s="55">
        <f>IF(F55+SUM(E$17:E55)=D$10,F55,D$10-SUM(E$17:E55))</f>
        <v>175601.04664852074</v>
      </c>
      <c r="E56" s="377">
        <f t="shared" si="36"/>
        <v>64298.512195121948</v>
      </c>
      <c r="F56" s="55">
        <f t="shared" si="37"/>
        <v>111302.5344533988</v>
      </c>
      <c r="G56" s="378">
        <f t="shared" si="41"/>
        <v>81486.154293680243</v>
      </c>
      <c r="H56" s="363">
        <f t="shared" si="42"/>
        <v>81486.154293680243</v>
      </c>
      <c r="I56" s="52">
        <f t="shared" si="6"/>
        <v>0</v>
      </c>
      <c r="J56" s="52"/>
      <c r="K56" s="129"/>
      <c r="L56" s="54">
        <f t="shared" si="40"/>
        <v>0</v>
      </c>
      <c r="M56" s="129"/>
      <c r="N56" s="54">
        <f t="shared" si="10"/>
        <v>0</v>
      </c>
      <c r="O56" s="54">
        <f t="shared" si="11"/>
        <v>0</v>
      </c>
      <c r="P56" s="1"/>
    </row>
    <row r="57" spans="2:17" ht="12.5">
      <c r="B57" s="7" t="str">
        <f t="shared" si="5"/>
        <v/>
      </c>
      <c r="C57" s="50">
        <f>IF(D11="","-",+C56+1)</f>
        <v>2053</v>
      </c>
      <c r="D57" s="55">
        <f>IF(F56+SUM(E$17:E56)=D$10,F56,D$10-SUM(E$17:E56))</f>
        <v>111302.5344533988</v>
      </c>
      <c r="E57" s="377">
        <f t="shared" si="36"/>
        <v>64298.512195121948</v>
      </c>
      <c r="F57" s="55">
        <f t="shared" si="37"/>
        <v>47004.022258276847</v>
      </c>
      <c r="G57" s="378">
        <f t="shared" si="41"/>
        <v>73782.243378138533</v>
      </c>
      <c r="H57" s="363">
        <f t="shared" si="42"/>
        <v>73782.243378138533</v>
      </c>
      <c r="I57" s="52">
        <f t="shared" si="6"/>
        <v>0</v>
      </c>
      <c r="J57" s="52"/>
      <c r="K57" s="129"/>
      <c r="L57" s="54">
        <f t="shared" si="40"/>
        <v>0</v>
      </c>
      <c r="M57" s="129"/>
      <c r="N57" s="54">
        <f t="shared" si="10"/>
        <v>0</v>
      </c>
      <c r="O57" s="54">
        <f t="shared" si="11"/>
        <v>0</v>
      </c>
      <c r="P57" s="1"/>
    </row>
    <row r="58" spans="2:17" ht="12.5">
      <c r="B58" s="7" t="str">
        <f t="shared" si="5"/>
        <v/>
      </c>
      <c r="C58" s="50">
        <f>IF(D11="","-",+C57+1)</f>
        <v>2054</v>
      </c>
      <c r="D58" s="55">
        <f>IF(F57+SUM(E$17:E57)=D$10,F57,D$10-SUM(E$17:E57))</f>
        <v>47004.022258276847</v>
      </c>
      <c r="E58" s="377">
        <f t="shared" si="36"/>
        <v>47004.022258276847</v>
      </c>
      <c r="F58" s="55">
        <f t="shared" si="37"/>
        <v>0</v>
      </c>
      <c r="G58" s="378">
        <f t="shared" si="41"/>
        <v>49819.910120899716</v>
      </c>
      <c r="H58" s="363">
        <f t="shared" si="42"/>
        <v>49819.910120899716</v>
      </c>
      <c r="I58" s="52">
        <f t="shared" si="6"/>
        <v>0</v>
      </c>
      <c r="J58" s="52"/>
      <c r="K58" s="129"/>
      <c r="L58" s="54">
        <f t="shared" si="40"/>
        <v>0</v>
      </c>
      <c r="M58" s="129"/>
      <c r="N58" s="54">
        <f t="shared" si="10"/>
        <v>0</v>
      </c>
      <c r="O58" s="54">
        <f t="shared" si="11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5"/>
        <v/>
      </c>
      <c r="C59" s="50">
        <f>IF(D11="","-",+C58+1)</f>
        <v>2055</v>
      </c>
      <c r="D59" s="55">
        <f>IF(F58+SUM(E$17:E58)=D$10,F58,D$10-SUM(E$17:E58))</f>
        <v>0</v>
      </c>
      <c r="E59" s="377">
        <f t="shared" si="36"/>
        <v>0</v>
      </c>
      <c r="F59" s="55">
        <f t="shared" si="37"/>
        <v>0</v>
      </c>
      <c r="G59" s="378">
        <f t="shared" si="41"/>
        <v>0</v>
      </c>
      <c r="H59" s="363">
        <f t="shared" si="42"/>
        <v>0</v>
      </c>
      <c r="I59" s="52">
        <f t="shared" si="6"/>
        <v>0</v>
      </c>
      <c r="J59" s="52"/>
      <c r="K59" s="129"/>
      <c r="L59" s="54">
        <f t="shared" si="40"/>
        <v>0</v>
      </c>
      <c r="M59" s="129"/>
      <c r="N59" s="54">
        <f t="shared" si="10"/>
        <v>0</v>
      </c>
      <c r="O59" s="54">
        <f t="shared" si="11"/>
        <v>0</v>
      </c>
      <c r="P59" s="1"/>
    </row>
    <row r="60" spans="2:17" ht="12.5">
      <c r="B60" s="7" t="str">
        <f t="shared" si="5"/>
        <v/>
      </c>
      <c r="C60" s="50">
        <f>IF(D11="","-",+C59+1)</f>
        <v>2056</v>
      </c>
      <c r="D60" s="55">
        <f>IF(F59+SUM(E$17:E59)=D$10,F59,D$10-SUM(E$17:E59))</f>
        <v>0</v>
      </c>
      <c r="E60" s="377">
        <f t="shared" si="36"/>
        <v>0</v>
      </c>
      <c r="F60" s="55">
        <f t="shared" si="37"/>
        <v>0</v>
      </c>
      <c r="G60" s="378">
        <f t="shared" si="41"/>
        <v>0</v>
      </c>
      <c r="H60" s="363">
        <f t="shared" si="42"/>
        <v>0</v>
      </c>
      <c r="I60" s="52">
        <f t="shared" si="6"/>
        <v>0</v>
      </c>
      <c r="J60" s="52"/>
      <c r="K60" s="129"/>
      <c r="L60" s="54">
        <f t="shared" si="40"/>
        <v>0</v>
      </c>
      <c r="M60" s="129"/>
      <c r="N60" s="54">
        <f t="shared" si="10"/>
        <v>0</v>
      </c>
      <c r="O60" s="54">
        <f t="shared" si="11"/>
        <v>0</v>
      </c>
      <c r="P60" s="1"/>
    </row>
    <row r="61" spans="2:17" ht="12.5">
      <c r="B61" s="7" t="str">
        <f t="shared" si="5"/>
        <v/>
      </c>
      <c r="C61" s="50">
        <f>IF(D11="","-",+C60+1)</f>
        <v>2057</v>
      </c>
      <c r="D61" s="55">
        <f>IF(F60+SUM(E$17:E60)=D$10,F60,D$10-SUM(E$17:E60))</f>
        <v>0</v>
      </c>
      <c r="E61" s="377">
        <f t="shared" si="36"/>
        <v>0</v>
      </c>
      <c r="F61" s="55">
        <f t="shared" si="37"/>
        <v>0</v>
      </c>
      <c r="G61" s="378">
        <f t="shared" si="41"/>
        <v>0</v>
      </c>
      <c r="H61" s="363">
        <f t="shared" si="42"/>
        <v>0</v>
      </c>
      <c r="I61" s="52">
        <f t="shared" si="6"/>
        <v>0</v>
      </c>
      <c r="J61" s="52"/>
      <c r="K61" s="129"/>
      <c r="L61" s="54">
        <f t="shared" si="40"/>
        <v>0</v>
      </c>
      <c r="M61" s="129"/>
      <c r="N61" s="54">
        <f t="shared" si="10"/>
        <v>0</v>
      </c>
      <c r="O61" s="54">
        <f t="shared" si="11"/>
        <v>0</v>
      </c>
      <c r="P61" s="1"/>
    </row>
    <row r="62" spans="2:17" ht="12.5">
      <c r="B62" s="7" t="str">
        <f t="shared" si="5"/>
        <v/>
      </c>
      <c r="C62" s="50">
        <f>IF(D11="","-",+C61+1)</f>
        <v>2058</v>
      </c>
      <c r="D62" s="55">
        <f>IF(F61+SUM(E$17:E61)=D$10,F61,D$10-SUM(E$17:E61))</f>
        <v>0</v>
      </c>
      <c r="E62" s="377">
        <f t="shared" si="36"/>
        <v>0</v>
      </c>
      <c r="F62" s="55">
        <f t="shared" si="37"/>
        <v>0</v>
      </c>
      <c r="G62" s="378">
        <f t="shared" si="41"/>
        <v>0</v>
      </c>
      <c r="H62" s="363">
        <f t="shared" si="42"/>
        <v>0</v>
      </c>
      <c r="I62" s="52">
        <f t="shared" si="6"/>
        <v>0</v>
      </c>
      <c r="J62" s="52"/>
      <c r="K62" s="129"/>
      <c r="L62" s="54">
        <f t="shared" si="40"/>
        <v>0</v>
      </c>
      <c r="M62" s="129"/>
      <c r="N62" s="54">
        <f t="shared" si="10"/>
        <v>0</v>
      </c>
      <c r="O62" s="54">
        <f t="shared" si="11"/>
        <v>0</v>
      </c>
      <c r="P62" s="1"/>
    </row>
    <row r="63" spans="2:17" ht="12.5">
      <c r="B63" s="7" t="str">
        <f t="shared" si="5"/>
        <v/>
      </c>
      <c r="C63" s="50">
        <f>IF(D11="","-",+C62+1)</f>
        <v>2059</v>
      </c>
      <c r="D63" s="55">
        <f>IF(F62+SUM(E$17:E62)=D$10,F62,D$10-SUM(E$17:E62))</f>
        <v>0</v>
      </c>
      <c r="E63" s="377">
        <f t="shared" si="36"/>
        <v>0</v>
      </c>
      <c r="F63" s="55">
        <f t="shared" si="37"/>
        <v>0</v>
      </c>
      <c r="G63" s="378">
        <f t="shared" si="41"/>
        <v>0</v>
      </c>
      <c r="H63" s="363">
        <f t="shared" si="42"/>
        <v>0</v>
      </c>
      <c r="I63" s="52">
        <f t="shared" si="6"/>
        <v>0</v>
      </c>
      <c r="J63" s="52"/>
      <c r="K63" s="129"/>
      <c r="L63" s="54">
        <f t="shared" si="40"/>
        <v>0</v>
      </c>
      <c r="M63" s="129"/>
      <c r="N63" s="54">
        <f t="shared" si="10"/>
        <v>0</v>
      </c>
      <c r="O63" s="54">
        <f t="shared" si="11"/>
        <v>0</v>
      </c>
      <c r="P63" s="1"/>
    </row>
    <row r="64" spans="2:17" ht="12.5">
      <c r="B64" s="7" t="str">
        <f t="shared" si="5"/>
        <v/>
      </c>
      <c r="C64" s="50">
        <f>IF(D11="","-",+C63+1)</f>
        <v>2060</v>
      </c>
      <c r="D64" s="55">
        <f>IF(F63+SUM(E$17:E63)=D$10,F63,D$10-SUM(E$17:E63))</f>
        <v>0</v>
      </c>
      <c r="E64" s="377">
        <f t="shared" si="36"/>
        <v>0</v>
      </c>
      <c r="F64" s="55">
        <f t="shared" si="37"/>
        <v>0</v>
      </c>
      <c r="G64" s="378">
        <f t="shared" si="41"/>
        <v>0</v>
      </c>
      <c r="H64" s="363">
        <f t="shared" si="42"/>
        <v>0</v>
      </c>
      <c r="I64" s="52">
        <f t="shared" si="6"/>
        <v>0</v>
      </c>
      <c r="J64" s="52"/>
      <c r="K64" s="129"/>
      <c r="L64" s="54">
        <f t="shared" si="40"/>
        <v>0</v>
      </c>
      <c r="M64" s="129"/>
      <c r="N64" s="54">
        <f t="shared" si="10"/>
        <v>0</v>
      </c>
      <c r="O64" s="54">
        <f t="shared" si="11"/>
        <v>0</v>
      </c>
      <c r="P64" s="1"/>
    </row>
    <row r="65" spans="2:16" ht="12.5">
      <c r="B65" s="7" t="str">
        <f t="shared" si="5"/>
        <v/>
      </c>
      <c r="C65" s="50">
        <f>IF(D11="","-",+C64+1)</f>
        <v>2061</v>
      </c>
      <c r="D65" s="55">
        <f>IF(F64+SUM(E$17:E64)=D$10,F64,D$10-SUM(E$17:E64))</f>
        <v>0</v>
      </c>
      <c r="E65" s="377">
        <f t="shared" si="36"/>
        <v>0</v>
      </c>
      <c r="F65" s="55">
        <f t="shared" si="37"/>
        <v>0</v>
      </c>
      <c r="G65" s="378">
        <f t="shared" si="41"/>
        <v>0</v>
      </c>
      <c r="H65" s="363">
        <f t="shared" si="42"/>
        <v>0</v>
      </c>
      <c r="I65" s="52">
        <f t="shared" si="6"/>
        <v>0</v>
      </c>
      <c r="J65" s="52"/>
      <c r="K65" s="129"/>
      <c r="L65" s="54">
        <f t="shared" si="40"/>
        <v>0</v>
      </c>
      <c r="M65" s="129"/>
      <c r="N65" s="54">
        <f t="shared" si="10"/>
        <v>0</v>
      </c>
      <c r="O65" s="54">
        <f t="shared" si="11"/>
        <v>0</v>
      </c>
      <c r="P65" s="1"/>
    </row>
    <row r="66" spans="2:16" ht="12.5">
      <c r="B66" s="7" t="str">
        <f t="shared" si="5"/>
        <v/>
      </c>
      <c r="C66" s="50">
        <f>IF(D11="","-",+C65+1)</f>
        <v>2062</v>
      </c>
      <c r="D66" s="55">
        <f>IF(F65+SUM(E$17:E65)=D$10,F65,D$10-SUM(E$17:E65))</f>
        <v>0</v>
      </c>
      <c r="E66" s="377">
        <f t="shared" si="36"/>
        <v>0</v>
      </c>
      <c r="F66" s="55">
        <f t="shared" si="37"/>
        <v>0</v>
      </c>
      <c r="G66" s="378">
        <f t="shared" si="41"/>
        <v>0</v>
      </c>
      <c r="H66" s="363">
        <f t="shared" si="42"/>
        <v>0</v>
      </c>
      <c r="I66" s="52">
        <f t="shared" si="6"/>
        <v>0</v>
      </c>
      <c r="J66" s="52"/>
      <c r="K66" s="129"/>
      <c r="L66" s="54">
        <f t="shared" si="40"/>
        <v>0</v>
      </c>
      <c r="M66" s="129"/>
      <c r="N66" s="54">
        <f t="shared" si="10"/>
        <v>0</v>
      </c>
      <c r="O66" s="54">
        <f t="shared" si="11"/>
        <v>0</v>
      </c>
      <c r="P66" s="1"/>
    </row>
    <row r="67" spans="2:16" ht="12.5">
      <c r="B67" s="7" t="str">
        <f t="shared" si="5"/>
        <v/>
      </c>
      <c r="C67" s="50">
        <f>IF(D11="","-",+C66+1)</f>
        <v>2063</v>
      </c>
      <c r="D67" s="55">
        <f>IF(F66+SUM(E$17:E66)=D$10,F66,D$10-SUM(E$17:E66))</f>
        <v>0</v>
      </c>
      <c r="E67" s="377">
        <f t="shared" si="36"/>
        <v>0</v>
      </c>
      <c r="F67" s="55">
        <f t="shared" si="37"/>
        <v>0</v>
      </c>
      <c r="G67" s="378">
        <f t="shared" si="41"/>
        <v>0</v>
      </c>
      <c r="H67" s="363">
        <f t="shared" si="42"/>
        <v>0</v>
      </c>
      <c r="I67" s="52">
        <f t="shared" si="6"/>
        <v>0</v>
      </c>
      <c r="J67" s="52"/>
      <c r="K67" s="129"/>
      <c r="L67" s="54">
        <f t="shared" si="40"/>
        <v>0</v>
      </c>
      <c r="M67" s="129"/>
      <c r="N67" s="54">
        <f t="shared" si="10"/>
        <v>0</v>
      </c>
      <c r="O67" s="54">
        <f t="shared" si="11"/>
        <v>0</v>
      </c>
      <c r="P67" s="1"/>
    </row>
    <row r="68" spans="2:16" ht="12.5">
      <c r="B68" s="7" t="str">
        <f t="shared" si="5"/>
        <v/>
      </c>
      <c r="C68" s="50">
        <f>IF(D11="","-",+C67+1)</f>
        <v>2064</v>
      </c>
      <c r="D68" s="55">
        <f>IF(F67+SUM(E$17:E67)=D$10,F67,D$10-SUM(E$17:E67))</f>
        <v>0</v>
      </c>
      <c r="E68" s="377">
        <f t="shared" si="36"/>
        <v>0</v>
      </c>
      <c r="F68" s="55">
        <f t="shared" si="37"/>
        <v>0</v>
      </c>
      <c r="G68" s="378">
        <f t="shared" si="41"/>
        <v>0</v>
      </c>
      <c r="H68" s="363">
        <f t="shared" si="42"/>
        <v>0</v>
      </c>
      <c r="I68" s="52">
        <f t="shared" si="6"/>
        <v>0</v>
      </c>
      <c r="J68" s="52"/>
      <c r="K68" s="129"/>
      <c r="L68" s="54">
        <f t="shared" si="40"/>
        <v>0</v>
      </c>
      <c r="M68" s="129"/>
      <c r="N68" s="54">
        <f t="shared" si="10"/>
        <v>0</v>
      </c>
      <c r="O68" s="54">
        <f t="shared" si="11"/>
        <v>0</v>
      </c>
      <c r="P68" s="1"/>
    </row>
    <row r="69" spans="2:16" ht="12.5">
      <c r="B69" s="7" t="str">
        <f t="shared" si="5"/>
        <v/>
      </c>
      <c r="C69" s="50">
        <f>IF(D11="","-",+C68+1)</f>
        <v>2065</v>
      </c>
      <c r="D69" s="55">
        <f>IF(F68+SUM(E$17:E68)=D$10,F68,D$10-SUM(E$17:E68))</f>
        <v>0</v>
      </c>
      <c r="E69" s="377">
        <f t="shared" si="36"/>
        <v>0</v>
      </c>
      <c r="F69" s="55">
        <f t="shared" si="37"/>
        <v>0</v>
      </c>
      <c r="G69" s="378">
        <f t="shared" si="41"/>
        <v>0</v>
      </c>
      <c r="H69" s="363">
        <f t="shared" si="42"/>
        <v>0</v>
      </c>
      <c r="I69" s="52">
        <f t="shared" si="6"/>
        <v>0</v>
      </c>
      <c r="J69" s="52"/>
      <c r="K69" s="129"/>
      <c r="L69" s="54">
        <f t="shared" si="40"/>
        <v>0</v>
      </c>
      <c r="M69" s="129"/>
      <c r="N69" s="54">
        <f t="shared" si="10"/>
        <v>0</v>
      </c>
      <c r="O69" s="54">
        <f t="shared" si="11"/>
        <v>0</v>
      </c>
      <c r="P69" s="1"/>
    </row>
    <row r="70" spans="2:16" ht="12.5">
      <c r="B70" s="7" t="str">
        <f t="shared" si="5"/>
        <v/>
      </c>
      <c r="C70" s="50">
        <f>IF(D11="","-",+C69+1)</f>
        <v>2066</v>
      </c>
      <c r="D70" s="55">
        <f>IF(F69+SUM(E$17:E69)=D$10,F69,D$10-SUM(E$17:E69))</f>
        <v>0</v>
      </c>
      <c r="E70" s="377">
        <f t="shared" si="36"/>
        <v>0</v>
      </c>
      <c r="F70" s="55">
        <f t="shared" si="37"/>
        <v>0</v>
      </c>
      <c r="G70" s="378">
        <f t="shared" si="41"/>
        <v>0</v>
      </c>
      <c r="H70" s="363">
        <f t="shared" si="42"/>
        <v>0</v>
      </c>
      <c r="I70" s="52">
        <f t="shared" si="6"/>
        <v>0</v>
      </c>
      <c r="J70" s="52"/>
      <c r="K70" s="129"/>
      <c r="L70" s="54">
        <f t="shared" si="40"/>
        <v>0</v>
      </c>
      <c r="M70" s="129"/>
      <c r="N70" s="54">
        <f t="shared" si="10"/>
        <v>0</v>
      </c>
      <c r="O70" s="54">
        <f t="shared" si="11"/>
        <v>0</v>
      </c>
      <c r="P70" s="1"/>
    </row>
    <row r="71" spans="2:16" ht="12.5">
      <c r="B71" s="7" t="str">
        <f t="shared" si="5"/>
        <v/>
      </c>
      <c r="C71" s="50">
        <f>IF(D11="","-",+C70+1)</f>
        <v>2067</v>
      </c>
      <c r="D71" s="55">
        <f>IF(F70+SUM(E$17:E70)=D$10,F70,D$10-SUM(E$17:E70))</f>
        <v>0</v>
      </c>
      <c r="E71" s="377">
        <f t="shared" si="36"/>
        <v>0</v>
      </c>
      <c r="F71" s="55">
        <f t="shared" si="37"/>
        <v>0</v>
      </c>
      <c r="G71" s="378">
        <f t="shared" si="41"/>
        <v>0</v>
      </c>
      <c r="H71" s="363">
        <f t="shared" si="42"/>
        <v>0</v>
      </c>
      <c r="I71" s="52">
        <f t="shared" si="6"/>
        <v>0</v>
      </c>
      <c r="J71" s="52"/>
      <c r="K71" s="129"/>
      <c r="L71" s="54">
        <f t="shared" si="40"/>
        <v>0</v>
      </c>
      <c r="M71" s="129"/>
      <c r="N71" s="54">
        <f t="shared" si="10"/>
        <v>0</v>
      </c>
      <c r="O71" s="54">
        <f t="shared" si="11"/>
        <v>0</v>
      </c>
      <c r="P71" s="1"/>
    </row>
    <row r="72" spans="2:16" ht="13" thickBot="1">
      <c r="B72" s="7" t="str">
        <f t="shared" si="5"/>
        <v/>
      </c>
      <c r="C72" s="59">
        <f>IF(D11="","-",+C71+1)</f>
        <v>2068</v>
      </c>
      <c r="D72" s="55">
        <f>IF(F71+SUM(E$17:E71)=D$10,F71,D$10-SUM(E$17:E71))</f>
        <v>0</v>
      </c>
      <c r="E72" s="377">
        <f t="shared" si="36"/>
        <v>0</v>
      </c>
      <c r="F72" s="55">
        <f t="shared" si="37"/>
        <v>0</v>
      </c>
      <c r="G72" s="378">
        <f t="shared" si="41"/>
        <v>0</v>
      </c>
      <c r="H72" s="363">
        <f t="shared" si="42"/>
        <v>0</v>
      </c>
      <c r="I72" s="52">
        <f t="shared" si="6"/>
        <v>0</v>
      </c>
      <c r="J72" s="52"/>
      <c r="K72" s="130"/>
      <c r="L72" s="64">
        <f t="shared" si="40"/>
        <v>0</v>
      </c>
      <c r="M72" s="130"/>
      <c r="N72" s="64">
        <f t="shared" si="10"/>
        <v>0</v>
      </c>
      <c r="O72" s="64">
        <f t="shared" si="11"/>
        <v>0</v>
      </c>
      <c r="P72" s="1"/>
    </row>
    <row r="73" spans="2:16" ht="12.5">
      <c r="C73" s="12" t="s">
        <v>78</v>
      </c>
      <c r="D73" s="292"/>
      <c r="E73" s="292">
        <f>SUM(E17:E72)</f>
        <v>2636239.0000000005</v>
      </c>
      <c r="F73" s="292"/>
      <c r="G73" s="292">
        <f>SUM(G17:G72)</f>
        <v>9615429.9418660235</v>
      </c>
      <c r="H73" s="292">
        <f>SUM(H17:H72)</f>
        <v>9615429.9418660235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2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2:16" ht="13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1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38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101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  <c r="Q85" s="1"/>
    </row>
    <row r="86" spans="1:17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291633.10820049315</v>
      </c>
      <c r="N87" s="386">
        <f>IF(J92&lt;D11,0,VLOOKUP(J92,C17:O72,11))</f>
        <v>291633.10820049315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302923.13820583839</v>
      </c>
      <c r="N88" s="389">
        <f>IF(J92&lt;D11,0,VLOOKUP(J92,C99:P154,7))</f>
        <v>302923.13820583839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Eastex Switching Station - Whitney 138 kV Station - Rebuild 2.5 miles of 138 Kv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11290.030005345237</v>
      </c>
      <c r="N89" s="391">
        <f>+N88-N87</f>
        <v>11290.030005345237</v>
      </c>
      <c r="O89" s="392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  <c r="Q90" s="1"/>
    </row>
    <row r="91" spans="1:17" ht="13.5" thickBot="1">
      <c r="C91" s="75" t="s">
        <v>85</v>
      </c>
      <c r="D91" s="91" t="str">
        <f>+D9</f>
        <v>TP2010064</v>
      </c>
      <c r="E91" s="76"/>
      <c r="F91" s="76"/>
      <c r="G91" s="76"/>
      <c r="H91" s="76"/>
      <c r="I91" s="76"/>
      <c r="J91" s="76"/>
      <c r="Q91" s="1"/>
    </row>
    <row r="92" spans="1:17" ht="13">
      <c r="C92" s="34" t="s">
        <v>51</v>
      </c>
      <c r="D92" s="362">
        <f>D10</f>
        <v>2636239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  <c r="Q92" s="1"/>
    </row>
    <row r="93" spans="1:17" ht="12.5">
      <c r="C93" s="34" t="s">
        <v>54</v>
      </c>
      <c r="D93" s="434" t="s">
        <v>369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3">
        <f>D12</f>
        <v>6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59914.522727272728</v>
      </c>
      <c r="K96" s="292"/>
      <c r="L96" s="292"/>
      <c r="M96" s="292"/>
      <c r="N96" s="292"/>
      <c r="O96" s="292"/>
      <c r="P96" s="1"/>
      <c r="Q96" s="1"/>
    </row>
    <row r="97" spans="1:17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  <c r="Q98" s="1"/>
    </row>
    <row r="99" spans="1:17" ht="12.5">
      <c r="C99" s="50" t="str">
        <f>IF(D93= "","-",D93)</f>
        <v>2013</v>
      </c>
      <c r="D99" s="428">
        <v>0</v>
      </c>
      <c r="E99" s="429">
        <v>31383.797619047618</v>
      </c>
      <c r="F99" s="430">
        <v>2604855.2023809524</v>
      </c>
      <c r="G99" s="431">
        <v>1302427.6011904762</v>
      </c>
      <c r="H99" s="432">
        <v>207591.44491891743</v>
      </c>
      <c r="I99" s="433">
        <v>207591.44491891743</v>
      </c>
      <c r="J99" s="154">
        <v>0</v>
      </c>
      <c r="K99" s="54"/>
      <c r="L99" s="113">
        <f t="shared" ref="L99:L104" si="43">H99</f>
        <v>207591.44491891743</v>
      </c>
      <c r="M99" s="54">
        <f t="shared" ref="M99:M104" si="44">IF(L99&lt;&gt;0,+H99-L99,0)</f>
        <v>0</v>
      </c>
      <c r="N99" s="113">
        <f t="shared" ref="N99:N104" si="45">I99</f>
        <v>207591.44491891743</v>
      </c>
      <c r="O99" s="54">
        <f>IF(N99&lt;&gt;0,+I99-N99,0)</f>
        <v>0</v>
      </c>
      <c r="P99" s="54">
        <f>+O99-M99</f>
        <v>0</v>
      </c>
      <c r="Q99" s="1"/>
    </row>
    <row r="100" spans="1:17" ht="12.5">
      <c r="B100" s="7" t="str">
        <f>IF(D100=F99,"","IU")</f>
        <v/>
      </c>
      <c r="C100" s="50">
        <f>IF(D93="","-",+C99+1)</f>
        <v>2014</v>
      </c>
      <c r="D100" s="428">
        <v>2604855.2023809524</v>
      </c>
      <c r="E100" s="429">
        <v>62767.595238095237</v>
      </c>
      <c r="F100" s="430">
        <v>2542087.6071428573</v>
      </c>
      <c r="G100" s="430">
        <v>2573471.4047619049</v>
      </c>
      <c r="H100" s="432">
        <v>412562.73217828164</v>
      </c>
      <c r="I100" s="433">
        <v>412562.73217828164</v>
      </c>
      <c r="J100" s="54">
        <v>0</v>
      </c>
      <c r="K100" s="54"/>
      <c r="L100" s="113">
        <f t="shared" si="43"/>
        <v>412562.73217828164</v>
      </c>
      <c r="M100" s="54">
        <f t="shared" si="44"/>
        <v>0</v>
      </c>
      <c r="N100" s="113">
        <f t="shared" si="45"/>
        <v>412562.73217828164</v>
      </c>
      <c r="O100" s="54">
        <f>IF(N100&lt;&gt;0,+I100-N100,0)</f>
        <v>0</v>
      </c>
      <c r="P100" s="54">
        <f>+O100-M100</f>
        <v>0</v>
      </c>
      <c r="Q100" s="1"/>
    </row>
    <row r="101" spans="1:17" ht="12.5">
      <c r="B101" s="7" t="str">
        <f t="shared" ref="B101:B154" si="46">IF(D101=F100,"","IU")</f>
        <v/>
      </c>
      <c r="C101" s="50">
        <f>IF(D93="","-",+C100+1)</f>
        <v>2015</v>
      </c>
      <c r="D101" s="428">
        <v>2542087.6071428573</v>
      </c>
      <c r="E101" s="429">
        <v>62767.595238095237</v>
      </c>
      <c r="F101" s="430">
        <v>2479320.0119047621</v>
      </c>
      <c r="G101" s="430">
        <v>2510703.8095238097</v>
      </c>
      <c r="H101" s="432">
        <v>393600.21889551368</v>
      </c>
      <c r="I101" s="433">
        <v>393600.21889551368</v>
      </c>
      <c r="J101" s="54">
        <f>+I101-H101</f>
        <v>0</v>
      </c>
      <c r="K101" s="54"/>
      <c r="L101" s="113">
        <f t="shared" si="43"/>
        <v>393600.21889551368</v>
      </c>
      <c r="M101" s="54">
        <f t="shared" si="44"/>
        <v>0</v>
      </c>
      <c r="N101" s="113">
        <f t="shared" si="45"/>
        <v>393600.21889551368</v>
      </c>
      <c r="O101" s="54">
        <f>IF(N101&lt;&gt;0,+I101-N101,0)</f>
        <v>0</v>
      </c>
      <c r="P101" s="54">
        <f>+O101-M101</f>
        <v>0</v>
      </c>
      <c r="Q101" s="1"/>
    </row>
    <row r="102" spans="1:17" ht="12.5">
      <c r="B102" s="7" t="str">
        <f t="shared" si="46"/>
        <v/>
      </c>
      <c r="C102" s="50">
        <f>IF(D93="","-",+C101+1)</f>
        <v>2016</v>
      </c>
      <c r="D102" s="428">
        <v>2479320.0119047621</v>
      </c>
      <c r="E102" s="429">
        <v>61307.883720930229</v>
      </c>
      <c r="F102" s="430">
        <v>2418012.1281838319</v>
      </c>
      <c r="G102" s="430">
        <v>2448666.0700442968</v>
      </c>
      <c r="H102" s="432">
        <v>372166.01263516292</v>
      </c>
      <c r="I102" s="433">
        <v>372166.01263516292</v>
      </c>
      <c r="J102" s="54">
        <f t="shared" ref="J102:J154" si="47">+I102-H102</f>
        <v>0</v>
      </c>
      <c r="K102" s="54"/>
      <c r="L102" s="113">
        <f t="shared" si="43"/>
        <v>372166.01263516292</v>
      </c>
      <c r="M102" s="54">
        <f t="shared" si="44"/>
        <v>0</v>
      </c>
      <c r="N102" s="113">
        <f t="shared" si="45"/>
        <v>372166.01263516292</v>
      </c>
      <c r="O102" s="54">
        <f>IF(N102&lt;&gt;0,+I102-N102,0)</f>
        <v>0</v>
      </c>
      <c r="P102" s="54">
        <f>+O102-M102</f>
        <v>0</v>
      </c>
      <c r="Q102" s="1"/>
    </row>
    <row r="103" spans="1:17" ht="12.5">
      <c r="B103" s="7" t="str">
        <f t="shared" si="46"/>
        <v/>
      </c>
      <c r="C103" s="50">
        <f>IF(D93="","-",+C102+1)</f>
        <v>2017</v>
      </c>
      <c r="D103" s="428">
        <v>2418012.1281838319</v>
      </c>
      <c r="E103" s="429">
        <v>62767.595238095237</v>
      </c>
      <c r="F103" s="430">
        <v>2355244.5329457368</v>
      </c>
      <c r="G103" s="430">
        <v>2386628.3305647844</v>
      </c>
      <c r="H103" s="432">
        <v>352674.81750168814</v>
      </c>
      <c r="I103" s="433">
        <v>352674.81750168814</v>
      </c>
      <c r="J103" s="54">
        <f t="shared" si="47"/>
        <v>0</v>
      </c>
      <c r="K103" s="54"/>
      <c r="L103" s="113">
        <f t="shared" si="43"/>
        <v>352674.81750168814</v>
      </c>
      <c r="M103" s="54">
        <f t="shared" si="44"/>
        <v>0</v>
      </c>
      <c r="N103" s="113">
        <f t="shared" si="45"/>
        <v>352674.81750168814</v>
      </c>
      <c r="O103" s="54">
        <f>IF(N103&lt;&gt;0,+I103-N103,0)</f>
        <v>0</v>
      </c>
      <c r="P103" s="54">
        <f>+O103-M103</f>
        <v>0</v>
      </c>
      <c r="Q103" s="1"/>
    </row>
    <row r="104" spans="1:17" ht="12.5">
      <c r="B104" s="7" t="str">
        <f t="shared" si="46"/>
        <v/>
      </c>
      <c r="C104" s="50">
        <f>IF(D93="","-",+C103+1)</f>
        <v>2018</v>
      </c>
      <c r="D104" s="428">
        <v>2355244.5329457368</v>
      </c>
      <c r="E104" s="429">
        <v>62767.595238095237</v>
      </c>
      <c r="F104" s="430">
        <v>2292476.9377076416</v>
      </c>
      <c r="G104" s="430">
        <v>2323860.7353266892</v>
      </c>
      <c r="H104" s="432">
        <v>308177.94569514133</v>
      </c>
      <c r="I104" s="433">
        <v>308177.94569514133</v>
      </c>
      <c r="J104" s="54">
        <f t="shared" si="47"/>
        <v>0</v>
      </c>
      <c r="K104" s="54"/>
      <c r="L104" s="113">
        <f t="shared" si="43"/>
        <v>308177.94569514133</v>
      </c>
      <c r="M104" s="54">
        <f t="shared" si="44"/>
        <v>0</v>
      </c>
      <c r="N104" s="113">
        <f t="shared" si="45"/>
        <v>308177.94569514133</v>
      </c>
      <c r="O104" s="54">
        <f t="shared" ref="O104:O130" si="48">IF(N104&lt;&gt;0,+I104-N104,0)</f>
        <v>0</v>
      </c>
      <c r="P104" s="54">
        <f t="shared" ref="P104:P130" si="49">+O104-M104</f>
        <v>0</v>
      </c>
      <c r="Q104" s="1"/>
    </row>
    <row r="105" spans="1:17" ht="12.5">
      <c r="B105" s="7" t="str">
        <f t="shared" si="46"/>
        <v/>
      </c>
      <c r="C105" s="50">
        <f>IF(D93="","-",+C104+1)</f>
        <v>2019</v>
      </c>
      <c r="D105" s="428">
        <v>2292476.9377076416</v>
      </c>
      <c r="E105" s="429">
        <v>61307.883720930229</v>
      </c>
      <c r="F105" s="430">
        <v>2231169.0539867114</v>
      </c>
      <c r="G105" s="430">
        <v>2261822.9958471768</v>
      </c>
      <c r="H105" s="432">
        <v>303414.65337781532</v>
      </c>
      <c r="I105" s="433">
        <v>303414.65337781532</v>
      </c>
      <c r="J105" s="54">
        <f t="shared" si="47"/>
        <v>0</v>
      </c>
      <c r="K105" s="54"/>
      <c r="L105" s="113">
        <f t="shared" ref="L105:L106" si="50">H105</f>
        <v>303414.65337781532</v>
      </c>
      <c r="M105" s="54">
        <f t="shared" ref="M105:M106" si="51">IF(L105&lt;&gt;0,+H105-L105,0)</f>
        <v>0</v>
      </c>
      <c r="N105" s="113">
        <f t="shared" ref="N105:N106" si="52">I105</f>
        <v>303414.65337781532</v>
      </c>
      <c r="O105" s="54">
        <f t="shared" si="48"/>
        <v>0</v>
      </c>
      <c r="P105" s="54">
        <f t="shared" si="49"/>
        <v>0</v>
      </c>
      <c r="Q105" s="1"/>
    </row>
    <row r="106" spans="1:17" ht="12.5">
      <c r="B106" s="7" t="str">
        <f t="shared" si="46"/>
        <v/>
      </c>
      <c r="C106" s="50">
        <f>IF(D93="","-",+C105+1)</f>
        <v>2020</v>
      </c>
      <c r="D106" s="428">
        <v>2231169.0539867114</v>
      </c>
      <c r="E106" s="429">
        <v>62767.595238095237</v>
      </c>
      <c r="F106" s="430">
        <v>2168401.4587486163</v>
      </c>
      <c r="G106" s="430">
        <v>2199785.2563676639</v>
      </c>
      <c r="H106" s="432">
        <v>299406.92594418232</v>
      </c>
      <c r="I106" s="433">
        <v>299406.92594418232</v>
      </c>
      <c r="J106" s="54">
        <f t="shared" si="47"/>
        <v>0</v>
      </c>
      <c r="K106" s="54"/>
      <c r="L106" s="113">
        <f t="shared" si="50"/>
        <v>299406.92594418232</v>
      </c>
      <c r="M106" s="54">
        <f t="shared" si="51"/>
        <v>0</v>
      </c>
      <c r="N106" s="113">
        <f t="shared" si="52"/>
        <v>299406.92594418232</v>
      </c>
      <c r="O106" s="54">
        <f t="shared" si="48"/>
        <v>0</v>
      </c>
      <c r="P106" s="54">
        <f t="shared" si="49"/>
        <v>0</v>
      </c>
      <c r="Q106" s="1"/>
    </row>
    <row r="107" spans="1:17" ht="12.5">
      <c r="B107" s="7" t="str">
        <f t="shared" si="46"/>
        <v/>
      </c>
      <c r="C107" s="50">
        <f>IF(D93="","-",+C106+1)</f>
        <v>2021</v>
      </c>
      <c r="D107" s="428">
        <v>2168401.4587486163</v>
      </c>
      <c r="E107" s="429">
        <v>64298.512195121948</v>
      </c>
      <c r="F107" s="430">
        <v>2104102.9465534943</v>
      </c>
      <c r="G107" s="430">
        <v>2136252.2026510555</v>
      </c>
      <c r="H107" s="432">
        <v>306793.5283141082</v>
      </c>
      <c r="I107" s="433">
        <v>306793.5283141082</v>
      </c>
      <c r="J107" s="54">
        <f t="shared" si="47"/>
        <v>0</v>
      </c>
      <c r="K107" s="54"/>
      <c r="L107" s="113">
        <f t="shared" ref="L107" si="53">H107</f>
        <v>306793.5283141082</v>
      </c>
      <c r="M107" s="54">
        <f t="shared" ref="M107" si="54">IF(L107&lt;&gt;0,+H107-L107,0)</f>
        <v>0</v>
      </c>
      <c r="N107" s="113">
        <f t="shared" ref="N107" si="55">I107</f>
        <v>306793.5283141082</v>
      </c>
      <c r="O107" s="54">
        <f t="shared" ref="O107" si="56">IF(N107&lt;&gt;0,+I107-N107,0)</f>
        <v>0</v>
      </c>
      <c r="P107" s="54">
        <f t="shared" ref="P107" si="57">+O107-M107</f>
        <v>0</v>
      </c>
      <c r="Q107" s="1"/>
    </row>
    <row r="108" spans="1:17" ht="13">
      <c r="B108" s="7" t="str">
        <f t="shared" si="46"/>
        <v/>
      </c>
      <c r="C108" s="459">
        <f>IF(D93="","-",+C107+1)</f>
        <v>2022</v>
      </c>
      <c r="D108" s="12">
        <v>2104102.9465534943</v>
      </c>
      <c r="E108" s="377">
        <v>62767.595238095237</v>
      </c>
      <c r="F108" s="55">
        <v>2041335.3513153992</v>
      </c>
      <c r="G108" s="55">
        <v>2072719.1489344467</v>
      </c>
      <c r="H108" s="379">
        <v>306224.71570463729</v>
      </c>
      <c r="I108" s="398">
        <v>306224.71570463729</v>
      </c>
      <c r="J108" s="54">
        <f t="shared" si="47"/>
        <v>0</v>
      </c>
      <c r="K108" s="54"/>
      <c r="L108" s="129"/>
      <c r="M108" s="54">
        <f t="shared" ref="M108:M130" si="58">IF(L108&lt;&gt;0,+H108-L108,0)</f>
        <v>0</v>
      </c>
      <c r="N108" s="129"/>
      <c r="O108" s="54">
        <f t="shared" si="48"/>
        <v>0</v>
      </c>
      <c r="P108" s="54">
        <f t="shared" si="49"/>
        <v>0</v>
      </c>
      <c r="Q108" s="1"/>
    </row>
    <row r="109" spans="1:17" ht="12.5">
      <c r="B109" s="7" t="str">
        <f t="shared" si="46"/>
        <v/>
      </c>
      <c r="C109" s="50">
        <f>IF(D93="","-",+C108+1)</f>
        <v>2023</v>
      </c>
      <c r="D109" s="12">
        <f>IF(F108+SUM(E$99:E108)=D$92,F108,D$92-SUM(E$99:E108))</f>
        <v>2041335.3513153992</v>
      </c>
      <c r="E109" s="377">
        <f t="shared" ref="E109:E154" si="59">IF(+$J$96&lt;F108,$J$96,D109)</f>
        <v>59914.522727272728</v>
      </c>
      <c r="F109" s="55">
        <f t="shared" ref="F109:F154" si="60">+D109-E109</f>
        <v>1981420.8285881265</v>
      </c>
      <c r="G109" s="55">
        <f t="shared" ref="G109:G154" si="61">+(F109+D109)/2</f>
        <v>2011378.0899517629</v>
      </c>
      <c r="H109" s="379">
        <f t="shared" ref="H109:H154" si="62">+J$94*G109+E109</f>
        <v>310384.07442804088</v>
      </c>
      <c r="I109" s="398">
        <f t="shared" ref="I109:I154" si="63">+J$95*G109+E109</f>
        <v>310384.07442804088</v>
      </c>
      <c r="J109" s="54">
        <f t="shared" si="47"/>
        <v>0</v>
      </c>
      <c r="K109" s="54"/>
      <c r="L109" s="129"/>
      <c r="M109" s="54">
        <f t="shared" si="58"/>
        <v>0</v>
      </c>
      <c r="N109" s="129"/>
      <c r="O109" s="54">
        <f t="shared" si="48"/>
        <v>0</v>
      </c>
      <c r="P109" s="54">
        <f t="shared" si="49"/>
        <v>0</v>
      </c>
      <c r="Q109" s="1"/>
    </row>
    <row r="110" spans="1:17" ht="12.5">
      <c r="B110" s="7" t="str">
        <f t="shared" si="46"/>
        <v/>
      </c>
      <c r="C110" s="50">
        <f>IF(D93="","-",+C109+1)</f>
        <v>2024</v>
      </c>
      <c r="D110" s="12">
        <f>IF(F109+SUM(E$99:E109)=D$92,F109,D$92-SUM(E$99:E109))</f>
        <v>1981420.8285881265</v>
      </c>
      <c r="E110" s="377">
        <f t="shared" si="59"/>
        <v>59914.522727272728</v>
      </c>
      <c r="F110" s="55">
        <f t="shared" si="60"/>
        <v>1921506.3058608538</v>
      </c>
      <c r="G110" s="55">
        <f t="shared" si="61"/>
        <v>1951463.56722449</v>
      </c>
      <c r="H110" s="379">
        <f t="shared" si="62"/>
        <v>302923.13820583839</v>
      </c>
      <c r="I110" s="398">
        <f t="shared" si="63"/>
        <v>302923.13820583839</v>
      </c>
      <c r="J110" s="54">
        <f t="shared" si="47"/>
        <v>0</v>
      </c>
      <c r="K110" s="54"/>
      <c r="L110" s="129"/>
      <c r="M110" s="54">
        <f t="shared" si="58"/>
        <v>0</v>
      </c>
      <c r="N110" s="129"/>
      <c r="O110" s="54">
        <f t="shared" si="48"/>
        <v>0</v>
      </c>
      <c r="P110" s="54">
        <f t="shared" si="49"/>
        <v>0</v>
      </c>
      <c r="Q110" s="1"/>
    </row>
    <row r="111" spans="1:17" ht="12.5">
      <c r="B111" s="7" t="str">
        <f t="shared" si="46"/>
        <v/>
      </c>
      <c r="C111" s="50">
        <f>IF(D93="","-",+C110+1)</f>
        <v>2025</v>
      </c>
      <c r="D111" s="12">
        <f>IF(F110+SUM(E$99:E110)=D$92,F110,D$92-SUM(E$99:E110))</f>
        <v>1921506.3058608538</v>
      </c>
      <c r="E111" s="377">
        <f t="shared" si="59"/>
        <v>59914.522727272728</v>
      </c>
      <c r="F111" s="55">
        <f t="shared" si="60"/>
        <v>1861591.783133581</v>
      </c>
      <c r="G111" s="55">
        <f t="shared" si="61"/>
        <v>1891549.0444972175</v>
      </c>
      <c r="H111" s="379">
        <f t="shared" si="62"/>
        <v>295462.20198363595</v>
      </c>
      <c r="I111" s="398">
        <f t="shared" si="63"/>
        <v>295462.20198363595</v>
      </c>
      <c r="J111" s="54">
        <f t="shared" si="47"/>
        <v>0</v>
      </c>
      <c r="K111" s="54"/>
      <c r="L111" s="129"/>
      <c r="M111" s="54">
        <f t="shared" si="58"/>
        <v>0</v>
      </c>
      <c r="N111" s="129"/>
      <c r="O111" s="54">
        <f t="shared" si="48"/>
        <v>0</v>
      </c>
      <c r="P111" s="54">
        <f t="shared" si="49"/>
        <v>0</v>
      </c>
      <c r="Q111" s="1"/>
    </row>
    <row r="112" spans="1:17" ht="12.5">
      <c r="B112" s="7" t="str">
        <f t="shared" si="46"/>
        <v/>
      </c>
      <c r="C112" s="50">
        <f>IF(D93="","-",+C111+1)</f>
        <v>2026</v>
      </c>
      <c r="D112" s="12">
        <f>IF(F111+SUM(E$99:E111)=D$92,F111,D$92-SUM(E$99:E111))</f>
        <v>1861591.783133581</v>
      </c>
      <c r="E112" s="377">
        <f t="shared" si="59"/>
        <v>59914.522727272728</v>
      </c>
      <c r="F112" s="55">
        <f t="shared" si="60"/>
        <v>1801677.2604063083</v>
      </c>
      <c r="G112" s="55">
        <f t="shared" si="61"/>
        <v>1831634.5217699446</v>
      </c>
      <c r="H112" s="379">
        <f t="shared" si="62"/>
        <v>288001.26576143352</v>
      </c>
      <c r="I112" s="398">
        <f t="shared" si="63"/>
        <v>288001.26576143352</v>
      </c>
      <c r="J112" s="54">
        <f t="shared" si="47"/>
        <v>0</v>
      </c>
      <c r="K112" s="54"/>
      <c r="L112" s="129"/>
      <c r="M112" s="54">
        <f t="shared" si="58"/>
        <v>0</v>
      </c>
      <c r="N112" s="129"/>
      <c r="O112" s="54">
        <f t="shared" si="48"/>
        <v>0</v>
      </c>
      <c r="P112" s="54">
        <f t="shared" si="49"/>
        <v>0</v>
      </c>
      <c r="Q112" s="1"/>
    </row>
    <row r="113" spans="2:17" ht="12.5">
      <c r="B113" s="7" t="str">
        <f t="shared" si="46"/>
        <v/>
      </c>
      <c r="C113" s="50">
        <f>IF(D93="","-",+C112+1)</f>
        <v>2027</v>
      </c>
      <c r="D113" s="12">
        <f>IF(F112+SUM(E$99:E112)=D$92,F112,D$92-SUM(E$99:E112))</f>
        <v>1801677.2604063083</v>
      </c>
      <c r="E113" s="377">
        <f t="shared" si="59"/>
        <v>59914.522727272728</v>
      </c>
      <c r="F113" s="55">
        <f t="shared" si="60"/>
        <v>1741762.7376790356</v>
      </c>
      <c r="G113" s="55">
        <f t="shared" si="61"/>
        <v>1771719.9990426721</v>
      </c>
      <c r="H113" s="379">
        <f t="shared" si="62"/>
        <v>280540.32953923108</v>
      </c>
      <c r="I113" s="398">
        <f t="shared" si="63"/>
        <v>280540.32953923108</v>
      </c>
      <c r="J113" s="54">
        <f t="shared" si="47"/>
        <v>0</v>
      </c>
      <c r="K113" s="54"/>
      <c r="L113" s="129"/>
      <c r="M113" s="54">
        <f t="shared" si="58"/>
        <v>0</v>
      </c>
      <c r="N113" s="129"/>
      <c r="O113" s="54">
        <f t="shared" si="48"/>
        <v>0</v>
      </c>
      <c r="P113" s="54">
        <f t="shared" si="49"/>
        <v>0</v>
      </c>
      <c r="Q113" s="1"/>
    </row>
    <row r="114" spans="2:17" ht="12.5">
      <c r="B114" s="7" t="str">
        <f t="shared" si="46"/>
        <v/>
      </c>
      <c r="C114" s="50">
        <f>IF(D93="","-",+C113+1)</f>
        <v>2028</v>
      </c>
      <c r="D114" s="12">
        <f>IF(F113+SUM(E$99:E113)=D$92,F113,D$92-SUM(E$99:E113))</f>
        <v>1741762.7376790356</v>
      </c>
      <c r="E114" s="377">
        <f t="shared" si="59"/>
        <v>59914.522727272728</v>
      </c>
      <c r="F114" s="55">
        <f t="shared" si="60"/>
        <v>1681848.2149517629</v>
      </c>
      <c r="G114" s="55">
        <f t="shared" si="61"/>
        <v>1711805.4763153992</v>
      </c>
      <c r="H114" s="379">
        <f t="shared" si="62"/>
        <v>273079.39331702859</v>
      </c>
      <c r="I114" s="398">
        <f t="shared" si="63"/>
        <v>273079.39331702859</v>
      </c>
      <c r="J114" s="54">
        <f t="shared" si="47"/>
        <v>0</v>
      </c>
      <c r="K114" s="54"/>
      <c r="L114" s="129"/>
      <c r="M114" s="54">
        <f t="shared" si="58"/>
        <v>0</v>
      </c>
      <c r="N114" s="129"/>
      <c r="O114" s="54">
        <f t="shared" si="48"/>
        <v>0</v>
      </c>
      <c r="P114" s="54">
        <f t="shared" si="49"/>
        <v>0</v>
      </c>
      <c r="Q114" s="1"/>
    </row>
    <row r="115" spans="2:17" ht="12.5">
      <c r="B115" s="7" t="str">
        <f t="shared" si="46"/>
        <v/>
      </c>
      <c r="C115" s="50">
        <f>IF(D93="","-",+C114+1)</f>
        <v>2029</v>
      </c>
      <c r="D115" s="12">
        <f>IF(F114+SUM(E$99:E114)=D$92,F114,D$92-SUM(E$99:E114))</f>
        <v>1681848.2149517629</v>
      </c>
      <c r="E115" s="377">
        <f t="shared" si="59"/>
        <v>59914.522727272728</v>
      </c>
      <c r="F115" s="55">
        <f t="shared" si="60"/>
        <v>1621933.6922244902</v>
      </c>
      <c r="G115" s="55">
        <f t="shared" si="61"/>
        <v>1651890.9535881267</v>
      </c>
      <c r="H115" s="379">
        <f t="shared" si="62"/>
        <v>265618.45709482621</v>
      </c>
      <c r="I115" s="398">
        <f t="shared" si="63"/>
        <v>265618.45709482621</v>
      </c>
      <c r="J115" s="54">
        <f t="shared" si="47"/>
        <v>0</v>
      </c>
      <c r="K115" s="54"/>
      <c r="L115" s="129"/>
      <c r="M115" s="54">
        <f t="shared" si="58"/>
        <v>0</v>
      </c>
      <c r="N115" s="129"/>
      <c r="O115" s="54">
        <f t="shared" si="48"/>
        <v>0</v>
      </c>
      <c r="P115" s="54">
        <f t="shared" si="49"/>
        <v>0</v>
      </c>
      <c r="Q115" s="1"/>
    </row>
    <row r="116" spans="2:17" ht="12.5">
      <c r="B116" s="7" t="str">
        <f t="shared" si="46"/>
        <v/>
      </c>
      <c r="C116" s="50">
        <f>IF(D93="","-",+C115+1)</f>
        <v>2030</v>
      </c>
      <c r="D116" s="12">
        <f>IF(F115+SUM(E$99:E115)=D$92,F115,D$92-SUM(E$99:E115))</f>
        <v>1621933.6922244902</v>
      </c>
      <c r="E116" s="377">
        <f t="shared" si="59"/>
        <v>59914.522727272728</v>
      </c>
      <c r="F116" s="55">
        <f t="shared" si="60"/>
        <v>1562019.1694972175</v>
      </c>
      <c r="G116" s="55">
        <f t="shared" si="61"/>
        <v>1591976.4308608538</v>
      </c>
      <c r="H116" s="379">
        <f t="shared" si="62"/>
        <v>258157.52087262372</v>
      </c>
      <c r="I116" s="398">
        <f t="shared" si="63"/>
        <v>258157.52087262372</v>
      </c>
      <c r="J116" s="54">
        <f t="shared" si="47"/>
        <v>0</v>
      </c>
      <c r="K116" s="54"/>
      <c r="L116" s="129"/>
      <c r="M116" s="54">
        <f t="shared" si="58"/>
        <v>0</v>
      </c>
      <c r="N116" s="129"/>
      <c r="O116" s="54">
        <f t="shared" si="48"/>
        <v>0</v>
      </c>
      <c r="P116" s="54">
        <f t="shared" si="49"/>
        <v>0</v>
      </c>
      <c r="Q116" s="1"/>
    </row>
    <row r="117" spans="2:17" ht="12.5">
      <c r="B117" s="7" t="str">
        <f t="shared" si="46"/>
        <v/>
      </c>
      <c r="C117" s="50">
        <f>IF(D93="","-",+C116+1)</f>
        <v>2031</v>
      </c>
      <c r="D117" s="12">
        <f>IF(F116+SUM(E$99:E116)=D$92,F116,D$92-SUM(E$99:E116))</f>
        <v>1562019.1694972175</v>
      </c>
      <c r="E117" s="377">
        <f t="shared" si="59"/>
        <v>59914.522727272728</v>
      </c>
      <c r="F117" s="55">
        <f t="shared" si="60"/>
        <v>1502104.6467699448</v>
      </c>
      <c r="G117" s="55">
        <f t="shared" si="61"/>
        <v>1532061.9081335813</v>
      </c>
      <c r="H117" s="379">
        <f t="shared" si="62"/>
        <v>250696.58465042131</v>
      </c>
      <c r="I117" s="398">
        <f t="shared" si="63"/>
        <v>250696.58465042131</v>
      </c>
      <c r="J117" s="54">
        <f t="shared" si="47"/>
        <v>0</v>
      </c>
      <c r="K117" s="54"/>
      <c r="L117" s="129"/>
      <c r="M117" s="54">
        <f t="shared" si="58"/>
        <v>0</v>
      </c>
      <c r="N117" s="129"/>
      <c r="O117" s="54">
        <f t="shared" si="48"/>
        <v>0</v>
      </c>
      <c r="P117" s="54">
        <f t="shared" si="49"/>
        <v>0</v>
      </c>
      <c r="Q117" s="1"/>
    </row>
    <row r="118" spans="2:17" ht="12.5">
      <c r="B118" s="7" t="str">
        <f t="shared" si="46"/>
        <v/>
      </c>
      <c r="C118" s="50">
        <f>IF(D93="","-",+C117+1)</f>
        <v>2032</v>
      </c>
      <c r="D118" s="12">
        <f>IF(F117+SUM(E$99:E117)=D$92,F117,D$92-SUM(E$99:E117))</f>
        <v>1502104.6467699448</v>
      </c>
      <c r="E118" s="377">
        <f t="shared" si="59"/>
        <v>59914.522727272728</v>
      </c>
      <c r="F118" s="55">
        <f t="shared" si="60"/>
        <v>1442190.1240426721</v>
      </c>
      <c r="G118" s="55">
        <f t="shared" si="61"/>
        <v>1472147.3854063083</v>
      </c>
      <c r="H118" s="379">
        <f t="shared" si="62"/>
        <v>243235.64842821885</v>
      </c>
      <c r="I118" s="398">
        <f t="shared" si="63"/>
        <v>243235.64842821885</v>
      </c>
      <c r="J118" s="54">
        <f t="shared" si="47"/>
        <v>0</v>
      </c>
      <c r="K118" s="54"/>
      <c r="L118" s="129"/>
      <c r="M118" s="54">
        <f t="shared" si="58"/>
        <v>0</v>
      </c>
      <c r="N118" s="129"/>
      <c r="O118" s="54">
        <f t="shared" si="48"/>
        <v>0</v>
      </c>
      <c r="P118" s="54">
        <f t="shared" si="49"/>
        <v>0</v>
      </c>
      <c r="Q118" s="1"/>
    </row>
    <row r="119" spans="2:17" ht="12.5">
      <c r="B119" s="7" t="str">
        <f t="shared" si="46"/>
        <v/>
      </c>
      <c r="C119" s="50">
        <f>IF(D93="","-",+C118+1)</f>
        <v>2033</v>
      </c>
      <c r="D119" s="12">
        <f>IF(F118+SUM(E$99:E118)=D$92,F118,D$92-SUM(E$99:E118))</f>
        <v>1442190.1240426721</v>
      </c>
      <c r="E119" s="377">
        <f t="shared" si="59"/>
        <v>59914.522727272728</v>
      </c>
      <c r="F119" s="55">
        <f t="shared" si="60"/>
        <v>1382275.6013153994</v>
      </c>
      <c r="G119" s="55">
        <f t="shared" si="61"/>
        <v>1412232.8626790359</v>
      </c>
      <c r="H119" s="379">
        <f t="shared" si="62"/>
        <v>235774.71220601641</v>
      </c>
      <c r="I119" s="398">
        <f t="shared" si="63"/>
        <v>235774.71220601641</v>
      </c>
      <c r="J119" s="54">
        <f t="shared" si="47"/>
        <v>0</v>
      </c>
      <c r="K119" s="54"/>
      <c r="L119" s="129"/>
      <c r="M119" s="54">
        <f t="shared" si="58"/>
        <v>0</v>
      </c>
      <c r="N119" s="129"/>
      <c r="O119" s="54">
        <f t="shared" si="48"/>
        <v>0</v>
      </c>
      <c r="P119" s="54">
        <f t="shared" si="49"/>
        <v>0</v>
      </c>
      <c r="Q119" s="1"/>
    </row>
    <row r="120" spans="2:17" ht="12.5">
      <c r="B120" s="7" t="str">
        <f t="shared" si="46"/>
        <v/>
      </c>
      <c r="C120" s="50">
        <f>IF(D93="","-",+C119+1)</f>
        <v>2034</v>
      </c>
      <c r="D120" s="12">
        <f>IF(F119+SUM(E$99:E119)=D$92,F119,D$92-SUM(E$99:E119))</f>
        <v>1382275.6013153994</v>
      </c>
      <c r="E120" s="377">
        <f t="shared" si="59"/>
        <v>59914.522727272728</v>
      </c>
      <c r="F120" s="55">
        <f t="shared" si="60"/>
        <v>1322361.0785881267</v>
      </c>
      <c r="G120" s="55">
        <f t="shared" si="61"/>
        <v>1352318.3399517629</v>
      </c>
      <c r="H120" s="379">
        <f t="shared" si="62"/>
        <v>228313.77598381395</v>
      </c>
      <c r="I120" s="398">
        <f t="shared" si="63"/>
        <v>228313.77598381395</v>
      </c>
      <c r="J120" s="54">
        <f t="shared" si="47"/>
        <v>0</v>
      </c>
      <c r="K120" s="54"/>
      <c r="L120" s="129"/>
      <c r="M120" s="54">
        <f t="shared" si="58"/>
        <v>0</v>
      </c>
      <c r="N120" s="129"/>
      <c r="O120" s="54">
        <f t="shared" si="48"/>
        <v>0</v>
      </c>
      <c r="P120" s="54">
        <f t="shared" si="49"/>
        <v>0</v>
      </c>
      <c r="Q120" s="1"/>
    </row>
    <row r="121" spans="2:17" ht="12.5">
      <c r="B121" s="7" t="str">
        <f t="shared" si="46"/>
        <v/>
      </c>
      <c r="C121" s="50">
        <f>IF(D93="","-",+C120+1)</f>
        <v>2035</v>
      </c>
      <c r="D121" s="12">
        <f>IF(F120+SUM(E$99:E120)=D$92,F120,D$92-SUM(E$99:E120))</f>
        <v>1322361.0785881267</v>
      </c>
      <c r="E121" s="377">
        <f t="shared" si="59"/>
        <v>59914.522727272728</v>
      </c>
      <c r="F121" s="55">
        <f t="shared" si="60"/>
        <v>1262446.555860854</v>
      </c>
      <c r="G121" s="55">
        <f t="shared" si="61"/>
        <v>1292403.8172244905</v>
      </c>
      <c r="H121" s="379">
        <f t="shared" si="62"/>
        <v>220852.83976161151</v>
      </c>
      <c r="I121" s="398">
        <f t="shared" si="63"/>
        <v>220852.83976161151</v>
      </c>
      <c r="J121" s="54">
        <f t="shared" si="47"/>
        <v>0</v>
      </c>
      <c r="K121" s="54"/>
      <c r="L121" s="129"/>
      <c r="M121" s="54">
        <f t="shared" si="58"/>
        <v>0</v>
      </c>
      <c r="N121" s="129"/>
      <c r="O121" s="54">
        <f t="shared" si="48"/>
        <v>0</v>
      </c>
      <c r="P121" s="54">
        <f t="shared" si="49"/>
        <v>0</v>
      </c>
      <c r="Q121" s="1"/>
    </row>
    <row r="122" spans="2:17" ht="12.5">
      <c r="B122" s="7" t="str">
        <f t="shared" si="46"/>
        <v/>
      </c>
      <c r="C122" s="50">
        <f>IF(D93="","-",+C121+1)</f>
        <v>2036</v>
      </c>
      <c r="D122" s="12">
        <f>IF(F121+SUM(E$99:E121)=D$92,F121,D$92-SUM(E$99:E121))</f>
        <v>1262446.555860854</v>
      </c>
      <c r="E122" s="377">
        <f t="shared" si="59"/>
        <v>59914.522727272728</v>
      </c>
      <c r="F122" s="55">
        <f t="shared" si="60"/>
        <v>1202532.0331335813</v>
      </c>
      <c r="G122" s="55">
        <f t="shared" si="61"/>
        <v>1232489.2944972175</v>
      </c>
      <c r="H122" s="379">
        <f t="shared" si="62"/>
        <v>213391.90353940905</v>
      </c>
      <c r="I122" s="398">
        <f t="shared" si="63"/>
        <v>213391.90353940905</v>
      </c>
      <c r="J122" s="54">
        <f t="shared" si="47"/>
        <v>0</v>
      </c>
      <c r="K122" s="54"/>
      <c r="L122" s="129"/>
      <c r="M122" s="54">
        <f t="shared" si="58"/>
        <v>0</v>
      </c>
      <c r="N122" s="129"/>
      <c r="O122" s="54">
        <f t="shared" si="48"/>
        <v>0</v>
      </c>
      <c r="P122" s="54">
        <f t="shared" si="49"/>
        <v>0</v>
      </c>
      <c r="Q122" s="1"/>
    </row>
    <row r="123" spans="2:17" ht="12.5">
      <c r="B123" s="7" t="str">
        <f t="shared" si="46"/>
        <v/>
      </c>
      <c r="C123" s="50">
        <f>IF(D93="","-",+C122+1)</f>
        <v>2037</v>
      </c>
      <c r="D123" s="12">
        <f>IF(F122+SUM(E$99:E122)=D$92,F122,D$92-SUM(E$99:E122))</f>
        <v>1202532.0331335813</v>
      </c>
      <c r="E123" s="377">
        <f t="shared" si="59"/>
        <v>59914.522727272728</v>
      </c>
      <c r="F123" s="55">
        <f t="shared" si="60"/>
        <v>1142617.5104063086</v>
      </c>
      <c r="G123" s="55">
        <f t="shared" si="61"/>
        <v>1172574.771769945</v>
      </c>
      <c r="H123" s="379">
        <f t="shared" si="62"/>
        <v>205930.96731720664</v>
      </c>
      <c r="I123" s="398">
        <f t="shared" si="63"/>
        <v>205930.96731720664</v>
      </c>
      <c r="J123" s="54">
        <f t="shared" si="47"/>
        <v>0</v>
      </c>
      <c r="K123" s="54"/>
      <c r="L123" s="129"/>
      <c r="M123" s="54">
        <f t="shared" si="58"/>
        <v>0</v>
      </c>
      <c r="N123" s="129"/>
      <c r="O123" s="54">
        <f t="shared" si="48"/>
        <v>0</v>
      </c>
      <c r="P123" s="54">
        <f t="shared" si="49"/>
        <v>0</v>
      </c>
      <c r="Q123" s="1"/>
    </row>
    <row r="124" spans="2:17" ht="12.5">
      <c r="B124" s="7" t="str">
        <f t="shared" si="46"/>
        <v/>
      </c>
      <c r="C124" s="50">
        <f>IF(D93="","-",+C123+1)</f>
        <v>2038</v>
      </c>
      <c r="D124" s="12">
        <f>IF(F123+SUM(E$99:E123)=D$92,F123,D$92-SUM(E$99:E123))</f>
        <v>1142617.5104063086</v>
      </c>
      <c r="E124" s="377">
        <f t="shared" si="59"/>
        <v>59914.522727272728</v>
      </c>
      <c r="F124" s="55">
        <f t="shared" si="60"/>
        <v>1082702.9876790359</v>
      </c>
      <c r="G124" s="55">
        <f t="shared" si="61"/>
        <v>1112660.2490426721</v>
      </c>
      <c r="H124" s="379">
        <f t="shared" si="62"/>
        <v>198470.03109500415</v>
      </c>
      <c r="I124" s="398">
        <f t="shared" si="63"/>
        <v>198470.03109500415</v>
      </c>
      <c r="J124" s="54">
        <f t="shared" si="47"/>
        <v>0</v>
      </c>
      <c r="K124" s="54"/>
      <c r="L124" s="129"/>
      <c r="M124" s="54">
        <f t="shared" si="58"/>
        <v>0</v>
      </c>
      <c r="N124" s="129"/>
      <c r="O124" s="54">
        <f t="shared" si="48"/>
        <v>0</v>
      </c>
      <c r="P124" s="54">
        <f t="shared" si="49"/>
        <v>0</v>
      </c>
      <c r="Q124" s="1"/>
    </row>
    <row r="125" spans="2:17" ht="12.5">
      <c r="B125" s="7" t="str">
        <f t="shared" si="46"/>
        <v/>
      </c>
      <c r="C125" s="50">
        <f>IF(D93="","-",+C124+1)</f>
        <v>2039</v>
      </c>
      <c r="D125" s="12">
        <f>IF(F124+SUM(E$99:E124)=D$92,F124,D$92-SUM(E$99:E124))</f>
        <v>1082702.9876790359</v>
      </c>
      <c r="E125" s="377">
        <f t="shared" si="59"/>
        <v>59914.522727272728</v>
      </c>
      <c r="F125" s="55">
        <f t="shared" si="60"/>
        <v>1022788.4649517632</v>
      </c>
      <c r="G125" s="55">
        <f t="shared" si="61"/>
        <v>1052745.7263153996</v>
      </c>
      <c r="H125" s="379">
        <f t="shared" si="62"/>
        <v>191009.09487280174</v>
      </c>
      <c r="I125" s="398">
        <f t="shared" si="63"/>
        <v>191009.09487280174</v>
      </c>
      <c r="J125" s="54">
        <f t="shared" si="47"/>
        <v>0</v>
      </c>
      <c r="K125" s="54"/>
      <c r="L125" s="129"/>
      <c r="M125" s="54">
        <f t="shared" si="58"/>
        <v>0</v>
      </c>
      <c r="N125" s="129"/>
      <c r="O125" s="54">
        <f t="shared" si="48"/>
        <v>0</v>
      </c>
      <c r="P125" s="54">
        <f t="shared" si="49"/>
        <v>0</v>
      </c>
      <c r="Q125" s="1"/>
    </row>
    <row r="126" spans="2:17" ht="12.5">
      <c r="B126" s="7" t="str">
        <f t="shared" si="46"/>
        <v/>
      </c>
      <c r="C126" s="50">
        <f>IF(D93="","-",+C125+1)</f>
        <v>2040</v>
      </c>
      <c r="D126" s="12">
        <f>IF(F125+SUM(E$99:E125)=D$92,F125,D$92-SUM(E$99:E125))</f>
        <v>1022788.4649517632</v>
      </c>
      <c r="E126" s="377">
        <f t="shared" si="59"/>
        <v>59914.522727272728</v>
      </c>
      <c r="F126" s="55">
        <f t="shared" si="60"/>
        <v>962873.94222449046</v>
      </c>
      <c r="G126" s="55">
        <f t="shared" si="61"/>
        <v>992831.20358812681</v>
      </c>
      <c r="H126" s="379">
        <f t="shared" si="62"/>
        <v>183548.15865059927</v>
      </c>
      <c r="I126" s="398">
        <f t="shared" si="63"/>
        <v>183548.15865059927</v>
      </c>
      <c r="J126" s="54">
        <f t="shared" si="47"/>
        <v>0</v>
      </c>
      <c r="K126" s="54"/>
      <c r="L126" s="129"/>
      <c r="M126" s="54">
        <f t="shared" si="58"/>
        <v>0</v>
      </c>
      <c r="N126" s="129"/>
      <c r="O126" s="54">
        <f t="shared" si="48"/>
        <v>0</v>
      </c>
      <c r="P126" s="54">
        <f t="shared" si="49"/>
        <v>0</v>
      </c>
      <c r="Q126" s="1"/>
    </row>
    <row r="127" spans="2:17" ht="12.5">
      <c r="B127" s="7" t="str">
        <f t="shared" si="46"/>
        <v/>
      </c>
      <c r="C127" s="50">
        <f>IF(D93="","-",+C126+1)</f>
        <v>2041</v>
      </c>
      <c r="D127" s="12">
        <f>IF(F126+SUM(E$99:E126)=D$92,F126,D$92-SUM(E$99:E126))</f>
        <v>962873.94222449046</v>
      </c>
      <c r="E127" s="377">
        <f t="shared" si="59"/>
        <v>59914.522727272728</v>
      </c>
      <c r="F127" s="55">
        <f t="shared" si="60"/>
        <v>902959.41949721775</v>
      </c>
      <c r="G127" s="55">
        <f t="shared" si="61"/>
        <v>932916.6808608541</v>
      </c>
      <c r="H127" s="379">
        <f t="shared" si="62"/>
        <v>176087.22242839681</v>
      </c>
      <c r="I127" s="398">
        <f t="shared" si="63"/>
        <v>176087.22242839681</v>
      </c>
      <c r="J127" s="54">
        <f t="shared" si="47"/>
        <v>0</v>
      </c>
      <c r="K127" s="54"/>
      <c r="L127" s="129"/>
      <c r="M127" s="54">
        <f t="shared" si="58"/>
        <v>0</v>
      </c>
      <c r="N127" s="129"/>
      <c r="O127" s="54">
        <f t="shared" si="48"/>
        <v>0</v>
      </c>
      <c r="P127" s="54">
        <f t="shared" si="49"/>
        <v>0</v>
      </c>
      <c r="Q127" s="1"/>
    </row>
    <row r="128" spans="2:17" ht="12.5">
      <c r="B128" s="7" t="str">
        <f t="shared" si="46"/>
        <v/>
      </c>
      <c r="C128" s="50">
        <f>IF(D93="","-",+C127+1)</f>
        <v>2042</v>
      </c>
      <c r="D128" s="12">
        <f>IF(F127+SUM(E$99:E127)=D$92,F127,D$92-SUM(E$99:E127))</f>
        <v>902959.41949721775</v>
      </c>
      <c r="E128" s="377">
        <f t="shared" si="59"/>
        <v>59914.522727272728</v>
      </c>
      <c r="F128" s="55">
        <f t="shared" si="60"/>
        <v>843044.89676994504</v>
      </c>
      <c r="G128" s="55">
        <f t="shared" si="61"/>
        <v>873002.1581335814</v>
      </c>
      <c r="H128" s="379">
        <f t="shared" si="62"/>
        <v>168626.28620619437</v>
      </c>
      <c r="I128" s="398">
        <f t="shared" si="63"/>
        <v>168626.28620619437</v>
      </c>
      <c r="J128" s="54">
        <f t="shared" si="47"/>
        <v>0</v>
      </c>
      <c r="K128" s="54"/>
      <c r="L128" s="129"/>
      <c r="M128" s="54">
        <f t="shared" si="58"/>
        <v>0</v>
      </c>
      <c r="N128" s="129"/>
      <c r="O128" s="54">
        <f t="shared" si="48"/>
        <v>0</v>
      </c>
      <c r="P128" s="54">
        <f t="shared" si="49"/>
        <v>0</v>
      </c>
      <c r="Q128" s="1"/>
    </row>
    <row r="129" spans="2:17" ht="12.5">
      <c r="B129" s="7" t="str">
        <f t="shared" si="46"/>
        <v/>
      </c>
      <c r="C129" s="50">
        <f>IF(D93="","-",+C128+1)</f>
        <v>2043</v>
      </c>
      <c r="D129" s="12">
        <f>IF(F128+SUM(E$99:E128)=D$92,F128,D$92-SUM(E$99:E128))</f>
        <v>843044.89676994504</v>
      </c>
      <c r="E129" s="377">
        <f t="shared" si="59"/>
        <v>59914.522727272728</v>
      </c>
      <c r="F129" s="55">
        <f t="shared" si="60"/>
        <v>783130.37404267234</v>
      </c>
      <c r="G129" s="55">
        <f t="shared" si="61"/>
        <v>813087.63540630869</v>
      </c>
      <c r="H129" s="379">
        <f t="shared" si="62"/>
        <v>161165.34998399194</v>
      </c>
      <c r="I129" s="398">
        <f t="shared" si="63"/>
        <v>161165.34998399194</v>
      </c>
      <c r="J129" s="54">
        <f t="shared" si="47"/>
        <v>0</v>
      </c>
      <c r="K129" s="54"/>
      <c r="L129" s="129"/>
      <c r="M129" s="54">
        <f t="shared" si="58"/>
        <v>0</v>
      </c>
      <c r="N129" s="129"/>
      <c r="O129" s="54">
        <f t="shared" si="48"/>
        <v>0</v>
      </c>
      <c r="P129" s="54">
        <f t="shared" si="49"/>
        <v>0</v>
      </c>
      <c r="Q129" s="1"/>
    </row>
    <row r="130" spans="2:17" ht="12.5">
      <c r="B130" s="7" t="str">
        <f t="shared" si="46"/>
        <v/>
      </c>
      <c r="C130" s="50">
        <f>IF(D93="","-",+C129+1)</f>
        <v>2044</v>
      </c>
      <c r="D130" s="12">
        <f>IF(F129+SUM(E$99:E129)=D$92,F129,D$92-SUM(E$99:E129))</f>
        <v>783130.37404267234</v>
      </c>
      <c r="E130" s="377">
        <f t="shared" si="59"/>
        <v>59914.522727272728</v>
      </c>
      <c r="F130" s="55">
        <f t="shared" si="60"/>
        <v>723215.85131539963</v>
      </c>
      <c r="G130" s="55">
        <f t="shared" si="61"/>
        <v>753173.11267903598</v>
      </c>
      <c r="H130" s="379">
        <f t="shared" si="62"/>
        <v>153704.41376178947</v>
      </c>
      <c r="I130" s="398">
        <f t="shared" si="63"/>
        <v>153704.41376178947</v>
      </c>
      <c r="J130" s="54">
        <f t="shared" si="47"/>
        <v>0</v>
      </c>
      <c r="K130" s="54"/>
      <c r="L130" s="129"/>
      <c r="M130" s="54">
        <f t="shared" si="58"/>
        <v>0</v>
      </c>
      <c r="N130" s="129"/>
      <c r="O130" s="54">
        <f t="shared" si="48"/>
        <v>0</v>
      </c>
      <c r="P130" s="54">
        <f t="shared" si="49"/>
        <v>0</v>
      </c>
      <c r="Q130" s="1"/>
    </row>
    <row r="131" spans="2:17" ht="12.5">
      <c r="B131" s="7" t="str">
        <f t="shared" si="46"/>
        <v/>
      </c>
      <c r="C131" s="50">
        <f>IF(D93="","-",+C130+1)</f>
        <v>2045</v>
      </c>
      <c r="D131" s="12">
        <f>IF(F130+SUM(E$99:E130)=D$92,F130,D$92-SUM(E$99:E130))</f>
        <v>723215.85131539963</v>
      </c>
      <c r="E131" s="377">
        <f t="shared" si="59"/>
        <v>59914.522727272728</v>
      </c>
      <c r="F131" s="55">
        <f t="shared" si="60"/>
        <v>663301.32858812693</v>
      </c>
      <c r="G131" s="55">
        <f t="shared" si="61"/>
        <v>693258.58995176328</v>
      </c>
      <c r="H131" s="379">
        <f t="shared" si="62"/>
        <v>146243.47753958704</v>
      </c>
      <c r="I131" s="398">
        <f t="shared" si="63"/>
        <v>146243.47753958704</v>
      </c>
      <c r="J131" s="54">
        <f t="shared" si="47"/>
        <v>0</v>
      </c>
      <c r="K131" s="54"/>
      <c r="L131" s="129"/>
      <c r="M131" s="54">
        <f t="shared" ref="M131:M154" si="64">IF(L541&lt;&gt;0,+H541-L541,0)</f>
        <v>0</v>
      </c>
      <c r="N131" s="129"/>
      <c r="O131" s="54">
        <f t="shared" ref="O131:O154" si="65">IF(N541&lt;&gt;0,+I541-N541,0)</f>
        <v>0</v>
      </c>
      <c r="P131" s="54">
        <f t="shared" ref="P131:P154" si="66">+O541-M541</f>
        <v>0</v>
      </c>
      <c r="Q131" s="1"/>
    </row>
    <row r="132" spans="2:17" ht="12.5">
      <c r="B132" s="7" t="str">
        <f t="shared" si="46"/>
        <v/>
      </c>
      <c r="C132" s="50">
        <f>IF(D93="","-",+C131+1)</f>
        <v>2046</v>
      </c>
      <c r="D132" s="12">
        <f>IF(F131+SUM(E$99:E131)=D$92,F131,D$92-SUM(E$99:E131))</f>
        <v>663301.32858812693</v>
      </c>
      <c r="E132" s="377">
        <f t="shared" si="59"/>
        <v>59914.522727272728</v>
      </c>
      <c r="F132" s="55">
        <f t="shared" si="60"/>
        <v>603386.80586085422</v>
      </c>
      <c r="G132" s="55">
        <f t="shared" si="61"/>
        <v>633344.06722449057</v>
      </c>
      <c r="H132" s="379">
        <f t="shared" si="62"/>
        <v>138782.54131738457</v>
      </c>
      <c r="I132" s="398">
        <f t="shared" si="63"/>
        <v>138782.54131738457</v>
      </c>
      <c r="J132" s="54">
        <f t="shared" si="47"/>
        <v>0</v>
      </c>
      <c r="K132" s="54"/>
      <c r="L132" s="129"/>
      <c r="M132" s="54">
        <f t="shared" si="64"/>
        <v>0</v>
      </c>
      <c r="N132" s="129"/>
      <c r="O132" s="54">
        <f t="shared" si="65"/>
        <v>0</v>
      </c>
      <c r="P132" s="54">
        <f t="shared" si="66"/>
        <v>0</v>
      </c>
      <c r="Q132" s="1"/>
    </row>
    <row r="133" spans="2:17" ht="12.5">
      <c r="B133" s="7" t="str">
        <f t="shared" si="46"/>
        <v/>
      </c>
      <c r="C133" s="50">
        <f>IF(D93="","-",+C132+1)</f>
        <v>2047</v>
      </c>
      <c r="D133" s="12">
        <f>IF(F132+SUM(E$99:E132)=D$92,F132,D$92-SUM(E$99:E132))</f>
        <v>603386.80586085422</v>
      </c>
      <c r="E133" s="377">
        <f t="shared" si="59"/>
        <v>59914.522727272728</v>
      </c>
      <c r="F133" s="55">
        <f t="shared" si="60"/>
        <v>543472.28313358151</v>
      </c>
      <c r="G133" s="55">
        <f t="shared" si="61"/>
        <v>573429.54449721787</v>
      </c>
      <c r="H133" s="379">
        <f t="shared" si="62"/>
        <v>131321.60509518214</v>
      </c>
      <c r="I133" s="398">
        <f t="shared" si="63"/>
        <v>131321.60509518214</v>
      </c>
      <c r="J133" s="54">
        <f t="shared" si="47"/>
        <v>0</v>
      </c>
      <c r="K133" s="54"/>
      <c r="L133" s="129"/>
      <c r="M133" s="54">
        <f t="shared" si="64"/>
        <v>0</v>
      </c>
      <c r="N133" s="129"/>
      <c r="O133" s="54">
        <f t="shared" si="65"/>
        <v>0</v>
      </c>
      <c r="P133" s="54">
        <f t="shared" si="66"/>
        <v>0</v>
      </c>
      <c r="Q133" s="1"/>
    </row>
    <row r="134" spans="2:17" ht="12.5">
      <c r="B134" s="7" t="str">
        <f t="shared" si="46"/>
        <v/>
      </c>
      <c r="C134" s="50">
        <f>IF(D93="","-",+C133+1)</f>
        <v>2048</v>
      </c>
      <c r="D134" s="12">
        <f>IF(F133+SUM(E$99:E133)=D$92,F133,D$92-SUM(E$99:E133))</f>
        <v>543472.28313358151</v>
      </c>
      <c r="E134" s="377">
        <f t="shared" si="59"/>
        <v>59914.522727272728</v>
      </c>
      <c r="F134" s="55">
        <f t="shared" si="60"/>
        <v>483557.76040630881</v>
      </c>
      <c r="G134" s="55">
        <f t="shared" si="61"/>
        <v>513515.02176994516</v>
      </c>
      <c r="H134" s="379">
        <f t="shared" si="62"/>
        <v>123860.6688729797</v>
      </c>
      <c r="I134" s="398">
        <f t="shared" si="63"/>
        <v>123860.6688729797</v>
      </c>
      <c r="J134" s="54">
        <f t="shared" si="47"/>
        <v>0</v>
      </c>
      <c r="K134" s="54"/>
      <c r="L134" s="129"/>
      <c r="M134" s="54">
        <f t="shared" si="64"/>
        <v>0</v>
      </c>
      <c r="N134" s="129"/>
      <c r="O134" s="54">
        <f t="shared" si="65"/>
        <v>0</v>
      </c>
      <c r="P134" s="54">
        <f t="shared" si="66"/>
        <v>0</v>
      </c>
      <c r="Q134" s="1"/>
    </row>
    <row r="135" spans="2:17" ht="12.5">
      <c r="B135" s="7" t="str">
        <f t="shared" si="46"/>
        <v/>
      </c>
      <c r="C135" s="50">
        <f>IF(D93="","-",+C134+1)</f>
        <v>2049</v>
      </c>
      <c r="D135" s="12">
        <f>IF(F134+SUM(E$99:E134)=D$92,F134,D$92-SUM(E$99:E134))</f>
        <v>483557.76040630881</v>
      </c>
      <c r="E135" s="377">
        <f t="shared" si="59"/>
        <v>59914.522727272728</v>
      </c>
      <c r="F135" s="55">
        <f t="shared" si="60"/>
        <v>423643.2376790361</v>
      </c>
      <c r="G135" s="55">
        <f t="shared" si="61"/>
        <v>453600.49904267245</v>
      </c>
      <c r="H135" s="379">
        <f t="shared" si="62"/>
        <v>116399.73265077724</v>
      </c>
      <c r="I135" s="398">
        <f t="shared" si="63"/>
        <v>116399.73265077724</v>
      </c>
      <c r="J135" s="54">
        <f t="shared" si="47"/>
        <v>0</v>
      </c>
      <c r="K135" s="54"/>
      <c r="L135" s="129"/>
      <c r="M135" s="54">
        <f t="shared" si="64"/>
        <v>0</v>
      </c>
      <c r="N135" s="129"/>
      <c r="O135" s="54">
        <f t="shared" si="65"/>
        <v>0</v>
      </c>
      <c r="P135" s="54">
        <f t="shared" si="66"/>
        <v>0</v>
      </c>
      <c r="Q135" s="1"/>
    </row>
    <row r="136" spans="2:17" ht="12.5">
      <c r="B136" s="7" t="str">
        <f t="shared" si="46"/>
        <v/>
      </c>
      <c r="C136" s="50">
        <f>IF(D93="","-",+C135+1)</f>
        <v>2050</v>
      </c>
      <c r="D136" s="12">
        <f>IF(F135+SUM(E$99:E135)=D$92,F135,D$92-SUM(E$99:E135))</f>
        <v>423643.2376790361</v>
      </c>
      <c r="E136" s="377">
        <f t="shared" si="59"/>
        <v>59914.522727272728</v>
      </c>
      <c r="F136" s="55">
        <f t="shared" si="60"/>
        <v>363728.7149517634</v>
      </c>
      <c r="G136" s="55">
        <f t="shared" si="61"/>
        <v>393685.97631539975</v>
      </c>
      <c r="H136" s="379">
        <f t="shared" si="62"/>
        <v>108938.7964285748</v>
      </c>
      <c r="I136" s="398">
        <f t="shared" si="63"/>
        <v>108938.7964285748</v>
      </c>
      <c r="J136" s="54">
        <f t="shared" si="47"/>
        <v>0</v>
      </c>
      <c r="K136" s="54"/>
      <c r="L136" s="129"/>
      <c r="M136" s="54">
        <f t="shared" si="64"/>
        <v>0</v>
      </c>
      <c r="N136" s="129"/>
      <c r="O136" s="54">
        <f t="shared" si="65"/>
        <v>0</v>
      </c>
      <c r="P136" s="54">
        <f t="shared" si="66"/>
        <v>0</v>
      </c>
      <c r="Q136" s="1"/>
    </row>
    <row r="137" spans="2:17" ht="12.5">
      <c r="B137" s="7" t="str">
        <f t="shared" si="46"/>
        <v/>
      </c>
      <c r="C137" s="50">
        <f>IF(D93="","-",+C136+1)</f>
        <v>2051</v>
      </c>
      <c r="D137" s="12">
        <f>IF(F136+SUM(E$99:E136)=D$92,F136,D$92-SUM(E$99:E136))</f>
        <v>363728.7149517634</v>
      </c>
      <c r="E137" s="377">
        <f t="shared" si="59"/>
        <v>59914.522727272728</v>
      </c>
      <c r="F137" s="55">
        <f t="shared" si="60"/>
        <v>303814.19222449069</v>
      </c>
      <c r="G137" s="55">
        <f t="shared" si="61"/>
        <v>333771.45358812704</v>
      </c>
      <c r="H137" s="379">
        <f t="shared" si="62"/>
        <v>101477.86020637235</v>
      </c>
      <c r="I137" s="398">
        <f t="shared" si="63"/>
        <v>101477.86020637235</v>
      </c>
      <c r="J137" s="54">
        <f t="shared" si="47"/>
        <v>0</v>
      </c>
      <c r="K137" s="54"/>
      <c r="L137" s="129"/>
      <c r="M137" s="54">
        <f t="shared" si="64"/>
        <v>0</v>
      </c>
      <c r="N137" s="129"/>
      <c r="O137" s="54">
        <f t="shared" si="65"/>
        <v>0</v>
      </c>
      <c r="P137" s="54">
        <f t="shared" si="66"/>
        <v>0</v>
      </c>
      <c r="Q137" s="1"/>
    </row>
    <row r="138" spans="2:17" ht="12.5">
      <c r="B138" s="7" t="str">
        <f t="shared" si="46"/>
        <v/>
      </c>
      <c r="C138" s="50">
        <f>IF(D93="","-",+C137+1)</f>
        <v>2052</v>
      </c>
      <c r="D138" s="12">
        <f>IF(F137+SUM(E$99:E137)=D$92,F137,D$92-SUM(E$99:E137))</f>
        <v>303814.19222449069</v>
      </c>
      <c r="E138" s="377">
        <f t="shared" si="59"/>
        <v>59914.522727272728</v>
      </c>
      <c r="F138" s="55">
        <f t="shared" si="60"/>
        <v>243899.66949721795</v>
      </c>
      <c r="G138" s="55">
        <f t="shared" si="61"/>
        <v>273856.93086085434</v>
      </c>
      <c r="H138" s="379">
        <f t="shared" si="62"/>
        <v>94016.923984169902</v>
      </c>
      <c r="I138" s="398">
        <f t="shared" si="63"/>
        <v>94016.923984169902</v>
      </c>
      <c r="J138" s="54">
        <f t="shared" si="47"/>
        <v>0</v>
      </c>
      <c r="K138" s="54"/>
      <c r="L138" s="129"/>
      <c r="M138" s="54">
        <f t="shared" si="64"/>
        <v>0</v>
      </c>
      <c r="N138" s="129"/>
      <c r="O138" s="54">
        <f t="shared" si="65"/>
        <v>0</v>
      </c>
      <c r="P138" s="54">
        <f t="shared" si="66"/>
        <v>0</v>
      </c>
      <c r="Q138" s="1"/>
    </row>
    <row r="139" spans="2:17" ht="12.5">
      <c r="B139" s="7" t="str">
        <f t="shared" si="46"/>
        <v/>
      </c>
      <c r="C139" s="50">
        <f>IF(D93="","-",+C138+1)</f>
        <v>2053</v>
      </c>
      <c r="D139" s="12">
        <f>IF(F138+SUM(E$99:E138)=D$92,F138,D$92-SUM(E$99:E138))</f>
        <v>243899.66949721795</v>
      </c>
      <c r="E139" s="377">
        <f t="shared" si="59"/>
        <v>59914.522727272728</v>
      </c>
      <c r="F139" s="55">
        <f t="shared" si="60"/>
        <v>183985.14676994522</v>
      </c>
      <c r="G139" s="55">
        <f t="shared" si="61"/>
        <v>213942.40813358157</v>
      </c>
      <c r="H139" s="379">
        <f t="shared" si="62"/>
        <v>86555.987761967452</v>
      </c>
      <c r="I139" s="398">
        <f t="shared" si="63"/>
        <v>86555.987761967452</v>
      </c>
      <c r="J139" s="54">
        <f t="shared" si="47"/>
        <v>0</v>
      </c>
      <c r="K139" s="54"/>
      <c r="L139" s="129"/>
      <c r="M139" s="54">
        <f t="shared" si="64"/>
        <v>0</v>
      </c>
      <c r="N139" s="129"/>
      <c r="O139" s="54">
        <f t="shared" si="65"/>
        <v>0</v>
      </c>
      <c r="P139" s="54">
        <f t="shared" si="66"/>
        <v>0</v>
      </c>
      <c r="Q139" s="1"/>
    </row>
    <row r="140" spans="2:17" ht="12.5">
      <c r="B140" s="7" t="str">
        <f t="shared" si="46"/>
        <v/>
      </c>
      <c r="C140" s="50">
        <f>IF(D93="","-",+C139+1)</f>
        <v>2054</v>
      </c>
      <c r="D140" s="12">
        <f>IF(F139+SUM(E$99:E139)=D$92,F139,D$92-SUM(E$99:E139))</f>
        <v>183985.14676994522</v>
      </c>
      <c r="E140" s="377">
        <f t="shared" si="59"/>
        <v>59914.522727272728</v>
      </c>
      <c r="F140" s="55">
        <f t="shared" si="60"/>
        <v>124070.62404267248</v>
      </c>
      <c r="G140" s="55">
        <f t="shared" si="61"/>
        <v>154027.88540630887</v>
      </c>
      <c r="H140" s="379">
        <f t="shared" si="62"/>
        <v>79095.051539765002</v>
      </c>
      <c r="I140" s="398">
        <f t="shared" si="63"/>
        <v>79095.051539765002</v>
      </c>
      <c r="J140" s="54">
        <f t="shared" si="47"/>
        <v>0</v>
      </c>
      <c r="K140" s="54"/>
      <c r="L140" s="129"/>
      <c r="M140" s="54">
        <f t="shared" si="64"/>
        <v>0</v>
      </c>
      <c r="N140" s="129"/>
      <c r="O140" s="54">
        <f t="shared" si="65"/>
        <v>0</v>
      </c>
      <c r="P140" s="54">
        <f t="shared" si="66"/>
        <v>0</v>
      </c>
      <c r="Q140" s="1"/>
    </row>
    <row r="141" spans="2:17" ht="12.5">
      <c r="B141" s="7" t="str">
        <f t="shared" si="46"/>
        <v/>
      </c>
      <c r="C141" s="50">
        <f>IF(D93="","-",+C140+1)</f>
        <v>2055</v>
      </c>
      <c r="D141" s="12">
        <f>IF(F140+SUM(E$99:E140)=D$92,F140,D$92-SUM(E$99:E140))</f>
        <v>124070.62404267248</v>
      </c>
      <c r="E141" s="377">
        <f t="shared" si="59"/>
        <v>59914.522727272728</v>
      </c>
      <c r="F141" s="55">
        <f t="shared" si="60"/>
        <v>64156.101315399756</v>
      </c>
      <c r="G141" s="55">
        <f t="shared" si="61"/>
        <v>94113.362679036116</v>
      </c>
      <c r="H141" s="379">
        <f t="shared" si="62"/>
        <v>71634.115317562551</v>
      </c>
      <c r="I141" s="398">
        <f t="shared" si="63"/>
        <v>71634.115317562551</v>
      </c>
      <c r="J141" s="54">
        <f t="shared" si="47"/>
        <v>0</v>
      </c>
      <c r="K141" s="54"/>
      <c r="L141" s="129"/>
      <c r="M141" s="54">
        <f t="shared" si="64"/>
        <v>0</v>
      </c>
      <c r="N141" s="129"/>
      <c r="O141" s="54">
        <f t="shared" si="65"/>
        <v>0</v>
      </c>
      <c r="P141" s="54">
        <f t="shared" si="66"/>
        <v>0</v>
      </c>
      <c r="Q141" s="1"/>
    </row>
    <row r="142" spans="2:17" ht="12.5">
      <c r="B142" s="7" t="str">
        <f t="shared" si="46"/>
        <v/>
      </c>
      <c r="C142" s="50">
        <f>IF(D93="","-",+C141+1)</f>
        <v>2056</v>
      </c>
      <c r="D142" s="12">
        <f>IF(F141+SUM(E$99:E141)=D$92,F141,D$92-SUM(E$99:E141))</f>
        <v>64156.101315399756</v>
      </c>
      <c r="E142" s="377">
        <f t="shared" si="59"/>
        <v>59914.522727272728</v>
      </c>
      <c r="F142" s="55">
        <f t="shared" si="60"/>
        <v>4241.5785881270276</v>
      </c>
      <c r="G142" s="55">
        <f t="shared" si="61"/>
        <v>34198.839951763395</v>
      </c>
      <c r="H142" s="379">
        <f t="shared" si="62"/>
        <v>64173.179095360101</v>
      </c>
      <c r="I142" s="398">
        <f t="shared" si="63"/>
        <v>64173.179095360101</v>
      </c>
      <c r="J142" s="54">
        <f t="shared" si="47"/>
        <v>0</v>
      </c>
      <c r="K142" s="54"/>
      <c r="L142" s="129"/>
      <c r="M142" s="54">
        <f t="shared" si="64"/>
        <v>0</v>
      </c>
      <c r="N142" s="129"/>
      <c r="O142" s="54">
        <f t="shared" si="65"/>
        <v>0</v>
      </c>
      <c r="P142" s="54">
        <f t="shared" si="66"/>
        <v>0</v>
      </c>
      <c r="Q142" s="1"/>
    </row>
    <row r="143" spans="2:17" ht="12.5">
      <c r="B143" s="7" t="str">
        <f t="shared" si="46"/>
        <v/>
      </c>
      <c r="C143" s="50">
        <f>IF(D93="","-",+C142+1)</f>
        <v>2057</v>
      </c>
      <c r="D143" s="12">
        <f>IF(F142+SUM(E$99:E142)=D$92,F142,D$92-SUM(E$99:E142))</f>
        <v>4241.5785881270276</v>
      </c>
      <c r="E143" s="377">
        <f t="shared" si="59"/>
        <v>4241.5785881270276</v>
      </c>
      <c r="F143" s="55">
        <f t="shared" si="60"/>
        <v>0</v>
      </c>
      <c r="G143" s="55">
        <f t="shared" si="61"/>
        <v>2120.7892940635138</v>
      </c>
      <c r="H143" s="379">
        <f t="shared" si="62"/>
        <v>4505.6727166201026</v>
      </c>
      <c r="I143" s="398">
        <f t="shared" si="63"/>
        <v>4505.6727166201026</v>
      </c>
      <c r="J143" s="54">
        <f t="shared" si="47"/>
        <v>0</v>
      </c>
      <c r="K143" s="54"/>
      <c r="L143" s="129"/>
      <c r="M143" s="54">
        <f t="shared" si="64"/>
        <v>0</v>
      </c>
      <c r="N143" s="129"/>
      <c r="O143" s="54">
        <f t="shared" si="65"/>
        <v>0</v>
      </c>
      <c r="P143" s="54">
        <f t="shared" si="66"/>
        <v>0</v>
      </c>
      <c r="Q143" s="1"/>
    </row>
    <row r="144" spans="2:17" ht="12.5">
      <c r="B144" s="7" t="str">
        <f t="shared" si="46"/>
        <v/>
      </c>
      <c r="C144" s="50">
        <f>IF(D93="","-",+C143+1)</f>
        <v>2058</v>
      </c>
      <c r="D144" s="12">
        <f>IF(F143+SUM(E$99:E143)=D$92,F143,D$92-SUM(E$99:E143))</f>
        <v>0</v>
      </c>
      <c r="E144" s="377">
        <f t="shared" si="59"/>
        <v>0</v>
      </c>
      <c r="F144" s="55">
        <f t="shared" si="60"/>
        <v>0</v>
      </c>
      <c r="G144" s="55">
        <f t="shared" si="61"/>
        <v>0</v>
      </c>
      <c r="H144" s="379">
        <f t="shared" si="62"/>
        <v>0</v>
      </c>
      <c r="I144" s="398">
        <f t="shared" si="63"/>
        <v>0</v>
      </c>
      <c r="J144" s="54">
        <f t="shared" si="47"/>
        <v>0</v>
      </c>
      <c r="K144" s="54"/>
      <c r="L144" s="129"/>
      <c r="M144" s="54">
        <f t="shared" si="64"/>
        <v>0</v>
      </c>
      <c r="N144" s="129"/>
      <c r="O144" s="54">
        <f t="shared" si="65"/>
        <v>0</v>
      </c>
      <c r="P144" s="54">
        <f t="shared" si="66"/>
        <v>0</v>
      </c>
      <c r="Q144" s="1"/>
    </row>
    <row r="145" spans="2:17" ht="12.5">
      <c r="B145" s="7" t="str">
        <f t="shared" si="46"/>
        <v/>
      </c>
      <c r="C145" s="50">
        <f>IF(D93="","-",+C144+1)</f>
        <v>2059</v>
      </c>
      <c r="D145" s="12">
        <f>IF(F144+SUM(E$99:E144)=D$92,F144,D$92-SUM(E$99:E144))</f>
        <v>0</v>
      </c>
      <c r="E145" s="377">
        <f t="shared" si="59"/>
        <v>0</v>
      </c>
      <c r="F145" s="55">
        <f t="shared" si="60"/>
        <v>0</v>
      </c>
      <c r="G145" s="55">
        <f t="shared" si="61"/>
        <v>0</v>
      </c>
      <c r="H145" s="379">
        <f t="shared" si="62"/>
        <v>0</v>
      </c>
      <c r="I145" s="398">
        <f t="shared" si="63"/>
        <v>0</v>
      </c>
      <c r="J145" s="54">
        <f t="shared" si="47"/>
        <v>0</v>
      </c>
      <c r="K145" s="54"/>
      <c r="L145" s="129"/>
      <c r="M145" s="54">
        <f t="shared" si="64"/>
        <v>0</v>
      </c>
      <c r="N145" s="129"/>
      <c r="O145" s="54">
        <f t="shared" si="65"/>
        <v>0</v>
      </c>
      <c r="P145" s="54">
        <f t="shared" si="66"/>
        <v>0</v>
      </c>
      <c r="Q145" s="1"/>
    </row>
    <row r="146" spans="2:17" ht="12.5">
      <c r="B146" s="7" t="str">
        <f t="shared" si="46"/>
        <v/>
      </c>
      <c r="C146" s="50">
        <f>IF(D93="","-",+C145+1)</f>
        <v>2060</v>
      </c>
      <c r="D146" s="12">
        <f>IF(F145+SUM(E$99:E145)=D$92,F145,D$92-SUM(E$99:E145))</f>
        <v>0</v>
      </c>
      <c r="E146" s="377">
        <f t="shared" si="59"/>
        <v>0</v>
      </c>
      <c r="F146" s="55">
        <f t="shared" si="60"/>
        <v>0</v>
      </c>
      <c r="G146" s="55">
        <f t="shared" si="61"/>
        <v>0</v>
      </c>
      <c r="H146" s="379">
        <f t="shared" si="62"/>
        <v>0</v>
      </c>
      <c r="I146" s="398">
        <f t="shared" si="63"/>
        <v>0</v>
      </c>
      <c r="J146" s="54">
        <f t="shared" si="47"/>
        <v>0</v>
      </c>
      <c r="K146" s="54"/>
      <c r="L146" s="129"/>
      <c r="M146" s="54">
        <f t="shared" si="64"/>
        <v>0</v>
      </c>
      <c r="N146" s="129"/>
      <c r="O146" s="54">
        <f t="shared" si="65"/>
        <v>0</v>
      </c>
      <c r="P146" s="54">
        <f t="shared" si="66"/>
        <v>0</v>
      </c>
      <c r="Q146" s="1"/>
    </row>
    <row r="147" spans="2:17" ht="12.5">
      <c r="B147" s="7" t="str">
        <f t="shared" si="46"/>
        <v/>
      </c>
      <c r="C147" s="50">
        <f>IF(D93="","-",+C146+1)</f>
        <v>2061</v>
      </c>
      <c r="D147" s="12">
        <f>IF(F146+SUM(E$99:E146)=D$92,F146,D$92-SUM(E$99:E146))</f>
        <v>0</v>
      </c>
      <c r="E147" s="377">
        <f t="shared" si="59"/>
        <v>0</v>
      </c>
      <c r="F147" s="55">
        <f t="shared" si="60"/>
        <v>0</v>
      </c>
      <c r="G147" s="55">
        <f t="shared" si="61"/>
        <v>0</v>
      </c>
      <c r="H147" s="379">
        <f t="shared" si="62"/>
        <v>0</v>
      </c>
      <c r="I147" s="398">
        <f t="shared" si="63"/>
        <v>0</v>
      </c>
      <c r="J147" s="54">
        <f t="shared" si="47"/>
        <v>0</v>
      </c>
      <c r="K147" s="54"/>
      <c r="L147" s="129"/>
      <c r="M147" s="54">
        <f t="shared" si="64"/>
        <v>0</v>
      </c>
      <c r="N147" s="129"/>
      <c r="O147" s="54">
        <f t="shared" si="65"/>
        <v>0</v>
      </c>
      <c r="P147" s="54">
        <f t="shared" si="66"/>
        <v>0</v>
      </c>
      <c r="Q147" s="1"/>
    </row>
    <row r="148" spans="2:17" ht="12.5">
      <c r="B148" s="7" t="str">
        <f t="shared" si="46"/>
        <v/>
      </c>
      <c r="C148" s="50">
        <f>IF(D93="","-",+C147+1)</f>
        <v>2062</v>
      </c>
      <c r="D148" s="12">
        <f>IF(F147+SUM(E$99:E147)=D$92,F147,D$92-SUM(E$99:E147))</f>
        <v>0</v>
      </c>
      <c r="E148" s="377">
        <f t="shared" si="59"/>
        <v>0</v>
      </c>
      <c r="F148" s="55">
        <f t="shared" si="60"/>
        <v>0</v>
      </c>
      <c r="G148" s="55">
        <f t="shared" si="61"/>
        <v>0</v>
      </c>
      <c r="H148" s="379">
        <f t="shared" si="62"/>
        <v>0</v>
      </c>
      <c r="I148" s="398">
        <f t="shared" si="63"/>
        <v>0</v>
      </c>
      <c r="J148" s="54">
        <f t="shared" si="47"/>
        <v>0</v>
      </c>
      <c r="K148" s="54"/>
      <c r="L148" s="129"/>
      <c r="M148" s="54">
        <f t="shared" si="64"/>
        <v>0</v>
      </c>
      <c r="N148" s="129"/>
      <c r="O148" s="54">
        <f t="shared" si="65"/>
        <v>0</v>
      </c>
      <c r="P148" s="54">
        <f t="shared" si="66"/>
        <v>0</v>
      </c>
      <c r="Q148" s="1"/>
    </row>
    <row r="149" spans="2:17" ht="12.5">
      <c r="B149" s="7" t="str">
        <f t="shared" si="46"/>
        <v/>
      </c>
      <c r="C149" s="50">
        <f>IF(D93="","-",+C148+1)</f>
        <v>2063</v>
      </c>
      <c r="D149" s="12">
        <f>IF(F148+SUM(E$99:E148)=D$92,F148,D$92-SUM(E$99:E148))</f>
        <v>0</v>
      </c>
      <c r="E149" s="377">
        <f t="shared" si="59"/>
        <v>0</v>
      </c>
      <c r="F149" s="55">
        <f t="shared" si="60"/>
        <v>0</v>
      </c>
      <c r="G149" s="55">
        <f t="shared" si="61"/>
        <v>0</v>
      </c>
      <c r="H149" s="379">
        <f t="shared" si="62"/>
        <v>0</v>
      </c>
      <c r="I149" s="398">
        <f t="shared" si="63"/>
        <v>0</v>
      </c>
      <c r="J149" s="54">
        <f t="shared" si="47"/>
        <v>0</v>
      </c>
      <c r="K149" s="54"/>
      <c r="L149" s="129"/>
      <c r="M149" s="54">
        <f t="shared" si="64"/>
        <v>0</v>
      </c>
      <c r="N149" s="129"/>
      <c r="O149" s="54">
        <f t="shared" si="65"/>
        <v>0</v>
      </c>
      <c r="P149" s="54">
        <f t="shared" si="66"/>
        <v>0</v>
      </c>
      <c r="Q149" s="1"/>
    </row>
    <row r="150" spans="2:17" ht="12.5">
      <c r="B150" s="7" t="str">
        <f t="shared" si="46"/>
        <v/>
      </c>
      <c r="C150" s="50">
        <f>IF(D93="","-",+C149+1)</f>
        <v>2064</v>
      </c>
      <c r="D150" s="12">
        <f>IF(F149+SUM(E$99:E149)=D$92,F149,D$92-SUM(E$99:E149))</f>
        <v>0</v>
      </c>
      <c r="E150" s="377">
        <f t="shared" si="59"/>
        <v>0</v>
      </c>
      <c r="F150" s="55">
        <f t="shared" si="60"/>
        <v>0</v>
      </c>
      <c r="G150" s="55">
        <f t="shared" si="61"/>
        <v>0</v>
      </c>
      <c r="H150" s="379">
        <f t="shared" si="62"/>
        <v>0</v>
      </c>
      <c r="I150" s="398">
        <f t="shared" si="63"/>
        <v>0</v>
      </c>
      <c r="J150" s="54">
        <f t="shared" si="47"/>
        <v>0</v>
      </c>
      <c r="K150" s="54"/>
      <c r="L150" s="129"/>
      <c r="M150" s="54">
        <f t="shared" si="64"/>
        <v>0</v>
      </c>
      <c r="N150" s="129"/>
      <c r="O150" s="54">
        <f t="shared" si="65"/>
        <v>0</v>
      </c>
      <c r="P150" s="54">
        <f t="shared" si="66"/>
        <v>0</v>
      </c>
      <c r="Q150" s="1"/>
    </row>
    <row r="151" spans="2:17" ht="12.5">
      <c r="B151" s="7" t="str">
        <f t="shared" si="46"/>
        <v/>
      </c>
      <c r="C151" s="50">
        <f>IF(D93="","-",+C150+1)</f>
        <v>2065</v>
      </c>
      <c r="D151" s="12">
        <f>IF(F150+SUM(E$99:E150)=D$92,F150,D$92-SUM(E$99:E150))</f>
        <v>0</v>
      </c>
      <c r="E151" s="377">
        <f t="shared" si="59"/>
        <v>0</v>
      </c>
      <c r="F151" s="55">
        <f t="shared" si="60"/>
        <v>0</v>
      </c>
      <c r="G151" s="55">
        <f t="shared" si="61"/>
        <v>0</v>
      </c>
      <c r="H151" s="379">
        <f t="shared" si="62"/>
        <v>0</v>
      </c>
      <c r="I151" s="398">
        <f t="shared" si="63"/>
        <v>0</v>
      </c>
      <c r="J151" s="54">
        <f t="shared" si="47"/>
        <v>0</v>
      </c>
      <c r="K151" s="54"/>
      <c r="L151" s="129"/>
      <c r="M151" s="54">
        <f t="shared" si="64"/>
        <v>0</v>
      </c>
      <c r="N151" s="129"/>
      <c r="O151" s="54">
        <f t="shared" si="65"/>
        <v>0</v>
      </c>
      <c r="P151" s="54">
        <f t="shared" si="66"/>
        <v>0</v>
      </c>
      <c r="Q151" s="1"/>
    </row>
    <row r="152" spans="2:17" ht="12.5">
      <c r="B152" s="7" t="str">
        <f t="shared" si="46"/>
        <v/>
      </c>
      <c r="C152" s="50">
        <f>IF(D93="","-",+C151+1)</f>
        <v>2066</v>
      </c>
      <c r="D152" s="12">
        <f>IF(F151+SUM(E$99:E151)=D$92,F151,D$92-SUM(E$99:E151))</f>
        <v>0</v>
      </c>
      <c r="E152" s="377">
        <f t="shared" si="59"/>
        <v>0</v>
      </c>
      <c r="F152" s="55">
        <f t="shared" si="60"/>
        <v>0</v>
      </c>
      <c r="G152" s="55">
        <f t="shared" si="61"/>
        <v>0</v>
      </c>
      <c r="H152" s="379">
        <f t="shared" si="62"/>
        <v>0</v>
      </c>
      <c r="I152" s="398">
        <f t="shared" si="63"/>
        <v>0</v>
      </c>
      <c r="J152" s="54">
        <f t="shared" si="47"/>
        <v>0</v>
      </c>
      <c r="K152" s="54"/>
      <c r="L152" s="129"/>
      <c r="M152" s="54">
        <f t="shared" si="64"/>
        <v>0</v>
      </c>
      <c r="N152" s="129"/>
      <c r="O152" s="54">
        <f t="shared" si="65"/>
        <v>0</v>
      </c>
      <c r="P152" s="54">
        <f t="shared" si="66"/>
        <v>0</v>
      </c>
      <c r="Q152" s="1"/>
    </row>
    <row r="153" spans="2:17" ht="12.5">
      <c r="B153" s="7" t="str">
        <f t="shared" si="46"/>
        <v/>
      </c>
      <c r="C153" s="50">
        <f>IF(D93="","-",+C152+1)</f>
        <v>2067</v>
      </c>
      <c r="D153" s="12">
        <f>IF(F152+SUM(E$99:E152)=D$92,F152,D$92-SUM(E$99:E152))</f>
        <v>0</v>
      </c>
      <c r="E153" s="377">
        <f t="shared" si="59"/>
        <v>0</v>
      </c>
      <c r="F153" s="55">
        <f t="shared" si="60"/>
        <v>0</v>
      </c>
      <c r="G153" s="55">
        <f t="shared" si="61"/>
        <v>0</v>
      </c>
      <c r="H153" s="379">
        <f t="shared" si="62"/>
        <v>0</v>
      </c>
      <c r="I153" s="398">
        <f t="shared" si="63"/>
        <v>0</v>
      </c>
      <c r="J153" s="54">
        <f t="shared" si="47"/>
        <v>0</v>
      </c>
      <c r="K153" s="54"/>
      <c r="L153" s="129"/>
      <c r="M153" s="54">
        <f t="shared" si="64"/>
        <v>0</v>
      </c>
      <c r="N153" s="129"/>
      <c r="O153" s="54">
        <f t="shared" si="65"/>
        <v>0</v>
      </c>
      <c r="P153" s="54">
        <f t="shared" si="66"/>
        <v>0</v>
      </c>
      <c r="Q153" s="1"/>
    </row>
    <row r="154" spans="2:17" ht="13" thickBot="1">
      <c r="B154" s="7" t="str">
        <f t="shared" si="46"/>
        <v/>
      </c>
      <c r="C154" s="59">
        <f>IF(D93="","-",+C153+1)</f>
        <v>2068</v>
      </c>
      <c r="D154" s="12">
        <f>IF(F153+SUM(E$99:E153)=D$92,F153,D$92-SUM(E$99:E153))</f>
        <v>0</v>
      </c>
      <c r="E154" s="377">
        <f t="shared" si="59"/>
        <v>0</v>
      </c>
      <c r="F154" s="55">
        <f t="shared" si="60"/>
        <v>0</v>
      </c>
      <c r="G154" s="55">
        <f t="shared" si="61"/>
        <v>0</v>
      </c>
      <c r="H154" s="379">
        <f t="shared" si="62"/>
        <v>0</v>
      </c>
      <c r="I154" s="398">
        <f t="shared" si="63"/>
        <v>0</v>
      </c>
      <c r="J154" s="54">
        <f t="shared" si="47"/>
        <v>0</v>
      </c>
      <c r="K154" s="54"/>
      <c r="L154" s="130"/>
      <c r="M154" s="64">
        <f t="shared" si="64"/>
        <v>0</v>
      </c>
      <c r="N154" s="130"/>
      <c r="O154" s="64">
        <f t="shared" si="65"/>
        <v>0</v>
      </c>
      <c r="P154" s="64">
        <f t="shared" si="66"/>
        <v>0</v>
      </c>
      <c r="Q154" s="1"/>
    </row>
    <row r="155" spans="2:17" ht="12.5">
      <c r="C155" s="12" t="s">
        <v>78</v>
      </c>
      <c r="D155" s="292"/>
      <c r="E155" s="292">
        <f>SUM(E99:E154)</f>
        <v>2636239.0000000028</v>
      </c>
      <c r="F155" s="292"/>
      <c r="G155" s="292"/>
      <c r="H155" s="292">
        <f>SUM(H99:H154)</f>
        <v>9634591.9777798839</v>
      </c>
      <c r="I155" s="292">
        <f>SUM(I99:I154)</f>
        <v>9634591.9777798839</v>
      </c>
      <c r="J155" s="292">
        <f>SUM(J99:J154)</f>
        <v>0</v>
      </c>
      <c r="K155" s="292"/>
      <c r="L155" s="292"/>
      <c r="M155" s="292"/>
      <c r="N155" s="292"/>
      <c r="O155" s="292"/>
      <c r="P155" s="1"/>
      <c r="Q155" s="1"/>
    </row>
    <row r="156" spans="2:17" ht="12.5">
      <c r="C156" t="s">
        <v>92</v>
      </c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  <c r="Q156" s="1"/>
    </row>
    <row r="157" spans="2:17" ht="12.5">
      <c r="C157" s="85"/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  <c r="Q157" s="1"/>
    </row>
    <row r="158" spans="2:17" ht="13">
      <c r="C158" s="104" t="s">
        <v>132</v>
      </c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  <c r="Q158" s="1"/>
    </row>
    <row r="159" spans="2:17" ht="13">
      <c r="C159" s="25" t="s">
        <v>79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80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/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102" t="s">
        <v>131</v>
      </c>
      <c r="Q162" s="1"/>
    </row>
  </sheetData>
  <conditionalFormatting sqref="C17:C72">
    <cfRule type="cellIs" dxfId="81" priority="1" stopIfTrue="1" operator="equal">
      <formula>$I$10</formula>
    </cfRule>
  </conditionalFormatting>
  <conditionalFormatting sqref="C99:C154">
    <cfRule type="cellIs" dxfId="8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88"/>
  <dimension ref="A1:P162"/>
  <sheetViews>
    <sheetView topLeftCell="A22" zoomScaleNormal="100" zoomScaleSheetLayoutView="80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39 of 77</v>
      </c>
    </row>
    <row r="2" spans="1:16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/>
      <c r="P3" s="97">
        <v>1</v>
      </c>
    </row>
    <row r="4" spans="1:16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6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458378.59074996214</v>
      </c>
      <c r="P5" s="1"/>
    </row>
    <row r="6" spans="1:16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458378.59074996214</v>
      </c>
      <c r="O6" s="1"/>
      <c r="P6" s="1"/>
    </row>
    <row r="7" spans="1:16" ht="13.5" thickBot="1">
      <c r="C7" s="25" t="s">
        <v>48</v>
      </c>
      <c r="D7" s="90" t="s">
        <v>326</v>
      </c>
      <c r="E7" s="405"/>
      <c r="F7" s="405"/>
      <c r="G7" s="1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309</v>
      </c>
      <c r="E9" s="435" t="s">
        <v>325</v>
      </c>
      <c r="F9" s="31"/>
      <c r="G9" s="31"/>
      <c r="H9" s="461" t="s">
        <v>553</v>
      </c>
      <c r="I9" s="32"/>
      <c r="J9" s="33"/>
      <c r="P9" s="1"/>
    </row>
    <row r="10" spans="1:16" ht="13">
      <c r="C10" s="34" t="s">
        <v>51</v>
      </c>
      <c r="D10" s="362">
        <v>4316668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6" ht="12.5">
      <c r="C11" s="34" t="s">
        <v>54</v>
      </c>
      <c r="D11" s="37">
        <v>2013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2">
        <v>2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105284.58536585367</v>
      </c>
      <c r="J14" s="292"/>
      <c r="K14" s="292"/>
      <c r="L14" s="292"/>
      <c r="M14" s="292"/>
      <c r="N14" s="292"/>
      <c r="O14" s="1"/>
      <c r="P14" s="1"/>
    </row>
    <row r="15" spans="1:16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42" t="s">
        <v>68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2013</v>
      </c>
      <c r="D17" s="428">
        <v>4316127</v>
      </c>
      <c r="E17" s="436">
        <v>85637.440476190473</v>
      </c>
      <c r="F17" s="428">
        <v>4230489.5595238097</v>
      </c>
      <c r="G17" s="436">
        <v>656374.9370978435</v>
      </c>
      <c r="H17" s="437">
        <v>656374.9370978435</v>
      </c>
      <c r="I17" s="422">
        <v>0</v>
      </c>
      <c r="J17" s="52"/>
      <c r="K17" s="112">
        <f t="shared" ref="K17:K22" si="0">G17</f>
        <v>656374.9370978435</v>
      </c>
      <c r="L17" s="53">
        <f t="shared" ref="L17:L22" si="1">IF(K17&lt;&gt;0,+G17-K17,0)</f>
        <v>0</v>
      </c>
      <c r="M17" s="112">
        <f t="shared" ref="M17:M22" si="2">H17</f>
        <v>656374.9370978435</v>
      </c>
      <c r="N17" s="53">
        <f t="shared" ref="N17:N22" si="3">IF(M17&lt;&gt;0,+H17-M17,0)</f>
        <v>0</v>
      </c>
      <c r="O17" s="54">
        <f t="shared" ref="O17:O22" si="4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2014</v>
      </c>
      <c r="D18" s="430">
        <v>4230489.5595238097</v>
      </c>
      <c r="E18" s="429">
        <v>102764.92857142857</v>
      </c>
      <c r="F18" s="430">
        <v>4127724.6309523811</v>
      </c>
      <c r="G18" s="429">
        <v>659638.3564492357</v>
      </c>
      <c r="H18" s="437">
        <v>659638.3564492357</v>
      </c>
      <c r="I18" s="422">
        <v>0</v>
      </c>
      <c r="J18" s="52"/>
      <c r="K18" s="113">
        <f t="shared" si="0"/>
        <v>659638.3564492357</v>
      </c>
      <c r="L18" s="54">
        <f t="shared" si="1"/>
        <v>0</v>
      </c>
      <c r="M18" s="113">
        <f t="shared" si="2"/>
        <v>659638.3564492357</v>
      </c>
      <c r="N18" s="54">
        <f t="shared" si="3"/>
        <v>0</v>
      </c>
      <c r="O18" s="54">
        <f t="shared" si="4"/>
        <v>0</v>
      </c>
      <c r="P18" s="1"/>
    </row>
    <row r="19" spans="2:16" ht="12.5">
      <c r="B19" s="7" t="str">
        <f>IF(D19=F18,"","IU")</f>
        <v/>
      </c>
      <c r="C19" s="50">
        <f>IF(D11="","-",+C18+1)</f>
        <v>2015</v>
      </c>
      <c r="D19" s="430">
        <v>4127724.6309523811</v>
      </c>
      <c r="E19" s="429">
        <v>102777.80952380953</v>
      </c>
      <c r="F19" s="430">
        <v>4024946.8214285714</v>
      </c>
      <c r="G19" s="429">
        <v>632882.6295754665</v>
      </c>
      <c r="H19" s="437">
        <v>632882.6295754665</v>
      </c>
      <c r="I19" s="52">
        <v>0</v>
      </c>
      <c r="J19" s="52"/>
      <c r="K19" s="113">
        <f t="shared" si="0"/>
        <v>632882.6295754665</v>
      </c>
      <c r="L19" s="54">
        <f t="shared" si="1"/>
        <v>0</v>
      </c>
      <c r="M19" s="113">
        <f t="shared" si="2"/>
        <v>632882.6295754665</v>
      </c>
      <c r="N19" s="54">
        <f t="shared" si="3"/>
        <v>0</v>
      </c>
      <c r="O19" s="54">
        <f t="shared" si="4"/>
        <v>0</v>
      </c>
      <c r="P19" s="1"/>
    </row>
    <row r="20" spans="2:16" ht="12.5">
      <c r="B20" s="7" t="str">
        <f t="shared" ref="B20:B72" si="5">IF(D20=F19,"","IU")</f>
        <v>IU</v>
      </c>
      <c r="C20" s="50">
        <f>IF(D11="","-",+C19+1)</f>
        <v>2016</v>
      </c>
      <c r="D20" s="430">
        <v>4025487.8214285714</v>
      </c>
      <c r="E20" s="429">
        <v>102777.80952380953</v>
      </c>
      <c r="F20" s="430">
        <v>3922710.0119047617</v>
      </c>
      <c r="G20" s="429">
        <v>613043.82987884199</v>
      </c>
      <c r="H20" s="437">
        <v>613043.82987884199</v>
      </c>
      <c r="I20" s="52">
        <f>H20-G20</f>
        <v>0</v>
      </c>
      <c r="J20" s="52"/>
      <c r="K20" s="113">
        <f t="shared" si="0"/>
        <v>613043.82987884199</v>
      </c>
      <c r="L20" s="54">
        <f t="shared" si="1"/>
        <v>0</v>
      </c>
      <c r="M20" s="113">
        <f t="shared" si="2"/>
        <v>613043.82987884199</v>
      </c>
      <c r="N20" s="54">
        <f t="shared" si="3"/>
        <v>0</v>
      </c>
      <c r="O20" s="54">
        <f t="shared" si="4"/>
        <v>0</v>
      </c>
      <c r="P20" s="1"/>
    </row>
    <row r="21" spans="2:16" ht="12.5">
      <c r="B21" s="7" t="str">
        <f t="shared" si="5"/>
        <v/>
      </c>
      <c r="C21" s="50">
        <f>IF(D11="","-",+C20+1)</f>
        <v>2017</v>
      </c>
      <c r="D21" s="430">
        <v>3922710.0119047617</v>
      </c>
      <c r="E21" s="429">
        <v>100387.62790697675</v>
      </c>
      <c r="F21" s="430">
        <v>3822322.3839977849</v>
      </c>
      <c r="G21" s="429">
        <v>580163.47114176606</v>
      </c>
      <c r="H21" s="437">
        <v>580163.47114176606</v>
      </c>
      <c r="I21" s="52">
        <f t="shared" ref="I21:I72" si="6">H21-G21</f>
        <v>0</v>
      </c>
      <c r="J21" s="52"/>
      <c r="K21" s="113">
        <f t="shared" si="0"/>
        <v>580163.47114176606</v>
      </c>
      <c r="L21" s="54">
        <f t="shared" si="1"/>
        <v>0</v>
      </c>
      <c r="M21" s="113">
        <f t="shared" si="2"/>
        <v>580163.47114176606</v>
      </c>
      <c r="N21" s="54">
        <f t="shared" si="3"/>
        <v>0</v>
      </c>
      <c r="O21" s="54">
        <f t="shared" si="4"/>
        <v>0</v>
      </c>
      <c r="P21" s="1"/>
    </row>
    <row r="22" spans="2:16" ht="12.5">
      <c r="B22" s="7" t="str">
        <f t="shared" si="5"/>
        <v/>
      </c>
      <c r="C22" s="50">
        <f>IF(D11="","-",+C21+1)</f>
        <v>2018</v>
      </c>
      <c r="D22" s="430">
        <v>3822322.3839977849</v>
      </c>
      <c r="E22" s="429">
        <v>105284.58536585367</v>
      </c>
      <c r="F22" s="430">
        <v>3717037.7986319312</v>
      </c>
      <c r="G22" s="429">
        <v>584388.67981931404</v>
      </c>
      <c r="H22" s="437">
        <v>584388.67981931404</v>
      </c>
      <c r="I22" s="52">
        <f t="shared" si="6"/>
        <v>0</v>
      </c>
      <c r="J22" s="52"/>
      <c r="K22" s="113">
        <f t="shared" si="0"/>
        <v>584388.67981931404</v>
      </c>
      <c r="L22" s="54">
        <f t="shared" si="1"/>
        <v>0</v>
      </c>
      <c r="M22" s="113">
        <f t="shared" si="2"/>
        <v>584388.67981931404</v>
      </c>
      <c r="N22" s="54">
        <f t="shared" si="3"/>
        <v>0</v>
      </c>
      <c r="O22" s="54">
        <f t="shared" si="4"/>
        <v>0</v>
      </c>
      <c r="P22" s="1"/>
    </row>
    <row r="23" spans="2:16" ht="12.5">
      <c r="B23" s="7" t="str">
        <f t="shared" si="5"/>
        <v/>
      </c>
      <c r="C23" s="50">
        <f>IF(D11="","-",+C22+1)</f>
        <v>2019</v>
      </c>
      <c r="D23" s="430">
        <v>3717037.7986319312</v>
      </c>
      <c r="E23" s="429">
        <v>105284.58536585367</v>
      </c>
      <c r="F23" s="430">
        <v>3611753.2132660775</v>
      </c>
      <c r="G23" s="429">
        <v>571007.63031120552</v>
      </c>
      <c r="H23" s="437">
        <v>571007.63031120552</v>
      </c>
      <c r="I23" s="52">
        <f t="shared" si="6"/>
        <v>0</v>
      </c>
      <c r="J23" s="52"/>
      <c r="K23" s="113">
        <f t="shared" ref="K23" si="7">G23</f>
        <v>571007.63031120552</v>
      </c>
      <c r="L23" s="54">
        <f t="shared" ref="L23" si="8">IF(K23&lt;&gt;0,+G23-K23,0)</f>
        <v>0</v>
      </c>
      <c r="M23" s="113">
        <f t="shared" ref="M23" si="9">H23</f>
        <v>571007.63031120552</v>
      </c>
      <c r="N23" s="54">
        <f t="shared" ref="N23:N72" si="10">IF(M23&lt;&gt;0,+H23-M23,0)</f>
        <v>0</v>
      </c>
      <c r="O23" s="54">
        <f t="shared" ref="O23:O72" si="11">+N23-L23</f>
        <v>0</v>
      </c>
      <c r="P23" s="1"/>
    </row>
    <row r="24" spans="2:16" ht="12.5">
      <c r="B24" s="7" t="str">
        <f t="shared" si="5"/>
        <v/>
      </c>
      <c r="C24" s="50">
        <f>IF(D11="","-",+C23+1)</f>
        <v>2020</v>
      </c>
      <c r="D24" s="430">
        <v>3611753.2132660775</v>
      </c>
      <c r="E24" s="429">
        <v>105284.58536585367</v>
      </c>
      <c r="F24" s="430">
        <v>3506468.6279002237</v>
      </c>
      <c r="G24" s="429">
        <v>469507.82183995802</v>
      </c>
      <c r="H24" s="437">
        <v>469507.82183995802</v>
      </c>
      <c r="I24" s="52">
        <f t="shared" si="6"/>
        <v>0</v>
      </c>
      <c r="J24" s="52"/>
      <c r="K24" s="113">
        <f t="shared" ref="K24" si="12">G24</f>
        <v>469507.82183995802</v>
      </c>
      <c r="L24" s="54">
        <f t="shared" ref="L24" si="13">IF(K24&lt;&gt;0,+G24-K24,0)</f>
        <v>0</v>
      </c>
      <c r="M24" s="113">
        <f t="shared" ref="M24" si="14">H24</f>
        <v>469507.82183995802</v>
      </c>
      <c r="N24" s="54">
        <f t="shared" si="10"/>
        <v>0</v>
      </c>
      <c r="O24" s="54">
        <f t="shared" si="11"/>
        <v>0</v>
      </c>
      <c r="P24" s="1"/>
    </row>
    <row r="25" spans="2:16" ht="12.5">
      <c r="B25" s="7" t="str">
        <f t="shared" si="5"/>
        <v>IU</v>
      </c>
      <c r="C25" s="50">
        <f>IF(D11="","-",+C24+1)</f>
        <v>2021</v>
      </c>
      <c r="D25" s="430">
        <v>3511365.5853591012</v>
      </c>
      <c r="E25" s="429">
        <v>102777.80952380953</v>
      </c>
      <c r="F25" s="430">
        <v>3408587.7758352915</v>
      </c>
      <c r="G25" s="429">
        <v>469551.06340859708</v>
      </c>
      <c r="H25" s="437">
        <v>469551.06340859708</v>
      </c>
      <c r="I25" s="52">
        <f t="shared" si="6"/>
        <v>0</v>
      </c>
      <c r="J25" s="52"/>
      <c r="K25" s="113">
        <f t="shared" ref="K25" si="15">G25</f>
        <v>469551.06340859708</v>
      </c>
      <c r="L25" s="54">
        <f t="shared" ref="L25" si="16">IF(K25&lt;&gt;0,+G25-K25,0)</f>
        <v>0</v>
      </c>
      <c r="M25" s="113">
        <f t="shared" ref="M25" si="17">H25</f>
        <v>469551.06340859708</v>
      </c>
      <c r="N25" s="54">
        <f t="shared" si="10"/>
        <v>0</v>
      </c>
      <c r="O25" s="54">
        <f t="shared" si="11"/>
        <v>0</v>
      </c>
      <c r="P25" s="1"/>
    </row>
    <row r="26" spans="2:16" ht="12.5">
      <c r="B26" s="7" t="str">
        <f t="shared" si="5"/>
        <v>IU</v>
      </c>
      <c r="C26" s="50">
        <f>IF(D11="","-",+C25+1)</f>
        <v>2022</v>
      </c>
      <c r="D26" s="430">
        <v>3403690.8183764145</v>
      </c>
      <c r="E26" s="429">
        <v>102777.80952380953</v>
      </c>
      <c r="F26" s="430">
        <v>3300913.0088526048</v>
      </c>
      <c r="G26" s="429">
        <v>479724.37067958177</v>
      </c>
      <c r="H26" s="437">
        <v>479724.37067958177</v>
      </c>
      <c r="I26" s="52">
        <f t="shared" si="6"/>
        <v>0</v>
      </c>
      <c r="J26" s="52"/>
      <c r="K26" s="113">
        <f t="shared" ref="K26" si="18">G26</f>
        <v>479724.37067958177</v>
      </c>
      <c r="L26" s="54">
        <f t="shared" ref="L26" si="19">IF(K26&lt;&gt;0,+G26-K26,0)</f>
        <v>0</v>
      </c>
      <c r="M26" s="113">
        <f t="shared" ref="M26" si="20">H26</f>
        <v>479724.37067958177</v>
      </c>
      <c r="N26" s="54">
        <f t="shared" si="10"/>
        <v>0</v>
      </c>
      <c r="O26" s="54">
        <f t="shared" si="11"/>
        <v>0</v>
      </c>
      <c r="P26" s="1"/>
    </row>
    <row r="27" spans="2:16" ht="12.5">
      <c r="B27" s="7" t="str">
        <f t="shared" si="5"/>
        <v/>
      </c>
      <c r="C27" s="50">
        <f>IF(D11="","-",+C26+1)</f>
        <v>2023</v>
      </c>
      <c r="D27" s="430">
        <v>3300913.0088526048</v>
      </c>
      <c r="E27" s="429">
        <v>102777.80952380953</v>
      </c>
      <c r="F27" s="430">
        <v>3198135.1993287951</v>
      </c>
      <c r="G27" s="429">
        <v>513279.7520559628</v>
      </c>
      <c r="H27" s="437">
        <v>513279.7520559628</v>
      </c>
      <c r="I27" s="52">
        <f t="shared" si="6"/>
        <v>0</v>
      </c>
      <c r="J27" s="52"/>
      <c r="K27" s="113">
        <f t="shared" ref="K27" si="21">G27</f>
        <v>513279.7520559628</v>
      </c>
      <c r="L27" s="54">
        <f t="shared" ref="L27" si="22">IF(K27&lt;&gt;0,+G27-K27,0)</f>
        <v>0</v>
      </c>
      <c r="M27" s="113">
        <f t="shared" ref="M27" si="23">H27</f>
        <v>513279.7520559628</v>
      </c>
      <c r="N27" s="54">
        <f t="shared" ref="N27" si="24">IF(M27&lt;&gt;0,+H27-M27,0)</f>
        <v>0</v>
      </c>
      <c r="O27" s="54">
        <f t="shared" ref="O27" si="25">+N27-L27</f>
        <v>0</v>
      </c>
      <c r="P27" s="1"/>
    </row>
    <row r="28" spans="2:16" ht="12.5">
      <c r="B28" s="7" t="str">
        <f t="shared" si="5"/>
        <v/>
      </c>
      <c r="C28" s="460">
        <f>IF(D11="","-",+C27+1)</f>
        <v>2024</v>
      </c>
      <c r="D28" s="430">
        <v>3198135.1993287951</v>
      </c>
      <c r="E28" s="429">
        <v>98106.090909090912</v>
      </c>
      <c r="F28" s="430">
        <v>3100029.1084197043</v>
      </c>
      <c r="G28" s="429">
        <v>474506.84810459183</v>
      </c>
      <c r="H28" s="437">
        <v>474506.84810459183</v>
      </c>
      <c r="I28" s="52">
        <f t="shared" si="6"/>
        <v>0</v>
      </c>
      <c r="J28" s="52"/>
      <c r="K28" s="113">
        <f t="shared" ref="K28" si="26">G28</f>
        <v>474506.84810459183</v>
      </c>
      <c r="L28" s="54">
        <f t="shared" ref="L28" si="27">IF(K28&lt;&gt;0,+G28-K28,0)</f>
        <v>0</v>
      </c>
      <c r="M28" s="113">
        <f t="shared" ref="M28" si="28">H28</f>
        <v>474506.84810459183</v>
      </c>
      <c r="N28" s="54">
        <f t="shared" ref="N28" si="29">IF(M28&lt;&gt;0,+H28-M28,0)</f>
        <v>0</v>
      </c>
      <c r="O28" s="54">
        <f t="shared" ref="O28" si="30">+N28-L28</f>
        <v>0</v>
      </c>
      <c r="P28" s="1"/>
    </row>
    <row r="29" spans="2:16" ht="13">
      <c r="B29" s="7" t="str">
        <f t="shared" si="5"/>
        <v/>
      </c>
      <c r="C29" s="459">
        <f>IF(D11="","-",+C28+1)</f>
        <v>2025</v>
      </c>
      <c r="D29" s="430">
        <v>3100029.1084197043</v>
      </c>
      <c r="E29" s="429">
        <v>100387.62790697675</v>
      </c>
      <c r="F29" s="430">
        <v>2999641.4805127275</v>
      </c>
      <c r="G29" s="429">
        <v>465532.76281125564</v>
      </c>
      <c r="H29" s="437">
        <v>465532.76281125564</v>
      </c>
      <c r="I29" s="52">
        <f t="shared" si="6"/>
        <v>0</v>
      </c>
      <c r="J29" s="52"/>
      <c r="K29" s="113">
        <f t="shared" ref="K29" si="31">G29</f>
        <v>465532.76281125564</v>
      </c>
      <c r="L29" s="54">
        <f t="shared" ref="L29" si="32">IF(K29&lt;&gt;0,+G29-K29,0)</f>
        <v>0</v>
      </c>
      <c r="M29" s="113">
        <f t="shared" ref="M29" si="33">H29</f>
        <v>465532.76281125564</v>
      </c>
      <c r="N29" s="54">
        <f t="shared" ref="N29" si="34">IF(M29&lt;&gt;0,+H29-M29,0)</f>
        <v>0</v>
      </c>
      <c r="O29" s="54">
        <f t="shared" ref="O29" si="35">+N29-L29</f>
        <v>0</v>
      </c>
      <c r="P29" s="1"/>
    </row>
    <row r="30" spans="2:16" ht="12.5">
      <c r="B30" s="7" t="str">
        <f t="shared" si="5"/>
        <v/>
      </c>
      <c r="C30" s="50">
        <f>IF(D11="","-",+C29+1)</f>
        <v>2026</v>
      </c>
      <c r="D30" s="55">
        <f>IF(F29+SUM(E$17:E29)=D$10,F29,D$10-SUM(E$17:E29))</f>
        <v>2999641.4805127275</v>
      </c>
      <c r="E30" s="377">
        <f t="shared" ref="E30:E72" si="36">IF(+$I$14&lt;F29,$I$14,D30)</f>
        <v>105284.58536585367</v>
      </c>
      <c r="F30" s="55">
        <f t="shared" ref="F30:F72" si="37">+D30-E30</f>
        <v>2894356.8951468738</v>
      </c>
      <c r="G30" s="378">
        <f t="shared" ref="G30:G52" si="38">+I$12*((D30+F30)/2)+E30</f>
        <v>458378.59074996214</v>
      </c>
      <c r="H30" s="363">
        <f t="shared" ref="H30:H52" si="39">+I$13*((D30+F30)/2)+E30</f>
        <v>458378.59074996214</v>
      </c>
      <c r="I30" s="52">
        <f t="shared" si="6"/>
        <v>0</v>
      </c>
      <c r="J30" s="52"/>
      <c r="K30" s="129"/>
      <c r="L30" s="54">
        <f t="shared" ref="L30:L72" si="40">IF(K30&lt;&gt;0,+G30-K30,0)</f>
        <v>0</v>
      </c>
      <c r="M30" s="129"/>
      <c r="N30" s="54">
        <f t="shared" si="10"/>
        <v>0</v>
      </c>
      <c r="O30" s="54">
        <f t="shared" si="11"/>
        <v>0</v>
      </c>
      <c r="P30" s="1"/>
    </row>
    <row r="31" spans="2:16" ht="12.5">
      <c r="B31" s="7" t="str">
        <f t="shared" si="5"/>
        <v/>
      </c>
      <c r="C31" s="50">
        <f>IF(D11="","-",+C30+1)</f>
        <v>2027</v>
      </c>
      <c r="D31" s="55">
        <f>IF(F30+SUM(E$17:E30)=D$10,F30,D$10-SUM(E$17:E30))</f>
        <v>2894356.8951468738</v>
      </c>
      <c r="E31" s="377">
        <f t="shared" si="36"/>
        <v>105284.58536585367</v>
      </c>
      <c r="F31" s="55">
        <f t="shared" si="37"/>
        <v>2789072.30978102</v>
      </c>
      <c r="G31" s="378">
        <f t="shared" si="38"/>
        <v>445763.94324494846</v>
      </c>
      <c r="H31" s="363">
        <f t="shared" si="39"/>
        <v>445763.94324494846</v>
      </c>
      <c r="I31" s="52">
        <f t="shared" si="6"/>
        <v>0</v>
      </c>
      <c r="J31" s="52"/>
      <c r="K31" s="129"/>
      <c r="L31" s="54">
        <f t="shared" si="40"/>
        <v>0</v>
      </c>
      <c r="M31" s="129"/>
      <c r="N31" s="54">
        <f t="shared" si="10"/>
        <v>0</v>
      </c>
      <c r="O31" s="54">
        <f t="shared" si="11"/>
        <v>0</v>
      </c>
      <c r="P31" s="1"/>
    </row>
    <row r="32" spans="2:16" ht="12.5">
      <c r="B32" s="7" t="str">
        <f t="shared" si="5"/>
        <v/>
      </c>
      <c r="C32" s="50">
        <f>IF(D11="","-",+C31+1)</f>
        <v>2028</v>
      </c>
      <c r="D32" s="55">
        <f>IF(F31+SUM(E$17:E31)=D$10,F31,D$10-SUM(E$17:E31))</f>
        <v>2789072.30978102</v>
      </c>
      <c r="E32" s="377">
        <f t="shared" si="36"/>
        <v>105284.58536585367</v>
      </c>
      <c r="F32" s="55">
        <f t="shared" si="37"/>
        <v>2683787.7244151663</v>
      </c>
      <c r="G32" s="378">
        <f t="shared" si="38"/>
        <v>433149.2957399349</v>
      </c>
      <c r="H32" s="363">
        <f t="shared" si="39"/>
        <v>433149.2957399349</v>
      </c>
      <c r="I32" s="52">
        <f t="shared" si="6"/>
        <v>0</v>
      </c>
      <c r="J32" s="52"/>
      <c r="K32" s="129"/>
      <c r="L32" s="54">
        <f t="shared" si="40"/>
        <v>0</v>
      </c>
      <c r="M32" s="129"/>
      <c r="N32" s="54">
        <f t="shared" si="10"/>
        <v>0</v>
      </c>
      <c r="O32" s="54">
        <f t="shared" si="11"/>
        <v>0</v>
      </c>
      <c r="P32" s="1"/>
    </row>
    <row r="33" spans="2:16" ht="12.5">
      <c r="B33" s="7" t="str">
        <f t="shared" si="5"/>
        <v/>
      </c>
      <c r="C33" s="50">
        <f>IF(D11="","-",+C32+1)</f>
        <v>2029</v>
      </c>
      <c r="D33" s="55">
        <f>IF(F32+SUM(E$17:E32)=D$10,F32,D$10-SUM(E$17:E32))</f>
        <v>2683787.7244151663</v>
      </c>
      <c r="E33" s="377">
        <f t="shared" si="36"/>
        <v>105284.58536585367</v>
      </c>
      <c r="F33" s="55">
        <f t="shared" si="37"/>
        <v>2578503.1390493126</v>
      </c>
      <c r="G33" s="378">
        <f t="shared" si="38"/>
        <v>420534.64823492122</v>
      </c>
      <c r="H33" s="363">
        <f t="shared" si="39"/>
        <v>420534.64823492122</v>
      </c>
      <c r="I33" s="52">
        <f t="shared" si="6"/>
        <v>0</v>
      </c>
      <c r="J33" s="52"/>
      <c r="K33" s="129"/>
      <c r="L33" s="54">
        <f t="shared" si="40"/>
        <v>0</v>
      </c>
      <c r="M33" s="129"/>
      <c r="N33" s="54">
        <f t="shared" si="10"/>
        <v>0</v>
      </c>
      <c r="O33" s="54">
        <f t="shared" si="11"/>
        <v>0</v>
      </c>
      <c r="P33" s="1"/>
    </row>
    <row r="34" spans="2:16" ht="12.5">
      <c r="B34" s="7" t="str">
        <f t="shared" si="5"/>
        <v/>
      </c>
      <c r="C34" s="50">
        <f>IF(D11="","-",+C33+1)</f>
        <v>2030</v>
      </c>
      <c r="D34" s="55">
        <f>IF(F33+SUM(E$17:E33)=D$10,F33,D$10-SUM(E$17:E33))</f>
        <v>2578503.1390493126</v>
      </c>
      <c r="E34" s="377">
        <f t="shared" si="36"/>
        <v>105284.58536585367</v>
      </c>
      <c r="F34" s="55">
        <f t="shared" si="37"/>
        <v>2473218.5536834588</v>
      </c>
      <c r="G34" s="378">
        <f t="shared" si="38"/>
        <v>407920.00072990765</v>
      </c>
      <c r="H34" s="363">
        <f t="shared" si="39"/>
        <v>407920.00072990765</v>
      </c>
      <c r="I34" s="52">
        <f t="shared" si="6"/>
        <v>0</v>
      </c>
      <c r="J34" s="52"/>
      <c r="K34" s="129"/>
      <c r="L34" s="54">
        <f t="shared" si="40"/>
        <v>0</v>
      </c>
      <c r="M34" s="129"/>
      <c r="N34" s="54">
        <f t="shared" si="10"/>
        <v>0</v>
      </c>
      <c r="O34" s="54">
        <f t="shared" si="11"/>
        <v>0</v>
      </c>
      <c r="P34" s="1"/>
    </row>
    <row r="35" spans="2:16" ht="12.5">
      <c r="B35" s="7" t="str">
        <f t="shared" si="5"/>
        <v/>
      </c>
      <c r="C35" s="50">
        <f>IF(D11="","-",+C34+1)</f>
        <v>2031</v>
      </c>
      <c r="D35" s="55">
        <f>IF(F34+SUM(E$17:E34)=D$10,F34,D$10-SUM(E$17:E34))</f>
        <v>2473218.5536834588</v>
      </c>
      <c r="E35" s="377">
        <f t="shared" si="36"/>
        <v>105284.58536585367</v>
      </c>
      <c r="F35" s="55">
        <f t="shared" si="37"/>
        <v>2367933.9683176051</v>
      </c>
      <c r="G35" s="378">
        <f t="shared" si="38"/>
        <v>395305.35322489397</v>
      </c>
      <c r="H35" s="363">
        <f t="shared" si="39"/>
        <v>395305.35322489397</v>
      </c>
      <c r="I35" s="52">
        <f t="shared" si="6"/>
        <v>0</v>
      </c>
      <c r="J35" s="52"/>
      <c r="K35" s="129"/>
      <c r="L35" s="54">
        <f t="shared" si="40"/>
        <v>0</v>
      </c>
      <c r="M35" s="129"/>
      <c r="N35" s="54">
        <f t="shared" si="10"/>
        <v>0</v>
      </c>
      <c r="O35" s="54">
        <f t="shared" si="11"/>
        <v>0</v>
      </c>
      <c r="P35" s="1"/>
    </row>
    <row r="36" spans="2:16" ht="12.5">
      <c r="B36" s="7" t="str">
        <f t="shared" si="5"/>
        <v/>
      </c>
      <c r="C36" s="50">
        <f>IF(D11="","-",+C35+1)</f>
        <v>2032</v>
      </c>
      <c r="D36" s="55">
        <f>IF(F35+SUM(E$17:E35)=D$10,F35,D$10-SUM(E$17:E35))</f>
        <v>2367933.9683176051</v>
      </c>
      <c r="E36" s="377">
        <f t="shared" si="36"/>
        <v>105284.58536585367</v>
      </c>
      <c r="F36" s="55">
        <f t="shared" si="37"/>
        <v>2262649.3829517514</v>
      </c>
      <c r="G36" s="378">
        <f t="shared" si="38"/>
        <v>382690.70571988041</v>
      </c>
      <c r="H36" s="363">
        <f t="shared" si="39"/>
        <v>382690.70571988041</v>
      </c>
      <c r="I36" s="52">
        <f t="shared" si="6"/>
        <v>0</v>
      </c>
      <c r="J36" s="52"/>
      <c r="K36" s="129"/>
      <c r="L36" s="54">
        <f t="shared" si="40"/>
        <v>0</v>
      </c>
      <c r="M36" s="129"/>
      <c r="N36" s="54">
        <f t="shared" si="10"/>
        <v>0</v>
      </c>
      <c r="O36" s="54">
        <f t="shared" si="11"/>
        <v>0</v>
      </c>
      <c r="P36" s="1"/>
    </row>
    <row r="37" spans="2:16" ht="12.5">
      <c r="B37" s="7" t="str">
        <f t="shared" si="5"/>
        <v/>
      </c>
      <c r="C37" s="50">
        <f>IF(D11="","-",+C36+1)</f>
        <v>2033</v>
      </c>
      <c r="D37" s="55">
        <f>IF(F36+SUM(E$17:E36)=D$10,F36,D$10-SUM(E$17:E36))</f>
        <v>2262649.3829517514</v>
      </c>
      <c r="E37" s="377">
        <f t="shared" si="36"/>
        <v>105284.58536585367</v>
      </c>
      <c r="F37" s="55">
        <f t="shared" si="37"/>
        <v>2157364.7975858976</v>
      </c>
      <c r="G37" s="378">
        <f t="shared" si="38"/>
        <v>370076.05821486673</v>
      </c>
      <c r="H37" s="363">
        <f t="shared" si="39"/>
        <v>370076.05821486673</v>
      </c>
      <c r="I37" s="52">
        <f t="shared" si="6"/>
        <v>0</v>
      </c>
      <c r="J37" s="52"/>
      <c r="K37" s="129"/>
      <c r="L37" s="54">
        <f t="shared" si="40"/>
        <v>0</v>
      </c>
      <c r="M37" s="129"/>
      <c r="N37" s="54">
        <f t="shared" si="10"/>
        <v>0</v>
      </c>
      <c r="O37" s="54">
        <f t="shared" si="11"/>
        <v>0</v>
      </c>
      <c r="P37" s="1"/>
    </row>
    <row r="38" spans="2:16" ht="12.5">
      <c r="B38" s="7" t="str">
        <f t="shared" si="5"/>
        <v/>
      </c>
      <c r="C38" s="50">
        <f>IF(D11="","-",+C37+1)</f>
        <v>2034</v>
      </c>
      <c r="D38" s="55">
        <f>IF(F37+SUM(E$17:E37)=D$10,F37,D$10-SUM(E$17:E37))</f>
        <v>2157364.7975858976</v>
      </c>
      <c r="E38" s="377">
        <f t="shared" si="36"/>
        <v>105284.58536585367</v>
      </c>
      <c r="F38" s="55">
        <f t="shared" si="37"/>
        <v>2052080.2122200439</v>
      </c>
      <c r="G38" s="378">
        <f t="shared" si="38"/>
        <v>357461.41070985311</v>
      </c>
      <c r="H38" s="363">
        <f t="shared" si="39"/>
        <v>357461.41070985311</v>
      </c>
      <c r="I38" s="52">
        <f t="shared" si="6"/>
        <v>0</v>
      </c>
      <c r="J38" s="52"/>
      <c r="K38" s="129"/>
      <c r="L38" s="54">
        <f t="shared" si="40"/>
        <v>0</v>
      </c>
      <c r="M38" s="129"/>
      <c r="N38" s="54">
        <f t="shared" si="10"/>
        <v>0</v>
      </c>
      <c r="O38" s="54">
        <f t="shared" si="11"/>
        <v>0</v>
      </c>
      <c r="P38" s="1"/>
    </row>
    <row r="39" spans="2:16" ht="12.5">
      <c r="B39" s="7" t="str">
        <f t="shared" si="5"/>
        <v/>
      </c>
      <c r="C39" s="50">
        <f>IF(D11="","-",+C38+1)</f>
        <v>2035</v>
      </c>
      <c r="D39" s="55">
        <f>IF(F38+SUM(E$17:E38)=D$10,F38,D$10-SUM(E$17:E38))</f>
        <v>2052080.2122200439</v>
      </c>
      <c r="E39" s="377">
        <f t="shared" si="36"/>
        <v>105284.58536585367</v>
      </c>
      <c r="F39" s="55">
        <f t="shared" si="37"/>
        <v>1946795.6268541901</v>
      </c>
      <c r="G39" s="378">
        <f t="shared" si="38"/>
        <v>344846.76320483943</v>
      </c>
      <c r="H39" s="363">
        <f t="shared" si="39"/>
        <v>344846.76320483943</v>
      </c>
      <c r="I39" s="52">
        <f t="shared" si="6"/>
        <v>0</v>
      </c>
      <c r="J39" s="52"/>
      <c r="K39" s="129"/>
      <c r="L39" s="54">
        <f t="shared" si="40"/>
        <v>0</v>
      </c>
      <c r="M39" s="129"/>
      <c r="N39" s="54">
        <f t="shared" si="10"/>
        <v>0</v>
      </c>
      <c r="O39" s="54">
        <f t="shared" si="11"/>
        <v>0</v>
      </c>
      <c r="P39" s="1"/>
    </row>
    <row r="40" spans="2:16" ht="12.5">
      <c r="B40" s="7" t="str">
        <f t="shared" si="5"/>
        <v/>
      </c>
      <c r="C40" s="50">
        <f>IF(D11="","-",+C39+1)</f>
        <v>2036</v>
      </c>
      <c r="D40" s="55">
        <f>IF(F39+SUM(E$17:E39)=D$10,F39,D$10-SUM(E$17:E39))</f>
        <v>1946795.6268541901</v>
      </c>
      <c r="E40" s="377">
        <f t="shared" si="36"/>
        <v>105284.58536585367</v>
      </c>
      <c r="F40" s="55">
        <f t="shared" si="37"/>
        <v>1841511.0414883364</v>
      </c>
      <c r="G40" s="378">
        <f t="shared" si="38"/>
        <v>332232.11569982581</v>
      </c>
      <c r="H40" s="363">
        <f t="shared" si="39"/>
        <v>332232.11569982581</v>
      </c>
      <c r="I40" s="52">
        <f t="shared" si="6"/>
        <v>0</v>
      </c>
      <c r="J40" s="52"/>
      <c r="K40" s="129"/>
      <c r="L40" s="54">
        <f t="shared" si="40"/>
        <v>0</v>
      </c>
      <c r="M40" s="129"/>
      <c r="N40" s="54">
        <f t="shared" si="10"/>
        <v>0</v>
      </c>
      <c r="O40" s="54">
        <f t="shared" si="11"/>
        <v>0</v>
      </c>
      <c r="P40" s="1"/>
    </row>
    <row r="41" spans="2:16" ht="12.5">
      <c r="B41" s="7" t="str">
        <f t="shared" si="5"/>
        <v/>
      </c>
      <c r="C41" s="50">
        <f>IF(D11="","-",+C40+1)</f>
        <v>2037</v>
      </c>
      <c r="D41" s="55">
        <f>IF(F40+SUM(E$17:E40)=D$10,F40,D$10-SUM(E$17:E40))</f>
        <v>1841511.0414883364</v>
      </c>
      <c r="E41" s="377">
        <f t="shared" si="36"/>
        <v>105284.58536585367</v>
      </c>
      <c r="F41" s="55">
        <f t="shared" si="37"/>
        <v>1736226.4561224827</v>
      </c>
      <c r="G41" s="378">
        <f t="shared" si="38"/>
        <v>319617.46819481219</v>
      </c>
      <c r="H41" s="363">
        <f t="shared" si="39"/>
        <v>319617.46819481219</v>
      </c>
      <c r="I41" s="52">
        <f t="shared" si="6"/>
        <v>0</v>
      </c>
      <c r="J41" s="52"/>
      <c r="K41" s="129"/>
      <c r="L41" s="54">
        <f t="shared" si="40"/>
        <v>0</v>
      </c>
      <c r="M41" s="129"/>
      <c r="N41" s="54">
        <f t="shared" si="10"/>
        <v>0</v>
      </c>
      <c r="O41" s="54">
        <f t="shared" si="11"/>
        <v>0</v>
      </c>
      <c r="P41" s="1"/>
    </row>
    <row r="42" spans="2:16" ht="12.5">
      <c r="B42" s="7" t="str">
        <f t="shared" si="5"/>
        <v/>
      </c>
      <c r="C42" s="50">
        <f>IF(D11="","-",+C41+1)</f>
        <v>2038</v>
      </c>
      <c r="D42" s="55">
        <f>IF(F41+SUM(E$17:E41)=D$10,F41,D$10-SUM(E$17:E41))</f>
        <v>1736226.4561224827</v>
      </c>
      <c r="E42" s="377">
        <f t="shared" si="36"/>
        <v>105284.58536585367</v>
      </c>
      <c r="F42" s="55">
        <f t="shared" si="37"/>
        <v>1630941.8707566289</v>
      </c>
      <c r="G42" s="378">
        <f t="shared" si="38"/>
        <v>307002.82068979857</v>
      </c>
      <c r="H42" s="363">
        <f t="shared" si="39"/>
        <v>307002.82068979857</v>
      </c>
      <c r="I42" s="52">
        <f t="shared" si="6"/>
        <v>0</v>
      </c>
      <c r="J42" s="52"/>
      <c r="K42" s="129"/>
      <c r="L42" s="54">
        <f t="shared" si="40"/>
        <v>0</v>
      </c>
      <c r="M42" s="129"/>
      <c r="N42" s="54">
        <f t="shared" si="10"/>
        <v>0</v>
      </c>
      <c r="O42" s="54">
        <f t="shared" si="11"/>
        <v>0</v>
      </c>
      <c r="P42" s="1"/>
    </row>
    <row r="43" spans="2:16" ht="12.5">
      <c r="B43" s="7" t="str">
        <f t="shared" si="5"/>
        <v/>
      </c>
      <c r="C43" s="50">
        <f>IF(D11="","-",+C42+1)</f>
        <v>2039</v>
      </c>
      <c r="D43" s="55">
        <f>IF(F42+SUM(E$17:E42)=D$10,F42,D$10-SUM(E$17:E42))</f>
        <v>1630941.8707566289</v>
      </c>
      <c r="E43" s="377">
        <f t="shared" si="36"/>
        <v>105284.58536585367</v>
      </c>
      <c r="F43" s="55">
        <f t="shared" si="37"/>
        <v>1525657.2853907752</v>
      </c>
      <c r="G43" s="378">
        <f t="shared" si="38"/>
        <v>294388.17318478494</v>
      </c>
      <c r="H43" s="363">
        <f t="shared" si="39"/>
        <v>294388.17318478494</v>
      </c>
      <c r="I43" s="52">
        <f t="shared" si="6"/>
        <v>0</v>
      </c>
      <c r="J43" s="52"/>
      <c r="K43" s="129"/>
      <c r="L43" s="54">
        <f t="shared" si="40"/>
        <v>0</v>
      </c>
      <c r="M43" s="129"/>
      <c r="N43" s="54">
        <f t="shared" si="10"/>
        <v>0</v>
      </c>
      <c r="O43" s="54">
        <f t="shared" si="11"/>
        <v>0</v>
      </c>
      <c r="P43" s="1"/>
    </row>
    <row r="44" spans="2:16" ht="12.5">
      <c r="B44" s="7" t="str">
        <f t="shared" si="5"/>
        <v/>
      </c>
      <c r="C44" s="50">
        <f>IF(D11="","-",+C43+1)</f>
        <v>2040</v>
      </c>
      <c r="D44" s="55">
        <f>IF(F43+SUM(E$17:E43)=D$10,F43,D$10-SUM(E$17:E43))</f>
        <v>1525657.2853907752</v>
      </c>
      <c r="E44" s="377">
        <f t="shared" si="36"/>
        <v>105284.58536585367</v>
      </c>
      <c r="F44" s="55">
        <f t="shared" si="37"/>
        <v>1420372.7000249214</v>
      </c>
      <c r="G44" s="378">
        <f t="shared" si="38"/>
        <v>281773.52567977132</v>
      </c>
      <c r="H44" s="363">
        <f t="shared" si="39"/>
        <v>281773.52567977132</v>
      </c>
      <c r="I44" s="52">
        <f t="shared" si="6"/>
        <v>0</v>
      </c>
      <c r="J44" s="52"/>
      <c r="K44" s="129"/>
      <c r="L44" s="54">
        <f t="shared" si="40"/>
        <v>0</v>
      </c>
      <c r="M44" s="129"/>
      <c r="N44" s="54">
        <f t="shared" si="10"/>
        <v>0</v>
      </c>
      <c r="O44" s="54">
        <f t="shared" si="11"/>
        <v>0</v>
      </c>
      <c r="P44" s="1"/>
    </row>
    <row r="45" spans="2:16" ht="12.5">
      <c r="B45" s="7" t="str">
        <f t="shared" si="5"/>
        <v/>
      </c>
      <c r="C45" s="50">
        <f>IF(D11="","-",+C44+1)</f>
        <v>2041</v>
      </c>
      <c r="D45" s="55">
        <f>IF(F44+SUM(E$17:E44)=D$10,F44,D$10-SUM(E$17:E44))</f>
        <v>1420372.7000249214</v>
      </c>
      <c r="E45" s="377">
        <f t="shared" si="36"/>
        <v>105284.58536585367</v>
      </c>
      <c r="F45" s="55">
        <f t="shared" si="37"/>
        <v>1315088.1146590677</v>
      </c>
      <c r="G45" s="378">
        <f t="shared" si="38"/>
        <v>269158.8781747577</v>
      </c>
      <c r="H45" s="363">
        <f t="shared" si="39"/>
        <v>269158.8781747577</v>
      </c>
      <c r="I45" s="52">
        <f t="shared" si="6"/>
        <v>0</v>
      </c>
      <c r="J45" s="52"/>
      <c r="K45" s="129"/>
      <c r="L45" s="54">
        <f t="shared" si="40"/>
        <v>0</v>
      </c>
      <c r="M45" s="129"/>
      <c r="N45" s="54">
        <f t="shared" si="10"/>
        <v>0</v>
      </c>
      <c r="O45" s="54">
        <f t="shared" si="11"/>
        <v>0</v>
      </c>
      <c r="P45" s="1"/>
    </row>
    <row r="46" spans="2:16" ht="12.5">
      <c r="B46" s="7" t="str">
        <f t="shared" si="5"/>
        <v/>
      </c>
      <c r="C46" s="50">
        <f>IF(D11="","-",+C45+1)</f>
        <v>2042</v>
      </c>
      <c r="D46" s="55">
        <f>IF(F45+SUM(E$17:E45)=D$10,F45,D$10-SUM(E$17:E45))</f>
        <v>1315088.1146590677</v>
      </c>
      <c r="E46" s="377">
        <f t="shared" si="36"/>
        <v>105284.58536585367</v>
      </c>
      <c r="F46" s="55">
        <f t="shared" si="37"/>
        <v>1209803.529293214</v>
      </c>
      <c r="G46" s="378">
        <f t="shared" si="38"/>
        <v>256544.23066974408</v>
      </c>
      <c r="H46" s="363">
        <f t="shared" si="39"/>
        <v>256544.23066974408</v>
      </c>
      <c r="I46" s="52">
        <f t="shared" si="6"/>
        <v>0</v>
      </c>
      <c r="J46" s="52"/>
      <c r="K46" s="129"/>
      <c r="L46" s="54">
        <f t="shared" si="40"/>
        <v>0</v>
      </c>
      <c r="M46" s="129"/>
      <c r="N46" s="54">
        <f t="shared" si="10"/>
        <v>0</v>
      </c>
      <c r="O46" s="54">
        <f t="shared" si="11"/>
        <v>0</v>
      </c>
      <c r="P46" s="1"/>
    </row>
    <row r="47" spans="2:16" ht="12.5">
      <c r="B47" s="7" t="str">
        <f t="shared" si="5"/>
        <v/>
      </c>
      <c r="C47" s="50">
        <f>IF(D11="","-",+C46+1)</f>
        <v>2043</v>
      </c>
      <c r="D47" s="55">
        <f>IF(F46+SUM(E$17:E46)=D$10,F46,D$10-SUM(E$17:E46))</f>
        <v>1209803.529293214</v>
      </c>
      <c r="E47" s="377">
        <f t="shared" si="36"/>
        <v>105284.58536585367</v>
      </c>
      <c r="F47" s="55">
        <f t="shared" si="37"/>
        <v>1104518.9439273602</v>
      </c>
      <c r="G47" s="378">
        <f t="shared" si="38"/>
        <v>243929.5831647304</v>
      </c>
      <c r="H47" s="363">
        <f t="shared" si="39"/>
        <v>243929.5831647304</v>
      </c>
      <c r="I47" s="52">
        <f t="shared" si="6"/>
        <v>0</v>
      </c>
      <c r="J47" s="52"/>
      <c r="K47" s="129"/>
      <c r="L47" s="54">
        <f t="shared" si="40"/>
        <v>0</v>
      </c>
      <c r="M47" s="129"/>
      <c r="N47" s="54">
        <f t="shared" si="10"/>
        <v>0</v>
      </c>
      <c r="O47" s="54">
        <f t="shared" si="11"/>
        <v>0</v>
      </c>
      <c r="P47" s="1"/>
    </row>
    <row r="48" spans="2:16" ht="12.5">
      <c r="B48" s="7" t="str">
        <f t="shared" si="5"/>
        <v/>
      </c>
      <c r="C48" s="50">
        <f>IF(D11="","-",+C47+1)</f>
        <v>2044</v>
      </c>
      <c r="D48" s="55">
        <f>IF(F47+SUM(E$17:E47)=D$10,F47,D$10-SUM(E$17:E47))</f>
        <v>1104518.9439273602</v>
      </c>
      <c r="E48" s="377">
        <f t="shared" si="36"/>
        <v>105284.58536585367</v>
      </c>
      <c r="F48" s="55">
        <f t="shared" si="37"/>
        <v>999234.35856150661</v>
      </c>
      <c r="G48" s="378">
        <f t="shared" si="38"/>
        <v>231314.93565971678</v>
      </c>
      <c r="H48" s="363">
        <f t="shared" si="39"/>
        <v>231314.93565971678</v>
      </c>
      <c r="I48" s="52">
        <f t="shared" si="6"/>
        <v>0</v>
      </c>
      <c r="J48" s="52"/>
      <c r="K48" s="129"/>
      <c r="L48" s="54">
        <f t="shared" si="40"/>
        <v>0</v>
      </c>
      <c r="M48" s="129"/>
      <c r="N48" s="54">
        <f t="shared" si="10"/>
        <v>0</v>
      </c>
      <c r="O48" s="54">
        <f t="shared" si="11"/>
        <v>0</v>
      </c>
      <c r="P48" s="1"/>
    </row>
    <row r="49" spans="2:16" ht="12.5">
      <c r="B49" s="7" t="str">
        <f t="shared" si="5"/>
        <v/>
      </c>
      <c r="C49" s="50">
        <f>IF(D11="","-",+C48+1)</f>
        <v>2045</v>
      </c>
      <c r="D49" s="55">
        <f>IF(F48+SUM(E$17:E48)=D$10,F48,D$10-SUM(E$17:E48))</f>
        <v>999234.35856150661</v>
      </c>
      <c r="E49" s="377">
        <f t="shared" si="36"/>
        <v>105284.58536585367</v>
      </c>
      <c r="F49" s="55">
        <f t="shared" si="37"/>
        <v>893949.77319565299</v>
      </c>
      <c r="G49" s="378">
        <f t="shared" si="38"/>
        <v>218700.28815470322</v>
      </c>
      <c r="H49" s="363">
        <f t="shared" si="39"/>
        <v>218700.28815470322</v>
      </c>
      <c r="I49" s="52">
        <f t="shared" si="6"/>
        <v>0</v>
      </c>
      <c r="J49" s="52"/>
      <c r="K49" s="129"/>
      <c r="L49" s="54">
        <f t="shared" si="40"/>
        <v>0</v>
      </c>
      <c r="M49" s="129"/>
      <c r="N49" s="54">
        <f t="shared" si="10"/>
        <v>0</v>
      </c>
      <c r="O49" s="54">
        <f t="shared" si="11"/>
        <v>0</v>
      </c>
      <c r="P49" s="1"/>
    </row>
    <row r="50" spans="2:16" ht="12.5">
      <c r="B50" s="7" t="str">
        <f t="shared" si="5"/>
        <v/>
      </c>
      <c r="C50" s="50">
        <f>IF(D11="","-",+C49+1)</f>
        <v>2046</v>
      </c>
      <c r="D50" s="55">
        <f>IF(F49+SUM(E$17:E49)=D$10,F49,D$10-SUM(E$17:E49))</f>
        <v>893949.77319565299</v>
      </c>
      <c r="E50" s="377">
        <f t="shared" si="36"/>
        <v>105284.58536585367</v>
      </c>
      <c r="F50" s="55">
        <f t="shared" si="37"/>
        <v>788665.18782979937</v>
      </c>
      <c r="G50" s="378">
        <f t="shared" si="38"/>
        <v>206085.64064968957</v>
      </c>
      <c r="H50" s="363">
        <f t="shared" si="39"/>
        <v>206085.64064968957</v>
      </c>
      <c r="I50" s="52">
        <f t="shared" si="6"/>
        <v>0</v>
      </c>
      <c r="J50" s="52"/>
      <c r="K50" s="129"/>
      <c r="L50" s="54">
        <f t="shared" si="40"/>
        <v>0</v>
      </c>
      <c r="M50" s="129"/>
      <c r="N50" s="54">
        <f t="shared" si="10"/>
        <v>0</v>
      </c>
      <c r="O50" s="54">
        <f t="shared" si="11"/>
        <v>0</v>
      </c>
      <c r="P50" s="1"/>
    </row>
    <row r="51" spans="2:16" ht="12.5">
      <c r="B51" s="7" t="str">
        <f t="shared" si="5"/>
        <v/>
      </c>
      <c r="C51" s="50">
        <f>IF(D11="","-",+C50+1)</f>
        <v>2047</v>
      </c>
      <c r="D51" s="55">
        <f>IF(F50+SUM(E$17:E50)=D$10,F50,D$10-SUM(E$17:E50))</f>
        <v>788665.18782979937</v>
      </c>
      <c r="E51" s="377">
        <f t="shared" si="36"/>
        <v>105284.58536585367</v>
      </c>
      <c r="F51" s="55">
        <f t="shared" si="37"/>
        <v>683380.60246394575</v>
      </c>
      <c r="G51" s="378">
        <f t="shared" si="38"/>
        <v>193470.99314467597</v>
      </c>
      <c r="H51" s="363">
        <f t="shared" si="39"/>
        <v>193470.99314467597</v>
      </c>
      <c r="I51" s="52">
        <f t="shared" si="6"/>
        <v>0</v>
      </c>
      <c r="J51" s="52"/>
      <c r="K51" s="129"/>
      <c r="L51" s="54">
        <f t="shared" si="40"/>
        <v>0</v>
      </c>
      <c r="M51" s="129"/>
      <c r="N51" s="54">
        <f t="shared" si="10"/>
        <v>0</v>
      </c>
      <c r="O51" s="54">
        <f t="shared" si="11"/>
        <v>0</v>
      </c>
      <c r="P51" s="1"/>
    </row>
    <row r="52" spans="2:16" ht="12.5">
      <c r="B52" s="7" t="str">
        <f t="shared" si="5"/>
        <v/>
      </c>
      <c r="C52" s="50">
        <f>IF(D11="","-",+C51+1)</f>
        <v>2048</v>
      </c>
      <c r="D52" s="55">
        <f>IF(F51+SUM(E$17:E51)=D$10,F51,D$10-SUM(E$17:E51))</f>
        <v>683380.60246394575</v>
      </c>
      <c r="E52" s="377">
        <f t="shared" si="36"/>
        <v>105284.58536585367</v>
      </c>
      <c r="F52" s="55">
        <f t="shared" si="37"/>
        <v>578096.01709809212</v>
      </c>
      <c r="G52" s="378">
        <f t="shared" si="38"/>
        <v>180856.34563966235</v>
      </c>
      <c r="H52" s="363">
        <f t="shared" si="39"/>
        <v>180856.34563966235</v>
      </c>
      <c r="I52" s="52">
        <f t="shared" si="6"/>
        <v>0</v>
      </c>
      <c r="J52" s="52"/>
      <c r="K52" s="129"/>
      <c r="L52" s="54">
        <f t="shared" si="40"/>
        <v>0</v>
      </c>
      <c r="M52" s="129"/>
      <c r="N52" s="54">
        <f t="shared" si="10"/>
        <v>0</v>
      </c>
      <c r="O52" s="54">
        <f t="shared" si="11"/>
        <v>0</v>
      </c>
      <c r="P52" s="1"/>
    </row>
    <row r="53" spans="2:16" ht="12.5">
      <c r="B53" s="7" t="str">
        <f t="shared" si="5"/>
        <v/>
      </c>
      <c r="C53" s="50">
        <f>IF(D11="","-",+C52+1)</f>
        <v>2049</v>
      </c>
      <c r="D53" s="55">
        <f>IF(F52+SUM(E$17:E52)=D$10,F52,D$10-SUM(E$17:E52))</f>
        <v>578096.01709809212</v>
      </c>
      <c r="E53" s="377">
        <f t="shared" si="36"/>
        <v>105284.58536585367</v>
      </c>
      <c r="F53" s="55">
        <f t="shared" si="37"/>
        <v>472811.43173223844</v>
      </c>
      <c r="G53" s="378">
        <f t="shared" ref="G53:G72" si="41">+I$12*((D53+F53)/2)+E53</f>
        <v>168241.69813464873</v>
      </c>
      <c r="H53" s="363">
        <f t="shared" ref="H53:H72" si="42">+I$13*((D53+F53)/2)+E53</f>
        <v>168241.69813464873</v>
      </c>
      <c r="I53" s="52">
        <f t="shared" si="6"/>
        <v>0</v>
      </c>
      <c r="J53" s="52"/>
      <c r="K53" s="129"/>
      <c r="L53" s="54">
        <f t="shared" si="40"/>
        <v>0</v>
      </c>
      <c r="M53" s="129"/>
      <c r="N53" s="54">
        <f t="shared" si="10"/>
        <v>0</v>
      </c>
      <c r="O53" s="54">
        <f t="shared" si="11"/>
        <v>0</v>
      </c>
      <c r="P53" s="1"/>
    </row>
    <row r="54" spans="2:16" ht="12.5">
      <c r="B54" s="7" t="str">
        <f t="shared" si="5"/>
        <v/>
      </c>
      <c r="C54" s="50">
        <f>IF(D11="","-",+C53+1)</f>
        <v>2050</v>
      </c>
      <c r="D54" s="55">
        <f>IF(F53+SUM(E$17:E53)=D$10,F53,D$10-SUM(E$17:E53))</f>
        <v>472811.43173223844</v>
      </c>
      <c r="E54" s="377">
        <f t="shared" si="36"/>
        <v>105284.58536585367</v>
      </c>
      <c r="F54" s="55">
        <f t="shared" si="37"/>
        <v>367526.84636638477</v>
      </c>
      <c r="G54" s="378">
        <f t="shared" si="41"/>
        <v>155627.05062963511</v>
      </c>
      <c r="H54" s="363">
        <f t="shared" si="42"/>
        <v>155627.05062963511</v>
      </c>
      <c r="I54" s="52">
        <f t="shared" si="6"/>
        <v>0</v>
      </c>
      <c r="J54" s="52"/>
      <c r="K54" s="129"/>
      <c r="L54" s="54">
        <f t="shared" si="40"/>
        <v>0</v>
      </c>
      <c r="M54" s="129"/>
      <c r="N54" s="54">
        <f t="shared" si="10"/>
        <v>0</v>
      </c>
      <c r="O54" s="54">
        <f t="shared" si="11"/>
        <v>0</v>
      </c>
      <c r="P54" s="1"/>
    </row>
    <row r="55" spans="2:16" ht="12.5">
      <c r="B55" s="7" t="str">
        <f t="shared" si="5"/>
        <v/>
      </c>
      <c r="C55" s="50">
        <f>IF(D11="","-",+C54+1)</f>
        <v>2051</v>
      </c>
      <c r="D55" s="55">
        <f>IF(F54+SUM(E$17:E54)=D$10,F54,D$10-SUM(E$17:E54))</f>
        <v>367526.84636638477</v>
      </c>
      <c r="E55" s="377">
        <f t="shared" si="36"/>
        <v>105284.58536585367</v>
      </c>
      <c r="F55" s="55">
        <f t="shared" si="37"/>
        <v>262242.26100053109</v>
      </c>
      <c r="G55" s="378">
        <f t="shared" si="41"/>
        <v>143012.40312462149</v>
      </c>
      <c r="H55" s="363">
        <f t="shared" si="42"/>
        <v>143012.40312462149</v>
      </c>
      <c r="I55" s="52">
        <f t="shared" si="6"/>
        <v>0</v>
      </c>
      <c r="J55" s="52"/>
      <c r="K55" s="129"/>
      <c r="L55" s="54">
        <f t="shared" si="40"/>
        <v>0</v>
      </c>
      <c r="M55" s="129"/>
      <c r="N55" s="54">
        <f t="shared" si="10"/>
        <v>0</v>
      </c>
      <c r="O55" s="54">
        <f t="shared" si="11"/>
        <v>0</v>
      </c>
      <c r="P55" s="1"/>
    </row>
    <row r="56" spans="2:16" ht="12.5">
      <c r="B56" s="7" t="str">
        <f t="shared" si="5"/>
        <v/>
      </c>
      <c r="C56" s="50">
        <f>IF(D11="","-",+C55+1)</f>
        <v>2052</v>
      </c>
      <c r="D56" s="55">
        <f>IF(F55+SUM(E$17:E55)=D$10,F55,D$10-SUM(E$17:E55))</f>
        <v>262242.26100053109</v>
      </c>
      <c r="E56" s="377">
        <f t="shared" si="36"/>
        <v>105284.58536585367</v>
      </c>
      <c r="F56" s="55">
        <f t="shared" si="37"/>
        <v>156957.67563467741</v>
      </c>
      <c r="G56" s="378">
        <f t="shared" si="41"/>
        <v>130397.75561960787</v>
      </c>
      <c r="H56" s="363">
        <f t="shared" si="42"/>
        <v>130397.75561960787</v>
      </c>
      <c r="I56" s="52">
        <f t="shared" si="6"/>
        <v>0</v>
      </c>
      <c r="J56" s="52"/>
      <c r="K56" s="129"/>
      <c r="L56" s="54">
        <f t="shared" si="40"/>
        <v>0</v>
      </c>
      <c r="M56" s="129"/>
      <c r="N56" s="54">
        <f t="shared" si="10"/>
        <v>0</v>
      </c>
      <c r="O56" s="54">
        <f t="shared" si="11"/>
        <v>0</v>
      </c>
      <c r="P56" s="1"/>
    </row>
    <row r="57" spans="2:16" ht="12.5">
      <c r="B57" s="7" t="str">
        <f t="shared" si="5"/>
        <v/>
      </c>
      <c r="C57" s="50">
        <f>IF(D11="","-",+C56+1)</f>
        <v>2053</v>
      </c>
      <c r="D57" s="55">
        <f>IF(F56+SUM(E$17:E56)=D$10,F56,D$10-SUM(E$17:E56))</f>
        <v>156957.67563467741</v>
      </c>
      <c r="E57" s="377">
        <f t="shared" si="36"/>
        <v>105284.58536585367</v>
      </c>
      <c r="F57" s="55">
        <f t="shared" si="37"/>
        <v>51673.09026882374</v>
      </c>
      <c r="G57" s="378">
        <f t="shared" si="41"/>
        <v>117783.10811459423</v>
      </c>
      <c r="H57" s="363">
        <f t="shared" si="42"/>
        <v>117783.10811459423</v>
      </c>
      <c r="I57" s="52">
        <f t="shared" si="6"/>
        <v>0</v>
      </c>
      <c r="J57" s="52"/>
      <c r="K57" s="129"/>
      <c r="L57" s="54">
        <f t="shared" si="40"/>
        <v>0</v>
      </c>
      <c r="M57" s="129"/>
      <c r="N57" s="54">
        <f t="shared" si="10"/>
        <v>0</v>
      </c>
      <c r="O57" s="54">
        <f t="shared" si="11"/>
        <v>0</v>
      </c>
      <c r="P57" s="1"/>
    </row>
    <row r="58" spans="2:16" ht="12.5">
      <c r="B58" s="7" t="str">
        <f t="shared" si="5"/>
        <v/>
      </c>
      <c r="C58" s="50">
        <f>IF(D11="","-",+C57+1)</f>
        <v>2054</v>
      </c>
      <c r="D58" s="55">
        <f>IF(F57+SUM(E$17:E57)=D$10,F57,D$10-SUM(E$17:E57))</f>
        <v>51673.09026882374</v>
      </c>
      <c r="E58" s="377">
        <f t="shared" si="36"/>
        <v>51673.09026882374</v>
      </c>
      <c r="F58" s="55">
        <f t="shared" si="37"/>
        <v>0</v>
      </c>
      <c r="G58" s="378">
        <f t="shared" si="41"/>
        <v>54768.689766940617</v>
      </c>
      <c r="H58" s="363">
        <f t="shared" si="42"/>
        <v>54768.689766940617</v>
      </c>
      <c r="I58" s="52">
        <f t="shared" si="6"/>
        <v>0</v>
      </c>
      <c r="J58" s="52"/>
      <c r="K58" s="129"/>
      <c r="L58" s="54">
        <f t="shared" si="40"/>
        <v>0</v>
      </c>
      <c r="M58" s="129"/>
      <c r="N58" s="54">
        <f t="shared" si="10"/>
        <v>0</v>
      </c>
      <c r="O58" s="54">
        <f t="shared" si="11"/>
        <v>0</v>
      </c>
      <c r="P58" s="1"/>
    </row>
    <row r="59" spans="2:16" ht="12.5">
      <c r="B59" s="7" t="str">
        <f t="shared" si="5"/>
        <v/>
      </c>
      <c r="C59" s="50">
        <f>IF(D11="","-",+C58+1)</f>
        <v>2055</v>
      </c>
      <c r="D59" s="55">
        <f>IF(F58+SUM(E$17:E58)=D$10,F58,D$10-SUM(E$17:E58))</f>
        <v>0</v>
      </c>
      <c r="E59" s="377">
        <f t="shared" si="36"/>
        <v>0</v>
      </c>
      <c r="F59" s="55">
        <f t="shared" si="37"/>
        <v>0</v>
      </c>
      <c r="G59" s="378">
        <f t="shared" si="41"/>
        <v>0</v>
      </c>
      <c r="H59" s="363">
        <f t="shared" si="42"/>
        <v>0</v>
      </c>
      <c r="I59" s="52">
        <f t="shared" si="6"/>
        <v>0</v>
      </c>
      <c r="J59" s="52"/>
      <c r="K59" s="129"/>
      <c r="L59" s="54">
        <f t="shared" si="40"/>
        <v>0</v>
      </c>
      <c r="M59" s="129"/>
      <c r="N59" s="54">
        <f t="shared" si="10"/>
        <v>0</v>
      </c>
      <c r="O59" s="54">
        <f t="shared" si="11"/>
        <v>0</v>
      </c>
      <c r="P59" s="1"/>
    </row>
    <row r="60" spans="2:16" ht="12.5">
      <c r="B60" s="7" t="str">
        <f t="shared" si="5"/>
        <v/>
      </c>
      <c r="C60" s="50">
        <f>IF(D11="","-",+C59+1)</f>
        <v>2056</v>
      </c>
      <c r="D60" s="55">
        <f>IF(F59+SUM(E$17:E59)=D$10,F59,D$10-SUM(E$17:E59))</f>
        <v>0</v>
      </c>
      <c r="E60" s="377">
        <f t="shared" si="36"/>
        <v>0</v>
      </c>
      <c r="F60" s="55">
        <f t="shared" si="37"/>
        <v>0</v>
      </c>
      <c r="G60" s="378">
        <f t="shared" si="41"/>
        <v>0</v>
      </c>
      <c r="H60" s="363">
        <f t="shared" si="42"/>
        <v>0</v>
      </c>
      <c r="I60" s="52">
        <f t="shared" si="6"/>
        <v>0</v>
      </c>
      <c r="J60" s="52"/>
      <c r="K60" s="129"/>
      <c r="L60" s="54">
        <f t="shared" si="40"/>
        <v>0</v>
      </c>
      <c r="M60" s="129"/>
      <c r="N60" s="54">
        <f t="shared" si="10"/>
        <v>0</v>
      </c>
      <c r="O60" s="54">
        <f t="shared" si="11"/>
        <v>0</v>
      </c>
      <c r="P60" s="1"/>
    </row>
    <row r="61" spans="2:16" ht="12.5">
      <c r="B61" s="7" t="str">
        <f t="shared" si="5"/>
        <v/>
      </c>
      <c r="C61" s="50">
        <f>IF(D11="","-",+C60+1)</f>
        <v>2057</v>
      </c>
      <c r="D61" s="55">
        <f>IF(F60+SUM(E$17:E60)=D$10,F60,D$10-SUM(E$17:E60))</f>
        <v>0</v>
      </c>
      <c r="E61" s="377">
        <f t="shared" si="36"/>
        <v>0</v>
      </c>
      <c r="F61" s="55">
        <f t="shared" si="37"/>
        <v>0</v>
      </c>
      <c r="G61" s="378">
        <f t="shared" si="41"/>
        <v>0</v>
      </c>
      <c r="H61" s="363">
        <f t="shared" si="42"/>
        <v>0</v>
      </c>
      <c r="I61" s="52">
        <f t="shared" si="6"/>
        <v>0</v>
      </c>
      <c r="J61" s="52"/>
      <c r="K61" s="129"/>
      <c r="L61" s="54">
        <f t="shared" si="40"/>
        <v>0</v>
      </c>
      <c r="M61" s="129"/>
      <c r="N61" s="54">
        <f t="shared" si="10"/>
        <v>0</v>
      </c>
      <c r="O61" s="54">
        <f t="shared" si="11"/>
        <v>0</v>
      </c>
      <c r="P61" s="1"/>
    </row>
    <row r="62" spans="2:16" ht="12.5">
      <c r="B62" s="7" t="str">
        <f t="shared" si="5"/>
        <v/>
      </c>
      <c r="C62" s="50">
        <f>IF(D11="","-",+C61+1)</f>
        <v>2058</v>
      </c>
      <c r="D62" s="55">
        <f>IF(F61+SUM(E$17:E61)=D$10,F61,D$10-SUM(E$17:E61))</f>
        <v>0</v>
      </c>
      <c r="E62" s="377">
        <f t="shared" si="36"/>
        <v>0</v>
      </c>
      <c r="F62" s="55">
        <f t="shared" si="37"/>
        <v>0</v>
      </c>
      <c r="G62" s="378">
        <f t="shared" si="41"/>
        <v>0</v>
      </c>
      <c r="H62" s="363">
        <f t="shared" si="42"/>
        <v>0</v>
      </c>
      <c r="I62" s="52">
        <f t="shared" si="6"/>
        <v>0</v>
      </c>
      <c r="J62" s="52"/>
      <c r="K62" s="129"/>
      <c r="L62" s="54">
        <f t="shared" si="40"/>
        <v>0</v>
      </c>
      <c r="M62" s="129"/>
      <c r="N62" s="54">
        <f t="shared" si="10"/>
        <v>0</v>
      </c>
      <c r="O62" s="54">
        <f t="shared" si="11"/>
        <v>0</v>
      </c>
      <c r="P62" s="1"/>
    </row>
    <row r="63" spans="2:16" ht="12.5">
      <c r="B63" s="7" t="str">
        <f t="shared" si="5"/>
        <v/>
      </c>
      <c r="C63" s="50">
        <f>IF(D11="","-",+C62+1)</f>
        <v>2059</v>
      </c>
      <c r="D63" s="55">
        <f>IF(F62+SUM(E$17:E62)=D$10,F62,D$10-SUM(E$17:E62))</f>
        <v>0</v>
      </c>
      <c r="E63" s="377">
        <f t="shared" si="36"/>
        <v>0</v>
      </c>
      <c r="F63" s="55">
        <f t="shared" si="37"/>
        <v>0</v>
      </c>
      <c r="G63" s="378">
        <f t="shared" si="41"/>
        <v>0</v>
      </c>
      <c r="H63" s="363">
        <f t="shared" si="42"/>
        <v>0</v>
      </c>
      <c r="I63" s="52">
        <f t="shared" si="6"/>
        <v>0</v>
      </c>
      <c r="J63" s="52"/>
      <c r="K63" s="129"/>
      <c r="L63" s="54">
        <f t="shared" si="40"/>
        <v>0</v>
      </c>
      <c r="M63" s="129"/>
      <c r="N63" s="54">
        <f t="shared" si="10"/>
        <v>0</v>
      </c>
      <c r="O63" s="54">
        <f t="shared" si="11"/>
        <v>0</v>
      </c>
      <c r="P63" s="1"/>
    </row>
    <row r="64" spans="2:16" ht="12.5">
      <c r="B64" s="7" t="str">
        <f t="shared" si="5"/>
        <v/>
      </c>
      <c r="C64" s="50">
        <f>IF(D11="","-",+C63+1)</f>
        <v>2060</v>
      </c>
      <c r="D64" s="55">
        <f>IF(F63+SUM(E$17:E63)=D$10,F63,D$10-SUM(E$17:E63))</f>
        <v>0</v>
      </c>
      <c r="E64" s="377">
        <f t="shared" si="36"/>
        <v>0</v>
      </c>
      <c r="F64" s="55">
        <f t="shared" si="37"/>
        <v>0</v>
      </c>
      <c r="G64" s="378">
        <f t="shared" si="41"/>
        <v>0</v>
      </c>
      <c r="H64" s="363">
        <f t="shared" si="42"/>
        <v>0</v>
      </c>
      <c r="I64" s="52">
        <f t="shared" si="6"/>
        <v>0</v>
      </c>
      <c r="J64" s="52"/>
      <c r="K64" s="129"/>
      <c r="L64" s="54">
        <f t="shared" si="40"/>
        <v>0</v>
      </c>
      <c r="M64" s="129"/>
      <c r="N64" s="54">
        <f t="shared" si="10"/>
        <v>0</v>
      </c>
      <c r="O64" s="54">
        <f t="shared" si="11"/>
        <v>0</v>
      </c>
      <c r="P64" s="1"/>
    </row>
    <row r="65" spans="2:16" ht="12.5">
      <c r="B65" s="7" t="str">
        <f t="shared" si="5"/>
        <v/>
      </c>
      <c r="C65" s="50">
        <f>IF(D11="","-",+C64+1)</f>
        <v>2061</v>
      </c>
      <c r="D65" s="55">
        <f>IF(F64+SUM(E$17:E64)=D$10,F64,D$10-SUM(E$17:E64))</f>
        <v>0</v>
      </c>
      <c r="E65" s="377">
        <f t="shared" si="36"/>
        <v>0</v>
      </c>
      <c r="F65" s="55">
        <f t="shared" si="37"/>
        <v>0</v>
      </c>
      <c r="G65" s="378">
        <f t="shared" si="41"/>
        <v>0</v>
      </c>
      <c r="H65" s="363">
        <f t="shared" si="42"/>
        <v>0</v>
      </c>
      <c r="I65" s="52">
        <f t="shared" si="6"/>
        <v>0</v>
      </c>
      <c r="J65" s="52"/>
      <c r="K65" s="129"/>
      <c r="L65" s="54">
        <f t="shared" si="40"/>
        <v>0</v>
      </c>
      <c r="M65" s="129"/>
      <c r="N65" s="54">
        <f t="shared" si="10"/>
        <v>0</v>
      </c>
      <c r="O65" s="54">
        <f t="shared" si="11"/>
        <v>0</v>
      </c>
      <c r="P65" s="1"/>
    </row>
    <row r="66" spans="2:16" ht="12.5">
      <c r="B66" s="7" t="str">
        <f t="shared" si="5"/>
        <v/>
      </c>
      <c r="C66" s="50">
        <f>IF(D11="","-",+C65+1)</f>
        <v>2062</v>
      </c>
      <c r="D66" s="55">
        <f>IF(F65+SUM(E$17:E65)=D$10,F65,D$10-SUM(E$17:E65))</f>
        <v>0</v>
      </c>
      <c r="E66" s="377">
        <f t="shared" si="36"/>
        <v>0</v>
      </c>
      <c r="F66" s="55">
        <f t="shared" si="37"/>
        <v>0</v>
      </c>
      <c r="G66" s="378">
        <f t="shared" si="41"/>
        <v>0</v>
      </c>
      <c r="H66" s="363">
        <f t="shared" si="42"/>
        <v>0</v>
      </c>
      <c r="I66" s="52">
        <f t="shared" si="6"/>
        <v>0</v>
      </c>
      <c r="J66" s="52"/>
      <c r="K66" s="129"/>
      <c r="L66" s="54">
        <f t="shared" si="40"/>
        <v>0</v>
      </c>
      <c r="M66" s="129"/>
      <c r="N66" s="54">
        <f t="shared" si="10"/>
        <v>0</v>
      </c>
      <c r="O66" s="54">
        <f t="shared" si="11"/>
        <v>0</v>
      </c>
      <c r="P66" s="1"/>
    </row>
    <row r="67" spans="2:16" ht="12.5">
      <c r="B67" s="7" t="str">
        <f t="shared" si="5"/>
        <v/>
      </c>
      <c r="C67" s="50">
        <f>IF(D11="","-",+C66+1)</f>
        <v>2063</v>
      </c>
      <c r="D67" s="55">
        <f>IF(F66+SUM(E$17:E66)=D$10,F66,D$10-SUM(E$17:E66))</f>
        <v>0</v>
      </c>
      <c r="E67" s="377">
        <f t="shared" si="36"/>
        <v>0</v>
      </c>
      <c r="F67" s="55">
        <f t="shared" si="37"/>
        <v>0</v>
      </c>
      <c r="G67" s="378">
        <f t="shared" si="41"/>
        <v>0</v>
      </c>
      <c r="H67" s="363">
        <f t="shared" si="42"/>
        <v>0</v>
      </c>
      <c r="I67" s="52">
        <f t="shared" si="6"/>
        <v>0</v>
      </c>
      <c r="J67" s="52"/>
      <c r="K67" s="129"/>
      <c r="L67" s="54">
        <f t="shared" si="40"/>
        <v>0</v>
      </c>
      <c r="M67" s="129"/>
      <c r="N67" s="54">
        <f t="shared" si="10"/>
        <v>0</v>
      </c>
      <c r="O67" s="54">
        <f t="shared" si="11"/>
        <v>0</v>
      </c>
      <c r="P67" s="1"/>
    </row>
    <row r="68" spans="2:16" ht="12.5">
      <c r="B68" s="7" t="str">
        <f t="shared" si="5"/>
        <v/>
      </c>
      <c r="C68" s="50">
        <f>IF(D11="","-",+C67+1)</f>
        <v>2064</v>
      </c>
      <c r="D68" s="55">
        <f>IF(F67+SUM(E$17:E67)=D$10,F67,D$10-SUM(E$17:E67))</f>
        <v>0</v>
      </c>
      <c r="E68" s="377">
        <f t="shared" si="36"/>
        <v>0</v>
      </c>
      <c r="F68" s="55">
        <f t="shared" si="37"/>
        <v>0</v>
      </c>
      <c r="G68" s="378">
        <f t="shared" si="41"/>
        <v>0</v>
      </c>
      <c r="H68" s="363">
        <f t="shared" si="42"/>
        <v>0</v>
      </c>
      <c r="I68" s="52">
        <f t="shared" si="6"/>
        <v>0</v>
      </c>
      <c r="J68" s="52"/>
      <c r="K68" s="129"/>
      <c r="L68" s="54">
        <f t="shared" si="40"/>
        <v>0</v>
      </c>
      <c r="M68" s="129"/>
      <c r="N68" s="54">
        <f t="shared" si="10"/>
        <v>0</v>
      </c>
      <c r="O68" s="54">
        <f t="shared" si="11"/>
        <v>0</v>
      </c>
      <c r="P68" s="1"/>
    </row>
    <row r="69" spans="2:16" ht="12.5">
      <c r="B69" s="7" t="str">
        <f t="shared" si="5"/>
        <v/>
      </c>
      <c r="C69" s="50">
        <f>IF(D11="","-",+C68+1)</f>
        <v>2065</v>
      </c>
      <c r="D69" s="55">
        <f>IF(F68+SUM(E$17:E68)=D$10,F68,D$10-SUM(E$17:E68))</f>
        <v>0</v>
      </c>
      <c r="E69" s="377">
        <f t="shared" si="36"/>
        <v>0</v>
      </c>
      <c r="F69" s="55">
        <f t="shared" si="37"/>
        <v>0</v>
      </c>
      <c r="G69" s="378">
        <f t="shared" si="41"/>
        <v>0</v>
      </c>
      <c r="H69" s="363">
        <f t="shared" si="42"/>
        <v>0</v>
      </c>
      <c r="I69" s="52">
        <f t="shared" si="6"/>
        <v>0</v>
      </c>
      <c r="J69" s="52"/>
      <c r="K69" s="129"/>
      <c r="L69" s="54">
        <f t="shared" si="40"/>
        <v>0</v>
      </c>
      <c r="M69" s="129"/>
      <c r="N69" s="54">
        <f t="shared" si="10"/>
        <v>0</v>
      </c>
      <c r="O69" s="54">
        <f t="shared" si="11"/>
        <v>0</v>
      </c>
      <c r="P69" s="1"/>
    </row>
    <row r="70" spans="2:16" ht="12.5">
      <c r="B70" s="7" t="str">
        <f t="shared" si="5"/>
        <v/>
      </c>
      <c r="C70" s="50">
        <f>IF(D11="","-",+C69+1)</f>
        <v>2066</v>
      </c>
      <c r="D70" s="55">
        <f>IF(F69+SUM(E$17:E69)=D$10,F69,D$10-SUM(E$17:E69))</f>
        <v>0</v>
      </c>
      <c r="E70" s="377">
        <f t="shared" si="36"/>
        <v>0</v>
      </c>
      <c r="F70" s="55">
        <f t="shared" si="37"/>
        <v>0</v>
      </c>
      <c r="G70" s="378">
        <f t="shared" si="41"/>
        <v>0</v>
      </c>
      <c r="H70" s="363">
        <f t="shared" si="42"/>
        <v>0</v>
      </c>
      <c r="I70" s="52">
        <f t="shared" si="6"/>
        <v>0</v>
      </c>
      <c r="J70" s="52"/>
      <c r="K70" s="129"/>
      <c r="L70" s="54">
        <f t="shared" si="40"/>
        <v>0</v>
      </c>
      <c r="M70" s="129"/>
      <c r="N70" s="54">
        <f t="shared" si="10"/>
        <v>0</v>
      </c>
      <c r="O70" s="54">
        <f t="shared" si="11"/>
        <v>0</v>
      </c>
      <c r="P70" s="1"/>
    </row>
    <row r="71" spans="2:16" ht="12.5">
      <c r="B71" s="7" t="str">
        <f t="shared" si="5"/>
        <v/>
      </c>
      <c r="C71" s="50">
        <f>IF(D11="","-",+C70+1)</f>
        <v>2067</v>
      </c>
      <c r="D71" s="55">
        <f>IF(F70+SUM(E$17:E70)=D$10,F70,D$10-SUM(E$17:E70))</f>
        <v>0</v>
      </c>
      <c r="E71" s="377">
        <f t="shared" si="36"/>
        <v>0</v>
      </c>
      <c r="F71" s="55">
        <f t="shared" si="37"/>
        <v>0</v>
      </c>
      <c r="G71" s="378">
        <f t="shared" si="41"/>
        <v>0</v>
      </c>
      <c r="H71" s="363">
        <f t="shared" si="42"/>
        <v>0</v>
      </c>
      <c r="I71" s="52">
        <f t="shared" si="6"/>
        <v>0</v>
      </c>
      <c r="J71" s="52"/>
      <c r="K71" s="129"/>
      <c r="L71" s="54">
        <f t="shared" si="40"/>
        <v>0</v>
      </c>
      <c r="M71" s="129"/>
      <c r="N71" s="54">
        <f t="shared" si="10"/>
        <v>0</v>
      </c>
      <c r="O71" s="54">
        <f t="shared" si="11"/>
        <v>0</v>
      </c>
      <c r="P71" s="1"/>
    </row>
    <row r="72" spans="2:16" ht="13" thickBot="1">
      <c r="B72" s="7" t="str">
        <f t="shared" si="5"/>
        <v/>
      </c>
      <c r="C72" s="59">
        <f>IF(D11="","-",+C71+1)</f>
        <v>2068</v>
      </c>
      <c r="D72" s="55">
        <f>IF(F71+SUM(E$17:E71)=D$10,F71,D$10-SUM(E$17:E71))</f>
        <v>0</v>
      </c>
      <c r="E72" s="377">
        <f t="shared" si="36"/>
        <v>0</v>
      </c>
      <c r="F72" s="55">
        <f t="shared" si="37"/>
        <v>0</v>
      </c>
      <c r="G72" s="378">
        <f t="shared" si="41"/>
        <v>0</v>
      </c>
      <c r="H72" s="363">
        <f t="shared" si="42"/>
        <v>0</v>
      </c>
      <c r="I72" s="52">
        <f t="shared" si="6"/>
        <v>0</v>
      </c>
      <c r="J72" s="52"/>
      <c r="K72" s="130"/>
      <c r="L72" s="64">
        <f t="shared" si="40"/>
        <v>0</v>
      </c>
      <c r="M72" s="130"/>
      <c r="N72" s="64">
        <f t="shared" si="10"/>
        <v>0</v>
      </c>
      <c r="O72" s="64">
        <f t="shared" si="11"/>
        <v>0</v>
      </c>
      <c r="P72" s="1"/>
    </row>
    <row r="73" spans="2:16" ht="12.5">
      <c r="C73" s="12" t="s">
        <v>78</v>
      </c>
      <c r="D73" s="292"/>
      <c r="E73" s="292">
        <f>SUM(E17:E72)</f>
        <v>4316667.9999999991</v>
      </c>
      <c r="F73" s="292"/>
      <c r="G73" s="292">
        <f>SUM(G17:G72)</f>
        <v>15290634.627044346</v>
      </c>
      <c r="H73" s="292">
        <f>SUM(H17:H72)</f>
        <v>15290634.627044346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2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2:16" ht="13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39 of 77</v>
      </c>
    </row>
    <row r="84" spans="1:16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</row>
    <row r="86" spans="1:16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474506.84810459183</v>
      </c>
      <c r="N87" s="386">
        <f>IF(J92&lt;D11,0,VLOOKUP(J92,C17:O72,11))</f>
        <v>474506.84810459183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491751.87339361978</v>
      </c>
      <c r="N88" s="389">
        <f>IF(J92&lt;D11,0,VLOOKUP(J92,C99:P154,7))</f>
        <v>491751.87339361978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Ashdown West - Craig Junction 138KV Rebuild (tie w/PSO)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17245.025289027952</v>
      </c>
      <c r="N89" s="391">
        <f>+N88-N87</f>
        <v>17245.025289027952</v>
      </c>
      <c r="O89" s="392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</row>
    <row r="91" spans="1:16" ht="13.5" thickBot="1">
      <c r="C91" s="75" t="s">
        <v>85</v>
      </c>
      <c r="D91" s="91" t="str">
        <f>+D9</f>
        <v>TP2009092</v>
      </c>
      <c r="E91" s="76"/>
      <c r="F91" s="76"/>
      <c r="G91" s="76"/>
      <c r="H91" s="76"/>
      <c r="I91" s="76"/>
      <c r="J91" s="76"/>
    </row>
    <row r="92" spans="1:16" ht="13">
      <c r="C92" s="34" t="s">
        <v>51</v>
      </c>
      <c r="D92" s="427">
        <f>D10</f>
        <v>4316668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</row>
    <row r="93" spans="1:16" ht="12.5">
      <c r="C93" s="34" t="s">
        <v>54</v>
      </c>
      <c r="D93" s="88">
        <f>IF(D11=I10,"",D11)</f>
        <v>2013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3">
        <f>IF(D11=I10,"",D12)</f>
        <v>2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98106.090909090912</v>
      </c>
      <c r="K96" s="292"/>
      <c r="L96" s="292"/>
      <c r="M96" s="292"/>
      <c r="N96" s="292"/>
      <c r="O96" s="292"/>
      <c r="P96" s="1"/>
    </row>
    <row r="97" spans="1:16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4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</row>
    <row r="99" spans="1:16" ht="12.5">
      <c r="C99" s="50">
        <f>IF(D93= "","-",D93)</f>
        <v>2013</v>
      </c>
      <c r="D99" s="428">
        <v>0</v>
      </c>
      <c r="E99" s="429">
        <v>85637.440476190473</v>
      </c>
      <c r="F99" s="430">
        <v>4230489.5595238097</v>
      </c>
      <c r="G99" s="431">
        <v>2115244.7797619049</v>
      </c>
      <c r="H99" s="432">
        <v>371812.50753135112</v>
      </c>
      <c r="I99" s="433">
        <v>371812.50753135112</v>
      </c>
      <c r="J99" s="154">
        <v>0</v>
      </c>
      <c r="K99" s="54"/>
      <c r="L99" s="113">
        <f t="shared" ref="L99:L104" si="43">H99</f>
        <v>371812.50753135112</v>
      </c>
      <c r="M99" s="54">
        <f t="shared" ref="M99:M104" si="44">IF(L99&lt;&gt;0,+H99-L99,0)</f>
        <v>0</v>
      </c>
      <c r="N99" s="113">
        <f t="shared" ref="N99:N104" si="45">I99</f>
        <v>371812.50753135112</v>
      </c>
      <c r="O99" s="54">
        <f>IF(N99&lt;&gt;0,+I99-N99,0)</f>
        <v>0</v>
      </c>
      <c r="P99" s="54">
        <f>+O99-M99</f>
        <v>0</v>
      </c>
    </row>
    <row r="100" spans="1:16" ht="12.5">
      <c r="B100" s="7" t="str">
        <f>IF(D100=F99,"","IU")</f>
        <v/>
      </c>
      <c r="C100" s="50">
        <f>IF(D93="","-",+C99+1)</f>
        <v>2014</v>
      </c>
      <c r="D100" s="428">
        <v>4230489.5595238097</v>
      </c>
      <c r="E100" s="429">
        <v>102777.80952380953</v>
      </c>
      <c r="F100" s="430">
        <v>4127711.75</v>
      </c>
      <c r="G100" s="430">
        <v>4179100.6547619049</v>
      </c>
      <c r="H100" s="432">
        <v>670815.62922303798</v>
      </c>
      <c r="I100" s="433">
        <v>670815.62922303798</v>
      </c>
      <c r="J100" s="54">
        <f>+I100-H100</f>
        <v>0</v>
      </c>
      <c r="K100" s="54"/>
      <c r="L100" s="113">
        <f t="shared" si="43"/>
        <v>670815.62922303798</v>
      </c>
      <c r="M100" s="54">
        <f t="shared" si="44"/>
        <v>0</v>
      </c>
      <c r="N100" s="113">
        <f t="shared" si="45"/>
        <v>670815.62922303798</v>
      </c>
      <c r="O100" s="54">
        <f>IF(N100&lt;&gt;0,+I100-N100,0)</f>
        <v>0</v>
      </c>
      <c r="P100" s="54">
        <f>+O100-M100</f>
        <v>0</v>
      </c>
    </row>
    <row r="101" spans="1:16" ht="12.5">
      <c r="B101" s="7" t="str">
        <f t="shared" ref="B101:B154" si="46">IF(D101=F100,"","IU")</f>
        <v>IU</v>
      </c>
      <c r="C101" s="50">
        <f>IF(D93="","-",+C100+1)</f>
        <v>2015</v>
      </c>
      <c r="D101" s="428">
        <v>4128252.75</v>
      </c>
      <c r="E101" s="429">
        <v>102777.80952380953</v>
      </c>
      <c r="F101" s="430">
        <v>4025474.9404761903</v>
      </c>
      <c r="G101" s="430">
        <v>4076863.8452380951</v>
      </c>
      <c r="H101" s="432">
        <v>639981.58365995577</v>
      </c>
      <c r="I101" s="433">
        <v>639981.58365995577</v>
      </c>
      <c r="J101" s="54">
        <f>+I101-H101</f>
        <v>0</v>
      </c>
      <c r="K101" s="54"/>
      <c r="L101" s="113">
        <f t="shared" si="43"/>
        <v>639981.58365995577</v>
      </c>
      <c r="M101" s="54">
        <f t="shared" si="44"/>
        <v>0</v>
      </c>
      <c r="N101" s="113">
        <f t="shared" si="45"/>
        <v>639981.58365995577</v>
      </c>
      <c r="O101" s="54">
        <f>IF(N101&lt;&gt;0,+I101-N101,0)</f>
        <v>0</v>
      </c>
      <c r="P101" s="54">
        <f>+O101-M101</f>
        <v>0</v>
      </c>
    </row>
    <row r="102" spans="1:16" ht="12.5">
      <c r="B102" s="7" t="str">
        <f t="shared" si="46"/>
        <v/>
      </c>
      <c r="C102" s="50">
        <f>IF(D93="","-",+C101+1)</f>
        <v>2016</v>
      </c>
      <c r="D102" s="428">
        <v>4025474.9404761903</v>
      </c>
      <c r="E102" s="429">
        <v>100387.62790697675</v>
      </c>
      <c r="F102" s="430">
        <v>3925087.3125692136</v>
      </c>
      <c r="G102" s="430">
        <v>3975281.1265227022</v>
      </c>
      <c r="H102" s="432">
        <v>605049.52036198007</v>
      </c>
      <c r="I102" s="433">
        <v>605049.52036198007</v>
      </c>
      <c r="J102" s="54">
        <f t="shared" ref="J102:J154" si="47">+I102-H102</f>
        <v>0</v>
      </c>
      <c r="K102" s="54"/>
      <c r="L102" s="113">
        <f t="shared" si="43"/>
        <v>605049.52036198007</v>
      </c>
      <c r="M102" s="54">
        <f t="shared" si="44"/>
        <v>0</v>
      </c>
      <c r="N102" s="113">
        <f t="shared" si="45"/>
        <v>605049.52036198007</v>
      </c>
      <c r="O102" s="54">
        <f>IF(N102&lt;&gt;0,+I102-N102,0)</f>
        <v>0</v>
      </c>
      <c r="P102" s="54">
        <f>+O102-M102</f>
        <v>0</v>
      </c>
    </row>
    <row r="103" spans="1:16" ht="12.5">
      <c r="B103" s="7" t="str">
        <f t="shared" si="46"/>
        <v/>
      </c>
      <c r="C103" s="50">
        <f>IF(D93="","-",+C102+1)</f>
        <v>2017</v>
      </c>
      <c r="D103" s="428">
        <v>3925087.3125692136</v>
      </c>
      <c r="E103" s="429">
        <v>102777.80952380953</v>
      </c>
      <c r="F103" s="430">
        <v>3822309.5030454039</v>
      </c>
      <c r="G103" s="430">
        <v>3873698.4078073087</v>
      </c>
      <c r="H103" s="432">
        <v>573321.60174828372</v>
      </c>
      <c r="I103" s="433">
        <v>573321.60174828372</v>
      </c>
      <c r="J103" s="54">
        <f t="shared" si="47"/>
        <v>0</v>
      </c>
      <c r="K103" s="54"/>
      <c r="L103" s="113">
        <f t="shared" si="43"/>
        <v>573321.60174828372</v>
      </c>
      <c r="M103" s="54">
        <f t="shared" si="44"/>
        <v>0</v>
      </c>
      <c r="N103" s="113">
        <f t="shared" si="45"/>
        <v>573321.60174828372</v>
      </c>
      <c r="O103" s="54">
        <f>IF(N103&lt;&gt;0,+I103-N103,0)</f>
        <v>0</v>
      </c>
      <c r="P103" s="54">
        <f>+O103-M103</f>
        <v>0</v>
      </c>
    </row>
    <row r="104" spans="1:16" ht="12.5">
      <c r="B104" s="7" t="str">
        <f t="shared" si="46"/>
        <v/>
      </c>
      <c r="C104" s="50">
        <f>IF(D93="","-",+C103+1)</f>
        <v>2018</v>
      </c>
      <c r="D104" s="428">
        <v>3822309.5030454039</v>
      </c>
      <c r="E104" s="429">
        <v>102777.80952380953</v>
      </c>
      <c r="F104" s="430">
        <v>3719531.6935215942</v>
      </c>
      <c r="G104" s="430">
        <v>3770920.598283499</v>
      </c>
      <c r="H104" s="432">
        <v>501004.31746485061</v>
      </c>
      <c r="I104" s="433">
        <v>501004.31746485061</v>
      </c>
      <c r="J104" s="54">
        <f t="shared" si="47"/>
        <v>0</v>
      </c>
      <c r="K104" s="54"/>
      <c r="L104" s="113">
        <f t="shared" si="43"/>
        <v>501004.31746485061</v>
      </c>
      <c r="M104" s="54">
        <f t="shared" si="44"/>
        <v>0</v>
      </c>
      <c r="N104" s="113">
        <f t="shared" si="45"/>
        <v>501004.31746485061</v>
      </c>
      <c r="O104" s="54">
        <f t="shared" ref="O104:O130" si="48">IF(N104&lt;&gt;0,+I104-N104,0)</f>
        <v>0</v>
      </c>
      <c r="P104" s="54">
        <f t="shared" ref="P104:P130" si="49">+O104-M104</f>
        <v>0</v>
      </c>
    </row>
    <row r="105" spans="1:16" ht="12.5">
      <c r="B105" s="7" t="str">
        <f t="shared" si="46"/>
        <v/>
      </c>
      <c r="C105" s="50">
        <f>IF(D93="","-",+C104+1)</f>
        <v>2019</v>
      </c>
      <c r="D105" s="428">
        <v>3719531.6935215942</v>
      </c>
      <c r="E105" s="429">
        <v>100387.62790697675</v>
      </c>
      <c r="F105" s="430">
        <v>3619144.0656146174</v>
      </c>
      <c r="G105" s="430">
        <v>3669337.8795681056</v>
      </c>
      <c r="H105" s="432">
        <v>493155.55998343643</v>
      </c>
      <c r="I105" s="433">
        <v>493155.55998343643</v>
      </c>
      <c r="J105" s="54">
        <f t="shared" si="47"/>
        <v>0</v>
      </c>
      <c r="K105" s="54"/>
      <c r="L105" s="113">
        <f t="shared" ref="L105:L106" si="50">H105</f>
        <v>493155.55998343643</v>
      </c>
      <c r="M105" s="54">
        <f t="shared" ref="M105:M106" si="51">IF(L105&lt;&gt;0,+H105-L105,0)</f>
        <v>0</v>
      </c>
      <c r="N105" s="113">
        <f t="shared" ref="N105:N106" si="52">I105</f>
        <v>493155.55998343643</v>
      </c>
      <c r="O105" s="54">
        <f t="shared" si="48"/>
        <v>0</v>
      </c>
      <c r="P105" s="54">
        <f t="shared" si="49"/>
        <v>0</v>
      </c>
    </row>
    <row r="106" spans="1:16" ht="12.5">
      <c r="B106" s="7" t="str">
        <f t="shared" si="46"/>
        <v/>
      </c>
      <c r="C106" s="50">
        <f>IF(D93="","-",+C105+1)</f>
        <v>2020</v>
      </c>
      <c r="D106" s="428">
        <v>3619144.0656146174</v>
      </c>
      <c r="E106" s="429">
        <v>102777.80952380953</v>
      </c>
      <c r="F106" s="430">
        <v>3516366.2560908077</v>
      </c>
      <c r="G106" s="430">
        <v>3567755.1608527126</v>
      </c>
      <c r="H106" s="432">
        <v>486574.90560102114</v>
      </c>
      <c r="I106" s="433">
        <v>486574.90560102114</v>
      </c>
      <c r="J106" s="54">
        <f t="shared" si="47"/>
        <v>0</v>
      </c>
      <c r="K106" s="54"/>
      <c r="L106" s="113">
        <f t="shared" si="50"/>
        <v>486574.90560102114</v>
      </c>
      <c r="M106" s="54">
        <f t="shared" si="51"/>
        <v>0</v>
      </c>
      <c r="N106" s="113">
        <f t="shared" si="52"/>
        <v>486574.90560102114</v>
      </c>
      <c r="O106" s="54">
        <f t="shared" si="48"/>
        <v>0</v>
      </c>
      <c r="P106" s="54">
        <f t="shared" si="49"/>
        <v>0</v>
      </c>
    </row>
    <row r="107" spans="1:16" ht="12.5">
      <c r="B107" s="7" t="str">
        <f t="shared" si="46"/>
        <v/>
      </c>
      <c r="C107" s="50">
        <f>IF(D93="","-",+C106+1)</f>
        <v>2021</v>
      </c>
      <c r="D107" s="428">
        <v>3516366.2560908077</v>
      </c>
      <c r="E107" s="429">
        <v>105284.58536585367</v>
      </c>
      <c r="F107" s="430">
        <v>3411081.670724954</v>
      </c>
      <c r="G107" s="430">
        <v>3463723.9634078806</v>
      </c>
      <c r="H107" s="432">
        <v>498466.53143756086</v>
      </c>
      <c r="I107" s="433">
        <v>498466.53143756086</v>
      </c>
      <c r="J107" s="54">
        <f t="shared" si="47"/>
        <v>0</v>
      </c>
      <c r="K107" s="54"/>
      <c r="L107" s="113">
        <f t="shared" ref="L107" si="53">H107</f>
        <v>498466.53143756086</v>
      </c>
      <c r="M107" s="54">
        <f t="shared" ref="M107" si="54">IF(L107&lt;&gt;0,+H107-L107,0)</f>
        <v>0</v>
      </c>
      <c r="N107" s="113">
        <f t="shared" ref="N107" si="55">I107</f>
        <v>498466.53143756086</v>
      </c>
      <c r="O107" s="54">
        <f t="shared" ref="O107" si="56">IF(N107&lt;&gt;0,+I107-N107,0)</f>
        <v>0</v>
      </c>
      <c r="P107" s="54">
        <f t="shared" ref="P107" si="57">+O107-M107</f>
        <v>0</v>
      </c>
    </row>
    <row r="108" spans="1:16" ht="13">
      <c r="B108" s="7" t="str">
        <f t="shared" si="46"/>
        <v/>
      </c>
      <c r="C108" s="459">
        <f>IF(D93="","-",+C107+1)</f>
        <v>2022</v>
      </c>
      <c r="D108" s="12">
        <v>3411081.670724954</v>
      </c>
      <c r="E108" s="377">
        <v>102777.80952380953</v>
      </c>
      <c r="F108" s="55">
        <v>3308303.8612011443</v>
      </c>
      <c r="G108" s="55">
        <v>3359692.7659630491</v>
      </c>
      <c r="H108" s="379">
        <v>497400.0750990212</v>
      </c>
      <c r="I108" s="398">
        <v>497400.0750990212</v>
      </c>
      <c r="J108" s="54">
        <f t="shared" si="47"/>
        <v>0</v>
      </c>
      <c r="K108" s="54"/>
      <c r="L108" s="129"/>
      <c r="M108" s="54">
        <f t="shared" ref="M108:M130" si="58">IF(L108&lt;&gt;0,+H108-L108,0)</f>
        <v>0</v>
      </c>
      <c r="N108" s="129"/>
      <c r="O108" s="54">
        <f t="shared" si="48"/>
        <v>0</v>
      </c>
      <c r="P108" s="54">
        <f t="shared" si="49"/>
        <v>0</v>
      </c>
    </row>
    <row r="109" spans="1:16" ht="12.5">
      <c r="B109" s="7" t="str">
        <f t="shared" si="46"/>
        <v/>
      </c>
      <c r="C109" s="50">
        <f>IF(D93="","-",+C108+1)</f>
        <v>2023</v>
      </c>
      <c r="D109" s="12">
        <f>IF(F108+SUM(E$99:E108)=D$92,F108,D$92-SUM(E$99:E108))</f>
        <v>3308303.8612011443</v>
      </c>
      <c r="E109" s="377">
        <f t="shared" ref="E109:E154" si="59">IF(+$J$96&lt;F108,$J$96,D109)</f>
        <v>98106.090909090912</v>
      </c>
      <c r="F109" s="55">
        <f t="shared" ref="F109:F154" si="60">+D109-E109</f>
        <v>3210197.7702920535</v>
      </c>
      <c r="G109" s="55">
        <f t="shared" ref="G109:G154" si="61">+(F109+D109)/2</f>
        <v>3259250.8157465989</v>
      </c>
      <c r="H109" s="379">
        <f t="shared" ref="H109:H154" si="62">+J$94*G109+E109</f>
        <v>503968.66581662162</v>
      </c>
      <c r="I109" s="398">
        <f t="shared" ref="I109:I154" si="63">+J$95*G109+E109</f>
        <v>503968.66581662162</v>
      </c>
      <c r="J109" s="54">
        <f t="shared" si="47"/>
        <v>0</v>
      </c>
      <c r="K109" s="54"/>
      <c r="L109" s="129"/>
      <c r="M109" s="54">
        <f t="shared" si="58"/>
        <v>0</v>
      </c>
      <c r="N109" s="129"/>
      <c r="O109" s="54">
        <f t="shared" si="48"/>
        <v>0</v>
      </c>
      <c r="P109" s="54">
        <f t="shared" si="49"/>
        <v>0</v>
      </c>
    </row>
    <row r="110" spans="1:16" ht="12.5">
      <c r="B110" s="7" t="str">
        <f t="shared" si="46"/>
        <v/>
      </c>
      <c r="C110" s="50">
        <f>IF(D93="","-",+C109+1)</f>
        <v>2024</v>
      </c>
      <c r="D110" s="12">
        <f>IF(F109+SUM(E$99:E109)=D$92,F109,D$92-SUM(E$99:E109))</f>
        <v>3210197.7702920535</v>
      </c>
      <c r="E110" s="377">
        <f t="shared" si="59"/>
        <v>98106.090909090912</v>
      </c>
      <c r="F110" s="55">
        <f t="shared" si="60"/>
        <v>3112091.6793829626</v>
      </c>
      <c r="G110" s="55">
        <f t="shared" si="61"/>
        <v>3161144.7248375081</v>
      </c>
      <c r="H110" s="379">
        <f t="shared" si="62"/>
        <v>491751.87339361978</v>
      </c>
      <c r="I110" s="398">
        <f t="shared" si="63"/>
        <v>491751.87339361978</v>
      </c>
      <c r="J110" s="54">
        <f t="shared" si="47"/>
        <v>0</v>
      </c>
      <c r="K110" s="54"/>
      <c r="L110" s="129"/>
      <c r="M110" s="54">
        <f t="shared" si="58"/>
        <v>0</v>
      </c>
      <c r="N110" s="129"/>
      <c r="O110" s="54">
        <f t="shared" si="48"/>
        <v>0</v>
      </c>
      <c r="P110" s="54">
        <f t="shared" si="49"/>
        <v>0</v>
      </c>
    </row>
    <row r="111" spans="1:16" ht="12.5">
      <c r="B111" s="7" t="str">
        <f t="shared" si="46"/>
        <v/>
      </c>
      <c r="C111" s="50">
        <f>IF(D93="","-",+C110+1)</f>
        <v>2025</v>
      </c>
      <c r="D111" s="12">
        <f>IF(F110+SUM(E$99:E110)=D$92,F110,D$92-SUM(E$99:E110))</f>
        <v>3112091.6793829626</v>
      </c>
      <c r="E111" s="377">
        <f t="shared" si="59"/>
        <v>98106.090909090912</v>
      </c>
      <c r="F111" s="55">
        <f t="shared" si="60"/>
        <v>3013985.5884738718</v>
      </c>
      <c r="G111" s="55">
        <f t="shared" si="61"/>
        <v>3063038.6339284172</v>
      </c>
      <c r="H111" s="379">
        <f t="shared" si="62"/>
        <v>479535.08097061783</v>
      </c>
      <c r="I111" s="398">
        <f t="shared" si="63"/>
        <v>479535.08097061783</v>
      </c>
      <c r="J111" s="54">
        <f t="shared" si="47"/>
        <v>0</v>
      </c>
      <c r="K111" s="54"/>
      <c r="L111" s="129"/>
      <c r="M111" s="54">
        <f t="shared" si="58"/>
        <v>0</v>
      </c>
      <c r="N111" s="129"/>
      <c r="O111" s="54">
        <f t="shared" si="48"/>
        <v>0</v>
      </c>
      <c r="P111" s="54">
        <f t="shared" si="49"/>
        <v>0</v>
      </c>
    </row>
    <row r="112" spans="1:16" ht="12.5">
      <c r="B112" s="7" t="str">
        <f t="shared" si="46"/>
        <v/>
      </c>
      <c r="C112" s="50">
        <f>IF(D93="","-",+C111+1)</f>
        <v>2026</v>
      </c>
      <c r="D112" s="12">
        <f>IF(F111+SUM(E$99:E111)=D$92,F111,D$92-SUM(E$99:E111))</f>
        <v>3013985.5884738718</v>
      </c>
      <c r="E112" s="377">
        <f t="shared" si="59"/>
        <v>98106.090909090912</v>
      </c>
      <c r="F112" s="55">
        <f t="shared" si="60"/>
        <v>2915879.497564781</v>
      </c>
      <c r="G112" s="55">
        <f t="shared" si="61"/>
        <v>2964932.5430193264</v>
      </c>
      <c r="H112" s="379">
        <f t="shared" si="62"/>
        <v>467318.28854761587</v>
      </c>
      <c r="I112" s="398">
        <f t="shared" si="63"/>
        <v>467318.28854761587</v>
      </c>
      <c r="J112" s="54">
        <f t="shared" si="47"/>
        <v>0</v>
      </c>
      <c r="K112" s="54"/>
      <c r="L112" s="129"/>
      <c r="M112" s="54">
        <f t="shared" si="58"/>
        <v>0</v>
      </c>
      <c r="N112" s="129"/>
      <c r="O112" s="54">
        <f t="shared" si="48"/>
        <v>0</v>
      </c>
      <c r="P112" s="54">
        <f t="shared" si="49"/>
        <v>0</v>
      </c>
    </row>
    <row r="113" spans="2:16" ht="12.5">
      <c r="B113" s="7" t="str">
        <f t="shared" si="46"/>
        <v/>
      </c>
      <c r="C113" s="50">
        <f>IF(D93="","-",+C112+1)</f>
        <v>2027</v>
      </c>
      <c r="D113" s="12">
        <f>IF(F112+SUM(E$99:E112)=D$92,F112,D$92-SUM(E$99:E112))</f>
        <v>2915879.497564781</v>
      </c>
      <c r="E113" s="377">
        <f t="shared" si="59"/>
        <v>98106.090909090912</v>
      </c>
      <c r="F113" s="55">
        <f t="shared" si="60"/>
        <v>2817773.4066556902</v>
      </c>
      <c r="G113" s="55">
        <f t="shared" si="61"/>
        <v>2866826.4521102356</v>
      </c>
      <c r="H113" s="379">
        <f t="shared" si="62"/>
        <v>455101.49612461391</v>
      </c>
      <c r="I113" s="398">
        <f t="shared" si="63"/>
        <v>455101.49612461391</v>
      </c>
      <c r="J113" s="54">
        <f t="shared" si="47"/>
        <v>0</v>
      </c>
      <c r="K113" s="54"/>
      <c r="L113" s="129"/>
      <c r="M113" s="54">
        <f t="shared" si="58"/>
        <v>0</v>
      </c>
      <c r="N113" s="129"/>
      <c r="O113" s="54">
        <f t="shared" si="48"/>
        <v>0</v>
      </c>
      <c r="P113" s="54">
        <f t="shared" si="49"/>
        <v>0</v>
      </c>
    </row>
    <row r="114" spans="2:16" ht="12.5">
      <c r="B114" s="7" t="str">
        <f t="shared" si="46"/>
        <v/>
      </c>
      <c r="C114" s="50">
        <f>IF(D93="","-",+C113+1)</f>
        <v>2028</v>
      </c>
      <c r="D114" s="12">
        <f>IF(F113+SUM(E$99:E113)=D$92,F113,D$92-SUM(E$99:E113))</f>
        <v>2817773.4066556902</v>
      </c>
      <c r="E114" s="377">
        <f t="shared" si="59"/>
        <v>98106.090909090912</v>
      </c>
      <c r="F114" s="55">
        <f t="shared" si="60"/>
        <v>2719667.3157465993</v>
      </c>
      <c r="G114" s="55">
        <f t="shared" si="61"/>
        <v>2768720.3612011448</v>
      </c>
      <c r="H114" s="379">
        <f t="shared" si="62"/>
        <v>442884.70370161207</v>
      </c>
      <c r="I114" s="398">
        <f t="shared" si="63"/>
        <v>442884.70370161207</v>
      </c>
      <c r="J114" s="54">
        <f t="shared" si="47"/>
        <v>0</v>
      </c>
      <c r="K114" s="54"/>
      <c r="L114" s="129"/>
      <c r="M114" s="54">
        <f t="shared" si="58"/>
        <v>0</v>
      </c>
      <c r="N114" s="129"/>
      <c r="O114" s="54">
        <f t="shared" si="48"/>
        <v>0</v>
      </c>
      <c r="P114" s="54">
        <f t="shared" si="49"/>
        <v>0</v>
      </c>
    </row>
    <row r="115" spans="2:16" ht="12.5">
      <c r="B115" s="7" t="str">
        <f t="shared" si="46"/>
        <v/>
      </c>
      <c r="C115" s="50">
        <f>IF(D93="","-",+C114+1)</f>
        <v>2029</v>
      </c>
      <c r="D115" s="12">
        <f>IF(F114+SUM(E$99:E114)=D$92,F114,D$92-SUM(E$99:E114))</f>
        <v>2719667.3157465993</v>
      </c>
      <c r="E115" s="377">
        <f t="shared" si="59"/>
        <v>98106.090909090912</v>
      </c>
      <c r="F115" s="55">
        <f t="shared" si="60"/>
        <v>2621561.2248375085</v>
      </c>
      <c r="G115" s="55">
        <f t="shared" si="61"/>
        <v>2670614.2702920539</v>
      </c>
      <c r="H115" s="379">
        <f t="shared" si="62"/>
        <v>430667.91127861012</v>
      </c>
      <c r="I115" s="398">
        <f t="shared" si="63"/>
        <v>430667.91127861012</v>
      </c>
      <c r="J115" s="54">
        <f t="shared" si="47"/>
        <v>0</v>
      </c>
      <c r="K115" s="54"/>
      <c r="L115" s="129"/>
      <c r="M115" s="54">
        <f t="shared" si="58"/>
        <v>0</v>
      </c>
      <c r="N115" s="129"/>
      <c r="O115" s="54">
        <f t="shared" si="48"/>
        <v>0</v>
      </c>
      <c r="P115" s="54">
        <f t="shared" si="49"/>
        <v>0</v>
      </c>
    </row>
    <row r="116" spans="2:16" ht="12.5">
      <c r="B116" s="7" t="str">
        <f t="shared" si="46"/>
        <v/>
      </c>
      <c r="C116" s="50">
        <f>IF(D93="","-",+C115+1)</f>
        <v>2030</v>
      </c>
      <c r="D116" s="12">
        <f>IF(F115+SUM(E$99:E115)=D$92,F115,D$92-SUM(E$99:E115))</f>
        <v>2621561.2248375085</v>
      </c>
      <c r="E116" s="377">
        <f t="shared" si="59"/>
        <v>98106.090909090912</v>
      </c>
      <c r="F116" s="55">
        <f t="shared" si="60"/>
        <v>2523455.1339284177</v>
      </c>
      <c r="G116" s="55">
        <f t="shared" si="61"/>
        <v>2572508.1793829631</v>
      </c>
      <c r="H116" s="379">
        <f t="shared" si="62"/>
        <v>418451.11885560816</v>
      </c>
      <c r="I116" s="398">
        <f t="shared" si="63"/>
        <v>418451.11885560816</v>
      </c>
      <c r="J116" s="54">
        <f t="shared" si="47"/>
        <v>0</v>
      </c>
      <c r="K116" s="54"/>
      <c r="L116" s="129"/>
      <c r="M116" s="54">
        <f t="shared" si="58"/>
        <v>0</v>
      </c>
      <c r="N116" s="129"/>
      <c r="O116" s="54">
        <f t="shared" si="48"/>
        <v>0</v>
      </c>
      <c r="P116" s="54">
        <f t="shared" si="49"/>
        <v>0</v>
      </c>
    </row>
    <row r="117" spans="2:16" ht="12.5">
      <c r="B117" s="7" t="str">
        <f t="shared" si="46"/>
        <v/>
      </c>
      <c r="C117" s="50">
        <f>IF(D93="","-",+C116+1)</f>
        <v>2031</v>
      </c>
      <c r="D117" s="12">
        <f>IF(F116+SUM(E$99:E116)=D$92,F116,D$92-SUM(E$99:E116))</f>
        <v>2523455.1339284177</v>
      </c>
      <c r="E117" s="377">
        <f t="shared" si="59"/>
        <v>98106.090909090912</v>
      </c>
      <c r="F117" s="55">
        <f t="shared" si="60"/>
        <v>2425349.0430193269</v>
      </c>
      <c r="G117" s="55">
        <f t="shared" si="61"/>
        <v>2474402.0884738723</v>
      </c>
      <c r="H117" s="379">
        <f t="shared" si="62"/>
        <v>406234.32643260621</v>
      </c>
      <c r="I117" s="398">
        <f t="shared" si="63"/>
        <v>406234.32643260621</v>
      </c>
      <c r="J117" s="54">
        <f t="shared" si="47"/>
        <v>0</v>
      </c>
      <c r="K117" s="54"/>
      <c r="L117" s="129"/>
      <c r="M117" s="54">
        <f t="shared" si="58"/>
        <v>0</v>
      </c>
      <c r="N117" s="129"/>
      <c r="O117" s="54">
        <f t="shared" si="48"/>
        <v>0</v>
      </c>
      <c r="P117" s="54">
        <f t="shared" si="49"/>
        <v>0</v>
      </c>
    </row>
    <row r="118" spans="2:16" ht="12.5">
      <c r="B118" s="7" t="str">
        <f t="shared" si="46"/>
        <v/>
      </c>
      <c r="C118" s="50">
        <f>IF(D93="","-",+C117+1)</f>
        <v>2032</v>
      </c>
      <c r="D118" s="12">
        <f>IF(F117+SUM(E$99:E117)=D$92,F117,D$92-SUM(E$99:E117))</f>
        <v>2425349.0430193269</v>
      </c>
      <c r="E118" s="377">
        <f t="shared" si="59"/>
        <v>98106.090909090912</v>
      </c>
      <c r="F118" s="55">
        <f t="shared" si="60"/>
        <v>2327242.952110236</v>
      </c>
      <c r="G118" s="55">
        <f t="shared" si="61"/>
        <v>2376295.9975647815</v>
      </c>
      <c r="H118" s="379">
        <f t="shared" si="62"/>
        <v>394017.53400960437</v>
      </c>
      <c r="I118" s="398">
        <f t="shared" si="63"/>
        <v>394017.53400960437</v>
      </c>
      <c r="J118" s="54">
        <f t="shared" si="47"/>
        <v>0</v>
      </c>
      <c r="K118" s="54"/>
      <c r="L118" s="129"/>
      <c r="M118" s="54">
        <f t="shared" si="58"/>
        <v>0</v>
      </c>
      <c r="N118" s="129"/>
      <c r="O118" s="54">
        <f t="shared" si="48"/>
        <v>0</v>
      </c>
      <c r="P118" s="54">
        <f t="shared" si="49"/>
        <v>0</v>
      </c>
    </row>
    <row r="119" spans="2:16" ht="12.5">
      <c r="B119" s="7" t="str">
        <f t="shared" si="46"/>
        <v/>
      </c>
      <c r="C119" s="50">
        <f>IF(D93="","-",+C118+1)</f>
        <v>2033</v>
      </c>
      <c r="D119" s="12">
        <f>IF(F118+SUM(E$99:E118)=D$92,F118,D$92-SUM(E$99:E118))</f>
        <v>2327242.952110236</v>
      </c>
      <c r="E119" s="377">
        <f t="shared" si="59"/>
        <v>98106.090909090912</v>
      </c>
      <c r="F119" s="55">
        <f t="shared" si="60"/>
        <v>2229136.8612011452</v>
      </c>
      <c r="G119" s="55">
        <f t="shared" si="61"/>
        <v>2278189.9066556906</v>
      </c>
      <c r="H119" s="379">
        <f t="shared" si="62"/>
        <v>381800.74158660241</v>
      </c>
      <c r="I119" s="398">
        <f t="shared" si="63"/>
        <v>381800.74158660241</v>
      </c>
      <c r="J119" s="54">
        <f t="shared" si="47"/>
        <v>0</v>
      </c>
      <c r="K119" s="54"/>
      <c r="L119" s="129"/>
      <c r="M119" s="54">
        <f t="shared" si="58"/>
        <v>0</v>
      </c>
      <c r="N119" s="129"/>
      <c r="O119" s="54">
        <f t="shared" si="48"/>
        <v>0</v>
      </c>
      <c r="P119" s="54">
        <f t="shared" si="49"/>
        <v>0</v>
      </c>
    </row>
    <row r="120" spans="2:16" ht="12.5">
      <c r="B120" s="7" t="str">
        <f t="shared" si="46"/>
        <v/>
      </c>
      <c r="C120" s="50">
        <f>IF(D93="","-",+C119+1)</f>
        <v>2034</v>
      </c>
      <c r="D120" s="12">
        <f>IF(F119+SUM(E$99:E119)=D$92,F119,D$92-SUM(E$99:E119))</f>
        <v>2229136.8612011452</v>
      </c>
      <c r="E120" s="377">
        <f t="shared" si="59"/>
        <v>98106.090909090912</v>
      </c>
      <c r="F120" s="55">
        <f t="shared" si="60"/>
        <v>2131030.7702920544</v>
      </c>
      <c r="G120" s="55">
        <f t="shared" si="61"/>
        <v>2180083.8157465998</v>
      </c>
      <c r="H120" s="379">
        <f t="shared" si="62"/>
        <v>369583.94916360045</v>
      </c>
      <c r="I120" s="398">
        <f t="shared" si="63"/>
        <v>369583.94916360045</v>
      </c>
      <c r="J120" s="54">
        <f t="shared" si="47"/>
        <v>0</v>
      </c>
      <c r="K120" s="54"/>
      <c r="L120" s="129"/>
      <c r="M120" s="54">
        <f t="shared" si="58"/>
        <v>0</v>
      </c>
      <c r="N120" s="129"/>
      <c r="O120" s="54">
        <f t="shared" si="48"/>
        <v>0</v>
      </c>
      <c r="P120" s="54">
        <f t="shared" si="49"/>
        <v>0</v>
      </c>
    </row>
    <row r="121" spans="2:16" ht="12.5">
      <c r="B121" s="7" t="str">
        <f t="shared" si="46"/>
        <v/>
      </c>
      <c r="C121" s="50">
        <f>IF(D93="","-",+C120+1)</f>
        <v>2035</v>
      </c>
      <c r="D121" s="12">
        <f>IF(F120+SUM(E$99:E120)=D$92,F120,D$92-SUM(E$99:E120))</f>
        <v>2131030.7702920544</v>
      </c>
      <c r="E121" s="377">
        <f t="shared" si="59"/>
        <v>98106.090909090912</v>
      </c>
      <c r="F121" s="55">
        <f t="shared" si="60"/>
        <v>2032924.6793829636</v>
      </c>
      <c r="G121" s="55">
        <f t="shared" si="61"/>
        <v>2081977.724837509</v>
      </c>
      <c r="H121" s="379">
        <f t="shared" si="62"/>
        <v>357367.15674059856</v>
      </c>
      <c r="I121" s="398">
        <f t="shared" si="63"/>
        <v>357367.15674059856</v>
      </c>
      <c r="J121" s="54">
        <f t="shared" si="47"/>
        <v>0</v>
      </c>
      <c r="K121" s="54"/>
      <c r="L121" s="129"/>
      <c r="M121" s="54">
        <f t="shared" si="58"/>
        <v>0</v>
      </c>
      <c r="N121" s="129"/>
      <c r="O121" s="54">
        <f t="shared" si="48"/>
        <v>0</v>
      </c>
      <c r="P121" s="54">
        <f t="shared" si="49"/>
        <v>0</v>
      </c>
    </row>
    <row r="122" spans="2:16" ht="12.5">
      <c r="B122" s="7" t="str">
        <f t="shared" si="46"/>
        <v/>
      </c>
      <c r="C122" s="50">
        <f>IF(D93="","-",+C121+1)</f>
        <v>2036</v>
      </c>
      <c r="D122" s="12">
        <f>IF(F121+SUM(E$99:E121)=D$92,F121,D$92-SUM(E$99:E121))</f>
        <v>2032924.6793829636</v>
      </c>
      <c r="E122" s="377">
        <f t="shared" si="59"/>
        <v>98106.090909090912</v>
      </c>
      <c r="F122" s="55">
        <f t="shared" si="60"/>
        <v>1934818.5884738727</v>
      </c>
      <c r="G122" s="55">
        <f t="shared" si="61"/>
        <v>1983871.6339284182</v>
      </c>
      <c r="H122" s="379">
        <f t="shared" si="62"/>
        <v>345150.36431759666</v>
      </c>
      <c r="I122" s="398">
        <f t="shared" si="63"/>
        <v>345150.36431759666</v>
      </c>
      <c r="J122" s="54">
        <f t="shared" si="47"/>
        <v>0</v>
      </c>
      <c r="K122" s="54"/>
      <c r="L122" s="129"/>
      <c r="M122" s="54">
        <f t="shared" si="58"/>
        <v>0</v>
      </c>
      <c r="N122" s="129"/>
      <c r="O122" s="54">
        <f t="shared" si="48"/>
        <v>0</v>
      </c>
      <c r="P122" s="54">
        <f t="shared" si="49"/>
        <v>0</v>
      </c>
    </row>
    <row r="123" spans="2:16" ht="12.5">
      <c r="B123" s="7" t="str">
        <f t="shared" si="46"/>
        <v/>
      </c>
      <c r="C123" s="50">
        <f>IF(D93="","-",+C122+1)</f>
        <v>2037</v>
      </c>
      <c r="D123" s="12">
        <f>IF(F122+SUM(E$99:E122)=D$92,F122,D$92-SUM(E$99:E122))</f>
        <v>1934818.5884738727</v>
      </c>
      <c r="E123" s="377">
        <f t="shared" si="59"/>
        <v>98106.090909090912</v>
      </c>
      <c r="F123" s="55">
        <f t="shared" si="60"/>
        <v>1836712.4975647819</v>
      </c>
      <c r="G123" s="55">
        <f t="shared" si="61"/>
        <v>1885765.5430193273</v>
      </c>
      <c r="H123" s="379">
        <f t="shared" si="62"/>
        <v>332933.5718945947</v>
      </c>
      <c r="I123" s="398">
        <f t="shared" si="63"/>
        <v>332933.5718945947</v>
      </c>
      <c r="J123" s="54">
        <f t="shared" si="47"/>
        <v>0</v>
      </c>
      <c r="K123" s="54"/>
      <c r="L123" s="129"/>
      <c r="M123" s="54">
        <f t="shared" si="58"/>
        <v>0</v>
      </c>
      <c r="N123" s="129"/>
      <c r="O123" s="54">
        <f t="shared" si="48"/>
        <v>0</v>
      </c>
      <c r="P123" s="54">
        <f t="shared" si="49"/>
        <v>0</v>
      </c>
    </row>
    <row r="124" spans="2:16" ht="12.5">
      <c r="B124" s="7" t="str">
        <f t="shared" si="46"/>
        <v/>
      </c>
      <c r="C124" s="50">
        <f>IF(D93="","-",+C123+1)</f>
        <v>2038</v>
      </c>
      <c r="D124" s="12">
        <f>IF(F123+SUM(E$99:E123)=D$92,F123,D$92-SUM(E$99:E123))</f>
        <v>1836712.4975647819</v>
      </c>
      <c r="E124" s="377">
        <f t="shared" si="59"/>
        <v>98106.090909090912</v>
      </c>
      <c r="F124" s="55">
        <f t="shared" si="60"/>
        <v>1738606.4066556911</v>
      </c>
      <c r="G124" s="55">
        <f t="shared" si="61"/>
        <v>1787659.4521102365</v>
      </c>
      <c r="H124" s="379">
        <f t="shared" si="62"/>
        <v>320716.77947159274</v>
      </c>
      <c r="I124" s="398">
        <f t="shared" si="63"/>
        <v>320716.77947159274</v>
      </c>
      <c r="J124" s="54">
        <f t="shared" si="47"/>
        <v>0</v>
      </c>
      <c r="K124" s="54"/>
      <c r="L124" s="129"/>
      <c r="M124" s="54">
        <f t="shared" si="58"/>
        <v>0</v>
      </c>
      <c r="N124" s="129"/>
      <c r="O124" s="54">
        <f t="shared" si="48"/>
        <v>0</v>
      </c>
      <c r="P124" s="54">
        <f t="shared" si="49"/>
        <v>0</v>
      </c>
    </row>
    <row r="125" spans="2:16" ht="12.5">
      <c r="B125" s="7" t="str">
        <f t="shared" si="46"/>
        <v/>
      </c>
      <c r="C125" s="50">
        <f>IF(D93="","-",+C124+1)</f>
        <v>2039</v>
      </c>
      <c r="D125" s="12">
        <f>IF(F124+SUM(E$99:E124)=D$92,F124,D$92-SUM(E$99:E124))</f>
        <v>1738606.4066556911</v>
      </c>
      <c r="E125" s="377">
        <f t="shared" si="59"/>
        <v>98106.090909090912</v>
      </c>
      <c r="F125" s="55">
        <f t="shared" si="60"/>
        <v>1640500.3157466003</v>
      </c>
      <c r="G125" s="55">
        <f t="shared" si="61"/>
        <v>1689553.3612011457</v>
      </c>
      <c r="H125" s="379">
        <f t="shared" si="62"/>
        <v>308499.98704859085</v>
      </c>
      <c r="I125" s="398">
        <f t="shared" si="63"/>
        <v>308499.98704859085</v>
      </c>
      <c r="J125" s="54">
        <f t="shared" si="47"/>
        <v>0</v>
      </c>
      <c r="K125" s="54"/>
      <c r="L125" s="129"/>
      <c r="M125" s="54">
        <f t="shared" si="58"/>
        <v>0</v>
      </c>
      <c r="N125" s="129"/>
      <c r="O125" s="54">
        <f t="shared" si="48"/>
        <v>0</v>
      </c>
      <c r="P125" s="54">
        <f t="shared" si="49"/>
        <v>0</v>
      </c>
    </row>
    <row r="126" spans="2:16" ht="12.5">
      <c r="B126" s="7" t="str">
        <f t="shared" si="46"/>
        <v/>
      </c>
      <c r="C126" s="50">
        <f>IF(D93="","-",+C125+1)</f>
        <v>2040</v>
      </c>
      <c r="D126" s="12">
        <f>IF(F125+SUM(E$99:E125)=D$92,F125,D$92-SUM(E$99:E125))</f>
        <v>1640500.3157466003</v>
      </c>
      <c r="E126" s="377">
        <f t="shared" si="59"/>
        <v>98106.090909090912</v>
      </c>
      <c r="F126" s="55">
        <f t="shared" si="60"/>
        <v>1542394.2248375094</v>
      </c>
      <c r="G126" s="55">
        <f t="shared" si="61"/>
        <v>1591447.2702920549</v>
      </c>
      <c r="H126" s="379">
        <f t="shared" si="62"/>
        <v>296283.19462558895</v>
      </c>
      <c r="I126" s="398">
        <f t="shared" si="63"/>
        <v>296283.19462558895</v>
      </c>
      <c r="J126" s="54">
        <f t="shared" si="47"/>
        <v>0</v>
      </c>
      <c r="K126" s="54"/>
      <c r="L126" s="129"/>
      <c r="M126" s="54">
        <f t="shared" si="58"/>
        <v>0</v>
      </c>
      <c r="N126" s="129"/>
      <c r="O126" s="54">
        <f t="shared" si="48"/>
        <v>0</v>
      </c>
      <c r="P126" s="54">
        <f t="shared" si="49"/>
        <v>0</v>
      </c>
    </row>
    <row r="127" spans="2:16" ht="12.5">
      <c r="B127" s="7" t="str">
        <f t="shared" si="46"/>
        <v/>
      </c>
      <c r="C127" s="50">
        <f>IF(D93="","-",+C126+1)</f>
        <v>2041</v>
      </c>
      <c r="D127" s="12">
        <f>IF(F126+SUM(E$99:E126)=D$92,F126,D$92-SUM(E$99:E126))</f>
        <v>1542394.2248375094</v>
      </c>
      <c r="E127" s="377">
        <f t="shared" si="59"/>
        <v>98106.090909090912</v>
      </c>
      <c r="F127" s="55">
        <f t="shared" si="60"/>
        <v>1444288.1339284186</v>
      </c>
      <c r="G127" s="55">
        <f t="shared" si="61"/>
        <v>1493341.179382964</v>
      </c>
      <c r="H127" s="379">
        <f t="shared" si="62"/>
        <v>284066.40220258699</v>
      </c>
      <c r="I127" s="398">
        <f t="shared" si="63"/>
        <v>284066.40220258699</v>
      </c>
      <c r="J127" s="54">
        <f t="shared" si="47"/>
        <v>0</v>
      </c>
      <c r="K127" s="54"/>
      <c r="L127" s="129"/>
      <c r="M127" s="54">
        <f t="shared" si="58"/>
        <v>0</v>
      </c>
      <c r="N127" s="129"/>
      <c r="O127" s="54">
        <f t="shared" si="48"/>
        <v>0</v>
      </c>
      <c r="P127" s="54">
        <f t="shared" si="49"/>
        <v>0</v>
      </c>
    </row>
    <row r="128" spans="2:16" ht="12.5">
      <c r="B128" s="7" t="str">
        <f t="shared" si="46"/>
        <v/>
      </c>
      <c r="C128" s="50">
        <f>IF(D93="","-",+C127+1)</f>
        <v>2042</v>
      </c>
      <c r="D128" s="12">
        <f>IF(F127+SUM(E$99:E127)=D$92,F127,D$92-SUM(E$99:E127))</f>
        <v>1444288.1339284186</v>
      </c>
      <c r="E128" s="377">
        <f t="shared" si="59"/>
        <v>98106.090909090912</v>
      </c>
      <c r="F128" s="55">
        <f t="shared" si="60"/>
        <v>1346182.0430193278</v>
      </c>
      <c r="G128" s="55">
        <f t="shared" si="61"/>
        <v>1395235.0884738732</v>
      </c>
      <c r="H128" s="379">
        <f t="shared" si="62"/>
        <v>271849.60977958504</v>
      </c>
      <c r="I128" s="398">
        <f t="shared" si="63"/>
        <v>271849.60977958504</v>
      </c>
      <c r="J128" s="54">
        <f t="shared" si="47"/>
        <v>0</v>
      </c>
      <c r="K128" s="54"/>
      <c r="L128" s="129"/>
      <c r="M128" s="54">
        <f t="shared" si="58"/>
        <v>0</v>
      </c>
      <c r="N128" s="129"/>
      <c r="O128" s="54">
        <f t="shared" si="48"/>
        <v>0</v>
      </c>
      <c r="P128" s="54">
        <f t="shared" si="49"/>
        <v>0</v>
      </c>
    </row>
    <row r="129" spans="2:16" ht="12.5">
      <c r="B129" s="7" t="str">
        <f t="shared" si="46"/>
        <v/>
      </c>
      <c r="C129" s="50">
        <f>IF(D93="","-",+C128+1)</f>
        <v>2043</v>
      </c>
      <c r="D129" s="12">
        <f>IF(F128+SUM(E$99:E128)=D$92,F128,D$92-SUM(E$99:E128))</f>
        <v>1346182.0430193278</v>
      </c>
      <c r="E129" s="377">
        <f t="shared" si="59"/>
        <v>98106.090909090912</v>
      </c>
      <c r="F129" s="55">
        <f t="shared" si="60"/>
        <v>1248075.952110237</v>
      </c>
      <c r="G129" s="55">
        <f t="shared" si="61"/>
        <v>1297128.9975647824</v>
      </c>
      <c r="H129" s="379">
        <f t="shared" si="62"/>
        <v>259632.81735658314</v>
      </c>
      <c r="I129" s="398">
        <f t="shared" si="63"/>
        <v>259632.81735658314</v>
      </c>
      <c r="J129" s="54">
        <f t="shared" si="47"/>
        <v>0</v>
      </c>
      <c r="K129" s="54"/>
      <c r="L129" s="129"/>
      <c r="M129" s="54">
        <f t="shared" si="58"/>
        <v>0</v>
      </c>
      <c r="N129" s="129"/>
      <c r="O129" s="54">
        <f t="shared" si="48"/>
        <v>0</v>
      </c>
      <c r="P129" s="54">
        <f t="shared" si="49"/>
        <v>0</v>
      </c>
    </row>
    <row r="130" spans="2:16" ht="12.5">
      <c r="B130" s="7" t="str">
        <f t="shared" si="46"/>
        <v/>
      </c>
      <c r="C130" s="50">
        <f>IF(D93="","-",+C129+1)</f>
        <v>2044</v>
      </c>
      <c r="D130" s="12">
        <f>IF(F129+SUM(E$99:E129)=D$92,F129,D$92-SUM(E$99:E129))</f>
        <v>1248075.952110237</v>
      </c>
      <c r="E130" s="377">
        <f t="shared" si="59"/>
        <v>98106.090909090912</v>
      </c>
      <c r="F130" s="55">
        <f t="shared" si="60"/>
        <v>1149969.8612011462</v>
      </c>
      <c r="G130" s="55">
        <f t="shared" si="61"/>
        <v>1199022.9066556916</v>
      </c>
      <c r="H130" s="379">
        <f t="shared" si="62"/>
        <v>247416.02493358121</v>
      </c>
      <c r="I130" s="398">
        <f t="shared" si="63"/>
        <v>247416.02493358121</v>
      </c>
      <c r="J130" s="54">
        <f t="shared" si="47"/>
        <v>0</v>
      </c>
      <c r="K130" s="54"/>
      <c r="L130" s="129"/>
      <c r="M130" s="54">
        <f t="shared" si="58"/>
        <v>0</v>
      </c>
      <c r="N130" s="129"/>
      <c r="O130" s="54">
        <f t="shared" si="48"/>
        <v>0</v>
      </c>
      <c r="P130" s="54">
        <f t="shared" si="49"/>
        <v>0</v>
      </c>
    </row>
    <row r="131" spans="2:16" ht="12.5">
      <c r="B131" s="7" t="str">
        <f t="shared" si="46"/>
        <v/>
      </c>
      <c r="C131" s="50">
        <f>IF(D93="","-",+C130+1)</f>
        <v>2045</v>
      </c>
      <c r="D131" s="12">
        <f>IF(F130+SUM(E$99:E130)=D$92,F130,D$92-SUM(E$99:E130))</f>
        <v>1149969.8612011462</v>
      </c>
      <c r="E131" s="377">
        <f t="shared" si="59"/>
        <v>98106.090909090912</v>
      </c>
      <c r="F131" s="55">
        <f t="shared" si="60"/>
        <v>1051863.7702920553</v>
      </c>
      <c r="G131" s="55">
        <f t="shared" si="61"/>
        <v>1100916.8157466007</v>
      </c>
      <c r="H131" s="379">
        <f t="shared" si="62"/>
        <v>235199.23251057928</v>
      </c>
      <c r="I131" s="398">
        <f t="shared" si="63"/>
        <v>235199.23251057928</v>
      </c>
      <c r="J131" s="54">
        <f t="shared" si="47"/>
        <v>0</v>
      </c>
      <c r="K131" s="54"/>
      <c r="L131" s="129"/>
      <c r="M131" s="54">
        <f t="shared" ref="M131:M154" si="64">IF(L541&lt;&gt;0,+H541-L541,0)</f>
        <v>0</v>
      </c>
      <c r="N131" s="129"/>
      <c r="O131" s="54">
        <f t="shared" ref="O131:O154" si="65">IF(N541&lt;&gt;0,+I541-N541,0)</f>
        <v>0</v>
      </c>
      <c r="P131" s="54">
        <f t="shared" ref="P131:P154" si="66">+O541-M541</f>
        <v>0</v>
      </c>
    </row>
    <row r="132" spans="2:16" ht="12.5">
      <c r="B132" s="7" t="str">
        <f t="shared" si="46"/>
        <v/>
      </c>
      <c r="C132" s="50">
        <f>IF(D93="","-",+C131+1)</f>
        <v>2046</v>
      </c>
      <c r="D132" s="12">
        <f>IF(F131+SUM(E$99:E131)=D$92,F131,D$92-SUM(E$99:E131))</f>
        <v>1051863.7702920553</v>
      </c>
      <c r="E132" s="377">
        <f t="shared" si="59"/>
        <v>98106.090909090912</v>
      </c>
      <c r="F132" s="55">
        <f t="shared" si="60"/>
        <v>953757.67938296439</v>
      </c>
      <c r="G132" s="55">
        <f t="shared" si="61"/>
        <v>1002810.7248375099</v>
      </c>
      <c r="H132" s="379">
        <f t="shared" si="62"/>
        <v>222982.44008757736</v>
      </c>
      <c r="I132" s="398">
        <f t="shared" si="63"/>
        <v>222982.44008757736</v>
      </c>
      <c r="J132" s="54">
        <f t="shared" si="47"/>
        <v>0</v>
      </c>
      <c r="K132" s="54"/>
      <c r="L132" s="129"/>
      <c r="M132" s="54">
        <f t="shared" si="64"/>
        <v>0</v>
      </c>
      <c r="N132" s="129"/>
      <c r="O132" s="54">
        <f t="shared" si="65"/>
        <v>0</v>
      </c>
      <c r="P132" s="54">
        <f t="shared" si="66"/>
        <v>0</v>
      </c>
    </row>
    <row r="133" spans="2:16" ht="12.5">
      <c r="B133" s="7" t="str">
        <f t="shared" si="46"/>
        <v/>
      </c>
      <c r="C133" s="50">
        <f>IF(D93="","-",+C132+1)</f>
        <v>2047</v>
      </c>
      <c r="D133" s="12">
        <f>IF(F132+SUM(E$99:E132)=D$92,F132,D$92-SUM(E$99:E132))</f>
        <v>953757.67938296439</v>
      </c>
      <c r="E133" s="377">
        <f t="shared" si="59"/>
        <v>98106.090909090912</v>
      </c>
      <c r="F133" s="55">
        <f t="shared" si="60"/>
        <v>855651.58847387345</v>
      </c>
      <c r="G133" s="55">
        <f t="shared" si="61"/>
        <v>904704.63392841886</v>
      </c>
      <c r="H133" s="379">
        <f t="shared" si="62"/>
        <v>210765.6476645754</v>
      </c>
      <c r="I133" s="398">
        <f t="shared" si="63"/>
        <v>210765.6476645754</v>
      </c>
      <c r="J133" s="54">
        <f t="shared" si="47"/>
        <v>0</v>
      </c>
      <c r="K133" s="54"/>
      <c r="L133" s="129"/>
      <c r="M133" s="54">
        <f t="shared" si="64"/>
        <v>0</v>
      </c>
      <c r="N133" s="129"/>
      <c r="O133" s="54">
        <f t="shared" si="65"/>
        <v>0</v>
      </c>
      <c r="P133" s="54">
        <f t="shared" si="66"/>
        <v>0</v>
      </c>
    </row>
    <row r="134" spans="2:16" ht="12.5">
      <c r="B134" s="7" t="str">
        <f t="shared" si="46"/>
        <v/>
      </c>
      <c r="C134" s="50">
        <f>IF(D93="","-",+C133+1)</f>
        <v>2048</v>
      </c>
      <c r="D134" s="12">
        <f>IF(F133+SUM(E$99:E133)=D$92,F133,D$92-SUM(E$99:E133))</f>
        <v>855651.58847387345</v>
      </c>
      <c r="E134" s="377">
        <f t="shared" si="59"/>
        <v>98106.090909090912</v>
      </c>
      <c r="F134" s="55">
        <f t="shared" si="60"/>
        <v>757545.4975647825</v>
      </c>
      <c r="G134" s="55">
        <f t="shared" si="61"/>
        <v>806598.54301932803</v>
      </c>
      <c r="H134" s="379">
        <f t="shared" si="62"/>
        <v>198548.85524157347</v>
      </c>
      <c r="I134" s="398">
        <f t="shared" si="63"/>
        <v>198548.85524157347</v>
      </c>
      <c r="J134" s="54">
        <f t="shared" si="47"/>
        <v>0</v>
      </c>
      <c r="K134" s="54"/>
      <c r="L134" s="129"/>
      <c r="M134" s="54">
        <f t="shared" si="64"/>
        <v>0</v>
      </c>
      <c r="N134" s="129"/>
      <c r="O134" s="54">
        <f t="shared" si="65"/>
        <v>0</v>
      </c>
      <c r="P134" s="54">
        <f t="shared" si="66"/>
        <v>0</v>
      </c>
    </row>
    <row r="135" spans="2:16" ht="12.5">
      <c r="B135" s="7" t="str">
        <f t="shared" si="46"/>
        <v/>
      </c>
      <c r="C135" s="50">
        <f>IF(D93="","-",+C134+1)</f>
        <v>2049</v>
      </c>
      <c r="D135" s="12">
        <f>IF(F134+SUM(E$99:E134)=D$92,F134,D$92-SUM(E$99:E134))</f>
        <v>757545.4975647825</v>
      </c>
      <c r="E135" s="377">
        <f t="shared" si="59"/>
        <v>98106.090909090912</v>
      </c>
      <c r="F135" s="55">
        <f t="shared" si="60"/>
        <v>659439.40665569156</v>
      </c>
      <c r="G135" s="55">
        <f t="shared" si="61"/>
        <v>708492.45211023698</v>
      </c>
      <c r="H135" s="379">
        <f t="shared" si="62"/>
        <v>186332.06281857152</v>
      </c>
      <c r="I135" s="398">
        <f t="shared" si="63"/>
        <v>186332.06281857152</v>
      </c>
      <c r="J135" s="54">
        <f t="shared" si="47"/>
        <v>0</v>
      </c>
      <c r="K135" s="54"/>
      <c r="L135" s="129"/>
      <c r="M135" s="54">
        <f t="shared" si="64"/>
        <v>0</v>
      </c>
      <c r="N135" s="129"/>
      <c r="O135" s="54">
        <f t="shared" si="65"/>
        <v>0</v>
      </c>
      <c r="P135" s="54">
        <f t="shared" si="66"/>
        <v>0</v>
      </c>
    </row>
    <row r="136" spans="2:16" ht="12.5">
      <c r="B136" s="7" t="str">
        <f t="shared" si="46"/>
        <v/>
      </c>
      <c r="C136" s="50">
        <f>IF(D93="","-",+C135+1)</f>
        <v>2050</v>
      </c>
      <c r="D136" s="12">
        <f>IF(F135+SUM(E$99:E135)=D$92,F135,D$92-SUM(E$99:E135))</f>
        <v>659439.40665569156</v>
      </c>
      <c r="E136" s="377">
        <f t="shared" si="59"/>
        <v>98106.090909090912</v>
      </c>
      <c r="F136" s="55">
        <f t="shared" si="60"/>
        <v>561333.31574660062</v>
      </c>
      <c r="G136" s="55">
        <f t="shared" si="61"/>
        <v>610386.36120114615</v>
      </c>
      <c r="H136" s="379">
        <f t="shared" si="62"/>
        <v>174115.27039556959</v>
      </c>
      <c r="I136" s="398">
        <f t="shared" si="63"/>
        <v>174115.27039556959</v>
      </c>
      <c r="J136" s="54">
        <f t="shared" si="47"/>
        <v>0</v>
      </c>
      <c r="K136" s="54"/>
      <c r="L136" s="129"/>
      <c r="M136" s="54">
        <f t="shared" si="64"/>
        <v>0</v>
      </c>
      <c r="N136" s="129"/>
      <c r="O136" s="54">
        <f t="shared" si="65"/>
        <v>0</v>
      </c>
      <c r="P136" s="54">
        <f t="shared" si="66"/>
        <v>0</v>
      </c>
    </row>
    <row r="137" spans="2:16" ht="12.5">
      <c r="B137" s="7" t="str">
        <f t="shared" si="46"/>
        <v/>
      </c>
      <c r="C137" s="50">
        <f>IF(D93="","-",+C136+1)</f>
        <v>2051</v>
      </c>
      <c r="D137" s="12">
        <f>IF(F136+SUM(E$99:E136)=D$92,F136,D$92-SUM(E$99:E136))</f>
        <v>561333.31574660062</v>
      </c>
      <c r="E137" s="377">
        <f t="shared" si="59"/>
        <v>98106.090909090912</v>
      </c>
      <c r="F137" s="55">
        <f t="shared" si="60"/>
        <v>463227.22483750968</v>
      </c>
      <c r="G137" s="55">
        <f t="shared" si="61"/>
        <v>512280.27029205515</v>
      </c>
      <c r="H137" s="379">
        <f t="shared" si="62"/>
        <v>161898.47797256766</v>
      </c>
      <c r="I137" s="398">
        <f t="shared" si="63"/>
        <v>161898.47797256766</v>
      </c>
      <c r="J137" s="54">
        <f t="shared" si="47"/>
        <v>0</v>
      </c>
      <c r="K137" s="54"/>
      <c r="L137" s="129"/>
      <c r="M137" s="54">
        <f t="shared" si="64"/>
        <v>0</v>
      </c>
      <c r="N137" s="129"/>
      <c r="O137" s="54">
        <f t="shared" si="65"/>
        <v>0</v>
      </c>
      <c r="P137" s="54">
        <f t="shared" si="66"/>
        <v>0</v>
      </c>
    </row>
    <row r="138" spans="2:16" ht="12.5">
      <c r="B138" s="7" t="str">
        <f t="shared" si="46"/>
        <v/>
      </c>
      <c r="C138" s="50">
        <f>IF(D93="","-",+C137+1)</f>
        <v>2052</v>
      </c>
      <c r="D138" s="12">
        <f>IF(F137+SUM(E$99:E137)=D$92,F137,D$92-SUM(E$99:E137))</f>
        <v>463227.22483750968</v>
      </c>
      <c r="E138" s="377">
        <f t="shared" si="59"/>
        <v>98106.090909090912</v>
      </c>
      <c r="F138" s="55">
        <f t="shared" si="60"/>
        <v>365121.13392841874</v>
      </c>
      <c r="G138" s="55">
        <f t="shared" si="61"/>
        <v>414174.17938296421</v>
      </c>
      <c r="H138" s="379">
        <f t="shared" si="62"/>
        <v>149681.68554956571</v>
      </c>
      <c r="I138" s="398">
        <f t="shared" si="63"/>
        <v>149681.68554956571</v>
      </c>
      <c r="J138" s="54">
        <f t="shared" si="47"/>
        <v>0</v>
      </c>
      <c r="K138" s="54"/>
      <c r="L138" s="129"/>
      <c r="M138" s="54">
        <f t="shared" si="64"/>
        <v>0</v>
      </c>
      <c r="N138" s="129"/>
      <c r="O138" s="54">
        <f t="shared" si="65"/>
        <v>0</v>
      </c>
      <c r="P138" s="54">
        <f t="shared" si="66"/>
        <v>0</v>
      </c>
    </row>
    <row r="139" spans="2:16" ht="12.5">
      <c r="B139" s="7" t="str">
        <f t="shared" si="46"/>
        <v/>
      </c>
      <c r="C139" s="50">
        <f>IF(D93="","-",+C138+1)</f>
        <v>2053</v>
      </c>
      <c r="D139" s="12">
        <f>IF(F138+SUM(E$99:E138)=D$92,F138,D$92-SUM(E$99:E138))</f>
        <v>365121.13392841874</v>
      </c>
      <c r="E139" s="377">
        <f t="shared" si="59"/>
        <v>98106.090909090912</v>
      </c>
      <c r="F139" s="55">
        <f t="shared" si="60"/>
        <v>267015.0430193278</v>
      </c>
      <c r="G139" s="55">
        <f t="shared" si="61"/>
        <v>316068.08847387327</v>
      </c>
      <c r="H139" s="379">
        <f t="shared" si="62"/>
        <v>137464.89312656375</v>
      </c>
      <c r="I139" s="398">
        <f t="shared" si="63"/>
        <v>137464.89312656375</v>
      </c>
      <c r="J139" s="54">
        <f t="shared" si="47"/>
        <v>0</v>
      </c>
      <c r="K139" s="54"/>
      <c r="L139" s="129"/>
      <c r="M139" s="54">
        <f t="shared" si="64"/>
        <v>0</v>
      </c>
      <c r="N139" s="129"/>
      <c r="O139" s="54">
        <f t="shared" si="65"/>
        <v>0</v>
      </c>
      <c r="P139" s="54">
        <f t="shared" si="66"/>
        <v>0</v>
      </c>
    </row>
    <row r="140" spans="2:16" ht="12.5">
      <c r="B140" s="7" t="str">
        <f t="shared" si="46"/>
        <v/>
      </c>
      <c r="C140" s="50">
        <f>IF(D93="","-",+C139+1)</f>
        <v>2054</v>
      </c>
      <c r="D140" s="12">
        <f>IF(F139+SUM(E$99:E139)=D$92,F139,D$92-SUM(E$99:E139))</f>
        <v>267015.0430193278</v>
      </c>
      <c r="E140" s="377">
        <f t="shared" si="59"/>
        <v>98106.090909090912</v>
      </c>
      <c r="F140" s="55">
        <f t="shared" si="60"/>
        <v>168908.95211023689</v>
      </c>
      <c r="G140" s="55">
        <f t="shared" si="61"/>
        <v>217961.99756478233</v>
      </c>
      <c r="H140" s="379">
        <f t="shared" si="62"/>
        <v>125248.10070356182</v>
      </c>
      <c r="I140" s="398">
        <f t="shared" si="63"/>
        <v>125248.10070356182</v>
      </c>
      <c r="J140" s="54">
        <f t="shared" si="47"/>
        <v>0</v>
      </c>
      <c r="K140" s="54"/>
      <c r="L140" s="129"/>
      <c r="M140" s="54">
        <f t="shared" si="64"/>
        <v>0</v>
      </c>
      <c r="N140" s="129"/>
      <c r="O140" s="54">
        <f t="shared" si="65"/>
        <v>0</v>
      </c>
      <c r="P140" s="54">
        <f t="shared" si="66"/>
        <v>0</v>
      </c>
    </row>
    <row r="141" spans="2:16" ht="12.5">
      <c r="B141" s="7" t="str">
        <f t="shared" si="46"/>
        <v/>
      </c>
      <c r="C141" s="50">
        <f>IF(D93="","-",+C140+1)</f>
        <v>2055</v>
      </c>
      <c r="D141" s="12">
        <f>IF(F140+SUM(E$99:E140)=D$92,F140,D$92-SUM(E$99:E140))</f>
        <v>168908.95211023689</v>
      </c>
      <c r="E141" s="377">
        <f t="shared" si="59"/>
        <v>98106.090909090912</v>
      </c>
      <c r="F141" s="55">
        <f t="shared" si="60"/>
        <v>70802.861201145977</v>
      </c>
      <c r="G141" s="55">
        <f t="shared" si="61"/>
        <v>119855.90665569143</v>
      </c>
      <c r="H141" s="379">
        <f t="shared" si="62"/>
        <v>113031.3082805599</v>
      </c>
      <c r="I141" s="398">
        <f t="shared" si="63"/>
        <v>113031.3082805599</v>
      </c>
      <c r="J141" s="54">
        <f t="shared" si="47"/>
        <v>0</v>
      </c>
      <c r="K141" s="54"/>
      <c r="L141" s="129"/>
      <c r="M141" s="54">
        <f t="shared" si="64"/>
        <v>0</v>
      </c>
      <c r="N141" s="129"/>
      <c r="O141" s="54">
        <f t="shared" si="65"/>
        <v>0</v>
      </c>
      <c r="P141" s="54">
        <f t="shared" si="66"/>
        <v>0</v>
      </c>
    </row>
    <row r="142" spans="2:16" ht="12.5">
      <c r="B142" s="7" t="str">
        <f t="shared" si="46"/>
        <v/>
      </c>
      <c r="C142" s="50">
        <f>IF(D93="","-",+C141+1)</f>
        <v>2056</v>
      </c>
      <c r="D142" s="12">
        <f>IF(F141+SUM(E$99:E141)=D$92,F141,D$92-SUM(E$99:E141))</f>
        <v>70802.861201145977</v>
      </c>
      <c r="E142" s="377">
        <f t="shared" si="59"/>
        <v>70802.861201145977</v>
      </c>
      <c r="F142" s="55">
        <f t="shared" si="60"/>
        <v>0</v>
      </c>
      <c r="G142" s="55">
        <f t="shared" si="61"/>
        <v>35401.430600572989</v>
      </c>
      <c r="H142" s="379">
        <f t="shared" si="62"/>
        <v>75211.271781129981</v>
      </c>
      <c r="I142" s="398">
        <f t="shared" si="63"/>
        <v>75211.271781129981</v>
      </c>
      <c r="J142" s="54">
        <f t="shared" si="47"/>
        <v>0</v>
      </c>
      <c r="K142" s="54"/>
      <c r="L142" s="129"/>
      <c r="M142" s="54">
        <f t="shared" si="64"/>
        <v>0</v>
      </c>
      <c r="N142" s="129"/>
      <c r="O142" s="54">
        <f t="shared" si="65"/>
        <v>0</v>
      </c>
      <c r="P142" s="54">
        <f t="shared" si="66"/>
        <v>0</v>
      </c>
    </row>
    <row r="143" spans="2:16" ht="12.5">
      <c r="B143" s="7" t="str">
        <f t="shared" si="46"/>
        <v/>
      </c>
      <c r="C143" s="50">
        <f>IF(D93="","-",+C142+1)</f>
        <v>2057</v>
      </c>
      <c r="D143" s="12">
        <f>IF(F142+SUM(E$99:E142)=D$92,F142,D$92-SUM(E$99:E142))</f>
        <v>0</v>
      </c>
      <c r="E143" s="377">
        <f t="shared" si="59"/>
        <v>0</v>
      </c>
      <c r="F143" s="55">
        <f t="shared" si="60"/>
        <v>0</v>
      </c>
      <c r="G143" s="55">
        <f t="shared" si="61"/>
        <v>0</v>
      </c>
      <c r="H143" s="379">
        <f t="shared" si="62"/>
        <v>0</v>
      </c>
      <c r="I143" s="398">
        <f t="shared" si="63"/>
        <v>0</v>
      </c>
      <c r="J143" s="54">
        <f t="shared" si="47"/>
        <v>0</v>
      </c>
      <c r="K143" s="54"/>
      <c r="L143" s="129"/>
      <c r="M143" s="54">
        <f t="shared" si="64"/>
        <v>0</v>
      </c>
      <c r="N143" s="129"/>
      <c r="O143" s="54">
        <f t="shared" si="65"/>
        <v>0</v>
      </c>
      <c r="P143" s="54">
        <f t="shared" si="66"/>
        <v>0</v>
      </c>
    </row>
    <row r="144" spans="2:16" ht="12.5">
      <c r="B144" s="7" t="str">
        <f t="shared" si="46"/>
        <v/>
      </c>
      <c r="C144" s="50">
        <f>IF(D93="","-",+C143+1)</f>
        <v>2058</v>
      </c>
      <c r="D144" s="12">
        <f>IF(F143+SUM(E$99:E143)=D$92,F143,D$92-SUM(E$99:E143))</f>
        <v>0</v>
      </c>
      <c r="E144" s="377">
        <f t="shared" si="59"/>
        <v>0</v>
      </c>
      <c r="F144" s="55">
        <f t="shared" si="60"/>
        <v>0</v>
      </c>
      <c r="G144" s="55">
        <f t="shared" si="61"/>
        <v>0</v>
      </c>
      <c r="H144" s="379">
        <f t="shared" si="62"/>
        <v>0</v>
      </c>
      <c r="I144" s="398">
        <f t="shared" si="63"/>
        <v>0</v>
      </c>
      <c r="J144" s="54">
        <f t="shared" si="47"/>
        <v>0</v>
      </c>
      <c r="K144" s="54"/>
      <c r="L144" s="129"/>
      <c r="M144" s="54">
        <f t="shared" si="64"/>
        <v>0</v>
      </c>
      <c r="N144" s="129"/>
      <c r="O144" s="54">
        <f t="shared" si="65"/>
        <v>0</v>
      </c>
      <c r="P144" s="54">
        <f t="shared" si="66"/>
        <v>0</v>
      </c>
    </row>
    <row r="145" spans="2:16" ht="12.5">
      <c r="B145" s="7" t="str">
        <f t="shared" si="46"/>
        <v/>
      </c>
      <c r="C145" s="50">
        <f>IF(D93="","-",+C144+1)</f>
        <v>2059</v>
      </c>
      <c r="D145" s="12">
        <f>IF(F144+SUM(E$99:E144)=D$92,F144,D$92-SUM(E$99:E144))</f>
        <v>0</v>
      </c>
      <c r="E145" s="377">
        <f t="shared" si="59"/>
        <v>0</v>
      </c>
      <c r="F145" s="55">
        <f t="shared" si="60"/>
        <v>0</v>
      </c>
      <c r="G145" s="55">
        <f t="shared" si="61"/>
        <v>0</v>
      </c>
      <c r="H145" s="379">
        <f t="shared" si="62"/>
        <v>0</v>
      </c>
      <c r="I145" s="398">
        <f t="shared" si="63"/>
        <v>0</v>
      </c>
      <c r="J145" s="54">
        <f t="shared" si="47"/>
        <v>0</v>
      </c>
      <c r="K145" s="54"/>
      <c r="L145" s="129"/>
      <c r="M145" s="54">
        <f t="shared" si="64"/>
        <v>0</v>
      </c>
      <c r="N145" s="129"/>
      <c r="O145" s="54">
        <f t="shared" si="65"/>
        <v>0</v>
      </c>
      <c r="P145" s="54">
        <f t="shared" si="66"/>
        <v>0</v>
      </c>
    </row>
    <row r="146" spans="2:16" ht="12.5">
      <c r="B146" s="7" t="str">
        <f t="shared" si="46"/>
        <v/>
      </c>
      <c r="C146" s="50">
        <f>IF(D93="","-",+C145+1)</f>
        <v>2060</v>
      </c>
      <c r="D146" s="12">
        <f>IF(F145+SUM(E$99:E145)=D$92,F145,D$92-SUM(E$99:E145))</f>
        <v>0</v>
      </c>
      <c r="E146" s="377">
        <f t="shared" si="59"/>
        <v>0</v>
      </c>
      <c r="F146" s="55">
        <f t="shared" si="60"/>
        <v>0</v>
      </c>
      <c r="G146" s="55">
        <f t="shared" si="61"/>
        <v>0</v>
      </c>
      <c r="H146" s="379">
        <f t="shared" si="62"/>
        <v>0</v>
      </c>
      <c r="I146" s="398">
        <f t="shared" si="63"/>
        <v>0</v>
      </c>
      <c r="J146" s="54">
        <f t="shared" si="47"/>
        <v>0</v>
      </c>
      <c r="K146" s="54"/>
      <c r="L146" s="129"/>
      <c r="M146" s="54">
        <f t="shared" si="64"/>
        <v>0</v>
      </c>
      <c r="N146" s="129"/>
      <c r="O146" s="54">
        <f t="shared" si="65"/>
        <v>0</v>
      </c>
      <c r="P146" s="54">
        <f t="shared" si="66"/>
        <v>0</v>
      </c>
    </row>
    <row r="147" spans="2:16" ht="12.5">
      <c r="B147" s="7" t="str">
        <f t="shared" si="46"/>
        <v/>
      </c>
      <c r="C147" s="50">
        <f>IF(D93="","-",+C146+1)</f>
        <v>2061</v>
      </c>
      <c r="D147" s="12">
        <f>IF(F146+SUM(E$99:E146)=D$92,F146,D$92-SUM(E$99:E146))</f>
        <v>0</v>
      </c>
      <c r="E147" s="377">
        <f t="shared" si="59"/>
        <v>0</v>
      </c>
      <c r="F147" s="55">
        <f t="shared" si="60"/>
        <v>0</v>
      </c>
      <c r="G147" s="55">
        <f t="shared" si="61"/>
        <v>0</v>
      </c>
      <c r="H147" s="379">
        <f t="shared" si="62"/>
        <v>0</v>
      </c>
      <c r="I147" s="398">
        <f t="shared" si="63"/>
        <v>0</v>
      </c>
      <c r="J147" s="54">
        <f t="shared" si="47"/>
        <v>0</v>
      </c>
      <c r="K147" s="54"/>
      <c r="L147" s="129"/>
      <c r="M147" s="54">
        <f t="shared" si="64"/>
        <v>0</v>
      </c>
      <c r="N147" s="129"/>
      <c r="O147" s="54">
        <f t="shared" si="65"/>
        <v>0</v>
      </c>
      <c r="P147" s="54">
        <f t="shared" si="66"/>
        <v>0</v>
      </c>
    </row>
    <row r="148" spans="2:16" ht="12.5">
      <c r="B148" s="7" t="str">
        <f t="shared" si="46"/>
        <v/>
      </c>
      <c r="C148" s="50">
        <f>IF(D93="","-",+C147+1)</f>
        <v>2062</v>
      </c>
      <c r="D148" s="12">
        <f>IF(F147+SUM(E$99:E147)=D$92,F147,D$92-SUM(E$99:E147))</f>
        <v>0</v>
      </c>
      <c r="E148" s="377">
        <f t="shared" si="59"/>
        <v>0</v>
      </c>
      <c r="F148" s="55">
        <f t="shared" si="60"/>
        <v>0</v>
      </c>
      <c r="G148" s="55">
        <f t="shared" si="61"/>
        <v>0</v>
      </c>
      <c r="H148" s="379">
        <f t="shared" si="62"/>
        <v>0</v>
      </c>
      <c r="I148" s="398">
        <f t="shared" si="63"/>
        <v>0</v>
      </c>
      <c r="J148" s="54">
        <f t="shared" si="47"/>
        <v>0</v>
      </c>
      <c r="K148" s="54"/>
      <c r="L148" s="129"/>
      <c r="M148" s="54">
        <f t="shared" si="64"/>
        <v>0</v>
      </c>
      <c r="N148" s="129"/>
      <c r="O148" s="54">
        <f t="shared" si="65"/>
        <v>0</v>
      </c>
      <c r="P148" s="54">
        <f t="shared" si="66"/>
        <v>0</v>
      </c>
    </row>
    <row r="149" spans="2:16" ht="12.5">
      <c r="B149" s="7" t="str">
        <f t="shared" si="46"/>
        <v/>
      </c>
      <c r="C149" s="50">
        <f>IF(D93="","-",+C148+1)</f>
        <v>2063</v>
      </c>
      <c r="D149" s="12">
        <f>IF(F148+SUM(E$99:E148)=D$92,F148,D$92-SUM(E$99:E148))</f>
        <v>0</v>
      </c>
      <c r="E149" s="377">
        <f t="shared" si="59"/>
        <v>0</v>
      </c>
      <c r="F149" s="55">
        <f t="shared" si="60"/>
        <v>0</v>
      </c>
      <c r="G149" s="55">
        <f t="shared" si="61"/>
        <v>0</v>
      </c>
      <c r="H149" s="379">
        <f t="shared" si="62"/>
        <v>0</v>
      </c>
      <c r="I149" s="398">
        <f t="shared" si="63"/>
        <v>0</v>
      </c>
      <c r="J149" s="54">
        <f t="shared" si="47"/>
        <v>0</v>
      </c>
      <c r="K149" s="54"/>
      <c r="L149" s="129"/>
      <c r="M149" s="54">
        <f t="shared" si="64"/>
        <v>0</v>
      </c>
      <c r="N149" s="129"/>
      <c r="O149" s="54">
        <f t="shared" si="65"/>
        <v>0</v>
      </c>
      <c r="P149" s="54">
        <f t="shared" si="66"/>
        <v>0</v>
      </c>
    </row>
    <row r="150" spans="2:16" ht="12.5">
      <c r="B150" s="7" t="str">
        <f t="shared" si="46"/>
        <v/>
      </c>
      <c r="C150" s="50">
        <f>IF(D93="","-",+C149+1)</f>
        <v>2064</v>
      </c>
      <c r="D150" s="12">
        <f>IF(F149+SUM(E$99:E149)=D$92,F149,D$92-SUM(E$99:E149))</f>
        <v>0</v>
      </c>
      <c r="E150" s="377">
        <f t="shared" si="59"/>
        <v>0</v>
      </c>
      <c r="F150" s="55">
        <f t="shared" si="60"/>
        <v>0</v>
      </c>
      <c r="G150" s="55">
        <f t="shared" si="61"/>
        <v>0</v>
      </c>
      <c r="H150" s="379">
        <f t="shared" si="62"/>
        <v>0</v>
      </c>
      <c r="I150" s="398">
        <f t="shared" si="63"/>
        <v>0</v>
      </c>
      <c r="J150" s="54">
        <f t="shared" si="47"/>
        <v>0</v>
      </c>
      <c r="K150" s="54"/>
      <c r="L150" s="129"/>
      <c r="M150" s="54">
        <f t="shared" si="64"/>
        <v>0</v>
      </c>
      <c r="N150" s="129"/>
      <c r="O150" s="54">
        <f t="shared" si="65"/>
        <v>0</v>
      </c>
      <c r="P150" s="54">
        <f t="shared" si="66"/>
        <v>0</v>
      </c>
    </row>
    <row r="151" spans="2:16" ht="12.5">
      <c r="B151" s="7" t="str">
        <f t="shared" si="46"/>
        <v/>
      </c>
      <c r="C151" s="50">
        <f>IF(D93="","-",+C150+1)</f>
        <v>2065</v>
      </c>
      <c r="D151" s="12">
        <f>IF(F150+SUM(E$99:E150)=D$92,F150,D$92-SUM(E$99:E150))</f>
        <v>0</v>
      </c>
      <c r="E151" s="377">
        <f t="shared" si="59"/>
        <v>0</v>
      </c>
      <c r="F151" s="55">
        <f t="shared" si="60"/>
        <v>0</v>
      </c>
      <c r="G151" s="55">
        <f t="shared" si="61"/>
        <v>0</v>
      </c>
      <c r="H151" s="379">
        <f t="shared" si="62"/>
        <v>0</v>
      </c>
      <c r="I151" s="398">
        <f t="shared" si="63"/>
        <v>0</v>
      </c>
      <c r="J151" s="54">
        <f t="shared" si="47"/>
        <v>0</v>
      </c>
      <c r="K151" s="54"/>
      <c r="L151" s="129"/>
      <c r="M151" s="54">
        <f t="shared" si="64"/>
        <v>0</v>
      </c>
      <c r="N151" s="129"/>
      <c r="O151" s="54">
        <f t="shared" si="65"/>
        <v>0</v>
      </c>
      <c r="P151" s="54">
        <f t="shared" si="66"/>
        <v>0</v>
      </c>
    </row>
    <row r="152" spans="2:16" ht="12.5">
      <c r="B152" s="7" t="str">
        <f t="shared" si="46"/>
        <v/>
      </c>
      <c r="C152" s="50">
        <f>IF(D93="","-",+C151+1)</f>
        <v>2066</v>
      </c>
      <c r="D152" s="12">
        <f>IF(F151+SUM(E$99:E151)=D$92,F151,D$92-SUM(E$99:E151))</f>
        <v>0</v>
      </c>
      <c r="E152" s="377">
        <f t="shared" si="59"/>
        <v>0</v>
      </c>
      <c r="F152" s="55">
        <f t="shared" si="60"/>
        <v>0</v>
      </c>
      <c r="G152" s="55">
        <f t="shared" si="61"/>
        <v>0</v>
      </c>
      <c r="H152" s="379">
        <f t="shared" si="62"/>
        <v>0</v>
      </c>
      <c r="I152" s="398">
        <f t="shared" si="63"/>
        <v>0</v>
      </c>
      <c r="J152" s="54">
        <f t="shared" si="47"/>
        <v>0</v>
      </c>
      <c r="K152" s="54"/>
      <c r="L152" s="129"/>
      <c r="M152" s="54">
        <f t="shared" si="64"/>
        <v>0</v>
      </c>
      <c r="N152" s="129"/>
      <c r="O152" s="54">
        <f t="shared" si="65"/>
        <v>0</v>
      </c>
      <c r="P152" s="54">
        <f t="shared" si="66"/>
        <v>0</v>
      </c>
    </row>
    <row r="153" spans="2:16" ht="12.5">
      <c r="B153" s="7" t="str">
        <f t="shared" si="46"/>
        <v/>
      </c>
      <c r="C153" s="50">
        <f>IF(D93="","-",+C152+1)</f>
        <v>2067</v>
      </c>
      <c r="D153" s="12">
        <f>IF(F152+SUM(E$99:E152)=D$92,F152,D$92-SUM(E$99:E152))</f>
        <v>0</v>
      </c>
      <c r="E153" s="377">
        <f t="shared" si="59"/>
        <v>0</v>
      </c>
      <c r="F153" s="55">
        <f t="shared" si="60"/>
        <v>0</v>
      </c>
      <c r="G153" s="55">
        <f t="shared" si="61"/>
        <v>0</v>
      </c>
      <c r="H153" s="379">
        <f t="shared" si="62"/>
        <v>0</v>
      </c>
      <c r="I153" s="398">
        <f t="shared" si="63"/>
        <v>0</v>
      </c>
      <c r="J153" s="54">
        <f t="shared" si="47"/>
        <v>0</v>
      </c>
      <c r="K153" s="54"/>
      <c r="L153" s="129"/>
      <c r="M153" s="54">
        <f t="shared" si="64"/>
        <v>0</v>
      </c>
      <c r="N153" s="129"/>
      <c r="O153" s="54">
        <f t="shared" si="65"/>
        <v>0</v>
      </c>
      <c r="P153" s="54">
        <f t="shared" si="66"/>
        <v>0</v>
      </c>
    </row>
    <row r="154" spans="2:16" ht="13" thickBot="1">
      <c r="B154" s="7" t="str">
        <f t="shared" si="46"/>
        <v/>
      </c>
      <c r="C154" s="59">
        <f>IF(D93="","-",+C153+1)</f>
        <v>2068</v>
      </c>
      <c r="D154" s="12">
        <f>IF(F153+SUM(E$99:E153)=D$92,F153,D$92-SUM(E$99:E153))</f>
        <v>0</v>
      </c>
      <c r="E154" s="377">
        <f t="shared" si="59"/>
        <v>0</v>
      </c>
      <c r="F154" s="55">
        <f t="shared" si="60"/>
        <v>0</v>
      </c>
      <c r="G154" s="55">
        <f t="shared" si="61"/>
        <v>0</v>
      </c>
      <c r="H154" s="379">
        <f t="shared" si="62"/>
        <v>0</v>
      </c>
      <c r="I154" s="398">
        <f t="shared" si="63"/>
        <v>0</v>
      </c>
      <c r="J154" s="54">
        <f t="shared" si="47"/>
        <v>0</v>
      </c>
      <c r="K154" s="54"/>
      <c r="L154" s="130"/>
      <c r="M154" s="64">
        <f t="shared" si="64"/>
        <v>0</v>
      </c>
      <c r="N154" s="130"/>
      <c r="O154" s="64">
        <f t="shared" si="65"/>
        <v>0</v>
      </c>
      <c r="P154" s="64">
        <f t="shared" si="66"/>
        <v>0</v>
      </c>
    </row>
    <row r="155" spans="2:16" ht="12.5">
      <c r="C155" s="12" t="s">
        <v>78</v>
      </c>
      <c r="D155" s="292"/>
      <c r="E155" s="292">
        <f>SUM(E99:E154)</f>
        <v>4316667.9999999981</v>
      </c>
      <c r="F155" s="292"/>
      <c r="G155" s="292"/>
      <c r="H155" s="292">
        <f>SUM(H99:H154)</f>
        <v>15593293.076495128</v>
      </c>
      <c r="I155" s="292">
        <f>SUM(I99:I154)</f>
        <v>15593293.076495128</v>
      </c>
      <c r="J155" s="292">
        <f>SUM(J99:J154)</f>
        <v>0</v>
      </c>
      <c r="K155" s="292"/>
      <c r="L155" s="292"/>
      <c r="M155" s="292"/>
      <c r="N155" s="292"/>
      <c r="O155" s="292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</row>
    <row r="157" spans="2:16" ht="12.5">
      <c r="C157" s="85"/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</row>
    <row r="159" spans="2:16" ht="13">
      <c r="C159" s="25" t="s">
        <v>79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79" priority="1" stopIfTrue="1" operator="equal">
      <formula>$I$10</formula>
    </cfRule>
  </conditionalFormatting>
  <conditionalFormatting sqref="C99:C154">
    <cfRule type="cellIs" dxfId="7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89"/>
  <dimension ref="A1:P162"/>
  <sheetViews>
    <sheetView topLeftCell="A15" zoomScaleNormal="100" zoomScaleSheetLayoutView="80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40 of 77</v>
      </c>
    </row>
    <row r="2" spans="1:16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/>
      <c r="P3" s="97">
        <v>1</v>
      </c>
    </row>
    <row r="4" spans="1:16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6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1055570.9421526166</v>
      </c>
      <c r="P5" s="1"/>
    </row>
    <row r="6" spans="1:16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1055570.9421526166</v>
      </c>
      <c r="O6" s="1"/>
      <c r="P6" s="1"/>
    </row>
    <row r="7" spans="1:16" ht="13.5" thickBot="1">
      <c r="C7" s="25" t="s">
        <v>48</v>
      </c>
      <c r="D7" s="90" t="s">
        <v>310</v>
      </c>
      <c r="E7" s="405"/>
      <c r="F7" s="405"/>
      <c r="G7" s="1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464</v>
      </c>
      <c r="E9" s="435" t="s">
        <v>324</v>
      </c>
      <c r="F9" s="31"/>
      <c r="G9" s="461" t="s">
        <v>554</v>
      </c>
      <c r="H9" s="31"/>
      <c r="I9" s="32"/>
      <c r="J9" s="33"/>
      <c r="P9" s="1"/>
    </row>
    <row r="10" spans="1:16" ht="13">
      <c r="C10" s="34" t="s">
        <v>51</v>
      </c>
      <c r="D10" s="362">
        <v>9637037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6" ht="12.5">
      <c r="C11" s="34" t="s">
        <v>54</v>
      </c>
      <c r="D11" s="37">
        <v>2014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2">
        <v>6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235049.68292682926</v>
      </c>
      <c r="J14" s="292"/>
      <c r="K14" s="292"/>
      <c r="L14" s="292"/>
      <c r="M14" s="292"/>
      <c r="N14" s="292"/>
      <c r="O14" s="1"/>
      <c r="P14" s="1"/>
    </row>
    <row r="15" spans="1:16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42" t="s">
        <v>68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2014</v>
      </c>
      <c r="D17" s="428">
        <v>9550200</v>
      </c>
      <c r="E17" s="436">
        <v>151590.47619047618</v>
      </c>
      <c r="F17" s="428">
        <v>9398609.5238095243</v>
      </c>
      <c r="G17" s="436">
        <v>1419561.6638908591</v>
      </c>
      <c r="H17" s="437">
        <v>1419561.6638908591</v>
      </c>
      <c r="I17" s="422">
        <v>0</v>
      </c>
      <c r="J17" s="52"/>
      <c r="K17" s="112">
        <f t="shared" ref="K17:K22" si="0">G17</f>
        <v>1419561.6638908591</v>
      </c>
      <c r="L17" s="53">
        <f t="shared" ref="L17:L22" si="1">IF(K17&lt;&gt;0,+G17-K17,0)</f>
        <v>0</v>
      </c>
      <c r="M17" s="112">
        <f t="shared" ref="M17:M22" si="2">H17</f>
        <v>1419561.6638908591</v>
      </c>
      <c r="N17" s="53">
        <f>IF(M17&lt;&gt;0,+H17-M17,0)</f>
        <v>0</v>
      </c>
      <c r="O17" s="54">
        <f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2015</v>
      </c>
      <c r="D18" s="428">
        <v>9398609.5238095243</v>
      </c>
      <c r="E18" s="429">
        <v>229453.26190476189</v>
      </c>
      <c r="F18" s="428">
        <v>9169156.2619047631</v>
      </c>
      <c r="G18" s="429">
        <v>1437075.1624886242</v>
      </c>
      <c r="H18" s="437">
        <v>1437075.1624886242</v>
      </c>
      <c r="I18" s="52">
        <v>0</v>
      </c>
      <c r="J18" s="52"/>
      <c r="K18" s="113">
        <f t="shared" si="0"/>
        <v>1437075.1624886242</v>
      </c>
      <c r="L18" s="54">
        <f t="shared" si="1"/>
        <v>0</v>
      </c>
      <c r="M18" s="113">
        <f t="shared" si="2"/>
        <v>1437075.1624886242</v>
      </c>
      <c r="N18" s="54">
        <f>IF(M18&lt;&gt;0,+H18-M18,0)</f>
        <v>0</v>
      </c>
      <c r="O18" s="54">
        <f>+N18-L18</f>
        <v>0</v>
      </c>
      <c r="P18" s="1"/>
    </row>
    <row r="19" spans="2:16" ht="12.5">
      <c r="B19" s="7" t="str">
        <f>IF(D19=F18,"","IU")</f>
        <v>IU</v>
      </c>
      <c r="C19" s="50">
        <f>IF(D11="","-",+C18+1)</f>
        <v>2016</v>
      </c>
      <c r="D19" s="428">
        <v>9255993.2619047612</v>
      </c>
      <c r="E19" s="429">
        <v>229453.26190476189</v>
      </c>
      <c r="F19" s="428">
        <v>9026540</v>
      </c>
      <c r="G19" s="429">
        <v>1403625.3596120297</v>
      </c>
      <c r="H19" s="437">
        <v>1403625.3596120297</v>
      </c>
      <c r="I19" s="52">
        <f>H19-G19</f>
        <v>0</v>
      </c>
      <c r="J19" s="52"/>
      <c r="K19" s="113">
        <f t="shared" si="0"/>
        <v>1403625.3596120297</v>
      </c>
      <c r="L19" s="54">
        <f t="shared" si="1"/>
        <v>0</v>
      </c>
      <c r="M19" s="113">
        <f t="shared" si="2"/>
        <v>1403625.3596120297</v>
      </c>
      <c r="N19" s="54">
        <f>IF(M19&lt;&gt;0,+H19-M19,0)</f>
        <v>0</v>
      </c>
      <c r="O19" s="54">
        <f>+N19-L19</f>
        <v>0</v>
      </c>
      <c r="P19" s="1"/>
    </row>
    <row r="20" spans="2:16" ht="12.5">
      <c r="B20" s="7" t="str">
        <f t="shared" ref="B20:B72" si="3">IF(D20=F19,"","IU")</f>
        <v/>
      </c>
      <c r="C20" s="50">
        <f>IF(D11="","-",+C19+1)</f>
        <v>2017</v>
      </c>
      <c r="D20" s="428">
        <v>9026540</v>
      </c>
      <c r="E20" s="429">
        <v>224117.13953488372</v>
      </c>
      <c r="F20" s="428">
        <v>8802422.8604651168</v>
      </c>
      <c r="G20" s="429">
        <v>1328554.8298028773</v>
      </c>
      <c r="H20" s="437">
        <v>1328554.8298028773</v>
      </c>
      <c r="I20" s="52">
        <f t="shared" ref="I20:I72" si="4">H20-G20</f>
        <v>0</v>
      </c>
      <c r="J20" s="52"/>
      <c r="K20" s="113">
        <f t="shared" si="0"/>
        <v>1328554.8298028773</v>
      </c>
      <c r="L20" s="54">
        <f t="shared" si="1"/>
        <v>0</v>
      </c>
      <c r="M20" s="113">
        <f t="shared" si="2"/>
        <v>1328554.8298028773</v>
      </c>
      <c r="N20" s="54">
        <f>IF(M20&lt;&gt;0,+H20-M20,0)</f>
        <v>0</v>
      </c>
      <c r="O20" s="54">
        <f>+N20-L20</f>
        <v>0</v>
      </c>
      <c r="P20" s="1"/>
    </row>
    <row r="21" spans="2:16" ht="12.5">
      <c r="B21" s="7" t="str">
        <f t="shared" si="3"/>
        <v/>
      </c>
      <c r="C21" s="50">
        <f>IF(D11="","-",+C20+1)</f>
        <v>2018</v>
      </c>
      <c r="D21" s="428">
        <v>8802422.8604651168</v>
      </c>
      <c r="E21" s="429">
        <v>235049.68292682926</v>
      </c>
      <c r="F21" s="428">
        <v>8567373.1775382869</v>
      </c>
      <c r="G21" s="429">
        <v>1338848.9709356753</v>
      </c>
      <c r="H21" s="437">
        <v>1338848.9709356753</v>
      </c>
      <c r="I21" s="52">
        <f t="shared" si="4"/>
        <v>0</v>
      </c>
      <c r="J21" s="52"/>
      <c r="K21" s="113">
        <f t="shared" si="0"/>
        <v>1338848.9709356753</v>
      </c>
      <c r="L21" s="54">
        <f t="shared" si="1"/>
        <v>0</v>
      </c>
      <c r="M21" s="113">
        <f t="shared" si="2"/>
        <v>1338848.9709356753</v>
      </c>
      <c r="N21" s="54">
        <f>IF(M21&lt;&gt;0,+H21-M21,0)</f>
        <v>0</v>
      </c>
      <c r="O21" s="54">
        <f>+N21-L21</f>
        <v>0</v>
      </c>
      <c r="P21" s="1"/>
    </row>
    <row r="22" spans="2:16" ht="12.5">
      <c r="B22" s="7" t="str">
        <f t="shared" si="3"/>
        <v/>
      </c>
      <c r="C22" s="50">
        <f>IF(D11="","-",+C21+1)</f>
        <v>2019</v>
      </c>
      <c r="D22" s="428">
        <v>8567373.1775382869</v>
      </c>
      <c r="E22" s="429">
        <v>235049.68292682926</v>
      </c>
      <c r="F22" s="428">
        <v>8332323.4946114579</v>
      </c>
      <c r="G22" s="429">
        <v>1308975.5432807168</v>
      </c>
      <c r="H22" s="437">
        <v>1308975.5432807168</v>
      </c>
      <c r="I22" s="52">
        <f t="shared" si="4"/>
        <v>0</v>
      </c>
      <c r="J22" s="52"/>
      <c r="K22" s="113">
        <f t="shared" si="0"/>
        <v>1308975.5432807168</v>
      </c>
      <c r="L22" s="54">
        <f t="shared" si="1"/>
        <v>0</v>
      </c>
      <c r="M22" s="113">
        <f t="shared" si="2"/>
        <v>1308975.5432807168</v>
      </c>
      <c r="N22" s="54">
        <f t="shared" ref="N22:N72" si="5">IF(M22&lt;&gt;0,+H22-M22,0)</f>
        <v>0</v>
      </c>
      <c r="O22" s="54">
        <f t="shared" ref="O22:O72" si="6">+N22-L22</f>
        <v>0</v>
      </c>
      <c r="P22" s="1"/>
    </row>
    <row r="23" spans="2:16" ht="12.5">
      <c r="B23" s="7" t="str">
        <f t="shared" si="3"/>
        <v/>
      </c>
      <c r="C23" s="50">
        <f>IF(D11="","-",+C22+1)</f>
        <v>2020</v>
      </c>
      <c r="D23" s="428">
        <v>8332323.4946114579</v>
      </c>
      <c r="E23" s="429">
        <v>235049.68292682926</v>
      </c>
      <c r="F23" s="428">
        <v>8097273.8116846289</v>
      </c>
      <c r="G23" s="429">
        <v>1075714.8431861391</v>
      </c>
      <c r="H23" s="437">
        <v>1075714.8431861391</v>
      </c>
      <c r="I23" s="52">
        <f t="shared" si="4"/>
        <v>0</v>
      </c>
      <c r="J23" s="52"/>
      <c r="K23" s="113">
        <f t="shared" ref="K23" si="7">G23</f>
        <v>1075714.8431861391</v>
      </c>
      <c r="L23" s="54">
        <f t="shared" ref="L23" si="8">IF(K23&lt;&gt;0,+G23-K23,0)</f>
        <v>0</v>
      </c>
      <c r="M23" s="113">
        <f t="shared" ref="M23" si="9">H23</f>
        <v>1075714.8431861391</v>
      </c>
      <c r="N23" s="54">
        <f t="shared" si="5"/>
        <v>0</v>
      </c>
      <c r="O23" s="54">
        <f t="shared" si="6"/>
        <v>0</v>
      </c>
      <c r="P23" s="1"/>
    </row>
    <row r="24" spans="2:16" ht="12.5">
      <c r="B24" s="7" t="str">
        <f t="shared" si="3"/>
        <v>IU</v>
      </c>
      <c r="C24" s="50">
        <f>IF(D11="","-",+C23+1)</f>
        <v>2021</v>
      </c>
      <c r="D24" s="428">
        <v>8108206.3550765738</v>
      </c>
      <c r="E24" s="429">
        <v>229453.26190476189</v>
      </c>
      <c r="F24" s="428">
        <v>7878753.0931718117</v>
      </c>
      <c r="G24" s="429">
        <v>1076798.4433679713</v>
      </c>
      <c r="H24" s="437">
        <v>1076798.4433679713</v>
      </c>
      <c r="I24" s="52">
        <f t="shared" si="4"/>
        <v>0</v>
      </c>
      <c r="J24" s="52"/>
      <c r="K24" s="113">
        <f t="shared" ref="K24" si="10">G24</f>
        <v>1076798.4433679713</v>
      </c>
      <c r="L24" s="54">
        <f t="shared" ref="L24" si="11">IF(K24&lt;&gt;0,+G24-K24,0)</f>
        <v>0</v>
      </c>
      <c r="M24" s="113">
        <f t="shared" ref="M24" si="12">H24</f>
        <v>1076798.4433679713</v>
      </c>
      <c r="N24" s="54">
        <f t="shared" si="5"/>
        <v>0</v>
      </c>
      <c r="O24" s="54">
        <f t="shared" si="6"/>
        <v>0</v>
      </c>
      <c r="P24" s="1"/>
    </row>
    <row r="25" spans="2:16" ht="12.5">
      <c r="B25" s="7" t="str">
        <f t="shared" si="3"/>
        <v>IU</v>
      </c>
      <c r="C25" s="50">
        <f>IF(D11="","-",+C24+1)</f>
        <v>2022</v>
      </c>
      <c r="D25" s="428">
        <v>7867820.5497798668</v>
      </c>
      <c r="E25" s="429">
        <v>229453.26190476189</v>
      </c>
      <c r="F25" s="428">
        <v>7638367.2878751047</v>
      </c>
      <c r="G25" s="429">
        <v>1101242.9056569436</v>
      </c>
      <c r="H25" s="437">
        <v>1101242.9056569436</v>
      </c>
      <c r="I25" s="52">
        <f t="shared" si="4"/>
        <v>0</v>
      </c>
      <c r="J25" s="52"/>
      <c r="K25" s="113">
        <f t="shared" ref="K25" si="13">G25</f>
        <v>1101242.9056569436</v>
      </c>
      <c r="L25" s="54">
        <f t="shared" ref="L25" si="14">IF(K25&lt;&gt;0,+G25-K25,0)</f>
        <v>0</v>
      </c>
      <c r="M25" s="113">
        <f t="shared" ref="M25" si="15">H25</f>
        <v>1101242.9056569436</v>
      </c>
      <c r="N25" s="54">
        <f t="shared" si="5"/>
        <v>0</v>
      </c>
      <c r="O25" s="54">
        <f t="shared" si="6"/>
        <v>0</v>
      </c>
      <c r="P25" s="1"/>
    </row>
    <row r="26" spans="2:16" ht="12.5">
      <c r="B26" s="7" t="str">
        <f t="shared" si="3"/>
        <v/>
      </c>
      <c r="C26" s="50">
        <f>IF(D11="","-",+C25+1)</f>
        <v>2023</v>
      </c>
      <c r="D26" s="428">
        <v>7638367.2878751047</v>
      </c>
      <c r="E26" s="429">
        <v>229453.26190476189</v>
      </c>
      <c r="F26" s="428">
        <v>7408914.0259703426</v>
      </c>
      <c r="G26" s="429">
        <v>1179890.6200067406</v>
      </c>
      <c r="H26" s="437">
        <v>1179890.6200067406</v>
      </c>
      <c r="I26" s="52">
        <f t="shared" si="4"/>
        <v>0</v>
      </c>
      <c r="J26" s="52"/>
      <c r="K26" s="113">
        <f t="shared" ref="K26" si="16">G26</f>
        <v>1179890.6200067406</v>
      </c>
      <c r="L26" s="54">
        <f t="shared" ref="L26" si="17">IF(K26&lt;&gt;0,+G26-K26,0)</f>
        <v>0</v>
      </c>
      <c r="M26" s="113">
        <f t="shared" ref="M26" si="18">H26</f>
        <v>1179890.6200067406</v>
      </c>
      <c r="N26" s="54">
        <f t="shared" ref="N26" si="19">IF(M26&lt;&gt;0,+H26-M26,0)</f>
        <v>0</v>
      </c>
      <c r="O26" s="54">
        <f t="shared" ref="O26" si="20">+N26-L26</f>
        <v>0</v>
      </c>
      <c r="P26" s="1"/>
    </row>
    <row r="27" spans="2:16" ht="12.5">
      <c r="B27" s="7" t="str">
        <f t="shared" si="3"/>
        <v/>
      </c>
      <c r="C27" s="460">
        <f>IF(D11="","-",+C26+1)</f>
        <v>2024</v>
      </c>
      <c r="D27" s="428">
        <v>7408914.0259703426</v>
      </c>
      <c r="E27" s="429">
        <v>219023.56818181818</v>
      </c>
      <c r="F27" s="428">
        <v>7189890.4577885242</v>
      </c>
      <c r="G27" s="429">
        <v>1091500.1809427028</v>
      </c>
      <c r="H27" s="437">
        <v>1091500.1809427028</v>
      </c>
      <c r="I27" s="52">
        <f t="shared" si="4"/>
        <v>0</v>
      </c>
      <c r="J27" s="52"/>
      <c r="K27" s="113">
        <f t="shared" ref="K27" si="21">G27</f>
        <v>1091500.1809427028</v>
      </c>
      <c r="L27" s="54">
        <f t="shared" ref="L27" si="22">IF(K27&lt;&gt;0,+G27-K27,0)</f>
        <v>0</v>
      </c>
      <c r="M27" s="113">
        <f t="shared" ref="M27" si="23">H27</f>
        <v>1091500.1809427028</v>
      </c>
      <c r="N27" s="54">
        <f t="shared" ref="N27" si="24">IF(M27&lt;&gt;0,+H27-M27,0)</f>
        <v>0</v>
      </c>
      <c r="O27" s="54">
        <f t="shared" ref="O27" si="25">+N27-L27</f>
        <v>0</v>
      </c>
      <c r="P27" s="1"/>
    </row>
    <row r="28" spans="2:16" ht="13">
      <c r="B28" s="7" t="str">
        <f t="shared" si="3"/>
        <v/>
      </c>
      <c r="C28" s="459">
        <f>IF(D11="","-",+C27+1)</f>
        <v>2025</v>
      </c>
      <c r="D28" s="428">
        <v>7189890.4577885242</v>
      </c>
      <c r="E28" s="429">
        <v>224117.13953488372</v>
      </c>
      <c r="F28" s="428">
        <v>6965773.3182536401</v>
      </c>
      <c r="G28" s="429">
        <v>1071518.9268611053</v>
      </c>
      <c r="H28" s="437">
        <v>1071518.9268611053</v>
      </c>
      <c r="I28" s="52">
        <f t="shared" si="4"/>
        <v>0</v>
      </c>
      <c r="J28" s="52"/>
      <c r="K28" s="113">
        <f t="shared" ref="K28" si="26">G28</f>
        <v>1071518.9268611053</v>
      </c>
      <c r="L28" s="54">
        <f t="shared" ref="L28" si="27">IF(K28&lt;&gt;0,+G28-K28,0)</f>
        <v>0</v>
      </c>
      <c r="M28" s="113">
        <f t="shared" ref="M28" si="28">H28</f>
        <v>1071518.9268611053</v>
      </c>
      <c r="N28" s="54">
        <f t="shared" ref="N28" si="29">IF(M28&lt;&gt;0,+H28-M28,0)</f>
        <v>0</v>
      </c>
      <c r="O28" s="54">
        <f t="shared" ref="O28" si="30">+N28-L28</f>
        <v>0</v>
      </c>
      <c r="P28" s="1"/>
    </row>
    <row r="29" spans="2:16" ht="12.5">
      <c r="B29" s="7" t="str">
        <f t="shared" si="3"/>
        <v/>
      </c>
      <c r="C29" s="50">
        <f>IF(D11="","-",+C28+1)</f>
        <v>2026</v>
      </c>
      <c r="D29" s="55">
        <f>IF(F28+SUM(E$17:E28)=D$10,F28,D$10-SUM(E$17:E28))</f>
        <v>6965773.3182536401</v>
      </c>
      <c r="E29" s="377">
        <f t="shared" ref="E29:E72" si="31">IF(+$I$14&lt;F28,$I$14,D29)</f>
        <v>235049.68292682926</v>
      </c>
      <c r="F29" s="55">
        <f t="shared" ref="F29:F72" si="32">+D29-E29</f>
        <v>6730723.6353268111</v>
      </c>
      <c r="G29" s="378">
        <f t="shared" ref="G29:G51" si="33">+I$12*((D29+F29)/2)+E29</f>
        <v>1055570.9421526166</v>
      </c>
      <c r="H29" s="363">
        <f t="shared" ref="H29:H51" si="34">+I$13*((D29+F29)/2)+E29</f>
        <v>1055570.9421526166</v>
      </c>
      <c r="I29" s="52">
        <f t="shared" si="4"/>
        <v>0</v>
      </c>
      <c r="J29" s="52"/>
      <c r="K29" s="129"/>
      <c r="L29" s="54">
        <f t="shared" ref="L29:L72" si="35">IF(K29&lt;&gt;0,+G29-K29,0)</f>
        <v>0</v>
      </c>
      <c r="M29" s="129"/>
      <c r="N29" s="54">
        <f t="shared" si="5"/>
        <v>0</v>
      </c>
      <c r="O29" s="54">
        <f t="shared" si="6"/>
        <v>0</v>
      </c>
      <c r="P29" s="1"/>
    </row>
    <row r="30" spans="2:16" ht="12.5">
      <c r="B30" s="7" t="str">
        <f t="shared" si="3"/>
        <v/>
      </c>
      <c r="C30" s="50">
        <f>IF(D11="","-",+C29+1)</f>
        <v>2027</v>
      </c>
      <c r="D30" s="55">
        <f>IF(F29+SUM(E$17:E29)=D$10,F29,D$10-SUM(E$17:E29))</f>
        <v>6730723.6353268111</v>
      </c>
      <c r="E30" s="377">
        <f t="shared" si="31"/>
        <v>235049.68292682926</v>
      </c>
      <c r="F30" s="55">
        <f t="shared" si="32"/>
        <v>6495673.9523999821</v>
      </c>
      <c r="G30" s="378">
        <f t="shared" si="33"/>
        <v>1027408.5204079344</v>
      </c>
      <c r="H30" s="363">
        <f t="shared" si="34"/>
        <v>1027408.5204079344</v>
      </c>
      <c r="I30" s="52">
        <f t="shared" si="4"/>
        <v>0</v>
      </c>
      <c r="J30" s="52"/>
      <c r="K30" s="129"/>
      <c r="L30" s="54">
        <f t="shared" si="35"/>
        <v>0</v>
      </c>
      <c r="M30" s="129"/>
      <c r="N30" s="54">
        <f t="shared" si="5"/>
        <v>0</v>
      </c>
      <c r="O30" s="54">
        <f t="shared" si="6"/>
        <v>0</v>
      </c>
      <c r="P30" s="1"/>
    </row>
    <row r="31" spans="2:16" ht="12.5">
      <c r="B31" s="7" t="str">
        <f t="shared" si="3"/>
        <v/>
      </c>
      <c r="C31" s="50">
        <f>IF(D11="","-",+C30+1)</f>
        <v>2028</v>
      </c>
      <c r="D31" s="55">
        <f>IF(F30+SUM(E$17:E30)=D$10,F30,D$10-SUM(E$17:E30))</f>
        <v>6495673.9523999821</v>
      </c>
      <c r="E31" s="377">
        <f t="shared" si="31"/>
        <v>235049.68292682926</v>
      </c>
      <c r="F31" s="55">
        <f t="shared" si="32"/>
        <v>6260624.2694731532</v>
      </c>
      <c r="G31" s="378">
        <f t="shared" si="33"/>
        <v>999246.09866325208</v>
      </c>
      <c r="H31" s="363">
        <f t="shared" si="34"/>
        <v>999246.09866325208</v>
      </c>
      <c r="I31" s="52">
        <f t="shared" si="4"/>
        <v>0</v>
      </c>
      <c r="J31" s="52"/>
      <c r="K31" s="129"/>
      <c r="L31" s="54">
        <f t="shared" si="35"/>
        <v>0</v>
      </c>
      <c r="M31" s="129"/>
      <c r="N31" s="54">
        <f t="shared" si="5"/>
        <v>0</v>
      </c>
      <c r="O31" s="54">
        <f t="shared" si="6"/>
        <v>0</v>
      </c>
      <c r="P31" s="1"/>
    </row>
    <row r="32" spans="2:16" ht="12.5">
      <c r="B32" s="7" t="str">
        <f t="shared" si="3"/>
        <v/>
      </c>
      <c r="C32" s="50">
        <f>IF(D11="","-",+C31+1)</f>
        <v>2029</v>
      </c>
      <c r="D32" s="55">
        <f>IF(F31+SUM(E$17:E31)=D$10,F31,D$10-SUM(E$17:E31))</f>
        <v>6260624.2694731532</v>
      </c>
      <c r="E32" s="377">
        <f t="shared" si="31"/>
        <v>235049.68292682926</v>
      </c>
      <c r="F32" s="55">
        <f t="shared" si="32"/>
        <v>6025574.5865463242</v>
      </c>
      <c r="G32" s="378">
        <f t="shared" si="33"/>
        <v>971083.67691856995</v>
      </c>
      <c r="H32" s="363">
        <f t="shared" si="34"/>
        <v>971083.67691856995</v>
      </c>
      <c r="I32" s="52">
        <f t="shared" si="4"/>
        <v>0</v>
      </c>
      <c r="J32" s="52"/>
      <c r="K32" s="129"/>
      <c r="L32" s="54">
        <f t="shared" si="35"/>
        <v>0</v>
      </c>
      <c r="M32" s="129"/>
      <c r="N32" s="54">
        <f t="shared" si="5"/>
        <v>0</v>
      </c>
      <c r="O32" s="54">
        <f t="shared" si="6"/>
        <v>0</v>
      </c>
      <c r="P32" s="1"/>
    </row>
    <row r="33" spans="2:16" ht="12.5">
      <c r="B33" s="7" t="str">
        <f t="shared" si="3"/>
        <v/>
      </c>
      <c r="C33" s="50">
        <f>IF(D11="","-",+C32+1)</f>
        <v>2030</v>
      </c>
      <c r="D33" s="55">
        <f>IF(F32+SUM(E$17:E32)=D$10,F32,D$10-SUM(E$17:E32))</f>
        <v>6025574.5865463242</v>
      </c>
      <c r="E33" s="377">
        <f t="shared" si="31"/>
        <v>235049.68292682926</v>
      </c>
      <c r="F33" s="55">
        <f t="shared" si="32"/>
        <v>5790524.9036194952</v>
      </c>
      <c r="G33" s="378">
        <f t="shared" si="33"/>
        <v>942921.25517388782</v>
      </c>
      <c r="H33" s="363">
        <f t="shared" si="34"/>
        <v>942921.25517388782</v>
      </c>
      <c r="I33" s="52">
        <f t="shared" si="4"/>
        <v>0</v>
      </c>
      <c r="J33" s="52"/>
      <c r="K33" s="129"/>
      <c r="L33" s="54">
        <f t="shared" si="35"/>
        <v>0</v>
      </c>
      <c r="M33" s="129"/>
      <c r="N33" s="54">
        <f t="shared" si="5"/>
        <v>0</v>
      </c>
      <c r="O33" s="54">
        <f t="shared" si="6"/>
        <v>0</v>
      </c>
      <c r="P33" s="1"/>
    </row>
    <row r="34" spans="2:16" ht="12.5">
      <c r="B34" s="7" t="str">
        <f t="shared" si="3"/>
        <v/>
      </c>
      <c r="C34" s="50">
        <f>IF(D11="","-",+C33+1)</f>
        <v>2031</v>
      </c>
      <c r="D34" s="55">
        <f>IF(F33+SUM(E$17:E33)=D$10,F33,D$10-SUM(E$17:E33))</f>
        <v>5790524.9036194952</v>
      </c>
      <c r="E34" s="377">
        <f t="shared" si="31"/>
        <v>235049.68292682926</v>
      </c>
      <c r="F34" s="55">
        <f t="shared" si="32"/>
        <v>5555475.2206926662</v>
      </c>
      <c r="G34" s="378">
        <f t="shared" si="33"/>
        <v>914758.8334292057</v>
      </c>
      <c r="H34" s="363">
        <f t="shared" si="34"/>
        <v>914758.8334292057</v>
      </c>
      <c r="I34" s="52">
        <f t="shared" si="4"/>
        <v>0</v>
      </c>
      <c r="J34" s="52"/>
      <c r="K34" s="129"/>
      <c r="L34" s="54">
        <f t="shared" si="35"/>
        <v>0</v>
      </c>
      <c r="M34" s="129"/>
      <c r="N34" s="54">
        <f t="shared" si="5"/>
        <v>0</v>
      </c>
      <c r="O34" s="54">
        <f t="shared" si="6"/>
        <v>0</v>
      </c>
      <c r="P34" s="1"/>
    </row>
    <row r="35" spans="2:16" ht="12.5">
      <c r="B35" s="7" t="str">
        <f t="shared" si="3"/>
        <v/>
      </c>
      <c r="C35" s="50">
        <f>IF(D11="","-",+C34+1)</f>
        <v>2032</v>
      </c>
      <c r="D35" s="55">
        <f>IF(F34+SUM(E$17:E34)=D$10,F34,D$10-SUM(E$17:E34))</f>
        <v>5555475.2206926662</v>
      </c>
      <c r="E35" s="377">
        <f t="shared" si="31"/>
        <v>235049.68292682926</v>
      </c>
      <c r="F35" s="55">
        <f t="shared" si="32"/>
        <v>5320425.5377658373</v>
      </c>
      <c r="G35" s="378">
        <f t="shared" si="33"/>
        <v>886596.41168452334</v>
      </c>
      <c r="H35" s="363">
        <f t="shared" si="34"/>
        <v>886596.41168452334</v>
      </c>
      <c r="I35" s="52">
        <f t="shared" si="4"/>
        <v>0</v>
      </c>
      <c r="J35" s="52"/>
      <c r="K35" s="129"/>
      <c r="L35" s="54">
        <f t="shared" si="35"/>
        <v>0</v>
      </c>
      <c r="M35" s="129"/>
      <c r="N35" s="54">
        <f t="shared" si="5"/>
        <v>0</v>
      </c>
      <c r="O35" s="54">
        <f t="shared" si="6"/>
        <v>0</v>
      </c>
      <c r="P35" s="1"/>
    </row>
    <row r="36" spans="2:16" ht="12.5">
      <c r="B36" s="7" t="str">
        <f t="shared" si="3"/>
        <v/>
      </c>
      <c r="C36" s="50">
        <f>IF(D11="","-",+C35+1)</f>
        <v>2033</v>
      </c>
      <c r="D36" s="55">
        <f>IF(F35+SUM(E$17:E35)=D$10,F35,D$10-SUM(E$17:E35))</f>
        <v>5320425.5377658373</v>
      </c>
      <c r="E36" s="377">
        <f t="shared" si="31"/>
        <v>235049.68292682926</v>
      </c>
      <c r="F36" s="55">
        <f t="shared" si="32"/>
        <v>5085375.8548390083</v>
      </c>
      <c r="G36" s="378">
        <f t="shared" si="33"/>
        <v>858433.98993984121</v>
      </c>
      <c r="H36" s="363">
        <f t="shared" si="34"/>
        <v>858433.98993984121</v>
      </c>
      <c r="I36" s="52">
        <f t="shared" si="4"/>
        <v>0</v>
      </c>
      <c r="J36" s="52"/>
      <c r="K36" s="129"/>
      <c r="L36" s="54">
        <f t="shared" si="35"/>
        <v>0</v>
      </c>
      <c r="M36" s="129"/>
      <c r="N36" s="54">
        <f t="shared" si="5"/>
        <v>0</v>
      </c>
      <c r="O36" s="54">
        <f t="shared" si="6"/>
        <v>0</v>
      </c>
      <c r="P36" s="1"/>
    </row>
    <row r="37" spans="2:16" ht="12.5">
      <c r="B37" s="7" t="str">
        <f t="shared" si="3"/>
        <v/>
      </c>
      <c r="C37" s="50">
        <f>IF(D11="","-",+C36+1)</f>
        <v>2034</v>
      </c>
      <c r="D37" s="55">
        <f>IF(F36+SUM(E$17:E36)=D$10,F36,D$10-SUM(E$17:E36))</f>
        <v>5085375.8548390083</v>
      </c>
      <c r="E37" s="377">
        <f t="shared" si="31"/>
        <v>235049.68292682926</v>
      </c>
      <c r="F37" s="55">
        <f t="shared" si="32"/>
        <v>4850326.1719121793</v>
      </c>
      <c r="G37" s="378">
        <f t="shared" si="33"/>
        <v>830271.56819515885</v>
      </c>
      <c r="H37" s="363">
        <f t="shared" si="34"/>
        <v>830271.56819515885</v>
      </c>
      <c r="I37" s="52">
        <f t="shared" si="4"/>
        <v>0</v>
      </c>
      <c r="J37" s="52"/>
      <c r="K37" s="129"/>
      <c r="L37" s="54">
        <f t="shared" si="35"/>
        <v>0</v>
      </c>
      <c r="M37" s="129"/>
      <c r="N37" s="54">
        <f t="shared" si="5"/>
        <v>0</v>
      </c>
      <c r="O37" s="54">
        <f t="shared" si="6"/>
        <v>0</v>
      </c>
      <c r="P37" s="1"/>
    </row>
    <row r="38" spans="2:16" ht="12.5">
      <c r="B38" s="7" t="str">
        <f t="shared" si="3"/>
        <v/>
      </c>
      <c r="C38" s="50">
        <f>IF(D11="","-",+C37+1)</f>
        <v>2035</v>
      </c>
      <c r="D38" s="55">
        <f>IF(F37+SUM(E$17:E37)=D$10,F37,D$10-SUM(E$17:E37))</f>
        <v>4850326.1719121793</v>
      </c>
      <c r="E38" s="377">
        <f t="shared" si="31"/>
        <v>235049.68292682926</v>
      </c>
      <c r="F38" s="55">
        <f t="shared" si="32"/>
        <v>4615276.4889853504</v>
      </c>
      <c r="G38" s="378">
        <f t="shared" si="33"/>
        <v>802109.14645047695</v>
      </c>
      <c r="H38" s="363">
        <f t="shared" si="34"/>
        <v>802109.14645047695</v>
      </c>
      <c r="I38" s="52">
        <f t="shared" si="4"/>
        <v>0</v>
      </c>
      <c r="J38" s="52"/>
      <c r="K38" s="129"/>
      <c r="L38" s="54">
        <f t="shared" si="35"/>
        <v>0</v>
      </c>
      <c r="M38" s="129"/>
      <c r="N38" s="54">
        <f t="shared" si="5"/>
        <v>0</v>
      </c>
      <c r="O38" s="54">
        <f t="shared" si="6"/>
        <v>0</v>
      </c>
      <c r="P38" s="1"/>
    </row>
    <row r="39" spans="2:16" ht="12.5">
      <c r="B39" s="7" t="str">
        <f t="shared" si="3"/>
        <v/>
      </c>
      <c r="C39" s="50">
        <f>IF(D11="","-",+C38+1)</f>
        <v>2036</v>
      </c>
      <c r="D39" s="55">
        <f>IF(F38+SUM(E$17:E38)=D$10,F38,D$10-SUM(E$17:E38))</f>
        <v>4615276.4889853504</v>
      </c>
      <c r="E39" s="377">
        <f t="shared" si="31"/>
        <v>235049.68292682926</v>
      </c>
      <c r="F39" s="55">
        <f t="shared" si="32"/>
        <v>4380226.8060585214</v>
      </c>
      <c r="G39" s="378">
        <f t="shared" si="33"/>
        <v>773946.72470579459</v>
      </c>
      <c r="H39" s="363">
        <f t="shared" si="34"/>
        <v>773946.72470579459</v>
      </c>
      <c r="I39" s="52">
        <f t="shared" si="4"/>
        <v>0</v>
      </c>
      <c r="J39" s="52"/>
      <c r="K39" s="129"/>
      <c r="L39" s="54">
        <f t="shared" si="35"/>
        <v>0</v>
      </c>
      <c r="M39" s="129"/>
      <c r="N39" s="54">
        <f t="shared" si="5"/>
        <v>0</v>
      </c>
      <c r="O39" s="54">
        <f t="shared" si="6"/>
        <v>0</v>
      </c>
      <c r="P39" s="1"/>
    </row>
    <row r="40" spans="2:16" ht="12.5">
      <c r="B40" s="7" t="str">
        <f t="shared" si="3"/>
        <v/>
      </c>
      <c r="C40" s="50">
        <f>IF(D11="","-",+C39+1)</f>
        <v>2037</v>
      </c>
      <c r="D40" s="55">
        <f>IF(F39+SUM(E$17:E39)=D$10,F39,D$10-SUM(E$17:E39))</f>
        <v>4380226.8060585214</v>
      </c>
      <c r="E40" s="377">
        <f t="shared" si="31"/>
        <v>235049.68292682926</v>
      </c>
      <c r="F40" s="55">
        <f t="shared" si="32"/>
        <v>4145177.1231316919</v>
      </c>
      <c r="G40" s="378">
        <f t="shared" si="33"/>
        <v>745784.30296111247</v>
      </c>
      <c r="H40" s="363">
        <f t="shared" si="34"/>
        <v>745784.30296111247</v>
      </c>
      <c r="I40" s="52">
        <f t="shared" si="4"/>
        <v>0</v>
      </c>
      <c r="J40" s="52"/>
      <c r="K40" s="129"/>
      <c r="L40" s="54">
        <f t="shared" si="35"/>
        <v>0</v>
      </c>
      <c r="M40" s="129"/>
      <c r="N40" s="54">
        <f t="shared" si="5"/>
        <v>0</v>
      </c>
      <c r="O40" s="54">
        <f t="shared" si="6"/>
        <v>0</v>
      </c>
      <c r="P40" s="1"/>
    </row>
    <row r="41" spans="2:16" ht="12.5">
      <c r="B41" s="7" t="str">
        <f t="shared" si="3"/>
        <v/>
      </c>
      <c r="C41" s="50">
        <f>IF(D11="","-",+C40+1)</f>
        <v>2038</v>
      </c>
      <c r="D41" s="55">
        <f>IF(F40+SUM(E$17:E40)=D$10,F40,D$10-SUM(E$17:E40))</f>
        <v>4145177.1231316919</v>
      </c>
      <c r="E41" s="377">
        <f t="shared" si="31"/>
        <v>235049.68292682926</v>
      </c>
      <c r="F41" s="55">
        <f t="shared" si="32"/>
        <v>3910127.4402048625</v>
      </c>
      <c r="G41" s="378">
        <f t="shared" si="33"/>
        <v>717621.88121643022</v>
      </c>
      <c r="H41" s="363">
        <f t="shared" si="34"/>
        <v>717621.88121643022</v>
      </c>
      <c r="I41" s="52">
        <f t="shared" si="4"/>
        <v>0</v>
      </c>
      <c r="J41" s="52"/>
      <c r="K41" s="129"/>
      <c r="L41" s="54">
        <f t="shared" si="35"/>
        <v>0</v>
      </c>
      <c r="M41" s="129"/>
      <c r="N41" s="54">
        <f t="shared" si="5"/>
        <v>0</v>
      </c>
      <c r="O41" s="54">
        <f t="shared" si="6"/>
        <v>0</v>
      </c>
      <c r="P41" s="1"/>
    </row>
    <row r="42" spans="2:16" ht="12.5">
      <c r="B42" s="7" t="str">
        <f t="shared" si="3"/>
        <v/>
      </c>
      <c r="C42" s="50">
        <f>IF(D11="","-",+C41+1)</f>
        <v>2039</v>
      </c>
      <c r="D42" s="55">
        <f>IF(F41+SUM(E$17:E41)=D$10,F41,D$10-SUM(E$17:E41))</f>
        <v>3910127.4402048625</v>
      </c>
      <c r="E42" s="377">
        <f t="shared" si="31"/>
        <v>235049.68292682926</v>
      </c>
      <c r="F42" s="55">
        <f t="shared" si="32"/>
        <v>3675077.7572780331</v>
      </c>
      <c r="G42" s="378">
        <f t="shared" si="33"/>
        <v>689459.45947174798</v>
      </c>
      <c r="H42" s="363">
        <f t="shared" si="34"/>
        <v>689459.45947174798</v>
      </c>
      <c r="I42" s="52">
        <f t="shared" si="4"/>
        <v>0</v>
      </c>
      <c r="J42" s="52"/>
      <c r="K42" s="129"/>
      <c r="L42" s="54">
        <f t="shared" si="35"/>
        <v>0</v>
      </c>
      <c r="M42" s="129"/>
      <c r="N42" s="54">
        <f t="shared" si="5"/>
        <v>0</v>
      </c>
      <c r="O42" s="54">
        <f t="shared" si="6"/>
        <v>0</v>
      </c>
      <c r="P42" s="1"/>
    </row>
    <row r="43" spans="2:16" ht="12.5">
      <c r="B43" s="7" t="str">
        <f t="shared" si="3"/>
        <v/>
      </c>
      <c r="C43" s="50">
        <f>IF(D11="","-",+C42+1)</f>
        <v>2040</v>
      </c>
      <c r="D43" s="55">
        <f>IF(F42+SUM(E$17:E42)=D$10,F42,D$10-SUM(E$17:E42))</f>
        <v>3675077.7572780331</v>
      </c>
      <c r="E43" s="377">
        <f t="shared" si="31"/>
        <v>235049.68292682926</v>
      </c>
      <c r="F43" s="55">
        <f t="shared" si="32"/>
        <v>3440028.0743512036</v>
      </c>
      <c r="G43" s="378">
        <f t="shared" si="33"/>
        <v>661297.03772706562</v>
      </c>
      <c r="H43" s="363">
        <f t="shared" si="34"/>
        <v>661297.03772706562</v>
      </c>
      <c r="I43" s="52">
        <f t="shared" si="4"/>
        <v>0</v>
      </c>
      <c r="J43" s="52"/>
      <c r="K43" s="129"/>
      <c r="L43" s="54">
        <f t="shared" si="35"/>
        <v>0</v>
      </c>
      <c r="M43" s="129"/>
      <c r="N43" s="54">
        <f t="shared" si="5"/>
        <v>0</v>
      </c>
      <c r="O43" s="54">
        <f t="shared" si="6"/>
        <v>0</v>
      </c>
      <c r="P43" s="1"/>
    </row>
    <row r="44" spans="2:16" ht="12.5">
      <c r="B44" s="7" t="str">
        <f t="shared" si="3"/>
        <v/>
      </c>
      <c r="C44" s="50">
        <f>IF(D11="","-",+C43+1)</f>
        <v>2041</v>
      </c>
      <c r="D44" s="55">
        <f>IF(F43+SUM(E$17:E43)=D$10,F43,D$10-SUM(E$17:E43))</f>
        <v>3440028.0743512036</v>
      </c>
      <c r="E44" s="377">
        <f t="shared" si="31"/>
        <v>235049.68292682926</v>
      </c>
      <c r="F44" s="55">
        <f t="shared" si="32"/>
        <v>3204978.3914243742</v>
      </c>
      <c r="G44" s="378">
        <f t="shared" si="33"/>
        <v>633134.61598238337</v>
      </c>
      <c r="H44" s="363">
        <f t="shared" si="34"/>
        <v>633134.61598238337</v>
      </c>
      <c r="I44" s="52">
        <f t="shared" si="4"/>
        <v>0</v>
      </c>
      <c r="J44" s="52"/>
      <c r="K44" s="129"/>
      <c r="L44" s="54">
        <f t="shared" si="35"/>
        <v>0</v>
      </c>
      <c r="M44" s="129"/>
      <c r="N44" s="54">
        <f t="shared" si="5"/>
        <v>0</v>
      </c>
      <c r="O44" s="54">
        <f t="shared" si="6"/>
        <v>0</v>
      </c>
      <c r="P44" s="1"/>
    </row>
    <row r="45" spans="2:16" ht="12.5">
      <c r="B45" s="7" t="str">
        <f t="shared" si="3"/>
        <v/>
      </c>
      <c r="C45" s="50">
        <f>IF(D11="","-",+C44+1)</f>
        <v>2042</v>
      </c>
      <c r="D45" s="55">
        <f>IF(F44+SUM(E$17:E44)=D$10,F44,D$10-SUM(E$17:E44))</f>
        <v>3204978.3914243742</v>
      </c>
      <c r="E45" s="377">
        <f t="shared" si="31"/>
        <v>235049.68292682926</v>
      </c>
      <c r="F45" s="55">
        <f t="shared" si="32"/>
        <v>2969928.7084975448</v>
      </c>
      <c r="G45" s="378">
        <f t="shared" si="33"/>
        <v>604972.19423770113</v>
      </c>
      <c r="H45" s="363">
        <f t="shared" si="34"/>
        <v>604972.19423770113</v>
      </c>
      <c r="I45" s="52">
        <f t="shared" si="4"/>
        <v>0</v>
      </c>
      <c r="J45" s="52"/>
      <c r="K45" s="129"/>
      <c r="L45" s="54">
        <f t="shared" si="35"/>
        <v>0</v>
      </c>
      <c r="M45" s="129"/>
      <c r="N45" s="54">
        <f t="shared" si="5"/>
        <v>0</v>
      </c>
      <c r="O45" s="54">
        <f t="shared" si="6"/>
        <v>0</v>
      </c>
      <c r="P45" s="1"/>
    </row>
    <row r="46" spans="2:16" ht="12.5">
      <c r="B46" s="7" t="str">
        <f t="shared" si="3"/>
        <v/>
      </c>
      <c r="C46" s="50">
        <f>IF(D11="","-",+C45+1)</f>
        <v>2043</v>
      </c>
      <c r="D46" s="55">
        <f>IF(F45+SUM(E$17:E45)=D$10,F45,D$10-SUM(E$17:E45))</f>
        <v>2969928.7084975448</v>
      </c>
      <c r="E46" s="377">
        <f t="shared" si="31"/>
        <v>235049.68292682926</v>
      </c>
      <c r="F46" s="55">
        <f t="shared" si="32"/>
        <v>2734879.0255707153</v>
      </c>
      <c r="G46" s="378">
        <f t="shared" si="33"/>
        <v>576809.77249301889</v>
      </c>
      <c r="H46" s="363">
        <f t="shared" si="34"/>
        <v>576809.77249301889</v>
      </c>
      <c r="I46" s="52">
        <f t="shared" si="4"/>
        <v>0</v>
      </c>
      <c r="J46" s="52"/>
      <c r="K46" s="129"/>
      <c r="L46" s="54">
        <f t="shared" si="35"/>
        <v>0</v>
      </c>
      <c r="M46" s="129"/>
      <c r="N46" s="54">
        <f t="shared" si="5"/>
        <v>0</v>
      </c>
      <c r="O46" s="54">
        <f t="shared" si="6"/>
        <v>0</v>
      </c>
      <c r="P46" s="1"/>
    </row>
    <row r="47" spans="2:16" ht="12.5">
      <c r="B47" s="7" t="str">
        <f t="shared" si="3"/>
        <v/>
      </c>
      <c r="C47" s="50">
        <f>IF(D11="","-",+C46+1)</f>
        <v>2044</v>
      </c>
      <c r="D47" s="55">
        <f>IF(F46+SUM(E$17:E46)=D$10,F46,D$10-SUM(E$17:E46))</f>
        <v>2734879.0255707153</v>
      </c>
      <c r="E47" s="377">
        <f t="shared" si="31"/>
        <v>235049.68292682926</v>
      </c>
      <c r="F47" s="55">
        <f t="shared" si="32"/>
        <v>2499829.3426438859</v>
      </c>
      <c r="G47" s="378">
        <f t="shared" si="33"/>
        <v>548647.35074833664</v>
      </c>
      <c r="H47" s="363">
        <f t="shared" si="34"/>
        <v>548647.35074833664</v>
      </c>
      <c r="I47" s="52">
        <f t="shared" si="4"/>
        <v>0</v>
      </c>
      <c r="J47" s="52"/>
      <c r="K47" s="129"/>
      <c r="L47" s="54">
        <f t="shared" si="35"/>
        <v>0</v>
      </c>
      <c r="M47" s="129"/>
      <c r="N47" s="54">
        <f t="shared" si="5"/>
        <v>0</v>
      </c>
      <c r="O47" s="54">
        <f t="shared" si="6"/>
        <v>0</v>
      </c>
      <c r="P47" s="1"/>
    </row>
    <row r="48" spans="2:16" ht="12.5">
      <c r="B48" s="7" t="str">
        <f t="shared" si="3"/>
        <v/>
      </c>
      <c r="C48" s="50">
        <f>IF(D11="","-",+C47+1)</f>
        <v>2045</v>
      </c>
      <c r="D48" s="55">
        <f>IF(F47+SUM(E$17:E47)=D$10,F47,D$10-SUM(E$17:E47))</f>
        <v>2499829.3426438859</v>
      </c>
      <c r="E48" s="377">
        <f t="shared" si="31"/>
        <v>235049.68292682926</v>
      </c>
      <c r="F48" s="55">
        <f t="shared" si="32"/>
        <v>2264779.6597170564</v>
      </c>
      <c r="G48" s="378">
        <f t="shared" si="33"/>
        <v>520484.9290036544</v>
      </c>
      <c r="H48" s="363">
        <f t="shared" si="34"/>
        <v>520484.9290036544</v>
      </c>
      <c r="I48" s="52">
        <f t="shared" si="4"/>
        <v>0</v>
      </c>
      <c r="J48" s="52"/>
      <c r="K48" s="129"/>
      <c r="L48" s="54">
        <f t="shared" si="35"/>
        <v>0</v>
      </c>
      <c r="M48" s="129"/>
      <c r="N48" s="54">
        <f t="shared" si="5"/>
        <v>0</v>
      </c>
      <c r="O48" s="54">
        <f t="shared" si="6"/>
        <v>0</v>
      </c>
      <c r="P48" s="1"/>
    </row>
    <row r="49" spans="2:16" ht="12.5">
      <c r="B49" s="7" t="str">
        <f t="shared" si="3"/>
        <v/>
      </c>
      <c r="C49" s="50">
        <f>IF(D11="","-",+C48+1)</f>
        <v>2046</v>
      </c>
      <c r="D49" s="55">
        <f>IF(F48+SUM(E$17:E48)=D$10,F48,D$10-SUM(E$17:E48))</f>
        <v>2264779.6597170564</v>
      </c>
      <c r="E49" s="377">
        <f t="shared" si="31"/>
        <v>235049.68292682926</v>
      </c>
      <c r="F49" s="55">
        <f t="shared" si="32"/>
        <v>2029729.9767902272</v>
      </c>
      <c r="G49" s="378">
        <f t="shared" si="33"/>
        <v>492322.50725897221</v>
      </c>
      <c r="H49" s="363">
        <f t="shared" si="34"/>
        <v>492322.50725897221</v>
      </c>
      <c r="I49" s="52">
        <f t="shared" si="4"/>
        <v>0</v>
      </c>
      <c r="J49" s="52"/>
      <c r="K49" s="129"/>
      <c r="L49" s="54">
        <f t="shared" si="35"/>
        <v>0</v>
      </c>
      <c r="M49" s="129"/>
      <c r="N49" s="54">
        <f t="shared" si="5"/>
        <v>0</v>
      </c>
      <c r="O49" s="54">
        <f t="shared" si="6"/>
        <v>0</v>
      </c>
      <c r="P49" s="1"/>
    </row>
    <row r="50" spans="2:16" ht="12.5">
      <c r="B50" s="7" t="str">
        <f t="shared" si="3"/>
        <v/>
      </c>
      <c r="C50" s="50">
        <f>IF(D11="","-",+C49+1)</f>
        <v>2047</v>
      </c>
      <c r="D50" s="55">
        <f>IF(F49+SUM(E$17:E49)=D$10,F49,D$10-SUM(E$17:E49))</f>
        <v>2029729.9767902272</v>
      </c>
      <c r="E50" s="377">
        <f t="shared" si="31"/>
        <v>235049.68292682926</v>
      </c>
      <c r="F50" s="55">
        <f t="shared" si="32"/>
        <v>1794680.293863398</v>
      </c>
      <c r="G50" s="378">
        <f t="shared" si="33"/>
        <v>464160.08551428997</v>
      </c>
      <c r="H50" s="363">
        <f t="shared" si="34"/>
        <v>464160.08551428997</v>
      </c>
      <c r="I50" s="52">
        <f t="shared" si="4"/>
        <v>0</v>
      </c>
      <c r="J50" s="52"/>
      <c r="K50" s="129"/>
      <c r="L50" s="54">
        <f t="shared" si="35"/>
        <v>0</v>
      </c>
      <c r="M50" s="129"/>
      <c r="N50" s="54">
        <f t="shared" si="5"/>
        <v>0</v>
      </c>
      <c r="O50" s="54">
        <f t="shared" si="6"/>
        <v>0</v>
      </c>
      <c r="P50" s="1"/>
    </row>
    <row r="51" spans="2:16" ht="12.5">
      <c r="B51" s="7" t="str">
        <f t="shared" si="3"/>
        <v/>
      </c>
      <c r="C51" s="50">
        <f>IF(D11="","-",+C50+1)</f>
        <v>2048</v>
      </c>
      <c r="D51" s="55">
        <f>IF(F50+SUM(E$17:E50)=D$10,F50,D$10-SUM(E$17:E50))</f>
        <v>1794680.293863398</v>
      </c>
      <c r="E51" s="377">
        <f t="shared" si="31"/>
        <v>235049.68292682926</v>
      </c>
      <c r="F51" s="55">
        <f t="shared" si="32"/>
        <v>1559630.6109365688</v>
      </c>
      <c r="G51" s="378">
        <f t="shared" si="33"/>
        <v>435997.66376960778</v>
      </c>
      <c r="H51" s="363">
        <f t="shared" si="34"/>
        <v>435997.66376960778</v>
      </c>
      <c r="I51" s="52">
        <f t="shared" si="4"/>
        <v>0</v>
      </c>
      <c r="J51" s="52"/>
      <c r="K51" s="129"/>
      <c r="L51" s="54">
        <f t="shared" si="35"/>
        <v>0</v>
      </c>
      <c r="M51" s="129"/>
      <c r="N51" s="54">
        <f t="shared" si="5"/>
        <v>0</v>
      </c>
      <c r="O51" s="54">
        <f t="shared" si="6"/>
        <v>0</v>
      </c>
      <c r="P51" s="1"/>
    </row>
    <row r="52" spans="2:16" ht="12.5">
      <c r="B52" s="7" t="str">
        <f t="shared" si="3"/>
        <v/>
      </c>
      <c r="C52" s="50">
        <f>IF(D11="","-",+C51+1)</f>
        <v>2049</v>
      </c>
      <c r="D52" s="55">
        <f>IF(F51+SUM(E$17:E51)=D$10,F51,D$10-SUM(E$17:E51))</f>
        <v>1559630.6109365688</v>
      </c>
      <c r="E52" s="377">
        <f t="shared" si="31"/>
        <v>235049.68292682926</v>
      </c>
      <c r="F52" s="55">
        <f t="shared" si="32"/>
        <v>1324580.9280097396</v>
      </c>
      <c r="G52" s="378">
        <f t="shared" ref="G52:G72" si="36">+I$12*((D52+F52)/2)+E52</f>
        <v>407835.24202492554</v>
      </c>
      <c r="H52" s="363">
        <f t="shared" ref="H52:H72" si="37">+I$13*((D52+F52)/2)+E52</f>
        <v>407835.24202492554</v>
      </c>
      <c r="I52" s="52">
        <f t="shared" si="4"/>
        <v>0</v>
      </c>
      <c r="J52" s="52"/>
      <c r="K52" s="129"/>
      <c r="L52" s="54">
        <f t="shared" si="35"/>
        <v>0</v>
      </c>
      <c r="M52" s="129"/>
      <c r="N52" s="54">
        <f t="shared" si="5"/>
        <v>0</v>
      </c>
      <c r="O52" s="54">
        <f t="shared" si="6"/>
        <v>0</v>
      </c>
      <c r="P52" s="1"/>
    </row>
    <row r="53" spans="2:16" ht="12.5">
      <c r="B53" s="7" t="str">
        <f t="shared" si="3"/>
        <v/>
      </c>
      <c r="C53" s="50">
        <f>IF(D11="","-",+C52+1)</f>
        <v>2050</v>
      </c>
      <c r="D53" s="55">
        <f>IF(F52+SUM(E$17:E52)=D$10,F52,D$10-SUM(E$17:E52))</f>
        <v>1324580.9280097396</v>
      </c>
      <c r="E53" s="377">
        <f t="shared" si="31"/>
        <v>235049.68292682926</v>
      </c>
      <c r="F53" s="55">
        <f t="shared" si="32"/>
        <v>1089531.2450829104</v>
      </c>
      <c r="G53" s="378">
        <f t="shared" si="36"/>
        <v>379672.82028024335</v>
      </c>
      <c r="H53" s="363">
        <f t="shared" si="37"/>
        <v>379672.82028024335</v>
      </c>
      <c r="I53" s="52">
        <f t="shared" si="4"/>
        <v>0</v>
      </c>
      <c r="J53" s="52"/>
      <c r="K53" s="129"/>
      <c r="L53" s="54">
        <f t="shared" si="35"/>
        <v>0</v>
      </c>
      <c r="M53" s="129"/>
      <c r="N53" s="54">
        <f t="shared" si="5"/>
        <v>0</v>
      </c>
      <c r="O53" s="54">
        <f t="shared" si="6"/>
        <v>0</v>
      </c>
      <c r="P53" s="1"/>
    </row>
    <row r="54" spans="2:16" ht="12.5">
      <c r="B54" s="7" t="str">
        <f t="shared" si="3"/>
        <v/>
      </c>
      <c r="C54" s="50">
        <f>IF(D11="","-",+C53+1)</f>
        <v>2051</v>
      </c>
      <c r="D54" s="55">
        <f>IF(F53+SUM(E$17:E53)=D$10,F53,D$10-SUM(E$17:E53))</f>
        <v>1089531.2450829104</v>
      </c>
      <c r="E54" s="377">
        <f t="shared" si="31"/>
        <v>235049.68292682926</v>
      </c>
      <c r="F54" s="55">
        <f t="shared" si="32"/>
        <v>854481.5621560812</v>
      </c>
      <c r="G54" s="378">
        <f t="shared" si="36"/>
        <v>351510.39853556111</v>
      </c>
      <c r="H54" s="363">
        <f t="shared" si="37"/>
        <v>351510.39853556111</v>
      </c>
      <c r="I54" s="52">
        <f t="shared" si="4"/>
        <v>0</v>
      </c>
      <c r="J54" s="52"/>
      <c r="K54" s="129"/>
      <c r="L54" s="54">
        <f t="shared" si="35"/>
        <v>0</v>
      </c>
      <c r="M54" s="129"/>
      <c r="N54" s="54">
        <f t="shared" si="5"/>
        <v>0</v>
      </c>
      <c r="O54" s="54">
        <f t="shared" si="6"/>
        <v>0</v>
      </c>
      <c r="P54" s="1"/>
    </row>
    <row r="55" spans="2:16" ht="12.5">
      <c r="B55" s="7" t="str">
        <f t="shared" si="3"/>
        <v/>
      </c>
      <c r="C55" s="50">
        <f>IF(D11="","-",+C54+1)</f>
        <v>2052</v>
      </c>
      <c r="D55" s="55">
        <f>IF(F54+SUM(E$17:E54)=D$10,F54,D$10-SUM(E$17:E54))</f>
        <v>854481.5621560812</v>
      </c>
      <c r="E55" s="377">
        <f t="shared" si="31"/>
        <v>235049.68292682926</v>
      </c>
      <c r="F55" s="55">
        <f t="shared" si="32"/>
        <v>619431.87922925199</v>
      </c>
      <c r="G55" s="378">
        <f t="shared" si="36"/>
        <v>323347.97679087892</v>
      </c>
      <c r="H55" s="363">
        <f t="shared" si="37"/>
        <v>323347.97679087892</v>
      </c>
      <c r="I55" s="52">
        <f t="shared" si="4"/>
        <v>0</v>
      </c>
      <c r="J55" s="52"/>
      <c r="K55" s="129"/>
      <c r="L55" s="54">
        <f t="shared" si="35"/>
        <v>0</v>
      </c>
      <c r="M55" s="129"/>
      <c r="N55" s="54">
        <f t="shared" si="5"/>
        <v>0</v>
      </c>
      <c r="O55" s="54">
        <f t="shared" si="6"/>
        <v>0</v>
      </c>
      <c r="P55" s="1"/>
    </row>
    <row r="56" spans="2:16" ht="12.5">
      <c r="B56" s="7" t="str">
        <f t="shared" si="3"/>
        <v/>
      </c>
      <c r="C56" s="50">
        <f>IF(D11="","-",+C55+1)</f>
        <v>2053</v>
      </c>
      <c r="D56" s="55">
        <f>IF(F55+SUM(E$17:E55)=D$10,F55,D$10-SUM(E$17:E55))</f>
        <v>619431.87922925199</v>
      </c>
      <c r="E56" s="377">
        <f t="shared" si="31"/>
        <v>235049.68292682926</v>
      </c>
      <c r="F56" s="55">
        <f t="shared" si="32"/>
        <v>384382.19630242273</v>
      </c>
      <c r="G56" s="378">
        <f t="shared" si="36"/>
        <v>295185.55504619668</v>
      </c>
      <c r="H56" s="363">
        <f t="shared" si="37"/>
        <v>295185.55504619668</v>
      </c>
      <c r="I56" s="52">
        <f t="shared" si="4"/>
        <v>0</v>
      </c>
      <c r="J56" s="52"/>
      <c r="K56" s="129"/>
      <c r="L56" s="54">
        <f t="shared" si="35"/>
        <v>0</v>
      </c>
      <c r="M56" s="129"/>
      <c r="N56" s="54">
        <f t="shared" si="5"/>
        <v>0</v>
      </c>
      <c r="O56" s="54">
        <f t="shared" si="6"/>
        <v>0</v>
      </c>
      <c r="P56" s="1"/>
    </row>
    <row r="57" spans="2:16" ht="12.5">
      <c r="B57" s="7" t="str">
        <f t="shared" si="3"/>
        <v/>
      </c>
      <c r="C57" s="50">
        <f>IF(D11="","-",+C56+1)</f>
        <v>2054</v>
      </c>
      <c r="D57" s="55">
        <f>IF(F56+SUM(E$17:E56)=D$10,F56,D$10-SUM(E$17:E56))</f>
        <v>384382.19630242273</v>
      </c>
      <c r="E57" s="377">
        <f t="shared" si="31"/>
        <v>235049.68292682926</v>
      </c>
      <c r="F57" s="55">
        <f t="shared" si="32"/>
        <v>149332.51337559347</v>
      </c>
      <c r="G57" s="378">
        <f t="shared" si="36"/>
        <v>267023.13330151443</v>
      </c>
      <c r="H57" s="363">
        <f t="shared" si="37"/>
        <v>267023.13330151443</v>
      </c>
      <c r="I57" s="52">
        <f t="shared" si="4"/>
        <v>0</v>
      </c>
      <c r="J57" s="52"/>
      <c r="K57" s="129"/>
      <c r="L57" s="54">
        <f t="shared" si="35"/>
        <v>0</v>
      </c>
      <c r="M57" s="129"/>
      <c r="N57" s="54">
        <f t="shared" si="5"/>
        <v>0</v>
      </c>
      <c r="O57" s="54">
        <f t="shared" si="6"/>
        <v>0</v>
      </c>
      <c r="P57" s="1"/>
    </row>
    <row r="58" spans="2:16" ht="12.5">
      <c r="B58" s="7" t="str">
        <f t="shared" si="3"/>
        <v/>
      </c>
      <c r="C58" s="50">
        <f>IF(D11="","-",+C57+1)</f>
        <v>2055</v>
      </c>
      <c r="D58" s="55">
        <f>IF(F57+SUM(E$17:E57)=D$10,F57,D$10-SUM(E$17:E57))</f>
        <v>149332.51337559347</v>
      </c>
      <c r="E58" s="377">
        <f t="shared" si="31"/>
        <v>149332.51337559347</v>
      </c>
      <c r="F58" s="55">
        <f t="shared" si="32"/>
        <v>0</v>
      </c>
      <c r="G58" s="378">
        <f t="shared" si="36"/>
        <v>158278.63312676549</v>
      </c>
      <c r="H58" s="363">
        <f t="shared" si="37"/>
        <v>158278.63312676549</v>
      </c>
      <c r="I58" s="52">
        <f t="shared" si="4"/>
        <v>0</v>
      </c>
      <c r="J58" s="52"/>
      <c r="K58" s="129"/>
      <c r="L58" s="54">
        <f t="shared" si="35"/>
        <v>0</v>
      </c>
      <c r="M58" s="129"/>
      <c r="N58" s="54">
        <f t="shared" si="5"/>
        <v>0</v>
      </c>
      <c r="O58" s="54">
        <f t="shared" si="6"/>
        <v>0</v>
      </c>
      <c r="P58" s="1"/>
    </row>
    <row r="59" spans="2:16" ht="12.5">
      <c r="B59" s="7" t="str">
        <f t="shared" si="3"/>
        <v/>
      </c>
      <c r="C59" s="50">
        <f>IF(D11="","-",+C58+1)</f>
        <v>2056</v>
      </c>
      <c r="D59" s="55">
        <f>IF(F58+SUM(E$17:E58)=D$10,F58,D$10-SUM(E$17:E58))</f>
        <v>0</v>
      </c>
      <c r="E59" s="377">
        <f t="shared" si="31"/>
        <v>0</v>
      </c>
      <c r="F59" s="55">
        <f t="shared" si="32"/>
        <v>0</v>
      </c>
      <c r="G59" s="378">
        <f t="shared" si="36"/>
        <v>0</v>
      </c>
      <c r="H59" s="363">
        <f t="shared" si="37"/>
        <v>0</v>
      </c>
      <c r="I59" s="52">
        <f t="shared" si="4"/>
        <v>0</v>
      </c>
      <c r="J59" s="52"/>
      <c r="K59" s="129"/>
      <c r="L59" s="54">
        <f t="shared" si="35"/>
        <v>0</v>
      </c>
      <c r="M59" s="129"/>
      <c r="N59" s="54">
        <f t="shared" si="5"/>
        <v>0</v>
      </c>
      <c r="O59" s="54">
        <f t="shared" si="6"/>
        <v>0</v>
      </c>
      <c r="P59" s="1"/>
    </row>
    <row r="60" spans="2:16" ht="12.5">
      <c r="B60" s="7" t="str">
        <f t="shared" si="3"/>
        <v/>
      </c>
      <c r="C60" s="50">
        <f>IF(D11="","-",+C59+1)</f>
        <v>2057</v>
      </c>
      <c r="D60" s="55">
        <f>IF(F59+SUM(E$17:E59)=D$10,F59,D$10-SUM(E$17:E59))</f>
        <v>0</v>
      </c>
      <c r="E60" s="377">
        <f t="shared" si="31"/>
        <v>0</v>
      </c>
      <c r="F60" s="55">
        <f t="shared" si="32"/>
        <v>0</v>
      </c>
      <c r="G60" s="378">
        <f t="shared" si="36"/>
        <v>0</v>
      </c>
      <c r="H60" s="363">
        <f t="shared" si="37"/>
        <v>0</v>
      </c>
      <c r="I60" s="52">
        <f t="shared" si="4"/>
        <v>0</v>
      </c>
      <c r="J60" s="52"/>
      <c r="K60" s="129"/>
      <c r="L60" s="54">
        <f t="shared" si="35"/>
        <v>0</v>
      </c>
      <c r="M60" s="129"/>
      <c r="N60" s="54">
        <f t="shared" si="5"/>
        <v>0</v>
      </c>
      <c r="O60" s="54">
        <f t="shared" si="6"/>
        <v>0</v>
      </c>
      <c r="P60" s="1"/>
    </row>
    <row r="61" spans="2:16" ht="12.5">
      <c r="B61" s="7" t="str">
        <f t="shared" si="3"/>
        <v/>
      </c>
      <c r="C61" s="50">
        <f>IF(D11="","-",+C60+1)</f>
        <v>2058</v>
      </c>
      <c r="D61" s="55">
        <f>IF(F60+SUM(E$17:E60)=D$10,F60,D$10-SUM(E$17:E60))</f>
        <v>0</v>
      </c>
      <c r="E61" s="377">
        <f t="shared" si="31"/>
        <v>0</v>
      </c>
      <c r="F61" s="55">
        <f t="shared" si="32"/>
        <v>0</v>
      </c>
      <c r="G61" s="378">
        <f t="shared" si="36"/>
        <v>0</v>
      </c>
      <c r="H61" s="363">
        <f t="shared" si="37"/>
        <v>0</v>
      </c>
      <c r="I61" s="52">
        <f t="shared" si="4"/>
        <v>0</v>
      </c>
      <c r="J61" s="52"/>
      <c r="K61" s="129"/>
      <c r="L61" s="54">
        <f t="shared" si="35"/>
        <v>0</v>
      </c>
      <c r="M61" s="129"/>
      <c r="N61" s="54">
        <f t="shared" si="5"/>
        <v>0</v>
      </c>
      <c r="O61" s="54">
        <f t="shared" si="6"/>
        <v>0</v>
      </c>
      <c r="P61" s="1"/>
    </row>
    <row r="62" spans="2:16" ht="12.5">
      <c r="B62" s="7" t="str">
        <f t="shared" si="3"/>
        <v/>
      </c>
      <c r="C62" s="50">
        <f>IF(D11="","-",+C61+1)</f>
        <v>2059</v>
      </c>
      <c r="D62" s="55">
        <f>IF(F61+SUM(E$17:E61)=D$10,F61,D$10-SUM(E$17:E61))</f>
        <v>0</v>
      </c>
      <c r="E62" s="377">
        <f t="shared" si="31"/>
        <v>0</v>
      </c>
      <c r="F62" s="55">
        <f t="shared" si="32"/>
        <v>0</v>
      </c>
      <c r="G62" s="378">
        <f t="shared" si="36"/>
        <v>0</v>
      </c>
      <c r="H62" s="363">
        <f t="shared" si="37"/>
        <v>0</v>
      </c>
      <c r="I62" s="52">
        <f t="shared" si="4"/>
        <v>0</v>
      </c>
      <c r="J62" s="52"/>
      <c r="K62" s="129"/>
      <c r="L62" s="54">
        <f t="shared" si="35"/>
        <v>0</v>
      </c>
      <c r="M62" s="129"/>
      <c r="N62" s="54">
        <f t="shared" si="5"/>
        <v>0</v>
      </c>
      <c r="O62" s="54">
        <f t="shared" si="6"/>
        <v>0</v>
      </c>
      <c r="P62" s="1"/>
    </row>
    <row r="63" spans="2:16" ht="12.5">
      <c r="B63" s="7" t="str">
        <f t="shared" si="3"/>
        <v/>
      </c>
      <c r="C63" s="50">
        <f>IF(D11="","-",+C62+1)</f>
        <v>2060</v>
      </c>
      <c r="D63" s="55">
        <f>IF(F62+SUM(E$17:E62)=D$10,F62,D$10-SUM(E$17:E62))</f>
        <v>0</v>
      </c>
      <c r="E63" s="377">
        <f t="shared" si="31"/>
        <v>0</v>
      </c>
      <c r="F63" s="55">
        <f t="shared" si="32"/>
        <v>0</v>
      </c>
      <c r="G63" s="378">
        <f t="shared" si="36"/>
        <v>0</v>
      </c>
      <c r="H63" s="363">
        <f t="shared" si="37"/>
        <v>0</v>
      </c>
      <c r="I63" s="52">
        <f t="shared" si="4"/>
        <v>0</v>
      </c>
      <c r="J63" s="52"/>
      <c r="K63" s="129"/>
      <c r="L63" s="54">
        <f t="shared" si="35"/>
        <v>0</v>
      </c>
      <c r="M63" s="129"/>
      <c r="N63" s="54">
        <f t="shared" si="5"/>
        <v>0</v>
      </c>
      <c r="O63" s="54">
        <f t="shared" si="6"/>
        <v>0</v>
      </c>
      <c r="P63" s="1"/>
    </row>
    <row r="64" spans="2:16" ht="12.5">
      <c r="B64" s="7" t="str">
        <f t="shared" si="3"/>
        <v/>
      </c>
      <c r="C64" s="50">
        <f>IF(D11="","-",+C63+1)</f>
        <v>2061</v>
      </c>
      <c r="D64" s="55">
        <f>IF(F63+SUM(E$17:E63)=D$10,F63,D$10-SUM(E$17:E63))</f>
        <v>0</v>
      </c>
      <c r="E64" s="377">
        <f t="shared" si="31"/>
        <v>0</v>
      </c>
      <c r="F64" s="55">
        <f t="shared" si="32"/>
        <v>0</v>
      </c>
      <c r="G64" s="378">
        <f t="shared" si="36"/>
        <v>0</v>
      </c>
      <c r="H64" s="363">
        <f t="shared" si="37"/>
        <v>0</v>
      </c>
      <c r="I64" s="52">
        <f t="shared" si="4"/>
        <v>0</v>
      </c>
      <c r="J64" s="52"/>
      <c r="K64" s="129"/>
      <c r="L64" s="54">
        <f t="shared" si="35"/>
        <v>0</v>
      </c>
      <c r="M64" s="129"/>
      <c r="N64" s="54">
        <f t="shared" si="5"/>
        <v>0</v>
      </c>
      <c r="O64" s="54">
        <f t="shared" si="6"/>
        <v>0</v>
      </c>
      <c r="P64" s="1"/>
    </row>
    <row r="65" spans="2:16" ht="12.5">
      <c r="B65" s="7" t="str">
        <f t="shared" si="3"/>
        <v/>
      </c>
      <c r="C65" s="50">
        <f>IF(D11="","-",+C64+1)</f>
        <v>2062</v>
      </c>
      <c r="D65" s="55">
        <f>IF(F64+SUM(E$17:E64)=D$10,F64,D$10-SUM(E$17:E64))</f>
        <v>0</v>
      </c>
      <c r="E65" s="377">
        <f t="shared" si="31"/>
        <v>0</v>
      </c>
      <c r="F65" s="55">
        <f t="shared" si="32"/>
        <v>0</v>
      </c>
      <c r="G65" s="378">
        <f t="shared" si="36"/>
        <v>0</v>
      </c>
      <c r="H65" s="363">
        <f t="shared" si="37"/>
        <v>0</v>
      </c>
      <c r="I65" s="52">
        <f t="shared" si="4"/>
        <v>0</v>
      </c>
      <c r="J65" s="52"/>
      <c r="K65" s="129"/>
      <c r="L65" s="54">
        <f t="shared" si="35"/>
        <v>0</v>
      </c>
      <c r="M65" s="129"/>
      <c r="N65" s="54">
        <f t="shared" si="5"/>
        <v>0</v>
      </c>
      <c r="O65" s="54">
        <f t="shared" si="6"/>
        <v>0</v>
      </c>
      <c r="P65" s="1"/>
    </row>
    <row r="66" spans="2:16" ht="12.5">
      <c r="B66" s="7" t="str">
        <f t="shared" si="3"/>
        <v/>
      </c>
      <c r="C66" s="50">
        <f>IF(D11="","-",+C65+1)</f>
        <v>2063</v>
      </c>
      <c r="D66" s="55">
        <f>IF(F65+SUM(E$17:E65)=D$10,F65,D$10-SUM(E$17:E65))</f>
        <v>0</v>
      </c>
      <c r="E66" s="377">
        <f t="shared" si="31"/>
        <v>0</v>
      </c>
      <c r="F66" s="55">
        <f t="shared" si="32"/>
        <v>0</v>
      </c>
      <c r="G66" s="378">
        <f t="shared" si="36"/>
        <v>0</v>
      </c>
      <c r="H66" s="363">
        <f t="shared" si="37"/>
        <v>0</v>
      </c>
      <c r="I66" s="52">
        <f t="shared" si="4"/>
        <v>0</v>
      </c>
      <c r="J66" s="52"/>
      <c r="K66" s="129"/>
      <c r="L66" s="54">
        <f t="shared" si="35"/>
        <v>0</v>
      </c>
      <c r="M66" s="129"/>
      <c r="N66" s="54">
        <f t="shared" si="5"/>
        <v>0</v>
      </c>
      <c r="O66" s="54">
        <f t="shared" si="6"/>
        <v>0</v>
      </c>
      <c r="P66" s="1"/>
    </row>
    <row r="67" spans="2:16" ht="12.5">
      <c r="B67" s="7" t="str">
        <f t="shared" si="3"/>
        <v/>
      </c>
      <c r="C67" s="50">
        <f>IF(D11="","-",+C66+1)</f>
        <v>2064</v>
      </c>
      <c r="D67" s="55">
        <f>IF(F66+SUM(E$17:E66)=D$10,F66,D$10-SUM(E$17:E66))</f>
        <v>0</v>
      </c>
      <c r="E67" s="377">
        <f t="shared" si="31"/>
        <v>0</v>
      </c>
      <c r="F67" s="55">
        <f t="shared" si="32"/>
        <v>0</v>
      </c>
      <c r="G67" s="378">
        <f t="shared" si="36"/>
        <v>0</v>
      </c>
      <c r="H67" s="363">
        <f t="shared" si="37"/>
        <v>0</v>
      </c>
      <c r="I67" s="52">
        <f t="shared" si="4"/>
        <v>0</v>
      </c>
      <c r="J67" s="52"/>
      <c r="K67" s="129"/>
      <c r="L67" s="54">
        <f t="shared" si="35"/>
        <v>0</v>
      </c>
      <c r="M67" s="129"/>
      <c r="N67" s="54">
        <f t="shared" si="5"/>
        <v>0</v>
      </c>
      <c r="O67" s="54">
        <f t="shared" si="6"/>
        <v>0</v>
      </c>
      <c r="P67" s="1"/>
    </row>
    <row r="68" spans="2:16" ht="12.5">
      <c r="B68" s="7" t="str">
        <f t="shared" si="3"/>
        <v/>
      </c>
      <c r="C68" s="50">
        <f>IF(D11="","-",+C67+1)</f>
        <v>2065</v>
      </c>
      <c r="D68" s="55">
        <f>IF(F67+SUM(E$17:E67)=D$10,F67,D$10-SUM(E$17:E67))</f>
        <v>0</v>
      </c>
      <c r="E68" s="377">
        <f t="shared" si="31"/>
        <v>0</v>
      </c>
      <c r="F68" s="55">
        <f t="shared" si="32"/>
        <v>0</v>
      </c>
      <c r="G68" s="378">
        <f t="shared" si="36"/>
        <v>0</v>
      </c>
      <c r="H68" s="363">
        <f t="shared" si="37"/>
        <v>0</v>
      </c>
      <c r="I68" s="52">
        <f t="shared" si="4"/>
        <v>0</v>
      </c>
      <c r="J68" s="52"/>
      <c r="K68" s="129"/>
      <c r="L68" s="54">
        <f t="shared" si="35"/>
        <v>0</v>
      </c>
      <c r="M68" s="129"/>
      <c r="N68" s="54">
        <f t="shared" si="5"/>
        <v>0</v>
      </c>
      <c r="O68" s="54">
        <f t="shared" si="6"/>
        <v>0</v>
      </c>
      <c r="P68" s="1"/>
    </row>
    <row r="69" spans="2:16" ht="12.5">
      <c r="B69" s="7" t="str">
        <f t="shared" si="3"/>
        <v/>
      </c>
      <c r="C69" s="50">
        <f>IF(D11="","-",+C68+1)</f>
        <v>2066</v>
      </c>
      <c r="D69" s="55">
        <f>IF(F68+SUM(E$17:E68)=D$10,F68,D$10-SUM(E$17:E68))</f>
        <v>0</v>
      </c>
      <c r="E69" s="377">
        <f t="shared" si="31"/>
        <v>0</v>
      </c>
      <c r="F69" s="55">
        <f t="shared" si="32"/>
        <v>0</v>
      </c>
      <c r="G69" s="378">
        <f t="shared" si="36"/>
        <v>0</v>
      </c>
      <c r="H69" s="363">
        <f t="shared" si="37"/>
        <v>0</v>
      </c>
      <c r="I69" s="52">
        <f t="shared" si="4"/>
        <v>0</v>
      </c>
      <c r="J69" s="52"/>
      <c r="K69" s="129"/>
      <c r="L69" s="54">
        <f t="shared" si="35"/>
        <v>0</v>
      </c>
      <c r="M69" s="129"/>
      <c r="N69" s="54">
        <f t="shared" si="5"/>
        <v>0</v>
      </c>
      <c r="O69" s="54">
        <f t="shared" si="6"/>
        <v>0</v>
      </c>
      <c r="P69" s="1"/>
    </row>
    <row r="70" spans="2:16" ht="12.5">
      <c r="B70" s="7" t="str">
        <f t="shared" si="3"/>
        <v/>
      </c>
      <c r="C70" s="50">
        <f>IF(D11="","-",+C69+1)</f>
        <v>2067</v>
      </c>
      <c r="D70" s="55">
        <f>IF(F69+SUM(E$17:E69)=D$10,F69,D$10-SUM(E$17:E69))</f>
        <v>0</v>
      </c>
      <c r="E70" s="377">
        <f t="shared" si="31"/>
        <v>0</v>
      </c>
      <c r="F70" s="55">
        <f t="shared" si="32"/>
        <v>0</v>
      </c>
      <c r="G70" s="378">
        <f t="shared" si="36"/>
        <v>0</v>
      </c>
      <c r="H70" s="363">
        <f t="shared" si="37"/>
        <v>0</v>
      </c>
      <c r="I70" s="52">
        <f t="shared" si="4"/>
        <v>0</v>
      </c>
      <c r="J70" s="52"/>
      <c r="K70" s="129"/>
      <c r="L70" s="54">
        <f t="shared" si="35"/>
        <v>0</v>
      </c>
      <c r="M70" s="129"/>
      <c r="N70" s="54">
        <f t="shared" si="5"/>
        <v>0</v>
      </c>
      <c r="O70" s="54">
        <f t="shared" si="6"/>
        <v>0</v>
      </c>
      <c r="P70" s="1"/>
    </row>
    <row r="71" spans="2:16" ht="12.5">
      <c r="B71" s="7" t="str">
        <f t="shared" si="3"/>
        <v/>
      </c>
      <c r="C71" s="50">
        <f>IF(D11="","-",+C70+1)</f>
        <v>2068</v>
      </c>
      <c r="D71" s="55">
        <f>IF(F70+SUM(E$17:E70)=D$10,F70,D$10-SUM(E$17:E70))</f>
        <v>0</v>
      </c>
      <c r="E71" s="377">
        <f t="shared" si="31"/>
        <v>0</v>
      </c>
      <c r="F71" s="55">
        <f t="shared" si="32"/>
        <v>0</v>
      </c>
      <c r="G71" s="378">
        <f t="shared" si="36"/>
        <v>0</v>
      </c>
      <c r="H71" s="363">
        <f t="shared" si="37"/>
        <v>0</v>
      </c>
      <c r="I71" s="52">
        <f t="shared" si="4"/>
        <v>0</v>
      </c>
      <c r="J71" s="52"/>
      <c r="K71" s="129"/>
      <c r="L71" s="54">
        <f t="shared" si="35"/>
        <v>0</v>
      </c>
      <c r="M71" s="129"/>
      <c r="N71" s="54">
        <f t="shared" si="5"/>
        <v>0</v>
      </c>
      <c r="O71" s="54">
        <f t="shared" si="6"/>
        <v>0</v>
      </c>
      <c r="P71" s="1"/>
    </row>
    <row r="72" spans="2:16" ht="13" thickBot="1">
      <c r="B72" s="7" t="str">
        <f t="shared" si="3"/>
        <v/>
      </c>
      <c r="C72" s="59">
        <f>IF(D11="","-",+C71+1)</f>
        <v>2069</v>
      </c>
      <c r="D72" s="55">
        <f>IF(F71+SUM(E$17:E71)=D$10,F71,D$10-SUM(E$17:E71))</f>
        <v>0</v>
      </c>
      <c r="E72" s="377">
        <f t="shared" si="31"/>
        <v>0</v>
      </c>
      <c r="F72" s="55">
        <f t="shared" si="32"/>
        <v>0</v>
      </c>
      <c r="G72" s="378">
        <f t="shared" si="36"/>
        <v>0</v>
      </c>
      <c r="H72" s="363">
        <f t="shared" si="37"/>
        <v>0</v>
      </c>
      <c r="I72" s="52">
        <f t="shared" si="4"/>
        <v>0</v>
      </c>
      <c r="J72" s="52"/>
      <c r="K72" s="130"/>
      <c r="L72" s="64">
        <f t="shared" si="35"/>
        <v>0</v>
      </c>
      <c r="M72" s="130"/>
      <c r="N72" s="64">
        <f t="shared" si="5"/>
        <v>0</v>
      </c>
      <c r="O72" s="64">
        <f t="shared" si="6"/>
        <v>0</v>
      </c>
      <c r="P72" s="1"/>
    </row>
    <row r="73" spans="2:16" ht="12.5">
      <c r="C73" s="12" t="s">
        <v>78</v>
      </c>
      <c r="D73" s="292"/>
      <c r="E73" s="292">
        <f>SUM(E17:E72)</f>
        <v>9637037</v>
      </c>
      <c r="F73" s="292"/>
      <c r="G73" s="292">
        <f>SUM(G17:G72)</f>
        <v>34169200.177244052</v>
      </c>
      <c r="H73" s="292">
        <f>SUM(H17:H72)</f>
        <v>34169200.177244052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2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2:16" ht="13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40 of 77</v>
      </c>
    </row>
    <row r="84" spans="1:16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</row>
    <row r="86" spans="1:16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1091500.1809427028</v>
      </c>
      <c r="N87" s="386">
        <f>IF(J92&lt;D11,0,VLOOKUP(J92,C17:O72,11))</f>
        <v>1091500.1809427028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1131176.8331035979</v>
      </c>
      <c r="N88" s="389">
        <f>IF(J92&lt;D11,0,VLOOKUP(J92,C99:P154,7))</f>
        <v>1131176.8331035979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 xml:space="preserve">Rock Hill to Carthage 69 kV Rebuild 11.4 Miles 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39676.652160895057</v>
      </c>
      <c r="N89" s="391">
        <f>+N88-N87</f>
        <v>39676.652160895057</v>
      </c>
      <c r="O89" s="392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</row>
    <row r="91" spans="1:16" ht="13.5" thickBot="1">
      <c r="C91" s="75" t="s">
        <v>85</v>
      </c>
      <c r="D91" s="91" t="str">
        <f>+D9</f>
        <v>TP2010102</v>
      </c>
      <c r="E91" s="76"/>
      <c r="F91" s="76"/>
      <c r="G91" s="76"/>
      <c r="H91" s="76"/>
      <c r="I91" s="76"/>
      <c r="J91" s="76"/>
    </row>
    <row r="92" spans="1:16" ht="13">
      <c r="C92" s="34" t="s">
        <v>51</v>
      </c>
      <c r="D92" s="362">
        <f>IF(D11=I10,0,D10)</f>
        <v>9637037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</row>
    <row r="93" spans="1:16" ht="12.5">
      <c r="C93" s="34" t="s">
        <v>54</v>
      </c>
      <c r="D93" s="88">
        <f>IF(D11=I10,"",D11)</f>
        <v>2014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3">
        <f>IF(D11=I10,"",D12)</f>
        <v>6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219023.56818181818</v>
      </c>
      <c r="K96" s="292"/>
      <c r="L96" s="292"/>
      <c r="M96" s="292"/>
      <c r="N96" s="292"/>
      <c r="O96" s="292"/>
      <c r="P96" s="1"/>
    </row>
    <row r="97" spans="1:16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</row>
    <row r="99" spans="1:16" ht="12.5">
      <c r="C99" s="50">
        <f>IF(D93= "","-",D93)</f>
        <v>2014</v>
      </c>
      <c r="D99" s="428">
        <v>0</v>
      </c>
      <c r="E99" s="429">
        <v>152968.84126984127</v>
      </c>
      <c r="F99" s="430">
        <v>9484068.1587301586</v>
      </c>
      <c r="G99" s="431">
        <v>4742034.0793650793</v>
      </c>
      <c r="H99" s="432">
        <v>797522.51965819846</v>
      </c>
      <c r="I99" s="433">
        <v>797522.51965819846</v>
      </c>
      <c r="J99" s="438">
        <v>0</v>
      </c>
      <c r="K99" s="54"/>
      <c r="L99" s="113">
        <f t="shared" ref="L99:L105" si="38">H99</f>
        <v>797522.51965819846</v>
      </c>
      <c r="M99" s="54">
        <f t="shared" ref="M99:M105" si="39">IF(L99&lt;&gt;0,+H99-L99,0)</f>
        <v>0</v>
      </c>
      <c r="N99" s="113">
        <f t="shared" ref="N99:N105" si="40">I99</f>
        <v>797522.51965819846</v>
      </c>
      <c r="O99" s="54">
        <f>IF(N99&lt;&gt;0,+I99-N99,0)</f>
        <v>0</v>
      </c>
      <c r="P99" s="54">
        <f>+O99-M99</f>
        <v>0</v>
      </c>
    </row>
    <row r="100" spans="1:16" ht="12.5">
      <c r="B100" s="7" t="str">
        <f>IF(D100=F99,"","IU")</f>
        <v/>
      </c>
      <c r="C100" s="50">
        <f>IF(D93="","-",+C99+1)</f>
        <v>2015</v>
      </c>
      <c r="D100" s="428">
        <v>9484068.1587301586</v>
      </c>
      <c r="E100" s="429">
        <v>229453.26190476189</v>
      </c>
      <c r="F100" s="430">
        <v>9254614.8968253974</v>
      </c>
      <c r="G100" s="430">
        <v>9369341.527777778</v>
      </c>
      <c r="H100" s="432">
        <v>1464040.8814475967</v>
      </c>
      <c r="I100" s="433">
        <v>1464040.8814475967</v>
      </c>
      <c r="J100" s="54">
        <f>+I100-H100</f>
        <v>0</v>
      </c>
      <c r="K100" s="54"/>
      <c r="L100" s="113">
        <f t="shared" si="38"/>
        <v>1464040.8814475967</v>
      </c>
      <c r="M100" s="54">
        <f t="shared" si="39"/>
        <v>0</v>
      </c>
      <c r="N100" s="113">
        <f t="shared" si="40"/>
        <v>1464040.8814475967</v>
      </c>
      <c r="O100" s="54">
        <f>IF(N100&lt;&gt;0,+I100-N100,0)</f>
        <v>0</v>
      </c>
      <c r="P100" s="54">
        <f>+O100-M100</f>
        <v>0</v>
      </c>
    </row>
    <row r="101" spans="1:16" ht="12.5">
      <c r="B101" s="7" t="str">
        <f t="shared" ref="B101:B154" si="41">IF(D101=F100,"","IU")</f>
        <v/>
      </c>
      <c r="C101" s="50">
        <f>IF(D93="","-",+C100+1)</f>
        <v>2016</v>
      </c>
      <c r="D101" s="428">
        <v>9254614.8968253974</v>
      </c>
      <c r="E101" s="429">
        <v>224117.13953488372</v>
      </c>
      <c r="F101" s="430">
        <v>9030497.7572905142</v>
      </c>
      <c r="G101" s="430">
        <v>9142556.3270579558</v>
      </c>
      <c r="H101" s="432">
        <v>1384764.5581805804</v>
      </c>
      <c r="I101" s="433">
        <v>1384764.5581805804</v>
      </c>
      <c r="J101" s="54">
        <f t="shared" ref="J101:J154" si="42">+I101-H101</f>
        <v>0</v>
      </c>
      <c r="K101" s="54"/>
      <c r="L101" s="113">
        <f t="shared" si="38"/>
        <v>1384764.5581805804</v>
      </c>
      <c r="M101" s="54">
        <f t="shared" si="39"/>
        <v>0</v>
      </c>
      <c r="N101" s="113">
        <f t="shared" si="40"/>
        <v>1384764.5581805804</v>
      </c>
      <c r="O101" s="54">
        <f>IF(N101&lt;&gt;0,+I101-N101,0)</f>
        <v>0</v>
      </c>
      <c r="P101" s="54">
        <f>+O101-M101</f>
        <v>0</v>
      </c>
    </row>
    <row r="102" spans="1:16" ht="12.5">
      <c r="B102" s="7" t="str">
        <f t="shared" si="41"/>
        <v/>
      </c>
      <c r="C102" s="50">
        <f>IF(D93="","-",+C101+1)</f>
        <v>2017</v>
      </c>
      <c r="D102" s="428">
        <v>9030497.7572905142</v>
      </c>
      <c r="E102" s="429">
        <v>229453.26190476189</v>
      </c>
      <c r="F102" s="430">
        <v>8801044.495385753</v>
      </c>
      <c r="G102" s="430">
        <v>8915771.1263381336</v>
      </c>
      <c r="H102" s="432">
        <v>1312464.9769978134</v>
      </c>
      <c r="I102" s="433">
        <v>1312464.9769978134</v>
      </c>
      <c r="J102" s="54">
        <f t="shared" si="42"/>
        <v>0</v>
      </c>
      <c r="K102" s="54"/>
      <c r="L102" s="113">
        <f t="shared" si="38"/>
        <v>1312464.9769978134</v>
      </c>
      <c r="M102" s="54">
        <f t="shared" si="39"/>
        <v>0</v>
      </c>
      <c r="N102" s="113">
        <f t="shared" si="40"/>
        <v>1312464.9769978134</v>
      </c>
      <c r="O102" s="54">
        <f>IF(N102&lt;&gt;0,+I102-N102,0)</f>
        <v>0</v>
      </c>
      <c r="P102" s="54">
        <f>+O102-M102</f>
        <v>0</v>
      </c>
    </row>
    <row r="103" spans="1:16" ht="12.5">
      <c r="B103" s="7" t="str">
        <f t="shared" si="41"/>
        <v/>
      </c>
      <c r="C103" s="50">
        <f>IF(D93="","-",+C102+1)</f>
        <v>2018</v>
      </c>
      <c r="D103" s="428">
        <v>8801044.495385753</v>
      </c>
      <c r="E103" s="429">
        <v>229453.26190476189</v>
      </c>
      <c r="F103" s="430">
        <v>8571591.2334809918</v>
      </c>
      <c r="G103" s="430">
        <v>8686317.8644333724</v>
      </c>
      <c r="H103" s="432">
        <v>1146768.2622772851</v>
      </c>
      <c r="I103" s="433">
        <v>1146768.2622772851</v>
      </c>
      <c r="J103" s="54">
        <f t="shared" si="42"/>
        <v>0</v>
      </c>
      <c r="K103" s="54"/>
      <c r="L103" s="113">
        <f t="shared" si="38"/>
        <v>1146768.2622772851</v>
      </c>
      <c r="M103" s="54">
        <f t="shared" si="39"/>
        <v>0</v>
      </c>
      <c r="N103" s="113">
        <f t="shared" si="40"/>
        <v>1146768.2622772851</v>
      </c>
      <c r="O103" s="54">
        <f>IF(N103&lt;&gt;0,+I103-N103,0)</f>
        <v>0</v>
      </c>
      <c r="P103" s="54">
        <f>+O103-M103</f>
        <v>0</v>
      </c>
    </row>
    <row r="104" spans="1:16" ht="12.5">
      <c r="B104" s="7" t="str">
        <f t="shared" si="41"/>
        <v/>
      </c>
      <c r="C104" s="50">
        <f>IF(D93="","-",+C103+1)</f>
        <v>2019</v>
      </c>
      <c r="D104" s="428">
        <v>8571591.2334809918</v>
      </c>
      <c r="E104" s="429">
        <v>224117.13953488372</v>
      </c>
      <c r="F104" s="430">
        <v>8347474.0939461077</v>
      </c>
      <c r="G104" s="430">
        <v>8459532.6637135502</v>
      </c>
      <c r="H104" s="432">
        <v>1129630.139349205</v>
      </c>
      <c r="I104" s="433">
        <v>1129630.139349205</v>
      </c>
      <c r="J104" s="54">
        <f t="shared" si="42"/>
        <v>0</v>
      </c>
      <c r="K104" s="54"/>
      <c r="L104" s="113">
        <f t="shared" si="38"/>
        <v>1129630.139349205</v>
      </c>
      <c r="M104" s="54">
        <f t="shared" si="39"/>
        <v>0</v>
      </c>
      <c r="N104" s="113">
        <f t="shared" si="40"/>
        <v>1129630.139349205</v>
      </c>
      <c r="O104" s="54">
        <f t="shared" ref="O104:O130" si="43">IF(N104&lt;&gt;0,+I104-N104,0)</f>
        <v>0</v>
      </c>
      <c r="P104" s="54">
        <f t="shared" ref="P104:P130" si="44">+O104-M104</f>
        <v>0</v>
      </c>
    </row>
    <row r="105" spans="1:16" ht="12.5">
      <c r="B105" s="7" t="str">
        <f t="shared" si="41"/>
        <v/>
      </c>
      <c r="C105" s="50">
        <f>IF(D93="","-",+C104+1)</f>
        <v>2020</v>
      </c>
      <c r="D105" s="428">
        <v>8347474.0939461077</v>
      </c>
      <c r="E105" s="429">
        <v>229453.26190476189</v>
      </c>
      <c r="F105" s="430">
        <v>8118020.8320413455</v>
      </c>
      <c r="G105" s="430">
        <v>8232747.4629937261</v>
      </c>
      <c r="H105" s="432">
        <v>1115081.4585097209</v>
      </c>
      <c r="I105" s="433">
        <v>1115081.4585097209</v>
      </c>
      <c r="J105" s="54">
        <f t="shared" si="42"/>
        <v>0</v>
      </c>
      <c r="K105" s="54"/>
      <c r="L105" s="113">
        <f t="shared" si="38"/>
        <v>1115081.4585097209</v>
      </c>
      <c r="M105" s="54">
        <f t="shared" si="39"/>
        <v>0</v>
      </c>
      <c r="N105" s="113">
        <f t="shared" si="40"/>
        <v>1115081.4585097209</v>
      </c>
      <c r="O105" s="54">
        <f t="shared" si="43"/>
        <v>0</v>
      </c>
      <c r="P105" s="54">
        <f t="shared" si="44"/>
        <v>0</v>
      </c>
    </row>
    <row r="106" spans="1:16" ht="12.5">
      <c r="B106" s="7" t="str">
        <f t="shared" si="41"/>
        <v/>
      </c>
      <c r="C106" s="50">
        <f>IF(D93="","-",+C105+1)</f>
        <v>2021</v>
      </c>
      <c r="D106" s="428">
        <v>8118020.8320413455</v>
      </c>
      <c r="E106" s="429">
        <v>235049.68292682926</v>
      </c>
      <c r="F106" s="430">
        <v>7882971.1491145166</v>
      </c>
      <c r="G106" s="430">
        <v>8000495.9905779306</v>
      </c>
      <c r="H106" s="432">
        <v>1143219.7958879631</v>
      </c>
      <c r="I106" s="433">
        <v>1143219.7958879631</v>
      </c>
      <c r="J106" s="54">
        <f t="shared" si="42"/>
        <v>0</v>
      </c>
      <c r="K106" s="54"/>
      <c r="L106" s="113">
        <f t="shared" ref="L106" si="45">H106</f>
        <v>1143219.7958879631</v>
      </c>
      <c r="M106" s="54">
        <f t="shared" ref="M106" si="46">IF(L106&lt;&gt;0,+H106-L106,0)</f>
        <v>0</v>
      </c>
      <c r="N106" s="113">
        <f t="shared" ref="N106" si="47">I106</f>
        <v>1143219.7958879631</v>
      </c>
      <c r="O106" s="54">
        <f t="shared" ref="O106" si="48">IF(N106&lt;&gt;0,+I106-N106,0)</f>
        <v>0</v>
      </c>
      <c r="P106" s="54">
        <f t="shared" ref="P106" si="49">+O106-M106</f>
        <v>0</v>
      </c>
    </row>
    <row r="107" spans="1:16" ht="13">
      <c r="B107" s="7" t="str">
        <f t="shared" si="41"/>
        <v/>
      </c>
      <c r="C107" s="459">
        <f>IF(D93="","-",+C106+1)</f>
        <v>2022</v>
      </c>
      <c r="D107" s="12">
        <v>7882971.1491145166</v>
      </c>
      <c r="E107" s="377">
        <v>229453.26190476189</v>
      </c>
      <c r="F107" s="55">
        <v>7653517.8872097544</v>
      </c>
      <c r="G107" s="55">
        <v>7768244.518162135</v>
      </c>
      <c r="H107" s="379">
        <v>1141894.50723412</v>
      </c>
      <c r="I107" s="398">
        <v>1141894.50723412</v>
      </c>
      <c r="J107" s="54">
        <f t="shared" si="42"/>
        <v>0</v>
      </c>
      <c r="K107" s="54"/>
      <c r="L107" s="129"/>
      <c r="M107" s="54">
        <f t="shared" ref="M107:M130" si="50">IF(L107&lt;&gt;0,+H107-L107,0)</f>
        <v>0</v>
      </c>
      <c r="N107" s="129"/>
      <c r="O107" s="54">
        <f t="shared" si="43"/>
        <v>0</v>
      </c>
      <c r="P107" s="54">
        <f t="shared" si="44"/>
        <v>0</v>
      </c>
    </row>
    <row r="108" spans="1:16" ht="12.5">
      <c r="B108" s="7" t="str">
        <f t="shared" si="41"/>
        <v/>
      </c>
      <c r="C108" s="50">
        <f>IF(D93="","-",+C107+1)</f>
        <v>2023</v>
      </c>
      <c r="D108" s="12">
        <f>IF(F107+SUM(E$99:E107)=D$92,F107,D$92-SUM(E$99:E107))</f>
        <v>7653517.8872097544</v>
      </c>
      <c r="E108" s="377">
        <f t="shared" ref="E108:E154" si="51">IF(+$J$96&lt;F107,$J$96,D108)</f>
        <v>219023.56818181818</v>
      </c>
      <c r="F108" s="55">
        <f t="shared" ref="F108:F154" si="52">+D108-E108</f>
        <v>7434494.3190279361</v>
      </c>
      <c r="G108" s="55">
        <f t="shared" ref="G108:G154" si="53">+(F108+D108)/2</f>
        <v>7544006.1031188453</v>
      </c>
      <c r="H108" s="379">
        <f t="shared" ref="H108:H154" si="54">+J$94*G108+E108</f>
        <v>1158451.0364015556</v>
      </c>
      <c r="I108" s="398">
        <f t="shared" ref="I108:I154" si="55">+J$95*G108+E108</f>
        <v>1158451.0364015556</v>
      </c>
      <c r="J108" s="54">
        <f t="shared" si="42"/>
        <v>0</v>
      </c>
      <c r="K108" s="54"/>
      <c r="L108" s="129"/>
      <c r="M108" s="54">
        <f t="shared" si="50"/>
        <v>0</v>
      </c>
      <c r="N108" s="129"/>
      <c r="O108" s="54">
        <f t="shared" si="43"/>
        <v>0</v>
      </c>
      <c r="P108" s="54">
        <f t="shared" si="44"/>
        <v>0</v>
      </c>
    </row>
    <row r="109" spans="1:16" ht="12.5">
      <c r="B109" s="7" t="str">
        <f t="shared" si="41"/>
        <v/>
      </c>
      <c r="C109" s="50">
        <f>IF(D93="","-",+C108+1)</f>
        <v>2024</v>
      </c>
      <c r="D109" s="12">
        <f>IF(F108+SUM(E$99:E108)=D$92,F108,D$92-SUM(E$99:E108))</f>
        <v>7434494.3190279361</v>
      </c>
      <c r="E109" s="377">
        <f t="shared" si="51"/>
        <v>219023.56818181818</v>
      </c>
      <c r="F109" s="55">
        <f t="shared" si="52"/>
        <v>7215470.7508461177</v>
      </c>
      <c r="G109" s="55">
        <f t="shared" si="53"/>
        <v>7324982.5349370269</v>
      </c>
      <c r="H109" s="379">
        <f t="shared" si="54"/>
        <v>1131176.8331035979</v>
      </c>
      <c r="I109" s="398">
        <f t="shared" si="55"/>
        <v>1131176.8331035979</v>
      </c>
      <c r="J109" s="54">
        <f t="shared" si="42"/>
        <v>0</v>
      </c>
      <c r="K109" s="54"/>
      <c r="L109" s="129"/>
      <c r="M109" s="54">
        <f t="shared" si="50"/>
        <v>0</v>
      </c>
      <c r="N109" s="129"/>
      <c r="O109" s="54">
        <f t="shared" si="43"/>
        <v>0</v>
      </c>
      <c r="P109" s="54">
        <f t="shared" si="44"/>
        <v>0</v>
      </c>
    </row>
    <row r="110" spans="1:16" ht="12.5">
      <c r="B110" s="7" t="str">
        <f t="shared" si="41"/>
        <v/>
      </c>
      <c r="C110" s="50">
        <f>IF(D93="","-",+C109+1)</f>
        <v>2025</v>
      </c>
      <c r="D110" s="12">
        <f>IF(F109+SUM(E$99:E109)=D$92,F109,D$92-SUM(E$99:E109))</f>
        <v>7215470.7508461177</v>
      </c>
      <c r="E110" s="377">
        <f t="shared" si="51"/>
        <v>219023.56818181818</v>
      </c>
      <c r="F110" s="55">
        <f t="shared" si="52"/>
        <v>6996447.1826642994</v>
      </c>
      <c r="G110" s="55">
        <f t="shared" si="53"/>
        <v>7105958.9667552086</v>
      </c>
      <c r="H110" s="379">
        <f t="shared" si="54"/>
        <v>1103902.6298056399</v>
      </c>
      <c r="I110" s="398">
        <f t="shared" si="55"/>
        <v>1103902.6298056399</v>
      </c>
      <c r="J110" s="54">
        <f t="shared" si="42"/>
        <v>0</v>
      </c>
      <c r="K110" s="54"/>
      <c r="L110" s="129"/>
      <c r="M110" s="54">
        <f t="shared" si="50"/>
        <v>0</v>
      </c>
      <c r="N110" s="129"/>
      <c r="O110" s="54">
        <f t="shared" si="43"/>
        <v>0</v>
      </c>
      <c r="P110" s="54">
        <f t="shared" si="44"/>
        <v>0</v>
      </c>
    </row>
    <row r="111" spans="1:16" ht="12.5">
      <c r="B111" s="7" t="str">
        <f t="shared" si="41"/>
        <v/>
      </c>
      <c r="C111" s="50">
        <f>IF(D93="","-",+C110+1)</f>
        <v>2026</v>
      </c>
      <c r="D111" s="12">
        <f>IF(F110+SUM(E$99:E110)=D$92,F110,D$92-SUM(E$99:E110))</f>
        <v>6996447.1826642994</v>
      </c>
      <c r="E111" s="377">
        <f t="shared" si="51"/>
        <v>219023.56818181818</v>
      </c>
      <c r="F111" s="55">
        <f t="shared" si="52"/>
        <v>6777423.614482481</v>
      </c>
      <c r="G111" s="55">
        <f t="shared" si="53"/>
        <v>6886935.3985733902</v>
      </c>
      <c r="H111" s="379">
        <f t="shared" si="54"/>
        <v>1076628.4265076818</v>
      </c>
      <c r="I111" s="398">
        <f t="shared" si="55"/>
        <v>1076628.4265076818</v>
      </c>
      <c r="J111" s="54">
        <f t="shared" si="42"/>
        <v>0</v>
      </c>
      <c r="K111" s="54"/>
      <c r="L111" s="129"/>
      <c r="M111" s="54">
        <f t="shared" si="50"/>
        <v>0</v>
      </c>
      <c r="N111" s="129"/>
      <c r="O111" s="54">
        <f t="shared" si="43"/>
        <v>0</v>
      </c>
      <c r="P111" s="54">
        <f t="shared" si="44"/>
        <v>0</v>
      </c>
    </row>
    <row r="112" spans="1:16" ht="12.5">
      <c r="B112" s="7" t="str">
        <f t="shared" si="41"/>
        <v/>
      </c>
      <c r="C112" s="50">
        <f>IF(D93="","-",+C111+1)</f>
        <v>2027</v>
      </c>
      <c r="D112" s="12">
        <f>IF(F111+SUM(E$99:E111)=D$92,F111,D$92-SUM(E$99:E111))</f>
        <v>6777423.614482481</v>
      </c>
      <c r="E112" s="377">
        <f t="shared" si="51"/>
        <v>219023.56818181818</v>
      </c>
      <c r="F112" s="55">
        <f t="shared" si="52"/>
        <v>6558400.0463006627</v>
      </c>
      <c r="G112" s="55">
        <f t="shared" si="53"/>
        <v>6667911.8303915719</v>
      </c>
      <c r="H112" s="379">
        <f t="shared" si="54"/>
        <v>1049354.2232097241</v>
      </c>
      <c r="I112" s="398">
        <f t="shared" si="55"/>
        <v>1049354.2232097241</v>
      </c>
      <c r="J112" s="54">
        <f t="shared" si="42"/>
        <v>0</v>
      </c>
      <c r="K112" s="54"/>
      <c r="L112" s="129"/>
      <c r="M112" s="54">
        <f t="shared" si="50"/>
        <v>0</v>
      </c>
      <c r="N112" s="129"/>
      <c r="O112" s="54">
        <f t="shared" si="43"/>
        <v>0</v>
      </c>
      <c r="P112" s="54">
        <f t="shared" si="44"/>
        <v>0</v>
      </c>
    </row>
    <row r="113" spans="2:16" ht="12.5">
      <c r="B113" s="7" t="str">
        <f t="shared" si="41"/>
        <v/>
      </c>
      <c r="C113" s="50">
        <f>IF(D93="","-",+C112+1)</f>
        <v>2028</v>
      </c>
      <c r="D113" s="12">
        <f>IF(F112+SUM(E$99:E112)=D$92,F112,D$92-SUM(E$99:E112))</f>
        <v>6558400.0463006627</v>
      </c>
      <c r="E113" s="377">
        <f t="shared" si="51"/>
        <v>219023.56818181818</v>
      </c>
      <c r="F113" s="55">
        <f t="shared" si="52"/>
        <v>6339376.4781188443</v>
      </c>
      <c r="G113" s="55">
        <f t="shared" si="53"/>
        <v>6448888.2622097535</v>
      </c>
      <c r="H113" s="379">
        <f t="shared" si="54"/>
        <v>1022080.0199117661</v>
      </c>
      <c r="I113" s="398">
        <f t="shared" si="55"/>
        <v>1022080.0199117661</v>
      </c>
      <c r="J113" s="54">
        <f t="shared" si="42"/>
        <v>0</v>
      </c>
      <c r="K113" s="54"/>
      <c r="L113" s="129"/>
      <c r="M113" s="54">
        <f t="shared" si="50"/>
        <v>0</v>
      </c>
      <c r="N113" s="129"/>
      <c r="O113" s="54">
        <f t="shared" si="43"/>
        <v>0</v>
      </c>
      <c r="P113" s="54">
        <f t="shared" si="44"/>
        <v>0</v>
      </c>
    </row>
    <row r="114" spans="2:16" ht="12.5">
      <c r="B114" s="7" t="str">
        <f t="shared" si="41"/>
        <v/>
      </c>
      <c r="C114" s="50">
        <f>IF(D93="","-",+C113+1)</f>
        <v>2029</v>
      </c>
      <c r="D114" s="12">
        <f>IF(F113+SUM(E$99:E113)=D$92,F113,D$92-SUM(E$99:E113))</f>
        <v>6339376.4781188443</v>
      </c>
      <c r="E114" s="377">
        <f t="shared" si="51"/>
        <v>219023.56818181818</v>
      </c>
      <c r="F114" s="55">
        <f t="shared" si="52"/>
        <v>6120352.909937026</v>
      </c>
      <c r="G114" s="55">
        <f t="shared" si="53"/>
        <v>6229864.6940279352</v>
      </c>
      <c r="H114" s="379">
        <f t="shared" si="54"/>
        <v>994805.81661380827</v>
      </c>
      <c r="I114" s="398">
        <f t="shared" si="55"/>
        <v>994805.81661380827</v>
      </c>
      <c r="J114" s="54">
        <f t="shared" si="42"/>
        <v>0</v>
      </c>
      <c r="K114" s="54"/>
      <c r="L114" s="129"/>
      <c r="M114" s="54">
        <f t="shared" si="50"/>
        <v>0</v>
      </c>
      <c r="N114" s="129"/>
      <c r="O114" s="54">
        <f t="shared" si="43"/>
        <v>0</v>
      </c>
      <c r="P114" s="54">
        <f t="shared" si="44"/>
        <v>0</v>
      </c>
    </row>
    <row r="115" spans="2:16" ht="12.5">
      <c r="B115" s="7" t="str">
        <f t="shared" si="41"/>
        <v/>
      </c>
      <c r="C115" s="50">
        <f>IF(D93="","-",+C114+1)</f>
        <v>2030</v>
      </c>
      <c r="D115" s="12">
        <f>IF(F114+SUM(E$99:E114)=D$92,F114,D$92-SUM(E$99:E114))</f>
        <v>6120352.909937026</v>
      </c>
      <c r="E115" s="377">
        <f t="shared" si="51"/>
        <v>219023.56818181818</v>
      </c>
      <c r="F115" s="55">
        <f t="shared" si="52"/>
        <v>5901329.3417552076</v>
      </c>
      <c r="G115" s="55">
        <f t="shared" si="53"/>
        <v>6010841.1258461168</v>
      </c>
      <c r="H115" s="379">
        <f t="shared" si="54"/>
        <v>967531.61331585026</v>
      </c>
      <c r="I115" s="398">
        <f t="shared" si="55"/>
        <v>967531.61331585026</v>
      </c>
      <c r="J115" s="54">
        <f t="shared" si="42"/>
        <v>0</v>
      </c>
      <c r="K115" s="54"/>
      <c r="L115" s="129"/>
      <c r="M115" s="54">
        <f t="shared" si="50"/>
        <v>0</v>
      </c>
      <c r="N115" s="129"/>
      <c r="O115" s="54">
        <f t="shared" si="43"/>
        <v>0</v>
      </c>
      <c r="P115" s="54">
        <f t="shared" si="44"/>
        <v>0</v>
      </c>
    </row>
    <row r="116" spans="2:16" ht="12.5">
      <c r="B116" s="7" t="str">
        <f t="shared" si="41"/>
        <v/>
      </c>
      <c r="C116" s="50">
        <f>IF(D93="","-",+C115+1)</f>
        <v>2031</v>
      </c>
      <c r="D116" s="12">
        <f>IF(F115+SUM(E$99:E115)=D$92,F115,D$92-SUM(E$99:E115))</f>
        <v>5901329.3417552076</v>
      </c>
      <c r="E116" s="377">
        <f t="shared" si="51"/>
        <v>219023.56818181818</v>
      </c>
      <c r="F116" s="55">
        <f t="shared" si="52"/>
        <v>5682305.7735733893</v>
      </c>
      <c r="G116" s="55">
        <f t="shared" si="53"/>
        <v>5791817.5576642985</v>
      </c>
      <c r="H116" s="379">
        <f t="shared" si="54"/>
        <v>940257.41001789225</v>
      </c>
      <c r="I116" s="398">
        <f t="shared" si="55"/>
        <v>940257.41001789225</v>
      </c>
      <c r="J116" s="54">
        <f t="shared" si="42"/>
        <v>0</v>
      </c>
      <c r="K116" s="54"/>
      <c r="L116" s="129"/>
      <c r="M116" s="54">
        <f t="shared" si="50"/>
        <v>0</v>
      </c>
      <c r="N116" s="129"/>
      <c r="O116" s="54">
        <f t="shared" si="43"/>
        <v>0</v>
      </c>
      <c r="P116" s="54">
        <f t="shared" si="44"/>
        <v>0</v>
      </c>
    </row>
    <row r="117" spans="2:16" ht="12.5">
      <c r="B117" s="7" t="str">
        <f t="shared" si="41"/>
        <v/>
      </c>
      <c r="C117" s="50">
        <f>IF(D93="","-",+C116+1)</f>
        <v>2032</v>
      </c>
      <c r="D117" s="12">
        <f>IF(F116+SUM(E$99:E116)=D$92,F116,D$92-SUM(E$99:E116))</f>
        <v>5682305.7735733893</v>
      </c>
      <c r="E117" s="377">
        <f t="shared" si="51"/>
        <v>219023.56818181818</v>
      </c>
      <c r="F117" s="55">
        <f t="shared" si="52"/>
        <v>5463282.2053915709</v>
      </c>
      <c r="G117" s="55">
        <f t="shared" si="53"/>
        <v>5572793.9894824801</v>
      </c>
      <c r="H117" s="379">
        <f t="shared" si="54"/>
        <v>912983.20671993447</v>
      </c>
      <c r="I117" s="398">
        <f t="shared" si="55"/>
        <v>912983.20671993447</v>
      </c>
      <c r="J117" s="54">
        <f t="shared" si="42"/>
        <v>0</v>
      </c>
      <c r="K117" s="54"/>
      <c r="L117" s="129"/>
      <c r="M117" s="54">
        <f t="shared" si="50"/>
        <v>0</v>
      </c>
      <c r="N117" s="129"/>
      <c r="O117" s="54">
        <f t="shared" si="43"/>
        <v>0</v>
      </c>
      <c r="P117" s="54">
        <f t="shared" si="44"/>
        <v>0</v>
      </c>
    </row>
    <row r="118" spans="2:16" ht="12.5">
      <c r="B118" s="7" t="str">
        <f t="shared" si="41"/>
        <v/>
      </c>
      <c r="C118" s="50">
        <f>IF(D93="","-",+C117+1)</f>
        <v>2033</v>
      </c>
      <c r="D118" s="12">
        <f>IF(F117+SUM(E$99:E117)=D$92,F117,D$92-SUM(E$99:E117))</f>
        <v>5463282.2053915709</v>
      </c>
      <c r="E118" s="377">
        <f t="shared" si="51"/>
        <v>219023.56818181818</v>
      </c>
      <c r="F118" s="55">
        <f t="shared" si="52"/>
        <v>5244258.6372097526</v>
      </c>
      <c r="G118" s="55">
        <f t="shared" si="53"/>
        <v>5353770.4213006618</v>
      </c>
      <c r="H118" s="379">
        <f t="shared" si="54"/>
        <v>885709.00342197646</v>
      </c>
      <c r="I118" s="398">
        <f t="shared" si="55"/>
        <v>885709.00342197646</v>
      </c>
      <c r="J118" s="54">
        <f t="shared" si="42"/>
        <v>0</v>
      </c>
      <c r="K118" s="54"/>
      <c r="L118" s="129"/>
      <c r="M118" s="54">
        <f t="shared" si="50"/>
        <v>0</v>
      </c>
      <c r="N118" s="129"/>
      <c r="O118" s="54">
        <f t="shared" si="43"/>
        <v>0</v>
      </c>
      <c r="P118" s="54">
        <f t="shared" si="44"/>
        <v>0</v>
      </c>
    </row>
    <row r="119" spans="2:16" ht="12.5">
      <c r="B119" s="7" t="str">
        <f t="shared" si="41"/>
        <v/>
      </c>
      <c r="C119" s="50">
        <f>IF(D93="","-",+C118+1)</f>
        <v>2034</v>
      </c>
      <c r="D119" s="12">
        <f>IF(F118+SUM(E$99:E118)=D$92,F118,D$92-SUM(E$99:E118))</f>
        <v>5244258.6372097526</v>
      </c>
      <c r="E119" s="377">
        <f t="shared" si="51"/>
        <v>219023.56818181818</v>
      </c>
      <c r="F119" s="55">
        <f t="shared" si="52"/>
        <v>5025235.0690279342</v>
      </c>
      <c r="G119" s="55">
        <f t="shared" si="53"/>
        <v>5134746.8531188434</v>
      </c>
      <c r="H119" s="379">
        <f t="shared" si="54"/>
        <v>858434.80012401869</v>
      </c>
      <c r="I119" s="398">
        <f t="shared" si="55"/>
        <v>858434.80012401869</v>
      </c>
      <c r="J119" s="54">
        <f t="shared" si="42"/>
        <v>0</v>
      </c>
      <c r="K119" s="54"/>
      <c r="L119" s="129"/>
      <c r="M119" s="54">
        <f t="shared" si="50"/>
        <v>0</v>
      </c>
      <c r="N119" s="129"/>
      <c r="O119" s="54">
        <f t="shared" si="43"/>
        <v>0</v>
      </c>
      <c r="P119" s="54">
        <f t="shared" si="44"/>
        <v>0</v>
      </c>
    </row>
    <row r="120" spans="2:16" ht="12.5">
      <c r="B120" s="7" t="str">
        <f t="shared" si="41"/>
        <v/>
      </c>
      <c r="C120" s="50">
        <f>IF(D93="","-",+C119+1)</f>
        <v>2035</v>
      </c>
      <c r="D120" s="12">
        <f>IF(F119+SUM(E$99:E119)=D$92,F119,D$92-SUM(E$99:E119))</f>
        <v>5025235.0690279342</v>
      </c>
      <c r="E120" s="377">
        <f t="shared" si="51"/>
        <v>219023.56818181818</v>
      </c>
      <c r="F120" s="55">
        <f t="shared" si="52"/>
        <v>4806211.5008461159</v>
      </c>
      <c r="G120" s="55">
        <f t="shared" si="53"/>
        <v>4915723.284937025</v>
      </c>
      <c r="H120" s="379">
        <f t="shared" si="54"/>
        <v>831160.59682606068</v>
      </c>
      <c r="I120" s="398">
        <f t="shared" si="55"/>
        <v>831160.59682606068</v>
      </c>
      <c r="J120" s="54">
        <f t="shared" si="42"/>
        <v>0</v>
      </c>
      <c r="K120" s="54"/>
      <c r="L120" s="129"/>
      <c r="M120" s="54">
        <f t="shared" si="50"/>
        <v>0</v>
      </c>
      <c r="N120" s="129"/>
      <c r="O120" s="54">
        <f t="shared" si="43"/>
        <v>0</v>
      </c>
      <c r="P120" s="54">
        <f t="shared" si="44"/>
        <v>0</v>
      </c>
    </row>
    <row r="121" spans="2:16" ht="12.5">
      <c r="B121" s="7" t="str">
        <f t="shared" si="41"/>
        <v/>
      </c>
      <c r="C121" s="50">
        <f>IF(D93="","-",+C120+1)</f>
        <v>2036</v>
      </c>
      <c r="D121" s="12">
        <f>IF(F120+SUM(E$99:E120)=D$92,F120,D$92-SUM(E$99:E120))</f>
        <v>4806211.5008461159</v>
      </c>
      <c r="E121" s="377">
        <f t="shared" si="51"/>
        <v>219023.56818181818</v>
      </c>
      <c r="F121" s="55">
        <f t="shared" si="52"/>
        <v>4587187.9326642975</v>
      </c>
      <c r="G121" s="55">
        <f t="shared" si="53"/>
        <v>4696699.7167552067</v>
      </c>
      <c r="H121" s="379">
        <f t="shared" si="54"/>
        <v>803886.39352810266</v>
      </c>
      <c r="I121" s="398">
        <f t="shared" si="55"/>
        <v>803886.39352810266</v>
      </c>
      <c r="J121" s="54">
        <f t="shared" si="42"/>
        <v>0</v>
      </c>
      <c r="K121" s="54"/>
      <c r="L121" s="129"/>
      <c r="M121" s="54">
        <f t="shared" si="50"/>
        <v>0</v>
      </c>
      <c r="N121" s="129"/>
      <c r="O121" s="54">
        <f t="shared" si="43"/>
        <v>0</v>
      </c>
      <c r="P121" s="54">
        <f t="shared" si="44"/>
        <v>0</v>
      </c>
    </row>
    <row r="122" spans="2:16" ht="12.5">
      <c r="B122" s="7" t="str">
        <f t="shared" si="41"/>
        <v/>
      </c>
      <c r="C122" s="50">
        <f>IF(D93="","-",+C121+1)</f>
        <v>2037</v>
      </c>
      <c r="D122" s="12">
        <f>IF(F121+SUM(E$99:E121)=D$92,F121,D$92-SUM(E$99:E121))</f>
        <v>4587187.9326642975</v>
      </c>
      <c r="E122" s="377">
        <f t="shared" si="51"/>
        <v>219023.56818181818</v>
      </c>
      <c r="F122" s="55">
        <f t="shared" si="52"/>
        <v>4368164.3644824792</v>
      </c>
      <c r="G122" s="55">
        <f t="shared" si="53"/>
        <v>4477676.1485733883</v>
      </c>
      <c r="H122" s="379">
        <f t="shared" si="54"/>
        <v>776612.19023014489</v>
      </c>
      <c r="I122" s="398">
        <f t="shared" si="55"/>
        <v>776612.19023014489</v>
      </c>
      <c r="J122" s="54">
        <f t="shared" si="42"/>
        <v>0</v>
      </c>
      <c r="K122" s="54"/>
      <c r="L122" s="129"/>
      <c r="M122" s="54">
        <f t="shared" si="50"/>
        <v>0</v>
      </c>
      <c r="N122" s="129"/>
      <c r="O122" s="54">
        <f t="shared" si="43"/>
        <v>0</v>
      </c>
      <c r="P122" s="54">
        <f t="shared" si="44"/>
        <v>0</v>
      </c>
    </row>
    <row r="123" spans="2:16" ht="12.5">
      <c r="B123" s="7" t="str">
        <f t="shared" si="41"/>
        <v/>
      </c>
      <c r="C123" s="50">
        <f>IF(D93="","-",+C122+1)</f>
        <v>2038</v>
      </c>
      <c r="D123" s="12">
        <f>IF(F122+SUM(E$99:E122)=D$92,F122,D$92-SUM(E$99:E122))</f>
        <v>4368164.3644824792</v>
      </c>
      <c r="E123" s="377">
        <f t="shared" si="51"/>
        <v>219023.56818181818</v>
      </c>
      <c r="F123" s="55">
        <f t="shared" si="52"/>
        <v>4149140.7963006608</v>
      </c>
      <c r="G123" s="55">
        <f t="shared" si="53"/>
        <v>4258652.58039157</v>
      </c>
      <c r="H123" s="379">
        <f t="shared" si="54"/>
        <v>749337.98693218688</v>
      </c>
      <c r="I123" s="398">
        <f t="shared" si="55"/>
        <v>749337.98693218688</v>
      </c>
      <c r="J123" s="54">
        <f t="shared" si="42"/>
        <v>0</v>
      </c>
      <c r="K123" s="54"/>
      <c r="L123" s="129"/>
      <c r="M123" s="54">
        <f t="shared" si="50"/>
        <v>0</v>
      </c>
      <c r="N123" s="129"/>
      <c r="O123" s="54">
        <f t="shared" si="43"/>
        <v>0</v>
      </c>
      <c r="P123" s="54">
        <f t="shared" si="44"/>
        <v>0</v>
      </c>
    </row>
    <row r="124" spans="2:16" ht="12.5">
      <c r="B124" s="7" t="str">
        <f t="shared" si="41"/>
        <v/>
      </c>
      <c r="C124" s="50">
        <f>IF(D93="","-",+C123+1)</f>
        <v>2039</v>
      </c>
      <c r="D124" s="12">
        <f>IF(F123+SUM(E$99:E123)=D$92,F123,D$92-SUM(E$99:E123))</f>
        <v>4149140.7963006608</v>
      </c>
      <c r="E124" s="377">
        <f t="shared" si="51"/>
        <v>219023.56818181818</v>
      </c>
      <c r="F124" s="55">
        <f t="shared" si="52"/>
        <v>3930117.2281188425</v>
      </c>
      <c r="G124" s="55">
        <f t="shared" si="53"/>
        <v>4039629.0122097516</v>
      </c>
      <c r="H124" s="379">
        <f t="shared" si="54"/>
        <v>722063.78363422898</v>
      </c>
      <c r="I124" s="398">
        <f t="shared" si="55"/>
        <v>722063.78363422898</v>
      </c>
      <c r="J124" s="54">
        <f t="shared" si="42"/>
        <v>0</v>
      </c>
      <c r="K124" s="54"/>
      <c r="L124" s="129"/>
      <c r="M124" s="54">
        <f t="shared" si="50"/>
        <v>0</v>
      </c>
      <c r="N124" s="129"/>
      <c r="O124" s="54">
        <f t="shared" si="43"/>
        <v>0</v>
      </c>
      <c r="P124" s="54">
        <f t="shared" si="44"/>
        <v>0</v>
      </c>
    </row>
    <row r="125" spans="2:16" ht="12.5">
      <c r="B125" s="7" t="str">
        <f t="shared" si="41"/>
        <v/>
      </c>
      <c r="C125" s="50">
        <f>IF(D93="","-",+C124+1)</f>
        <v>2040</v>
      </c>
      <c r="D125" s="12">
        <f>IF(F124+SUM(E$99:E124)=D$92,F124,D$92-SUM(E$99:E124))</f>
        <v>3930117.2281188425</v>
      </c>
      <c r="E125" s="377">
        <f t="shared" si="51"/>
        <v>219023.56818181818</v>
      </c>
      <c r="F125" s="55">
        <f t="shared" si="52"/>
        <v>3711093.6599370241</v>
      </c>
      <c r="G125" s="55">
        <f t="shared" si="53"/>
        <v>3820605.4440279333</v>
      </c>
      <c r="H125" s="379">
        <f t="shared" si="54"/>
        <v>694789.58033627109</v>
      </c>
      <c r="I125" s="398">
        <f t="shared" si="55"/>
        <v>694789.58033627109</v>
      </c>
      <c r="J125" s="54">
        <f t="shared" si="42"/>
        <v>0</v>
      </c>
      <c r="K125" s="54"/>
      <c r="L125" s="129"/>
      <c r="M125" s="54">
        <f t="shared" si="50"/>
        <v>0</v>
      </c>
      <c r="N125" s="129"/>
      <c r="O125" s="54">
        <f t="shared" si="43"/>
        <v>0</v>
      </c>
      <c r="P125" s="54">
        <f t="shared" si="44"/>
        <v>0</v>
      </c>
    </row>
    <row r="126" spans="2:16" ht="12.5">
      <c r="B126" s="7" t="str">
        <f t="shared" si="41"/>
        <v/>
      </c>
      <c r="C126" s="50">
        <f>IF(D93="","-",+C125+1)</f>
        <v>2041</v>
      </c>
      <c r="D126" s="12">
        <f>IF(F125+SUM(E$99:E125)=D$92,F125,D$92-SUM(E$99:E125))</f>
        <v>3711093.6599370241</v>
      </c>
      <c r="E126" s="377">
        <f t="shared" si="51"/>
        <v>219023.56818181818</v>
      </c>
      <c r="F126" s="55">
        <f t="shared" si="52"/>
        <v>3492070.0917552058</v>
      </c>
      <c r="G126" s="55">
        <f t="shared" si="53"/>
        <v>3601581.8758461149</v>
      </c>
      <c r="H126" s="379">
        <f t="shared" si="54"/>
        <v>667515.37703831308</v>
      </c>
      <c r="I126" s="398">
        <f t="shared" si="55"/>
        <v>667515.37703831308</v>
      </c>
      <c r="J126" s="54">
        <f t="shared" si="42"/>
        <v>0</v>
      </c>
      <c r="K126" s="54"/>
      <c r="L126" s="129"/>
      <c r="M126" s="54">
        <f t="shared" si="50"/>
        <v>0</v>
      </c>
      <c r="N126" s="129"/>
      <c r="O126" s="54">
        <f t="shared" si="43"/>
        <v>0</v>
      </c>
      <c r="P126" s="54">
        <f t="shared" si="44"/>
        <v>0</v>
      </c>
    </row>
    <row r="127" spans="2:16" ht="12.5">
      <c r="B127" s="7" t="str">
        <f t="shared" si="41"/>
        <v/>
      </c>
      <c r="C127" s="50">
        <f>IF(D93="","-",+C126+1)</f>
        <v>2042</v>
      </c>
      <c r="D127" s="12">
        <f>IF(F126+SUM(E$99:E126)=D$92,F126,D$92-SUM(E$99:E126))</f>
        <v>3492070.0917552058</v>
      </c>
      <c r="E127" s="377">
        <f t="shared" si="51"/>
        <v>219023.56818181818</v>
      </c>
      <c r="F127" s="55">
        <f t="shared" si="52"/>
        <v>3273046.5235733874</v>
      </c>
      <c r="G127" s="55">
        <f t="shared" si="53"/>
        <v>3382558.3076642966</v>
      </c>
      <c r="H127" s="379">
        <f t="shared" si="54"/>
        <v>640241.1737403553</v>
      </c>
      <c r="I127" s="398">
        <f t="shared" si="55"/>
        <v>640241.1737403553</v>
      </c>
      <c r="J127" s="54">
        <f t="shared" si="42"/>
        <v>0</v>
      </c>
      <c r="K127" s="54"/>
      <c r="L127" s="129"/>
      <c r="M127" s="54">
        <f t="shared" si="50"/>
        <v>0</v>
      </c>
      <c r="N127" s="129"/>
      <c r="O127" s="54">
        <f t="shared" si="43"/>
        <v>0</v>
      </c>
      <c r="P127" s="54">
        <f t="shared" si="44"/>
        <v>0</v>
      </c>
    </row>
    <row r="128" spans="2:16" ht="12.5">
      <c r="B128" s="7" t="str">
        <f t="shared" si="41"/>
        <v/>
      </c>
      <c r="C128" s="50">
        <f>IF(D93="","-",+C127+1)</f>
        <v>2043</v>
      </c>
      <c r="D128" s="12">
        <f>IF(F127+SUM(E$99:E127)=D$92,F127,D$92-SUM(E$99:E127))</f>
        <v>3273046.5235733874</v>
      </c>
      <c r="E128" s="377">
        <f t="shared" si="51"/>
        <v>219023.56818181818</v>
      </c>
      <c r="F128" s="55">
        <f t="shared" si="52"/>
        <v>3054022.9553915691</v>
      </c>
      <c r="G128" s="55">
        <f t="shared" si="53"/>
        <v>3163534.7394824782</v>
      </c>
      <c r="H128" s="379">
        <f t="shared" si="54"/>
        <v>612966.97044239729</v>
      </c>
      <c r="I128" s="398">
        <f t="shared" si="55"/>
        <v>612966.97044239729</v>
      </c>
      <c r="J128" s="54">
        <f t="shared" si="42"/>
        <v>0</v>
      </c>
      <c r="K128" s="54"/>
      <c r="L128" s="129"/>
      <c r="M128" s="54">
        <f t="shared" si="50"/>
        <v>0</v>
      </c>
      <c r="N128" s="129"/>
      <c r="O128" s="54">
        <f t="shared" si="43"/>
        <v>0</v>
      </c>
      <c r="P128" s="54">
        <f t="shared" si="44"/>
        <v>0</v>
      </c>
    </row>
    <row r="129" spans="2:16" ht="12.5">
      <c r="B129" s="7" t="str">
        <f t="shared" si="41"/>
        <v/>
      </c>
      <c r="C129" s="50">
        <f>IF(D93="","-",+C128+1)</f>
        <v>2044</v>
      </c>
      <c r="D129" s="12">
        <f>IF(F128+SUM(E$99:E128)=D$92,F128,D$92-SUM(E$99:E128))</f>
        <v>3054022.9553915691</v>
      </c>
      <c r="E129" s="377">
        <f t="shared" si="51"/>
        <v>219023.56818181818</v>
      </c>
      <c r="F129" s="55">
        <f t="shared" si="52"/>
        <v>2834999.3872097507</v>
      </c>
      <c r="G129" s="55">
        <f t="shared" si="53"/>
        <v>2944511.1713006599</v>
      </c>
      <c r="H129" s="379">
        <f t="shared" si="54"/>
        <v>585692.76714443939</v>
      </c>
      <c r="I129" s="398">
        <f t="shared" si="55"/>
        <v>585692.76714443939</v>
      </c>
      <c r="J129" s="54">
        <f t="shared" si="42"/>
        <v>0</v>
      </c>
      <c r="K129" s="54"/>
      <c r="L129" s="129"/>
      <c r="M129" s="54">
        <f t="shared" si="50"/>
        <v>0</v>
      </c>
      <c r="N129" s="129"/>
      <c r="O129" s="54">
        <f t="shared" si="43"/>
        <v>0</v>
      </c>
      <c r="P129" s="54">
        <f t="shared" si="44"/>
        <v>0</v>
      </c>
    </row>
    <row r="130" spans="2:16" ht="12.5">
      <c r="B130" s="7" t="str">
        <f t="shared" si="41"/>
        <v/>
      </c>
      <c r="C130" s="50">
        <f>IF(D93="","-",+C129+1)</f>
        <v>2045</v>
      </c>
      <c r="D130" s="12">
        <f>IF(F129+SUM(E$99:E129)=D$92,F129,D$92-SUM(E$99:E129))</f>
        <v>2834999.3872097507</v>
      </c>
      <c r="E130" s="377">
        <f t="shared" si="51"/>
        <v>219023.56818181818</v>
      </c>
      <c r="F130" s="55">
        <f t="shared" si="52"/>
        <v>2615975.8190279324</v>
      </c>
      <c r="G130" s="55">
        <f t="shared" si="53"/>
        <v>2725487.6031188415</v>
      </c>
      <c r="H130" s="379">
        <f t="shared" si="54"/>
        <v>558418.5638464815</v>
      </c>
      <c r="I130" s="398">
        <f t="shared" si="55"/>
        <v>558418.5638464815</v>
      </c>
      <c r="J130" s="54">
        <f t="shared" si="42"/>
        <v>0</v>
      </c>
      <c r="K130" s="54"/>
      <c r="L130" s="129"/>
      <c r="M130" s="54">
        <f t="shared" si="50"/>
        <v>0</v>
      </c>
      <c r="N130" s="129"/>
      <c r="O130" s="54">
        <f t="shared" si="43"/>
        <v>0</v>
      </c>
      <c r="P130" s="54">
        <f t="shared" si="44"/>
        <v>0</v>
      </c>
    </row>
    <row r="131" spans="2:16" ht="12.5">
      <c r="B131" s="7" t="str">
        <f t="shared" si="41"/>
        <v/>
      </c>
      <c r="C131" s="50">
        <f>IF(D93="","-",+C130+1)</f>
        <v>2046</v>
      </c>
      <c r="D131" s="12">
        <f>IF(F130+SUM(E$99:E130)=D$92,F130,D$92-SUM(E$99:E130))</f>
        <v>2615975.8190279324</v>
      </c>
      <c r="E131" s="377">
        <f t="shared" si="51"/>
        <v>219023.56818181818</v>
      </c>
      <c r="F131" s="55">
        <f t="shared" si="52"/>
        <v>2396952.250846114</v>
      </c>
      <c r="G131" s="55">
        <f t="shared" si="53"/>
        <v>2506464.0349370232</v>
      </c>
      <c r="H131" s="379">
        <f t="shared" si="54"/>
        <v>531144.36054852349</v>
      </c>
      <c r="I131" s="398">
        <f t="shared" si="55"/>
        <v>531144.36054852349</v>
      </c>
      <c r="J131" s="54">
        <f t="shared" si="42"/>
        <v>0</v>
      </c>
      <c r="K131" s="54"/>
      <c r="L131" s="129"/>
      <c r="M131" s="54">
        <f t="shared" ref="M131:M154" si="56">IF(L541&lt;&gt;0,+H541-L541,0)</f>
        <v>0</v>
      </c>
      <c r="N131" s="129"/>
      <c r="O131" s="54">
        <f t="shared" ref="O131:O154" si="57">IF(N541&lt;&gt;0,+I541-N541,0)</f>
        <v>0</v>
      </c>
      <c r="P131" s="54">
        <f t="shared" ref="P131:P154" si="58">+O541-M541</f>
        <v>0</v>
      </c>
    </row>
    <row r="132" spans="2:16" ht="12.5">
      <c r="B132" s="7" t="str">
        <f t="shared" si="41"/>
        <v/>
      </c>
      <c r="C132" s="50">
        <f>IF(D93="","-",+C131+1)</f>
        <v>2047</v>
      </c>
      <c r="D132" s="12">
        <f>IF(F131+SUM(E$99:E131)=D$92,F131,D$92-SUM(E$99:E131))</f>
        <v>2396952.250846114</v>
      </c>
      <c r="E132" s="377">
        <f t="shared" si="51"/>
        <v>219023.56818181818</v>
      </c>
      <c r="F132" s="55">
        <f t="shared" si="52"/>
        <v>2177928.6826642957</v>
      </c>
      <c r="G132" s="55">
        <f t="shared" si="53"/>
        <v>2287440.4667552048</v>
      </c>
      <c r="H132" s="379">
        <f t="shared" si="54"/>
        <v>503870.15725056565</v>
      </c>
      <c r="I132" s="398">
        <f t="shared" si="55"/>
        <v>503870.15725056565</v>
      </c>
      <c r="J132" s="54">
        <f t="shared" si="42"/>
        <v>0</v>
      </c>
      <c r="K132" s="54"/>
      <c r="L132" s="129"/>
      <c r="M132" s="54">
        <f t="shared" si="56"/>
        <v>0</v>
      </c>
      <c r="N132" s="129"/>
      <c r="O132" s="54">
        <f t="shared" si="57"/>
        <v>0</v>
      </c>
      <c r="P132" s="54">
        <f t="shared" si="58"/>
        <v>0</v>
      </c>
    </row>
    <row r="133" spans="2:16" ht="12.5">
      <c r="B133" s="7" t="str">
        <f t="shared" si="41"/>
        <v/>
      </c>
      <c r="C133" s="50">
        <f>IF(D93="","-",+C132+1)</f>
        <v>2048</v>
      </c>
      <c r="D133" s="12">
        <f>IF(F132+SUM(E$99:E132)=D$92,F132,D$92-SUM(E$99:E132))</f>
        <v>2177928.6826642957</v>
      </c>
      <c r="E133" s="377">
        <f t="shared" si="51"/>
        <v>219023.56818181818</v>
      </c>
      <c r="F133" s="55">
        <f t="shared" si="52"/>
        <v>1958905.1144824775</v>
      </c>
      <c r="G133" s="55">
        <f t="shared" si="53"/>
        <v>2068416.8985733865</v>
      </c>
      <c r="H133" s="379">
        <f t="shared" si="54"/>
        <v>476595.9539526077</v>
      </c>
      <c r="I133" s="398">
        <f t="shared" si="55"/>
        <v>476595.9539526077</v>
      </c>
      <c r="J133" s="54">
        <f t="shared" si="42"/>
        <v>0</v>
      </c>
      <c r="K133" s="54"/>
      <c r="L133" s="129"/>
      <c r="M133" s="54">
        <f t="shared" si="56"/>
        <v>0</v>
      </c>
      <c r="N133" s="129"/>
      <c r="O133" s="54">
        <f t="shared" si="57"/>
        <v>0</v>
      </c>
      <c r="P133" s="54">
        <f t="shared" si="58"/>
        <v>0</v>
      </c>
    </row>
    <row r="134" spans="2:16" ht="12.5">
      <c r="B134" s="7" t="str">
        <f t="shared" si="41"/>
        <v/>
      </c>
      <c r="C134" s="50">
        <f>IF(D93="","-",+C133+1)</f>
        <v>2049</v>
      </c>
      <c r="D134" s="12">
        <f>IF(F133+SUM(E$99:E133)=D$92,F133,D$92-SUM(E$99:E133))</f>
        <v>1958905.1144824775</v>
      </c>
      <c r="E134" s="377">
        <f t="shared" si="51"/>
        <v>219023.56818181818</v>
      </c>
      <c r="F134" s="55">
        <f t="shared" si="52"/>
        <v>1739881.5463006594</v>
      </c>
      <c r="G134" s="55">
        <f t="shared" si="53"/>
        <v>1849393.3303915686</v>
      </c>
      <c r="H134" s="379">
        <f t="shared" si="54"/>
        <v>449321.75065464986</v>
      </c>
      <c r="I134" s="398">
        <f t="shared" si="55"/>
        <v>449321.75065464986</v>
      </c>
      <c r="J134" s="54">
        <f t="shared" si="42"/>
        <v>0</v>
      </c>
      <c r="K134" s="54"/>
      <c r="L134" s="129"/>
      <c r="M134" s="54">
        <f t="shared" si="56"/>
        <v>0</v>
      </c>
      <c r="N134" s="129"/>
      <c r="O134" s="54">
        <f t="shared" si="57"/>
        <v>0</v>
      </c>
      <c r="P134" s="54">
        <f t="shared" si="58"/>
        <v>0</v>
      </c>
    </row>
    <row r="135" spans="2:16" ht="12.5">
      <c r="B135" s="7" t="str">
        <f t="shared" si="41"/>
        <v/>
      </c>
      <c r="C135" s="50">
        <f>IF(D93="","-",+C134+1)</f>
        <v>2050</v>
      </c>
      <c r="D135" s="12">
        <f>IF(F134+SUM(E$99:E134)=D$92,F134,D$92-SUM(E$99:E134))</f>
        <v>1739881.5463006594</v>
      </c>
      <c r="E135" s="377">
        <f t="shared" si="51"/>
        <v>219023.56818181818</v>
      </c>
      <c r="F135" s="55">
        <f t="shared" si="52"/>
        <v>1520857.9781188413</v>
      </c>
      <c r="G135" s="55">
        <f t="shared" si="53"/>
        <v>1630369.7622097502</v>
      </c>
      <c r="H135" s="379">
        <f t="shared" si="54"/>
        <v>422047.54735669197</v>
      </c>
      <c r="I135" s="398">
        <f t="shared" si="55"/>
        <v>422047.54735669197</v>
      </c>
      <c r="J135" s="54">
        <f t="shared" si="42"/>
        <v>0</v>
      </c>
      <c r="K135" s="54"/>
      <c r="L135" s="129"/>
      <c r="M135" s="54">
        <f t="shared" si="56"/>
        <v>0</v>
      </c>
      <c r="N135" s="129"/>
      <c r="O135" s="54">
        <f t="shared" si="57"/>
        <v>0</v>
      </c>
      <c r="P135" s="54">
        <f t="shared" si="58"/>
        <v>0</v>
      </c>
    </row>
    <row r="136" spans="2:16" ht="12.5">
      <c r="B136" s="7" t="str">
        <f t="shared" si="41"/>
        <v/>
      </c>
      <c r="C136" s="50">
        <f>IF(D93="","-",+C135+1)</f>
        <v>2051</v>
      </c>
      <c r="D136" s="12">
        <f>IF(F135+SUM(E$99:E135)=D$92,F135,D$92-SUM(E$99:E135))</f>
        <v>1520857.9781188413</v>
      </c>
      <c r="E136" s="377">
        <f t="shared" si="51"/>
        <v>219023.56818181818</v>
      </c>
      <c r="F136" s="55">
        <f t="shared" si="52"/>
        <v>1301834.4099370232</v>
      </c>
      <c r="G136" s="55">
        <f t="shared" si="53"/>
        <v>1411346.1940279324</v>
      </c>
      <c r="H136" s="379">
        <f t="shared" si="54"/>
        <v>394773.34405873413</v>
      </c>
      <c r="I136" s="398">
        <f t="shared" si="55"/>
        <v>394773.34405873413</v>
      </c>
      <c r="J136" s="54">
        <f t="shared" si="42"/>
        <v>0</v>
      </c>
      <c r="K136" s="54"/>
      <c r="L136" s="129"/>
      <c r="M136" s="54">
        <f t="shared" si="56"/>
        <v>0</v>
      </c>
      <c r="N136" s="129"/>
      <c r="O136" s="54">
        <f t="shared" si="57"/>
        <v>0</v>
      </c>
      <c r="P136" s="54">
        <f t="shared" si="58"/>
        <v>0</v>
      </c>
    </row>
    <row r="137" spans="2:16" ht="12.5">
      <c r="B137" s="7" t="str">
        <f t="shared" si="41"/>
        <v/>
      </c>
      <c r="C137" s="50">
        <f>IF(D93="","-",+C136+1)</f>
        <v>2052</v>
      </c>
      <c r="D137" s="12">
        <f>IF(F136+SUM(E$99:E136)=D$92,F136,D$92-SUM(E$99:E136))</f>
        <v>1301834.4099370232</v>
      </c>
      <c r="E137" s="377">
        <f t="shared" si="51"/>
        <v>219023.56818181818</v>
      </c>
      <c r="F137" s="55">
        <f t="shared" si="52"/>
        <v>1082810.8417552051</v>
      </c>
      <c r="G137" s="55">
        <f t="shared" si="53"/>
        <v>1192322.625846114</v>
      </c>
      <c r="H137" s="379">
        <f t="shared" si="54"/>
        <v>367499.14076077618</v>
      </c>
      <c r="I137" s="398">
        <f t="shared" si="55"/>
        <v>367499.14076077618</v>
      </c>
      <c r="J137" s="54">
        <f t="shared" si="42"/>
        <v>0</v>
      </c>
      <c r="K137" s="54"/>
      <c r="L137" s="129"/>
      <c r="M137" s="54">
        <f t="shared" si="56"/>
        <v>0</v>
      </c>
      <c r="N137" s="129"/>
      <c r="O137" s="54">
        <f t="shared" si="57"/>
        <v>0</v>
      </c>
      <c r="P137" s="54">
        <f t="shared" si="58"/>
        <v>0</v>
      </c>
    </row>
    <row r="138" spans="2:16" ht="12.5">
      <c r="B138" s="7" t="str">
        <f t="shared" si="41"/>
        <v/>
      </c>
      <c r="C138" s="50">
        <f>IF(D93="","-",+C137+1)</f>
        <v>2053</v>
      </c>
      <c r="D138" s="12">
        <f>IF(F137+SUM(E$99:E137)=D$92,F137,D$92-SUM(E$99:E137))</f>
        <v>1082810.8417552051</v>
      </c>
      <c r="E138" s="377">
        <f t="shared" si="51"/>
        <v>219023.56818181818</v>
      </c>
      <c r="F138" s="55">
        <f t="shared" si="52"/>
        <v>863787.27357338695</v>
      </c>
      <c r="G138" s="55">
        <f t="shared" si="53"/>
        <v>973299.05766429601</v>
      </c>
      <c r="H138" s="379">
        <f t="shared" si="54"/>
        <v>340224.93746281828</v>
      </c>
      <c r="I138" s="398">
        <f t="shared" si="55"/>
        <v>340224.93746281828</v>
      </c>
      <c r="J138" s="54">
        <f t="shared" si="42"/>
        <v>0</v>
      </c>
      <c r="K138" s="54"/>
      <c r="L138" s="129"/>
      <c r="M138" s="54">
        <f t="shared" si="56"/>
        <v>0</v>
      </c>
      <c r="N138" s="129"/>
      <c r="O138" s="54">
        <f t="shared" si="57"/>
        <v>0</v>
      </c>
      <c r="P138" s="54">
        <f t="shared" si="58"/>
        <v>0</v>
      </c>
    </row>
    <row r="139" spans="2:16" ht="12.5">
      <c r="B139" s="7" t="str">
        <f t="shared" si="41"/>
        <v/>
      </c>
      <c r="C139" s="50">
        <f>IF(D93="","-",+C138+1)</f>
        <v>2054</v>
      </c>
      <c r="D139" s="12">
        <f>IF(F138+SUM(E$99:E138)=D$92,F138,D$92-SUM(E$99:E138))</f>
        <v>863787.27357338695</v>
      </c>
      <c r="E139" s="377">
        <f t="shared" si="51"/>
        <v>219023.56818181818</v>
      </c>
      <c r="F139" s="55">
        <f t="shared" si="52"/>
        <v>644763.70539156883</v>
      </c>
      <c r="G139" s="55">
        <f t="shared" si="53"/>
        <v>754275.48948247789</v>
      </c>
      <c r="H139" s="379">
        <f t="shared" si="54"/>
        <v>312950.73416486045</v>
      </c>
      <c r="I139" s="398">
        <f t="shared" si="55"/>
        <v>312950.73416486045</v>
      </c>
      <c r="J139" s="54">
        <f t="shared" si="42"/>
        <v>0</v>
      </c>
      <c r="K139" s="54"/>
      <c r="L139" s="129"/>
      <c r="M139" s="54">
        <f t="shared" si="56"/>
        <v>0</v>
      </c>
      <c r="N139" s="129"/>
      <c r="O139" s="54">
        <f t="shared" si="57"/>
        <v>0</v>
      </c>
      <c r="P139" s="54">
        <f t="shared" si="58"/>
        <v>0</v>
      </c>
    </row>
    <row r="140" spans="2:16" ht="12.5">
      <c r="B140" s="7" t="str">
        <f t="shared" si="41"/>
        <v/>
      </c>
      <c r="C140" s="50">
        <f>IF(D93="","-",+C139+1)</f>
        <v>2055</v>
      </c>
      <c r="D140" s="12">
        <f>IF(F139+SUM(E$99:E139)=D$92,F139,D$92-SUM(E$99:E139))</f>
        <v>644763.70539156883</v>
      </c>
      <c r="E140" s="377">
        <f t="shared" si="51"/>
        <v>219023.56818181818</v>
      </c>
      <c r="F140" s="55">
        <f t="shared" si="52"/>
        <v>425740.13720975065</v>
      </c>
      <c r="G140" s="55">
        <f t="shared" si="53"/>
        <v>535251.92130065977</v>
      </c>
      <c r="H140" s="379">
        <f t="shared" si="54"/>
        <v>285676.53086690255</v>
      </c>
      <c r="I140" s="398">
        <f t="shared" si="55"/>
        <v>285676.53086690255</v>
      </c>
      <c r="J140" s="54">
        <f t="shared" si="42"/>
        <v>0</v>
      </c>
      <c r="K140" s="54"/>
      <c r="L140" s="129"/>
      <c r="M140" s="54">
        <f t="shared" si="56"/>
        <v>0</v>
      </c>
      <c r="N140" s="129"/>
      <c r="O140" s="54">
        <f t="shared" si="57"/>
        <v>0</v>
      </c>
      <c r="P140" s="54">
        <f t="shared" si="58"/>
        <v>0</v>
      </c>
    </row>
    <row r="141" spans="2:16" ht="12.5">
      <c r="B141" s="7" t="str">
        <f t="shared" si="41"/>
        <v/>
      </c>
      <c r="C141" s="50">
        <f>IF(D93="","-",+C140+1)</f>
        <v>2056</v>
      </c>
      <c r="D141" s="12">
        <f>IF(F140+SUM(E$99:E140)=D$92,F140,D$92-SUM(E$99:E140))</f>
        <v>425740.13720975065</v>
      </c>
      <c r="E141" s="377">
        <f t="shared" si="51"/>
        <v>219023.56818181818</v>
      </c>
      <c r="F141" s="55">
        <f t="shared" si="52"/>
        <v>206716.56902793248</v>
      </c>
      <c r="G141" s="55">
        <f t="shared" si="53"/>
        <v>316228.35311884154</v>
      </c>
      <c r="H141" s="379">
        <f t="shared" si="54"/>
        <v>258402.32756894463</v>
      </c>
      <c r="I141" s="398">
        <f t="shared" si="55"/>
        <v>258402.32756894463</v>
      </c>
      <c r="J141" s="54">
        <f t="shared" si="42"/>
        <v>0</v>
      </c>
      <c r="K141" s="54"/>
      <c r="L141" s="129"/>
      <c r="M141" s="54">
        <f t="shared" si="56"/>
        <v>0</v>
      </c>
      <c r="N141" s="129"/>
      <c r="O141" s="54">
        <f t="shared" si="57"/>
        <v>0</v>
      </c>
      <c r="P141" s="54">
        <f t="shared" si="58"/>
        <v>0</v>
      </c>
    </row>
    <row r="142" spans="2:16" ht="12.5">
      <c r="B142" s="7" t="str">
        <f t="shared" si="41"/>
        <v/>
      </c>
      <c r="C142" s="50">
        <f>IF(D93="","-",+C141+1)</f>
        <v>2057</v>
      </c>
      <c r="D142" s="12">
        <f>IF(F141+SUM(E$99:E141)=D$92,F141,D$92-SUM(E$99:E141))</f>
        <v>206716.56902793248</v>
      </c>
      <c r="E142" s="377">
        <f t="shared" si="51"/>
        <v>206716.56902793248</v>
      </c>
      <c r="F142" s="55">
        <f t="shared" si="52"/>
        <v>0</v>
      </c>
      <c r="G142" s="55">
        <f t="shared" si="53"/>
        <v>103358.28451396624</v>
      </c>
      <c r="H142" s="379">
        <f t="shared" si="54"/>
        <v>219587.39789700622</v>
      </c>
      <c r="I142" s="398">
        <f t="shared" si="55"/>
        <v>219587.39789700622</v>
      </c>
      <c r="J142" s="54">
        <f t="shared" si="42"/>
        <v>0</v>
      </c>
      <c r="K142" s="54"/>
      <c r="L142" s="129"/>
      <c r="M142" s="54">
        <f t="shared" si="56"/>
        <v>0</v>
      </c>
      <c r="N142" s="129"/>
      <c r="O142" s="54">
        <f t="shared" si="57"/>
        <v>0</v>
      </c>
      <c r="P142" s="54">
        <f t="shared" si="58"/>
        <v>0</v>
      </c>
    </row>
    <row r="143" spans="2:16" ht="12.5">
      <c r="B143" s="7" t="str">
        <f t="shared" si="41"/>
        <v/>
      </c>
      <c r="C143" s="50">
        <f>IF(D93="","-",+C142+1)</f>
        <v>2058</v>
      </c>
      <c r="D143" s="12">
        <f>IF(F142+SUM(E$99:E142)=D$92,F142,D$92-SUM(E$99:E142))</f>
        <v>0</v>
      </c>
      <c r="E143" s="377">
        <f t="shared" si="51"/>
        <v>0</v>
      </c>
      <c r="F143" s="55">
        <f t="shared" si="52"/>
        <v>0</v>
      </c>
      <c r="G143" s="55">
        <f t="shared" si="53"/>
        <v>0</v>
      </c>
      <c r="H143" s="379">
        <f t="shared" si="54"/>
        <v>0</v>
      </c>
      <c r="I143" s="398">
        <f t="shared" si="55"/>
        <v>0</v>
      </c>
      <c r="J143" s="54">
        <f t="shared" si="42"/>
        <v>0</v>
      </c>
      <c r="K143" s="54"/>
      <c r="L143" s="129"/>
      <c r="M143" s="54">
        <f t="shared" si="56"/>
        <v>0</v>
      </c>
      <c r="N143" s="129"/>
      <c r="O143" s="54">
        <f t="shared" si="57"/>
        <v>0</v>
      </c>
      <c r="P143" s="54">
        <f t="shared" si="58"/>
        <v>0</v>
      </c>
    </row>
    <row r="144" spans="2:16" ht="12.5">
      <c r="B144" s="7" t="str">
        <f t="shared" si="41"/>
        <v/>
      </c>
      <c r="C144" s="50">
        <f>IF(D93="","-",+C143+1)</f>
        <v>2059</v>
      </c>
      <c r="D144" s="12">
        <f>IF(F143+SUM(E$99:E143)=D$92,F143,D$92-SUM(E$99:E143))</f>
        <v>0</v>
      </c>
      <c r="E144" s="377">
        <f t="shared" si="51"/>
        <v>0</v>
      </c>
      <c r="F144" s="55">
        <f t="shared" si="52"/>
        <v>0</v>
      </c>
      <c r="G144" s="55">
        <f t="shared" si="53"/>
        <v>0</v>
      </c>
      <c r="H144" s="379">
        <f t="shared" si="54"/>
        <v>0</v>
      </c>
      <c r="I144" s="398">
        <f t="shared" si="55"/>
        <v>0</v>
      </c>
      <c r="J144" s="54">
        <f t="shared" si="42"/>
        <v>0</v>
      </c>
      <c r="K144" s="54"/>
      <c r="L144" s="129"/>
      <c r="M144" s="54">
        <f t="shared" si="56"/>
        <v>0</v>
      </c>
      <c r="N144" s="129"/>
      <c r="O144" s="54">
        <f t="shared" si="57"/>
        <v>0</v>
      </c>
      <c r="P144" s="54">
        <f t="shared" si="58"/>
        <v>0</v>
      </c>
    </row>
    <row r="145" spans="2:16" ht="12.5">
      <c r="B145" s="7" t="str">
        <f t="shared" si="41"/>
        <v/>
      </c>
      <c r="C145" s="50">
        <f>IF(D93="","-",+C144+1)</f>
        <v>2060</v>
      </c>
      <c r="D145" s="12">
        <f>IF(F144+SUM(E$99:E144)=D$92,F144,D$92-SUM(E$99:E144))</f>
        <v>0</v>
      </c>
      <c r="E145" s="377">
        <f t="shared" si="51"/>
        <v>0</v>
      </c>
      <c r="F145" s="55">
        <f t="shared" si="52"/>
        <v>0</v>
      </c>
      <c r="G145" s="55">
        <f t="shared" si="53"/>
        <v>0</v>
      </c>
      <c r="H145" s="379">
        <f t="shared" si="54"/>
        <v>0</v>
      </c>
      <c r="I145" s="398">
        <f t="shared" si="55"/>
        <v>0</v>
      </c>
      <c r="J145" s="54">
        <f t="shared" si="42"/>
        <v>0</v>
      </c>
      <c r="K145" s="54"/>
      <c r="L145" s="129"/>
      <c r="M145" s="54">
        <f t="shared" si="56"/>
        <v>0</v>
      </c>
      <c r="N145" s="129"/>
      <c r="O145" s="54">
        <f t="shared" si="57"/>
        <v>0</v>
      </c>
      <c r="P145" s="54">
        <f t="shared" si="58"/>
        <v>0</v>
      </c>
    </row>
    <row r="146" spans="2:16" ht="12.5">
      <c r="B146" s="7" t="str">
        <f t="shared" si="41"/>
        <v/>
      </c>
      <c r="C146" s="50">
        <f>IF(D93="","-",+C145+1)</f>
        <v>2061</v>
      </c>
      <c r="D146" s="12">
        <f>IF(F145+SUM(E$99:E145)=D$92,F145,D$92-SUM(E$99:E145))</f>
        <v>0</v>
      </c>
      <c r="E146" s="377">
        <f t="shared" si="51"/>
        <v>0</v>
      </c>
      <c r="F146" s="55">
        <f t="shared" si="52"/>
        <v>0</v>
      </c>
      <c r="G146" s="55">
        <f t="shared" si="53"/>
        <v>0</v>
      </c>
      <c r="H146" s="379">
        <f t="shared" si="54"/>
        <v>0</v>
      </c>
      <c r="I146" s="398">
        <f t="shared" si="55"/>
        <v>0</v>
      </c>
      <c r="J146" s="54">
        <f t="shared" si="42"/>
        <v>0</v>
      </c>
      <c r="K146" s="54"/>
      <c r="L146" s="129"/>
      <c r="M146" s="54">
        <f t="shared" si="56"/>
        <v>0</v>
      </c>
      <c r="N146" s="129"/>
      <c r="O146" s="54">
        <f t="shared" si="57"/>
        <v>0</v>
      </c>
      <c r="P146" s="54">
        <f t="shared" si="58"/>
        <v>0</v>
      </c>
    </row>
    <row r="147" spans="2:16" ht="12.5">
      <c r="B147" s="7" t="str">
        <f t="shared" si="41"/>
        <v/>
      </c>
      <c r="C147" s="50">
        <f>IF(D93="","-",+C146+1)</f>
        <v>2062</v>
      </c>
      <c r="D147" s="12">
        <f>IF(F146+SUM(E$99:E146)=D$92,F146,D$92-SUM(E$99:E146))</f>
        <v>0</v>
      </c>
      <c r="E147" s="377">
        <f t="shared" si="51"/>
        <v>0</v>
      </c>
      <c r="F147" s="55">
        <f t="shared" si="52"/>
        <v>0</v>
      </c>
      <c r="G147" s="55">
        <f t="shared" si="53"/>
        <v>0</v>
      </c>
      <c r="H147" s="379">
        <f t="shared" si="54"/>
        <v>0</v>
      </c>
      <c r="I147" s="398">
        <f t="shared" si="55"/>
        <v>0</v>
      </c>
      <c r="J147" s="54">
        <f t="shared" si="42"/>
        <v>0</v>
      </c>
      <c r="K147" s="54"/>
      <c r="L147" s="129"/>
      <c r="M147" s="54">
        <f t="shared" si="56"/>
        <v>0</v>
      </c>
      <c r="N147" s="129"/>
      <c r="O147" s="54">
        <f t="shared" si="57"/>
        <v>0</v>
      </c>
      <c r="P147" s="54">
        <f t="shared" si="58"/>
        <v>0</v>
      </c>
    </row>
    <row r="148" spans="2:16" ht="12.5">
      <c r="B148" s="7" t="str">
        <f t="shared" si="41"/>
        <v/>
      </c>
      <c r="C148" s="50">
        <f>IF(D93="","-",+C147+1)</f>
        <v>2063</v>
      </c>
      <c r="D148" s="12">
        <f>IF(F147+SUM(E$99:E147)=D$92,F147,D$92-SUM(E$99:E147))</f>
        <v>0</v>
      </c>
      <c r="E148" s="377">
        <f t="shared" si="51"/>
        <v>0</v>
      </c>
      <c r="F148" s="55">
        <f t="shared" si="52"/>
        <v>0</v>
      </c>
      <c r="G148" s="55">
        <f t="shared" si="53"/>
        <v>0</v>
      </c>
      <c r="H148" s="379">
        <f t="shared" si="54"/>
        <v>0</v>
      </c>
      <c r="I148" s="398">
        <f t="shared" si="55"/>
        <v>0</v>
      </c>
      <c r="J148" s="54">
        <f t="shared" si="42"/>
        <v>0</v>
      </c>
      <c r="K148" s="54"/>
      <c r="L148" s="129"/>
      <c r="M148" s="54">
        <f t="shared" si="56"/>
        <v>0</v>
      </c>
      <c r="N148" s="129"/>
      <c r="O148" s="54">
        <f t="shared" si="57"/>
        <v>0</v>
      </c>
      <c r="P148" s="54">
        <f t="shared" si="58"/>
        <v>0</v>
      </c>
    </row>
    <row r="149" spans="2:16" ht="12.5">
      <c r="B149" s="7" t="str">
        <f t="shared" si="41"/>
        <v/>
      </c>
      <c r="C149" s="50">
        <f>IF(D93="","-",+C148+1)</f>
        <v>2064</v>
      </c>
      <c r="D149" s="12">
        <f>IF(F148+SUM(E$99:E148)=D$92,F148,D$92-SUM(E$99:E148))</f>
        <v>0</v>
      </c>
      <c r="E149" s="377">
        <f t="shared" si="51"/>
        <v>0</v>
      </c>
      <c r="F149" s="55">
        <f t="shared" si="52"/>
        <v>0</v>
      </c>
      <c r="G149" s="55">
        <f t="shared" si="53"/>
        <v>0</v>
      </c>
      <c r="H149" s="379">
        <f t="shared" si="54"/>
        <v>0</v>
      </c>
      <c r="I149" s="398">
        <f t="shared" si="55"/>
        <v>0</v>
      </c>
      <c r="J149" s="54">
        <f t="shared" si="42"/>
        <v>0</v>
      </c>
      <c r="K149" s="54"/>
      <c r="L149" s="129"/>
      <c r="M149" s="54">
        <f t="shared" si="56"/>
        <v>0</v>
      </c>
      <c r="N149" s="129"/>
      <c r="O149" s="54">
        <f t="shared" si="57"/>
        <v>0</v>
      </c>
      <c r="P149" s="54">
        <f t="shared" si="58"/>
        <v>0</v>
      </c>
    </row>
    <row r="150" spans="2:16" ht="12.5">
      <c r="B150" s="7" t="str">
        <f t="shared" si="41"/>
        <v/>
      </c>
      <c r="C150" s="50">
        <f>IF(D93="","-",+C149+1)</f>
        <v>2065</v>
      </c>
      <c r="D150" s="12">
        <f>IF(F149+SUM(E$99:E149)=D$92,F149,D$92-SUM(E$99:E149))</f>
        <v>0</v>
      </c>
      <c r="E150" s="377">
        <f t="shared" si="51"/>
        <v>0</v>
      </c>
      <c r="F150" s="55">
        <f t="shared" si="52"/>
        <v>0</v>
      </c>
      <c r="G150" s="55">
        <f t="shared" si="53"/>
        <v>0</v>
      </c>
      <c r="H150" s="379">
        <f t="shared" si="54"/>
        <v>0</v>
      </c>
      <c r="I150" s="398">
        <f t="shared" si="55"/>
        <v>0</v>
      </c>
      <c r="J150" s="54">
        <f t="shared" si="42"/>
        <v>0</v>
      </c>
      <c r="K150" s="54"/>
      <c r="L150" s="129"/>
      <c r="M150" s="54">
        <f t="shared" si="56"/>
        <v>0</v>
      </c>
      <c r="N150" s="129"/>
      <c r="O150" s="54">
        <f t="shared" si="57"/>
        <v>0</v>
      </c>
      <c r="P150" s="54">
        <f t="shared" si="58"/>
        <v>0</v>
      </c>
    </row>
    <row r="151" spans="2:16" ht="12.5">
      <c r="B151" s="7" t="str">
        <f t="shared" si="41"/>
        <v/>
      </c>
      <c r="C151" s="50">
        <f>IF(D93="","-",+C150+1)</f>
        <v>2066</v>
      </c>
      <c r="D151" s="12">
        <f>IF(F150+SUM(E$99:E150)=D$92,F150,D$92-SUM(E$99:E150))</f>
        <v>0</v>
      </c>
      <c r="E151" s="377">
        <f t="shared" si="51"/>
        <v>0</v>
      </c>
      <c r="F151" s="55">
        <f t="shared" si="52"/>
        <v>0</v>
      </c>
      <c r="G151" s="55">
        <f t="shared" si="53"/>
        <v>0</v>
      </c>
      <c r="H151" s="379">
        <f t="shared" si="54"/>
        <v>0</v>
      </c>
      <c r="I151" s="398">
        <f t="shared" si="55"/>
        <v>0</v>
      </c>
      <c r="J151" s="54">
        <f t="shared" si="42"/>
        <v>0</v>
      </c>
      <c r="K151" s="54"/>
      <c r="L151" s="129"/>
      <c r="M151" s="54">
        <f t="shared" si="56"/>
        <v>0</v>
      </c>
      <c r="N151" s="129"/>
      <c r="O151" s="54">
        <f t="shared" si="57"/>
        <v>0</v>
      </c>
      <c r="P151" s="54">
        <f t="shared" si="58"/>
        <v>0</v>
      </c>
    </row>
    <row r="152" spans="2:16" ht="12.5">
      <c r="B152" s="7" t="str">
        <f t="shared" si="41"/>
        <v/>
      </c>
      <c r="C152" s="50">
        <f>IF(D93="","-",+C151+1)</f>
        <v>2067</v>
      </c>
      <c r="D152" s="12">
        <f>IF(F151+SUM(E$99:E151)=D$92,F151,D$92-SUM(E$99:E151))</f>
        <v>0</v>
      </c>
      <c r="E152" s="377">
        <f t="shared" si="51"/>
        <v>0</v>
      </c>
      <c r="F152" s="55">
        <f t="shared" si="52"/>
        <v>0</v>
      </c>
      <c r="G152" s="55">
        <f t="shared" si="53"/>
        <v>0</v>
      </c>
      <c r="H152" s="379">
        <f t="shared" si="54"/>
        <v>0</v>
      </c>
      <c r="I152" s="398">
        <f t="shared" si="55"/>
        <v>0</v>
      </c>
      <c r="J152" s="54">
        <f t="shared" si="42"/>
        <v>0</v>
      </c>
      <c r="K152" s="54"/>
      <c r="L152" s="129"/>
      <c r="M152" s="54">
        <f t="shared" si="56"/>
        <v>0</v>
      </c>
      <c r="N152" s="129"/>
      <c r="O152" s="54">
        <f t="shared" si="57"/>
        <v>0</v>
      </c>
      <c r="P152" s="54">
        <f t="shared" si="58"/>
        <v>0</v>
      </c>
    </row>
    <row r="153" spans="2:16" ht="12.5">
      <c r="B153" s="7" t="str">
        <f t="shared" si="41"/>
        <v/>
      </c>
      <c r="C153" s="50">
        <f>IF(D93="","-",+C152+1)</f>
        <v>2068</v>
      </c>
      <c r="D153" s="12">
        <f>IF(F152+SUM(E$99:E152)=D$92,F152,D$92-SUM(E$99:E152))</f>
        <v>0</v>
      </c>
      <c r="E153" s="377">
        <f t="shared" si="51"/>
        <v>0</v>
      </c>
      <c r="F153" s="55">
        <f t="shared" si="52"/>
        <v>0</v>
      </c>
      <c r="G153" s="55">
        <f t="shared" si="53"/>
        <v>0</v>
      </c>
      <c r="H153" s="379">
        <f t="shared" si="54"/>
        <v>0</v>
      </c>
      <c r="I153" s="398">
        <f t="shared" si="55"/>
        <v>0</v>
      </c>
      <c r="J153" s="54">
        <f t="shared" si="42"/>
        <v>0</v>
      </c>
      <c r="K153" s="54"/>
      <c r="L153" s="129"/>
      <c r="M153" s="54">
        <f t="shared" si="56"/>
        <v>0</v>
      </c>
      <c r="N153" s="129"/>
      <c r="O153" s="54">
        <f t="shared" si="57"/>
        <v>0</v>
      </c>
      <c r="P153" s="54">
        <f t="shared" si="58"/>
        <v>0</v>
      </c>
    </row>
    <row r="154" spans="2:16" ht="13" thickBot="1">
      <c r="B154" s="7" t="str">
        <f t="shared" si="41"/>
        <v/>
      </c>
      <c r="C154" s="59">
        <f>IF(D93="","-",+C153+1)</f>
        <v>2069</v>
      </c>
      <c r="D154" s="12">
        <f>IF(F153+SUM(E$99:E153)=D$92,F153,D$92-SUM(E$99:E153))</f>
        <v>0</v>
      </c>
      <c r="E154" s="377">
        <f t="shared" si="51"/>
        <v>0</v>
      </c>
      <c r="F154" s="55">
        <f t="shared" si="52"/>
        <v>0</v>
      </c>
      <c r="G154" s="55">
        <f t="shared" si="53"/>
        <v>0</v>
      </c>
      <c r="H154" s="379">
        <f t="shared" si="54"/>
        <v>0</v>
      </c>
      <c r="I154" s="398">
        <f t="shared" si="55"/>
        <v>0</v>
      </c>
      <c r="J154" s="54">
        <f t="shared" si="42"/>
        <v>0</v>
      </c>
      <c r="K154" s="54"/>
      <c r="L154" s="130"/>
      <c r="M154" s="64">
        <f t="shared" si="56"/>
        <v>0</v>
      </c>
      <c r="N154" s="130"/>
      <c r="O154" s="64">
        <f t="shared" si="57"/>
        <v>0</v>
      </c>
      <c r="P154" s="64">
        <f t="shared" si="58"/>
        <v>0</v>
      </c>
    </row>
    <row r="155" spans="2:16" ht="12.5">
      <c r="C155" s="12" t="s">
        <v>78</v>
      </c>
      <c r="D155" s="292"/>
      <c r="E155" s="292">
        <f>SUM(E99:E154)</f>
        <v>9637037.0000000037</v>
      </c>
      <c r="F155" s="292"/>
      <c r="G155" s="292"/>
      <c r="H155" s="292">
        <f>SUM(H99:H154)</f>
        <v>34941481.684938006</v>
      </c>
      <c r="I155" s="292">
        <f>SUM(I99:I154)</f>
        <v>34941481.684938006</v>
      </c>
      <c r="J155" s="292">
        <f>SUM(J99:J154)</f>
        <v>0</v>
      </c>
      <c r="K155" s="292"/>
      <c r="L155" s="292"/>
      <c r="M155" s="292"/>
      <c r="N155" s="292"/>
      <c r="O155" s="292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</row>
    <row r="157" spans="2:16" ht="12.5">
      <c r="C157" s="85"/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</row>
    <row r="159" spans="2:16" ht="13">
      <c r="C159" s="25" t="s">
        <v>79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77" priority="1" stopIfTrue="1" operator="equal">
      <formula>$I$10</formula>
    </cfRule>
  </conditionalFormatting>
  <conditionalFormatting sqref="C99:C154">
    <cfRule type="cellIs" dxfId="7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90"/>
  <dimension ref="A1:P162"/>
  <sheetViews>
    <sheetView topLeftCell="A7" zoomScaleNormal="100" zoomScaleSheetLayoutView="81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41 of 77</v>
      </c>
    </row>
    <row r="2" spans="1:16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/>
      <c r="P3" s="97">
        <v>1</v>
      </c>
    </row>
    <row r="4" spans="1:16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6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542565.53440173413</v>
      </c>
      <c r="P5" s="1"/>
    </row>
    <row r="6" spans="1:16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542565.53440173413</v>
      </c>
      <c r="O6" s="1"/>
      <c r="P6" s="1"/>
    </row>
    <row r="7" spans="1:16" ht="13.5" thickBot="1">
      <c r="C7" s="25" t="s">
        <v>48</v>
      </c>
      <c r="D7" s="90" t="s">
        <v>312</v>
      </c>
      <c r="E7" s="405"/>
      <c r="F7" s="405"/>
      <c r="G7" s="1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311</v>
      </c>
      <c r="E9" s="435" t="s">
        <v>322</v>
      </c>
      <c r="F9" s="31"/>
      <c r="G9" s="461" t="s">
        <v>555</v>
      </c>
      <c r="H9" s="31"/>
      <c r="I9" s="32"/>
      <c r="J9" s="33"/>
      <c r="P9" s="1"/>
    </row>
    <row r="10" spans="1:16" ht="13">
      <c r="C10" s="34" t="s">
        <v>51</v>
      </c>
      <c r="D10" s="362">
        <v>4866028.3099999996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6" ht="12.5">
      <c r="C11" s="34" t="s">
        <v>54</v>
      </c>
      <c r="D11" s="37">
        <v>2014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2">
        <v>12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118683.61731707316</v>
      </c>
      <c r="J14" s="292"/>
      <c r="K14" s="292"/>
      <c r="L14" s="292"/>
      <c r="M14" s="292"/>
      <c r="N14" s="292"/>
      <c r="O14" s="1"/>
      <c r="P14" s="1"/>
    </row>
    <row r="15" spans="1:16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42" t="s">
        <v>68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2014</v>
      </c>
      <c r="D17" s="428">
        <v>3846600</v>
      </c>
      <c r="E17" s="436">
        <v>0</v>
      </c>
      <c r="F17" s="428">
        <v>3846600</v>
      </c>
      <c r="G17" s="436">
        <v>518946.76103442931</v>
      </c>
      <c r="H17" s="437">
        <v>518946.76103442931</v>
      </c>
      <c r="I17" s="422">
        <v>0</v>
      </c>
      <c r="J17" s="52"/>
      <c r="K17" s="112">
        <f t="shared" ref="K17:K22" si="0">G17</f>
        <v>518946.76103442931</v>
      </c>
      <c r="L17" s="53">
        <f t="shared" ref="L17:L22" si="1">IF(K17&lt;&gt;0,+G17-K17,0)</f>
        <v>0</v>
      </c>
      <c r="M17" s="112">
        <f t="shared" ref="M17:M22" si="2">H17</f>
        <v>518946.76103442931</v>
      </c>
      <c r="N17" s="53">
        <f>IF(M17&lt;&gt;0,+H17-M17,0)</f>
        <v>0</v>
      </c>
      <c r="O17" s="54">
        <f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2015</v>
      </c>
      <c r="D18" s="428">
        <v>3846600</v>
      </c>
      <c r="E18" s="429">
        <v>114166.66666666667</v>
      </c>
      <c r="F18" s="428">
        <v>3732433.3333333335</v>
      </c>
      <c r="G18" s="429">
        <v>605746.05598620465</v>
      </c>
      <c r="H18" s="437">
        <v>605746.05598620465</v>
      </c>
      <c r="I18" s="52">
        <v>0</v>
      </c>
      <c r="J18" s="52"/>
      <c r="K18" s="113">
        <f t="shared" si="0"/>
        <v>605746.05598620465</v>
      </c>
      <c r="L18" s="54">
        <f t="shared" si="1"/>
        <v>0</v>
      </c>
      <c r="M18" s="113">
        <f t="shared" si="2"/>
        <v>605746.05598620465</v>
      </c>
      <c r="N18" s="54">
        <f>IF(M18&lt;&gt;0,+H18-M18,0)</f>
        <v>0</v>
      </c>
      <c r="O18" s="54">
        <f>+N18-L18</f>
        <v>0</v>
      </c>
      <c r="P18" s="1"/>
    </row>
    <row r="19" spans="2:16" ht="12.5">
      <c r="B19" s="7" t="str">
        <f>IF(D19=F18,"","IU")</f>
        <v>IU</v>
      </c>
      <c r="C19" s="50">
        <f>IF(D11="","-",+C18+1)</f>
        <v>2016</v>
      </c>
      <c r="D19" s="428">
        <v>4680833.333333333</v>
      </c>
      <c r="E19" s="429">
        <v>114166.66666666667</v>
      </c>
      <c r="F19" s="428">
        <v>4566666.666666666</v>
      </c>
      <c r="G19" s="429">
        <v>708198.5525863939</v>
      </c>
      <c r="H19" s="437">
        <v>708198.5525863939</v>
      </c>
      <c r="I19" s="52">
        <f>H19-G19</f>
        <v>0</v>
      </c>
      <c r="J19" s="52"/>
      <c r="K19" s="113">
        <f t="shared" si="0"/>
        <v>708198.5525863939</v>
      </c>
      <c r="L19" s="54">
        <f t="shared" si="1"/>
        <v>0</v>
      </c>
      <c r="M19" s="113">
        <f t="shared" si="2"/>
        <v>708198.5525863939</v>
      </c>
      <c r="N19" s="54">
        <f>IF(M19&lt;&gt;0,+H19-M19,0)</f>
        <v>0</v>
      </c>
      <c r="O19" s="54">
        <f>+N19-L19</f>
        <v>0</v>
      </c>
      <c r="P19" s="1"/>
    </row>
    <row r="20" spans="2:16" ht="12.5">
      <c r="B20" s="7" t="str">
        <f t="shared" ref="B20:B72" si="3">IF(D20=F19,"","IU")</f>
        <v>IU</v>
      </c>
      <c r="C20" s="50">
        <f>IF(D11="","-",+C19+1)</f>
        <v>2017</v>
      </c>
      <c r="D20" s="428">
        <v>4637694.666666667</v>
      </c>
      <c r="E20" s="429">
        <v>113163.44186046511</v>
      </c>
      <c r="F20" s="428">
        <v>4524531.2248062016</v>
      </c>
      <c r="G20" s="429">
        <v>680729.13149070973</v>
      </c>
      <c r="H20" s="437">
        <v>680729.13149070973</v>
      </c>
      <c r="I20" s="52">
        <f t="shared" ref="I20:I72" si="4">H20-G20</f>
        <v>0</v>
      </c>
      <c r="J20" s="52"/>
      <c r="K20" s="113">
        <f t="shared" si="0"/>
        <v>680729.13149070973</v>
      </c>
      <c r="L20" s="54">
        <f t="shared" si="1"/>
        <v>0</v>
      </c>
      <c r="M20" s="113">
        <f t="shared" si="2"/>
        <v>680729.13149070973</v>
      </c>
      <c r="N20" s="54">
        <f>IF(M20&lt;&gt;0,+H20-M20,0)</f>
        <v>0</v>
      </c>
      <c r="O20" s="54">
        <f>+N20-L20</f>
        <v>0</v>
      </c>
      <c r="P20" s="1"/>
    </row>
    <row r="21" spans="2:16" ht="12.5">
      <c r="B21" s="7" t="str">
        <f t="shared" si="3"/>
        <v/>
      </c>
      <c r="C21" s="50">
        <f>IF(D11="","-",+C20+1)</f>
        <v>2018</v>
      </c>
      <c r="D21" s="428">
        <v>4524531.2248062016</v>
      </c>
      <c r="E21" s="429">
        <v>118683.60975609756</v>
      </c>
      <c r="F21" s="428">
        <v>4405847.6150501044</v>
      </c>
      <c r="G21" s="429">
        <v>686182.83562586328</v>
      </c>
      <c r="H21" s="437">
        <v>686182.83562586328</v>
      </c>
      <c r="I21" s="52">
        <f t="shared" si="4"/>
        <v>0</v>
      </c>
      <c r="J21" s="52"/>
      <c r="K21" s="113">
        <f t="shared" si="0"/>
        <v>686182.83562586328</v>
      </c>
      <c r="L21" s="54">
        <f t="shared" si="1"/>
        <v>0</v>
      </c>
      <c r="M21" s="113">
        <f t="shared" si="2"/>
        <v>686182.83562586328</v>
      </c>
      <c r="N21" s="54">
        <f>IF(M21&lt;&gt;0,+H21-M21,0)</f>
        <v>0</v>
      </c>
      <c r="O21" s="54">
        <f>+N21-L21</f>
        <v>0</v>
      </c>
      <c r="P21" s="1"/>
    </row>
    <row r="22" spans="2:16" ht="12.5">
      <c r="B22" s="7" t="str">
        <f t="shared" si="3"/>
        <v/>
      </c>
      <c r="C22" s="50">
        <f>IF(D11="","-",+C21+1)</f>
        <v>2019</v>
      </c>
      <c r="D22" s="428">
        <v>4405847.6150501044</v>
      </c>
      <c r="E22" s="429">
        <v>118683.60975609756</v>
      </c>
      <c r="F22" s="428">
        <v>4287164.0052940072</v>
      </c>
      <c r="G22" s="429">
        <v>671098.84918635897</v>
      </c>
      <c r="H22" s="437">
        <v>671098.84918635897</v>
      </c>
      <c r="I22" s="52">
        <f t="shared" si="4"/>
        <v>0</v>
      </c>
      <c r="J22" s="52"/>
      <c r="K22" s="113">
        <f t="shared" si="0"/>
        <v>671098.84918635897</v>
      </c>
      <c r="L22" s="54">
        <f t="shared" si="1"/>
        <v>0</v>
      </c>
      <c r="M22" s="113">
        <f t="shared" si="2"/>
        <v>671098.84918635897</v>
      </c>
      <c r="N22" s="54">
        <f t="shared" ref="N22:N72" si="5">IF(M22&lt;&gt;0,+H22-M22,0)</f>
        <v>0</v>
      </c>
      <c r="O22" s="54">
        <f t="shared" ref="O22:O72" si="6">+N22-L22</f>
        <v>0</v>
      </c>
      <c r="P22" s="1"/>
    </row>
    <row r="23" spans="2:16" ht="12.5">
      <c r="B23" s="7" t="str">
        <f t="shared" si="3"/>
        <v/>
      </c>
      <c r="C23" s="50">
        <f>IF(D11="","-",+C22+1)</f>
        <v>2020</v>
      </c>
      <c r="D23" s="428">
        <v>4287164.0052940072</v>
      </c>
      <c r="E23" s="429">
        <v>118683.60975609756</v>
      </c>
      <c r="F23" s="428">
        <v>4168480.3955379096</v>
      </c>
      <c r="G23" s="429">
        <v>551339.71950731217</v>
      </c>
      <c r="H23" s="437">
        <v>551339.71950731217</v>
      </c>
      <c r="I23" s="52">
        <f t="shared" si="4"/>
        <v>0</v>
      </c>
      <c r="J23" s="52"/>
      <c r="K23" s="113">
        <f t="shared" ref="K23" si="7">G23</f>
        <v>551339.71950731217</v>
      </c>
      <c r="L23" s="54">
        <f t="shared" ref="L23" si="8">IF(K23&lt;&gt;0,+G23-K23,0)</f>
        <v>0</v>
      </c>
      <c r="M23" s="113">
        <f t="shared" ref="M23" si="9">H23</f>
        <v>551339.71950731217</v>
      </c>
      <c r="N23" s="54">
        <f t="shared" si="5"/>
        <v>0</v>
      </c>
      <c r="O23" s="54">
        <f t="shared" si="6"/>
        <v>0</v>
      </c>
      <c r="P23" s="1"/>
    </row>
    <row r="24" spans="2:16" ht="12.5">
      <c r="B24" s="7" t="str">
        <f t="shared" si="3"/>
        <v>IU</v>
      </c>
      <c r="C24" s="50">
        <f>IF(D11="","-",+C23+1)</f>
        <v>2021</v>
      </c>
      <c r="D24" s="428">
        <v>4174000.5634335415</v>
      </c>
      <c r="E24" s="429">
        <v>115857.80952380953</v>
      </c>
      <c r="F24" s="428">
        <v>4058142.7539097317</v>
      </c>
      <c r="G24" s="429">
        <v>552180.11306412728</v>
      </c>
      <c r="H24" s="437">
        <v>552180.11306412728</v>
      </c>
      <c r="I24" s="52">
        <f t="shared" si="4"/>
        <v>0</v>
      </c>
      <c r="J24" s="52"/>
      <c r="K24" s="113">
        <f t="shared" ref="K24" si="10">G24</f>
        <v>552180.11306412728</v>
      </c>
      <c r="L24" s="54">
        <f t="shared" ref="L24" si="11">IF(K24&lt;&gt;0,+G24-K24,0)</f>
        <v>0</v>
      </c>
      <c r="M24" s="113">
        <f t="shared" ref="M24" si="12">H24</f>
        <v>552180.11306412728</v>
      </c>
      <c r="N24" s="54">
        <f t="shared" si="5"/>
        <v>0</v>
      </c>
      <c r="O24" s="54">
        <f t="shared" si="6"/>
        <v>0</v>
      </c>
      <c r="P24" s="1"/>
    </row>
    <row r="25" spans="2:16" ht="12.5">
      <c r="B25" s="7" t="str">
        <f t="shared" si="3"/>
        <v>IU</v>
      </c>
      <c r="C25" s="50">
        <f>IF(D11="","-",+C24+1)</f>
        <v>2022</v>
      </c>
      <c r="D25" s="428">
        <v>4052622.5860140994</v>
      </c>
      <c r="E25" s="429">
        <v>115857.80952380953</v>
      </c>
      <c r="F25" s="428">
        <v>3936764.7764902897</v>
      </c>
      <c r="G25" s="429">
        <v>565037.53283672058</v>
      </c>
      <c r="H25" s="437">
        <v>565037.53283672058</v>
      </c>
      <c r="I25" s="52">
        <f t="shared" si="4"/>
        <v>0</v>
      </c>
      <c r="J25" s="52"/>
      <c r="K25" s="113">
        <f t="shared" ref="K25" si="13">G25</f>
        <v>565037.53283672058</v>
      </c>
      <c r="L25" s="54">
        <f t="shared" ref="L25" si="14">IF(K25&lt;&gt;0,+G25-K25,0)</f>
        <v>0</v>
      </c>
      <c r="M25" s="113">
        <f t="shared" ref="M25" si="15">H25</f>
        <v>565037.53283672058</v>
      </c>
      <c r="N25" s="54">
        <f t="shared" si="5"/>
        <v>0</v>
      </c>
      <c r="O25" s="54">
        <f t="shared" si="6"/>
        <v>0</v>
      </c>
      <c r="P25" s="1"/>
    </row>
    <row r="26" spans="2:16" ht="12.5">
      <c r="B26" s="7" t="str">
        <f t="shared" si="3"/>
        <v>IU</v>
      </c>
      <c r="C26" s="50">
        <f>IF(D11="","-",+C25+1)</f>
        <v>2023</v>
      </c>
      <c r="D26" s="428">
        <v>3936765.0864902893</v>
      </c>
      <c r="E26" s="429">
        <v>115857.8169047619</v>
      </c>
      <c r="F26" s="428">
        <v>3820907.2695855275</v>
      </c>
      <c r="G26" s="429">
        <v>605858.73237546359</v>
      </c>
      <c r="H26" s="437">
        <v>605858.73237546359</v>
      </c>
      <c r="I26" s="52">
        <f t="shared" si="4"/>
        <v>0</v>
      </c>
      <c r="J26" s="52"/>
      <c r="K26" s="113">
        <f t="shared" ref="K26" si="16">G26</f>
        <v>605858.73237546359</v>
      </c>
      <c r="L26" s="54">
        <f t="shared" ref="L26" si="17">IF(K26&lt;&gt;0,+G26-K26,0)</f>
        <v>0</v>
      </c>
      <c r="M26" s="113">
        <f t="shared" ref="M26" si="18">H26</f>
        <v>605858.73237546359</v>
      </c>
      <c r="N26" s="54">
        <f t="shared" ref="N26" si="19">IF(M26&lt;&gt;0,+H26-M26,0)</f>
        <v>0</v>
      </c>
      <c r="O26" s="54">
        <f t="shared" ref="O26" si="20">+N26-L26</f>
        <v>0</v>
      </c>
      <c r="P26" s="1"/>
    </row>
    <row r="27" spans="2:16" ht="12.5">
      <c r="B27" s="7" t="str">
        <f t="shared" si="3"/>
        <v/>
      </c>
      <c r="C27" s="460">
        <f>IF(D11="","-",+C26+1)</f>
        <v>2024</v>
      </c>
      <c r="D27" s="428">
        <v>3820907.2695855275</v>
      </c>
      <c r="E27" s="429">
        <v>110591.55249999999</v>
      </c>
      <c r="F27" s="428">
        <v>3710315.7170855273</v>
      </c>
      <c r="G27" s="429">
        <v>560684.29322186462</v>
      </c>
      <c r="H27" s="437">
        <v>560684.29322186462</v>
      </c>
      <c r="I27" s="52">
        <f t="shared" si="4"/>
        <v>0</v>
      </c>
      <c r="J27" s="52"/>
      <c r="K27" s="113">
        <f t="shared" ref="K27" si="21">G27</f>
        <v>560684.29322186462</v>
      </c>
      <c r="L27" s="54">
        <f t="shared" ref="L27" si="22">IF(K27&lt;&gt;0,+G27-K27,0)</f>
        <v>0</v>
      </c>
      <c r="M27" s="113">
        <f t="shared" ref="M27" si="23">H27</f>
        <v>560684.29322186462</v>
      </c>
      <c r="N27" s="54">
        <f t="shared" ref="N27" si="24">IF(M27&lt;&gt;0,+H27-M27,0)</f>
        <v>0</v>
      </c>
      <c r="O27" s="54">
        <f t="shared" ref="O27" si="25">+N27-L27</f>
        <v>0</v>
      </c>
      <c r="P27" s="1"/>
    </row>
    <row r="28" spans="2:16" ht="13">
      <c r="B28" s="7" t="str">
        <f t="shared" si="3"/>
        <v/>
      </c>
      <c r="C28" s="459">
        <f>IF(D11="","-",+C27+1)</f>
        <v>2025</v>
      </c>
      <c r="D28" s="428">
        <v>3710315.7170855273</v>
      </c>
      <c r="E28" s="429">
        <v>113163.44906976743</v>
      </c>
      <c r="F28" s="428">
        <v>3597152.26801576</v>
      </c>
      <c r="G28" s="429">
        <v>550611.06928551965</v>
      </c>
      <c r="H28" s="437">
        <v>550611.06928551965</v>
      </c>
      <c r="I28" s="52">
        <f t="shared" si="4"/>
        <v>0</v>
      </c>
      <c r="J28" s="52"/>
      <c r="K28" s="113">
        <f t="shared" ref="K28" si="26">G28</f>
        <v>550611.06928551965</v>
      </c>
      <c r="L28" s="54">
        <f t="shared" ref="L28" si="27">IF(K28&lt;&gt;0,+G28-K28,0)</f>
        <v>0</v>
      </c>
      <c r="M28" s="113">
        <f t="shared" ref="M28" si="28">H28</f>
        <v>550611.06928551965</v>
      </c>
      <c r="N28" s="54">
        <f t="shared" ref="N28" si="29">IF(M28&lt;&gt;0,+H28-M28,0)</f>
        <v>0</v>
      </c>
      <c r="O28" s="54">
        <f t="shared" ref="O28" si="30">+N28-L28</f>
        <v>0</v>
      </c>
      <c r="P28" s="1"/>
    </row>
    <row r="29" spans="2:16" ht="12.5">
      <c r="B29" s="7" t="str">
        <f t="shared" si="3"/>
        <v/>
      </c>
      <c r="C29" s="50">
        <f>IF(D11="","-",+C28+1)</f>
        <v>2026</v>
      </c>
      <c r="D29" s="55">
        <f>IF(F28+SUM(E$17:E28)=D$10,F28,D$10-SUM(E$17:E28))</f>
        <v>3597152.26801576</v>
      </c>
      <c r="E29" s="377">
        <f t="shared" ref="E29:E72" si="31">IF(+$I$14&lt;F28,$I$14,D29)</f>
        <v>118683.61731707316</v>
      </c>
      <c r="F29" s="55">
        <f t="shared" ref="F29:F72" si="32">+D29-E29</f>
        <v>3478468.6506986869</v>
      </c>
      <c r="G29" s="378">
        <f t="shared" ref="G29:G51" si="33">+I$12*((D29+F29)/2)+E29</f>
        <v>542565.53440173413</v>
      </c>
      <c r="H29" s="363">
        <f t="shared" ref="H29:H51" si="34">+I$13*((D29+F29)/2)+E29</f>
        <v>542565.53440173413</v>
      </c>
      <c r="I29" s="52">
        <f t="shared" si="4"/>
        <v>0</v>
      </c>
      <c r="J29" s="52"/>
      <c r="K29" s="129"/>
      <c r="L29" s="54">
        <f t="shared" ref="L29:L72" si="35">IF(K29&lt;&gt;0,+G29-K29,0)</f>
        <v>0</v>
      </c>
      <c r="M29" s="129"/>
      <c r="N29" s="54">
        <f t="shared" si="5"/>
        <v>0</v>
      </c>
      <c r="O29" s="54">
        <f t="shared" si="6"/>
        <v>0</v>
      </c>
      <c r="P29" s="1"/>
    </row>
    <row r="30" spans="2:16" ht="12.5">
      <c r="B30" s="7" t="str">
        <f t="shared" si="3"/>
        <v/>
      </c>
      <c r="C30" s="50">
        <f>IF(D11="","-",+C29+1)</f>
        <v>2027</v>
      </c>
      <c r="D30" s="55">
        <f>IF(F29+SUM(E$17:E29)=D$10,F29,D$10-SUM(E$17:E29))</f>
        <v>3478468.6506986869</v>
      </c>
      <c r="E30" s="377">
        <f t="shared" si="31"/>
        <v>118683.61731707316</v>
      </c>
      <c r="F30" s="55">
        <f t="shared" si="32"/>
        <v>3359785.0333816139</v>
      </c>
      <c r="G30" s="378">
        <f t="shared" si="33"/>
        <v>528345.48507663724</v>
      </c>
      <c r="H30" s="363">
        <f t="shared" si="34"/>
        <v>528345.48507663724</v>
      </c>
      <c r="I30" s="52">
        <f t="shared" si="4"/>
        <v>0</v>
      </c>
      <c r="J30" s="52"/>
      <c r="K30" s="129"/>
      <c r="L30" s="54">
        <f t="shared" si="35"/>
        <v>0</v>
      </c>
      <c r="M30" s="129"/>
      <c r="N30" s="54">
        <f t="shared" si="5"/>
        <v>0</v>
      </c>
      <c r="O30" s="54">
        <f t="shared" si="6"/>
        <v>0</v>
      </c>
      <c r="P30" s="1"/>
    </row>
    <row r="31" spans="2:16" ht="12.5">
      <c r="B31" s="7" t="str">
        <f t="shared" si="3"/>
        <v/>
      </c>
      <c r="C31" s="50">
        <f>IF(D11="","-",+C30+1)</f>
        <v>2028</v>
      </c>
      <c r="D31" s="55">
        <f>IF(F30+SUM(E$17:E30)=D$10,F30,D$10-SUM(E$17:E30))</f>
        <v>3359785.0333816139</v>
      </c>
      <c r="E31" s="377">
        <f t="shared" si="31"/>
        <v>118683.61731707316</v>
      </c>
      <c r="F31" s="55">
        <f t="shared" si="32"/>
        <v>3241101.4160645409</v>
      </c>
      <c r="G31" s="378">
        <f t="shared" si="33"/>
        <v>514125.43575154041</v>
      </c>
      <c r="H31" s="363">
        <f t="shared" si="34"/>
        <v>514125.43575154041</v>
      </c>
      <c r="I31" s="52">
        <f t="shared" si="4"/>
        <v>0</v>
      </c>
      <c r="J31" s="52"/>
      <c r="K31" s="129"/>
      <c r="L31" s="54">
        <f t="shared" si="35"/>
        <v>0</v>
      </c>
      <c r="M31" s="129"/>
      <c r="N31" s="54">
        <f t="shared" si="5"/>
        <v>0</v>
      </c>
      <c r="O31" s="54">
        <f t="shared" si="6"/>
        <v>0</v>
      </c>
      <c r="P31" s="1"/>
    </row>
    <row r="32" spans="2:16" ht="12.5">
      <c r="B32" s="7" t="str">
        <f t="shared" si="3"/>
        <v/>
      </c>
      <c r="C32" s="50">
        <f>IF(D11="","-",+C31+1)</f>
        <v>2029</v>
      </c>
      <c r="D32" s="55">
        <f>IF(F31+SUM(E$17:E31)=D$10,F31,D$10-SUM(E$17:E31))</f>
        <v>3241101.4160645409</v>
      </c>
      <c r="E32" s="377">
        <f t="shared" si="31"/>
        <v>118683.61731707316</v>
      </c>
      <c r="F32" s="55">
        <f t="shared" si="32"/>
        <v>3122417.7987474678</v>
      </c>
      <c r="G32" s="378">
        <f t="shared" si="33"/>
        <v>499905.38642644358</v>
      </c>
      <c r="H32" s="363">
        <f t="shared" si="34"/>
        <v>499905.38642644358</v>
      </c>
      <c r="I32" s="52">
        <f t="shared" si="4"/>
        <v>0</v>
      </c>
      <c r="J32" s="52"/>
      <c r="K32" s="129"/>
      <c r="L32" s="54">
        <f t="shared" si="35"/>
        <v>0</v>
      </c>
      <c r="M32" s="129"/>
      <c r="N32" s="54">
        <f t="shared" si="5"/>
        <v>0</v>
      </c>
      <c r="O32" s="54">
        <f t="shared" si="6"/>
        <v>0</v>
      </c>
      <c r="P32" s="1"/>
    </row>
    <row r="33" spans="2:16" ht="12.5">
      <c r="B33" s="7" t="str">
        <f t="shared" si="3"/>
        <v/>
      </c>
      <c r="C33" s="50">
        <f>IF(D11="","-",+C32+1)</f>
        <v>2030</v>
      </c>
      <c r="D33" s="55">
        <f>IF(F32+SUM(E$17:E32)=D$10,F32,D$10-SUM(E$17:E32))</f>
        <v>3122417.7987474678</v>
      </c>
      <c r="E33" s="377">
        <f t="shared" si="31"/>
        <v>118683.61731707316</v>
      </c>
      <c r="F33" s="55">
        <f t="shared" si="32"/>
        <v>3003734.1814303948</v>
      </c>
      <c r="G33" s="378">
        <f t="shared" si="33"/>
        <v>485685.33710134675</v>
      </c>
      <c r="H33" s="363">
        <f t="shared" si="34"/>
        <v>485685.33710134675</v>
      </c>
      <c r="I33" s="52">
        <f t="shared" si="4"/>
        <v>0</v>
      </c>
      <c r="J33" s="52"/>
      <c r="K33" s="129"/>
      <c r="L33" s="54">
        <f t="shared" si="35"/>
        <v>0</v>
      </c>
      <c r="M33" s="129"/>
      <c r="N33" s="54">
        <f t="shared" si="5"/>
        <v>0</v>
      </c>
      <c r="O33" s="54">
        <f t="shared" si="6"/>
        <v>0</v>
      </c>
      <c r="P33" s="1"/>
    </row>
    <row r="34" spans="2:16" ht="12.5">
      <c r="B34" s="7" t="str">
        <f t="shared" si="3"/>
        <v/>
      </c>
      <c r="C34" s="50">
        <f>IF(D11="","-",+C33+1)</f>
        <v>2031</v>
      </c>
      <c r="D34" s="55">
        <f>IF(F33+SUM(E$17:E33)=D$10,F33,D$10-SUM(E$17:E33))</f>
        <v>3003734.1814303948</v>
      </c>
      <c r="E34" s="377">
        <f t="shared" si="31"/>
        <v>118683.61731707316</v>
      </c>
      <c r="F34" s="55">
        <f t="shared" si="32"/>
        <v>2885050.5641133217</v>
      </c>
      <c r="G34" s="378">
        <f t="shared" si="33"/>
        <v>471465.28777624993</v>
      </c>
      <c r="H34" s="363">
        <f t="shared" si="34"/>
        <v>471465.28777624993</v>
      </c>
      <c r="I34" s="52">
        <f t="shared" si="4"/>
        <v>0</v>
      </c>
      <c r="J34" s="52"/>
      <c r="K34" s="129"/>
      <c r="L34" s="54">
        <f t="shared" si="35"/>
        <v>0</v>
      </c>
      <c r="M34" s="129"/>
      <c r="N34" s="54">
        <f t="shared" si="5"/>
        <v>0</v>
      </c>
      <c r="O34" s="54">
        <f t="shared" si="6"/>
        <v>0</v>
      </c>
      <c r="P34" s="1"/>
    </row>
    <row r="35" spans="2:16" ht="12.5">
      <c r="B35" s="7" t="str">
        <f t="shared" si="3"/>
        <v/>
      </c>
      <c r="C35" s="50">
        <f>IF(D11="","-",+C34+1)</f>
        <v>2032</v>
      </c>
      <c r="D35" s="55">
        <f>IF(F34+SUM(E$17:E34)=D$10,F34,D$10-SUM(E$17:E34))</f>
        <v>2885050.5641133217</v>
      </c>
      <c r="E35" s="377">
        <f t="shared" si="31"/>
        <v>118683.61731707316</v>
      </c>
      <c r="F35" s="55">
        <f t="shared" si="32"/>
        <v>2766366.9467962487</v>
      </c>
      <c r="G35" s="378">
        <f t="shared" si="33"/>
        <v>457245.2384511531</v>
      </c>
      <c r="H35" s="363">
        <f t="shared" si="34"/>
        <v>457245.2384511531</v>
      </c>
      <c r="I35" s="52">
        <f t="shared" si="4"/>
        <v>0</v>
      </c>
      <c r="J35" s="52"/>
      <c r="K35" s="129"/>
      <c r="L35" s="54">
        <f t="shared" si="35"/>
        <v>0</v>
      </c>
      <c r="M35" s="129"/>
      <c r="N35" s="54">
        <f t="shared" si="5"/>
        <v>0</v>
      </c>
      <c r="O35" s="54">
        <f t="shared" si="6"/>
        <v>0</v>
      </c>
      <c r="P35" s="1"/>
    </row>
    <row r="36" spans="2:16" ht="12.5">
      <c r="B36" s="7" t="str">
        <f t="shared" si="3"/>
        <v/>
      </c>
      <c r="C36" s="50">
        <f>IF(D11="","-",+C35+1)</f>
        <v>2033</v>
      </c>
      <c r="D36" s="55">
        <f>IF(F35+SUM(E$17:E35)=D$10,F35,D$10-SUM(E$17:E35))</f>
        <v>2766366.9467962487</v>
      </c>
      <c r="E36" s="377">
        <f t="shared" si="31"/>
        <v>118683.61731707316</v>
      </c>
      <c r="F36" s="55">
        <f t="shared" si="32"/>
        <v>2647683.3294791756</v>
      </c>
      <c r="G36" s="378">
        <f t="shared" si="33"/>
        <v>443025.18912605627</v>
      </c>
      <c r="H36" s="363">
        <f t="shared" si="34"/>
        <v>443025.18912605627</v>
      </c>
      <c r="I36" s="52">
        <f t="shared" si="4"/>
        <v>0</v>
      </c>
      <c r="J36" s="52"/>
      <c r="K36" s="129"/>
      <c r="L36" s="54">
        <f t="shared" si="35"/>
        <v>0</v>
      </c>
      <c r="M36" s="129"/>
      <c r="N36" s="54">
        <f t="shared" si="5"/>
        <v>0</v>
      </c>
      <c r="O36" s="54">
        <f t="shared" si="6"/>
        <v>0</v>
      </c>
      <c r="P36" s="1"/>
    </row>
    <row r="37" spans="2:16" ht="12.5">
      <c r="B37" s="7" t="str">
        <f t="shared" si="3"/>
        <v/>
      </c>
      <c r="C37" s="50">
        <f>IF(D11="","-",+C36+1)</f>
        <v>2034</v>
      </c>
      <c r="D37" s="55">
        <f>IF(F36+SUM(E$17:E36)=D$10,F36,D$10-SUM(E$17:E36))</f>
        <v>2647683.3294791756</v>
      </c>
      <c r="E37" s="377">
        <f t="shared" si="31"/>
        <v>118683.61731707316</v>
      </c>
      <c r="F37" s="55">
        <f t="shared" si="32"/>
        <v>2528999.7121621026</v>
      </c>
      <c r="G37" s="378">
        <f t="shared" si="33"/>
        <v>428805.13980095944</v>
      </c>
      <c r="H37" s="363">
        <f t="shared" si="34"/>
        <v>428805.13980095944</v>
      </c>
      <c r="I37" s="52">
        <f t="shared" si="4"/>
        <v>0</v>
      </c>
      <c r="J37" s="52"/>
      <c r="K37" s="129"/>
      <c r="L37" s="54">
        <f t="shared" si="35"/>
        <v>0</v>
      </c>
      <c r="M37" s="129"/>
      <c r="N37" s="54">
        <f t="shared" si="5"/>
        <v>0</v>
      </c>
      <c r="O37" s="54">
        <f t="shared" si="6"/>
        <v>0</v>
      </c>
      <c r="P37" s="1"/>
    </row>
    <row r="38" spans="2:16" ht="12.5">
      <c r="B38" s="7" t="str">
        <f t="shared" si="3"/>
        <v/>
      </c>
      <c r="C38" s="50">
        <f>IF(D11="","-",+C37+1)</f>
        <v>2035</v>
      </c>
      <c r="D38" s="55">
        <f>IF(F37+SUM(E$17:E37)=D$10,F37,D$10-SUM(E$17:E37))</f>
        <v>2528999.7121621026</v>
      </c>
      <c r="E38" s="377">
        <f t="shared" si="31"/>
        <v>118683.61731707316</v>
      </c>
      <c r="F38" s="55">
        <f t="shared" si="32"/>
        <v>2410316.0948450295</v>
      </c>
      <c r="G38" s="378">
        <f t="shared" si="33"/>
        <v>414585.09047586261</v>
      </c>
      <c r="H38" s="363">
        <f t="shared" si="34"/>
        <v>414585.09047586261</v>
      </c>
      <c r="I38" s="52">
        <f t="shared" si="4"/>
        <v>0</v>
      </c>
      <c r="J38" s="52"/>
      <c r="K38" s="129"/>
      <c r="L38" s="54">
        <f t="shared" si="35"/>
        <v>0</v>
      </c>
      <c r="M38" s="129"/>
      <c r="N38" s="54">
        <f t="shared" si="5"/>
        <v>0</v>
      </c>
      <c r="O38" s="54">
        <f t="shared" si="6"/>
        <v>0</v>
      </c>
      <c r="P38" s="1"/>
    </row>
    <row r="39" spans="2:16" ht="12.5">
      <c r="B39" s="7" t="str">
        <f t="shared" si="3"/>
        <v/>
      </c>
      <c r="C39" s="50">
        <f>IF(D11="","-",+C38+1)</f>
        <v>2036</v>
      </c>
      <c r="D39" s="55">
        <f>IF(F38+SUM(E$17:E38)=D$10,F38,D$10-SUM(E$17:E38))</f>
        <v>2410316.0948450295</v>
      </c>
      <c r="E39" s="377">
        <f t="shared" si="31"/>
        <v>118683.61731707316</v>
      </c>
      <c r="F39" s="55">
        <f t="shared" si="32"/>
        <v>2291632.4775279565</v>
      </c>
      <c r="G39" s="378">
        <f t="shared" si="33"/>
        <v>400365.04115076578</v>
      </c>
      <c r="H39" s="363">
        <f t="shared" si="34"/>
        <v>400365.04115076578</v>
      </c>
      <c r="I39" s="52">
        <f t="shared" si="4"/>
        <v>0</v>
      </c>
      <c r="J39" s="52"/>
      <c r="K39" s="129"/>
      <c r="L39" s="54">
        <f t="shared" si="35"/>
        <v>0</v>
      </c>
      <c r="M39" s="129"/>
      <c r="N39" s="54">
        <f t="shared" si="5"/>
        <v>0</v>
      </c>
      <c r="O39" s="54">
        <f t="shared" si="6"/>
        <v>0</v>
      </c>
      <c r="P39" s="1"/>
    </row>
    <row r="40" spans="2:16" ht="12.5">
      <c r="B40" s="7" t="str">
        <f t="shared" si="3"/>
        <v/>
      </c>
      <c r="C40" s="50">
        <f>IF(D11="","-",+C39+1)</f>
        <v>2037</v>
      </c>
      <c r="D40" s="55">
        <f>IF(F39+SUM(E$17:E39)=D$10,F39,D$10-SUM(E$17:E39))</f>
        <v>2291632.4775279565</v>
      </c>
      <c r="E40" s="377">
        <f t="shared" si="31"/>
        <v>118683.61731707316</v>
      </c>
      <c r="F40" s="55">
        <f t="shared" si="32"/>
        <v>2172948.8602108834</v>
      </c>
      <c r="G40" s="378">
        <f t="shared" si="33"/>
        <v>386144.99182566896</v>
      </c>
      <c r="H40" s="363">
        <f t="shared" si="34"/>
        <v>386144.99182566896</v>
      </c>
      <c r="I40" s="52">
        <f t="shared" si="4"/>
        <v>0</v>
      </c>
      <c r="J40" s="52"/>
      <c r="K40" s="129"/>
      <c r="L40" s="54">
        <f t="shared" si="35"/>
        <v>0</v>
      </c>
      <c r="M40" s="129"/>
      <c r="N40" s="54">
        <f t="shared" si="5"/>
        <v>0</v>
      </c>
      <c r="O40" s="54">
        <f t="shared" si="6"/>
        <v>0</v>
      </c>
      <c r="P40" s="1"/>
    </row>
    <row r="41" spans="2:16" ht="12.5">
      <c r="B41" s="7" t="str">
        <f t="shared" si="3"/>
        <v/>
      </c>
      <c r="C41" s="50">
        <f>IF(D11="","-",+C40+1)</f>
        <v>2038</v>
      </c>
      <c r="D41" s="55">
        <f>IF(F40+SUM(E$17:E40)=D$10,F40,D$10-SUM(E$17:E40))</f>
        <v>2172948.8602108834</v>
      </c>
      <c r="E41" s="377">
        <f t="shared" si="31"/>
        <v>118683.61731707316</v>
      </c>
      <c r="F41" s="55">
        <f t="shared" si="32"/>
        <v>2054265.2428938104</v>
      </c>
      <c r="G41" s="378">
        <f t="shared" si="33"/>
        <v>371924.94250057219</v>
      </c>
      <c r="H41" s="363">
        <f t="shared" si="34"/>
        <v>371924.94250057219</v>
      </c>
      <c r="I41" s="52">
        <f t="shared" si="4"/>
        <v>0</v>
      </c>
      <c r="J41" s="52"/>
      <c r="K41" s="129"/>
      <c r="L41" s="54">
        <f t="shared" si="35"/>
        <v>0</v>
      </c>
      <c r="M41" s="129"/>
      <c r="N41" s="54">
        <f t="shared" si="5"/>
        <v>0</v>
      </c>
      <c r="O41" s="54">
        <f t="shared" si="6"/>
        <v>0</v>
      </c>
      <c r="P41" s="1"/>
    </row>
    <row r="42" spans="2:16" ht="12.5">
      <c r="B42" s="7" t="str">
        <f t="shared" si="3"/>
        <v/>
      </c>
      <c r="C42" s="50">
        <f>IF(D11="","-",+C41+1)</f>
        <v>2039</v>
      </c>
      <c r="D42" s="55">
        <f>IF(F41+SUM(E$17:E41)=D$10,F41,D$10-SUM(E$17:E41))</f>
        <v>2054265.2428938104</v>
      </c>
      <c r="E42" s="377">
        <f t="shared" si="31"/>
        <v>118683.61731707316</v>
      </c>
      <c r="F42" s="55">
        <f t="shared" si="32"/>
        <v>1935581.6255767373</v>
      </c>
      <c r="G42" s="378">
        <f t="shared" si="33"/>
        <v>357704.8931754753</v>
      </c>
      <c r="H42" s="363">
        <f t="shared" si="34"/>
        <v>357704.8931754753</v>
      </c>
      <c r="I42" s="52">
        <f t="shared" si="4"/>
        <v>0</v>
      </c>
      <c r="J42" s="52"/>
      <c r="K42" s="129"/>
      <c r="L42" s="54">
        <f t="shared" si="35"/>
        <v>0</v>
      </c>
      <c r="M42" s="129"/>
      <c r="N42" s="54">
        <f t="shared" si="5"/>
        <v>0</v>
      </c>
      <c r="O42" s="54">
        <f t="shared" si="6"/>
        <v>0</v>
      </c>
      <c r="P42" s="1"/>
    </row>
    <row r="43" spans="2:16" ht="12.5">
      <c r="B43" s="7" t="str">
        <f t="shared" si="3"/>
        <v/>
      </c>
      <c r="C43" s="50">
        <f>IF(D11="","-",+C42+1)</f>
        <v>2040</v>
      </c>
      <c r="D43" s="55">
        <f>IF(F42+SUM(E$17:E42)=D$10,F42,D$10-SUM(E$17:E42))</f>
        <v>1935581.6255767373</v>
      </c>
      <c r="E43" s="377">
        <f t="shared" si="31"/>
        <v>118683.61731707316</v>
      </c>
      <c r="F43" s="55">
        <f t="shared" si="32"/>
        <v>1816898.0082596643</v>
      </c>
      <c r="G43" s="378">
        <f t="shared" si="33"/>
        <v>343484.84385037853</v>
      </c>
      <c r="H43" s="363">
        <f t="shared" si="34"/>
        <v>343484.84385037853</v>
      </c>
      <c r="I43" s="52">
        <f t="shared" si="4"/>
        <v>0</v>
      </c>
      <c r="J43" s="52"/>
      <c r="K43" s="129"/>
      <c r="L43" s="54">
        <f t="shared" si="35"/>
        <v>0</v>
      </c>
      <c r="M43" s="129"/>
      <c r="N43" s="54">
        <f t="shared" si="5"/>
        <v>0</v>
      </c>
      <c r="O43" s="54">
        <f t="shared" si="6"/>
        <v>0</v>
      </c>
      <c r="P43" s="1"/>
    </row>
    <row r="44" spans="2:16" ht="12.5">
      <c r="B44" s="7" t="str">
        <f t="shared" si="3"/>
        <v/>
      </c>
      <c r="C44" s="50">
        <f>IF(D11="","-",+C43+1)</f>
        <v>2041</v>
      </c>
      <c r="D44" s="55">
        <f>IF(F43+SUM(E$17:E43)=D$10,F43,D$10-SUM(E$17:E43))</f>
        <v>1816898.0082596643</v>
      </c>
      <c r="E44" s="377">
        <f t="shared" si="31"/>
        <v>118683.61731707316</v>
      </c>
      <c r="F44" s="55">
        <f t="shared" si="32"/>
        <v>1698214.3909425912</v>
      </c>
      <c r="G44" s="378">
        <f t="shared" si="33"/>
        <v>329264.79452528164</v>
      </c>
      <c r="H44" s="363">
        <f t="shared" si="34"/>
        <v>329264.79452528164</v>
      </c>
      <c r="I44" s="52">
        <f t="shared" si="4"/>
        <v>0</v>
      </c>
      <c r="J44" s="52"/>
      <c r="K44" s="129"/>
      <c r="L44" s="54">
        <f t="shared" si="35"/>
        <v>0</v>
      </c>
      <c r="M44" s="129"/>
      <c r="N44" s="54">
        <f t="shared" si="5"/>
        <v>0</v>
      </c>
      <c r="O44" s="54">
        <f t="shared" si="6"/>
        <v>0</v>
      </c>
      <c r="P44" s="1"/>
    </row>
    <row r="45" spans="2:16" ht="12.5">
      <c r="B45" s="7" t="str">
        <f t="shared" si="3"/>
        <v/>
      </c>
      <c r="C45" s="50">
        <f>IF(D11="","-",+C44+1)</f>
        <v>2042</v>
      </c>
      <c r="D45" s="55">
        <f>IF(F44+SUM(E$17:E44)=D$10,F44,D$10-SUM(E$17:E44))</f>
        <v>1698214.3909425912</v>
      </c>
      <c r="E45" s="377">
        <f t="shared" si="31"/>
        <v>118683.61731707316</v>
      </c>
      <c r="F45" s="55">
        <f t="shared" si="32"/>
        <v>1579530.7736255182</v>
      </c>
      <c r="G45" s="378">
        <f t="shared" si="33"/>
        <v>315044.74520018487</v>
      </c>
      <c r="H45" s="363">
        <f t="shared" si="34"/>
        <v>315044.74520018487</v>
      </c>
      <c r="I45" s="52">
        <f t="shared" si="4"/>
        <v>0</v>
      </c>
      <c r="J45" s="52"/>
      <c r="K45" s="129"/>
      <c r="L45" s="54">
        <f t="shared" si="35"/>
        <v>0</v>
      </c>
      <c r="M45" s="129"/>
      <c r="N45" s="54">
        <f t="shared" si="5"/>
        <v>0</v>
      </c>
      <c r="O45" s="54">
        <f t="shared" si="6"/>
        <v>0</v>
      </c>
      <c r="P45" s="1"/>
    </row>
    <row r="46" spans="2:16" ht="12.5">
      <c r="B46" s="7" t="str">
        <f t="shared" si="3"/>
        <v/>
      </c>
      <c r="C46" s="50">
        <f>IF(D11="","-",+C45+1)</f>
        <v>2043</v>
      </c>
      <c r="D46" s="55">
        <f>IF(F45+SUM(E$17:E45)=D$10,F45,D$10-SUM(E$17:E45))</f>
        <v>1579530.7736255182</v>
      </c>
      <c r="E46" s="377">
        <f t="shared" si="31"/>
        <v>118683.61731707316</v>
      </c>
      <c r="F46" s="55">
        <f t="shared" si="32"/>
        <v>1460847.1563084451</v>
      </c>
      <c r="G46" s="378">
        <f t="shared" si="33"/>
        <v>300824.69587508799</v>
      </c>
      <c r="H46" s="363">
        <f t="shared" si="34"/>
        <v>300824.69587508799</v>
      </c>
      <c r="I46" s="52">
        <f t="shared" si="4"/>
        <v>0</v>
      </c>
      <c r="J46" s="52"/>
      <c r="K46" s="129"/>
      <c r="L46" s="54">
        <f t="shared" si="35"/>
        <v>0</v>
      </c>
      <c r="M46" s="129"/>
      <c r="N46" s="54">
        <f t="shared" si="5"/>
        <v>0</v>
      </c>
      <c r="O46" s="54">
        <f t="shared" si="6"/>
        <v>0</v>
      </c>
      <c r="P46" s="1"/>
    </row>
    <row r="47" spans="2:16" ht="12.5">
      <c r="B47" s="7" t="str">
        <f t="shared" si="3"/>
        <v/>
      </c>
      <c r="C47" s="50">
        <f>IF(D11="","-",+C46+1)</f>
        <v>2044</v>
      </c>
      <c r="D47" s="55">
        <f>IF(F46+SUM(E$17:E46)=D$10,F46,D$10-SUM(E$17:E46))</f>
        <v>1460847.1563084451</v>
      </c>
      <c r="E47" s="377">
        <f t="shared" si="31"/>
        <v>118683.61731707316</v>
      </c>
      <c r="F47" s="55">
        <f t="shared" si="32"/>
        <v>1342163.5389913721</v>
      </c>
      <c r="G47" s="378">
        <f t="shared" si="33"/>
        <v>286604.64654999122</v>
      </c>
      <c r="H47" s="363">
        <f t="shared" si="34"/>
        <v>286604.64654999122</v>
      </c>
      <c r="I47" s="52">
        <f t="shared" si="4"/>
        <v>0</v>
      </c>
      <c r="J47" s="52"/>
      <c r="K47" s="129"/>
      <c r="L47" s="54">
        <f t="shared" si="35"/>
        <v>0</v>
      </c>
      <c r="M47" s="129"/>
      <c r="N47" s="54">
        <f t="shared" si="5"/>
        <v>0</v>
      </c>
      <c r="O47" s="54">
        <f t="shared" si="6"/>
        <v>0</v>
      </c>
      <c r="P47" s="1"/>
    </row>
    <row r="48" spans="2:16" ht="12.5">
      <c r="B48" s="7" t="str">
        <f t="shared" si="3"/>
        <v/>
      </c>
      <c r="C48" s="50">
        <f>IF(D11="","-",+C47+1)</f>
        <v>2045</v>
      </c>
      <c r="D48" s="55">
        <f>IF(F47+SUM(E$17:E47)=D$10,F47,D$10-SUM(E$17:E47))</f>
        <v>1342163.5389913721</v>
      </c>
      <c r="E48" s="377">
        <f t="shared" si="31"/>
        <v>118683.61731707316</v>
      </c>
      <c r="F48" s="55">
        <f t="shared" si="32"/>
        <v>1223479.9216742991</v>
      </c>
      <c r="G48" s="378">
        <f t="shared" si="33"/>
        <v>272384.59722489433</v>
      </c>
      <c r="H48" s="363">
        <f t="shared" si="34"/>
        <v>272384.59722489433</v>
      </c>
      <c r="I48" s="52">
        <f t="shared" si="4"/>
        <v>0</v>
      </c>
      <c r="J48" s="52"/>
      <c r="K48" s="129"/>
      <c r="L48" s="54">
        <f t="shared" si="35"/>
        <v>0</v>
      </c>
      <c r="M48" s="129"/>
      <c r="N48" s="54">
        <f t="shared" si="5"/>
        <v>0</v>
      </c>
      <c r="O48" s="54">
        <f t="shared" si="6"/>
        <v>0</v>
      </c>
      <c r="P48" s="1"/>
    </row>
    <row r="49" spans="2:16" ht="12.5">
      <c r="B49" s="7" t="str">
        <f t="shared" si="3"/>
        <v/>
      </c>
      <c r="C49" s="50">
        <f>IF(D11="","-",+C48+1)</f>
        <v>2046</v>
      </c>
      <c r="D49" s="55">
        <f>IF(F48+SUM(E$17:E48)=D$10,F48,D$10-SUM(E$17:E48))</f>
        <v>1223479.9216742991</v>
      </c>
      <c r="E49" s="377">
        <f t="shared" si="31"/>
        <v>118683.61731707316</v>
      </c>
      <c r="F49" s="55">
        <f t="shared" si="32"/>
        <v>1104796.304357226</v>
      </c>
      <c r="G49" s="378">
        <f t="shared" si="33"/>
        <v>258164.54789979753</v>
      </c>
      <c r="H49" s="363">
        <f t="shared" si="34"/>
        <v>258164.54789979753</v>
      </c>
      <c r="I49" s="52">
        <f t="shared" si="4"/>
        <v>0</v>
      </c>
      <c r="J49" s="52"/>
      <c r="K49" s="129"/>
      <c r="L49" s="54">
        <f t="shared" si="35"/>
        <v>0</v>
      </c>
      <c r="M49" s="129"/>
      <c r="N49" s="54">
        <f t="shared" si="5"/>
        <v>0</v>
      </c>
      <c r="O49" s="54">
        <f t="shared" si="6"/>
        <v>0</v>
      </c>
      <c r="P49" s="1"/>
    </row>
    <row r="50" spans="2:16" ht="12.5">
      <c r="B50" s="7" t="str">
        <f t="shared" si="3"/>
        <v/>
      </c>
      <c r="C50" s="50">
        <f>IF(D11="","-",+C49+1)</f>
        <v>2047</v>
      </c>
      <c r="D50" s="55">
        <f>IF(F49+SUM(E$17:E49)=D$10,F49,D$10-SUM(E$17:E49))</f>
        <v>1104796.304357226</v>
      </c>
      <c r="E50" s="377">
        <f t="shared" si="31"/>
        <v>118683.61731707316</v>
      </c>
      <c r="F50" s="55">
        <f t="shared" si="32"/>
        <v>986112.68704015284</v>
      </c>
      <c r="G50" s="378">
        <f t="shared" si="33"/>
        <v>243944.4985747007</v>
      </c>
      <c r="H50" s="363">
        <f t="shared" si="34"/>
        <v>243944.4985747007</v>
      </c>
      <c r="I50" s="52">
        <f t="shared" si="4"/>
        <v>0</v>
      </c>
      <c r="J50" s="52"/>
      <c r="K50" s="129"/>
      <c r="L50" s="54">
        <f t="shared" si="35"/>
        <v>0</v>
      </c>
      <c r="M50" s="129"/>
      <c r="N50" s="54">
        <f t="shared" si="5"/>
        <v>0</v>
      </c>
      <c r="O50" s="54">
        <f t="shared" si="6"/>
        <v>0</v>
      </c>
      <c r="P50" s="1"/>
    </row>
    <row r="51" spans="2:16" ht="12.5">
      <c r="B51" s="7" t="str">
        <f t="shared" si="3"/>
        <v/>
      </c>
      <c r="C51" s="50">
        <f>IF(D11="","-",+C50+1)</f>
        <v>2048</v>
      </c>
      <c r="D51" s="55">
        <f>IF(F50+SUM(E$17:E50)=D$10,F50,D$10-SUM(E$17:E50))</f>
        <v>986112.68704015284</v>
      </c>
      <c r="E51" s="377">
        <f t="shared" si="31"/>
        <v>118683.61731707316</v>
      </c>
      <c r="F51" s="55">
        <f t="shared" si="32"/>
        <v>867429.06972307968</v>
      </c>
      <c r="G51" s="378">
        <f t="shared" si="33"/>
        <v>229724.44924960384</v>
      </c>
      <c r="H51" s="363">
        <f t="shared" si="34"/>
        <v>229724.44924960384</v>
      </c>
      <c r="I51" s="52">
        <f t="shared" si="4"/>
        <v>0</v>
      </c>
      <c r="J51" s="52"/>
      <c r="K51" s="129"/>
      <c r="L51" s="54">
        <f t="shared" si="35"/>
        <v>0</v>
      </c>
      <c r="M51" s="129"/>
      <c r="N51" s="54">
        <f t="shared" si="5"/>
        <v>0</v>
      </c>
      <c r="O51" s="54">
        <f t="shared" si="6"/>
        <v>0</v>
      </c>
      <c r="P51" s="1"/>
    </row>
    <row r="52" spans="2:16" ht="12.5">
      <c r="B52" s="7" t="str">
        <f t="shared" si="3"/>
        <v/>
      </c>
      <c r="C52" s="50">
        <f>IF(D11="","-",+C51+1)</f>
        <v>2049</v>
      </c>
      <c r="D52" s="55">
        <f>IF(F51+SUM(E$17:E51)=D$10,F51,D$10-SUM(E$17:E51))</f>
        <v>867429.06972307968</v>
      </c>
      <c r="E52" s="377">
        <f t="shared" si="31"/>
        <v>118683.61731707316</v>
      </c>
      <c r="F52" s="55">
        <f t="shared" si="32"/>
        <v>748745.45240600652</v>
      </c>
      <c r="G52" s="378">
        <f t="shared" ref="G52:G72" si="36">+I$12*((D52+F52)/2)+E52</f>
        <v>215504.39992450702</v>
      </c>
      <c r="H52" s="363">
        <f t="shared" ref="H52:H72" si="37">+I$13*((D52+F52)/2)+E52</f>
        <v>215504.39992450702</v>
      </c>
      <c r="I52" s="52">
        <f t="shared" si="4"/>
        <v>0</v>
      </c>
      <c r="J52" s="52"/>
      <c r="K52" s="129"/>
      <c r="L52" s="54">
        <f t="shared" si="35"/>
        <v>0</v>
      </c>
      <c r="M52" s="129"/>
      <c r="N52" s="54">
        <f t="shared" si="5"/>
        <v>0</v>
      </c>
      <c r="O52" s="54">
        <f t="shared" si="6"/>
        <v>0</v>
      </c>
      <c r="P52" s="1"/>
    </row>
    <row r="53" spans="2:16" ht="12.5">
      <c r="B53" s="7" t="str">
        <f t="shared" si="3"/>
        <v/>
      </c>
      <c r="C53" s="50">
        <f>IF(D11="","-",+C52+1)</f>
        <v>2050</v>
      </c>
      <c r="D53" s="55">
        <f>IF(F52+SUM(E$17:E52)=D$10,F52,D$10-SUM(E$17:E52))</f>
        <v>748745.45240600652</v>
      </c>
      <c r="E53" s="377">
        <f t="shared" si="31"/>
        <v>118683.61731707316</v>
      </c>
      <c r="F53" s="55">
        <f t="shared" si="32"/>
        <v>630061.83508893335</v>
      </c>
      <c r="G53" s="378">
        <f t="shared" si="36"/>
        <v>201284.35059941016</v>
      </c>
      <c r="H53" s="363">
        <f t="shared" si="37"/>
        <v>201284.35059941016</v>
      </c>
      <c r="I53" s="52">
        <f t="shared" si="4"/>
        <v>0</v>
      </c>
      <c r="J53" s="52"/>
      <c r="K53" s="129"/>
      <c r="L53" s="54">
        <f t="shared" si="35"/>
        <v>0</v>
      </c>
      <c r="M53" s="129"/>
      <c r="N53" s="54">
        <f t="shared" si="5"/>
        <v>0</v>
      </c>
      <c r="O53" s="54">
        <f t="shared" si="6"/>
        <v>0</v>
      </c>
      <c r="P53" s="1"/>
    </row>
    <row r="54" spans="2:16" ht="12.5">
      <c r="B54" s="7" t="str">
        <f t="shared" si="3"/>
        <v/>
      </c>
      <c r="C54" s="50">
        <f>IF(D11="","-",+C53+1)</f>
        <v>2051</v>
      </c>
      <c r="D54" s="55">
        <f>IF(F53+SUM(E$17:E53)=D$10,F53,D$10-SUM(E$17:E53))</f>
        <v>630061.83508893335</v>
      </c>
      <c r="E54" s="377">
        <f t="shared" si="31"/>
        <v>118683.61731707316</v>
      </c>
      <c r="F54" s="55">
        <f t="shared" si="32"/>
        <v>511378.21777186019</v>
      </c>
      <c r="G54" s="378">
        <f t="shared" si="36"/>
        <v>187064.30127431333</v>
      </c>
      <c r="H54" s="363">
        <f t="shared" si="37"/>
        <v>187064.30127431333</v>
      </c>
      <c r="I54" s="52">
        <f t="shared" si="4"/>
        <v>0</v>
      </c>
      <c r="J54" s="52"/>
      <c r="K54" s="129"/>
      <c r="L54" s="54">
        <f t="shared" si="35"/>
        <v>0</v>
      </c>
      <c r="M54" s="129"/>
      <c r="N54" s="54">
        <f t="shared" si="5"/>
        <v>0</v>
      </c>
      <c r="O54" s="54">
        <f t="shared" si="6"/>
        <v>0</v>
      </c>
      <c r="P54" s="1"/>
    </row>
    <row r="55" spans="2:16" ht="12.5">
      <c r="B55" s="7" t="str">
        <f t="shared" si="3"/>
        <v/>
      </c>
      <c r="C55" s="50">
        <f>IF(D11="","-",+C54+1)</f>
        <v>2052</v>
      </c>
      <c r="D55" s="55">
        <f>IF(F54+SUM(E$17:E54)=D$10,F54,D$10-SUM(E$17:E54))</f>
        <v>511378.21777186019</v>
      </c>
      <c r="E55" s="377">
        <f t="shared" si="31"/>
        <v>118683.61731707316</v>
      </c>
      <c r="F55" s="55">
        <f t="shared" si="32"/>
        <v>392694.60045478703</v>
      </c>
      <c r="G55" s="378">
        <f t="shared" si="36"/>
        <v>172844.25194921647</v>
      </c>
      <c r="H55" s="363">
        <f t="shared" si="37"/>
        <v>172844.25194921647</v>
      </c>
      <c r="I55" s="52">
        <f t="shared" si="4"/>
        <v>0</v>
      </c>
      <c r="J55" s="52"/>
      <c r="K55" s="129"/>
      <c r="L55" s="54">
        <f t="shared" si="35"/>
        <v>0</v>
      </c>
      <c r="M55" s="129"/>
      <c r="N55" s="54">
        <f t="shared" si="5"/>
        <v>0</v>
      </c>
      <c r="O55" s="54">
        <f t="shared" si="6"/>
        <v>0</v>
      </c>
      <c r="P55" s="1"/>
    </row>
    <row r="56" spans="2:16" ht="12.5">
      <c r="B56" s="7" t="str">
        <f t="shared" si="3"/>
        <v/>
      </c>
      <c r="C56" s="50">
        <f>IF(D11="","-",+C55+1)</f>
        <v>2053</v>
      </c>
      <c r="D56" s="55">
        <f>IF(F55+SUM(E$17:E55)=D$10,F55,D$10-SUM(E$17:E55))</f>
        <v>392694.60045478703</v>
      </c>
      <c r="E56" s="377">
        <f t="shared" si="31"/>
        <v>118683.61731707316</v>
      </c>
      <c r="F56" s="55">
        <f t="shared" si="32"/>
        <v>274010.98313771386</v>
      </c>
      <c r="G56" s="378">
        <f t="shared" si="36"/>
        <v>158624.20262411964</v>
      </c>
      <c r="H56" s="363">
        <f t="shared" si="37"/>
        <v>158624.20262411964</v>
      </c>
      <c r="I56" s="52">
        <f t="shared" si="4"/>
        <v>0</v>
      </c>
      <c r="J56" s="52"/>
      <c r="K56" s="129"/>
      <c r="L56" s="54">
        <f t="shared" si="35"/>
        <v>0</v>
      </c>
      <c r="M56" s="129"/>
      <c r="N56" s="54">
        <f t="shared" si="5"/>
        <v>0</v>
      </c>
      <c r="O56" s="54">
        <f t="shared" si="6"/>
        <v>0</v>
      </c>
      <c r="P56" s="1"/>
    </row>
    <row r="57" spans="2:16" ht="12.5">
      <c r="B57" s="7" t="str">
        <f t="shared" si="3"/>
        <v/>
      </c>
      <c r="C57" s="50">
        <f>IF(D11="","-",+C56+1)</f>
        <v>2054</v>
      </c>
      <c r="D57" s="55">
        <f>IF(F56+SUM(E$17:E56)=D$10,F56,D$10-SUM(E$17:E56))</f>
        <v>274010.98313771386</v>
      </c>
      <c r="E57" s="377">
        <f t="shared" si="31"/>
        <v>118683.61731707316</v>
      </c>
      <c r="F57" s="55">
        <f t="shared" si="32"/>
        <v>155327.3658206407</v>
      </c>
      <c r="G57" s="378">
        <f t="shared" si="36"/>
        <v>144404.15329902282</v>
      </c>
      <c r="H57" s="363">
        <f t="shared" si="37"/>
        <v>144404.15329902282</v>
      </c>
      <c r="I57" s="52">
        <f t="shared" si="4"/>
        <v>0</v>
      </c>
      <c r="J57" s="52"/>
      <c r="K57" s="129"/>
      <c r="L57" s="54">
        <f t="shared" si="35"/>
        <v>0</v>
      </c>
      <c r="M57" s="129"/>
      <c r="N57" s="54">
        <f t="shared" si="5"/>
        <v>0</v>
      </c>
      <c r="O57" s="54">
        <f t="shared" si="6"/>
        <v>0</v>
      </c>
      <c r="P57" s="1"/>
    </row>
    <row r="58" spans="2:16" ht="12.5">
      <c r="B58" s="7" t="str">
        <f t="shared" si="3"/>
        <v/>
      </c>
      <c r="C58" s="50">
        <f>IF(D11="","-",+C57+1)</f>
        <v>2055</v>
      </c>
      <c r="D58" s="55">
        <f>IF(F57+SUM(E$17:E57)=D$10,F57,D$10-SUM(E$17:E57))</f>
        <v>155327.3658206407</v>
      </c>
      <c r="E58" s="377">
        <f t="shared" si="31"/>
        <v>118683.61731707316</v>
      </c>
      <c r="F58" s="55">
        <f t="shared" si="32"/>
        <v>36643.748503567534</v>
      </c>
      <c r="G58" s="378">
        <f t="shared" si="36"/>
        <v>130184.10397392596</v>
      </c>
      <c r="H58" s="363">
        <f t="shared" si="37"/>
        <v>130184.10397392596</v>
      </c>
      <c r="I58" s="52">
        <f t="shared" si="4"/>
        <v>0</v>
      </c>
      <c r="J58" s="52"/>
      <c r="K58" s="129"/>
      <c r="L58" s="54">
        <f t="shared" si="35"/>
        <v>0</v>
      </c>
      <c r="M58" s="129"/>
      <c r="N58" s="54">
        <f t="shared" si="5"/>
        <v>0</v>
      </c>
      <c r="O58" s="54">
        <f t="shared" si="6"/>
        <v>0</v>
      </c>
      <c r="P58" s="1"/>
    </row>
    <row r="59" spans="2:16" ht="12.5">
      <c r="B59" s="7" t="str">
        <f t="shared" si="3"/>
        <v/>
      </c>
      <c r="C59" s="50">
        <f>IF(D11="","-",+C58+1)</f>
        <v>2056</v>
      </c>
      <c r="D59" s="55">
        <f>IF(F58+SUM(E$17:E58)=D$10,F58,D$10-SUM(E$17:E58))</f>
        <v>36643.748503567534</v>
      </c>
      <c r="E59" s="377">
        <f t="shared" si="31"/>
        <v>36643.748503567534</v>
      </c>
      <c r="F59" s="55">
        <f t="shared" si="32"/>
        <v>0</v>
      </c>
      <c r="G59" s="378">
        <f t="shared" si="36"/>
        <v>38838.979500719717</v>
      </c>
      <c r="H59" s="363">
        <f t="shared" si="37"/>
        <v>38838.979500719717</v>
      </c>
      <c r="I59" s="52">
        <f t="shared" si="4"/>
        <v>0</v>
      </c>
      <c r="J59" s="52"/>
      <c r="K59" s="129"/>
      <c r="L59" s="54">
        <f t="shared" si="35"/>
        <v>0</v>
      </c>
      <c r="M59" s="129"/>
      <c r="N59" s="54">
        <f t="shared" si="5"/>
        <v>0</v>
      </c>
      <c r="O59" s="54">
        <f t="shared" si="6"/>
        <v>0</v>
      </c>
      <c r="P59" s="1"/>
    </row>
    <row r="60" spans="2:16" ht="12.5">
      <c r="B60" s="7" t="str">
        <f t="shared" si="3"/>
        <v/>
      </c>
      <c r="C60" s="50">
        <f>IF(D11="","-",+C59+1)</f>
        <v>2057</v>
      </c>
      <c r="D60" s="55">
        <f>IF(F59+SUM(E$17:E59)=D$10,F59,D$10-SUM(E$17:E59))</f>
        <v>0</v>
      </c>
      <c r="E60" s="377">
        <f t="shared" si="31"/>
        <v>0</v>
      </c>
      <c r="F60" s="55">
        <f t="shared" si="32"/>
        <v>0</v>
      </c>
      <c r="G60" s="378">
        <f t="shared" si="36"/>
        <v>0</v>
      </c>
      <c r="H60" s="363">
        <f t="shared" si="37"/>
        <v>0</v>
      </c>
      <c r="I60" s="52">
        <f t="shared" si="4"/>
        <v>0</v>
      </c>
      <c r="J60" s="52"/>
      <c r="K60" s="129"/>
      <c r="L60" s="54">
        <f t="shared" si="35"/>
        <v>0</v>
      </c>
      <c r="M60" s="129"/>
      <c r="N60" s="54">
        <f t="shared" si="5"/>
        <v>0</v>
      </c>
      <c r="O60" s="54">
        <f t="shared" si="6"/>
        <v>0</v>
      </c>
      <c r="P60" s="1"/>
    </row>
    <row r="61" spans="2:16" ht="12.5">
      <c r="B61" s="7" t="str">
        <f t="shared" si="3"/>
        <v/>
      </c>
      <c r="C61" s="50">
        <f>IF(D11="","-",+C60+1)</f>
        <v>2058</v>
      </c>
      <c r="D61" s="55">
        <f>IF(F60+SUM(E$17:E60)=D$10,F60,D$10-SUM(E$17:E60))</f>
        <v>0</v>
      </c>
      <c r="E61" s="377">
        <f t="shared" si="31"/>
        <v>0</v>
      </c>
      <c r="F61" s="55">
        <f t="shared" si="32"/>
        <v>0</v>
      </c>
      <c r="G61" s="378">
        <f t="shared" si="36"/>
        <v>0</v>
      </c>
      <c r="H61" s="363">
        <f t="shared" si="37"/>
        <v>0</v>
      </c>
      <c r="I61" s="52">
        <f t="shared" si="4"/>
        <v>0</v>
      </c>
      <c r="J61" s="52"/>
      <c r="K61" s="129"/>
      <c r="L61" s="54">
        <f t="shared" si="35"/>
        <v>0</v>
      </c>
      <c r="M61" s="129"/>
      <c r="N61" s="54">
        <f t="shared" si="5"/>
        <v>0</v>
      </c>
      <c r="O61" s="54">
        <f t="shared" si="6"/>
        <v>0</v>
      </c>
      <c r="P61" s="1"/>
    </row>
    <row r="62" spans="2:16" ht="12.5">
      <c r="B62" s="7" t="str">
        <f t="shared" si="3"/>
        <v/>
      </c>
      <c r="C62" s="50">
        <f>IF(D11="","-",+C61+1)</f>
        <v>2059</v>
      </c>
      <c r="D62" s="55">
        <f>IF(F61+SUM(E$17:E61)=D$10,F61,D$10-SUM(E$17:E61))</f>
        <v>0</v>
      </c>
      <c r="E62" s="377">
        <f t="shared" si="31"/>
        <v>0</v>
      </c>
      <c r="F62" s="55">
        <f t="shared" si="32"/>
        <v>0</v>
      </c>
      <c r="G62" s="378">
        <f t="shared" si="36"/>
        <v>0</v>
      </c>
      <c r="H62" s="363">
        <f t="shared" si="37"/>
        <v>0</v>
      </c>
      <c r="I62" s="52">
        <f t="shared" si="4"/>
        <v>0</v>
      </c>
      <c r="J62" s="52"/>
      <c r="K62" s="129"/>
      <c r="L62" s="54">
        <f t="shared" si="35"/>
        <v>0</v>
      </c>
      <c r="M62" s="129"/>
      <c r="N62" s="54">
        <f t="shared" si="5"/>
        <v>0</v>
      </c>
      <c r="O62" s="54">
        <f t="shared" si="6"/>
        <v>0</v>
      </c>
      <c r="P62" s="1"/>
    </row>
    <row r="63" spans="2:16" ht="12.5">
      <c r="B63" s="7" t="str">
        <f t="shared" si="3"/>
        <v/>
      </c>
      <c r="C63" s="50">
        <f>IF(D11="","-",+C62+1)</f>
        <v>2060</v>
      </c>
      <c r="D63" s="55">
        <f>IF(F62+SUM(E$17:E62)=D$10,F62,D$10-SUM(E$17:E62))</f>
        <v>0</v>
      </c>
      <c r="E63" s="377">
        <f t="shared" si="31"/>
        <v>0</v>
      </c>
      <c r="F63" s="55">
        <f t="shared" si="32"/>
        <v>0</v>
      </c>
      <c r="G63" s="378">
        <f t="shared" si="36"/>
        <v>0</v>
      </c>
      <c r="H63" s="363">
        <f t="shared" si="37"/>
        <v>0</v>
      </c>
      <c r="I63" s="52">
        <f t="shared" si="4"/>
        <v>0</v>
      </c>
      <c r="J63" s="52"/>
      <c r="K63" s="129"/>
      <c r="L63" s="54">
        <f t="shared" si="35"/>
        <v>0</v>
      </c>
      <c r="M63" s="129"/>
      <c r="N63" s="54">
        <f t="shared" si="5"/>
        <v>0</v>
      </c>
      <c r="O63" s="54">
        <f t="shared" si="6"/>
        <v>0</v>
      </c>
      <c r="P63" s="1"/>
    </row>
    <row r="64" spans="2:16" ht="12.5">
      <c r="B64" s="7" t="str">
        <f t="shared" si="3"/>
        <v/>
      </c>
      <c r="C64" s="50">
        <f>IF(D11="","-",+C63+1)</f>
        <v>2061</v>
      </c>
      <c r="D64" s="55">
        <f>IF(F63+SUM(E$17:E63)=D$10,F63,D$10-SUM(E$17:E63))</f>
        <v>0</v>
      </c>
      <c r="E64" s="377">
        <f t="shared" si="31"/>
        <v>0</v>
      </c>
      <c r="F64" s="55">
        <f t="shared" si="32"/>
        <v>0</v>
      </c>
      <c r="G64" s="378">
        <f t="shared" si="36"/>
        <v>0</v>
      </c>
      <c r="H64" s="363">
        <f t="shared" si="37"/>
        <v>0</v>
      </c>
      <c r="I64" s="52">
        <f t="shared" si="4"/>
        <v>0</v>
      </c>
      <c r="J64" s="52"/>
      <c r="K64" s="129"/>
      <c r="L64" s="54">
        <f t="shared" si="35"/>
        <v>0</v>
      </c>
      <c r="M64" s="129"/>
      <c r="N64" s="54">
        <f t="shared" si="5"/>
        <v>0</v>
      </c>
      <c r="O64" s="54">
        <f t="shared" si="6"/>
        <v>0</v>
      </c>
      <c r="P64" s="1"/>
    </row>
    <row r="65" spans="2:16" ht="12.5">
      <c r="B65" s="7" t="str">
        <f t="shared" si="3"/>
        <v/>
      </c>
      <c r="C65" s="50">
        <f>IF(D11="","-",+C64+1)</f>
        <v>2062</v>
      </c>
      <c r="D65" s="55">
        <f>IF(F64+SUM(E$17:E64)=D$10,F64,D$10-SUM(E$17:E64))</f>
        <v>0</v>
      </c>
      <c r="E65" s="377">
        <f t="shared" si="31"/>
        <v>0</v>
      </c>
      <c r="F65" s="55">
        <f t="shared" si="32"/>
        <v>0</v>
      </c>
      <c r="G65" s="378">
        <f t="shared" si="36"/>
        <v>0</v>
      </c>
      <c r="H65" s="363">
        <f t="shared" si="37"/>
        <v>0</v>
      </c>
      <c r="I65" s="52">
        <f t="shared" si="4"/>
        <v>0</v>
      </c>
      <c r="J65" s="52"/>
      <c r="K65" s="129"/>
      <c r="L65" s="54">
        <f t="shared" si="35"/>
        <v>0</v>
      </c>
      <c r="M65" s="129"/>
      <c r="N65" s="54">
        <f t="shared" si="5"/>
        <v>0</v>
      </c>
      <c r="O65" s="54">
        <f t="shared" si="6"/>
        <v>0</v>
      </c>
      <c r="P65" s="1"/>
    </row>
    <row r="66" spans="2:16" ht="12.5">
      <c r="B66" s="7" t="str">
        <f t="shared" si="3"/>
        <v/>
      </c>
      <c r="C66" s="50">
        <f>IF(D11="","-",+C65+1)</f>
        <v>2063</v>
      </c>
      <c r="D66" s="55">
        <f>IF(F65+SUM(E$17:E65)=D$10,F65,D$10-SUM(E$17:E65))</f>
        <v>0</v>
      </c>
      <c r="E66" s="377">
        <f t="shared" si="31"/>
        <v>0</v>
      </c>
      <c r="F66" s="55">
        <f t="shared" si="32"/>
        <v>0</v>
      </c>
      <c r="G66" s="378">
        <f t="shared" si="36"/>
        <v>0</v>
      </c>
      <c r="H66" s="363">
        <f t="shared" si="37"/>
        <v>0</v>
      </c>
      <c r="I66" s="52">
        <f t="shared" si="4"/>
        <v>0</v>
      </c>
      <c r="J66" s="52"/>
      <c r="K66" s="129"/>
      <c r="L66" s="54">
        <f t="shared" si="35"/>
        <v>0</v>
      </c>
      <c r="M66" s="129"/>
      <c r="N66" s="54">
        <f t="shared" si="5"/>
        <v>0</v>
      </c>
      <c r="O66" s="54">
        <f t="shared" si="6"/>
        <v>0</v>
      </c>
      <c r="P66" s="1"/>
    </row>
    <row r="67" spans="2:16" ht="12.5">
      <c r="B67" s="7" t="str">
        <f t="shared" si="3"/>
        <v/>
      </c>
      <c r="C67" s="50">
        <f>IF(D11="","-",+C66+1)</f>
        <v>2064</v>
      </c>
      <c r="D67" s="55">
        <f>IF(F66+SUM(E$17:E66)=D$10,F66,D$10-SUM(E$17:E66))</f>
        <v>0</v>
      </c>
      <c r="E67" s="377">
        <f t="shared" si="31"/>
        <v>0</v>
      </c>
      <c r="F67" s="55">
        <f t="shared" si="32"/>
        <v>0</v>
      </c>
      <c r="G67" s="378">
        <f t="shared" si="36"/>
        <v>0</v>
      </c>
      <c r="H67" s="363">
        <f t="shared" si="37"/>
        <v>0</v>
      </c>
      <c r="I67" s="52">
        <f t="shared" si="4"/>
        <v>0</v>
      </c>
      <c r="J67" s="52"/>
      <c r="K67" s="129"/>
      <c r="L67" s="54">
        <f t="shared" si="35"/>
        <v>0</v>
      </c>
      <c r="M67" s="129"/>
      <c r="N67" s="54">
        <f t="shared" si="5"/>
        <v>0</v>
      </c>
      <c r="O67" s="54">
        <f t="shared" si="6"/>
        <v>0</v>
      </c>
      <c r="P67" s="1"/>
    </row>
    <row r="68" spans="2:16" ht="12.5">
      <c r="B68" s="7" t="str">
        <f t="shared" si="3"/>
        <v/>
      </c>
      <c r="C68" s="50">
        <f>IF(D11="","-",+C67+1)</f>
        <v>2065</v>
      </c>
      <c r="D68" s="55">
        <f>IF(F67+SUM(E$17:E67)=D$10,F67,D$10-SUM(E$17:E67))</f>
        <v>0</v>
      </c>
      <c r="E68" s="377">
        <f t="shared" si="31"/>
        <v>0</v>
      </c>
      <c r="F68" s="55">
        <f t="shared" si="32"/>
        <v>0</v>
      </c>
      <c r="G68" s="378">
        <f t="shared" si="36"/>
        <v>0</v>
      </c>
      <c r="H68" s="363">
        <f t="shared" si="37"/>
        <v>0</v>
      </c>
      <c r="I68" s="52">
        <f t="shared" si="4"/>
        <v>0</v>
      </c>
      <c r="J68" s="52"/>
      <c r="K68" s="129"/>
      <c r="L68" s="54">
        <f t="shared" si="35"/>
        <v>0</v>
      </c>
      <c r="M68" s="129"/>
      <c r="N68" s="54">
        <f t="shared" si="5"/>
        <v>0</v>
      </c>
      <c r="O68" s="54">
        <f t="shared" si="6"/>
        <v>0</v>
      </c>
      <c r="P68" s="1"/>
    </row>
    <row r="69" spans="2:16" ht="12.5">
      <c r="B69" s="7" t="str">
        <f t="shared" si="3"/>
        <v/>
      </c>
      <c r="C69" s="50">
        <f>IF(D11="","-",+C68+1)</f>
        <v>2066</v>
      </c>
      <c r="D69" s="55">
        <f>IF(F68+SUM(E$17:E68)=D$10,F68,D$10-SUM(E$17:E68))</f>
        <v>0</v>
      </c>
      <c r="E69" s="377">
        <f t="shared" si="31"/>
        <v>0</v>
      </c>
      <c r="F69" s="55">
        <f t="shared" si="32"/>
        <v>0</v>
      </c>
      <c r="G69" s="378">
        <f t="shared" si="36"/>
        <v>0</v>
      </c>
      <c r="H69" s="363">
        <f t="shared" si="37"/>
        <v>0</v>
      </c>
      <c r="I69" s="52">
        <f t="shared" si="4"/>
        <v>0</v>
      </c>
      <c r="J69" s="52"/>
      <c r="K69" s="129"/>
      <c r="L69" s="54">
        <f t="shared" si="35"/>
        <v>0</v>
      </c>
      <c r="M69" s="129"/>
      <c r="N69" s="54">
        <f t="shared" si="5"/>
        <v>0</v>
      </c>
      <c r="O69" s="54">
        <f t="shared" si="6"/>
        <v>0</v>
      </c>
      <c r="P69" s="1"/>
    </row>
    <row r="70" spans="2:16" ht="12.5">
      <c r="B70" s="7" t="str">
        <f t="shared" si="3"/>
        <v/>
      </c>
      <c r="C70" s="50">
        <f>IF(D11="","-",+C69+1)</f>
        <v>2067</v>
      </c>
      <c r="D70" s="55">
        <f>IF(F69+SUM(E$17:E69)=D$10,F69,D$10-SUM(E$17:E69))</f>
        <v>0</v>
      </c>
      <c r="E70" s="377">
        <f t="shared" si="31"/>
        <v>0</v>
      </c>
      <c r="F70" s="55">
        <f t="shared" si="32"/>
        <v>0</v>
      </c>
      <c r="G70" s="378">
        <f t="shared" si="36"/>
        <v>0</v>
      </c>
      <c r="H70" s="363">
        <f t="shared" si="37"/>
        <v>0</v>
      </c>
      <c r="I70" s="52">
        <f t="shared" si="4"/>
        <v>0</v>
      </c>
      <c r="J70" s="52"/>
      <c r="K70" s="129"/>
      <c r="L70" s="54">
        <f t="shared" si="35"/>
        <v>0</v>
      </c>
      <c r="M70" s="129"/>
      <c r="N70" s="54">
        <f t="shared" si="5"/>
        <v>0</v>
      </c>
      <c r="O70" s="54">
        <f t="shared" si="6"/>
        <v>0</v>
      </c>
      <c r="P70" s="1"/>
    </row>
    <row r="71" spans="2:16" ht="12.5">
      <c r="B71" s="7" t="str">
        <f t="shared" si="3"/>
        <v/>
      </c>
      <c r="C71" s="50">
        <f>IF(D11="","-",+C70+1)</f>
        <v>2068</v>
      </c>
      <c r="D71" s="55">
        <f>IF(F70+SUM(E$17:E70)=D$10,F70,D$10-SUM(E$17:E70))</f>
        <v>0</v>
      </c>
      <c r="E71" s="377">
        <f t="shared" si="31"/>
        <v>0</v>
      </c>
      <c r="F71" s="55">
        <f t="shared" si="32"/>
        <v>0</v>
      </c>
      <c r="G71" s="378">
        <f t="shared" si="36"/>
        <v>0</v>
      </c>
      <c r="H71" s="363">
        <f t="shared" si="37"/>
        <v>0</v>
      </c>
      <c r="I71" s="52">
        <f t="shared" si="4"/>
        <v>0</v>
      </c>
      <c r="J71" s="52"/>
      <c r="K71" s="129"/>
      <c r="L71" s="54">
        <f t="shared" si="35"/>
        <v>0</v>
      </c>
      <c r="M71" s="129"/>
      <c r="N71" s="54">
        <f t="shared" si="5"/>
        <v>0</v>
      </c>
      <c r="O71" s="54">
        <f t="shared" si="6"/>
        <v>0</v>
      </c>
      <c r="P71" s="1"/>
    </row>
    <row r="72" spans="2:16" ht="13" thickBot="1">
      <c r="B72" s="7" t="str">
        <f t="shared" si="3"/>
        <v/>
      </c>
      <c r="C72" s="59">
        <f>IF(D11="","-",+C71+1)</f>
        <v>2069</v>
      </c>
      <c r="D72" s="55">
        <f>IF(F71+SUM(E$17:E71)=D$10,F71,D$10-SUM(E$17:E71))</f>
        <v>0</v>
      </c>
      <c r="E72" s="377">
        <f t="shared" si="31"/>
        <v>0</v>
      </c>
      <c r="F72" s="55">
        <f t="shared" si="32"/>
        <v>0</v>
      </c>
      <c r="G72" s="378">
        <f t="shared" si="36"/>
        <v>0</v>
      </c>
      <c r="H72" s="363">
        <f t="shared" si="37"/>
        <v>0</v>
      </c>
      <c r="I72" s="52">
        <f t="shared" si="4"/>
        <v>0</v>
      </c>
      <c r="J72" s="52"/>
      <c r="K72" s="130"/>
      <c r="L72" s="64">
        <f t="shared" si="35"/>
        <v>0</v>
      </c>
      <c r="M72" s="130"/>
      <c r="N72" s="64">
        <f t="shared" si="5"/>
        <v>0</v>
      </c>
      <c r="O72" s="64">
        <f t="shared" si="6"/>
        <v>0</v>
      </c>
      <c r="P72" s="1"/>
    </row>
    <row r="73" spans="2:16" ht="12.5">
      <c r="C73" s="12" t="s">
        <v>78</v>
      </c>
      <c r="D73" s="292"/>
      <c r="E73" s="292">
        <f>SUM(E17:E72)</f>
        <v>4866028.3099999987</v>
      </c>
      <c r="F73" s="292"/>
      <c r="G73" s="292">
        <f>SUM(G17:G72)</f>
        <v>17386697.201336585</v>
      </c>
      <c r="H73" s="292">
        <f>SUM(H17:H72)</f>
        <v>17386697.201336585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2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2:16" ht="13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41 of 77</v>
      </c>
    </row>
    <row r="84" spans="1:16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</row>
    <row r="86" spans="1:16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560684.29322186462</v>
      </c>
      <c r="N87" s="386">
        <f>IF(J92&lt;D11,0,VLOOKUP(J92,C17:O72,11))</f>
        <v>560684.29322186462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581347.54337736522</v>
      </c>
      <c r="N88" s="389">
        <f>IF(J92&lt;D11,0,VLOOKUP(J92,C99:P154,7))</f>
        <v>581347.54337736522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Broadmoor to Fern Street 69 kV Rebuild 1 mile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20663.250155500602</v>
      </c>
      <c r="N89" s="391">
        <f>+N88-N87</f>
        <v>20663.250155500602</v>
      </c>
      <c r="O89" s="392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</row>
    <row r="91" spans="1:16" ht="13.5" thickBot="1">
      <c r="C91" s="75" t="s">
        <v>85</v>
      </c>
      <c r="D91" s="91" t="str">
        <f>+D9</f>
        <v>TP2010103</v>
      </c>
      <c r="E91" s="76"/>
      <c r="F91" s="76"/>
      <c r="G91" s="76"/>
      <c r="H91" s="76"/>
      <c r="I91" s="76"/>
      <c r="J91" s="76"/>
    </row>
    <row r="92" spans="1:16" ht="13">
      <c r="C92" s="34" t="s">
        <v>51</v>
      </c>
      <c r="D92" s="427">
        <v>4866028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</row>
    <row r="93" spans="1:16" ht="12.5">
      <c r="C93" s="34" t="s">
        <v>54</v>
      </c>
      <c r="D93" s="88">
        <f>IF(D11=I10,"",D11)</f>
        <v>2014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3">
        <f>IF(D11=I10,"",D12)</f>
        <v>12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110591.54545454546</v>
      </c>
      <c r="K96" s="292"/>
      <c r="L96" s="292"/>
      <c r="M96" s="292"/>
      <c r="N96" s="292"/>
      <c r="O96" s="292"/>
      <c r="P96" s="1"/>
    </row>
    <row r="97" spans="1:16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</row>
    <row r="99" spans="1:16" ht="12.5">
      <c r="C99" s="50">
        <f>IF(D93= "","-",D93)</f>
        <v>2014</v>
      </c>
      <c r="D99" s="428">
        <v>0</v>
      </c>
      <c r="E99" s="429">
        <v>0</v>
      </c>
      <c r="F99" s="430">
        <v>4675710</v>
      </c>
      <c r="G99" s="431">
        <v>2337855</v>
      </c>
      <c r="H99" s="432">
        <v>317769.34002768091</v>
      </c>
      <c r="I99" s="433">
        <v>317769.34002768091</v>
      </c>
      <c r="J99" s="438">
        <v>0</v>
      </c>
      <c r="K99" s="54"/>
      <c r="L99" s="113">
        <f t="shared" ref="L99:L105" si="38">H99</f>
        <v>317769.34002768091</v>
      </c>
      <c r="M99" s="54">
        <f t="shared" ref="M99:M105" si="39">IF(L99&lt;&gt;0,+H99-L99,0)</f>
        <v>0</v>
      </c>
      <c r="N99" s="113">
        <f t="shared" ref="N99:N105" si="40">I99</f>
        <v>317769.34002768091</v>
      </c>
      <c r="O99" s="54">
        <f>IF(N99&lt;&gt;0,+I99-N99,0)</f>
        <v>0</v>
      </c>
      <c r="P99" s="54">
        <f>+O99-M99</f>
        <v>0</v>
      </c>
    </row>
    <row r="100" spans="1:16" ht="12.5">
      <c r="B100" s="7" t="str">
        <f>IF(D100=F99,"","IU")</f>
        <v/>
      </c>
      <c r="C100" s="50">
        <f>IF(D93="","-",+C99+1)</f>
        <v>2015</v>
      </c>
      <c r="D100" s="428">
        <v>4675710</v>
      </c>
      <c r="E100" s="429">
        <v>111326.42857142857</v>
      </c>
      <c r="F100" s="430">
        <v>4564383.5714285718</v>
      </c>
      <c r="G100" s="430">
        <v>4620046.7857142854</v>
      </c>
      <c r="H100" s="432">
        <v>720104.80925496051</v>
      </c>
      <c r="I100" s="433">
        <v>720104.80925496051</v>
      </c>
      <c r="J100" s="54">
        <f>+I100-H100</f>
        <v>0</v>
      </c>
      <c r="K100" s="54"/>
      <c r="L100" s="113">
        <f t="shared" si="38"/>
        <v>720104.80925496051</v>
      </c>
      <c r="M100" s="54">
        <f t="shared" si="39"/>
        <v>0</v>
      </c>
      <c r="N100" s="113">
        <f t="shared" si="40"/>
        <v>720104.80925496051</v>
      </c>
      <c r="O100" s="54">
        <f>IF(N100&lt;&gt;0,+I100-N100,0)</f>
        <v>0</v>
      </c>
      <c r="P100" s="54">
        <f>+O100-M100</f>
        <v>0</v>
      </c>
    </row>
    <row r="101" spans="1:16" ht="12.5">
      <c r="B101" s="7" t="str">
        <f t="shared" ref="B101:B154" si="41">IF(D101=F100,"","IU")</f>
        <v>IU</v>
      </c>
      <c r="C101" s="50">
        <f>IF(D93="","-",+C100+1)</f>
        <v>2016</v>
      </c>
      <c r="D101" s="428">
        <v>4754701.5714285718</v>
      </c>
      <c r="E101" s="429">
        <v>113163.44186046511</v>
      </c>
      <c r="F101" s="430">
        <v>4641538.1295681065</v>
      </c>
      <c r="G101" s="430">
        <v>4698119.8504983392</v>
      </c>
      <c r="H101" s="432">
        <v>709589.70185854996</v>
      </c>
      <c r="I101" s="433">
        <v>709589.70185854996</v>
      </c>
      <c r="J101" s="54">
        <f t="shared" ref="J101:J154" si="42">+I101-H101</f>
        <v>0</v>
      </c>
      <c r="K101" s="54"/>
      <c r="L101" s="113">
        <f t="shared" si="38"/>
        <v>709589.70185854996</v>
      </c>
      <c r="M101" s="54">
        <f t="shared" si="39"/>
        <v>0</v>
      </c>
      <c r="N101" s="113">
        <f t="shared" si="40"/>
        <v>709589.70185854996</v>
      </c>
      <c r="O101" s="54">
        <f>IF(N101&lt;&gt;0,+I101-N101,0)</f>
        <v>0</v>
      </c>
      <c r="P101" s="54">
        <f>+O101-M101</f>
        <v>0</v>
      </c>
    </row>
    <row r="102" spans="1:16" ht="12.5">
      <c r="B102" s="7" t="str">
        <f t="shared" si="41"/>
        <v/>
      </c>
      <c r="C102" s="50">
        <f>IF(D93="","-",+C101+1)</f>
        <v>2017</v>
      </c>
      <c r="D102" s="428">
        <v>4641538.1295681065</v>
      </c>
      <c r="E102" s="429">
        <v>115857.80952380953</v>
      </c>
      <c r="F102" s="430">
        <v>4525680.3200442968</v>
      </c>
      <c r="G102" s="430">
        <v>4583609.2248062016</v>
      </c>
      <c r="H102" s="432">
        <v>672635.50351476576</v>
      </c>
      <c r="I102" s="433">
        <v>672635.50351476576</v>
      </c>
      <c r="J102" s="54">
        <f t="shared" si="42"/>
        <v>0</v>
      </c>
      <c r="K102" s="54"/>
      <c r="L102" s="113">
        <f t="shared" si="38"/>
        <v>672635.50351476576</v>
      </c>
      <c r="M102" s="54">
        <f t="shared" si="39"/>
        <v>0</v>
      </c>
      <c r="N102" s="113">
        <f t="shared" si="40"/>
        <v>672635.50351476576</v>
      </c>
      <c r="O102" s="54">
        <f>IF(N102&lt;&gt;0,+I102-N102,0)</f>
        <v>0</v>
      </c>
      <c r="P102" s="54">
        <f>+O102-M102</f>
        <v>0</v>
      </c>
    </row>
    <row r="103" spans="1:16" ht="12.5">
      <c r="B103" s="7" t="str">
        <f t="shared" si="41"/>
        <v/>
      </c>
      <c r="C103" s="50">
        <f>IF(D93="","-",+C102+1)</f>
        <v>2018</v>
      </c>
      <c r="D103" s="428">
        <v>4525680.3200442968</v>
      </c>
      <c r="E103" s="429">
        <v>115857.80952380953</v>
      </c>
      <c r="F103" s="430">
        <v>4409822.5105204871</v>
      </c>
      <c r="G103" s="430">
        <v>4467751.4152823919</v>
      </c>
      <c r="H103" s="432">
        <v>587672.84728048416</v>
      </c>
      <c r="I103" s="433">
        <v>587672.84728048416</v>
      </c>
      <c r="J103" s="54">
        <f t="shared" si="42"/>
        <v>0</v>
      </c>
      <c r="K103" s="54"/>
      <c r="L103" s="113">
        <f t="shared" si="38"/>
        <v>587672.84728048416</v>
      </c>
      <c r="M103" s="54">
        <f t="shared" si="39"/>
        <v>0</v>
      </c>
      <c r="N103" s="113">
        <f t="shared" si="40"/>
        <v>587672.84728048416</v>
      </c>
      <c r="O103" s="54">
        <f>IF(N103&lt;&gt;0,+I103-N103,0)</f>
        <v>0</v>
      </c>
      <c r="P103" s="54">
        <f>+O103-M103</f>
        <v>0</v>
      </c>
    </row>
    <row r="104" spans="1:16" ht="12.5">
      <c r="B104" s="7" t="str">
        <f t="shared" si="41"/>
        <v/>
      </c>
      <c r="C104" s="50">
        <f>IF(D93="","-",+C103+1)</f>
        <v>2019</v>
      </c>
      <c r="D104" s="428">
        <v>4409822.5105204871</v>
      </c>
      <c r="E104" s="429">
        <v>113163.44186046511</v>
      </c>
      <c r="F104" s="430">
        <v>4296659.0686600218</v>
      </c>
      <c r="G104" s="430">
        <v>4353240.7895902544</v>
      </c>
      <c r="H104" s="432">
        <v>579136.71520740201</v>
      </c>
      <c r="I104" s="433">
        <v>579136.71520740201</v>
      </c>
      <c r="J104" s="54">
        <f t="shared" si="42"/>
        <v>0</v>
      </c>
      <c r="K104" s="54"/>
      <c r="L104" s="113">
        <f t="shared" si="38"/>
        <v>579136.71520740201</v>
      </c>
      <c r="M104" s="54">
        <f t="shared" si="39"/>
        <v>0</v>
      </c>
      <c r="N104" s="113">
        <f t="shared" si="40"/>
        <v>579136.71520740201</v>
      </c>
      <c r="O104" s="54">
        <f t="shared" ref="O104:O130" si="43">IF(N104&lt;&gt;0,+I104-N104,0)</f>
        <v>0</v>
      </c>
      <c r="P104" s="54">
        <f t="shared" ref="P104:P130" si="44">+O104-M104</f>
        <v>0</v>
      </c>
    </row>
    <row r="105" spans="1:16" ht="12.5">
      <c r="B105" s="7" t="str">
        <f t="shared" si="41"/>
        <v/>
      </c>
      <c r="C105" s="50">
        <f>IF(D93="","-",+C104+1)</f>
        <v>2020</v>
      </c>
      <c r="D105" s="428">
        <v>4296659.0686600218</v>
      </c>
      <c r="E105" s="429">
        <v>115857.80952380953</v>
      </c>
      <c r="F105" s="430">
        <v>4180801.2591362121</v>
      </c>
      <c r="G105" s="430">
        <v>4238730.1638981169</v>
      </c>
      <c r="H105" s="432">
        <v>571834.25819080928</v>
      </c>
      <c r="I105" s="433">
        <v>571834.25819080928</v>
      </c>
      <c r="J105" s="54">
        <f t="shared" si="42"/>
        <v>0</v>
      </c>
      <c r="K105" s="54"/>
      <c r="L105" s="113">
        <f t="shared" si="38"/>
        <v>571834.25819080928</v>
      </c>
      <c r="M105" s="54">
        <f t="shared" si="39"/>
        <v>0</v>
      </c>
      <c r="N105" s="113">
        <f t="shared" si="40"/>
        <v>571834.25819080928</v>
      </c>
      <c r="O105" s="54">
        <f t="shared" si="43"/>
        <v>0</v>
      </c>
      <c r="P105" s="54">
        <f t="shared" si="44"/>
        <v>0</v>
      </c>
    </row>
    <row r="106" spans="1:16" ht="12.5">
      <c r="B106" s="7" t="str">
        <f t="shared" si="41"/>
        <v/>
      </c>
      <c r="C106" s="50">
        <f>IF(D93="","-",+C105+1)</f>
        <v>2021</v>
      </c>
      <c r="D106" s="428">
        <v>4180801.2591362121</v>
      </c>
      <c r="E106" s="429">
        <v>118683.60975609756</v>
      </c>
      <c r="F106" s="430">
        <v>4062117.6493801144</v>
      </c>
      <c r="G106" s="430">
        <v>4121459.4542581635</v>
      </c>
      <c r="H106" s="432">
        <v>586527.89122895012</v>
      </c>
      <c r="I106" s="433">
        <v>586527.89122895012</v>
      </c>
      <c r="J106" s="54">
        <f t="shared" si="42"/>
        <v>0</v>
      </c>
      <c r="K106" s="54"/>
      <c r="L106" s="113">
        <f t="shared" ref="L106" si="45">H106</f>
        <v>586527.89122895012</v>
      </c>
      <c r="M106" s="54">
        <f t="shared" ref="M106" si="46">IF(L106&lt;&gt;0,+H106-L106,0)</f>
        <v>0</v>
      </c>
      <c r="N106" s="113">
        <f t="shared" ref="N106" si="47">I106</f>
        <v>586527.89122895012</v>
      </c>
      <c r="O106" s="54">
        <f t="shared" ref="O106" si="48">IF(N106&lt;&gt;0,+I106-N106,0)</f>
        <v>0</v>
      </c>
      <c r="P106" s="54">
        <f t="shared" ref="P106" si="49">+O106-M106</f>
        <v>0</v>
      </c>
    </row>
    <row r="107" spans="1:16" ht="13">
      <c r="B107" s="7" t="str">
        <f t="shared" si="41"/>
        <v/>
      </c>
      <c r="C107" s="459">
        <f>IF(D93="","-",+C106+1)</f>
        <v>2022</v>
      </c>
      <c r="D107" s="428">
        <v>4062117.6493801144</v>
      </c>
      <c r="E107" s="429">
        <v>115857.80952380953</v>
      </c>
      <c r="F107" s="430">
        <v>3946259.8398563047</v>
      </c>
      <c r="G107" s="430">
        <v>4004188.7446182095</v>
      </c>
      <c r="H107" s="432">
        <v>586181.1826013641</v>
      </c>
      <c r="I107" s="433">
        <v>586181.1826013641</v>
      </c>
      <c r="J107" s="54">
        <f t="shared" si="42"/>
        <v>0</v>
      </c>
      <c r="K107" s="54"/>
      <c r="L107" s="113">
        <f t="shared" ref="L107:L109" si="50">H107</f>
        <v>586181.1826013641</v>
      </c>
      <c r="M107" s="54">
        <f t="shared" ref="M107:M109" si="51">IF(L107&lt;&gt;0,+H107-L107,0)</f>
        <v>0</v>
      </c>
      <c r="N107" s="113">
        <f t="shared" ref="N107:N109" si="52">I107</f>
        <v>586181.1826013641</v>
      </c>
      <c r="O107" s="54">
        <f t="shared" ref="O107:O109" si="53">IF(N107&lt;&gt;0,+I107-N107,0)</f>
        <v>0</v>
      </c>
      <c r="P107" s="54">
        <f t="shared" ref="P107:P109" si="54">+O107-M107</f>
        <v>0</v>
      </c>
    </row>
    <row r="108" spans="1:16" ht="12.5">
      <c r="B108" s="7" t="str">
        <f t="shared" si="41"/>
        <v>IU</v>
      </c>
      <c r="C108" s="50">
        <f>IF(D93="","-",+C107+1)</f>
        <v>2023</v>
      </c>
      <c r="D108" s="428">
        <v>3946260.1498563047</v>
      </c>
      <c r="E108" s="429">
        <v>110591.55249999999</v>
      </c>
      <c r="F108" s="430">
        <v>3835668.5973563045</v>
      </c>
      <c r="G108" s="430">
        <v>3890964.3736063046</v>
      </c>
      <c r="H108" s="432">
        <v>590600.59118083888</v>
      </c>
      <c r="I108" s="433">
        <v>590600.59118083888</v>
      </c>
      <c r="J108" s="54">
        <f t="shared" si="42"/>
        <v>0</v>
      </c>
      <c r="K108" s="54"/>
      <c r="L108" s="113">
        <f t="shared" si="50"/>
        <v>590600.59118083888</v>
      </c>
      <c r="M108" s="54">
        <f t="shared" si="51"/>
        <v>0</v>
      </c>
      <c r="N108" s="113">
        <f t="shared" si="52"/>
        <v>590600.59118083888</v>
      </c>
      <c r="O108" s="54">
        <f t="shared" si="53"/>
        <v>0</v>
      </c>
      <c r="P108" s="54">
        <f t="shared" si="54"/>
        <v>0</v>
      </c>
    </row>
    <row r="109" spans="1:16" ht="12.5">
      <c r="B109" s="7" t="str">
        <f t="shared" si="41"/>
        <v/>
      </c>
      <c r="C109" s="50">
        <f>IF(D93="","-",+C108+1)</f>
        <v>2024</v>
      </c>
      <c r="D109" s="428">
        <v>3835668.5973563045</v>
      </c>
      <c r="E109" s="429">
        <v>110591.55249999999</v>
      </c>
      <c r="F109" s="430">
        <v>3725077.0448563043</v>
      </c>
      <c r="G109" s="430">
        <v>3780372.8211063044</v>
      </c>
      <c r="H109" s="432">
        <v>581347.54337736522</v>
      </c>
      <c r="I109" s="433">
        <v>581347.54337736522</v>
      </c>
      <c r="J109" s="54">
        <f t="shared" si="42"/>
        <v>0</v>
      </c>
      <c r="K109" s="54"/>
      <c r="L109" s="113">
        <f t="shared" si="50"/>
        <v>581347.54337736522</v>
      </c>
      <c r="M109" s="54">
        <f t="shared" si="51"/>
        <v>0</v>
      </c>
      <c r="N109" s="113">
        <f t="shared" si="52"/>
        <v>581347.54337736522</v>
      </c>
      <c r="O109" s="54">
        <f t="shared" si="53"/>
        <v>0</v>
      </c>
      <c r="P109" s="54">
        <f t="shared" si="54"/>
        <v>0</v>
      </c>
    </row>
    <row r="110" spans="1:16" ht="12.5">
      <c r="B110" s="7" t="str">
        <f t="shared" si="41"/>
        <v>IU</v>
      </c>
      <c r="C110" s="50">
        <f>IF(D93="","-",+C109+1)</f>
        <v>2025</v>
      </c>
      <c r="D110" s="12">
        <f>IF(F109+SUM(E$99:E109)=D$92,F109,D$92-SUM(E$99:E109))</f>
        <v>3725076.7348563056</v>
      </c>
      <c r="E110" s="377">
        <f t="shared" ref="E110:E154" si="55">IF(+$J$96&lt;F109,$J$96,D110)</f>
        <v>110591.54545454546</v>
      </c>
      <c r="F110" s="55">
        <f t="shared" ref="F110:F154" si="56">+D110-E110</f>
        <v>3614485.1894017602</v>
      </c>
      <c r="G110" s="55">
        <f t="shared" ref="G110:G154" si="57">+(F110+D110)/2</f>
        <v>3669780.9621290332</v>
      </c>
      <c r="H110" s="379">
        <f t="shared" ref="H110:H154" si="58">+J$94*G110+E110</f>
        <v>567575.93691051286</v>
      </c>
      <c r="I110" s="398">
        <f t="shared" ref="I110:I154" si="59">+J$95*G110+E110</f>
        <v>567575.93691051286</v>
      </c>
      <c r="J110" s="54">
        <f t="shared" si="42"/>
        <v>0</v>
      </c>
      <c r="K110" s="54"/>
      <c r="L110" s="129"/>
      <c r="M110" s="54">
        <f t="shared" ref="M110:M130" si="60">IF(L110&lt;&gt;0,+H110-L110,0)</f>
        <v>0</v>
      </c>
      <c r="N110" s="129"/>
      <c r="O110" s="54">
        <f t="shared" si="43"/>
        <v>0</v>
      </c>
      <c r="P110" s="54">
        <f t="shared" si="44"/>
        <v>0</v>
      </c>
    </row>
    <row r="111" spans="1:16" ht="12.5">
      <c r="B111" s="7" t="str">
        <f t="shared" si="41"/>
        <v/>
      </c>
      <c r="C111" s="50">
        <f>IF(D93="","-",+C110+1)</f>
        <v>2026</v>
      </c>
      <c r="D111" s="12">
        <f>IF(F110+SUM(E$99:E110)=D$92,F110,D$92-SUM(E$99:E110))</f>
        <v>3614485.1894017602</v>
      </c>
      <c r="E111" s="377">
        <f t="shared" si="55"/>
        <v>110591.54545454546</v>
      </c>
      <c r="F111" s="55">
        <f t="shared" si="56"/>
        <v>3503893.6439472148</v>
      </c>
      <c r="G111" s="55">
        <f t="shared" si="57"/>
        <v>3559189.4166744873</v>
      </c>
      <c r="H111" s="379">
        <f t="shared" si="58"/>
        <v>553804.37653095264</v>
      </c>
      <c r="I111" s="398">
        <f t="shared" si="59"/>
        <v>553804.37653095264</v>
      </c>
      <c r="J111" s="54">
        <f t="shared" si="42"/>
        <v>0</v>
      </c>
      <c r="K111" s="54"/>
      <c r="L111" s="129"/>
      <c r="M111" s="54">
        <f t="shared" si="60"/>
        <v>0</v>
      </c>
      <c r="N111" s="129"/>
      <c r="O111" s="54">
        <f t="shared" si="43"/>
        <v>0</v>
      </c>
      <c r="P111" s="54">
        <f t="shared" si="44"/>
        <v>0</v>
      </c>
    </row>
    <row r="112" spans="1:16" ht="12.5">
      <c r="B112" s="7" t="str">
        <f t="shared" si="41"/>
        <v/>
      </c>
      <c r="C112" s="50">
        <f>IF(D93="","-",+C111+1)</f>
        <v>2027</v>
      </c>
      <c r="D112" s="12">
        <f>IF(F111+SUM(E$99:E111)=D$92,F111,D$92-SUM(E$99:E111))</f>
        <v>3503893.6439472148</v>
      </c>
      <c r="E112" s="377">
        <f t="shared" si="55"/>
        <v>110591.54545454546</v>
      </c>
      <c r="F112" s="55">
        <f t="shared" si="56"/>
        <v>3393302.0984926694</v>
      </c>
      <c r="G112" s="55">
        <f t="shared" si="57"/>
        <v>3448597.8712199423</v>
      </c>
      <c r="H112" s="379">
        <f t="shared" si="58"/>
        <v>540032.81615139253</v>
      </c>
      <c r="I112" s="398">
        <f t="shared" si="59"/>
        <v>540032.81615139253</v>
      </c>
      <c r="J112" s="54">
        <f t="shared" si="42"/>
        <v>0</v>
      </c>
      <c r="K112" s="54"/>
      <c r="L112" s="129"/>
      <c r="M112" s="54">
        <f t="shared" si="60"/>
        <v>0</v>
      </c>
      <c r="N112" s="129"/>
      <c r="O112" s="54">
        <f t="shared" si="43"/>
        <v>0</v>
      </c>
      <c r="P112" s="54">
        <f t="shared" si="44"/>
        <v>0</v>
      </c>
    </row>
    <row r="113" spans="2:16" ht="12.5">
      <c r="B113" s="7" t="str">
        <f t="shared" si="41"/>
        <v/>
      </c>
      <c r="C113" s="50">
        <f>IF(D93="","-",+C112+1)</f>
        <v>2028</v>
      </c>
      <c r="D113" s="12">
        <f>IF(F112+SUM(E$99:E112)=D$92,F112,D$92-SUM(E$99:E112))</f>
        <v>3393302.0984926694</v>
      </c>
      <c r="E113" s="377">
        <f t="shared" si="55"/>
        <v>110591.54545454546</v>
      </c>
      <c r="F113" s="55">
        <f t="shared" si="56"/>
        <v>3282710.553038124</v>
      </c>
      <c r="G113" s="55">
        <f t="shared" si="57"/>
        <v>3338006.3257653965</v>
      </c>
      <c r="H113" s="379">
        <f t="shared" si="58"/>
        <v>526261.25577183231</v>
      </c>
      <c r="I113" s="398">
        <f t="shared" si="59"/>
        <v>526261.25577183231</v>
      </c>
      <c r="J113" s="54">
        <f t="shared" si="42"/>
        <v>0</v>
      </c>
      <c r="K113" s="54"/>
      <c r="L113" s="129"/>
      <c r="M113" s="54">
        <f t="shared" si="60"/>
        <v>0</v>
      </c>
      <c r="N113" s="129"/>
      <c r="O113" s="54">
        <f t="shared" si="43"/>
        <v>0</v>
      </c>
      <c r="P113" s="54">
        <f t="shared" si="44"/>
        <v>0</v>
      </c>
    </row>
    <row r="114" spans="2:16" ht="12.5">
      <c r="B114" s="7" t="str">
        <f t="shared" si="41"/>
        <v/>
      </c>
      <c r="C114" s="50">
        <f>IF(D93="","-",+C113+1)</f>
        <v>2029</v>
      </c>
      <c r="D114" s="12">
        <f>IF(F113+SUM(E$99:E113)=D$92,F113,D$92-SUM(E$99:E113))</f>
        <v>3282710.553038124</v>
      </c>
      <c r="E114" s="377">
        <f t="shared" si="55"/>
        <v>110591.54545454546</v>
      </c>
      <c r="F114" s="55">
        <f t="shared" si="56"/>
        <v>3172119.0075835786</v>
      </c>
      <c r="G114" s="55">
        <f t="shared" si="57"/>
        <v>3227414.7803108515</v>
      </c>
      <c r="H114" s="379">
        <f t="shared" si="58"/>
        <v>512489.69539227226</v>
      </c>
      <c r="I114" s="398">
        <f t="shared" si="59"/>
        <v>512489.69539227226</v>
      </c>
      <c r="J114" s="54">
        <f t="shared" si="42"/>
        <v>0</v>
      </c>
      <c r="K114" s="54"/>
      <c r="L114" s="129"/>
      <c r="M114" s="54">
        <f t="shared" si="60"/>
        <v>0</v>
      </c>
      <c r="N114" s="129"/>
      <c r="O114" s="54">
        <f t="shared" si="43"/>
        <v>0</v>
      </c>
      <c r="P114" s="54">
        <f t="shared" si="44"/>
        <v>0</v>
      </c>
    </row>
    <row r="115" spans="2:16" ht="12.5">
      <c r="B115" s="7" t="str">
        <f t="shared" si="41"/>
        <v/>
      </c>
      <c r="C115" s="50">
        <f>IF(D93="","-",+C114+1)</f>
        <v>2030</v>
      </c>
      <c r="D115" s="12">
        <f>IF(F114+SUM(E$99:E114)=D$92,F114,D$92-SUM(E$99:E114))</f>
        <v>3172119.0075835786</v>
      </c>
      <c r="E115" s="377">
        <f t="shared" si="55"/>
        <v>110591.54545454546</v>
      </c>
      <c r="F115" s="55">
        <f t="shared" si="56"/>
        <v>3061527.4621290332</v>
      </c>
      <c r="G115" s="55">
        <f t="shared" si="57"/>
        <v>3116823.2348563056</v>
      </c>
      <c r="H115" s="379">
        <f t="shared" si="58"/>
        <v>498718.13501271204</v>
      </c>
      <c r="I115" s="398">
        <f t="shared" si="59"/>
        <v>498718.13501271204</v>
      </c>
      <c r="J115" s="54">
        <f t="shared" si="42"/>
        <v>0</v>
      </c>
      <c r="K115" s="54"/>
      <c r="L115" s="129"/>
      <c r="M115" s="54">
        <f t="shared" si="60"/>
        <v>0</v>
      </c>
      <c r="N115" s="129"/>
      <c r="O115" s="54">
        <f t="shared" si="43"/>
        <v>0</v>
      </c>
      <c r="P115" s="54">
        <f t="shared" si="44"/>
        <v>0</v>
      </c>
    </row>
    <row r="116" spans="2:16" ht="12.5">
      <c r="B116" s="7" t="str">
        <f t="shared" si="41"/>
        <v/>
      </c>
      <c r="C116" s="50">
        <f>IF(D93="","-",+C115+1)</f>
        <v>2031</v>
      </c>
      <c r="D116" s="12">
        <f>IF(F115+SUM(E$99:E115)=D$92,F115,D$92-SUM(E$99:E115))</f>
        <v>3061527.4621290332</v>
      </c>
      <c r="E116" s="377">
        <f t="shared" si="55"/>
        <v>110591.54545454546</v>
      </c>
      <c r="F116" s="55">
        <f t="shared" si="56"/>
        <v>2950935.9166744878</v>
      </c>
      <c r="G116" s="55">
        <f t="shared" si="57"/>
        <v>3006231.6894017607</v>
      </c>
      <c r="H116" s="379">
        <f t="shared" si="58"/>
        <v>484946.57463315187</v>
      </c>
      <c r="I116" s="398">
        <f t="shared" si="59"/>
        <v>484946.57463315187</v>
      </c>
      <c r="J116" s="54">
        <f t="shared" si="42"/>
        <v>0</v>
      </c>
      <c r="K116" s="54"/>
      <c r="L116" s="129"/>
      <c r="M116" s="54">
        <f t="shared" si="60"/>
        <v>0</v>
      </c>
      <c r="N116" s="129"/>
      <c r="O116" s="54">
        <f t="shared" si="43"/>
        <v>0</v>
      </c>
      <c r="P116" s="54">
        <f t="shared" si="44"/>
        <v>0</v>
      </c>
    </row>
    <row r="117" spans="2:16" ht="12.5">
      <c r="B117" s="7" t="str">
        <f t="shared" si="41"/>
        <v/>
      </c>
      <c r="C117" s="50">
        <f>IF(D93="","-",+C116+1)</f>
        <v>2032</v>
      </c>
      <c r="D117" s="12">
        <f>IF(F116+SUM(E$99:E116)=D$92,F116,D$92-SUM(E$99:E116))</f>
        <v>2950935.9166744878</v>
      </c>
      <c r="E117" s="377">
        <f t="shared" si="55"/>
        <v>110591.54545454546</v>
      </c>
      <c r="F117" s="55">
        <f t="shared" si="56"/>
        <v>2840344.3712199423</v>
      </c>
      <c r="G117" s="55">
        <f t="shared" si="57"/>
        <v>2895640.1439472148</v>
      </c>
      <c r="H117" s="379">
        <f t="shared" si="58"/>
        <v>471175.01425359165</v>
      </c>
      <c r="I117" s="398">
        <f t="shared" si="59"/>
        <v>471175.01425359165</v>
      </c>
      <c r="J117" s="54">
        <f t="shared" si="42"/>
        <v>0</v>
      </c>
      <c r="K117" s="54"/>
      <c r="L117" s="129"/>
      <c r="M117" s="54">
        <f t="shared" si="60"/>
        <v>0</v>
      </c>
      <c r="N117" s="129"/>
      <c r="O117" s="54">
        <f t="shared" si="43"/>
        <v>0</v>
      </c>
      <c r="P117" s="54">
        <f t="shared" si="44"/>
        <v>0</v>
      </c>
    </row>
    <row r="118" spans="2:16" ht="12.5">
      <c r="B118" s="7" t="str">
        <f t="shared" si="41"/>
        <v/>
      </c>
      <c r="C118" s="50">
        <f>IF(D93="","-",+C117+1)</f>
        <v>2033</v>
      </c>
      <c r="D118" s="12">
        <f>IF(F117+SUM(E$99:E117)=D$92,F117,D$92-SUM(E$99:E117))</f>
        <v>2840344.3712199423</v>
      </c>
      <c r="E118" s="377">
        <f t="shared" si="55"/>
        <v>110591.54545454546</v>
      </c>
      <c r="F118" s="55">
        <f t="shared" si="56"/>
        <v>2729752.8257653969</v>
      </c>
      <c r="G118" s="55">
        <f t="shared" si="57"/>
        <v>2785048.5984926699</v>
      </c>
      <c r="H118" s="379">
        <f t="shared" si="58"/>
        <v>457403.45387403155</v>
      </c>
      <c r="I118" s="398">
        <f t="shared" si="59"/>
        <v>457403.45387403155</v>
      </c>
      <c r="J118" s="54">
        <f t="shared" si="42"/>
        <v>0</v>
      </c>
      <c r="K118" s="54"/>
      <c r="L118" s="129"/>
      <c r="M118" s="54">
        <f t="shared" si="60"/>
        <v>0</v>
      </c>
      <c r="N118" s="129"/>
      <c r="O118" s="54">
        <f t="shared" si="43"/>
        <v>0</v>
      </c>
      <c r="P118" s="54">
        <f t="shared" si="44"/>
        <v>0</v>
      </c>
    </row>
    <row r="119" spans="2:16" ht="12.5">
      <c r="B119" s="7" t="str">
        <f t="shared" si="41"/>
        <v/>
      </c>
      <c r="C119" s="50">
        <f>IF(D93="","-",+C118+1)</f>
        <v>2034</v>
      </c>
      <c r="D119" s="12">
        <f>IF(F118+SUM(E$99:E118)=D$92,F118,D$92-SUM(E$99:E118))</f>
        <v>2729752.8257653969</v>
      </c>
      <c r="E119" s="377">
        <f t="shared" si="55"/>
        <v>110591.54545454546</v>
      </c>
      <c r="F119" s="55">
        <f t="shared" si="56"/>
        <v>2619161.2803108515</v>
      </c>
      <c r="G119" s="55">
        <f t="shared" si="57"/>
        <v>2674457.053038124</v>
      </c>
      <c r="H119" s="379">
        <f t="shared" si="58"/>
        <v>443631.89349447133</v>
      </c>
      <c r="I119" s="398">
        <f t="shared" si="59"/>
        <v>443631.89349447133</v>
      </c>
      <c r="J119" s="54">
        <f t="shared" si="42"/>
        <v>0</v>
      </c>
      <c r="K119" s="54"/>
      <c r="L119" s="129"/>
      <c r="M119" s="54">
        <f t="shared" si="60"/>
        <v>0</v>
      </c>
      <c r="N119" s="129"/>
      <c r="O119" s="54">
        <f t="shared" si="43"/>
        <v>0</v>
      </c>
      <c r="P119" s="54">
        <f t="shared" si="44"/>
        <v>0</v>
      </c>
    </row>
    <row r="120" spans="2:16" ht="12.5">
      <c r="B120" s="7" t="str">
        <f t="shared" si="41"/>
        <v/>
      </c>
      <c r="C120" s="50">
        <f>IF(D93="","-",+C119+1)</f>
        <v>2035</v>
      </c>
      <c r="D120" s="12">
        <f>IF(F119+SUM(E$99:E119)=D$92,F119,D$92-SUM(E$99:E119))</f>
        <v>2619161.2803108515</v>
      </c>
      <c r="E120" s="377">
        <f t="shared" si="55"/>
        <v>110591.54545454546</v>
      </c>
      <c r="F120" s="55">
        <f t="shared" si="56"/>
        <v>2508569.7348563061</v>
      </c>
      <c r="G120" s="55">
        <f t="shared" si="57"/>
        <v>2563865.507583579</v>
      </c>
      <c r="H120" s="379">
        <f t="shared" si="58"/>
        <v>429860.33311491122</v>
      </c>
      <c r="I120" s="398">
        <f t="shared" si="59"/>
        <v>429860.33311491122</v>
      </c>
      <c r="J120" s="54">
        <f t="shared" si="42"/>
        <v>0</v>
      </c>
      <c r="K120" s="54"/>
      <c r="L120" s="129"/>
      <c r="M120" s="54">
        <f t="shared" si="60"/>
        <v>0</v>
      </c>
      <c r="N120" s="129"/>
      <c r="O120" s="54">
        <f t="shared" si="43"/>
        <v>0</v>
      </c>
      <c r="P120" s="54">
        <f t="shared" si="44"/>
        <v>0</v>
      </c>
    </row>
    <row r="121" spans="2:16" ht="12.5">
      <c r="B121" s="7" t="str">
        <f t="shared" si="41"/>
        <v/>
      </c>
      <c r="C121" s="50">
        <f>IF(D93="","-",+C120+1)</f>
        <v>2036</v>
      </c>
      <c r="D121" s="12">
        <f>IF(F120+SUM(E$99:E120)=D$92,F120,D$92-SUM(E$99:E120))</f>
        <v>2508569.7348563061</v>
      </c>
      <c r="E121" s="377">
        <f t="shared" si="55"/>
        <v>110591.54545454546</v>
      </c>
      <c r="F121" s="55">
        <f t="shared" si="56"/>
        <v>2397978.1894017607</v>
      </c>
      <c r="G121" s="55">
        <f t="shared" si="57"/>
        <v>2453273.9621290332</v>
      </c>
      <c r="H121" s="379">
        <f t="shared" si="58"/>
        <v>416088.772735351</v>
      </c>
      <c r="I121" s="398">
        <f t="shared" si="59"/>
        <v>416088.772735351</v>
      </c>
      <c r="J121" s="54">
        <f t="shared" si="42"/>
        <v>0</v>
      </c>
      <c r="K121" s="54"/>
      <c r="L121" s="129"/>
      <c r="M121" s="54">
        <f t="shared" si="60"/>
        <v>0</v>
      </c>
      <c r="N121" s="129"/>
      <c r="O121" s="54">
        <f t="shared" si="43"/>
        <v>0</v>
      </c>
      <c r="P121" s="54">
        <f t="shared" si="44"/>
        <v>0</v>
      </c>
    </row>
    <row r="122" spans="2:16" ht="12.5">
      <c r="B122" s="7" t="str">
        <f t="shared" si="41"/>
        <v/>
      </c>
      <c r="C122" s="50">
        <f>IF(D93="","-",+C121+1)</f>
        <v>2037</v>
      </c>
      <c r="D122" s="12">
        <f>IF(F121+SUM(E$99:E121)=D$92,F121,D$92-SUM(E$99:E121))</f>
        <v>2397978.1894017607</v>
      </c>
      <c r="E122" s="377">
        <f t="shared" si="55"/>
        <v>110591.54545454546</v>
      </c>
      <c r="F122" s="55">
        <f t="shared" si="56"/>
        <v>2287386.6439472153</v>
      </c>
      <c r="G122" s="55">
        <f t="shared" si="57"/>
        <v>2342682.4166744882</v>
      </c>
      <c r="H122" s="379">
        <f t="shared" si="58"/>
        <v>402317.21235579089</v>
      </c>
      <c r="I122" s="398">
        <f t="shared" si="59"/>
        <v>402317.21235579089</v>
      </c>
      <c r="J122" s="54">
        <f t="shared" si="42"/>
        <v>0</v>
      </c>
      <c r="K122" s="54"/>
      <c r="L122" s="129"/>
      <c r="M122" s="54">
        <f t="shared" si="60"/>
        <v>0</v>
      </c>
      <c r="N122" s="129"/>
      <c r="O122" s="54">
        <f t="shared" si="43"/>
        <v>0</v>
      </c>
      <c r="P122" s="54">
        <f t="shared" si="44"/>
        <v>0</v>
      </c>
    </row>
    <row r="123" spans="2:16" ht="12.5">
      <c r="B123" s="7" t="str">
        <f t="shared" si="41"/>
        <v/>
      </c>
      <c r="C123" s="50">
        <f>IF(D93="","-",+C122+1)</f>
        <v>2038</v>
      </c>
      <c r="D123" s="12">
        <f>IF(F122+SUM(E$99:E122)=D$92,F122,D$92-SUM(E$99:E122))</f>
        <v>2287386.6439472153</v>
      </c>
      <c r="E123" s="377">
        <f t="shared" si="55"/>
        <v>110591.54545454546</v>
      </c>
      <c r="F123" s="55">
        <f t="shared" si="56"/>
        <v>2176795.0984926699</v>
      </c>
      <c r="G123" s="55">
        <f t="shared" si="57"/>
        <v>2232090.8712199423</v>
      </c>
      <c r="H123" s="379">
        <f t="shared" si="58"/>
        <v>388545.65197623067</v>
      </c>
      <c r="I123" s="398">
        <f t="shared" si="59"/>
        <v>388545.65197623067</v>
      </c>
      <c r="J123" s="54">
        <f t="shared" si="42"/>
        <v>0</v>
      </c>
      <c r="K123" s="54"/>
      <c r="L123" s="129"/>
      <c r="M123" s="54">
        <f t="shared" si="60"/>
        <v>0</v>
      </c>
      <c r="N123" s="129"/>
      <c r="O123" s="54">
        <f t="shared" si="43"/>
        <v>0</v>
      </c>
      <c r="P123" s="54">
        <f t="shared" si="44"/>
        <v>0</v>
      </c>
    </row>
    <row r="124" spans="2:16" ht="12.5">
      <c r="B124" s="7" t="str">
        <f t="shared" si="41"/>
        <v/>
      </c>
      <c r="C124" s="50">
        <f>IF(D93="","-",+C123+1)</f>
        <v>2039</v>
      </c>
      <c r="D124" s="12">
        <f>IF(F123+SUM(E$99:E123)=D$92,F123,D$92-SUM(E$99:E123))</f>
        <v>2176795.0984926699</v>
      </c>
      <c r="E124" s="377">
        <f t="shared" si="55"/>
        <v>110591.54545454546</v>
      </c>
      <c r="F124" s="55">
        <f t="shared" si="56"/>
        <v>2066203.5530381245</v>
      </c>
      <c r="G124" s="55">
        <f t="shared" si="57"/>
        <v>2121499.3257653974</v>
      </c>
      <c r="H124" s="379">
        <f t="shared" si="58"/>
        <v>374774.09159667051</v>
      </c>
      <c r="I124" s="398">
        <f t="shared" si="59"/>
        <v>374774.09159667051</v>
      </c>
      <c r="J124" s="54">
        <f t="shared" si="42"/>
        <v>0</v>
      </c>
      <c r="K124" s="54"/>
      <c r="L124" s="129"/>
      <c r="M124" s="54">
        <f t="shared" si="60"/>
        <v>0</v>
      </c>
      <c r="N124" s="129"/>
      <c r="O124" s="54">
        <f t="shared" si="43"/>
        <v>0</v>
      </c>
      <c r="P124" s="54">
        <f t="shared" si="44"/>
        <v>0</v>
      </c>
    </row>
    <row r="125" spans="2:16" ht="12.5">
      <c r="B125" s="7" t="str">
        <f t="shared" si="41"/>
        <v/>
      </c>
      <c r="C125" s="50">
        <f>IF(D93="","-",+C124+1)</f>
        <v>2040</v>
      </c>
      <c r="D125" s="12">
        <f>IF(F124+SUM(E$99:E124)=D$92,F124,D$92-SUM(E$99:E124))</f>
        <v>2066203.5530381245</v>
      </c>
      <c r="E125" s="377">
        <f t="shared" si="55"/>
        <v>110591.54545454546</v>
      </c>
      <c r="F125" s="55">
        <f t="shared" si="56"/>
        <v>1955612.007583579</v>
      </c>
      <c r="G125" s="55">
        <f t="shared" si="57"/>
        <v>2010907.7803108518</v>
      </c>
      <c r="H125" s="379">
        <f t="shared" si="58"/>
        <v>361002.53121711034</v>
      </c>
      <c r="I125" s="398">
        <f t="shared" si="59"/>
        <v>361002.53121711034</v>
      </c>
      <c r="J125" s="54">
        <f t="shared" si="42"/>
        <v>0</v>
      </c>
      <c r="K125" s="54"/>
      <c r="L125" s="129"/>
      <c r="M125" s="54">
        <f t="shared" si="60"/>
        <v>0</v>
      </c>
      <c r="N125" s="129"/>
      <c r="O125" s="54">
        <f t="shared" si="43"/>
        <v>0</v>
      </c>
      <c r="P125" s="54">
        <f t="shared" si="44"/>
        <v>0</v>
      </c>
    </row>
    <row r="126" spans="2:16" ht="12.5">
      <c r="B126" s="7" t="str">
        <f t="shared" si="41"/>
        <v/>
      </c>
      <c r="C126" s="50">
        <f>IF(D93="","-",+C125+1)</f>
        <v>2041</v>
      </c>
      <c r="D126" s="12">
        <f>IF(F125+SUM(E$99:E125)=D$92,F125,D$92-SUM(E$99:E125))</f>
        <v>1955612.007583579</v>
      </c>
      <c r="E126" s="377">
        <f t="shared" si="55"/>
        <v>110591.54545454546</v>
      </c>
      <c r="F126" s="55">
        <f t="shared" si="56"/>
        <v>1845020.4621290336</v>
      </c>
      <c r="G126" s="55">
        <f t="shared" si="57"/>
        <v>1900316.2348563063</v>
      </c>
      <c r="H126" s="379">
        <f t="shared" si="58"/>
        <v>347230.97083755012</v>
      </c>
      <c r="I126" s="398">
        <f t="shared" si="59"/>
        <v>347230.97083755012</v>
      </c>
      <c r="J126" s="54">
        <f t="shared" si="42"/>
        <v>0</v>
      </c>
      <c r="K126" s="54"/>
      <c r="L126" s="129"/>
      <c r="M126" s="54">
        <f t="shared" si="60"/>
        <v>0</v>
      </c>
      <c r="N126" s="129"/>
      <c r="O126" s="54">
        <f t="shared" si="43"/>
        <v>0</v>
      </c>
      <c r="P126" s="54">
        <f t="shared" si="44"/>
        <v>0</v>
      </c>
    </row>
    <row r="127" spans="2:16" ht="12.5">
      <c r="B127" s="7" t="str">
        <f t="shared" si="41"/>
        <v/>
      </c>
      <c r="C127" s="50">
        <f>IF(D93="","-",+C126+1)</f>
        <v>2042</v>
      </c>
      <c r="D127" s="12">
        <f>IF(F126+SUM(E$99:E126)=D$92,F126,D$92-SUM(E$99:E126))</f>
        <v>1845020.4621290336</v>
      </c>
      <c r="E127" s="377">
        <f t="shared" si="55"/>
        <v>110591.54545454546</v>
      </c>
      <c r="F127" s="55">
        <f t="shared" si="56"/>
        <v>1734428.9166744882</v>
      </c>
      <c r="G127" s="55">
        <f t="shared" si="57"/>
        <v>1789724.6894017609</v>
      </c>
      <c r="H127" s="379">
        <f t="shared" si="58"/>
        <v>333459.41045798996</v>
      </c>
      <c r="I127" s="398">
        <f t="shared" si="59"/>
        <v>333459.41045798996</v>
      </c>
      <c r="J127" s="54">
        <f t="shared" si="42"/>
        <v>0</v>
      </c>
      <c r="K127" s="54"/>
      <c r="L127" s="129"/>
      <c r="M127" s="54">
        <f t="shared" si="60"/>
        <v>0</v>
      </c>
      <c r="N127" s="129"/>
      <c r="O127" s="54">
        <f t="shared" si="43"/>
        <v>0</v>
      </c>
      <c r="P127" s="54">
        <f t="shared" si="44"/>
        <v>0</v>
      </c>
    </row>
    <row r="128" spans="2:16" ht="12.5">
      <c r="B128" s="7" t="str">
        <f t="shared" si="41"/>
        <v/>
      </c>
      <c r="C128" s="50">
        <f>IF(D93="","-",+C127+1)</f>
        <v>2043</v>
      </c>
      <c r="D128" s="12">
        <f>IF(F127+SUM(E$99:E127)=D$92,F127,D$92-SUM(E$99:E127))</f>
        <v>1734428.9166744882</v>
      </c>
      <c r="E128" s="377">
        <f t="shared" si="55"/>
        <v>110591.54545454546</v>
      </c>
      <c r="F128" s="55">
        <f t="shared" si="56"/>
        <v>1623837.3712199428</v>
      </c>
      <c r="G128" s="55">
        <f t="shared" si="57"/>
        <v>1679133.1439472155</v>
      </c>
      <c r="H128" s="379">
        <f t="shared" si="58"/>
        <v>319687.85007842979</v>
      </c>
      <c r="I128" s="398">
        <f t="shared" si="59"/>
        <v>319687.85007842979</v>
      </c>
      <c r="J128" s="54">
        <f t="shared" si="42"/>
        <v>0</v>
      </c>
      <c r="K128" s="54"/>
      <c r="L128" s="129"/>
      <c r="M128" s="54">
        <f t="shared" si="60"/>
        <v>0</v>
      </c>
      <c r="N128" s="129"/>
      <c r="O128" s="54">
        <f t="shared" si="43"/>
        <v>0</v>
      </c>
      <c r="P128" s="54">
        <f t="shared" si="44"/>
        <v>0</v>
      </c>
    </row>
    <row r="129" spans="2:16" ht="12.5">
      <c r="B129" s="7" t="str">
        <f t="shared" si="41"/>
        <v/>
      </c>
      <c r="C129" s="50">
        <f>IF(D93="","-",+C128+1)</f>
        <v>2044</v>
      </c>
      <c r="D129" s="12">
        <f>IF(F128+SUM(E$99:E128)=D$92,F128,D$92-SUM(E$99:E128))</f>
        <v>1623837.3712199428</v>
      </c>
      <c r="E129" s="377">
        <f t="shared" si="55"/>
        <v>110591.54545454546</v>
      </c>
      <c r="F129" s="55">
        <f t="shared" si="56"/>
        <v>1513245.8257653974</v>
      </c>
      <c r="G129" s="55">
        <f t="shared" si="57"/>
        <v>1568541.5984926701</v>
      </c>
      <c r="H129" s="379">
        <f t="shared" si="58"/>
        <v>305916.28969886963</v>
      </c>
      <c r="I129" s="398">
        <f t="shared" si="59"/>
        <v>305916.28969886963</v>
      </c>
      <c r="J129" s="54">
        <f t="shared" si="42"/>
        <v>0</v>
      </c>
      <c r="K129" s="54"/>
      <c r="L129" s="129"/>
      <c r="M129" s="54">
        <f t="shared" si="60"/>
        <v>0</v>
      </c>
      <c r="N129" s="129"/>
      <c r="O129" s="54">
        <f t="shared" si="43"/>
        <v>0</v>
      </c>
      <c r="P129" s="54">
        <f t="shared" si="44"/>
        <v>0</v>
      </c>
    </row>
    <row r="130" spans="2:16" ht="12.5">
      <c r="B130" s="7" t="str">
        <f t="shared" si="41"/>
        <v/>
      </c>
      <c r="C130" s="50">
        <f>IF(D93="","-",+C129+1)</f>
        <v>2045</v>
      </c>
      <c r="D130" s="12">
        <f>IF(F129+SUM(E$99:E129)=D$92,F129,D$92-SUM(E$99:E129))</f>
        <v>1513245.8257653974</v>
      </c>
      <c r="E130" s="377">
        <f t="shared" si="55"/>
        <v>110591.54545454546</v>
      </c>
      <c r="F130" s="55">
        <f t="shared" si="56"/>
        <v>1402654.280310852</v>
      </c>
      <c r="G130" s="55">
        <f t="shared" si="57"/>
        <v>1457950.0530381247</v>
      </c>
      <c r="H130" s="379">
        <f t="shared" si="58"/>
        <v>292144.72931930947</v>
      </c>
      <c r="I130" s="398">
        <f t="shared" si="59"/>
        <v>292144.72931930947</v>
      </c>
      <c r="J130" s="54">
        <f t="shared" si="42"/>
        <v>0</v>
      </c>
      <c r="K130" s="54"/>
      <c r="L130" s="129"/>
      <c r="M130" s="54">
        <f t="shared" si="60"/>
        <v>0</v>
      </c>
      <c r="N130" s="129"/>
      <c r="O130" s="54">
        <f t="shared" si="43"/>
        <v>0</v>
      </c>
      <c r="P130" s="54">
        <f t="shared" si="44"/>
        <v>0</v>
      </c>
    </row>
    <row r="131" spans="2:16" ht="12.5">
      <c r="B131" s="7" t="str">
        <f t="shared" si="41"/>
        <v/>
      </c>
      <c r="C131" s="50">
        <f>IF(D93="","-",+C130+1)</f>
        <v>2046</v>
      </c>
      <c r="D131" s="12">
        <f>IF(F130+SUM(E$99:E130)=D$92,F130,D$92-SUM(E$99:E130))</f>
        <v>1402654.280310852</v>
      </c>
      <c r="E131" s="377">
        <f t="shared" si="55"/>
        <v>110591.54545454546</v>
      </c>
      <c r="F131" s="55">
        <f t="shared" si="56"/>
        <v>1292062.7348563066</v>
      </c>
      <c r="G131" s="55">
        <f t="shared" si="57"/>
        <v>1347358.5075835793</v>
      </c>
      <c r="H131" s="379">
        <f t="shared" si="58"/>
        <v>278373.1689397493</v>
      </c>
      <c r="I131" s="398">
        <f t="shared" si="59"/>
        <v>278373.1689397493</v>
      </c>
      <c r="J131" s="54">
        <f t="shared" si="42"/>
        <v>0</v>
      </c>
      <c r="K131" s="54"/>
      <c r="L131" s="129"/>
      <c r="M131" s="54">
        <f t="shared" ref="M131:M154" si="61">IF(L541&lt;&gt;0,+H541-L541,0)</f>
        <v>0</v>
      </c>
      <c r="N131" s="129"/>
      <c r="O131" s="54">
        <f t="shared" ref="O131:O154" si="62">IF(N541&lt;&gt;0,+I541-N541,0)</f>
        <v>0</v>
      </c>
      <c r="P131" s="54">
        <f t="shared" ref="P131:P154" si="63">+O541-M541</f>
        <v>0</v>
      </c>
    </row>
    <row r="132" spans="2:16" ht="12.5">
      <c r="B132" s="7" t="str">
        <f t="shared" si="41"/>
        <v/>
      </c>
      <c r="C132" s="50">
        <f>IF(D93="","-",+C131+1)</f>
        <v>2047</v>
      </c>
      <c r="D132" s="12">
        <f>IF(F131+SUM(E$99:E131)=D$92,F131,D$92-SUM(E$99:E131))</f>
        <v>1292062.7348563066</v>
      </c>
      <c r="E132" s="377">
        <f t="shared" si="55"/>
        <v>110591.54545454546</v>
      </c>
      <c r="F132" s="55">
        <f t="shared" si="56"/>
        <v>1181471.1894017612</v>
      </c>
      <c r="G132" s="55">
        <f t="shared" si="57"/>
        <v>1236766.9621290339</v>
      </c>
      <c r="H132" s="379">
        <f t="shared" si="58"/>
        <v>264601.60856018914</v>
      </c>
      <c r="I132" s="398">
        <f t="shared" si="59"/>
        <v>264601.60856018914</v>
      </c>
      <c r="J132" s="54">
        <f t="shared" si="42"/>
        <v>0</v>
      </c>
      <c r="K132" s="54"/>
      <c r="L132" s="129"/>
      <c r="M132" s="54">
        <f t="shared" si="61"/>
        <v>0</v>
      </c>
      <c r="N132" s="129"/>
      <c r="O132" s="54">
        <f t="shared" si="62"/>
        <v>0</v>
      </c>
      <c r="P132" s="54">
        <f t="shared" si="63"/>
        <v>0</v>
      </c>
    </row>
    <row r="133" spans="2:16" ht="12.5">
      <c r="B133" s="7" t="str">
        <f t="shared" si="41"/>
        <v/>
      </c>
      <c r="C133" s="50">
        <f>IF(D93="","-",+C132+1)</f>
        <v>2048</v>
      </c>
      <c r="D133" s="12">
        <f>IF(F132+SUM(E$99:E132)=D$92,F132,D$92-SUM(E$99:E132))</f>
        <v>1181471.1894017612</v>
      </c>
      <c r="E133" s="377">
        <f t="shared" si="55"/>
        <v>110591.54545454546</v>
      </c>
      <c r="F133" s="55">
        <f t="shared" si="56"/>
        <v>1070879.6439472158</v>
      </c>
      <c r="G133" s="55">
        <f t="shared" si="57"/>
        <v>1126175.4166744885</v>
      </c>
      <c r="H133" s="379">
        <f t="shared" si="58"/>
        <v>250830.04818062892</v>
      </c>
      <c r="I133" s="398">
        <f t="shared" si="59"/>
        <v>250830.04818062892</v>
      </c>
      <c r="J133" s="54">
        <f t="shared" si="42"/>
        <v>0</v>
      </c>
      <c r="K133" s="54"/>
      <c r="L133" s="129"/>
      <c r="M133" s="54">
        <f t="shared" si="61"/>
        <v>0</v>
      </c>
      <c r="N133" s="129"/>
      <c r="O133" s="54">
        <f t="shared" si="62"/>
        <v>0</v>
      </c>
      <c r="P133" s="54">
        <f t="shared" si="63"/>
        <v>0</v>
      </c>
    </row>
    <row r="134" spans="2:16" ht="12.5">
      <c r="B134" s="7" t="str">
        <f t="shared" si="41"/>
        <v/>
      </c>
      <c r="C134" s="50">
        <f>IF(D93="","-",+C133+1)</f>
        <v>2049</v>
      </c>
      <c r="D134" s="12">
        <f>IF(F133+SUM(E$99:E133)=D$92,F133,D$92-SUM(E$99:E133))</f>
        <v>1070879.6439472158</v>
      </c>
      <c r="E134" s="377">
        <f t="shared" si="55"/>
        <v>110591.54545454546</v>
      </c>
      <c r="F134" s="55">
        <f t="shared" si="56"/>
        <v>960288.09849267034</v>
      </c>
      <c r="G134" s="55">
        <f t="shared" si="57"/>
        <v>1015583.871219943</v>
      </c>
      <c r="H134" s="379">
        <f t="shared" si="58"/>
        <v>237058.48780106875</v>
      </c>
      <c r="I134" s="398">
        <f t="shared" si="59"/>
        <v>237058.48780106875</v>
      </c>
      <c r="J134" s="54">
        <f t="shared" si="42"/>
        <v>0</v>
      </c>
      <c r="K134" s="54"/>
      <c r="L134" s="129"/>
      <c r="M134" s="54">
        <f t="shared" si="61"/>
        <v>0</v>
      </c>
      <c r="N134" s="129"/>
      <c r="O134" s="54">
        <f t="shared" si="62"/>
        <v>0</v>
      </c>
      <c r="P134" s="54">
        <f t="shared" si="63"/>
        <v>0</v>
      </c>
    </row>
    <row r="135" spans="2:16" ht="12.5">
      <c r="B135" s="7" t="str">
        <f t="shared" si="41"/>
        <v/>
      </c>
      <c r="C135" s="50">
        <f>IF(D93="","-",+C134+1)</f>
        <v>2050</v>
      </c>
      <c r="D135" s="12">
        <f>IF(F134+SUM(E$99:E134)=D$92,F134,D$92-SUM(E$99:E134))</f>
        <v>960288.09849267034</v>
      </c>
      <c r="E135" s="377">
        <f t="shared" si="55"/>
        <v>110591.54545454546</v>
      </c>
      <c r="F135" s="55">
        <f t="shared" si="56"/>
        <v>849696.55303812493</v>
      </c>
      <c r="G135" s="55">
        <f t="shared" si="57"/>
        <v>904992.32576539763</v>
      </c>
      <c r="H135" s="379">
        <f t="shared" si="58"/>
        <v>223286.92742150859</v>
      </c>
      <c r="I135" s="398">
        <f t="shared" si="59"/>
        <v>223286.92742150859</v>
      </c>
      <c r="J135" s="54">
        <f t="shared" si="42"/>
        <v>0</v>
      </c>
      <c r="K135" s="54"/>
      <c r="L135" s="129"/>
      <c r="M135" s="54">
        <f t="shared" si="61"/>
        <v>0</v>
      </c>
      <c r="N135" s="129"/>
      <c r="O135" s="54">
        <f t="shared" si="62"/>
        <v>0</v>
      </c>
      <c r="P135" s="54">
        <f t="shared" si="63"/>
        <v>0</v>
      </c>
    </row>
    <row r="136" spans="2:16" ht="12.5">
      <c r="B136" s="7" t="str">
        <f t="shared" si="41"/>
        <v/>
      </c>
      <c r="C136" s="50">
        <f>IF(D93="","-",+C135+1)</f>
        <v>2051</v>
      </c>
      <c r="D136" s="12">
        <f>IF(F135+SUM(E$99:E135)=D$92,F135,D$92-SUM(E$99:E135))</f>
        <v>849696.55303812493</v>
      </c>
      <c r="E136" s="377">
        <f t="shared" si="55"/>
        <v>110591.54545454546</v>
      </c>
      <c r="F136" s="55">
        <f t="shared" si="56"/>
        <v>739105.00758357951</v>
      </c>
      <c r="G136" s="55">
        <f t="shared" si="57"/>
        <v>794400.78031085222</v>
      </c>
      <c r="H136" s="379">
        <f t="shared" si="58"/>
        <v>209515.36704194843</v>
      </c>
      <c r="I136" s="398">
        <f t="shared" si="59"/>
        <v>209515.36704194843</v>
      </c>
      <c r="J136" s="54">
        <f t="shared" si="42"/>
        <v>0</v>
      </c>
      <c r="K136" s="54"/>
      <c r="L136" s="129"/>
      <c r="M136" s="54">
        <f t="shared" si="61"/>
        <v>0</v>
      </c>
      <c r="N136" s="129"/>
      <c r="O136" s="54">
        <f t="shared" si="62"/>
        <v>0</v>
      </c>
      <c r="P136" s="54">
        <f t="shared" si="63"/>
        <v>0</v>
      </c>
    </row>
    <row r="137" spans="2:16" ht="12.5">
      <c r="B137" s="7" t="str">
        <f t="shared" si="41"/>
        <v/>
      </c>
      <c r="C137" s="50">
        <f>IF(D93="","-",+C136+1)</f>
        <v>2052</v>
      </c>
      <c r="D137" s="12">
        <f>IF(F136+SUM(E$99:E136)=D$92,F136,D$92-SUM(E$99:E136))</f>
        <v>739105.00758357951</v>
      </c>
      <c r="E137" s="377">
        <f t="shared" si="55"/>
        <v>110591.54545454546</v>
      </c>
      <c r="F137" s="55">
        <f t="shared" si="56"/>
        <v>628513.4621290341</v>
      </c>
      <c r="G137" s="55">
        <f t="shared" si="57"/>
        <v>683809.23485630681</v>
      </c>
      <c r="H137" s="379">
        <f t="shared" si="58"/>
        <v>195743.80666238826</v>
      </c>
      <c r="I137" s="398">
        <f t="shared" si="59"/>
        <v>195743.80666238826</v>
      </c>
      <c r="J137" s="54">
        <f t="shared" si="42"/>
        <v>0</v>
      </c>
      <c r="K137" s="54"/>
      <c r="L137" s="129"/>
      <c r="M137" s="54">
        <f t="shared" si="61"/>
        <v>0</v>
      </c>
      <c r="N137" s="129"/>
      <c r="O137" s="54">
        <f t="shared" si="62"/>
        <v>0</v>
      </c>
      <c r="P137" s="54">
        <f t="shared" si="63"/>
        <v>0</v>
      </c>
    </row>
    <row r="138" spans="2:16" ht="12.5">
      <c r="B138" s="7" t="str">
        <f t="shared" si="41"/>
        <v/>
      </c>
      <c r="C138" s="50">
        <f>IF(D93="","-",+C137+1)</f>
        <v>2053</v>
      </c>
      <c r="D138" s="12">
        <f>IF(F137+SUM(E$99:E137)=D$92,F137,D$92-SUM(E$99:E137))</f>
        <v>628513.4621290341</v>
      </c>
      <c r="E138" s="377">
        <f t="shared" si="55"/>
        <v>110591.54545454546</v>
      </c>
      <c r="F138" s="55">
        <f t="shared" si="56"/>
        <v>517921.91667448863</v>
      </c>
      <c r="G138" s="55">
        <f t="shared" si="57"/>
        <v>573217.6894017614</v>
      </c>
      <c r="H138" s="379">
        <f t="shared" si="58"/>
        <v>181972.2462828281</v>
      </c>
      <c r="I138" s="398">
        <f t="shared" si="59"/>
        <v>181972.2462828281</v>
      </c>
      <c r="J138" s="54">
        <f t="shared" si="42"/>
        <v>0</v>
      </c>
      <c r="K138" s="54"/>
      <c r="L138" s="129"/>
      <c r="M138" s="54">
        <f t="shared" si="61"/>
        <v>0</v>
      </c>
      <c r="N138" s="129"/>
      <c r="O138" s="54">
        <f t="shared" si="62"/>
        <v>0</v>
      </c>
      <c r="P138" s="54">
        <f t="shared" si="63"/>
        <v>0</v>
      </c>
    </row>
    <row r="139" spans="2:16" ht="12.5">
      <c r="B139" s="7" t="str">
        <f t="shared" si="41"/>
        <v/>
      </c>
      <c r="C139" s="50">
        <f>IF(D93="","-",+C138+1)</f>
        <v>2054</v>
      </c>
      <c r="D139" s="12">
        <f>IF(F138+SUM(E$99:E138)=D$92,F138,D$92-SUM(E$99:E138))</f>
        <v>517921.91667448863</v>
      </c>
      <c r="E139" s="377">
        <f t="shared" si="55"/>
        <v>110591.54545454546</v>
      </c>
      <c r="F139" s="55">
        <f t="shared" si="56"/>
        <v>407330.37121994316</v>
      </c>
      <c r="G139" s="55">
        <f t="shared" si="57"/>
        <v>462626.14394721587</v>
      </c>
      <c r="H139" s="379">
        <f t="shared" si="58"/>
        <v>168200.68590326791</v>
      </c>
      <c r="I139" s="398">
        <f t="shared" si="59"/>
        <v>168200.68590326791</v>
      </c>
      <c r="J139" s="54">
        <f t="shared" si="42"/>
        <v>0</v>
      </c>
      <c r="K139" s="54"/>
      <c r="L139" s="129"/>
      <c r="M139" s="54">
        <f t="shared" si="61"/>
        <v>0</v>
      </c>
      <c r="N139" s="129"/>
      <c r="O139" s="54">
        <f t="shared" si="62"/>
        <v>0</v>
      </c>
      <c r="P139" s="54">
        <f t="shared" si="63"/>
        <v>0</v>
      </c>
    </row>
    <row r="140" spans="2:16" ht="12.5">
      <c r="B140" s="7" t="str">
        <f t="shared" si="41"/>
        <v/>
      </c>
      <c r="C140" s="50">
        <f>IF(D93="","-",+C139+1)</f>
        <v>2055</v>
      </c>
      <c r="D140" s="12">
        <f>IF(F139+SUM(E$99:E139)=D$92,F139,D$92-SUM(E$99:E139))</f>
        <v>407330.37121994316</v>
      </c>
      <c r="E140" s="377">
        <f t="shared" si="55"/>
        <v>110591.54545454546</v>
      </c>
      <c r="F140" s="55">
        <f t="shared" si="56"/>
        <v>296738.82576539769</v>
      </c>
      <c r="G140" s="55">
        <f t="shared" si="57"/>
        <v>352034.59849267046</v>
      </c>
      <c r="H140" s="379">
        <f t="shared" si="58"/>
        <v>154429.12552370771</v>
      </c>
      <c r="I140" s="398">
        <f t="shared" si="59"/>
        <v>154429.12552370771</v>
      </c>
      <c r="J140" s="54">
        <f t="shared" si="42"/>
        <v>0</v>
      </c>
      <c r="K140" s="54"/>
      <c r="L140" s="129"/>
      <c r="M140" s="54">
        <f t="shared" si="61"/>
        <v>0</v>
      </c>
      <c r="N140" s="129"/>
      <c r="O140" s="54">
        <f t="shared" si="62"/>
        <v>0</v>
      </c>
      <c r="P140" s="54">
        <f t="shared" si="63"/>
        <v>0</v>
      </c>
    </row>
    <row r="141" spans="2:16" ht="12.5">
      <c r="B141" s="7" t="str">
        <f t="shared" si="41"/>
        <v/>
      </c>
      <c r="C141" s="50">
        <f>IF(D93="","-",+C140+1)</f>
        <v>2056</v>
      </c>
      <c r="D141" s="12">
        <f>IF(F140+SUM(E$99:E140)=D$92,F140,D$92-SUM(E$99:E140))</f>
        <v>296738.82576539769</v>
      </c>
      <c r="E141" s="377">
        <f t="shared" si="55"/>
        <v>110591.54545454546</v>
      </c>
      <c r="F141" s="55">
        <f t="shared" si="56"/>
        <v>186147.28031085222</v>
      </c>
      <c r="G141" s="55">
        <f t="shared" si="57"/>
        <v>241443.05303812496</v>
      </c>
      <c r="H141" s="379">
        <f t="shared" si="58"/>
        <v>140657.56514414755</v>
      </c>
      <c r="I141" s="398">
        <f t="shared" si="59"/>
        <v>140657.56514414755</v>
      </c>
      <c r="J141" s="54">
        <f t="shared" si="42"/>
        <v>0</v>
      </c>
      <c r="K141" s="54"/>
      <c r="L141" s="129"/>
      <c r="M141" s="54">
        <f t="shared" si="61"/>
        <v>0</v>
      </c>
      <c r="N141" s="129"/>
      <c r="O141" s="54">
        <f t="shared" si="62"/>
        <v>0</v>
      </c>
      <c r="P141" s="54">
        <f t="shared" si="63"/>
        <v>0</v>
      </c>
    </row>
    <row r="142" spans="2:16" ht="12.5">
      <c r="B142" s="7" t="str">
        <f t="shared" si="41"/>
        <v/>
      </c>
      <c r="C142" s="50">
        <f>IF(D93="","-",+C141+1)</f>
        <v>2057</v>
      </c>
      <c r="D142" s="12">
        <f>IF(F141+SUM(E$99:E141)=D$92,F141,D$92-SUM(E$99:E141))</f>
        <v>186147.28031085222</v>
      </c>
      <c r="E142" s="377">
        <f t="shared" si="55"/>
        <v>110591.54545454546</v>
      </c>
      <c r="F142" s="55">
        <f t="shared" si="56"/>
        <v>75555.734856306764</v>
      </c>
      <c r="G142" s="55">
        <f t="shared" si="57"/>
        <v>130851.50758357949</v>
      </c>
      <c r="H142" s="379">
        <f t="shared" si="58"/>
        <v>126886.00476458737</v>
      </c>
      <c r="I142" s="398">
        <f t="shared" si="59"/>
        <v>126886.00476458737</v>
      </c>
      <c r="J142" s="54">
        <f t="shared" si="42"/>
        <v>0</v>
      </c>
      <c r="K142" s="54"/>
      <c r="L142" s="129"/>
      <c r="M142" s="54">
        <f t="shared" si="61"/>
        <v>0</v>
      </c>
      <c r="N142" s="129"/>
      <c r="O142" s="54">
        <f t="shared" si="62"/>
        <v>0</v>
      </c>
      <c r="P142" s="54">
        <f t="shared" si="63"/>
        <v>0</v>
      </c>
    </row>
    <row r="143" spans="2:16" ht="12.5">
      <c r="B143" s="7" t="str">
        <f t="shared" si="41"/>
        <v/>
      </c>
      <c r="C143" s="50">
        <f>IF(D93="","-",+C142+1)</f>
        <v>2058</v>
      </c>
      <c r="D143" s="12">
        <f>IF(F142+SUM(E$99:E142)=D$92,F142,D$92-SUM(E$99:E142))</f>
        <v>75555.734856306764</v>
      </c>
      <c r="E143" s="377">
        <f t="shared" si="55"/>
        <v>75555.734856306764</v>
      </c>
      <c r="F143" s="55">
        <f t="shared" si="56"/>
        <v>0</v>
      </c>
      <c r="G143" s="55">
        <f t="shared" si="57"/>
        <v>37777.867428153382</v>
      </c>
      <c r="H143" s="379">
        <f t="shared" si="58"/>
        <v>80260.074416437681</v>
      </c>
      <c r="I143" s="398">
        <f t="shared" si="59"/>
        <v>80260.074416437681</v>
      </c>
      <c r="J143" s="54">
        <f t="shared" si="42"/>
        <v>0</v>
      </c>
      <c r="K143" s="54"/>
      <c r="L143" s="129"/>
      <c r="M143" s="54">
        <f t="shared" si="61"/>
        <v>0</v>
      </c>
      <c r="N143" s="129"/>
      <c r="O143" s="54">
        <f t="shared" si="62"/>
        <v>0</v>
      </c>
      <c r="P143" s="54">
        <f t="shared" si="63"/>
        <v>0</v>
      </c>
    </row>
    <row r="144" spans="2:16" ht="12.5">
      <c r="B144" s="7" t="str">
        <f t="shared" si="41"/>
        <v/>
      </c>
      <c r="C144" s="50">
        <f>IF(D93="","-",+C143+1)</f>
        <v>2059</v>
      </c>
      <c r="D144" s="12">
        <f>IF(F143+SUM(E$99:E143)=D$92,F143,D$92-SUM(E$99:E143))</f>
        <v>0</v>
      </c>
      <c r="E144" s="377">
        <f t="shared" si="55"/>
        <v>0</v>
      </c>
      <c r="F144" s="55">
        <f t="shared" si="56"/>
        <v>0</v>
      </c>
      <c r="G144" s="55">
        <f t="shared" si="57"/>
        <v>0</v>
      </c>
      <c r="H144" s="379">
        <f t="shared" si="58"/>
        <v>0</v>
      </c>
      <c r="I144" s="398">
        <f t="shared" si="59"/>
        <v>0</v>
      </c>
      <c r="J144" s="54">
        <f t="shared" si="42"/>
        <v>0</v>
      </c>
      <c r="K144" s="54"/>
      <c r="L144" s="129"/>
      <c r="M144" s="54">
        <f t="shared" si="61"/>
        <v>0</v>
      </c>
      <c r="N144" s="129"/>
      <c r="O144" s="54">
        <f t="shared" si="62"/>
        <v>0</v>
      </c>
      <c r="P144" s="54">
        <f t="shared" si="63"/>
        <v>0</v>
      </c>
    </row>
    <row r="145" spans="2:16" ht="12.5">
      <c r="B145" s="7" t="str">
        <f t="shared" si="41"/>
        <v/>
      </c>
      <c r="C145" s="50">
        <f>IF(D93="","-",+C144+1)</f>
        <v>2060</v>
      </c>
      <c r="D145" s="12">
        <f>IF(F144+SUM(E$99:E144)=D$92,F144,D$92-SUM(E$99:E144))</f>
        <v>0</v>
      </c>
      <c r="E145" s="377">
        <f t="shared" si="55"/>
        <v>0</v>
      </c>
      <c r="F145" s="55">
        <f t="shared" si="56"/>
        <v>0</v>
      </c>
      <c r="G145" s="55">
        <f t="shared" si="57"/>
        <v>0</v>
      </c>
      <c r="H145" s="379">
        <f t="shared" si="58"/>
        <v>0</v>
      </c>
      <c r="I145" s="398">
        <f t="shared" si="59"/>
        <v>0</v>
      </c>
      <c r="J145" s="54">
        <f t="shared" si="42"/>
        <v>0</v>
      </c>
      <c r="K145" s="54"/>
      <c r="L145" s="129"/>
      <c r="M145" s="54">
        <f t="shared" si="61"/>
        <v>0</v>
      </c>
      <c r="N145" s="129"/>
      <c r="O145" s="54">
        <f t="shared" si="62"/>
        <v>0</v>
      </c>
      <c r="P145" s="54">
        <f t="shared" si="63"/>
        <v>0</v>
      </c>
    </row>
    <row r="146" spans="2:16" ht="12.5">
      <c r="B146" s="7" t="str">
        <f t="shared" si="41"/>
        <v/>
      </c>
      <c r="C146" s="50">
        <f>IF(D93="","-",+C145+1)</f>
        <v>2061</v>
      </c>
      <c r="D146" s="12">
        <f>IF(F145+SUM(E$99:E145)=D$92,F145,D$92-SUM(E$99:E145))</f>
        <v>0</v>
      </c>
      <c r="E146" s="377">
        <f t="shared" si="55"/>
        <v>0</v>
      </c>
      <c r="F146" s="55">
        <f t="shared" si="56"/>
        <v>0</v>
      </c>
      <c r="G146" s="55">
        <f t="shared" si="57"/>
        <v>0</v>
      </c>
      <c r="H146" s="379">
        <f t="shared" si="58"/>
        <v>0</v>
      </c>
      <c r="I146" s="398">
        <f t="shared" si="59"/>
        <v>0</v>
      </c>
      <c r="J146" s="54">
        <f t="shared" si="42"/>
        <v>0</v>
      </c>
      <c r="K146" s="54"/>
      <c r="L146" s="129"/>
      <c r="M146" s="54">
        <f t="shared" si="61"/>
        <v>0</v>
      </c>
      <c r="N146" s="129"/>
      <c r="O146" s="54">
        <f t="shared" si="62"/>
        <v>0</v>
      </c>
      <c r="P146" s="54">
        <f t="shared" si="63"/>
        <v>0</v>
      </c>
    </row>
    <row r="147" spans="2:16" ht="12.5">
      <c r="B147" s="7" t="str">
        <f t="shared" si="41"/>
        <v/>
      </c>
      <c r="C147" s="50">
        <f>IF(D93="","-",+C146+1)</f>
        <v>2062</v>
      </c>
      <c r="D147" s="12">
        <f>IF(F146+SUM(E$99:E146)=D$92,F146,D$92-SUM(E$99:E146))</f>
        <v>0</v>
      </c>
      <c r="E147" s="377">
        <f t="shared" si="55"/>
        <v>0</v>
      </c>
      <c r="F147" s="55">
        <f t="shared" si="56"/>
        <v>0</v>
      </c>
      <c r="G147" s="55">
        <f t="shared" si="57"/>
        <v>0</v>
      </c>
      <c r="H147" s="379">
        <f t="shared" si="58"/>
        <v>0</v>
      </c>
      <c r="I147" s="398">
        <f t="shared" si="59"/>
        <v>0</v>
      </c>
      <c r="J147" s="54">
        <f t="shared" si="42"/>
        <v>0</v>
      </c>
      <c r="K147" s="54"/>
      <c r="L147" s="129"/>
      <c r="M147" s="54">
        <f t="shared" si="61"/>
        <v>0</v>
      </c>
      <c r="N147" s="129"/>
      <c r="O147" s="54">
        <f t="shared" si="62"/>
        <v>0</v>
      </c>
      <c r="P147" s="54">
        <f t="shared" si="63"/>
        <v>0</v>
      </c>
    </row>
    <row r="148" spans="2:16" ht="12.5">
      <c r="B148" s="7" t="str">
        <f t="shared" si="41"/>
        <v/>
      </c>
      <c r="C148" s="50">
        <f>IF(D93="","-",+C147+1)</f>
        <v>2063</v>
      </c>
      <c r="D148" s="12">
        <f>IF(F147+SUM(E$99:E147)=D$92,F147,D$92-SUM(E$99:E147))</f>
        <v>0</v>
      </c>
      <c r="E148" s="377">
        <f t="shared" si="55"/>
        <v>0</v>
      </c>
      <c r="F148" s="55">
        <f t="shared" si="56"/>
        <v>0</v>
      </c>
      <c r="G148" s="55">
        <f t="shared" si="57"/>
        <v>0</v>
      </c>
      <c r="H148" s="379">
        <f t="shared" si="58"/>
        <v>0</v>
      </c>
      <c r="I148" s="398">
        <f t="shared" si="59"/>
        <v>0</v>
      </c>
      <c r="J148" s="54">
        <f t="shared" si="42"/>
        <v>0</v>
      </c>
      <c r="K148" s="54"/>
      <c r="L148" s="129"/>
      <c r="M148" s="54">
        <f t="shared" si="61"/>
        <v>0</v>
      </c>
      <c r="N148" s="129"/>
      <c r="O148" s="54">
        <f t="shared" si="62"/>
        <v>0</v>
      </c>
      <c r="P148" s="54">
        <f t="shared" si="63"/>
        <v>0</v>
      </c>
    </row>
    <row r="149" spans="2:16" ht="12.5">
      <c r="B149" s="7" t="str">
        <f t="shared" si="41"/>
        <v/>
      </c>
      <c r="C149" s="50">
        <f>IF(D93="","-",+C148+1)</f>
        <v>2064</v>
      </c>
      <c r="D149" s="12">
        <f>IF(F148+SUM(E$99:E148)=D$92,F148,D$92-SUM(E$99:E148))</f>
        <v>0</v>
      </c>
      <c r="E149" s="377">
        <f t="shared" si="55"/>
        <v>0</v>
      </c>
      <c r="F149" s="55">
        <f t="shared" si="56"/>
        <v>0</v>
      </c>
      <c r="G149" s="55">
        <f t="shared" si="57"/>
        <v>0</v>
      </c>
      <c r="H149" s="379">
        <f t="shared" si="58"/>
        <v>0</v>
      </c>
      <c r="I149" s="398">
        <f t="shared" si="59"/>
        <v>0</v>
      </c>
      <c r="J149" s="54">
        <f t="shared" si="42"/>
        <v>0</v>
      </c>
      <c r="K149" s="54"/>
      <c r="L149" s="129"/>
      <c r="M149" s="54">
        <f t="shared" si="61"/>
        <v>0</v>
      </c>
      <c r="N149" s="129"/>
      <c r="O149" s="54">
        <f t="shared" si="62"/>
        <v>0</v>
      </c>
      <c r="P149" s="54">
        <f t="shared" si="63"/>
        <v>0</v>
      </c>
    </row>
    <row r="150" spans="2:16" ht="12.5">
      <c r="B150" s="7" t="str">
        <f t="shared" si="41"/>
        <v/>
      </c>
      <c r="C150" s="50">
        <f>IF(D93="","-",+C149+1)</f>
        <v>2065</v>
      </c>
      <c r="D150" s="12">
        <f>IF(F149+SUM(E$99:E149)=D$92,F149,D$92-SUM(E$99:E149))</f>
        <v>0</v>
      </c>
      <c r="E150" s="377">
        <f t="shared" si="55"/>
        <v>0</v>
      </c>
      <c r="F150" s="55">
        <f t="shared" si="56"/>
        <v>0</v>
      </c>
      <c r="G150" s="55">
        <f t="shared" si="57"/>
        <v>0</v>
      </c>
      <c r="H150" s="379">
        <f t="shared" si="58"/>
        <v>0</v>
      </c>
      <c r="I150" s="398">
        <f t="shared" si="59"/>
        <v>0</v>
      </c>
      <c r="J150" s="54">
        <f t="shared" si="42"/>
        <v>0</v>
      </c>
      <c r="K150" s="54"/>
      <c r="L150" s="129"/>
      <c r="M150" s="54">
        <f t="shared" si="61"/>
        <v>0</v>
      </c>
      <c r="N150" s="129"/>
      <c r="O150" s="54">
        <f t="shared" si="62"/>
        <v>0</v>
      </c>
      <c r="P150" s="54">
        <f t="shared" si="63"/>
        <v>0</v>
      </c>
    </row>
    <row r="151" spans="2:16" ht="12.5">
      <c r="B151" s="7" t="str">
        <f t="shared" si="41"/>
        <v/>
      </c>
      <c r="C151" s="50">
        <f>IF(D93="","-",+C150+1)</f>
        <v>2066</v>
      </c>
      <c r="D151" s="12">
        <f>IF(F150+SUM(E$99:E150)=D$92,F150,D$92-SUM(E$99:E150))</f>
        <v>0</v>
      </c>
      <c r="E151" s="377">
        <f t="shared" si="55"/>
        <v>0</v>
      </c>
      <c r="F151" s="55">
        <f t="shared" si="56"/>
        <v>0</v>
      </c>
      <c r="G151" s="55">
        <f t="shared" si="57"/>
        <v>0</v>
      </c>
      <c r="H151" s="379">
        <f t="shared" si="58"/>
        <v>0</v>
      </c>
      <c r="I151" s="398">
        <f t="shared" si="59"/>
        <v>0</v>
      </c>
      <c r="J151" s="54">
        <f t="shared" si="42"/>
        <v>0</v>
      </c>
      <c r="K151" s="54"/>
      <c r="L151" s="129"/>
      <c r="M151" s="54">
        <f t="shared" si="61"/>
        <v>0</v>
      </c>
      <c r="N151" s="129"/>
      <c r="O151" s="54">
        <f t="shared" si="62"/>
        <v>0</v>
      </c>
      <c r="P151" s="54">
        <f t="shared" si="63"/>
        <v>0</v>
      </c>
    </row>
    <row r="152" spans="2:16" ht="12.5">
      <c r="B152" s="7" t="str">
        <f t="shared" si="41"/>
        <v/>
      </c>
      <c r="C152" s="50">
        <f>IF(D93="","-",+C151+1)</f>
        <v>2067</v>
      </c>
      <c r="D152" s="12">
        <f>IF(F151+SUM(E$99:E151)=D$92,F151,D$92-SUM(E$99:E151))</f>
        <v>0</v>
      </c>
      <c r="E152" s="377">
        <f t="shared" si="55"/>
        <v>0</v>
      </c>
      <c r="F152" s="55">
        <f t="shared" si="56"/>
        <v>0</v>
      </c>
      <c r="G152" s="55">
        <f t="shared" si="57"/>
        <v>0</v>
      </c>
      <c r="H152" s="379">
        <f t="shared" si="58"/>
        <v>0</v>
      </c>
      <c r="I152" s="398">
        <f t="shared" si="59"/>
        <v>0</v>
      </c>
      <c r="J152" s="54">
        <f t="shared" si="42"/>
        <v>0</v>
      </c>
      <c r="K152" s="54"/>
      <c r="L152" s="129"/>
      <c r="M152" s="54">
        <f t="shared" si="61"/>
        <v>0</v>
      </c>
      <c r="N152" s="129"/>
      <c r="O152" s="54">
        <f t="shared" si="62"/>
        <v>0</v>
      </c>
      <c r="P152" s="54">
        <f t="shared" si="63"/>
        <v>0</v>
      </c>
    </row>
    <row r="153" spans="2:16" ht="12.5">
      <c r="B153" s="7" t="str">
        <f t="shared" si="41"/>
        <v/>
      </c>
      <c r="C153" s="50">
        <f>IF(D93="","-",+C152+1)</f>
        <v>2068</v>
      </c>
      <c r="D153" s="12">
        <f>IF(F152+SUM(E$99:E152)=D$92,F152,D$92-SUM(E$99:E152))</f>
        <v>0</v>
      </c>
      <c r="E153" s="377">
        <f t="shared" si="55"/>
        <v>0</v>
      </c>
      <c r="F153" s="55">
        <f t="shared" si="56"/>
        <v>0</v>
      </c>
      <c r="G153" s="55">
        <f t="shared" si="57"/>
        <v>0</v>
      </c>
      <c r="H153" s="379">
        <f t="shared" si="58"/>
        <v>0</v>
      </c>
      <c r="I153" s="398">
        <f t="shared" si="59"/>
        <v>0</v>
      </c>
      <c r="J153" s="54">
        <f t="shared" si="42"/>
        <v>0</v>
      </c>
      <c r="K153" s="54"/>
      <c r="L153" s="129"/>
      <c r="M153" s="54">
        <f t="shared" si="61"/>
        <v>0</v>
      </c>
      <c r="N153" s="129"/>
      <c r="O153" s="54">
        <f t="shared" si="62"/>
        <v>0</v>
      </c>
      <c r="P153" s="54">
        <f t="shared" si="63"/>
        <v>0</v>
      </c>
    </row>
    <row r="154" spans="2:16" ht="13" thickBot="1">
      <c r="B154" s="7" t="str">
        <f t="shared" si="41"/>
        <v/>
      </c>
      <c r="C154" s="59">
        <f>IF(D93="","-",+C153+1)</f>
        <v>2069</v>
      </c>
      <c r="D154" s="12">
        <f>IF(F153+SUM(E$99:E153)=D$92,F153,D$92-SUM(E$99:E153))</f>
        <v>0</v>
      </c>
      <c r="E154" s="377">
        <f t="shared" si="55"/>
        <v>0</v>
      </c>
      <c r="F154" s="55">
        <f t="shared" si="56"/>
        <v>0</v>
      </c>
      <c r="G154" s="55">
        <f t="shared" si="57"/>
        <v>0</v>
      </c>
      <c r="H154" s="379">
        <f t="shared" si="58"/>
        <v>0</v>
      </c>
      <c r="I154" s="398">
        <f t="shared" si="59"/>
        <v>0</v>
      </c>
      <c r="J154" s="54">
        <f t="shared" si="42"/>
        <v>0</v>
      </c>
      <c r="K154" s="54"/>
      <c r="L154" s="130"/>
      <c r="M154" s="64">
        <f t="shared" si="61"/>
        <v>0</v>
      </c>
      <c r="N154" s="130"/>
      <c r="O154" s="64">
        <f t="shared" si="62"/>
        <v>0</v>
      </c>
      <c r="P154" s="64">
        <f t="shared" si="63"/>
        <v>0</v>
      </c>
    </row>
    <row r="155" spans="2:16" ht="12.5">
      <c r="C155" s="12" t="s">
        <v>78</v>
      </c>
      <c r="D155" s="292"/>
      <c r="E155" s="292">
        <f>SUM(E99:E154)</f>
        <v>4866028.0000000028</v>
      </c>
      <c r="F155" s="292"/>
      <c r="G155" s="292"/>
      <c r="H155" s="292">
        <f>SUM(H99:H154)</f>
        <v>18042282.495778758</v>
      </c>
      <c r="I155" s="292">
        <f>SUM(I99:I154)</f>
        <v>18042282.495778758</v>
      </c>
      <c r="J155" s="292">
        <f>SUM(J99:J154)</f>
        <v>0</v>
      </c>
      <c r="K155" s="292"/>
      <c r="L155" s="292"/>
      <c r="M155" s="292"/>
      <c r="N155" s="292"/>
      <c r="O155" s="292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</row>
    <row r="157" spans="2:16" ht="12.5">
      <c r="C157" s="85"/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</row>
    <row r="159" spans="2:16" ht="13">
      <c r="C159" s="25" t="s">
        <v>79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75" priority="1" stopIfTrue="1" operator="equal">
      <formula>$I$10</formula>
    </cfRule>
  </conditionalFormatting>
  <conditionalFormatting sqref="C99:C154">
    <cfRule type="cellIs" dxfId="7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91"/>
  <dimension ref="A1:P162"/>
  <sheetViews>
    <sheetView topLeftCell="A19" zoomScaleNormal="100" zoomScaleSheetLayoutView="72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54296875" customWidth="1"/>
    <col min="10" max="10" width="18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42 of 77</v>
      </c>
    </row>
    <row r="2" spans="1:16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/>
      <c r="P3" s="97">
        <v>1</v>
      </c>
    </row>
    <row r="4" spans="1:16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6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582861.13015138742</v>
      </c>
      <c r="P5" s="1"/>
    </row>
    <row r="6" spans="1:16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582861.13015138742</v>
      </c>
      <c r="O6" s="1"/>
      <c r="P6" s="1"/>
    </row>
    <row r="7" spans="1:16" ht="13.5" thickBot="1">
      <c r="C7" s="25" t="s">
        <v>48</v>
      </c>
      <c r="D7" s="90" t="s">
        <v>314</v>
      </c>
      <c r="E7" s="405"/>
      <c r="F7" s="405"/>
      <c r="G7" s="405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313</v>
      </c>
      <c r="E9" s="435" t="s">
        <v>323</v>
      </c>
      <c r="F9" s="31"/>
      <c r="G9" s="461" t="s">
        <v>556</v>
      </c>
      <c r="H9" s="31"/>
      <c r="I9" s="32"/>
      <c r="J9" s="33"/>
      <c r="P9" s="1"/>
    </row>
    <row r="10" spans="1:16" ht="13">
      <c r="C10" s="34" t="s">
        <v>51</v>
      </c>
      <c r="D10" s="362">
        <v>5289194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6" ht="12.5">
      <c r="C11" s="34" t="s">
        <v>54</v>
      </c>
      <c r="D11" s="37">
        <v>2014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2">
        <v>6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129004.73170731707</v>
      </c>
      <c r="J14" s="292"/>
      <c r="K14" s="292"/>
      <c r="L14" s="292"/>
      <c r="M14" s="292"/>
      <c r="N14" s="292"/>
      <c r="O14" s="1"/>
      <c r="P14" s="1"/>
    </row>
    <row r="15" spans="1:16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42" t="s">
        <v>68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2014</v>
      </c>
      <c r="D17" s="428">
        <v>4520000</v>
      </c>
      <c r="E17" s="436">
        <v>53809.523809523809</v>
      </c>
      <c r="F17" s="428">
        <v>4466190.4761904757</v>
      </c>
      <c r="G17" s="436">
        <v>656345.55089366634</v>
      </c>
      <c r="H17" s="437">
        <v>656345.55089366634</v>
      </c>
      <c r="I17" s="422">
        <v>0</v>
      </c>
      <c r="J17" s="52"/>
      <c r="K17" s="439">
        <f t="shared" ref="K17:K22" si="0">G17</f>
        <v>656345.55089366634</v>
      </c>
      <c r="L17" s="440">
        <f t="shared" ref="L17:L22" si="1">IF(K17&lt;&gt;0,+G17-K17,0)</f>
        <v>0</v>
      </c>
      <c r="M17" s="441">
        <f t="shared" ref="M17:M22" si="2">H17</f>
        <v>656345.55089366634</v>
      </c>
      <c r="N17" s="442">
        <f>IF(M17&lt;&gt;0,+H17-M17,0)</f>
        <v>0</v>
      </c>
      <c r="O17" s="54">
        <f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2015</v>
      </c>
      <c r="D18" s="428">
        <v>4466190.4761904757</v>
      </c>
      <c r="E18" s="429">
        <v>125933.19047619047</v>
      </c>
      <c r="F18" s="428">
        <v>4340257.2857142854</v>
      </c>
      <c r="G18" s="429">
        <v>697565.91247196728</v>
      </c>
      <c r="H18" s="437">
        <v>697565.91247196728</v>
      </c>
      <c r="I18" s="52">
        <v>0</v>
      </c>
      <c r="J18" s="52"/>
      <c r="K18" s="113">
        <f t="shared" si="0"/>
        <v>697565.91247196728</v>
      </c>
      <c r="L18" s="54">
        <f t="shared" si="1"/>
        <v>0</v>
      </c>
      <c r="M18" s="113">
        <f t="shared" si="2"/>
        <v>697565.91247196728</v>
      </c>
      <c r="N18" s="54">
        <f>IF(M18&lt;&gt;0,+H18-M18,0)</f>
        <v>0</v>
      </c>
      <c r="O18" s="54">
        <f>+N18-L18</f>
        <v>0</v>
      </c>
      <c r="P18" s="1"/>
    </row>
    <row r="19" spans="2:16" ht="12.5">
      <c r="B19" s="7" t="str">
        <f>IF(D19=F18,"","IU")</f>
        <v>IU</v>
      </c>
      <c r="C19" s="50">
        <f>IF(D11="","-",+C18+1)</f>
        <v>2016</v>
      </c>
      <c r="D19" s="428">
        <v>5109451.2857142854</v>
      </c>
      <c r="E19" s="429">
        <v>125933.19047619047</v>
      </c>
      <c r="F19" s="428">
        <v>4983518.0952380951</v>
      </c>
      <c r="G19" s="429">
        <v>774189.09981108969</v>
      </c>
      <c r="H19" s="437">
        <v>774189.09981108969</v>
      </c>
      <c r="I19" s="52">
        <f>H19-G19</f>
        <v>0</v>
      </c>
      <c r="J19" s="52"/>
      <c r="K19" s="113">
        <f t="shared" si="0"/>
        <v>774189.09981108969</v>
      </c>
      <c r="L19" s="54">
        <f t="shared" si="1"/>
        <v>0</v>
      </c>
      <c r="M19" s="113">
        <f t="shared" si="2"/>
        <v>774189.09981108969</v>
      </c>
      <c r="N19" s="54">
        <f>IF(M19&lt;&gt;0,+H19-M19,0)</f>
        <v>0</v>
      </c>
      <c r="O19" s="54">
        <f>+N19-L19</f>
        <v>0</v>
      </c>
      <c r="P19" s="1"/>
    </row>
    <row r="20" spans="2:16" ht="12.5">
      <c r="B20" s="7" t="str">
        <f t="shared" ref="B20:B72" si="3">IF(D20=F19,"","IU")</f>
        <v/>
      </c>
      <c r="C20" s="50">
        <f>IF(D11="","-",+C19+1)</f>
        <v>2017</v>
      </c>
      <c r="D20" s="428">
        <v>4983518.0952380951</v>
      </c>
      <c r="E20" s="429">
        <v>123004.51162790698</v>
      </c>
      <c r="F20" s="428">
        <v>4860513.5836101882</v>
      </c>
      <c r="G20" s="429">
        <v>732805.52447428892</v>
      </c>
      <c r="H20" s="437">
        <v>732805.52447428892</v>
      </c>
      <c r="I20" s="52">
        <f t="shared" ref="I20:I72" si="4">H20-G20</f>
        <v>0</v>
      </c>
      <c r="J20" s="52"/>
      <c r="K20" s="113">
        <f t="shared" si="0"/>
        <v>732805.52447428892</v>
      </c>
      <c r="L20" s="54">
        <f t="shared" si="1"/>
        <v>0</v>
      </c>
      <c r="M20" s="113">
        <f t="shared" si="2"/>
        <v>732805.52447428892</v>
      </c>
      <c r="N20" s="54">
        <f>IF(M20&lt;&gt;0,+H20-M20,0)</f>
        <v>0</v>
      </c>
      <c r="O20" s="54">
        <f>+N20-L20</f>
        <v>0</v>
      </c>
      <c r="P20" s="1"/>
    </row>
    <row r="21" spans="2:16" ht="12.5">
      <c r="B21" s="7" t="str">
        <f t="shared" si="3"/>
        <v/>
      </c>
      <c r="C21" s="50">
        <f>IF(D11="","-",+C20+1)</f>
        <v>2018</v>
      </c>
      <c r="D21" s="428">
        <v>4860513.5836101882</v>
      </c>
      <c r="E21" s="429">
        <v>129004.73170731707</v>
      </c>
      <c r="F21" s="428">
        <v>4731508.8519028714</v>
      </c>
      <c r="G21" s="429">
        <v>738549.45587790722</v>
      </c>
      <c r="H21" s="437">
        <v>738549.45587790722</v>
      </c>
      <c r="I21" s="52">
        <f t="shared" si="4"/>
        <v>0</v>
      </c>
      <c r="J21" s="52"/>
      <c r="K21" s="113">
        <f t="shared" si="0"/>
        <v>738549.45587790722</v>
      </c>
      <c r="L21" s="54">
        <f t="shared" si="1"/>
        <v>0</v>
      </c>
      <c r="M21" s="113">
        <f t="shared" si="2"/>
        <v>738549.45587790722</v>
      </c>
      <c r="N21" s="54">
        <f>IF(M21&lt;&gt;0,+H21-M21,0)</f>
        <v>0</v>
      </c>
      <c r="O21" s="54">
        <f>+N21-L21</f>
        <v>0</v>
      </c>
      <c r="P21" s="1"/>
    </row>
    <row r="22" spans="2:16" ht="12.5">
      <c r="B22" s="7" t="str">
        <f t="shared" si="3"/>
        <v/>
      </c>
      <c r="C22" s="50">
        <f>IF(D11="","-",+C21+1)</f>
        <v>2019</v>
      </c>
      <c r="D22" s="428">
        <v>4731508.8519028714</v>
      </c>
      <c r="E22" s="429">
        <v>129004.73170731707</v>
      </c>
      <c r="F22" s="428">
        <v>4602504.1201955546</v>
      </c>
      <c r="G22" s="429">
        <v>722153.71574408386</v>
      </c>
      <c r="H22" s="437">
        <v>722153.71574408386</v>
      </c>
      <c r="I22" s="52">
        <f t="shared" si="4"/>
        <v>0</v>
      </c>
      <c r="J22" s="52"/>
      <c r="K22" s="113">
        <f t="shared" si="0"/>
        <v>722153.71574408386</v>
      </c>
      <c r="L22" s="54">
        <f t="shared" si="1"/>
        <v>0</v>
      </c>
      <c r="M22" s="113">
        <f t="shared" si="2"/>
        <v>722153.71574408386</v>
      </c>
      <c r="N22" s="54">
        <f t="shared" ref="N22:N72" si="5">IF(M22&lt;&gt;0,+H22-M22,0)</f>
        <v>0</v>
      </c>
      <c r="O22" s="54">
        <f t="shared" ref="O22:O72" si="6">+N22-L22</f>
        <v>0</v>
      </c>
      <c r="P22" s="1"/>
    </row>
    <row r="23" spans="2:16" ht="12.5">
      <c r="B23" s="7" t="str">
        <f t="shared" si="3"/>
        <v/>
      </c>
      <c r="C23" s="50">
        <f>IF(D11="","-",+C22+1)</f>
        <v>2020</v>
      </c>
      <c r="D23" s="428">
        <v>4602504.1201955546</v>
      </c>
      <c r="E23" s="429">
        <v>129004.73170731707</v>
      </c>
      <c r="F23" s="428">
        <v>4473499.3884882377</v>
      </c>
      <c r="G23" s="429">
        <v>593403.20733019966</v>
      </c>
      <c r="H23" s="437">
        <v>593403.20733019966</v>
      </c>
      <c r="I23" s="52">
        <f t="shared" si="4"/>
        <v>0</v>
      </c>
      <c r="J23" s="52"/>
      <c r="K23" s="113">
        <f t="shared" ref="K23" si="7">G23</f>
        <v>593403.20733019966</v>
      </c>
      <c r="L23" s="54">
        <f t="shared" ref="L23" si="8">IF(K23&lt;&gt;0,+G23-K23,0)</f>
        <v>0</v>
      </c>
      <c r="M23" s="113">
        <f t="shared" ref="M23" si="9">H23</f>
        <v>593403.20733019966</v>
      </c>
      <c r="N23" s="54">
        <f t="shared" si="5"/>
        <v>0</v>
      </c>
      <c r="O23" s="54">
        <f t="shared" si="6"/>
        <v>0</v>
      </c>
      <c r="P23" s="1"/>
    </row>
    <row r="24" spans="2:16" ht="12.5">
      <c r="B24" s="7" t="str">
        <f t="shared" si="3"/>
        <v>IU</v>
      </c>
      <c r="C24" s="50">
        <f>IF(D11="","-",+C23+1)</f>
        <v>2021</v>
      </c>
      <c r="D24" s="428">
        <v>4479499.6085676476</v>
      </c>
      <c r="E24" s="429">
        <v>125933.19047619047</v>
      </c>
      <c r="F24" s="428">
        <v>4353566.4180914573</v>
      </c>
      <c r="G24" s="429">
        <v>594105.76321991044</v>
      </c>
      <c r="H24" s="437">
        <v>594105.76321991044</v>
      </c>
      <c r="I24" s="52">
        <f t="shared" si="4"/>
        <v>0</v>
      </c>
      <c r="J24" s="52"/>
      <c r="K24" s="113">
        <f t="shared" ref="K24" si="10">G24</f>
        <v>594105.76321991044</v>
      </c>
      <c r="L24" s="54">
        <f t="shared" ref="L24" si="11">IF(K24&lt;&gt;0,+G24-K24,0)</f>
        <v>0</v>
      </c>
      <c r="M24" s="113">
        <f t="shared" ref="M24" si="12">H24</f>
        <v>594105.76321991044</v>
      </c>
      <c r="N24" s="54">
        <f t="shared" si="5"/>
        <v>0</v>
      </c>
      <c r="O24" s="54">
        <f t="shared" si="6"/>
        <v>0</v>
      </c>
      <c r="P24" s="1"/>
    </row>
    <row r="25" spans="2:16" ht="12.5">
      <c r="B25" s="7" t="str">
        <f t="shared" si="3"/>
        <v>IU</v>
      </c>
      <c r="C25" s="50">
        <f>IF(D11="","-",+C24+1)</f>
        <v>2022</v>
      </c>
      <c r="D25" s="428">
        <v>4347566.1980120465</v>
      </c>
      <c r="E25" s="429">
        <v>125933.19047619047</v>
      </c>
      <c r="F25" s="428">
        <v>4221633.0075358562</v>
      </c>
      <c r="G25" s="429">
        <v>607711.1233156696</v>
      </c>
      <c r="H25" s="437">
        <v>607711.1233156696</v>
      </c>
      <c r="I25" s="52">
        <f t="shared" si="4"/>
        <v>0</v>
      </c>
      <c r="J25" s="52"/>
      <c r="K25" s="113">
        <f t="shared" ref="K25" si="13">G25</f>
        <v>607711.1233156696</v>
      </c>
      <c r="L25" s="54">
        <f t="shared" ref="L25" si="14">IF(K25&lt;&gt;0,+G25-K25,0)</f>
        <v>0</v>
      </c>
      <c r="M25" s="113">
        <f t="shared" ref="M25" si="15">H25</f>
        <v>607711.1233156696</v>
      </c>
      <c r="N25" s="54">
        <f t="shared" si="5"/>
        <v>0</v>
      </c>
      <c r="O25" s="54">
        <f t="shared" si="6"/>
        <v>0</v>
      </c>
      <c r="P25" s="1"/>
    </row>
    <row r="26" spans="2:16" ht="12.5">
      <c r="B26" s="7" t="str">
        <f t="shared" si="3"/>
        <v/>
      </c>
      <c r="C26" s="50">
        <f>IF(D11="","-",+C25+1)</f>
        <v>2023</v>
      </c>
      <c r="D26" s="428">
        <v>4221633.0075358562</v>
      </c>
      <c r="E26" s="429">
        <v>125933.19047619047</v>
      </c>
      <c r="F26" s="428">
        <v>4095699.8170596659</v>
      </c>
      <c r="G26" s="429">
        <v>651284.16062052594</v>
      </c>
      <c r="H26" s="437">
        <v>651284.16062052594</v>
      </c>
      <c r="I26" s="52">
        <f t="shared" si="4"/>
        <v>0</v>
      </c>
      <c r="J26" s="52"/>
      <c r="K26" s="113">
        <f t="shared" ref="K26" si="16">G26</f>
        <v>651284.16062052594</v>
      </c>
      <c r="L26" s="54">
        <f t="shared" ref="L26" si="17">IF(K26&lt;&gt;0,+G26-K26,0)</f>
        <v>0</v>
      </c>
      <c r="M26" s="113">
        <f t="shared" ref="M26" si="18">H26</f>
        <v>651284.16062052594</v>
      </c>
      <c r="N26" s="54">
        <f t="shared" ref="N26" si="19">IF(M26&lt;&gt;0,+H26-M26,0)</f>
        <v>0</v>
      </c>
      <c r="O26" s="54">
        <f t="shared" ref="O26" si="20">+N26-L26</f>
        <v>0</v>
      </c>
      <c r="P26" s="1"/>
    </row>
    <row r="27" spans="2:16" ht="12.5">
      <c r="B27" s="7" t="str">
        <f t="shared" si="3"/>
        <v/>
      </c>
      <c r="C27" s="460">
        <f>IF(D11="","-",+C26+1)</f>
        <v>2024</v>
      </c>
      <c r="D27" s="428">
        <v>4095699.8170596659</v>
      </c>
      <c r="E27" s="429">
        <v>120208.95454545454</v>
      </c>
      <c r="F27" s="428">
        <v>3975490.8625142113</v>
      </c>
      <c r="G27" s="429">
        <v>602572.0900265798</v>
      </c>
      <c r="H27" s="437">
        <v>602572.0900265798</v>
      </c>
      <c r="I27" s="52">
        <f t="shared" si="4"/>
        <v>0</v>
      </c>
      <c r="J27" s="52"/>
      <c r="K27" s="113">
        <f t="shared" ref="K27" si="21">G27</f>
        <v>602572.0900265798</v>
      </c>
      <c r="L27" s="54">
        <f t="shared" ref="L27" si="22">IF(K27&lt;&gt;0,+G27-K27,0)</f>
        <v>0</v>
      </c>
      <c r="M27" s="113">
        <f t="shared" ref="M27" si="23">H27</f>
        <v>602572.0900265798</v>
      </c>
      <c r="N27" s="54">
        <f t="shared" ref="N27" si="24">IF(M27&lt;&gt;0,+H27-M27,0)</f>
        <v>0</v>
      </c>
      <c r="O27" s="54">
        <f t="shared" ref="O27" si="25">+N27-L27</f>
        <v>0</v>
      </c>
      <c r="P27" s="1"/>
    </row>
    <row r="28" spans="2:16" ht="13">
      <c r="B28" s="7" t="str">
        <f t="shared" si="3"/>
        <v/>
      </c>
      <c r="C28" s="459">
        <f>IF(D11="","-",+C27+1)</f>
        <v>2025</v>
      </c>
      <c r="D28" s="428">
        <v>3975490.8625142113</v>
      </c>
      <c r="E28" s="429">
        <v>123004.51162790698</v>
      </c>
      <c r="F28" s="428">
        <v>3852486.3508863044</v>
      </c>
      <c r="G28" s="429">
        <v>591611.42308982939</v>
      </c>
      <c r="H28" s="437">
        <v>591611.42308982939</v>
      </c>
      <c r="I28" s="52">
        <f t="shared" si="4"/>
        <v>0</v>
      </c>
      <c r="J28" s="52"/>
      <c r="K28" s="113">
        <f t="shared" ref="K28" si="26">G28</f>
        <v>591611.42308982939</v>
      </c>
      <c r="L28" s="54">
        <f t="shared" ref="L28" si="27">IF(K28&lt;&gt;0,+G28-K28,0)</f>
        <v>0</v>
      </c>
      <c r="M28" s="113">
        <f t="shared" ref="M28" si="28">H28</f>
        <v>591611.42308982939</v>
      </c>
      <c r="N28" s="54">
        <f t="shared" ref="N28" si="29">IF(M28&lt;&gt;0,+H28-M28,0)</f>
        <v>0</v>
      </c>
      <c r="O28" s="54">
        <f t="shared" ref="O28" si="30">+N28-L28</f>
        <v>0</v>
      </c>
      <c r="P28" s="1"/>
    </row>
    <row r="29" spans="2:16" ht="12.5">
      <c r="B29" s="7" t="str">
        <f t="shared" si="3"/>
        <v/>
      </c>
      <c r="C29" s="50">
        <f>IF(D11="","-",+C28+1)</f>
        <v>2026</v>
      </c>
      <c r="D29" s="55">
        <f>IF(F28+SUM(E$17:E28)=D$10,F28,D$10-SUM(E$17:E28))</f>
        <v>3852486.3508863044</v>
      </c>
      <c r="E29" s="377">
        <f t="shared" ref="E29:E72" si="31">IF(+$I$14&lt;F28,$I$14,D29)</f>
        <v>129004.73170731707</v>
      </c>
      <c r="F29" s="55">
        <f t="shared" ref="F29:F72" si="32">+D29-E29</f>
        <v>3723481.6191789871</v>
      </c>
      <c r="G29" s="378">
        <f t="shared" ref="G29:G51" si="33">+I$12*((D29+F29)/2)+E29</f>
        <v>582861.13015138742</v>
      </c>
      <c r="H29" s="363">
        <f t="shared" ref="H29:H51" si="34">+I$13*((D29+F29)/2)+E29</f>
        <v>582861.13015138742</v>
      </c>
      <c r="I29" s="52">
        <f t="shared" si="4"/>
        <v>0</v>
      </c>
      <c r="J29" s="52"/>
      <c r="K29" s="129"/>
      <c r="L29" s="54">
        <f t="shared" ref="L29:L72" si="35">IF(K29&lt;&gt;0,+G29-K29,0)</f>
        <v>0</v>
      </c>
      <c r="M29" s="129"/>
      <c r="N29" s="54">
        <f t="shared" si="5"/>
        <v>0</v>
      </c>
      <c r="O29" s="54">
        <f t="shared" si="6"/>
        <v>0</v>
      </c>
      <c r="P29" s="1"/>
    </row>
    <row r="30" spans="2:16" ht="12.5">
      <c r="B30" s="7" t="str">
        <f t="shared" si="3"/>
        <v/>
      </c>
      <c r="C30" s="50">
        <f>IF(D11="","-",+C29+1)</f>
        <v>2027</v>
      </c>
      <c r="D30" s="55">
        <f>IF(F29+SUM(E$17:E29)=D$10,F29,D$10-SUM(E$17:E29))</f>
        <v>3723481.6191789871</v>
      </c>
      <c r="E30" s="377">
        <f t="shared" si="31"/>
        <v>129004.73170731707</v>
      </c>
      <c r="F30" s="55">
        <f t="shared" si="32"/>
        <v>3594476.8874716698</v>
      </c>
      <c r="G30" s="378">
        <f t="shared" si="33"/>
        <v>567404.45896527043</v>
      </c>
      <c r="H30" s="363">
        <f t="shared" si="34"/>
        <v>567404.45896527043</v>
      </c>
      <c r="I30" s="52">
        <f t="shared" si="4"/>
        <v>0</v>
      </c>
      <c r="J30" s="52"/>
      <c r="K30" s="129"/>
      <c r="L30" s="54">
        <f t="shared" si="35"/>
        <v>0</v>
      </c>
      <c r="M30" s="129"/>
      <c r="N30" s="54">
        <f t="shared" si="5"/>
        <v>0</v>
      </c>
      <c r="O30" s="54">
        <f t="shared" si="6"/>
        <v>0</v>
      </c>
      <c r="P30" s="1"/>
    </row>
    <row r="31" spans="2:16" ht="12.5">
      <c r="B31" s="7" t="str">
        <f t="shared" si="3"/>
        <v/>
      </c>
      <c r="C31" s="50">
        <f>IF(D11="","-",+C30+1)</f>
        <v>2028</v>
      </c>
      <c r="D31" s="55">
        <f>IF(F30+SUM(E$17:E30)=D$10,F30,D$10-SUM(E$17:E30))</f>
        <v>3594476.8874716698</v>
      </c>
      <c r="E31" s="377">
        <f t="shared" si="31"/>
        <v>129004.73170731707</v>
      </c>
      <c r="F31" s="55">
        <f t="shared" si="32"/>
        <v>3465472.1557643525</v>
      </c>
      <c r="G31" s="378">
        <f t="shared" si="33"/>
        <v>551947.78777915356</v>
      </c>
      <c r="H31" s="363">
        <f t="shared" si="34"/>
        <v>551947.78777915356</v>
      </c>
      <c r="I31" s="52">
        <f t="shared" si="4"/>
        <v>0</v>
      </c>
      <c r="J31" s="52"/>
      <c r="K31" s="129"/>
      <c r="L31" s="54">
        <f t="shared" si="35"/>
        <v>0</v>
      </c>
      <c r="M31" s="129"/>
      <c r="N31" s="54">
        <f t="shared" si="5"/>
        <v>0</v>
      </c>
      <c r="O31" s="54">
        <f t="shared" si="6"/>
        <v>0</v>
      </c>
      <c r="P31" s="1"/>
    </row>
    <row r="32" spans="2:16" ht="12.5">
      <c r="B32" s="7" t="str">
        <f t="shared" si="3"/>
        <v/>
      </c>
      <c r="C32" s="50">
        <f>IF(D11="","-",+C31+1)</f>
        <v>2029</v>
      </c>
      <c r="D32" s="55">
        <f>IF(F31+SUM(E$17:E31)=D$10,F31,D$10-SUM(E$17:E31))</f>
        <v>3465472.1557643525</v>
      </c>
      <c r="E32" s="377">
        <f t="shared" si="31"/>
        <v>129004.73170731707</v>
      </c>
      <c r="F32" s="55">
        <f t="shared" si="32"/>
        <v>3336467.4240570352</v>
      </c>
      <c r="G32" s="378">
        <f t="shared" si="33"/>
        <v>536491.11659303645</v>
      </c>
      <c r="H32" s="363">
        <f t="shared" si="34"/>
        <v>536491.11659303645</v>
      </c>
      <c r="I32" s="52">
        <f t="shared" si="4"/>
        <v>0</v>
      </c>
      <c r="J32" s="52"/>
      <c r="K32" s="129"/>
      <c r="L32" s="54">
        <f t="shared" si="35"/>
        <v>0</v>
      </c>
      <c r="M32" s="129"/>
      <c r="N32" s="54">
        <f t="shared" si="5"/>
        <v>0</v>
      </c>
      <c r="O32" s="54">
        <f t="shared" si="6"/>
        <v>0</v>
      </c>
      <c r="P32" s="1"/>
    </row>
    <row r="33" spans="2:16" ht="12.5">
      <c r="B33" s="7" t="str">
        <f t="shared" si="3"/>
        <v/>
      </c>
      <c r="C33" s="50">
        <f>IF(D11="","-",+C32+1)</f>
        <v>2030</v>
      </c>
      <c r="D33" s="55">
        <f>IF(F32+SUM(E$17:E32)=D$10,F32,D$10-SUM(E$17:E32))</f>
        <v>3336467.4240570352</v>
      </c>
      <c r="E33" s="377">
        <f t="shared" si="31"/>
        <v>129004.73170731707</v>
      </c>
      <c r="F33" s="55">
        <f t="shared" si="32"/>
        <v>3207462.692349718</v>
      </c>
      <c r="G33" s="378">
        <f t="shared" si="33"/>
        <v>521034.44540691958</v>
      </c>
      <c r="H33" s="363">
        <f t="shared" si="34"/>
        <v>521034.44540691958</v>
      </c>
      <c r="I33" s="52">
        <f t="shared" si="4"/>
        <v>0</v>
      </c>
      <c r="J33" s="52"/>
      <c r="K33" s="129"/>
      <c r="L33" s="54">
        <f t="shared" si="35"/>
        <v>0</v>
      </c>
      <c r="M33" s="129"/>
      <c r="N33" s="54">
        <f t="shared" si="5"/>
        <v>0</v>
      </c>
      <c r="O33" s="54">
        <f t="shared" si="6"/>
        <v>0</v>
      </c>
      <c r="P33" s="1"/>
    </row>
    <row r="34" spans="2:16" ht="12.5">
      <c r="B34" s="7" t="str">
        <f t="shared" si="3"/>
        <v/>
      </c>
      <c r="C34" s="50">
        <f>IF(D11="","-",+C33+1)</f>
        <v>2031</v>
      </c>
      <c r="D34" s="55">
        <f>IF(F33+SUM(E$17:E33)=D$10,F33,D$10-SUM(E$17:E33))</f>
        <v>3207462.692349718</v>
      </c>
      <c r="E34" s="377">
        <f t="shared" si="31"/>
        <v>129004.73170731707</v>
      </c>
      <c r="F34" s="55">
        <f t="shared" si="32"/>
        <v>3078457.9606424007</v>
      </c>
      <c r="G34" s="378">
        <f t="shared" si="33"/>
        <v>505577.77422080253</v>
      </c>
      <c r="H34" s="363">
        <f t="shared" si="34"/>
        <v>505577.77422080253</v>
      </c>
      <c r="I34" s="52">
        <f t="shared" si="4"/>
        <v>0</v>
      </c>
      <c r="J34" s="52"/>
      <c r="K34" s="129"/>
      <c r="L34" s="54">
        <f t="shared" si="35"/>
        <v>0</v>
      </c>
      <c r="M34" s="129"/>
      <c r="N34" s="54">
        <f t="shared" si="5"/>
        <v>0</v>
      </c>
      <c r="O34" s="54">
        <f t="shared" si="6"/>
        <v>0</v>
      </c>
      <c r="P34" s="1"/>
    </row>
    <row r="35" spans="2:16" ht="12.5">
      <c r="B35" s="7" t="str">
        <f t="shared" si="3"/>
        <v/>
      </c>
      <c r="C35" s="50">
        <f>IF(D11="","-",+C34+1)</f>
        <v>2032</v>
      </c>
      <c r="D35" s="55">
        <f>IF(F34+SUM(E$17:E34)=D$10,F34,D$10-SUM(E$17:E34))</f>
        <v>3078457.9606424007</v>
      </c>
      <c r="E35" s="377">
        <f t="shared" si="31"/>
        <v>129004.73170731707</v>
      </c>
      <c r="F35" s="55">
        <f t="shared" si="32"/>
        <v>2949453.2289350834</v>
      </c>
      <c r="G35" s="378">
        <f t="shared" si="33"/>
        <v>490121.10303468566</v>
      </c>
      <c r="H35" s="363">
        <f t="shared" si="34"/>
        <v>490121.10303468566</v>
      </c>
      <c r="I35" s="52">
        <f t="shared" si="4"/>
        <v>0</v>
      </c>
      <c r="J35" s="52"/>
      <c r="K35" s="129"/>
      <c r="L35" s="54">
        <f t="shared" si="35"/>
        <v>0</v>
      </c>
      <c r="M35" s="129"/>
      <c r="N35" s="54">
        <f t="shared" si="5"/>
        <v>0</v>
      </c>
      <c r="O35" s="54">
        <f t="shared" si="6"/>
        <v>0</v>
      </c>
      <c r="P35" s="1"/>
    </row>
    <row r="36" spans="2:16" ht="12.5">
      <c r="B36" s="7" t="str">
        <f t="shared" si="3"/>
        <v/>
      </c>
      <c r="C36" s="50">
        <f>IF(D11="","-",+C35+1)</f>
        <v>2033</v>
      </c>
      <c r="D36" s="55">
        <f>IF(F35+SUM(E$17:E35)=D$10,F35,D$10-SUM(E$17:E35))</f>
        <v>2949453.2289350834</v>
      </c>
      <c r="E36" s="377">
        <f t="shared" si="31"/>
        <v>129004.73170731707</v>
      </c>
      <c r="F36" s="55">
        <f t="shared" si="32"/>
        <v>2820448.4972277661</v>
      </c>
      <c r="G36" s="378">
        <f t="shared" si="33"/>
        <v>474664.43184856861</v>
      </c>
      <c r="H36" s="363">
        <f t="shared" si="34"/>
        <v>474664.43184856861</v>
      </c>
      <c r="I36" s="52">
        <f t="shared" si="4"/>
        <v>0</v>
      </c>
      <c r="J36" s="52"/>
      <c r="K36" s="129"/>
      <c r="L36" s="54">
        <f t="shared" si="35"/>
        <v>0</v>
      </c>
      <c r="M36" s="129"/>
      <c r="N36" s="54">
        <f t="shared" si="5"/>
        <v>0</v>
      </c>
      <c r="O36" s="54">
        <f t="shared" si="6"/>
        <v>0</v>
      </c>
      <c r="P36" s="1"/>
    </row>
    <row r="37" spans="2:16" ht="12.5">
      <c r="B37" s="7" t="str">
        <f t="shared" si="3"/>
        <v/>
      </c>
      <c r="C37" s="50">
        <f>IF(D11="","-",+C36+1)</f>
        <v>2034</v>
      </c>
      <c r="D37" s="55">
        <f>IF(F36+SUM(E$17:E36)=D$10,F36,D$10-SUM(E$17:E36))</f>
        <v>2820448.4972277661</v>
      </c>
      <c r="E37" s="377">
        <f t="shared" si="31"/>
        <v>129004.73170731707</v>
      </c>
      <c r="F37" s="55">
        <f t="shared" si="32"/>
        <v>2691443.7655204488</v>
      </c>
      <c r="G37" s="378">
        <f t="shared" si="33"/>
        <v>459207.76066245174</v>
      </c>
      <c r="H37" s="363">
        <f t="shared" si="34"/>
        <v>459207.76066245174</v>
      </c>
      <c r="I37" s="52">
        <f t="shared" si="4"/>
        <v>0</v>
      </c>
      <c r="J37" s="52"/>
      <c r="K37" s="129"/>
      <c r="L37" s="54">
        <f t="shared" si="35"/>
        <v>0</v>
      </c>
      <c r="M37" s="129"/>
      <c r="N37" s="54">
        <f t="shared" si="5"/>
        <v>0</v>
      </c>
      <c r="O37" s="54">
        <f t="shared" si="6"/>
        <v>0</v>
      </c>
      <c r="P37" s="1"/>
    </row>
    <row r="38" spans="2:16" ht="12.5">
      <c r="B38" s="7" t="str">
        <f t="shared" si="3"/>
        <v/>
      </c>
      <c r="C38" s="50">
        <f>IF(D11="","-",+C37+1)</f>
        <v>2035</v>
      </c>
      <c r="D38" s="55">
        <f>IF(F37+SUM(E$17:E37)=D$10,F37,D$10-SUM(E$17:E37))</f>
        <v>2691443.7655204488</v>
      </c>
      <c r="E38" s="377">
        <f t="shared" si="31"/>
        <v>129004.73170731707</v>
      </c>
      <c r="F38" s="55">
        <f t="shared" si="32"/>
        <v>2562439.0338131315</v>
      </c>
      <c r="G38" s="378">
        <f t="shared" si="33"/>
        <v>443751.08947633475</v>
      </c>
      <c r="H38" s="363">
        <f t="shared" si="34"/>
        <v>443751.08947633475</v>
      </c>
      <c r="I38" s="52">
        <f t="shared" si="4"/>
        <v>0</v>
      </c>
      <c r="J38" s="52"/>
      <c r="K38" s="129"/>
      <c r="L38" s="54">
        <f t="shared" si="35"/>
        <v>0</v>
      </c>
      <c r="M38" s="129"/>
      <c r="N38" s="54">
        <f t="shared" si="5"/>
        <v>0</v>
      </c>
      <c r="O38" s="54">
        <f t="shared" si="6"/>
        <v>0</v>
      </c>
      <c r="P38" s="1"/>
    </row>
    <row r="39" spans="2:16" ht="12.5">
      <c r="B39" s="7" t="str">
        <f t="shared" si="3"/>
        <v/>
      </c>
      <c r="C39" s="50">
        <f>IF(D11="","-",+C38+1)</f>
        <v>2036</v>
      </c>
      <c r="D39" s="55">
        <f>IF(F38+SUM(E$17:E38)=D$10,F38,D$10-SUM(E$17:E38))</f>
        <v>2562439.0338131315</v>
      </c>
      <c r="E39" s="377">
        <f t="shared" si="31"/>
        <v>129004.73170731707</v>
      </c>
      <c r="F39" s="55">
        <f t="shared" si="32"/>
        <v>2433434.3021058142</v>
      </c>
      <c r="G39" s="378">
        <f t="shared" si="33"/>
        <v>428294.41829021781</v>
      </c>
      <c r="H39" s="363">
        <f t="shared" si="34"/>
        <v>428294.41829021781</v>
      </c>
      <c r="I39" s="52">
        <f t="shared" si="4"/>
        <v>0</v>
      </c>
      <c r="J39" s="52"/>
      <c r="K39" s="129"/>
      <c r="L39" s="54">
        <f t="shared" si="35"/>
        <v>0</v>
      </c>
      <c r="M39" s="129"/>
      <c r="N39" s="54">
        <f t="shared" si="5"/>
        <v>0</v>
      </c>
      <c r="O39" s="54">
        <f t="shared" si="6"/>
        <v>0</v>
      </c>
      <c r="P39" s="1"/>
    </row>
    <row r="40" spans="2:16" ht="12.5">
      <c r="B40" s="7" t="str">
        <f t="shared" si="3"/>
        <v/>
      </c>
      <c r="C40" s="50">
        <f>IF(D11="","-",+C39+1)</f>
        <v>2037</v>
      </c>
      <c r="D40" s="55">
        <f>IF(F39+SUM(E$17:E39)=D$10,F39,D$10-SUM(E$17:E39))</f>
        <v>2433434.3021058142</v>
      </c>
      <c r="E40" s="377">
        <f t="shared" si="31"/>
        <v>129004.73170731707</v>
      </c>
      <c r="F40" s="55">
        <f t="shared" si="32"/>
        <v>2304429.5703984969</v>
      </c>
      <c r="G40" s="378">
        <f t="shared" si="33"/>
        <v>412837.74710410082</v>
      </c>
      <c r="H40" s="363">
        <f t="shared" si="34"/>
        <v>412837.74710410082</v>
      </c>
      <c r="I40" s="52">
        <f t="shared" si="4"/>
        <v>0</v>
      </c>
      <c r="J40" s="52"/>
      <c r="K40" s="129"/>
      <c r="L40" s="54">
        <f t="shared" si="35"/>
        <v>0</v>
      </c>
      <c r="M40" s="129"/>
      <c r="N40" s="54">
        <f t="shared" si="5"/>
        <v>0</v>
      </c>
      <c r="O40" s="54">
        <f t="shared" si="6"/>
        <v>0</v>
      </c>
      <c r="P40" s="1"/>
    </row>
    <row r="41" spans="2:16" ht="12.5">
      <c r="B41" s="7" t="str">
        <f t="shared" si="3"/>
        <v/>
      </c>
      <c r="C41" s="50">
        <f>IF(D11="","-",+C40+1)</f>
        <v>2038</v>
      </c>
      <c r="D41" s="55">
        <f>IF(F40+SUM(E$17:E40)=D$10,F40,D$10-SUM(E$17:E40))</f>
        <v>2304429.5703984969</v>
      </c>
      <c r="E41" s="377">
        <f t="shared" si="31"/>
        <v>129004.73170731707</v>
      </c>
      <c r="F41" s="55">
        <f t="shared" si="32"/>
        <v>2175424.8386911796</v>
      </c>
      <c r="G41" s="378">
        <f t="shared" si="33"/>
        <v>397381.07591798389</v>
      </c>
      <c r="H41" s="363">
        <f t="shared" si="34"/>
        <v>397381.07591798389</v>
      </c>
      <c r="I41" s="52">
        <f t="shared" si="4"/>
        <v>0</v>
      </c>
      <c r="J41" s="52"/>
      <c r="K41" s="129"/>
      <c r="L41" s="54">
        <f t="shared" si="35"/>
        <v>0</v>
      </c>
      <c r="M41" s="129"/>
      <c r="N41" s="54">
        <f t="shared" si="5"/>
        <v>0</v>
      </c>
      <c r="O41" s="54">
        <f t="shared" si="6"/>
        <v>0</v>
      </c>
      <c r="P41" s="1"/>
    </row>
    <row r="42" spans="2:16" ht="12.5">
      <c r="B42" s="7" t="str">
        <f t="shared" si="3"/>
        <v/>
      </c>
      <c r="C42" s="50">
        <f>IF(D11="","-",+C41+1)</f>
        <v>2039</v>
      </c>
      <c r="D42" s="55">
        <f>IF(F41+SUM(E$17:E41)=D$10,F41,D$10-SUM(E$17:E41))</f>
        <v>2175424.8386911796</v>
      </c>
      <c r="E42" s="377">
        <f t="shared" si="31"/>
        <v>129004.73170731707</v>
      </c>
      <c r="F42" s="55">
        <f t="shared" si="32"/>
        <v>2046420.1069838626</v>
      </c>
      <c r="G42" s="378">
        <f t="shared" si="33"/>
        <v>381924.40473186696</v>
      </c>
      <c r="H42" s="363">
        <f t="shared" si="34"/>
        <v>381924.40473186696</v>
      </c>
      <c r="I42" s="52">
        <f t="shared" si="4"/>
        <v>0</v>
      </c>
      <c r="J42" s="52"/>
      <c r="K42" s="129"/>
      <c r="L42" s="54">
        <f t="shared" si="35"/>
        <v>0</v>
      </c>
      <c r="M42" s="129"/>
      <c r="N42" s="54">
        <f t="shared" si="5"/>
        <v>0</v>
      </c>
      <c r="O42" s="54">
        <f t="shared" si="6"/>
        <v>0</v>
      </c>
      <c r="P42" s="1"/>
    </row>
    <row r="43" spans="2:16" ht="12.5">
      <c r="B43" s="7" t="str">
        <f t="shared" si="3"/>
        <v/>
      </c>
      <c r="C43" s="50">
        <f>IF(D11="","-",+C42+1)</f>
        <v>2040</v>
      </c>
      <c r="D43" s="55">
        <f>IF(F42+SUM(E$17:E42)=D$10,F42,D$10-SUM(E$17:E42))</f>
        <v>2046420.1069838626</v>
      </c>
      <c r="E43" s="377">
        <f t="shared" si="31"/>
        <v>129004.73170731707</v>
      </c>
      <c r="F43" s="55">
        <f t="shared" si="32"/>
        <v>1917415.3752765455</v>
      </c>
      <c r="G43" s="378">
        <f t="shared" si="33"/>
        <v>366467.73354574997</v>
      </c>
      <c r="H43" s="363">
        <f t="shared" si="34"/>
        <v>366467.73354574997</v>
      </c>
      <c r="I43" s="52">
        <f t="shared" si="4"/>
        <v>0</v>
      </c>
      <c r="J43" s="52"/>
      <c r="K43" s="129"/>
      <c r="L43" s="54">
        <f t="shared" si="35"/>
        <v>0</v>
      </c>
      <c r="M43" s="129"/>
      <c r="N43" s="54">
        <f t="shared" si="5"/>
        <v>0</v>
      </c>
      <c r="O43" s="54">
        <f t="shared" si="6"/>
        <v>0</v>
      </c>
      <c r="P43" s="1"/>
    </row>
    <row r="44" spans="2:16" ht="12.5">
      <c r="B44" s="7" t="str">
        <f t="shared" si="3"/>
        <v/>
      </c>
      <c r="C44" s="50">
        <f>IF(D11="","-",+C43+1)</f>
        <v>2041</v>
      </c>
      <c r="D44" s="55">
        <f>IF(F43+SUM(E$17:E43)=D$10,F43,D$10-SUM(E$17:E43))</f>
        <v>1917415.3752765455</v>
      </c>
      <c r="E44" s="377">
        <f t="shared" si="31"/>
        <v>129004.73170731707</v>
      </c>
      <c r="F44" s="55">
        <f t="shared" si="32"/>
        <v>1788410.6435692285</v>
      </c>
      <c r="G44" s="378">
        <f t="shared" si="33"/>
        <v>351011.0623596331</v>
      </c>
      <c r="H44" s="363">
        <f t="shared" si="34"/>
        <v>351011.0623596331</v>
      </c>
      <c r="I44" s="52">
        <f t="shared" si="4"/>
        <v>0</v>
      </c>
      <c r="J44" s="52"/>
      <c r="K44" s="129"/>
      <c r="L44" s="54">
        <f t="shared" si="35"/>
        <v>0</v>
      </c>
      <c r="M44" s="129"/>
      <c r="N44" s="54">
        <f t="shared" si="5"/>
        <v>0</v>
      </c>
      <c r="O44" s="54">
        <f t="shared" si="6"/>
        <v>0</v>
      </c>
      <c r="P44" s="1"/>
    </row>
    <row r="45" spans="2:16" ht="12.5">
      <c r="B45" s="7" t="str">
        <f t="shared" si="3"/>
        <v/>
      </c>
      <c r="C45" s="50">
        <f>IF(D11="","-",+C44+1)</f>
        <v>2042</v>
      </c>
      <c r="D45" s="55">
        <f>IF(F44+SUM(E$17:E44)=D$10,F44,D$10-SUM(E$17:E44))</f>
        <v>1788410.6435692285</v>
      </c>
      <c r="E45" s="377">
        <f t="shared" si="31"/>
        <v>129004.73170731707</v>
      </c>
      <c r="F45" s="55">
        <f t="shared" si="32"/>
        <v>1659405.9118619114</v>
      </c>
      <c r="G45" s="378">
        <f t="shared" si="33"/>
        <v>335554.39117351611</v>
      </c>
      <c r="H45" s="363">
        <f t="shared" si="34"/>
        <v>335554.39117351611</v>
      </c>
      <c r="I45" s="52">
        <f t="shared" si="4"/>
        <v>0</v>
      </c>
      <c r="J45" s="52"/>
      <c r="K45" s="129"/>
      <c r="L45" s="54">
        <f t="shared" si="35"/>
        <v>0</v>
      </c>
      <c r="M45" s="129"/>
      <c r="N45" s="54">
        <f t="shared" si="5"/>
        <v>0</v>
      </c>
      <c r="O45" s="54">
        <f t="shared" si="6"/>
        <v>0</v>
      </c>
      <c r="P45" s="1"/>
    </row>
    <row r="46" spans="2:16" ht="12.5">
      <c r="B46" s="7" t="str">
        <f t="shared" si="3"/>
        <v/>
      </c>
      <c r="C46" s="50">
        <f>IF(D11="","-",+C45+1)</f>
        <v>2043</v>
      </c>
      <c r="D46" s="55">
        <f>IF(F45+SUM(E$17:E45)=D$10,F45,D$10-SUM(E$17:E45))</f>
        <v>1659405.9118619114</v>
      </c>
      <c r="E46" s="377">
        <f t="shared" si="31"/>
        <v>129004.73170731707</v>
      </c>
      <c r="F46" s="55">
        <f t="shared" si="32"/>
        <v>1530401.1801545944</v>
      </c>
      <c r="G46" s="378">
        <f t="shared" si="33"/>
        <v>320097.71998739924</v>
      </c>
      <c r="H46" s="363">
        <f t="shared" si="34"/>
        <v>320097.71998739924</v>
      </c>
      <c r="I46" s="52">
        <f t="shared" si="4"/>
        <v>0</v>
      </c>
      <c r="J46" s="52"/>
      <c r="K46" s="129"/>
      <c r="L46" s="54">
        <f t="shared" si="35"/>
        <v>0</v>
      </c>
      <c r="M46" s="129"/>
      <c r="N46" s="54">
        <f t="shared" si="5"/>
        <v>0</v>
      </c>
      <c r="O46" s="54">
        <f t="shared" si="6"/>
        <v>0</v>
      </c>
      <c r="P46" s="1"/>
    </row>
    <row r="47" spans="2:16" ht="12.5">
      <c r="B47" s="7" t="str">
        <f t="shared" si="3"/>
        <v/>
      </c>
      <c r="C47" s="50">
        <f>IF(D11="","-",+C46+1)</f>
        <v>2044</v>
      </c>
      <c r="D47" s="55">
        <f>IF(F46+SUM(E$17:E46)=D$10,F46,D$10-SUM(E$17:E46))</f>
        <v>1530401.1801545944</v>
      </c>
      <c r="E47" s="377">
        <f t="shared" si="31"/>
        <v>129004.73170731707</v>
      </c>
      <c r="F47" s="55">
        <f t="shared" si="32"/>
        <v>1401396.4484472773</v>
      </c>
      <c r="G47" s="378">
        <f t="shared" si="33"/>
        <v>304641.0488012823</v>
      </c>
      <c r="H47" s="363">
        <f t="shared" si="34"/>
        <v>304641.0488012823</v>
      </c>
      <c r="I47" s="52">
        <f t="shared" si="4"/>
        <v>0</v>
      </c>
      <c r="J47" s="52"/>
      <c r="K47" s="129"/>
      <c r="L47" s="54">
        <f t="shared" si="35"/>
        <v>0</v>
      </c>
      <c r="M47" s="129"/>
      <c r="N47" s="54">
        <f t="shared" si="5"/>
        <v>0</v>
      </c>
      <c r="O47" s="54">
        <f t="shared" si="6"/>
        <v>0</v>
      </c>
      <c r="P47" s="1"/>
    </row>
    <row r="48" spans="2:16" ht="12.5">
      <c r="B48" s="7" t="str">
        <f t="shared" si="3"/>
        <v/>
      </c>
      <c r="C48" s="50">
        <f>IF(D11="","-",+C47+1)</f>
        <v>2045</v>
      </c>
      <c r="D48" s="55">
        <f>IF(F47+SUM(E$17:E47)=D$10,F47,D$10-SUM(E$17:E47))</f>
        <v>1401396.4484472773</v>
      </c>
      <c r="E48" s="377">
        <f t="shared" si="31"/>
        <v>129004.73170731707</v>
      </c>
      <c r="F48" s="55">
        <f t="shared" si="32"/>
        <v>1272391.7167399602</v>
      </c>
      <c r="G48" s="378">
        <f t="shared" si="33"/>
        <v>289184.37761516537</v>
      </c>
      <c r="H48" s="363">
        <f t="shared" si="34"/>
        <v>289184.37761516537</v>
      </c>
      <c r="I48" s="52">
        <f t="shared" si="4"/>
        <v>0</v>
      </c>
      <c r="J48" s="52"/>
      <c r="K48" s="129"/>
      <c r="L48" s="54">
        <f t="shared" si="35"/>
        <v>0</v>
      </c>
      <c r="M48" s="129"/>
      <c r="N48" s="54">
        <f t="shared" si="5"/>
        <v>0</v>
      </c>
      <c r="O48" s="54">
        <f t="shared" si="6"/>
        <v>0</v>
      </c>
      <c r="P48" s="1"/>
    </row>
    <row r="49" spans="2:16" ht="12.5">
      <c r="B49" s="7" t="str">
        <f t="shared" si="3"/>
        <v/>
      </c>
      <c r="C49" s="50">
        <f>IF(D11="","-",+C48+1)</f>
        <v>2046</v>
      </c>
      <c r="D49" s="55">
        <f>IF(F48+SUM(E$17:E48)=D$10,F48,D$10-SUM(E$17:E48))</f>
        <v>1272391.7167399602</v>
      </c>
      <c r="E49" s="377">
        <f t="shared" si="31"/>
        <v>129004.73170731707</v>
      </c>
      <c r="F49" s="55">
        <f t="shared" si="32"/>
        <v>1143386.9850326432</v>
      </c>
      <c r="G49" s="378">
        <f t="shared" si="33"/>
        <v>273727.70642904844</v>
      </c>
      <c r="H49" s="363">
        <f t="shared" si="34"/>
        <v>273727.70642904844</v>
      </c>
      <c r="I49" s="52">
        <f t="shared" si="4"/>
        <v>0</v>
      </c>
      <c r="J49" s="52"/>
      <c r="K49" s="129"/>
      <c r="L49" s="54">
        <f t="shared" si="35"/>
        <v>0</v>
      </c>
      <c r="M49" s="129"/>
      <c r="N49" s="54">
        <f t="shared" si="5"/>
        <v>0</v>
      </c>
      <c r="O49" s="54">
        <f t="shared" si="6"/>
        <v>0</v>
      </c>
      <c r="P49" s="1"/>
    </row>
    <row r="50" spans="2:16" ht="12.5">
      <c r="B50" s="7" t="str">
        <f t="shared" si="3"/>
        <v/>
      </c>
      <c r="C50" s="50">
        <f>IF(D11="","-",+C49+1)</f>
        <v>2047</v>
      </c>
      <c r="D50" s="55">
        <f>IF(F49+SUM(E$17:E49)=D$10,F49,D$10-SUM(E$17:E49))</f>
        <v>1143386.9850326432</v>
      </c>
      <c r="E50" s="377">
        <f t="shared" si="31"/>
        <v>129004.73170731707</v>
      </c>
      <c r="F50" s="55">
        <f t="shared" si="32"/>
        <v>1014382.2533253261</v>
      </c>
      <c r="G50" s="378">
        <f t="shared" si="33"/>
        <v>258271.03524293151</v>
      </c>
      <c r="H50" s="363">
        <f t="shared" si="34"/>
        <v>258271.03524293151</v>
      </c>
      <c r="I50" s="52">
        <f t="shared" si="4"/>
        <v>0</v>
      </c>
      <c r="J50" s="52"/>
      <c r="K50" s="129"/>
      <c r="L50" s="54">
        <f t="shared" si="35"/>
        <v>0</v>
      </c>
      <c r="M50" s="129"/>
      <c r="N50" s="54">
        <f t="shared" si="5"/>
        <v>0</v>
      </c>
      <c r="O50" s="54">
        <f t="shared" si="6"/>
        <v>0</v>
      </c>
      <c r="P50" s="1"/>
    </row>
    <row r="51" spans="2:16" ht="12.5">
      <c r="B51" s="7" t="str">
        <f t="shared" si="3"/>
        <v/>
      </c>
      <c r="C51" s="50">
        <f>IF(D11="","-",+C50+1)</f>
        <v>2048</v>
      </c>
      <c r="D51" s="55">
        <f>IF(F50+SUM(E$17:E50)=D$10,F50,D$10-SUM(E$17:E50))</f>
        <v>1014382.2533253261</v>
      </c>
      <c r="E51" s="377">
        <f t="shared" si="31"/>
        <v>129004.73170731707</v>
      </c>
      <c r="F51" s="55">
        <f t="shared" si="32"/>
        <v>885377.52161800908</v>
      </c>
      <c r="G51" s="378">
        <f t="shared" si="33"/>
        <v>242814.36405681458</v>
      </c>
      <c r="H51" s="363">
        <f t="shared" si="34"/>
        <v>242814.36405681458</v>
      </c>
      <c r="I51" s="52">
        <f t="shared" si="4"/>
        <v>0</v>
      </c>
      <c r="J51" s="52"/>
      <c r="K51" s="129"/>
      <c r="L51" s="54">
        <f t="shared" si="35"/>
        <v>0</v>
      </c>
      <c r="M51" s="129"/>
      <c r="N51" s="54">
        <f t="shared" si="5"/>
        <v>0</v>
      </c>
      <c r="O51" s="54">
        <f t="shared" si="6"/>
        <v>0</v>
      </c>
      <c r="P51" s="1"/>
    </row>
    <row r="52" spans="2:16" ht="12.5">
      <c r="B52" s="7" t="str">
        <f t="shared" si="3"/>
        <v/>
      </c>
      <c r="C52" s="50">
        <f>IF(D11="","-",+C51+1)</f>
        <v>2049</v>
      </c>
      <c r="D52" s="55">
        <f>IF(F51+SUM(E$17:E51)=D$10,F51,D$10-SUM(E$17:E51))</f>
        <v>885377.52161800908</v>
      </c>
      <c r="E52" s="377">
        <f t="shared" si="31"/>
        <v>129004.73170731707</v>
      </c>
      <c r="F52" s="55">
        <f t="shared" si="32"/>
        <v>756372.78991069202</v>
      </c>
      <c r="G52" s="378">
        <f t="shared" ref="G52:G72" si="36">+I$12*((D52+F52)/2)+E52</f>
        <v>227357.69287069765</v>
      </c>
      <c r="H52" s="363">
        <f t="shared" ref="H52:H72" si="37">+I$13*((D52+F52)/2)+E52</f>
        <v>227357.69287069765</v>
      </c>
      <c r="I52" s="52">
        <f t="shared" si="4"/>
        <v>0</v>
      </c>
      <c r="J52" s="52"/>
      <c r="K52" s="129"/>
      <c r="L52" s="54">
        <f t="shared" si="35"/>
        <v>0</v>
      </c>
      <c r="M52" s="129"/>
      <c r="N52" s="54">
        <f t="shared" si="5"/>
        <v>0</v>
      </c>
      <c r="O52" s="54">
        <f t="shared" si="6"/>
        <v>0</v>
      </c>
      <c r="P52" s="1"/>
    </row>
    <row r="53" spans="2:16" ht="12.5">
      <c r="B53" s="7" t="str">
        <f t="shared" si="3"/>
        <v/>
      </c>
      <c r="C53" s="50">
        <f>IF(D11="","-",+C52+1)</f>
        <v>2050</v>
      </c>
      <c r="D53" s="55">
        <f>IF(F52+SUM(E$17:E52)=D$10,F52,D$10-SUM(E$17:E52))</f>
        <v>756372.78991069202</v>
      </c>
      <c r="E53" s="377">
        <f t="shared" si="31"/>
        <v>129004.73170731707</v>
      </c>
      <c r="F53" s="55">
        <f t="shared" si="32"/>
        <v>627368.05820337497</v>
      </c>
      <c r="G53" s="378">
        <f t="shared" si="36"/>
        <v>211901.02168458072</v>
      </c>
      <c r="H53" s="363">
        <f t="shared" si="37"/>
        <v>211901.02168458072</v>
      </c>
      <c r="I53" s="52">
        <f t="shared" si="4"/>
        <v>0</v>
      </c>
      <c r="J53" s="52"/>
      <c r="K53" s="129"/>
      <c r="L53" s="54">
        <f t="shared" si="35"/>
        <v>0</v>
      </c>
      <c r="M53" s="129"/>
      <c r="N53" s="54">
        <f t="shared" si="5"/>
        <v>0</v>
      </c>
      <c r="O53" s="54">
        <f t="shared" si="6"/>
        <v>0</v>
      </c>
      <c r="P53" s="1"/>
    </row>
    <row r="54" spans="2:16" ht="12.5">
      <c r="B54" s="7" t="str">
        <f t="shared" si="3"/>
        <v/>
      </c>
      <c r="C54" s="50">
        <f>IF(D11="","-",+C53+1)</f>
        <v>2051</v>
      </c>
      <c r="D54" s="55">
        <f>IF(F53+SUM(E$17:E53)=D$10,F53,D$10-SUM(E$17:E53))</f>
        <v>627368.05820337497</v>
      </c>
      <c r="E54" s="377">
        <f t="shared" si="31"/>
        <v>129004.73170731707</v>
      </c>
      <c r="F54" s="55">
        <f t="shared" si="32"/>
        <v>498363.32649605791</v>
      </c>
      <c r="G54" s="378">
        <f t="shared" si="36"/>
        <v>196444.35049846378</v>
      </c>
      <c r="H54" s="363">
        <f t="shared" si="37"/>
        <v>196444.35049846378</v>
      </c>
      <c r="I54" s="52">
        <f t="shared" si="4"/>
        <v>0</v>
      </c>
      <c r="J54" s="52"/>
      <c r="K54" s="129"/>
      <c r="L54" s="54">
        <f t="shared" si="35"/>
        <v>0</v>
      </c>
      <c r="M54" s="129"/>
      <c r="N54" s="54">
        <f t="shared" si="5"/>
        <v>0</v>
      </c>
      <c r="O54" s="54">
        <f t="shared" si="6"/>
        <v>0</v>
      </c>
      <c r="P54" s="1"/>
    </row>
    <row r="55" spans="2:16" ht="12.5">
      <c r="B55" s="7" t="str">
        <f t="shared" si="3"/>
        <v/>
      </c>
      <c r="C55" s="50">
        <f>IF(D11="","-",+C54+1)</f>
        <v>2052</v>
      </c>
      <c r="D55" s="55">
        <f>IF(F54+SUM(E$17:E54)=D$10,F54,D$10-SUM(E$17:E54))</f>
        <v>498363.32649605791</v>
      </c>
      <c r="E55" s="377">
        <f t="shared" si="31"/>
        <v>129004.73170731707</v>
      </c>
      <c r="F55" s="55">
        <f t="shared" si="32"/>
        <v>369358.59478874085</v>
      </c>
      <c r="G55" s="378">
        <f t="shared" si="36"/>
        <v>180987.67931234685</v>
      </c>
      <c r="H55" s="363">
        <f t="shared" si="37"/>
        <v>180987.67931234685</v>
      </c>
      <c r="I55" s="52">
        <f t="shared" si="4"/>
        <v>0</v>
      </c>
      <c r="J55" s="52"/>
      <c r="K55" s="129"/>
      <c r="L55" s="54">
        <f t="shared" si="35"/>
        <v>0</v>
      </c>
      <c r="M55" s="129"/>
      <c r="N55" s="54">
        <f t="shared" si="5"/>
        <v>0</v>
      </c>
      <c r="O55" s="54">
        <f t="shared" si="6"/>
        <v>0</v>
      </c>
      <c r="P55" s="1"/>
    </row>
    <row r="56" spans="2:16" ht="12.5">
      <c r="B56" s="7" t="str">
        <f t="shared" si="3"/>
        <v/>
      </c>
      <c r="C56" s="50">
        <f>IF(D11="","-",+C55+1)</f>
        <v>2053</v>
      </c>
      <c r="D56" s="55">
        <f>IF(F55+SUM(E$17:E55)=D$10,F55,D$10-SUM(E$17:E55))</f>
        <v>369358.59478874085</v>
      </c>
      <c r="E56" s="377">
        <f t="shared" si="31"/>
        <v>129004.73170731707</v>
      </c>
      <c r="F56" s="55">
        <f t="shared" si="32"/>
        <v>240353.8630814238</v>
      </c>
      <c r="G56" s="378">
        <f t="shared" si="36"/>
        <v>165531.00812622992</v>
      </c>
      <c r="H56" s="363">
        <f t="shared" si="37"/>
        <v>165531.00812622992</v>
      </c>
      <c r="I56" s="52">
        <f t="shared" si="4"/>
        <v>0</v>
      </c>
      <c r="J56" s="52"/>
      <c r="K56" s="129"/>
      <c r="L56" s="54">
        <f t="shared" si="35"/>
        <v>0</v>
      </c>
      <c r="M56" s="129"/>
      <c r="N56" s="54">
        <f t="shared" si="5"/>
        <v>0</v>
      </c>
      <c r="O56" s="54">
        <f t="shared" si="6"/>
        <v>0</v>
      </c>
      <c r="P56" s="1"/>
    </row>
    <row r="57" spans="2:16" ht="12.5">
      <c r="B57" s="7" t="str">
        <f t="shared" si="3"/>
        <v/>
      </c>
      <c r="C57" s="50">
        <f>IF(D11="","-",+C56+1)</f>
        <v>2054</v>
      </c>
      <c r="D57" s="55">
        <f>IF(F56+SUM(E$17:E56)=D$10,F56,D$10-SUM(E$17:E56))</f>
        <v>240353.8630814238</v>
      </c>
      <c r="E57" s="377">
        <f t="shared" si="31"/>
        <v>129004.73170731707</v>
      </c>
      <c r="F57" s="55">
        <f t="shared" si="32"/>
        <v>111349.13137410673</v>
      </c>
      <c r="G57" s="378">
        <f t="shared" si="36"/>
        <v>150074.33694011299</v>
      </c>
      <c r="H57" s="363">
        <f t="shared" si="37"/>
        <v>150074.33694011299</v>
      </c>
      <c r="I57" s="52">
        <f t="shared" si="4"/>
        <v>0</v>
      </c>
      <c r="J57" s="52"/>
      <c r="K57" s="129"/>
      <c r="L57" s="54">
        <f t="shared" si="35"/>
        <v>0</v>
      </c>
      <c r="M57" s="129"/>
      <c r="N57" s="54">
        <f t="shared" si="5"/>
        <v>0</v>
      </c>
      <c r="O57" s="54">
        <f t="shared" si="6"/>
        <v>0</v>
      </c>
      <c r="P57" s="1"/>
    </row>
    <row r="58" spans="2:16" ht="12.5">
      <c r="B58" s="7" t="str">
        <f t="shared" si="3"/>
        <v/>
      </c>
      <c r="C58" s="50">
        <f>IF(D11="","-",+C57+1)</f>
        <v>2055</v>
      </c>
      <c r="D58" s="55">
        <f>IF(F57+SUM(E$17:E57)=D$10,F57,D$10-SUM(E$17:E57))</f>
        <v>111349.13137410673</v>
      </c>
      <c r="E58" s="377">
        <f t="shared" si="31"/>
        <v>111349.13137410673</v>
      </c>
      <c r="F58" s="55">
        <f t="shared" si="32"/>
        <v>0</v>
      </c>
      <c r="G58" s="378">
        <f t="shared" si="36"/>
        <v>118019.76619397545</v>
      </c>
      <c r="H58" s="363">
        <f t="shared" si="37"/>
        <v>118019.76619397545</v>
      </c>
      <c r="I58" s="52">
        <f t="shared" si="4"/>
        <v>0</v>
      </c>
      <c r="J58" s="52"/>
      <c r="K58" s="129"/>
      <c r="L58" s="54">
        <f t="shared" si="35"/>
        <v>0</v>
      </c>
      <c r="M58" s="129"/>
      <c r="N58" s="54">
        <f t="shared" si="5"/>
        <v>0</v>
      </c>
      <c r="O58" s="54">
        <f t="shared" si="6"/>
        <v>0</v>
      </c>
      <c r="P58" s="1"/>
    </row>
    <row r="59" spans="2:16" ht="12.5">
      <c r="B59" s="7" t="str">
        <f t="shared" si="3"/>
        <v/>
      </c>
      <c r="C59" s="50">
        <f>IF(D11="","-",+C58+1)</f>
        <v>2056</v>
      </c>
      <c r="D59" s="55">
        <f>IF(F58+SUM(E$17:E58)=D$10,F58,D$10-SUM(E$17:E58))</f>
        <v>0</v>
      </c>
      <c r="E59" s="377">
        <f t="shared" si="31"/>
        <v>0</v>
      </c>
      <c r="F59" s="55">
        <f t="shared" si="32"/>
        <v>0</v>
      </c>
      <c r="G59" s="378">
        <f t="shared" si="36"/>
        <v>0</v>
      </c>
      <c r="H59" s="363">
        <f t="shared" si="37"/>
        <v>0</v>
      </c>
      <c r="I59" s="52">
        <f t="shared" si="4"/>
        <v>0</v>
      </c>
      <c r="J59" s="52"/>
      <c r="K59" s="129"/>
      <c r="L59" s="54">
        <f t="shared" si="35"/>
        <v>0</v>
      </c>
      <c r="M59" s="129"/>
      <c r="N59" s="54">
        <f t="shared" si="5"/>
        <v>0</v>
      </c>
      <c r="O59" s="54">
        <f t="shared" si="6"/>
        <v>0</v>
      </c>
      <c r="P59" s="1"/>
    </row>
    <row r="60" spans="2:16" ht="12.5">
      <c r="B60" s="7" t="str">
        <f t="shared" si="3"/>
        <v/>
      </c>
      <c r="C60" s="50">
        <f>IF(D11="","-",+C59+1)</f>
        <v>2057</v>
      </c>
      <c r="D60" s="55">
        <f>IF(F59+SUM(E$17:E59)=D$10,F59,D$10-SUM(E$17:E59))</f>
        <v>0</v>
      </c>
      <c r="E60" s="377">
        <f t="shared" si="31"/>
        <v>0</v>
      </c>
      <c r="F60" s="55">
        <f t="shared" si="32"/>
        <v>0</v>
      </c>
      <c r="G60" s="378">
        <f t="shared" si="36"/>
        <v>0</v>
      </c>
      <c r="H60" s="363">
        <f t="shared" si="37"/>
        <v>0</v>
      </c>
      <c r="I60" s="52">
        <f t="shared" si="4"/>
        <v>0</v>
      </c>
      <c r="J60" s="52"/>
      <c r="K60" s="129"/>
      <c r="L60" s="54">
        <f t="shared" si="35"/>
        <v>0</v>
      </c>
      <c r="M60" s="129"/>
      <c r="N60" s="54">
        <f t="shared" si="5"/>
        <v>0</v>
      </c>
      <c r="O60" s="54">
        <f t="shared" si="6"/>
        <v>0</v>
      </c>
      <c r="P60" s="1"/>
    </row>
    <row r="61" spans="2:16" ht="12.5">
      <c r="B61" s="7" t="str">
        <f t="shared" si="3"/>
        <v/>
      </c>
      <c r="C61" s="50">
        <f>IF(D11="","-",+C60+1)</f>
        <v>2058</v>
      </c>
      <c r="D61" s="55">
        <f>IF(F60+SUM(E$17:E60)=D$10,F60,D$10-SUM(E$17:E60))</f>
        <v>0</v>
      </c>
      <c r="E61" s="377">
        <f t="shared" si="31"/>
        <v>0</v>
      </c>
      <c r="F61" s="55">
        <f t="shared" si="32"/>
        <v>0</v>
      </c>
      <c r="G61" s="378">
        <f t="shared" si="36"/>
        <v>0</v>
      </c>
      <c r="H61" s="363">
        <f t="shared" si="37"/>
        <v>0</v>
      </c>
      <c r="I61" s="52">
        <f t="shared" si="4"/>
        <v>0</v>
      </c>
      <c r="J61" s="52"/>
      <c r="K61" s="129"/>
      <c r="L61" s="54">
        <f t="shared" si="35"/>
        <v>0</v>
      </c>
      <c r="M61" s="129"/>
      <c r="N61" s="54">
        <f t="shared" si="5"/>
        <v>0</v>
      </c>
      <c r="O61" s="54">
        <f t="shared" si="6"/>
        <v>0</v>
      </c>
      <c r="P61" s="1"/>
    </row>
    <row r="62" spans="2:16" ht="12.5">
      <c r="B62" s="7" t="str">
        <f t="shared" si="3"/>
        <v/>
      </c>
      <c r="C62" s="50">
        <f>IF(D11="","-",+C61+1)</f>
        <v>2059</v>
      </c>
      <c r="D62" s="55">
        <f>IF(F61+SUM(E$17:E61)=D$10,F61,D$10-SUM(E$17:E61))</f>
        <v>0</v>
      </c>
      <c r="E62" s="377">
        <f t="shared" si="31"/>
        <v>0</v>
      </c>
      <c r="F62" s="55">
        <f t="shared" si="32"/>
        <v>0</v>
      </c>
      <c r="G62" s="378">
        <f t="shared" si="36"/>
        <v>0</v>
      </c>
      <c r="H62" s="363">
        <f t="shared" si="37"/>
        <v>0</v>
      </c>
      <c r="I62" s="52">
        <f t="shared" si="4"/>
        <v>0</v>
      </c>
      <c r="J62" s="52"/>
      <c r="K62" s="129"/>
      <c r="L62" s="54">
        <f t="shared" si="35"/>
        <v>0</v>
      </c>
      <c r="M62" s="129"/>
      <c r="N62" s="54">
        <f t="shared" si="5"/>
        <v>0</v>
      </c>
      <c r="O62" s="54">
        <f t="shared" si="6"/>
        <v>0</v>
      </c>
      <c r="P62" s="1"/>
    </row>
    <row r="63" spans="2:16" ht="12.5">
      <c r="B63" s="7" t="str">
        <f t="shared" si="3"/>
        <v/>
      </c>
      <c r="C63" s="50">
        <f>IF(D11="","-",+C62+1)</f>
        <v>2060</v>
      </c>
      <c r="D63" s="55">
        <f>IF(F62+SUM(E$17:E62)=D$10,F62,D$10-SUM(E$17:E62))</f>
        <v>0</v>
      </c>
      <c r="E63" s="377">
        <f t="shared" si="31"/>
        <v>0</v>
      </c>
      <c r="F63" s="55">
        <f t="shared" si="32"/>
        <v>0</v>
      </c>
      <c r="G63" s="378">
        <f t="shared" si="36"/>
        <v>0</v>
      </c>
      <c r="H63" s="363">
        <f t="shared" si="37"/>
        <v>0</v>
      </c>
      <c r="I63" s="52">
        <f t="shared" si="4"/>
        <v>0</v>
      </c>
      <c r="J63" s="52"/>
      <c r="K63" s="129"/>
      <c r="L63" s="54">
        <f t="shared" si="35"/>
        <v>0</v>
      </c>
      <c r="M63" s="129"/>
      <c r="N63" s="54">
        <f t="shared" si="5"/>
        <v>0</v>
      </c>
      <c r="O63" s="54">
        <f t="shared" si="6"/>
        <v>0</v>
      </c>
      <c r="P63" s="1"/>
    </row>
    <row r="64" spans="2:16" ht="12.5">
      <c r="B64" s="7" t="str">
        <f t="shared" si="3"/>
        <v/>
      </c>
      <c r="C64" s="50">
        <f>IF(D11="","-",+C63+1)</f>
        <v>2061</v>
      </c>
      <c r="D64" s="55">
        <f>IF(F63+SUM(E$17:E63)=D$10,F63,D$10-SUM(E$17:E63))</f>
        <v>0</v>
      </c>
      <c r="E64" s="377">
        <f t="shared" si="31"/>
        <v>0</v>
      </c>
      <c r="F64" s="55">
        <f t="shared" si="32"/>
        <v>0</v>
      </c>
      <c r="G64" s="378">
        <f t="shared" si="36"/>
        <v>0</v>
      </c>
      <c r="H64" s="363">
        <f t="shared" si="37"/>
        <v>0</v>
      </c>
      <c r="I64" s="52">
        <f t="shared" si="4"/>
        <v>0</v>
      </c>
      <c r="J64" s="52"/>
      <c r="K64" s="129"/>
      <c r="L64" s="54">
        <f t="shared" si="35"/>
        <v>0</v>
      </c>
      <c r="M64" s="129"/>
      <c r="N64" s="54">
        <f t="shared" si="5"/>
        <v>0</v>
      </c>
      <c r="O64" s="54">
        <f t="shared" si="6"/>
        <v>0</v>
      </c>
      <c r="P64" s="1"/>
    </row>
    <row r="65" spans="2:16" ht="12.5">
      <c r="B65" s="7" t="str">
        <f t="shared" si="3"/>
        <v/>
      </c>
      <c r="C65" s="50">
        <f>IF(D11="","-",+C64+1)</f>
        <v>2062</v>
      </c>
      <c r="D65" s="55">
        <f>IF(F64+SUM(E$17:E64)=D$10,F64,D$10-SUM(E$17:E64))</f>
        <v>0</v>
      </c>
      <c r="E65" s="377">
        <f t="shared" si="31"/>
        <v>0</v>
      </c>
      <c r="F65" s="55">
        <f t="shared" si="32"/>
        <v>0</v>
      </c>
      <c r="G65" s="378">
        <f t="shared" si="36"/>
        <v>0</v>
      </c>
      <c r="H65" s="363">
        <f t="shared" si="37"/>
        <v>0</v>
      </c>
      <c r="I65" s="52">
        <f t="shared" si="4"/>
        <v>0</v>
      </c>
      <c r="J65" s="52"/>
      <c r="K65" s="129"/>
      <c r="L65" s="54">
        <f t="shared" si="35"/>
        <v>0</v>
      </c>
      <c r="M65" s="129"/>
      <c r="N65" s="54">
        <f t="shared" si="5"/>
        <v>0</v>
      </c>
      <c r="O65" s="54">
        <f t="shared" si="6"/>
        <v>0</v>
      </c>
      <c r="P65" s="1"/>
    </row>
    <row r="66" spans="2:16" ht="12.5">
      <c r="B66" s="7" t="str">
        <f t="shared" si="3"/>
        <v/>
      </c>
      <c r="C66" s="50">
        <f>IF(D11="","-",+C65+1)</f>
        <v>2063</v>
      </c>
      <c r="D66" s="55">
        <f>IF(F65+SUM(E$17:E65)=D$10,F65,D$10-SUM(E$17:E65))</f>
        <v>0</v>
      </c>
      <c r="E66" s="377">
        <f t="shared" si="31"/>
        <v>0</v>
      </c>
      <c r="F66" s="55">
        <f t="shared" si="32"/>
        <v>0</v>
      </c>
      <c r="G66" s="378">
        <f t="shared" si="36"/>
        <v>0</v>
      </c>
      <c r="H66" s="363">
        <f t="shared" si="37"/>
        <v>0</v>
      </c>
      <c r="I66" s="52">
        <f t="shared" si="4"/>
        <v>0</v>
      </c>
      <c r="J66" s="52"/>
      <c r="K66" s="129"/>
      <c r="L66" s="54">
        <f t="shared" si="35"/>
        <v>0</v>
      </c>
      <c r="M66" s="129"/>
      <c r="N66" s="54">
        <f t="shared" si="5"/>
        <v>0</v>
      </c>
      <c r="O66" s="54">
        <f t="shared" si="6"/>
        <v>0</v>
      </c>
      <c r="P66" s="1"/>
    </row>
    <row r="67" spans="2:16" ht="12.5">
      <c r="B67" s="7" t="str">
        <f t="shared" si="3"/>
        <v/>
      </c>
      <c r="C67" s="50">
        <f>IF(D11="","-",+C66+1)</f>
        <v>2064</v>
      </c>
      <c r="D67" s="55">
        <f>IF(F66+SUM(E$17:E66)=D$10,F66,D$10-SUM(E$17:E66))</f>
        <v>0</v>
      </c>
      <c r="E67" s="377">
        <f t="shared" si="31"/>
        <v>0</v>
      </c>
      <c r="F67" s="55">
        <f t="shared" si="32"/>
        <v>0</v>
      </c>
      <c r="G67" s="378">
        <f t="shared" si="36"/>
        <v>0</v>
      </c>
      <c r="H67" s="363">
        <f t="shared" si="37"/>
        <v>0</v>
      </c>
      <c r="I67" s="52">
        <f t="shared" si="4"/>
        <v>0</v>
      </c>
      <c r="J67" s="52"/>
      <c r="K67" s="129"/>
      <c r="L67" s="54">
        <f t="shared" si="35"/>
        <v>0</v>
      </c>
      <c r="M67" s="129"/>
      <c r="N67" s="54">
        <f t="shared" si="5"/>
        <v>0</v>
      </c>
      <c r="O67" s="54">
        <f t="shared" si="6"/>
        <v>0</v>
      </c>
      <c r="P67" s="1"/>
    </row>
    <row r="68" spans="2:16" ht="12.5">
      <c r="B68" s="7" t="str">
        <f t="shared" si="3"/>
        <v/>
      </c>
      <c r="C68" s="50">
        <f>IF(D11="","-",+C67+1)</f>
        <v>2065</v>
      </c>
      <c r="D68" s="55">
        <f>IF(F67+SUM(E$17:E67)=D$10,F67,D$10-SUM(E$17:E67))</f>
        <v>0</v>
      </c>
      <c r="E68" s="377">
        <f t="shared" si="31"/>
        <v>0</v>
      </c>
      <c r="F68" s="55">
        <f t="shared" si="32"/>
        <v>0</v>
      </c>
      <c r="G68" s="378">
        <f t="shared" si="36"/>
        <v>0</v>
      </c>
      <c r="H68" s="363">
        <f t="shared" si="37"/>
        <v>0</v>
      </c>
      <c r="I68" s="52">
        <f t="shared" si="4"/>
        <v>0</v>
      </c>
      <c r="J68" s="52"/>
      <c r="K68" s="129"/>
      <c r="L68" s="54">
        <f t="shared" si="35"/>
        <v>0</v>
      </c>
      <c r="M68" s="129"/>
      <c r="N68" s="54">
        <f t="shared" si="5"/>
        <v>0</v>
      </c>
      <c r="O68" s="54">
        <f t="shared" si="6"/>
        <v>0</v>
      </c>
      <c r="P68" s="1"/>
    </row>
    <row r="69" spans="2:16" ht="12.5">
      <c r="B69" s="7" t="str">
        <f t="shared" si="3"/>
        <v/>
      </c>
      <c r="C69" s="50">
        <f>IF(D11="","-",+C68+1)</f>
        <v>2066</v>
      </c>
      <c r="D69" s="55">
        <f>IF(F68+SUM(E$17:E68)=D$10,F68,D$10-SUM(E$17:E68))</f>
        <v>0</v>
      </c>
      <c r="E69" s="377">
        <f t="shared" si="31"/>
        <v>0</v>
      </c>
      <c r="F69" s="55">
        <f t="shared" si="32"/>
        <v>0</v>
      </c>
      <c r="G69" s="378">
        <f t="shared" si="36"/>
        <v>0</v>
      </c>
      <c r="H69" s="363">
        <f t="shared" si="37"/>
        <v>0</v>
      </c>
      <c r="I69" s="52">
        <f t="shared" si="4"/>
        <v>0</v>
      </c>
      <c r="J69" s="52"/>
      <c r="K69" s="129"/>
      <c r="L69" s="54">
        <f t="shared" si="35"/>
        <v>0</v>
      </c>
      <c r="M69" s="129"/>
      <c r="N69" s="54">
        <f t="shared" si="5"/>
        <v>0</v>
      </c>
      <c r="O69" s="54">
        <f t="shared" si="6"/>
        <v>0</v>
      </c>
      <c r="P69" s="1"/>
    </row>
    <row r="70" spans="2:16" ht="12.5">
      <c r="B70" s="7" t="str">
        <f t="shared" si="3"/>
        <v/>
      </c>
      <c r="C70" s="50">
        <f>IF(D11="","-",+C69+1)</f>
        <v>2067</v>
      </c>
      <c r="D70" s="55">
        <f>IF(F69+SUM(E$17:E69)=D$10,F69,D$10-SUM(E$17:E69))</f>
        <v>0</v>
      </c>
      <c r="E70" s="377">
        <f t="shared" si="31"/>
        <v>0</v>
      </c>
      <c r="F70" s="55">
        <f t="shared" si="32"/>
        <v>0</v>
      </c>
      <c r="G70" s="378">
        <f t="shared" si="36"/>
        <v>0</v>
      </c>
      <c r="H70" s="363">
        <f t="shared" si="37"/>
        <v>0</v>
      </c>
      <c r="I70" s="52">
        <f t="shared" si="4"/>
        <v>0</v>
      </c>
      <c r="J70" s="52"/>
      <c r="K70" s="129"/>
      <c r="L70" s="54">
        <f t="shared" si="35"/>
        <v>0</v>
      </c>
      <c r="M70" s="129"/>
      <c r="N70" s="54">
        <f t="shared" si="5"/>
        <v>0</v>
      </c>
      <c r="O70" s="54">
        <f t="shared" si="6"/>
        <v>0</v>
      </c>
      <c r="P70" s="1"/>
    </row>
    <row r="71" spans="2:16" ht="12.5">
      <c r="B71" s="7" t="str">
        <f t="shared" si="3"/>
        <v/>
      </c>
      <c r="C71" s="50">
        <f>IF(D11="","-",+C70+1)</f>
        <v>2068</v>
      </c>
      <c r="D71" s="55">
        <f>IF(F70+SUM(E$17:E70)=D$10,F70,D$10-SUM(E$17:E70))</f>
        <v>0</v>
      </c>
      <c r="E71" s="377">
        <f t="shared" si="31"/>
        <v>0</v>
      </c>
      <c r="F71" s="55">
        <f t="shared" si="32"/>
        <v>0</v>
      </c>
      <c r="G71" s="378">
        <f t="shared" si="36"/>
        <v>0</v>
      </c>
      <c r="H71" s="363">
        <f t="shared" si="37"/>
        <v>0</v>
      </c>
      <c r="I71" s="52">
        <f t="shared" si="4"/>
        <v>0</v>
      </c>
      <c r="J71" s="52"/>
      <c r="K71" s="129"/>
      <c r="L71" s="54">
        <f t="shared" si="35"/>
        <v>0</v>
      </c>
      <c r="M71" s="129"/>
      <c r="N71" s="54">
        <f t="shared" si="5"/>
        <v>0</v>
      </c>
      <c r="O71" s="54">
        <f t="shared" si="6"/>
        <v>0</v>
      </c>
      <c r="P71" s="1"/>
    </row>
    <row r="72" spans="2:16" ht="13" thickBot="1">
      <c r="B72" s="7" t="str">
        <f t="shared" si="3"/>
        <v/>
      </c>
      <c r="C72" s="59">
        <f>IF(D11="","-",+C71+1)</f>
        <v>2069</v>
      </c>
      <c r="D72" s="55">
        <f>IF(F71+SUM(E$17:E71)=D$10,F71,D$10-SUM(E$17:E71))</f>
        <v>0</v>
      </c>
      <c r="E72" s="377">
        <f t="shared" si="31"/>
        <v>0</v>
      </c>
      <c r="F72" s="55">
        <f t="shared" si="32"/>
        <v>0</v>
      </c>
      <c r="G72" s="378">
        <f t="shared" si="36"/>
        <v>0</v>
      </c>
      <c r="H72" s="363">
        <f t="shared" si="37"/>
        <v>0</v>
      </c>
      <c r="I72" s="52">
        <f t="shared" si="4"/>
        <v>0</v>
      </c>
      <c r="J72" s="52"/>
      <c r="K72" s="130"/>
      <c r="L72" s="64">
        <f t="shared" si="35"/>
        <v>0</v>
      </c>
      <c r="M72" s="130"/>
      <c r="N72" s="64">
        <f t="shared" si="5"/>
        <v>0</v>
      </c>
      <c r="O72" s="64">
        <f t="shared" si="6"/>
        <v>0</v>
      </c>
      <c r="P72" s="1"/>
    </row>
    <row r="73" spans="2:16" ht="12.5">
      <c r="C73" s="12" t="s">
        <v>78</v>
      </c>
      <c r="D73" s="292"/>
      <c r="E73" s="292">
        <f>SUM(E17:E72)</f>
        <v>5289193.9999999991</v>
      </c>
      <c r="F73" s="292"/>
      <c r="G73" s="292">
        <f>SUM(G17:G72)</f>
        <v>18707881.065896448</v>
      </c>
      <c r="H73" s="292">
        <f>SUM(H17:H72)</f>
        <v>18707881.065896448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2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2:16" ht="13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42 of 77</v>
      </c>
    </row>
    <row r="84" spans="1:16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</row>
    <row r="86" spans="1:16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602572.0900265798</v>
      </c>
      <c r="N87" s="386">
        <f>IF(J92&lt;D11,0,VLOOKUP(J92,C17:O72,11))</f>
        <v>602572.0900265798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623449.06632712355</v>
      </c>
      <c r="N88" s="389">
        <f>IF(J92&lt;D11,0,VLOOKUP(J92,C99:P154,7))</f>
        <v>623449.06632712355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Northwest Henderson to Poynter 69 kV Rebuild 3.2 miles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20876.976300543756</v>
      </c>
      <c r="N89" s="391">
        <f>+N88-N87</f>
        <v>20876.976300543756</v>
      </c>
      <c r="O89" s="392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</row>
    <row r="91" spans="1:16" ht="13.5" thickBot="1">
      <c r="C91" s="75" t="s">
        <v>85</v>
      </c>
      <c r="D91" s="91" t="str">
        <f>+D9</f>
        <v>TP2004031</v>
      </c>
      <c r="E91" s="76"/>
      <c r="F91" s="76"/>
      <c r="G91" s="76"/>
      <c r="H91" s="76"/>
      <c r="I91" s="76"/>
      <c r="J91" s="76"/>
    </row>
    <row r="92" spans="1:16" ht="13">
      <c r="C92" s="34" t="s">
        <v>51</v>
      </c>
      <c r="D92" s="427">
        <v>5289194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</row>
    <row r="93" spans="1:16" ht="12.5">
      <c r="C93" s="34" t="s">
        <v>54</v>
      </c>
      <c r="D93" s="88">
        <f>IF(D11=I10,"",D11)</f>
        <v>2014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3">
        <f>IF(D11=I10,"",D12)</f>
        <v>6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120208.95454545454</v>
      </c>
      <c r="K96" s="292"/>
      <c r="L96" s="292"/>
      <c r="M96" s="292"/>
      <c r="N96" s="292"/>
      <c r="O96" s="292"/>
      <c r="P96" s="1"/>
    </row>
    <row r="97" spans="1:16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</row>
    <row r="99" spans="1:16" ht="12.5">
      <c r="C99" s="50">
        <f>IF(D93= "","-",D93)</f>
        <v>2014</v>
      </c>
      <c r="D99" s="428">
        <v>0</v>
      </c>
      <c r="E99" s="429">
        <v>62966.595238095237</v>
      </c>
      <c r="F99" s="430">
        <v>5226227.4047619049</v>
      </c>
      <c r="G99" s="431">
        <v>2613113.7023809524</v>
      </c>
      <c r="H99" s="432">
        <v>418150</v>
      </c>
      <c r="I99" s="433">
        <v>418150</v>
      </c>
      <c r="J99" s="54">
        <f>+I99-H99</f>
        <v>0</v>
      </c>
      <c r="K99" s="54"/>
      <c r="L99" s="113">
        <f t="shared" ref="L99:L105" si="38">H99</f>
        <v>418150</v>
      </c>
      <c r="M99" s="54">
        <f t="shared" ref="M99:M105" si="39">IF(L99&lt;&gt;0,+H99-L99,0)</f>
        <v>0</v>
      </c>
      <c r="N99" s="113">
        <f t="shared" ref="N99:N105" si="40">I99</f>
        <v>418150</v>
      </c>
      <c r="O99" s="54">
        <f>IF(N99&lt;&gt;0,+I99-N99,0)</f>
        <v>0</v>
      </c>
      <c r="P99" s="54">
        <f>+O99-M99</f>
        <v>0</v>
      </c>
    </row>
    <row r="100" spans="1:16" ht="12.5">
      <c r="B100" s="7" t="str">
        <f>IF(D100=F99,"","IU")</f>
        <v/>
      </c>
      <c r="C100" s="50">
        <f>IF(D93="","-",+C99+1)</f>
        <v>2015</v>
      </c>
      <c r="D100" s="428">
        <v>5226227.4047619049</v>
      </c>
      <c r="E100" s="429">
        <v>125933.19047619047</v>
      </c>
      <c r="F100" s="430">
        <v>5100294.2142857146</v>
      </c>
      <c r="G100" s="430">
        <v>5163260.8095238097</v>
      </c>
      <c r="H100" s="432">
        <v>806290.27352306223</v>
      </c>
      <c r="I100" s="433">
        <v>806290.27352306223</v>
      </c>
      <c r="J100" s="54">
        <f>+I100-H100</f>
        <v>0</v>
      </c>
      <c r="K100" s="54"/>
      <c r="L100" s="113">
        <f t="shared" si="38"/>
        <v>806290.27352306223</v>
      </c>
      <c r="M100" s="54">
        <f t="shared" si="39"/>
        <v>0</v>
      </c>
      <c r="N100" s="113">
        <f t="shared" si="40"/>
        <v>806290.27352306223</v>
      </c>
      <c r="O100" s="54">
        <f>IF(N100&lt;&gt;0,+I100-N100,0)</f>
        <v>0</v>
      </c>
      <c r="P100" s="54">
        <f>+O100-M100</f>
        <v>0</v>
      </c>
    </row>
    <row r="101" spans="1:16" ht="12.5">
      <c r="B101" s="7" t="str">
        <f t="shared" ref="B101:B154" si="41">IF(D101=F100,"","IU")</f>
        <v/>
      </c>
      <c r="C101" s="50">
        <f>IF(D93="","-",+C100+1)</f>
        <v>2016</v>
      </c>
      <c r="D101" s="428">
        <v>5100294.2142857146</v>
      </c>
      <c r="E101" s="429">
        <v>123004.51162790698</v>
      </c>
      <c r="F101" s="430">
        <v>4977289.7026578076</v>
      </c>
      <c r="G101" s="430">
        <v>5038791.9584717611</v>
      </c>
      <c r="H101" s="432">
        <v>762679.09174338926</v>
      </c>
      <c r="I101" s="433">
        <v>762679.09174338926</v>
      </c>
      <c r="J101" s="54">
        <f t="shared" ref="J101:J154" si="42">+I101-H101</f>
        <v>0</v>
      </c>
      <c r="K101" s="54"/>
      <c r="L101" s="113">
        <f t="shared" si="38"/>
        <v>762679.09174338926</v>
      </c>
      <c r="M101" s="54">
        <f t="shared" si="39"/>
        <v>0</v>
      </c>
      <c r="N101" s="113">
        <f t="shared" si="40"/>
        <v>762679.09174338926</v>
      </c>
      <c r="O101" s="54">
        <f>IF(N101&lt;&gt;0,+I101-N101,0)</f>
        <v>0</v>
      </c>
      <c r="P101" s="54">
        <f>+O101-M101</f>
        <v>0</v>
      </c>
    </row>
    <row r="102" spans="1:16" ht="12.5">
      <c r="B102" s="7" t="str">
        <f t="shared" si="41"/>
        <v/>
      </c>
      <c r="C102" s="50">
        <f>IF(D93="","-",+C101+1)</f>
        <v>2017</v>
      </c>
      <c r="D102" s="428">
        <v>4977289.7026578076</v>
      </c>
      <c r="E102" s="429">
        <v>125933.19047619047</v>
      </c>
      <c r="F102" s="430">
        <v>4851356.5121816173</v>
      </c>
      <c r="G102" s="430">
        <v>4914323.1074197125</v>
      </c>
      <c r="H102" s="432">
        <v>722883.18186453939</v>
      </c>
      <c r="I102" s="433">
        <v>722883.18186453939</v>
      </c>
      <c r="J102" s="54">
        <f t="shared" si="42"/>
        <v>0</v>
      </c>
      <c r="K102" s="54"/>
      <c r="L102" s="113">
        <f t="shared" si="38"/>
        <v>722883.18186453939</v>
      </c>
      <c r="M102" s="54">
        <f t="shared" si="39"/>
        <v>0</v>
      </c>
      <c r="N102" s="113">
        <f t="shared" si="40"/>
        <v>722883.18186453939</v>
      </c>
      <c r="O102" s="54">
        <f>IF(N102&lt;&gt;0,+I102-N102,0)</f>
        <v>0</v>
      </c>
      <c r="P102" s="54">
        <f>+O102-M102</f>
        <v>0</v>
      </c>
    </row>
    <row r="103" spans="1:16" ht="12.5">
      <c r="B103" s="7" t="str">
        <f t="shared" si="41"/>
        <v/>
      </c>
      <c r="C103" s="50">
        <f>IF(D93="","-",+C102+1)</f>
        <v>2018</v>
      </c>
      <c r="D103" s="428">
        <v>4851356.5121816173</v>
      </c>
      <c r="E103" s="429">
        <v>125933.19047619047</v>
      </c>
      <c r="F103" s="430">
        <v>4725423.321705427</v>
      </c>
      <c r="G103" s="430">
        <v>4788389.9169435222</v>
      </c>
      <c r="H103" s="432">
        <v>631609.12439866643</v>
      </c>
      <c r="I103" s="433">
        <v>631609.12439866643</v>
      </c>
      <c r="J103" s="54">
        <f t="shared" si="42"/>
        <v>0</v>
      </c>
      <c r="K103" s="54"/>
      <c r="L103" s="113">
        <f t="shared" si="38"/>
        <v>631609.12439866643</v>
      </c>
      <c r="M103" s="54">
        <f t="shared" si="39"/>
        <v>0</v>
      </c>
      <c r="N103" s="113">
        <f t="shared" si="40"/>
        <v>631609.12439866643</v>
      </c>
      <c r="O103" s="54">
        <f t="shared" ref="O103:O130" si="43">IF(N103&lt;&gt;0,+I103-N103,0)</f>
        <v>0</v>
      </c>
      <c r="P103" s="54">
        <f t="shared" ref="P103:P130" si="44">+O103-M103</f>
        <v>0</v>
      </c>
    </row>
    <row r="104" spans="1:16" ht="12.5">
      <c r="B104" s="7" t="str">
        <f t="shared" si="41"/>
        <v/>
      </c>
      <c r="C104" s="50">
        <f>IF(D93="","-",+C103+1)</f>
        <v>2019</v>
      </c>
      <c r="D104" s="428">
        <v>4725423.321705427</v>
      </c>
      <c r="E104" s="429">
        <v>123004.51162790698</v>
      </c>
      <c r="F104" s="430">
        <v>4602418.8100775201</v>
      </c>
      <c r="G104" s="430">
        <v>4663921.0658914736</v>
      </c>
      <c r="H104" s="432">
        <v>622233.17154996516</v>
      </c>
      <c r="I104" s="433">
        <v>622233.17154996516</v>
      </c>
      <c r="J104" s="54">
        <f t="shared" si="42"/>
        <v>0</v>
      </c>
      <c r="K104" s="54"/>
      <c r="L104" s="113">
        <f t="shared" si="38"/>
        <v>622233.17154996516</v>
      </c>
      <c r="M104" s="54">
        <f t="shared" si="39"/>
        <v>0</v>
      </c>
      <c r="N104" s="113">
        <f t="shared" si="40"/>
        <v>622233.17154996516</v>
      </c>
      <c r="O104" s="54">
        <f t="shared" si="43"/>
        <v>0</v>
      </c>
      <c r="P104" s="54">
        <f t="shared" si="44"/>
        <v>0</v>
      </c>
    </row>
    <row r="105" spans="1:16" ht="12.5">
      <c r="B105" s="7" t="str">
        <f t="shared" si="41"/>
        <v/>
      </c>
      <c r="C105" s="50">
        <f>IF(D93="","-",+C104+1)</f>
        <v>2020</v>
      </c>
      <c r="D105" s="428">
        <v>4602418.8100775201</v>
      </c>
      <c r="E105" s="429">
        <v>125933.19047619047</v>
      </c>
      <c r="F105" s="430">
        <v>4476485.6196013298</v>
      </c>
      <c r="G105" s="430">
        <v>4539452.2148394249</v>
      </c>
      <c r="H105" s="432">
        <v>614259.46268042875</v>
      </c>
      <c r="I105" s="433">
        <v>614259.46268042875</v>
      </c>
      <c r="J105" s="54">
        <f t="shared" si="42"/>
        <v>0</v>
      </c>
      <c r="K105" s="54"/>
      <c r="L105" s="113">
        <f t="shared" si="38"/>
        <v>614259.46268042875</v>
      </c>
      <c r="M105" s="54">
        <f t="shared" si="39"/>
        <v>0</v>
      </c>
      <c r="N105" s="113">
        <f t="shared" si="40"/>
        <v>614259.46268042875</v>
      </c>
      <c r="O105" s="54">
        <f t="shared" si="43"/>
        <v>0</v>
      </c>
      <c r="P105" s="54">
        <f t="shared" si="44"/>
        <v>0</v>
      </c>
    </row>
    <row r="106" spans="1:16" ht="12.5">
      <c r="B106" s="7" t="str">
        <f t="shared" si="41"/>
        <v/>
      </c>
      <c r="C106" s="50">
        <f>IF(D93="","-",+C105+1)</f>
        <v>2021</v>
      </c>
      <c r="D106" s="428">
        <v>4476485.6196013298</v>
      </c>
      <c r="E106" s="429">
        <v>129004.73170731707</v>
      </c>
      <c r="F106" s="430">
        <v>4347480.887894013</v>
      </c>
      <c r="G106" s="430">
        <v>4411983.2537476718</v>
      </c>
      <c r="H106" s="432">
        <v>629827.59752181685</v>
      </c>
      <c r="I106" s="433">
        <v>629827.59752181685</v>
      </c>
      <c r="J106" s="54">
        <f t="shared" si="42"/>
        <v>0</v>
      </c>
      <c r="K106" s="54"/>
      <c r="L106" s="113">
        <f t="shared" ref="L106" si="45">H106</f>
        <v>629827.59752181685</v>
      </c>
      <c r="M106" s="54">
        <f t="shared" ref="M106" si="46">IF(L106&lt;&gt;0,+H106-L106,0)</f>
        <v>0</v>
      </c>
      <c r="N106" s="113">
        <f t="shared" ref="N106" si="47">I106</f>
        <v>629827.59752181685</v>
      </c>
      <c r="O106" s="54">
        <f t="shared" ref="O106" si="48">IF(N106&lt;&gt;0,+I106-N106,0)</f>
        <v>0</v>
      </c>
      <c r="P106" s="54">
        <f t="shared" ref="P106" si="49">+O106-M106</f>
        <v>0</v>
      </c>
    </row>
    <row r="107" spans="1:16" ht="13">
      <c r="B107" s="7" t="str">
        <f t="shared" si="41"/>
        <v/>
      </c>
      <c r="C107" s="459">
        <f>IF(D93="","-",+C106+1)</f>
        <v>2022</v>
      </c>
      <c r="D107" s="12">
        <v>4347480.887894013</v>
      </c>
      <c r="E107" s="377">
        <v>125933.19047619047</v>
      </c>
      <c r="F107" s="55">
        <v>4221547.6974178227</v>
      </c>
      <c r="G107" s="55">
        <v>4284514.2926559178</v>
      </c>
      <c r="H107" s="379">
        <v>629182.99777593603</v>
      </c>
      <c r="I107" s="398">
        <v>629182.99777593603</v>
      </c>
      <c r="J107" s="54">
        <f t="shared" si="42"/>
        <v>0</v>
      </c>
      <c r="K107" s="54"/>
      <c r="L107" s="129"/>
      <c r="M107" s="54">
        <f t="shared" ref="M107:M130" si="50">IF(L107&lt;&gt;0,+H107-L107,0)</f>
        <v>0</v>
      </c>
      <c r="N107" s="129"/>
      <c r="O107" s="54">
        <f t="shared" si="43"/>
        <v>0</v>
      </c>
      <c r="P107" s="54">
        <f t="shared" si="44"/>
        <v>0</v>
      </c>
    </row>
    <row r="108" spans="1:16" ht="12.5">
      <c r="B108" s="7" t="str">
        <f t="shared" si="41"/>
        <v/>
      </c>
      <c r="C108" s="50">
        <f>IF(D93="","-",+C107+1)</f>
        <v>2023</v>
      </c>
      <c r="D108" s="12">
        <f>IF(F107+SUM(E$99:E107)=D$92,F107,D$92-SUM(E$99:E107))</f>
        <v>4221547.6974178227</v>
      </c>
      <c r="E108" s="377">
        <f t="shared" ref="E108:E154" si="51">IF(+$J$96&lt;F107,$J$96,D108)</f>
        <v>120208.95454545454</v>
      </c>
      <c r="F108" s="55">
        <f t="shared" ref="F108:F154" si="52">+D108-E108</f>
        <v>4101338.7428723681</v>
      </c>
      <c r="G108" s="55">
        <f t="shared" ref="G108:G154" si="53">+(F108+D108)/2</f>
        <v>4161443.2201450951</v>
      </c>
      <c r="H108" s="379">
        <f t="shared" ref="H108:H154" si="54">+J$94*G108+E108</f>
        <v>638418.24746011489</v>
      </c>
      <c r="I108" s="398">
        <f t="shared" ref="I108:I154" si="55">+J$95*G108+E108</f>
        <v>638418.24746011489</v>
      </c>
      <c r="J108" s="54">
        <f t="shared" si="42"/>
        <v>0</v>
      </c>
      <c r="K108" s="54"/>
      <c r="L108" s="129"/>
      <c r="M108" s="54">
        <f t="shared" si="50"/>
        <v>0</v>
      </c>
      <c r="N108" s="129"/>
      <c r="O108" s="54">
        <f t="shared" si="43"/>
        <v>0</v>
      </c>
      <c r="P108" s="54">
        <f t="shared" si="44"/>
        <v>0</v>
      </c>
    </row>
    <row r="109" spans="1:16" ht="12.5">
      <c r="B109" s="7" t="str">
        <f t="shared" si="41"/>
        <v/>
      </c>
      <c r="C109" s="50">
        <f>IF(D93="","-",+C108+1)</f>
        <v>2024</v>
      </c>
      <c r="D109" s="12">
        <f>IF(F108+SUM(E$99:E108)=D$92,F108,D$92-SUM(E$99:E108))</f>
        <v>4101338.7428723681</v>
      </c>
      <c r="E109" s="377">
        <f t="shared" si="51"/>
        <v>120208.95454545454</v>
      </c>
      <c r="F109" s="55">
        <f t="shared" si="52"/>
        <v>3981129.7883269135</v>
      </c>
      <c r="G109" s="55">
        <f t="shared" si="53"/>
        <v>4041234.265599641</v>
      </c>
      <c r="H109" s="379">
        <f t="shared" si="54"/>
        <v>623449.06632712355</v>
      </c>
      <c r="I109" s="398">
        <f t="shared" si="55"/>
        <v>623449.06632712355</v>
      </c>
      <c r="J109" s="54">
        <f t="shared" si="42"/>
        <v>0</v>
      </c>
      <c r="K109" s="54"/>
      <c r="L109" s="129"/>
      <c r="M109" s="54">
        <f t="shared" si="50"/>
        <v>0</v>
      </c>
      <c r="N109" s="129"/>
      <c r="O109" s="54">
        <f t="shared" si="43"/>
        <v>0</v>
      </c>
      <c r="P109" s="54">
        <f t="shared" si="44"/>
        <v>0</v>
      </c>
    </row>
    <row r="110" spans="1:16" ht="12.5">
      <c r="B110" s="7" t="str">
        <f t="shared" si="41"/>
        <v/>
      </c>
      <c r="C110" s="50">
        <f>IF(D93="","-",+C109+1)</f>
        <v>2025</v>
      </c>
      <c r="D110" s="12">
        <f>IF(F109+SUM(E$99:E109)=D$92,F109,D$92-SUM(E$99:E109))</f>
        <v>3981129.7883269135</v>
      </c>
      <c r="E110" s="377">
        <f t="shared" si="51"/>
        <v>120208.95454545454</v>
      </c>
      <c r="F110" s="55">
        <f t="shared" si="52"/>
        <v>3860920.8337814589</v>
      </c>
      <c r="G110" s="55">
        <f t="shared" si="53"/>
        <v>3921025.311054186</v>
      </c>
      <c r="H110" s="379">
        <f t="shared" si="54"/>
        <v>608479.88519413222</v>
      </c>
      <c r="I110" s="398">
        <f t="shared" si="55"/>
        <v>608479.88519413222</v>
      </c>
      <c r="J110" s="54">
        <f t="shared" si="42"/>
        <v>0</v>
      </c>
      <c r="K110" s="54"/>
      <c r="L110" s="129"/>
      <c r="M110" s="54">
        <f t="shared" si="50"/>
        <v>0</v>
      </c>
      <c r="N110" s="129"/>
      <c r="O110" s="54">
        <f t="shared" si="43"/>
        <v>0</v>
      </c>
      <c r="P110" s="54">
        <f t="shared" si="44"/>
        <v>0</v>
      </c>
    </row>
    <row r="111" spans="1:16" ht="12.5">
      <c r="B111" s="7" t="str">
        <f t="shared" si="41"/>
        <v/>
      </c>
      <c r="C111" s="50">
        <f>IF(D93="","-",+C110+1)</f>
        <v>2026</v>
      </c>
      <c r="D111" s="12">
        <f>IF(F110+SUM(E$99:E110)=D$92,F110,D$92-SUM(E$99:E110))</f>
        <v>3860920.8337814589</v>
      </c>
      <c r="E111" s="377">
        <f t="shared" si="51"/>
        <v>120208.95454545454</v>
      </c>
      <c r="F111" s="55">
        <f t="shared" si="52"/>
        <v>3740711.8792360043</v>
      </c>
      <c r="G111" s="55">
        <f t="shared" si="53"/>
        <v>3800816.3565087318</v>
      </c>
      <c r="H111" s="379">
        <f t="shared" si="54"/>
        <v>593510.704061141</v>
      </c>
      <c r="I111" s="398">
        <f t="shared" si="55"/>
        <v>593510.704061141</v>
      </c>
      <c r="J111" s="54">
        <f t="shared" si="42"/>
        <v>0</v>
      </c>
      <c r="K111" s="54"/>
      <c r="L111" s="129"/>
      <c r="M111" s="54">
        <f t="shared" si="50"/>
        <v>0</v>
      </c>
      <c r="N111" s="129"/>
      <c r="O111" s="54">
        <f t="shared" si="43"/>
        <v>0</v>
      </c>
      <c r="P111" s="54">
        <f t="shared" si="44"/>
        <v>0</v>
      </c>
    </row>
    <row r="112" spans="1:16" ht="12.5">
      <c r="B112" s="7" t="str">
        <f t="shared" si="41"/>
        <v/>
      </c>
      <c r="C112" s="50">
        <f>IF(D93="","-",+C111+1)</f>
        <v>2027</v>
      </c>
      <c r="D112" s="12">
        <f>IF(F111+SUM(E$99:E111)=D$92,F111,D$92-SUM(E$99:E111))</f>
        <v>3740711.8792360043</v>
      </c>
      <c r="E112" s="377">
        <f t="shared" si="51"/>
        <v>120208.95454545454</v>
      </c>
      <c r="F112" s="55">
        <f t="shared" si="52"/>
        <v>3620502.9246905497</v>
      </c>
      <c r="G112" s="55">
        <f t="shared" si="53"/>
        <v>3680607.4019632768</v>
      </c>
      <c r="H112" s="379">
        <f t="shared" si="54"/>
        <v>578541.52292814956</v>
      </c>
      <c r="I112" s="398">
        <f t="shared" si="55"/>
        <v>578541.52292814956</v>
      </c>
      <c r="J112" s="54">
        <f t="shared" si="42"/>
        <v>0</v>
      </c>
      <c r="K112" s="54"/>
      <c r="L112" s="129"/>
      <c r="M112" s="54">
        <f t="shared" si="50"/>
        <v>0</v>
      </c>
      <c r="N112" s="129"/>
      <c r="O112" s="54">
        <f t="shared" si="43"/>
        <v>0</v>
      </c>
      <c r="P112" s="54">
        <f t="shared" si="44"/>
        <v>0</v>
      </c>
    </row>
    <row r="113" spans="2:16" ht="12.5">
      <c r="B113" s="7" t="str">
        <f t="shared" si="41"/>
        <v/>
      </c>
      <c r="C113" s="50">
        <f>IF(D93="","-",+C112+1)</f>
        <v>2028</v>
      </c>
      <c r="D113" s="12">
        <f>IF(F112+SUM(E$99:E112)=D$92,F112,D$92-SUM(E$99:E112))</f>
        <v>3620502.9246905497</v>
      </c>
      <c r="E113" s="377">
        <f t="shared" si="51"/>
        <v>120208.95454545454</v>
      </c>
      <c r="F113" s="55">
        <f t="shared" si="52"/>
        <v>3500293.9701450951</v>
      </c>
      <c r="G113" s="55">
        <f t="shared" si="53"/>
        <v>3560398.4474178227</v>
      </c>
      <c r="H113" s="379">
        <f t="shared" si="54"/>
        <v>563572.34179515834</v>
      </c>
      <c r="I113" s="398">
        <f t="shared" si="55"/>
        <v>563572.34179515834</v>
      </c>
      <c r="J113" s="54">
        <f t="shared" si="42"/>
        <v>0</v>
      </c>
      <c r="K113" s="54"/>
      <c r="L113" s="129"/>
      <c r="M113" s="54">
        <f t="shared" si="50"/>
        <v>0</v>
      </c>
      <c r="N113" s="129"/>
      <c r="O113" s="54">
        <f t="shared" si="43"/>
        <v>0</v>
      </c>
      <c r="P113" s="54">
        <f t="shared" si="44"/>
        <v>0</v>
      </c>
    </row>
    <row r="114" spans="2:16" ht="12.5">
      <c r="B114" s="7" t="str">
        <f t="shared" si="41"/>
        <v/>
      </c>
      <c r="C114" s="50">
        <f>IF(D93="","-",+C113+1)</f>
        <v>2029</v>
      </c>
      <c r="D114" s="12">
        <f>IF(F113+SUM(E$99:E113)=D$92,F113,D$92-SUM(E$99:E113))</f>
        <v>3500293.9701450951</v>
      </c>
      <c r="E114" s="377">
        <f t="shared" si="51"/>
        <v>120208.95454545454</v>
      </c>
      <c r="F114" s="55">
        <f t="shared" si="52"/>
        <v>3380085.0155996406</v>
      </c>
      <c r="G114" s="55">
        <f t="shared" si="53"/>
        <v>3440189.4928723676</v>
      </c>
      <c r="H114" s="379">
        <f t="shared" si="54"/>
        <v>548603.16066216701</v>
      </c>
      <c r="I114" s="398">
        <f t="shared" si="55"/>
        <v>548603.16066216701</v>
      </c>
      <c r="J114" s="54">
        <f t="shared" si="42"/>
        <v>0</v>
      </c>
      <c r="K114" s="54"/>
      <c r="L114" s="129"/>
      <c r="M114" s="54">
        <f t="shared" si="50"/>
        <v>0</v>
      </c>
      <c r="N114" s="129"/>
      <c r="O114" s="54">
        <f t="shared" si="43"/>
        <v>0</v>
      </c>
      <c r="P114" s="54">
        <f t="shared" si="44"/>
        <v>0</v>
      </c>
    </row>
    <row r="115" spans="2:16" ht="12.5">
      <c r="B115" s="7" t="str">
        <f t="shared" si="41"/>
        <v/>
      </c>
      <c r="C115" s="50">
        <f>IF(D93="","-",+C114+1)</f>
        <v>2030</v>
      </c>
      <c r="D115" s="12">
        <f>IF(F114+SUM(E$99:E114)=D$92,F114,D$92-SUM(E$99:E114))</f>
        <v>3380085.0155996406</v>
      </c>
      <c r="E115" s="377">
        <f t="shared" si="51"/>
        <v>120208.95454545454</v>
      </c>
      <c r="F115" s="55">
        <f t="shared" si="52"/>
        <v>3259876.061054186</v>
      </c>
      <c r="G115" s="55">
        <f t="shared" si="53"/>
        <v>3319980.5383269135</v>
      </c>
      <c r="H115" s="379">
        <f t="shared" si="54"/>
        <v>533633.97952917567</v>
      </c>
      <c r="I115" s="398">
        <f t="shared" si="55"/>
        <v>533633.97952917567</v>
      </c>
      <c r="J115" s="54">
        <f t="shared" si="42"/>
        <v>0</v>
      </c>
      <c r="K115" s="54"/>
      <c r="L115" s="129"/>
      <c r="M115" s="54">
        <f t="shared" si="50"/>
        <v>0</v>
      </c>
      <c r="N115" s="129"/>
      <c r="O115" s="54">
        <f t="shared" si="43"/>
        <v>0</v>
      </c>
      <c r="P115" s="54">
        <f t="shared" si="44"/>
        <v>0</v>
      </c>
    </row>
    <row r="116" spans="2:16" ht="12.5">
      <c r="B116" s="7" t="str">
        <f t="shared" si="41"/>
        <v/>
      </c>
      <c r="C116" s="50">
        <f>IF(D93="","-",+C115+1)</f>
        <v>2031</v>
      </c>
      <c r="D116" s="12">
        <f>IF(F115+SUM(E$99:E115)=D$92,F115,D$92-SUM(E$99:E115))</f>
        <v>3259876.061054186</v>
      </c>
      <c r="E116" s="377">
        <f t="shared" si="51"/>
        <v>120208.95454545454</v>
      </c>
      <c r="F116" s="55">
        <f t="shared" si="52"/>
        <v>3139667.1065087314</v>
      </c>
      <c r="G116" s="55">
        <f t="shared" si="53"/>
        <v>3199771.5837814584</v>
      </c>
      <c r="H116" s="379">
        <f t="shared" si="54"/>
        <v>518664.79839618434</v>
      </c>
      <c r="I116" s="398">
        <f t="shared" si="55"/>
        <v>518664.79839618434</v>
      </c>
      <c r="J116" s="54">
        <f t="shared" si="42"/>
        <v>0</v>
      </c>
      <c r="K116" s="54"/>
      <c r="L116" s="129"/>
      <c r="M116" s="54">
        <f t="shared" si="50"/>
        <v>0</v>
      </c>
      <c r="N116" s="129"/>
      <c r="O116" s="54">
        <f t="shared" si="43"/>
        <v>0</v>
      </c>
      <c r="P116" s="54">
        <f t="shared" si="44"/>
        <v>0</v>
      </c>
    </row>
    <row r="117" spans="2:16" ht="12.5">
      <c r="B117" s="7" t="str">
        <f t="shared" si="41"/>
        <v/>
      </c>
      <c r="C117" s="50">
        <f>IF(D93="","-",+C116+1)</f>
        <v>2032</v>
      </c>
      <c r="D117" s="12">
        <f>IF(F116+SUM(E$99:E116)=D$92,F116,D$92-SUM(E$99:E116))</f>
        <v>3139667.1065087314</v>
      </c>
      <c r="E117" s="377">
        <f t="shared" si="51"/>
        <v>120208.95454545454</v>
      </c>
      <c r="F117" s="55">
        <f t="shared" si="52"/>
        <v>3019458.1519632768</v>
      </c>
      <c r="G117" s="55">
        <f t="shared" si="53"/>
        <v>3079562.6292360043</v>
      </c>
      <c r="H117" s="379">
        <f t="shared" si="54"/>
        <v>503695.61726319307</v>
      </c>
      <c r="I117" s="398">
        <f t="shared" si="55"/>
        <v>503695.61726319307</v>
      </c>
      <c r="J117" s="54">
        <f t="shared" si="42"/>
        <v>0</v>
      </c>
      <c r="K117" s="54"/>
      <c r="L117" s="129"/>
      <c r="M117" s="54">
        <f t="shared" si="50"/>
        <v>0</v>
      </c>
      <c r="N117" s="129"/>
      <c r="O117" s="54">
        <f t="shared" si="43"/>
        <v>0</v>
      </c>
      <c r="P117" s="54">
        <f t="shared" si="44"/>
        <v>0</v>
      </c>
    </row>
    <row r="118" spans="2:16" ht="12.5">
      <c r="B118" s="7" t="str">
        <f t="shared" si="41"/>
        <v/>
      </c>
      <c r="C118" s="50">
        <f>IF(D93="","-",+C117+1)</f>
        <v>2033</v>
      </c>
      <c r="D118" s="12">
        <f>IF(F117+SUM(E$99:E117)=D$92,F117,D$92-SUM(E$99:E117))</f>
        <v>3019458.1519632768</v>
      </c>
      <c r="E118" s="377">
        <f t="shared" si="51"/>
        <v>120208.95454545454</v>
      </c>
      <c r="F118" s="55">
        <f t="shared" si="52"/>
        <v>2899249.1974178222</v>
      </c>
      <c r="G118" s="55">
        <f t="shared" si="53"/>
        <v>2959353.6746905493</v>
      </c>
      <c r="H118" s="379">
        <f t="shared" si="54"/>
        <v>488726.43613020168</v>
      </c>
      <c r="I118" s="398">
        <f t="shared" si="55"/>
        <v>488726.43613020168</v>
      </c>
      <c r="J118" s="54">
        <f t="shared" si="42"/>
        <v>0</v>
      </c>
      <c r="K118" s="54"/>
      <c r="L118" s="129"/>
      <c r="M118" s="54">
        <f t="shared" si="50"/>
        <v>0</v>
      </c>
      <c r="N118" s="129"/>
      <c r="O118" s="54">
        <f t="shared" si="43"/>
        <v>0</v>
      </c>
      <c r="P118" s="54">
        <f t="shared" si="44"/>
        <v>0</v>
      </c>
    </row>
    <row r="119" spans="2:16" ht="12.5">
      <c r="B119" s="7" t="str">
        <f t="shared" si="41"/>
        <v/>
      </c>
      <c r="C119" s="50">
        <f>IF(D93="","-",+C118+1)</f>
        <v>2034</v>
      </c>
      <c r="D119" s="12">
        <f>IF(F118+SUM(E$99:E118)=D$92,F118,D$92-SUM(E$99:E118))</f>
        <v>2899249.1974178222</v>
      </c>
      <c r="E119" s="377">
        <f t="shared" si="51"/>
        <v>120208.95454545454</v>
      </c>
      <c r="F119" s="55">
        <f t="shared" si="52"/>
        <v>2779040.2428723676</v>
      </c>
      <c r="G119" s="55">
        <f t="shared" si="53"/>
        <v>2839144.7201450951</v>
      </c>
      <c r="H119" s="379">
        <f t="shared" si="54"/>
        <v>473757.25499721046</v>
      </c>
      <c r="I119" s="398">
        <f t="shared" si="55"/>
        <v>473757.25499721046</v>
      </c>
      <c r="J119" s="54">
        <f t="shared" si="42"/>
        <v>0</v>
      </c>
      <c r="K119" s="54"/>
      <c r="L119" s="129"/>
      <c r="M119" s="54">
        <f t="shared" si="50"/>
        <v>0</v>
      </c>
      <c r="N119" s="129"/>
      <c r="O119" s="54">
        <f t="shared" si="43"/>
        <v>0</v>
      </c>
      <c r="P119" s="54">
        <f t="shared" si="44"/>
        <v>0</v>
      </c>
    </row>
    <row r="120" spans="2:16" ht="12.5">
      <c r="B120" s="7" t="str">
        <f t="shared" si="41"/>
        <v/>
      </c>
      <c r="C120" s="50">
        <f>IF(D93="","-",+C119+1)</f>
        <v>2035</v>
      </c>
      <c r="D120" s="12">
        <f>IF(F119+SUM(E$99:E119)=D$92,F119,D$92-SUM(E$99:E119))</f>
        <v>2779040.2428723676</v>
      </c>
      <c r="E120" s="377">
        <f t="shared" si="51"/>
        <v>120208.95454545454</v>
      </c>
      <c r="F120" s="55">
        <f t="shared" si="52"/>
        <v>2658831.288326913</v>
      </c>
      <c r="G120" s="55">
        <f t="shared" si="53"/>
        <v>2718935.7655996401</v>
      </c>
      <c r="H120" s="379">
        <f t="shared" si="54"/>
        <v>458788.07386421907</v>
      </c>
      <c r="I120" s="398">
        <f t="shared" si="55"/>
        <v>458788.07386421907</v>
      </c>
      <c r="J120" s="54">
        <f t="shared" si="42"/>
        <v>0</v>
      </c>
      <c r="K120" s="54"/>
      <c r="L120" s="129"/>
      <c r="M120" s="54">
        <f t="shared" si="50"/>
        <v>0</v>
      </c>
      <c r="N120" s="129"/>
      <c r="O120" s="54">
        <f t="shared" si="43"/>
        <v>0</v>
      </c>
      <c r="P120" s="54">
        <f t="shared" si="44"/>
        <v>0</v>
      </c>
    </row>
    <row r="121" spans="2:16" ht="12.5">
      <c r="B121" s="7" t="str">
        <f t="shared" si="41"/>
        <v/>
      </c>
      <c r="C121" s="50">
        <f>IF(D93="","-",+C120+1)</f>
        <v>2036</v>
      </c>
      <c r="D121" s="12">
        <f>IF(F120+SUM(E$99:E120)=D$92,F120,D$92-SUM(E$99:E120))</f>
        <v>2658831.288326913</v>
      </c>
      <c r="E121" s="377">
        <f t="shared" si="51"/>
        <v>120208.95454545454</v>
      </c>
      <c r="F121" s="55">
        <f t="shared" si="52"/>
        <v>2538622.3337814584</v>
      </c>
      <c r="G121" s="55">
        <f t="shared" si="53"/>
        <v>2598726.811054186</v>
      </c>
      <c r="H121" s="379">
        <f t="shared" si="54"/>
        <v>443818.89273122785</v>
      </c>
      <c r="I121" s="398">
        <f t="shared" si="55"/>
        <v>443818.89273122785</v>
      </c>
      <c r="J121" s="54">
        <f t="shared" si="42"/>
        <v>0</v>
      </c>
      <c r="K121" s="54"/>
      <c r="L121" s="129"/>
      <c r="M121" s="54">
        <f t="shared" si="50"/>
        <v>0</v>
      </c>
      <c r="N121" s="129"/>
      <c r="O121" s="54">
        <f t="shared" si="43"/>
        <v>0</v>
      </c>
      <c r="P121" s="54">
        <f t="shared" si="44"/>
        <v>0</v>
      </c>
    </row>
    <row r="122" spans="2:16" ht="12.5">
      <c r="B122" s="7" t="str">
        <f t="shared" si="41"/>
        <v/>
      </c>
      <c r="C122" s="50">
        <f>IF(D93="","-",+C121+1)</f>
        <v>2037</v>
      </c>
      <c r="D122" s="12">
        <f>IF(F121+SUM(E$99:E121)=D$92,F121,D$92-SUM(E$99:E121))</f>
        <v>2538622.3337814584</v>
      </c>
      <c r="E122" s="377">
        <f t="shared" si="51"/>
        <v>120208.95454545454</v>
      </c>
      <c r="F122" s="55">
        <f t="shared" si="52"/>
        <v>2418413.3792360038</v>
      </c>
      <c r="G122" s="55">
        <f t="shared" si="53"/>
        <v>2478517.8565087309</v>
      </c>
      <c r="H122" s="379">
        <f t="shared" si="54"/>
        <v>428849.71159823646</v>
      </c>
      <c r="I122" s="398">
        <f t="shared" si="55"/>
        <v>428849.71159823646</v>
      </c>
      <c r="J122" s="54">
        <f t="shared" si="42"/>
        <v>0</v>
      </c>
      <c r="K122" s="54"/>
      <c r="L122" s="129"/>
      <c r="M122" s="54">
        <f t="shared" si="50"/>
        <v>0</v>
      </c>
      <c r="N122" s="129"/>
      <c r="O122" s="54">
        <f t="shared" si="43"/>
        <v>0</v>
      </c>
      <c r="P122" s="54">
        <f t="shared" si="44"/>
        <v>0</v>
      </c>
    </row>
    <row r="123" spans="2:16" ht="12.5">
      <c r="B123" s="7" t="str">
        <f t="shared" si="41"/>
        <v/>
      </c>
      <c r="C123" s="50">
        <f>IF(D93="","-",+C122+1)</f>
        <v>2038</v>
      </c>
      <c r="D123" s="12">
        <f>IF(F122+SUM(E$99:E122)=D$92,F122,D$92-SUM(E$99:E122))</f>
        <v>2418413.3792360038</v>
      </c>
      <c r="E123" s="377">
        <f t="shared" si="51"/>
        <v>120208.95454545454</v>
      </c>
      <c r="F123" s="55">
        <f t="shared" si="52"/>
        <v>2298204.4246905493</v>
      </c>
      <c r="G123" s="55">
        <f t="shared" si="53"/>
        <v>2358308.9019632768</v>
      </c>
      <c r="H123" s="379">
        <f t="shared" si="54"/>
        <v>413880.53046524519</v>
      </c>
      <c r="I123" s="398">
        <f t="shared" si="55"/>
        <v>413880.53046524519</v>
      </c>
      <c r="J123" s="54">
        <f t="shared" si="42"/>
        <v>0</v>
      </c>
      <c r="K123" s="54"/>
      <c r="L123" s="129"/>
      <c r="M123" s="54">
        <f t="shared" si="50"/>
        <v>0</v>
      </c>
      <c r="N123" s="129"/>
      <c r="O123" s="54">
        <f t="shared" si="43"/>
        <v>0</v>
      </c>
      <c r="P123" s="54">
        <f t="shared" si="44"/>
        <v>0</v>
      </c>
    </row>
    <row r="124" spans="2:16" ht="12.5">
      <c r="B124" s="7" t="str">
        <f t="shared" si="41"/>
        <v/>
      </c>
      <c r="C124" s="50">
        <f>IF(D93="","-",+C123+1)</f>
        <v>2039</v>
      </c>
      <c r="D124" s="12">
        <f>IF(F123+SUM(E$99:E123)=D$92,F123,D$92-SUM(E$99:E123))</f>
        <v>2298204.4246905493</v>
      </c>
      <c r="E124" s="377">
        <f t="shared" si="51"/>
        <v>120208.95454545454</v>
      </c>
      <c r="F124" s="55">
        <f t="shared" si="52"/>
        <v>2177995.4701450947</v>
      </c>
      <c r="G124" s="55">
        <f t="shared" si="53"/>
        <v>2238099.9474178217</v>
      </c>
      <c r="H124" s="379">
        <f t="shared" si="54"/>
        <v>398911.34933225386</v>
      </c>
      <c r="I124" s="398">
        <f t="shared" si="55"/>
        <v>398911.34933225386</v>
      </c>
      <c r="J124" s="54">
        <f t="shared" si="42"/>
        <v>0</v>
      </c>
      <c r="K124" s="54"/>
      <c r="L124" s="129"/>
      <c r="M124" s="54">
        <f t="shared" si="50"/>
        <v>0</v>
      </c>
      <c r="N124" s="129"/>
      <c r="O124" s="54">
        <f t="shared" si="43"/>
        <v>0</v>
      </c>
      <c r="P124" s="54">
        <f t="shared" si="44"/>
        <v>0</v>
      </c>
    </row>
    <row r="125" spans="2:16" ht="12.5">
      <c r="B125" s="7" t="str">
        <f t="shared" si="41"/>
        <v/>
      </c>
      <c r="C125" s="50">
        <f>IF(D93="","-",+C124+1)</f>
        <v>2040</v>
      </c>
      <c r="D125" s="12">
        <f>IF(F124+SUM(E$99:E124)=D$92,F124,D$92-SUM(E$99:E124))</f>
        <v>2177995.4701450947</v>
      </c>
      <c r="E125" s="377">
        <f t="shared" si="51"/>
        <v>120208.95454545454</v>
      </c>
      <c r="F125" s="55">
        <f t="shared" si="52"/>
        <v>2057786.5155996401</v>
      </c>
      <c r="G125" s="55">
        <f t="shared" si="53"/>
        <v>2117890.9928723676</v>
      </c>
      <c r="H125" s="379">
        <f t="shared" si="54"/>
        <v>383942.16819926258</v>
      </c>
      <c r="I125" s="398">
        <f t="shared" si="55"/>
        <v>383942.16819926258</v>
      </c>
      <c r="J125" s="54">
        <f t="shared" si="42"/>
        <v>0</v>
      </c>
      <c r="K125" s="54"/>
      <c r="L125" s="129"/>
      <c r="M125" s="54">
        <f t="shared" si="50"/>
        <v>0</v>
      </c>
      <c r="N125" s="129"/>
      <c r="O125" s="54">
        <f t="shared" si="43"/>
        <v>0</v>
      </c>
      <c r="P125" s="54">
        <f t="shared" si="44"/>
        <v>0</v>
      </c>
    </row>
    <row r="126" spans="2:16" ht="12.5">
      <c r="B126" s="7" t="str">
        <f t="shared" si="41"/>
        <v/>
      </c>
      <c r="C126" s="50">
        <f>IF(D93="","-",+C125+1)</f>
        <v>2041</v>
      </c>
      <c r="D126" s="12">
        <f>IF(F125+SUM(E$99:E125)=D$92,F125,D$92-SUM(E$99:E125))</f>
        <v>2057786.5155996401</v>
      </c>
      <c r="E126" s="377">
        <f t="shared" si="51"/>
        <v>120208.95454545454</v>
      </c>
      <c r="F126" s="55">
        <f t="shared" si="52"/>
        <v>1937577.5610541855</v>
      </c>
      <c r="G126" s="55">
        <f t="shared" si="53"/>
        <v>1997682.0383269128</v>
      </c>
      <c r="H126" s="379">
        <f t="shared" si="54"/>
        <v>368972.98706627125</v>
      </c>
      <c r="I126" s="398">
        <f t="shared" si="55"/>
        <v>368972.98706627125</v>
      </c>
      <c r="J126" s="54">
        <f t="shared" si="42"/>
        <v>0</v>
      </c>
      <c r="K126" s="54"/>
      <c r="L126" s="129"/>
      <c r="M126" s="54">
        <f t="shared" si="50"/>
        <v>0</v>
      </c>
      <c r="N126" s="129"/>
      <c r="O126" s="54">
        <f t="shared" si="43"/>
        <v>0</v>
      </c>
      <c r="P126" s="54">
        <f t="shared" si="44"/>
        <v>0</v>
      </c>
    </row>
    <row r="127" spans="2:16" ht="12.5">
      <c r="B127" s="7" t="str">
        <f t="shared" si="41"/>
        <v/>
      </c>
      <c r="C127" s="50">
        <f>IF(D93="","-",+C126+1)</f>
        <v>2042</v>
      </c>
      <c r="D127" s="12">
        <f>IF(F126+SUM(E$99:E126)=D$92,F126,D$92-SUM(E$99:E126))</f>
        <v>1937577.5610541855</v>
      </c>
      <c r="E127" s="377">
        <f t="shared" si="51"/>
        <v>120208.95454545454</v>
      </c>
      <c r="F127" s="55">
        <f t="shared" si="52"/>
        <v>1817368.6065087309</v>
      </c>
      <c r="G127" s="55">
        <f t="shared" si="53"/>
        <v>1877473.0837814582</v>
      </c>
      <c r="H127" s="379">
        <f t="shared" si="54"/>
        <v>354003.80593327997</v>
      </c>
      <c r="I127" s="398">
        <f t="shared" si="55"/>
        <v>354003.80593327997</v>
      </c>
      <c r="J127" s="54">
        <f t="shared" si="42"/>
        <v>0</v>
      </c>
      <c r="K127" s="54"/>
      <c r="L127" s="129"/>
      <c r="M127" s="54">
        <f t="shared" si="50"/>
        <v>0</v>
      </c>
      <c r="N127" s="129"/>
      <c r="O127" s="54">
        <f t="shared" si="43"/>
        <v>0</v>
      </c>
      <c r="P127" s="54">
        <f t="shared" si="44"/>
        <v>0</v>
      </c>
    </row>
    <row r="128" spans="2:16" ht="12.5">
      <c r="B128" s="7" t="str">
        <f t="shared" si="41"/>
        <v/>
      </c>
      <c r="C128" s="50">
        <f>IF(D93="","-",+C127+1)</f>
        <v>2043</v>
      </c>
      <c r="D128" s="12">
        <f>IF(F127+SUM(E$99:E127)=D$92,F127,D$92-SUM(E$99:E127))</f>
        <v>1817368.6065087309</v>
      </c>
      <c r="E128" s="377">
        <f t="shared" si="51"/>
        <v>120208.95454545454</v>
      </c>
      <c r="F128" s="55">
        <f t="shared" si="52"/>
        <v>1697159.6519632763</v>
      </c>
      <c r="G128" s="55">
        <f t="shared" si="53"/>
        <v>1757264.1292360036</v>
      </c>
      <c r="H128" s="379">
        <f t="shared" si="54"/>
        <v>339034.62480028864</v>
      </c>
      <c r="I128" s="398">
        <f t="shared" si="55"/>
        <v>339034.62480028864</v>
      </c>
      <c r="J128" s="54">
        <f t="shared" si="42"/>
        <v>0</v>
      </c>
      <c r="K128" s="54"/>
      <c r="L128" s="129"/>
      <c r="M128" s="54">
        <f t="shared" si="50"/>
        <v>0</v>
      </c>
      <c r="N128" s="129"/>
      <c r="O128" s="54">
        <f t="shared" si="43"/>
        <v>0</v>
      </c>
      <c r="P128" s="54">
        <f t="shared" si="44"/>
        <v>0</v>
      </c>
    </row>
    <row r="129" spans="2:16" ht="12.5">
      <c r="B129" s="7" t="str">
        <f t="shared" si="41"/>
        <v/>
      </c>
      <c r="C129" s="50">
        <f>IF(D93="","-",+C128+1)</f>
        <v>2044</v>
      </c>
      <c r="D129" s="12">
        <f>IF(F128+SUM(E$99:E128)=D$92,F128,D$92-SUM(E$99:E128))</f>
        <v>1697159.6519632763</v>
      </c>
      <c r="E129" s="377">
        <f t="shared" si="51"/>
        <v>120208.95454545454</v>
      </c>
      <c r="F129" s="55">
        <f t="shared" si="52"/>
        <v>1576950.6974178217</v>
      </c>
      <c r="G129" s="55">
        <f t="shared" si="53"/>
        <v>1637055.174690549</v>
      </c>
      <c r="H129" s="379">
        <f t="shared" si="54"/>
        <v>324065.44366729737</v>
      </c>
      <c r="I129" s="398">
        <f t="shared" si="55"/>
        <v>324065.44366729737</v>
      </c>
      <c r="J129" s="54">
        <f t="shared" si="42"/>
        <v>0</v>
      </c>
      <c r="K129" s="54"/>
      <c r="L129" s="129"/>
      <c r="M129" s="54">
        <f t="shared" si="50"/>
        <v>0</v>
      </c>
      <c r="N129" s="129"/>
      <c r="O129" s="54">
        <f t="shared" si="43"/>
        <v>0</v>
      </c>
      <c r="P129" s="54">
        <f t="shared" si="44"/>
        <v>0</v>
      </c>
    </row>
    <row r="130" spans="2:16" ht="12.5">
      <c r="B130" s="7" t="str">
        <f t="shared" si="41"/>
        <v/>
      </c>
      <c r="C130" s="50">
        <f>IF(D93="","-",+C129+1)</f>
        <v>2045</v>
      </c>
      <c r="D130" s="12">
        <f>IF(F129+SUM(E$99:E129)=D$92,F129,D$92-SUM(E$99:E129))</f>
        <v>1576950.6974178217</v>
      </c>
      <c r="E130" s="377">
        <f t="shared" si="51"/>
        <v>120208.95454545454</v>
      </c>
      <c r="F130" s="55">
        <f t="shared" si="52"/>
        <v>1456741.7428723671</v>
      </c>
      <c r="G130" s="55">
        <f t="shared" si="53"/>
        <v>1516846.2201450944</v>
      </c>
      <c r="H130" s="379">
        <f t="shared" si="54"/>
        <v>309096.26253430604</v>
      </c>
      <c r="I130" s="398">
        <f t="shared" si="55"/>
        <v>309096.26253430604</v>
      </c>
      <c r="J130" s="54">
        <f t="shared" si="42"/>
        <v>0</v>
      </c>
      <c r="K130" s="54"/>
      <c r="L130" s="129"/>
      <c r="M130" s="54">
        <f t="shared" si="50"/>
        <v>0</v>
      </c>
      <c r="N130" s="129"/>
      <c r="O130" s="54">
        <f t="shared" si="43"/>
        <v>0</v>
      </c>
      <c r="P130" s="54">
        <f t="shared" si="44"/>
        <v>0</v>
      </c>
    </row>
    <row r="131" spans="2:16" ht="12.5">
      <c r="B131" s="7" t="str">
        <f t="shared" si="41"/>
        <v/>
      </c>
      <c r="C131" s="50">
        <f>IF(D93="","-",+C130+1)</f>
        <v>2046</v>
      </c>
      <c r="D131" s="12">
        <f>IF(F130+SUM(E$99:E130)=D$92,F130,D$92-SUM(E$99:E130))</f>
        <v>1456741.7428723671</v>
      </c>
      <c r="E131" s="377">
        <f t="shared" si="51"/>
        <v>120208.95454545454</v>
      </c>
      <c r="F131" s="55">
        <f t="shared" si="52"/>
        <v>1336532.7883269126</v>
      </c>
      <c r="G131" s="55">
        <f t="shared" si="53"/>
        <v>1396637.2655996399</v>
      </c>
      <c r="H131" s="379">
        <f t="shared" si="54"/>
        <v>294127.0814013147</v>
      </c>
      <c r="I131" s="398">
        <f t="shared" si="55"/>
        <v>294127.0814013147</v>
      </c>
      <c r="J131" s="54">
        <f t="shared" si="42"/>
        <v>0</v>
      </c>
      <c r="K131" s="54"/>
      <c r="L131" s="129"/>
      <c r="M131" s="54">
        <f t="shared" ref="M131:M154" si="56">IF(L541&lt;&gt;0,+H541-L541,0)</f>
        <v>0</v>
      </c>
      <c r="N131" s="129"/>
      <c r="O131" s="54">
        <f t="shared" ref="O131:O154" si="57">IF(N541&lt;&gt;0,+I541-N541,0)</f>
        <v>0</v>
      </c>
      <c r="P131" s="54">
        <f t="shared" ref="P131:P154" si="58">+O541-M541</f>
        <v>0</v>
      </c>
    </row>
    <row r="132" spans="2:16" ht="12.5">
      <c r="B132" s="7" t="str">
        <f t="shared" si="41"/>
        <v/>
      </c>
      <c r="C132" s="50">
        <f>IF(D93="","-",+C131+1)</f>
        <v>2047</v>
      </c>
      <c r="D132" s="12">
        <f>IF(F131+SUM(E$99:E131)=D$92,F131,D$92-SUM(E$99:E131))</f>
        <v>1336532.7883269126</v>
      </c>
      <c r="E132" s="377">
        <f t="shared" si="51"/>
        <v>120208.95454545454</v>
      </c>
      <c r="F132" s="55">
        <f t="shared" si="52"/>
        <v>1216323.833781458</v>
      </c>
      <c r="G132" s="55">
        <f t="shared" si="53"/>
        <v>1276428.3110541853</v>
      </c>
      <c r="H132" s="379">
        <f t="shared" si="54"/>
        <v>279157.90026832343</v>
      </c>
      <c r="I132" s="398">
        <f t="shared" si="55"/>
        <v>279157.90026832343</v>
      </c>
      <c r="J132" s="54">
        <f t="shared" si="42"/>
        <v>0</v>
      </c>
      <c r="K132" s="54"/>
      <c r="L132" s="129"/>
      <c r="M132" s="54">
        <f t="shared" si="56"/>
        <v>0</v>
      </c>
      <c r="N132" s="129"/>
      <c r="O132" s="54">
        <f t="shared" si="57"/>
        <v>0</v>
      </c>
      <c r="P132" s="54">
        <f t="shared" si="58"/>
        <v>0</v>
      </c>
    </row>
    <row r="133" spans="2:16" ht="12.5">
      <c r="B133" s="7" t="str">
        <f t="shared" si="41"/>
        <v/>
      </c>
      <c r="C133" s="50">
        <f>IF(D93="","-",+C132+1)</f>
        <v>2048</v>
      </c>
      <c r="D133" s="12">
        <f>IF(F132+SUM(E$99:E132)=D$92,F132,D$92-SUM(E$99:E132))</f>
        <v>1216323.833781458</v>
      </c>
      <c r="E133" s="377">
        <f t="shared" si="51"/>
        <v>120208.95454545454</v>
      </c>
      <c r="F133" s="55">
        <f t="shared" si="52"/>
        <v>1096114.8792360034</v>
      </c>
      <c r="G133" s="55">
        <f t="shared" si="53"/>
        <v>1156219.3565087307</v>
      </c>
      <c r="H133" s="379">
        <f t="shared" si="54"/>
        <v>264188.7191353321</v>
      </c>
      <c r="I133" s="398">
        <f t="shared" si="55"/>
        <v>264188.7191353321</v>
      </c>
      <c r="J133" s="54">
        <f t="shared" si="42"/>
        <v>0</v>
      </c>
      <c r="K133" s="54"/>
      <c r="L133" s="129"/>
      <c r="M133" s="54">
        <f t="shared" si="56"/>
        <v>0</v>
      </c>
      <c r="N133" s="129"/>
      <c r="O133" s="54">
        <f t="shared" si="57"/>
        <v>0</v>
      </c>
      <c r="P133" s="54">
        <f t="shared" si="58"/>
        <v>0</v>
      </c>
    </row>
    <row r="134" spans="2:16" ht="12.5">
      <c r="B134" s="7" t="str">
        <f t="shared" si="41"/>
        <v/>
      </c>
      <c r="C134" s="50">
        <f>IF(D93="","-",+C133+1)</f>
        <v>2049</v>
      </c>
      <c r="D134" s="12">
        <f>IF(F133+SUM(E$99:E133)=D$92,F133,D$92-SUM(E$99:E133))</f>
        <v>1096114.8792360034</v>
      </c>
      <c r="E134" s="377">
        <f t="shared" si="51"/>
        <v>120208.95454545454</v>
      </c>
      <c r="F134" s="55">
        <f t="shared" si="52"/>
        <v>975905.9246905488</v>
      </c>
      <c r="G134" s="55">
        <f t="shared" si="53"/>
        <v>1036010.4019632761</v>
      </c>
      <c r="H134" s="379">
        <f t="shared" si="54"/>
        <v>249219.53800234079</v>
      </c>
      <c r="I134" s="398">
        <f t="shared" si="55"/>
        <v>249219.53800234079</v>
      </c>
      <c r="J134" s="54">
        <f t="shared" si="42"/>
        <v>0</v>
      </c>
      <c r="K134" s="54"/>
      <c r="L134" s="129"/>
      <c r="M134" s="54">
        <f t="shared" si="56"/>
        <v>0</v>
      </c>
      <c r="N134" s="129"/>
      <c r="O134" s="54">
        <f t="shared" si="57"/>
        <v>0</v>
      </c>
      <c r="P134" s="54">
        <f t="shared" si="58"/>
        <v>0</v>
      </c>
    </row>
    <row r="135" spans="2:16" ht="12.5">
      <c r="B135" s="7" t="str">
        <f t="shared" si="41"/>
        <v/>
      </c>
      <c r="C135" s="50">
        <f>IF(D93="","-",+C134+1)</f>
        <v>2050</v>
      </c>
      <c r="D135" s="12">
        <f>IF(F134+SUM(E$99:E134)=D$92,F134,D$92-SUM(E$99:E134))</f>
        <v>975905.9246905488</v>
      </c>
      <c r="E135" s="377">
        <f t="shared" si="51"/>
        <v>120208.95454545454</v>
      </c>
      <c r="F135" s="55">
        <f t="shared" si="52"/>
        <v>855696.97014509421</v>
      </c>
      <c r="G135" s="55">
        <f t="shared" si="53"/>
        <v>915801.4474178215</v>
      </c>
      <c r="H135" s="379">
        <f t="shared" si="54"/>
        <v>234250.35686934949</v>
      </c>
      <c r="I135" s="398">
        <f t="shared" si="55"/>
        <v>234250.35686934949</v>
      </c>
      <c r="J135" s="54">
        <f t="shared" si="42"/>
        <v>0</v>
      </c>
      <c r="K135" s="54"/>
      <c r="L135" s="129"/>
      <c r="M135" s="54">
        <f t="shared" si="56"/>
        <v>0</v>
      </c>
      <c r="N135" s="129"/>
      <c r="O135" s="54">
        <f t="shared" si="57"/>
        <v>0</v>
      </c>
      <c r="P135" s="54">
        <f t="shared" si="58"/>
        <v>0</v>
      </c>
    </row>
    <row r="136" spans="2:16" ht="12.5">
      <c r="B136" s="7" t="str">
        <f t="shared" si="41"/>
        <v/>
      </c>
      <c r="C136" s="50">
        <f>IF(D93="","-",+C135+1)</f>
        <v>2051</v>
      </c>
      <c r="D136" s="12">
        <f>IF(F135+SUM(E$99:E135)=D$92,F135,D$92-SUM(E$99:E135))</f>
        <v>855696.97014509421</v>
      </c>
      <c r="E136" s="377">
        <f t="shared" si="51"/>
        <v>120208.95454545454</v>
      </c>
      <c r="F136" s="55">
        <f t="shared" si="52"/>
        <v>735488.01559963962</v>
      </c>
      <c r="G136" s="55">
        <f t="shared" si="53"/>
        <v>795592.49287236691</v>
      </c>
      <c r="H136" s="379">
        <f t="shared" si="54"/>
        <v>219281.17573635816</v>
      </c>
      <c r="I136" s="398">
        <f t="shared" si="55"/>
        <v>219281.17573635816</v>
      </c>
      <c r="J136" s="54">
        <f t="shared" si="42"/>
        <v>0</v>
      </c>
      <c r="K136" s="54"/>
      <c r="L136" s="129"/>
      <c r="M136" s="54">
        <f t="shared" si="56"/>
        <v>0</v>
      </c>
      <c r="N136" s="129"/>
      <c r="O136" s="54">
        <f t="shared" si="57"/>
        <v>0</v>
      </c>
      <c r="P136" s="54">
        <f t="shared" si="58"/>
        <v>0</v>
      </c>
    </row>
    <row r="137" spans="2:16" ht="12.5">
      <c r="B137" s="7" t="str">
        <f t="shared" si="41"/>
        <v/>
      </c>
      <c r="C137" s="50">
        <f>IF(D93="","-",+C136+1)</f>
        <v>2052</v>
      </c>
      <c r="D137" s="12">
        <f>IF(F136+SUM(E$99:E136)=D$92,F136,D$92-SUM(E$99:E136))</f>
        <v>735488.01559963962</v>
      </c>
      <c r="E137" s="377">
        <f t="shared" si="51"/>
        <v>120208.95454545454</v>
      </c>
      <c r="F137" s="55">
        <f t="shared" si="52"/>
        <v>615279.06105418503</v>
      </c>
      <c r="G137" s="55">
        <f t="shared" si="53"/>
        <v>675383.53832691233</v>
      </c>
      <c r="H137" s="379">
        <f t="shared" si="54"/>
        <v>204311.99460336688</v>
      </c>
      <c r="I137" s="398">
        <f t="shared" si="55"/>
        <v>204311.99460336688</v>
      </c>
      <c r="J137" s="54">
        <f t="shared" si="42"/>
        <v>0</v>
      </c>
      <c r="K137" s="54"/>
      <c r="L137" s="129"/>
      <c r="M137" s="54">
        <f t="shared" si="56"/>
        <v>0</v>
      </c>
      <c r="N137" s="129"/>
      <c r="O137" s="54">
        <f t="shared" si="57"/>
        <v>0</v>
      </c>
      <c r="P137" s="54">
        <f t="shared" si="58"/>
        <v>0</v>
      </c>
    </row>
    <row r="138" spans="2:16" ht="12.5">
      <c r="B138" s="7" t="str">
        <f t="shared" si="41"/>
        <v/>
      </c>
      <c r="C138" s="50">
        <f>IF(D93="","-",+C137+1)</f>
        <v>2053</v>
      </c>
      <c r="D138" s="12">
        <f>IF(F137+SUM(E$99:E137)=D$92,F137,D$92-SUM(E$99:E137))</f>
        <v>615279.06105418503</v>
      </c>
      <c r="E138" s="377">
        <f t="shared" si="51"/>
        <v>120208.95454545454</v>
      </c>
      <c r="F138" s="55">
        <f t="shared" si="52"/>
        <v>495070.1065087305</v>
      </c>
      <c r="G138" s="55">
        <f t="shared" si="53"/>
        <v>555174.58378145774</v>
      </c>
      <c r="H138" s="379">
        <f t="shared" si="54"/>
        <v>189342.81347037555</v>
      </c>
      <c r="I138" s="398">
        <f t="shared" si="55"/>
        <v>189342.81347037555</v>
      </c>
      <c r="J138" s="54">
        <f t="shared" si="42"/>
        <v>0</v>
      </c>
      <c r="K138" s="54"/>
      <c r="L138" s="129"/>
      <c r="M138" s="54">
        <f t="shared" si="56"/>
        <v>0</v>
      </c>
      <c r="N138" s="129"/>
      <c r="O138" s="54">
        <f t="shared" si="57"/>
        <v>0</v>
      </c>
      <c r="P138" s="54">
        <f t="shared" si="58"/>
        <v>0</v>
      </c>
    </row>
    <row r="139" spans="2:16" ht="12.5">
      <c r="B139" s="7" t="str">
        <f t="shared" si="41"/>
        <v/>
      </c>
      <c r="C139" s="50">
        <f>IF(D93="","-",+C138+1)</f>
        <v>2054</v>
      </c>
      <c r="D139" s="12">
        <f>IF(F138+SUM(E$99:E138)=D$92,F138,D$92-SUM(E$99:E138))</f>
        <v>495070.1065087305</v>
      </c>
      <c r="E139" s="377">
        <f t="shared" si="51"/>
        <v>120208.95454545454</v>
      </c>
      <c r="F139" s="55">
        <f t="shared" si="52"/>
        <v>374861.15196327597</v>
      </c>
      <c r="G139" s="55">
        <f t="shared" si="53"/>
        <v>434965.62923600327</v>
      </c>
      <c r="H139" s="379">
        <f t="shared" si="54"/>
        <v>174373.63233738428</v>
      </c>
      <c r="I139" s="398">
        <f t="shared" si="55"/>
        <v>174373.63233738428</v>
      </c>
      <c r="J139" s="54">
        <f t="shared" si="42"/>
        <v>0</v>
      </c>
      <c r="K139" s="54"/>
      <c r="L139" s="129"/>
      <c r="M139" s="54">
        <f t="shared" si="56"/>
        <v>0</v>
      </c>
      <c r="N139" s="129"/>
      <c r="O139" s="54">
        <f t="shared" si="57"/>
        <v>0</v>
      </c>
      <c r="P139" s="54">
        <f t="shared" si="58"/>
        <v>0</v>
      </c>
    </row>
    <row r="140" spans="2:16" ht="12.5">
      <c r="B140" s="7" t="str">
        <f t="shared" si="41"/>
        <v/>
      </c>
      <c r="C140" s="50">
        <f>IF(D93="","-",+C139+1)</f>
        <v>2055</v>
      </c>
      <c r="D140" s="12">
        <f>IF(F139+SUM(E$99:E139)=D$92,F139,D$92-SUM(E$99:E139))</f>
        <v>374861.15196327597</v>
      </c>
      <c r="E140" s="377">
        <f t="shared" si="51"/>
        <v>120208.95454545454</v>
      </c>
      <c r="F140" s="55">
        <f t="shared" si="52"/>
        <v>254652.19741782144</v>
      </c>
      <c r="G140" s="55">
        <f t="shared" si="53"/>
        <v>314756.67469054868</v>
      </c>
      <c r="H140" s="379">
        <f t="shared" si="54"/>
        <v>159404.45120439294</v>
      </c>
      <c r="I140" s="398">
        <f t="shared" si="55"/>
        <v>159404.45120439294</v>
      </c>
      <c r="J140" s="54">
        <f t="shared" si="42"/>
        <v>0</v>
      </c>
      <c r="K140" s="54"/>
      <c r="L140" s="129"/>
      <c r="M140" s="54">
        <f t="shared" si="56"/>
        <v>0</v>
      </c>
      <c r="N140" s="129"/>
      <c r="O140" s="54">
        <f t="shared" si="57"/>
        <v>0</v>
      </c>
      <c r="P140" s="54">
        <f t="shared" si="58"/>
        <v>0</v>
      </c>
    </row>
    <row r="141" spans="2:16" ht="12.5">
      <c r="B141" s="7" t="str">
        <f t="shared" si="41"/>
        <v/>
      </c>
      <c r="C141" s="50">
        <f>IF(D93="","-",+C140+1)</f>
        <v>2056</v>
      </c>
      <c r="D141" s="12">
        <f>IF(F140+SUM(E$99:E140)=D$92,F140,D$92-SUM(E$99:E140))</f>
        <v>254652.19741782144</v>
      </c>
      <c r="E141" s="377">
        <f t="shared" si="51"/>
        <v>120208.95454545454</v>
      </c>
      <c r="F141" s="55">
        <f t="shared" si="52"/>
        <v>134443.24287236691</v>
      </c>
      <c r="G141" s="55">
        <f t="shared" si="53"/>
        <v>194547.72014509418</v>
      </c>
      <c r="H141" s="379">
        <f t="shared" si="54"/>
        <v>144435.27007140167</v>
      </c>
      <c r="I141" s="398">
        <f t="shared" si="55"/>
        <v>144435.27007140167</v>
      </c>
      <c r="J141" s="54">
        <f t="shared" si="42"/>
        <v>0</v>
      </c>
      <c r="K141" s="54"/>
      <c r="L141" s="129"/>
      <c r="M141" s="54">
        <f t="shared" si="56"/>
        <v>0</v>
      </c>
      <c r="N141" s="129"/>
      <c r="O141" s="54">
        <f t="shared" si="57"/>
        <v>0</v>
      </c>
      <c r="P141" s="54">
        <f t="shared" si="58"/>
        <v>0</v>
      </c>
    </row>
    <row r="142" spans="2:16" ht="12.5">
      <c r="B142" s="7" t="str">
        <f t="shared" si="41"/>
        <v/>
      </c>
      <c r="C142" s="50">
        <f>IF(D93="","-",+C141+1)</f>
        <v>2057</v>
      </c>
      <c r="D142" s="12">
        <f>IF(F141+SUM(E$99:E141)=D$92,F141,D$92-SUM(E$99:E141))</f>
        <v>134443.24287236691</v>
      </c>
      <c r="E142" s="377">
        <f t="shared" si="51"/>
        <v>120208.95454545454</v>
      </c>
      <c r="F142" s="55">
        <f t="shared" si="52"/>
        <v>14234.28832691237</v>
      </c>
      <c r="G142" s="55">
        <f t="shared" si="53"/>
        <v>74338.76559963965</v>
      </c>
      <c r="H142" s="379">
        <f t="shared" si="54"/>
        <v>129466.08893841035</v>
      </c>
      <c r="I142" s="398">
        <f t="shared" si="55"/>
        <v>129466.08893841035</v>
      </c>
      <c r="J142" s="54">
        <f t="shared" si="42"/>
        <v>0</v>
      </c>
      <c r="K142" s="54"/>
      <c r="L142" s="129"/>
      <c r="M142" s="54">
        <f t="shared" si="56"/>
        <v>0</v>
      </c>
      <c r="N142" s="129"/>
      <c r="O142" s="54">
        <f t="shared" si="57"/>
        <v>0</v>
      </c>
      <c r="P142" s="54">
        <f t="shared" si="58"/>
        <v>0</v>
      </c>
    </row>
    <row r="143" spans="2:16" ht="12.5">
      <c r="B143" s="7" t="str">
        <f t="shared" si="41"/>
        <v/>
      </c>
      <c r="C143" s="50">
        <f>IF(D93="","-",+C142+1)</f>
        <v>2058</v>
      </c>
      <c r="D143" s="12">
        <f>IF(F142+SUM(E$99:E142)=D$92,F142,D$92-SUM(E$99:E142))</f>
        <v>14234.28832691237</v>
      </c>
      <c r="E143" s="377">
        <f t="shared" si="51"/>
        <v>14234.28832691237</v>
      </c>
      <c r="F143" s="55">
        <f t="shared" si="52"/>
        <v>0</v>
      </c>
      <c r="G143" s="55">
        <f t="shared" si="53"/>
        <v>7117.1441634561852</v>
      </c>
      <c r="H143" s="379">
        <f t="shared" si="54"/>
        <v>15120.560240142449</v>
      </c>
      <c r="I143" s="398">
        <f t="shared" si="55"/>
        <v>15120.560240142449</v>
      </c>
      <c r="J143" s="54">
        <f t="shared" si="42"/>
        <v>0</v>
      </c>
      <c r="K143" s="54"/>
      <c r="L143" s="129"/>
      <c r="M143" s="54">
        <f t="shared" si="56"/>
        <v>0</v>
      </c>
      <c r="N143" s="129"/>
      <c r="O143" s="54">
        <f t="shared" si="57"/>
        <v>0</v>
      </c>
      <c r="P143" s="54">
        <f t="shared" si="58"/>
        <v>0</v>
      </c>
    </row>
    <row r="144" spans="2:16" ht="12.5">
      <c r="B144" s="7" t="str">
        <f t="shared" si="41"/>
        <v/>
      </c>
      <c r="C144" s="50">
        <f>IF(D93="","-",+C143+1)</f>
        <v>2059</v>
      </c>
      <c r="D144" s="12">
        <f>IF(F143+SUM(E$99:E143)=D$92,F143,D$92-SUM(E$99:E143))</f>
        <v>0</v>
      </c>
      <c r="E144" s="377">
        <f t="shared" si="51"/>
        <v>0</v>
      </c>
      <c r="F144" s="55">
        <f t="shared" si="52"/>
        <v>0</v>
      </c>
      <c r="G144" s="55">
        <f t="shared" si="53"/>
        <v>0</v>
      </c>
      <c r="H144" s="379">
        <f t="shared" si="54"/>
        <v>0</v>
      </c>
      <c r="I144" s="398">
        <f t="shared" si="55"/>
        <v>0</v>
      </c>
      <c r="J144" s="54">
        <f t="shared" si="42"/>
        <v>0</v>
      </c>
      <c r="K144" s="54"/>
      <c r="L144" s="129"/>
      <c r="M144" s="54">
        <f t="shared" si="56"/>
        <v>0</v>
      </c>
      <c r="N144" s="129"/>
      <c r="O144" s="54">
        <f t="shared" si="57"/>
        <v>0</v>
      </c>
      <c r="P144" s="54">
        <f t="shared" si="58"/>
        <v>0</v>
      </c>
    </row>
    <row r="145" spans="2:16" ht="12.5">
      <c r="B145" s="7" t="str">
        <f t="shared" si="41"/>
        <v/>
      </c>
      <c r="C145" s="50">
        <f>IF(D93="","-",+C144+1)</f>
        <v>2060</v>
      </c>
      <c r="D145" s="12">
        <f>IF(F144+SUM(E$99:E144)=D$92,F144,D$92-SUM(E$99:E144))</f>
        <v>0</v>
      </c>
      <c r="E145" s="377">
        <f t="shared" si="51"/>
        <v>0</v>
      </c>
      <c r="F145" s="55">
        <f t="shared" si="52"/>
        <v>0</v>
      </c>
      <c r="G145" s="55">
        <f t="shared" si="53"/>
        <v>0</v>
      </c>
      <c r="H145" s="379">
        <f t="shared" si="54"/>
        <v>0</v>
      </c>
      <c r="I145" s="398">
        <f t="shared" si="55"/>
        <v>0</v>
      </c>
      <c r="J145" s="54">
        <f t="shared" si="42"/>
        <v>0</v>
      </c>
      <c r="K145" s="54"/>
      <c r="L145" s="129"/>
      <c r="M145" s="54">
        <f t="shared" si="56"/>
        <v>0</v>
      </c>
      <c r="N145" s="129"/>
      <c r="O145" s="54">
        <f t="shared" si="57"/>
        <v>0</v>
      </c>
      <c r="P145" s="54">
        <f t="shared" si="58"/>
        <v>0</v>
      </c>
    </row>
    <row r="146" spans="2:16" ht="12.5">
      <c r="B146" s="7" t="str">
        <f t="shared" si="41"/>
        <v/>
      </c>
      <c r="C146" s="50">
        <f>IF(D93="","-",+C145+1)</f>
        <v>2061</v>
      </c>
      <c r="D146" s="12">
        <f>IF(F145+SUM(E$99:E145)=D$92,F145,D$92-SUM(E$99:E145))</f>
        <v>0</v>
      </c>
      <c r="E146" s="377">
        <f t="shared" si="51"/>
        <v>0</v>
      </c>
      <c r="F146" s="55">
        <f t="shared" si="52"/>
        <v>0</v>
      </c>
      <c r="G146" s="55">
        <f t="shared" si="53"/>
        <v>0</v>
      </c>
      <c r="H146" s="379">
        <f t="shared" si="54"/>
        <v>0</v>
      </c>
      <c r="I146" s="398">
        <f t="shared" si="55"/>
        <v>0</v>
      </c>
      <c r="J146" s="54">
        <f t="shared" si="42"/>
        <v>0</v>
      </c>
      <c r="K146" s="54"/>
      <c r="L146" s="129"/>
      <c r="M146" s="54">
        <f t="shared" si="56"/>
        <v>0</v>
      </c>
      <c r="N146" s="129"/>
      <c r="O146" s="54">
        <f t="shared" si="57"/>
        <v>0</v>
      </c>
      <c r="P146" s="54">
        <f t="shared" si="58"/>
        <v>0</v>
      </c>
    </row>
    <row r="147" spans="2:16" ht="12.5">
      <c r="B147" s="7" t="str">
        <f t="shared" si="41"/>
        <v/>
      </c>
      <c r="C147" s="50">
        <f>IF(D93="","-",+C146+1)</f>
        <v>2062</v>
      </c>
      <c r="D147" s="12">
        <f>IF(F146+SUM(E$99:E146)=D$92,F146,D$92-SUM(E$99:E146))</f>
        <v>0</v>
      </c>
      <c r="E147" s="377">
        <f t="shared" si="51"/>
        <v>0</v>
      </c>
      <c r="F147" s="55">
        <f t="shared" si="52"/>
        <v>0</v>
      </c>
      <c r="G147" s="55">
        <f t="shared" si="53"/>
        <v>0</v>
      </c>
      <c r="H147" s="379">
        <f t="shared" si="54"/>
        <v>0</v>
      </c>
      <c r="I147" s="398">
        <f t="shared" si="55"/>
        <v>0</v>
      </c>
      <c r="J147" s="54">
        <f t="shared" si="42"/>
        <v>0</v>
      </c>
      <c r="K147" s="54"/>
      <c r="L147" s="129"/>
      <c r="M147" s="54">
        <f t="shared" si="56"/>
        <v>0</v>
      </c>
      <c r="N147" s="129"/>
      <c r="O147" s="54">
        <f t="shared" si="57"/>
        <v>0</v>
      </c>
      <c r="P147" s="54">
        <f t="shared" si="58"/>
        <v>0</v>
      </c>
    </row>
    <row r="148" spans="2:16" ht="12.5">
      <c r="B148" s="7" t="str">
        <f t="shared" si="41"/>
        <v/>
      </c>
      <c r="C148" s="50">
        <f>IF(D93="","-",+C147+1)</f>
        <v>2063</v>
      </c>
      <c r="D148" s="12">
        <f>IF(F147+SUM(E$99:E147)=D$92,F147,D$92-SUM(E$99:E147))</f>
        <v>0</v>
      </c>
      <c r="E148" s="377">
        <f t="shared" si="51"/>
        <v>0</v>
      </c>
      <c r="F148" s="55">
        <f t="shared" si="52"/>
        <v>0</v>
      </c>
      <c r="G148" s="55">
        <f t="shared" si="53"/>
        <v>0</v>
      </c>
      <c r="H148" s="379">
        <f t="shared" si="54"/>
        <v>0</v>
      </c>
      <c r="I148" s="398">
        <f t="shared" si="55"/>
        <v>0</v>
      </c>
      <c r="J148" s="54">
        <f t="shared" si="42"/>
        <v>0</v>
      </c>
      <c r="K148" s="54"/>
      <c r="L148" s="129"/>
      <c r="M148" s="54">
        <f t="shared" si="56"/>
        <v>0</v>
      </c>
      <c r="N148" s="129"/>
      <c r="O148" s="54">
        <f t="shared" si="57"/>
        <v>0</v>
      </c>
      <c r="P148" s="54">
        <f t="shared" si="58"/>
        <v>0</v>
      </c>
    </row>
    <row r="149" spans="2:16" ht="12.5">
      <c r="B149" s="7" t="str">
        <f t="shared" si="41"/>
        <v/>
      </c>
      <c r="C149" s="50">
        <f>IF(D93="","-",+C148+1)</f>
        <v>2064</v>
      </c>
      <c r="D149" s="12">
        <f>IF(F148+SUM(E$99:E148)=D$92,F148,D$92-SUM(E$99:E148))</f>
        <v>0</v>
      </c>
      <c r="E149" s="377">
        <f t="shared" si="51"/>
        <v>0</v>
      </c>
      <c r="F149" s="55">
        <f t="shared" si="52"/>
        <v>0</v>
      </c>
      <c r="G149" s="55">
        <f t="shared" si="53"/>
        <v>0</v>
      </c>
      <c r="H149" s="379">
        <f t="shared" si="54"/>
        <v>0</v>
      </c>
      <c r="I149" s="398">
        <f t="shared" si="55"/>
        <v>0</v>
      </c>
      <c r="J149" s="54">
        <f t="shared" si="42"/>
        <v>0</v>
      </c>
      <c r="K149" s="54"/>
      <c r="L149" s="129"/>
      <c r="M149" s="54">
        <f t="shared" si="56"/>
        <v>0</v>
      </c>
      <c r="N149" s="129"/>
      <c r="O149" s="54">
        <f t="shared" si="57"/>
        <v>0</v>
      </c>
      <c r="P149" s="54">
        <f t="shared" si="58"/>
        <v>0</v>
      </c>
    </row>
    <row r="150" spans="2:16" ht="12.5">
      <c r="B150" s="7" t="str">
        <f t="shared" si="41"/>
        <v/>
      </c>
      <c r="C150" s="50">
        <f>IF(D93="","-",+C149+1)</f>
        <v>2065</v>
      </c>
      <c r="D150" s="12">
        <f>IF(F149+SUM(E$99:E149)=D$92,F149,D$92-SUM(E$99:E149))</f>
        <v>0</v>
      </c>
      <c r="E150" s="377">
        <f t="shared" si="51"/>
        <v>0</v>
      </c>
      <c r="F150" s="55">
        <f t="shared" si="52"/>
        <v>0</v>
      </c>
      <c r="G150" s="55">
        <f t="shared" si="53"/>
        <v>0</v>
      </c>
      <c r="H150" s="379">
        <f t="shared" si="54"/>
        <v>0</v>
      </c>
      <c r="I150" s="398">
        <f t="shared" si="55"/>
        <v>0</v>
      </c>
      <c r="J150" s="54">
        <f t="shared" si="42"/>
        <v>0</v>
      </c>
      <c r="K150" s="54"/>
      <c r="L150" s="129"/>
      <c r="M150" s="54">
        <f t="shared" si="56"/>
        <v>0</v>
      </c>
      <c r="N150" s="129"/>
      <c r="O150" s="54">
        <f t="shared" si="57"/>
        <v>0</v>
      </c>
      <c r="P150" s="54">
        <f t="shared" si="58"/>
        <v>0</v>
      </c>
    </row>
    <row r="151" spans="2:16" ht="12.5">
      <c r="B151" s="7" t="str">
        <f t="shared" si="41"/>
        <v/>
      </c>
      <c r="C151" s="50">
        <f>IF(D93="","-",+C150+1)</f>
        <v>2066</v>
      </c>
      <c r="D151" s="12">
        <f>IF(F150+SUM(E$99:E150)=D$92,F150,D$92-SUM(E$99:E150))</f>
        <v>0</v>
      </c>
      <c r="E151" s="377">
        <f t="shared" si="51"/>
        <v>0</v>
      </c>
      <c r="F151" s="55">
        <f t="shared" si="52"/>
        <v>0</v>
      </c>
      <c r="G151" s="55">
        <f t="shared" si="53"/>
        <v>0</v>
      </c>
      <c r="H151" s="379">
        <f t="shared" si="54"/>
        <v>0</v>
      </c>
      <c r="I151" s="398">
        <f t="shared" si="55"/>
        <v>0</v>
      </c>
      <c r="J151" s="54">
        <f t="shared" si="42"/>
        <v>0</v>
      </c>
      <c r="K151" s="54"/>
      <c r="L151" s="129"/>
      <c r="M151" s="54">
        <f t="shared" si="56"/>
        <v>0</v>
      </c>
      <c r="N151" s="129"/>
      <c r="O151" s="54">
        <f t="shared" si="57"/>
        <v>0</v>
      </c>
      <c r="P151" s="54">
        <f t="shared" si="58"/>
        <v>0</v>
      </c>
    </row>
    <row r="152" spans="2:16" ht="12.5">
      <c r="B152" s="7" t="str">
        <f t="shared" si="41"/>
        <v/>
      </c>
      <c r="C152" s="50">
        <f>IF(D93="","-",+C151+1)</f>
        <v>2067</v>
      </c>
      <c r="D152" s="12">
        <f>IF(F151+SUM(E$99:E151)=D$92,F151,D$92-SUM(E$99:E151))</f>
        <v>0</v>
      </c>
      <c r="E152" s="377">
        <f t="shared" si="51"/>
        <v>0</v>
      </c>
      <c r="F152" s="55">
        <f t="shared" si="52"/>
        <v>0</v>
      </c>
      <c r="G152" s="55">
        <f t="shared" si="53"/>
        <v>0</v>
      </c>
      <c r="H152" s="379">
        <f t="shared" si="54"/>
        <v>0</v>
      </c>
      <c r="I152" s="398">
        <f t="shared" si="55"/>
        <v>0</v>
      </c>
      <c r="J152" s="54">
        <f t="shared" si="42"/>
        <v>0</v>
      </c>
      <c r="K152" s="54"/>
      <c r="L152" s="129"/>
      <c r="M152" s="54">
        <f t="shared" si="56"/>
        <v>0</v>
      </c>
      <c r="N152" s="129"/>
      <c r="O152" s="54">
        <f t="shared" si="57"/>
        <v>0</v>
      </c>
      <c r="P152" s="54">
        <f t="shared" si="58"/>
        <v>0</v>
      </c>
    </row>
    <row r="153" spans="2:16" ht="12.5">
      <c r="B153" s="7" t="str">
        <f t="shared" si="41"/>
        <v/>
      </c>
      <c r="C153" s="50">
        <f>IF(D93="","-",+C152+1)</f>
        <v>2068</v>
      </c>
      <c r="D153" s="12">
        <f>IF(F152+SUM(E$99:E152)=D$92,F152,D$92-SUM(E$99:E152))</f>
        <v>0</v>
      </c>
      <c r="E153" s="377">
        <f t="shared" si="51"/>
        <v>0</v>
      </c>
      <c r="F153" s="55">
        <f t="shared" si="52"/>
        <v>0</v>
      </c>
      <c r="G153" s="55">
        <f t="shared" si="53"/>
        <v>0</v>
      </c>
      <c r="H153" s="379">
        <f t="shared" si="54"/>
        <v>0</v>
      </c>
      <c r="I153" s="398">
        <f t="shared" si="55"/>
        <v>0</v>
      </c>
      <c r="J153" s="54">
        <f t="shared" si="42"/>
        <v>0</v>
      </c>
      <c r="K153" s="54"/>
      <c r="L153" s="129"/>
      <c r="M153" s="54">
        <f t="shared" si="56"/>
        <v>0</v>
      </c>
      <c r="N153" s="129"/>
      <c r="O153" s="54">
        <f t="shared" si="57"/>
        <v>0</v>
      </c>
      <c r="P153" s="54">
        <f t="shared" si="58"/>
        <v>0</v>
      </c>
    </row>
    <row r="154" spans="2:16" ht="13" thickBot="1">
      <c r="B154" s="7" t="str">
        <f t="shared" si="41"/>
        <v/>
      </c>
      <c r="C154" s="59">
        <f>IF(D93="","-",+C153+1)</f>
        <v>2069</v>
      </c>
      <c r="D154" s="12">
        <f>IF(F153+SUM(E$99:E153)=D$92,F153,D$92-SUM(E$99:E153))</f>
        <v>0</v>
      </c>
      <c r="E154" s="377">
        <f t="shared" si="51"/>
        <v>0</v>
      </c>
      <c r="F154" s="55">
        <f t="shared" si="52"/>
        <v>0</v>
      </c>
      <c r="G154" s="55">
        <f t="shared" si="53"/>
        <v>0</v>
      </c>
      <c r="H154" s="379">
        <f t="shared" si="54"/>
        <v>0</v>
      </c>
      <c r="I154" s="398">
        <f t="shared" si="55"/>
        <v>0</v>
      </c>
      <c r="J154" s="54">
        <f t="shared" si="42"/>
        <v>0</v>
      </c>
      <c r="K154" s="54"/>
      <c r="L154" s="130"/>
      <c r="M154" s="64">
        <f t="shared" si="56"/>
        <v>0</v>
      </c>
      <c r="N154" s="130"/>
      <c r="O154" s="64">
        <f t="shared" si="57"/>
        <v>0</v>
      </c>
      <c r="P154" s="64">
        <f t="shared" si="58"/>
        <v>0</v>
      </c>
    </row>
    <row r="155" spans="2:16" ht="12.5">
      <c r="C155" s="12" t="s">
        <v>78</v>
      </c>
      <c r="D155" s="292"/>
      <c r="E155" s="292">
        <f>SUM(E99:E154)</f>
        <v>5289193.9999999981</v>
      </c>
      <c r="F155" s="292"/>
      <c r="G155" s="292"/>
      <c r="H155" s="292">
        <f>SUM(H99:H154)</f>
        <v>19290211.348272137</v>
      </c>
      <c r="I155" s="292">
        <f>SUM(I99:I154)</f>
        <v>19290211.348272137</v>
      </c>
      <c r="J155" s="292">
        <f>SUM(J99:J154)</f>
        <v>0</v>
      </c>
      <c r="K155" s="292"/>
      <c r="L155" s="292"/>
      <c r="M155" s="292"/>
      <c r="N155" s="292"/>
      <c r="O155" s="292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</row>
    <row r="157" spans="2:16" ht="12.5">
      <c r="C157" s="85"/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</row>
    <row r="159" spans="2:16" ht="13">
      <c r="C159" s="25" t="s">
        <v>79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73" priority="1" stopIfTrue="1" operator="equal">
      <formula>$I$10</formula>
    </cfRule>
  </conditionalFormatting>
  <conditionalFormatting sqref="C99:C154">
    <cfRule type="cellIs" dxfId="7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92"/>
  <dimension ref="A1:P162"/>
  <sheetViews>
    <sheetView zoomScaleNormal="100" zoomScaleSheetLayoutView="82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43 of 77</v>
      </c>
    </row>
    <row r="2" spans="1:16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/>
      <c r="P3" s="97">
        <v>1</v>
      </c>
    </row>
    <row r="4" spans="1:16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6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1655521.7913876618</v>
      </c>
      <c r="P5" s="1"/>
    </row>
    <row r="6" spans="1:16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1655521.7913876618</v>
      </c>
      <c r="O6" s="1"/>
      <c r="P6" s="1"/>
    </row>
    <row r="7" spans="1:16" ht="13.5" thickBot="1">
      <c r="C7" s="25" t="s">
        <v>48</v>
      </c>
      <c r="D7" s="90" t="s">
        <v>316</v>
      </c>
      <c r="E7" s="405"/>
      <c r="F7" s="405"/>
      <c r="G7" s="405"/>
      <c r="H7" s="40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315</v>
      </c>
      <c r="E9" s="435" t="s">
        <v>500</v>
      </c>
      <c r="F9" s="31"/>
      <c r="G9" s="461" t="s">
        <v>557</v>
      </c>
      <c r="H9" s="31"/>
      <c r="I9" s="32"/>
      <c r="J9" s="33"/>
      <c r="P9" s="1"/>
    </row>
    <row r="10" spans="1:16" ht="13">
      <c r="C10" s="34" t="s">
        <v>51</v>
      </c>
      <c r="D10" s="362">
        <v>14866883.030000001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6" ht="12.5">
      <c r="C11" s="34" t="s">
        <v>54</v>
      </c>
      <c r="D11" s="37">
        <v>2014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2">
        <v>11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362606.90317073173</v>
      </c>
      <c r="J14" s="292"/>
      <c r="K14" s="292"/>
      <c r="L14" s="292"/>
      <c r="M14" s="292"/>
      <c r="N14" s="292"/>
      <c r="O14" s="1"/>
      <c r="P14" s="1"/>
    </row>
    <row r="15" spans="1:16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42" t="s">
        <v>68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2014</v>
      </c>
      <c r="D17" s="428">
        <v>14332500</v>
      </c>
      <c r="E17" s="436">
        <v>0</v>
      </c>
      <c r="F17" s="428">
        <v>14332500</v>
      </c>
      <c r="G17" s="436">
        <v>1933604.8594930479</v>
      </c>
      <c r="H17" s="437">
        <v>1933604.8594930479</v>
      </c>
      <c r="I17" s="422">
        <v>0</v>
      </c>
      <c r="J17" s="52"/>
      <c r="K17" s="439">
        <f t="shared" ref="K17:K22" si="0">G17</f>
        <v>1933604.8594930479</v>
      </c>
      <c r="L17" s="440">
        <f t="shared" ref="L17:L22" si="1">IF(K17&lt;&gt;0,+G17-K17,0)</f>
        <v>0</v>
      </c>
      <c r="M17" s="441">
        <f t="shared" ref="M17:M22" si="2">H17</f>
        <v>1933604.8594930479</v>
      </c>
      <c r="N17" s="442">
        <f>IF(M17&lt;&gt;0,+H17-M17,0)</f>
        <v>0</v>
      </c>
      <c r="O17" s="54">
        <f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2015</v>
      </c>
      <c r="D18" s="428">
        <v>14332500</v>
      </c>
      <c r="E18" s="429">
        <v>357761.90476190473</v>
      </c>
      <c r="F18" s="428">
        <v>13974738.095238095</v>
      </c>
      <c r="G18" s="429">
        <v>2198302.0042745443</v>
      </c>
      <c r="H18" s="437">
        <v>2198302.0042745443</v>
      </c>
      <c r="I18" s="52">
        <v>0</v>
      </c>
      <c r="J18" s="52"/>
      <c r="K18" s="113">
        <f t="shared" si="0"/>
        <v>2198302.0042745443</v>
      </c>
      <c r="L18" s="54">
        <f t="shared" si="1"/>
        <v>0</v>
      </c>
      <c r="M18" s="113">
        <f t="shared" si="2"/>
        <v>2198302.0042745443</v>
      </c>
      <c r="N18" s="54">
        <f>IF(M18&lt;&gt;0,+H18-M18,0)</f>
        <v>0</v>
      </c>
      <c r="O18" s="54">
        <f>+N18-L18</f>
        <v>0</v>
      </c>
      <c r="P18" s="1"/>
    </row>
    <row r="19" spans="2:16" ht="12.5">
      <c r="B19" s="7" t="str">
        <f>IF(D19=F18,"","IU")</f>
        <v>IU</v>
      </c>
      <c r="C19" s="50">
        <f>IF(D11="","-",+C18+1)</f>
        <v>2016</v>
      </c>
      <c r="D19" s="428">
        <v>14668238.095238095</v>
      </c>
      <c r="E19" s="429">
        <v>357761.90476190473</v>
      </c>
      <c r="F19" s="428">
        <v>14310476.19047619</v>
      </c>
      <c r="G19" s="429">
        <v>2219268.2901278744</v>
      </c>
      <c r="H19" s="437">
        <v>2219268.2901278744</v>
      </c>
      <c r="I19" s="52">
        <f>H19-G19</f>
        <v>0</v>
      </c>
      <c r="J19" s="52"/>
      <c r="K19" s="113">
        <f t="shared" si="0"/>
        <v>2219268.2901278744</v>
      </c>
      <c r="L19" s="54">
        <f t="shared" si="1"/>
        <v>0</v>
      </c>
      <c r="M19" s="113">
        <f t="shared" si="2"/>
        <v>2219268.2901278744</v>
      </c>
      <c r="N19" s="54">
        <f>IF(M19&lt;&gt;0,+H19-M19,0)</f>
        <v>0</v>
      </c>
      <c r="O19" s="54">
        <f>+N19-L19</f>
        <v>0</v>
      </c>
      <c r="P19" s="1"/>
    </row>
    <row r="20" spans="2:16" ht="12.5">
      <c r="B20" s="7" t="str">
        <f t="shared" ref="B20:B72" si="3">IF(D20=F19,"","IU")</f>
        <v>IU</v>
      </c>
      <c r="C20" s="50">
        <f>IF(D11="","-",+C19+1)</f>
        <v>2017</v>
      </c>
      <c r="D20" s="428">
        <v>14151359.19047619</v>
      </c>
      <c r="E20" s="429">
        <v>345741.46511627908</v>
      </c>
      <c r="F20" s="428">
        <v>13805617.725359911</v>
      </c>
      <c r="G20" s="429">
        <v>2077571.8162955591</v>
      </c>
      <c r="H20" s="437">
        <v>2077571.8162955591</v>
      </c>
      <c r="I20" s="52">
        <f t="shared" ref="I20:I72" si="4">H20-G20</f>
        <v>0</v>
      </c>
      <c r="J20" s="52"/>
      <c r="K20" s="113">
        <f t="shared" si="0"/>
        <v>2077571.8162955591</v>
      </c>
      <c r="L20" s="54">
        <f t="shared" si="1"/>
        <v>0</v>
      </c>
      <c r="M20" s="113">
        <f t="shared" si="2"/>
        <v>2077571.8162955591</v>
      </c>
      <c r="N20" s="54">
        <f>IF(M20&lt;&gt;0,+H20-M20,0)</f>
        <v>0</v>
      </c>
      <c r="O20" s="54">
        <f>+N20-L20</f>
        <v>0</v>
      </c>
      <c r="P20" s="1"/>
    </row>
    <row r="21" spans="2:16" ht="12.5">
      <c r="B21" s="7" t="str">
        <f t="shared" si="3"/>
        <v/>
      </c>
      <c r="C21" s="50">
        <f>IF(D11="","-",+C20+1)</f>
        <v>2018</v>
      </c>
      <c r="D21" s="428">
        <v>13805617.725359911</v>
      </c>
      <c r="E21" s="429">
        <v>362606.90243902442</v>
      </c>
      <c r="F21" s="428">
        <v>13443010.822920887</v>
      </c>
      <c r="G21" s="429">
        <v>2094176.8486263207</v>
      </c>
      <c r="H21" s="437">
        <v>2094176.8486263207</v>
      </c>
      <c r="I21" s="52">
        <f t="shared" si="4"/>
        <v>0</v>
      </c>
      <c r="J21" s="52"/>
      <c r="K21" s="113">
        <f t="shared" si="0"/>
        <v>2094176.8486263207</v>
      </c>
      <c r="L21" s="54">
        <f t="shared" si="1"/>
        <v>0</v>
      </c>
      <c r="M21" s="113">
        <f t="shared" si="2"/>
        <v>2094176.8486263207</v>
      </c>
      <c r="N21" s="54">
        <f>IF(M21&lt;&gt;0,+H21-M21,0)</f>
        <v>0</v>
      </c>
      <c r="O21" s="54">
        <f>+N21-L21</f>
        <v>0</v>
      </c>
      <c r="P21" s="1"/>
    </row>
    <row r="22" spans="2:16" ht="12.5">
      <c r="B22" s="7" t="str">
        <f t="shared" si="3"/>
        <v/>
      </c>
      <c r="C22" s="50">
        <f>IF(D11="","-",+C21+1)</f>
        <v>2019</v>
      </c>
      <c r="D22" s="428">
        <v>13443010.822920887</v>
      </c>
      <c r="E22" s="429">
        <v>362606.90243902442</v>
      </c>
      <c r="F22" s="428">
        <v>13080403.920481863</v>
      </c>
      <c r="G22" s="429">
        <v>2048091.6510956655</v>
      </c>
      <c r="H22" s="437">
        <v>2048091.6510956655</v>
      </c>
      <c r="I22" s="52">
        <f t="shared" si="4"/>
        <v>0</v>
      </c>
      <c r="J22" s="52"/>
      <c r="K22" s="113">
        <f t="shared" si="0"/>
        <v>2048091.6510956655</v>
      </c>
      <c r="L22" s="54">
        <f t="shared" si="1"/>
        <v>0</v>
      </c>
      <c r="M22" s="113">
        <f t="shared" si="2"/>
        <v>2048091.6510956655</v>
      </c>
      <c r="N22" s="54">
        <f t="shared" ref="N22:N72" si="5">IF(M22&lt;&gt;0,+H22-M22,0)</f>
        <v>0</v>
      </c>
      <c r="O22" s="54">
        <f t="shared" ref="O22:O72" si="6">+N22-L22</f>
        <v>0</v>
      </c>
      <c r="P22" s="1"/>
    </row>
    <row r="23" spans="2:16" ht="12.5">
      <c r="B23" s="7" t="str">
        <f t="shared" si="3"/>
        <v/>
      </c>
      <c r="C23" s="50">
        <f>IF(D11="","-",+C22+1)</f>
        <v>2020</v>
      </c>
      <c r="D23" s="428">
        <v>13080403.920481863</v>
      </c>
      <c r="E23" s="429">
        <v>362606.90243902442</v>
      </c>
      <c r="F23" s="428">
        <v>12717797.018042838</v>
      </c>
      <c r="G23" s="429">
        <v>1682642.2217511837</v>
      </c>
      <c r="H23" s="437">
        <v>1682642.2217511837</v>
      </c>
      <c r="I23" s="52">
        <f t="shared" si="4"/>
        <v>0</v>
      </c>
      <c r="J23" s="52"/>
      <c r="K23" s="113">
        <f t="shared" ref="K23" si="7">G23</f>
        <v>1682642.2217511837</v>
      </c>
      <c r="L23" s="54">
        <f t="shared" ref="L23" si="8">IF(K23&lt;&gt;0,+G23-K23,0)</f>
        <v>0</v>
      </c>
      <c r="M23" s="113">
        <f t="shared" ref="M23" si="9">H23</f>
        <v>1682642.2217511837</v>
      </c>
      <c r="N23" s="54">
        <f t="shared" si="5"/>
        <v>0</v>
      </c>
      <c r="O23" s="54">
        <f t="shared" si="6"/>
        <v>0</v>
      </c>
      <c r="P23" s="1"/>
    </row>
    <row r="24" spans="2:16" ht="12.5">
      <c r="B24" s="7" t="str">
        <f t="shared" si="3"/>
        <v>IU</v>
      </c>
      <c r="C24" s="50">
        <f>IF(D11="","-",+C23+1)</f>
        <v>2021</v>
      </c>
      <c r="D24" s="428">
        <v>12736606.246063258</v>
      </c>
      <c r="E24" s="429">
        <v>353973.40476190473</v>
      </c>
      <c r="F24" s="428">
        <v>12382632.841301354</v>
      </c>
      <c r="G24" s="429">
        <v>1685350.1603983724</v>
      </c>
      <c r="H24" s="437">
        <v>1685350.1603983724</v>
      </c>
      <c r="I24" s="52">
        <f t="shared" si="4"/>
        <v>0</v>
      </c>
      <c r="J24" s="52"/>
      <c r="K24" s="113">
        <f t="shared" ref="K24" si="10">G24</f>
        <v>1685350.1603983724</v>
      </c>
      <c r="L24" s="54">
        <f t="shared" ref="L24" si="11">IF(K24&lt;&gt;0,+G24-K24,0)</f>
        <v>0</v>
      </c>
      <c r="M24" s="113">
        <f t="shared" ref="M24" si="12">H24</f>
        <v>1685350.1603983724</v>
      </c>
      <c r="N24" s="54">
        <f t="shared" si="5"/>
        <v>0</v>
      </c>
      <c r="O24" s="54">
        <f t="shared" si="6"/>
        <v>0</v>
      </c>
      <c r="P24" s="1"/>
    </row>
    <row r="25" spans="2:16" ht="12.5">
      <c r="B25" s="7" t="str">
        <f t="shared" si="3"/>
        <v>IU</v>
      </c>
      <c r="C25" s="50">
        <f>IF(D11="","-",+C24+1)</f>
        <v>2022</v>
      </c>
      <c r="D25" s="428">
        <v>12363823.613280933</v>
      </c>
      <c r="E25" s="429">
        <v>353973.40476190473</v>
      </c>
      <c r="F25" s="428">
        <v>12009850.208519028</v>
      </c>
      <c r="G25" s="429">
        <v>1724311.275069321</v>
      </c>
      <c r="H25" s="437">
        <v>1724311.275069321</v>
      </c>
      <c r="I25" s="52">
        <f t="shared" si="4"/>
        <v>0</v>
      </c>
      <c r="J25" s="52"/>
      <c r="K25" s="113">
        <f t="shared" ref="K25" si="13">G25</f>
        <v>1724311.275069321</v>
      </c>
      <c r="L25" s="54">
        <f t="shared" ref="L25" si="14">IF(K25&lt;&gt;0,+G25-K25,0)</f>
        <v>0</v>
      </c>
      <c r="M25" s="113">
        <f t="shared" ref="M25" si="15">H25</f>
        <v>1724311.275069321</v>
      </c>
      <c r="N25" s="54">
        <f t="shared" si="5"/>
        <v>0</v>
      </c>
      <c r="O25" s="54">
        <f t="shared" si="6"/>
        <v>0</v>
      </c>
      <c r="P25" s="1"/>
    </row>
    <row r="26" spans="2:16" ht="12.5">
      <c r="B26" s="7" t="str">
        <f t="shared" si="3"/>
        <v>IU</v>
      </c>
      <c r="C26" s="50">
        <f>IF(D11="","-",+C25+1)</f>
        <v>2023</v>
      </c>
      <c r="D26" s="428">
        <v>12009850.23851903</v>
      </c>
      <c r="E26" s="429">
        <v>353973.4054761905</v>
      </c>
      <c r="F26" s="428">
        <v>11655876.83304284</v>
      </c>
      <c r="G26" s="429">
        <v>1848781.0485526482</v>
      </c>
      <c r="H26" s="437">
        <v>1848781.0485526482</v>
      </c>
      <c r="I26" s="52">
        <f t="shared" si="4"/>
        <v>0</v>
      </c>
      <c r="J26" s="52"/>
      <c r="K26" s="113">
        <f t="shared" ref="K26" si="16">G26</f>
        <v>1848781.0485526482</v>
      </c>
      <c r="L26" s="54">
        <f t="shared" ref="L26" si="17">IF(K26&lt;&gt;0,+G26-K26,0)</f>
        <v>0</v>
      </c>
      <c r="M26" s="113">
        <f t="shared" ref="M26" si="18">H26</f>
        <v>1848781.0485526482</v>
      </c>
      <c r="N26" s="54">
        <f t="shared" ref="N26" si="19">IF(M26&lt;&gt;0,+H26-M26,0)</f>
        <v>0</v>
      </c>
      <c r="O26" s="54">
        <f t="shared" ref="O26" si="20">+N26-L26</f>
        <v>0</v>
      </c>
      <c r="P26" s="1"/>
    </row>
    <row r="27" spans="2:16" ht="12.5">
      <c r="B27" s="7" t="str">
        <f t="shared" si="3"/>
        <v/>
      </c>
      <c r="C27" s="460">
        <f>IF(D11="","-",+C26+1)</f>
        <v>2024</v>
      </c>
      <c r="D27" s="428">
        <v>11655876.83304284</v>
      </c>
      <c r="E27" s="429">
        <v>337883.70522727276</v>
      </c>
      <c r="F27" s="428">
        <v>11317993.127815567</v>
      </c>
      <c r="G27" s="429">
        <v>1710884.0949343792</v>
      </c>
      <c r="H27" s="437">
        <v>1710884.0949343792</v>
      </c>
      <c r="I27" s="52">
        <f t="shared" si="4"/>
        <v>0</v>
      </c>
      <c r="J27" s="52"/>
      <c r="K27" s="113">
        <f t="shared" ref="K27" si="21">G27</f>
        <v>1710884.0949343792</v>
      </c>
      <c r="L27" s="54">
        <f t="shared" ref="L27" si="22">IF(K27&lt;&gt;0,+G27-K27,0)</f>
        <v>0</v>
      </c>
      <c r="M27" s="113">
        <f t="shared" ref="M27" si="23">H27</f>
        <v>1710884.0949343792</v>
      </c>
      <c r="N27" s="54">
        <f t="shared" ref="N27" si="24">IF(M27&lt;&gt;0,+H27-M27,0)</f>
        <v>0</v>
      </c>
      <c r="O27" s="54">
        <f t="shared" ref="O27" si="25">+N27-L27</f>
        <v>0</v>
      </c>
      <c r="P27" s="1"/>
    </row>
    <row r="28" spans="2:16" ht="13">
      <c r="B28" s="7" t="str">
        <f t="shared" si="3"/>
        <v/>
      </c>
      <c r="C28" s="459">
        <f>IF(D11="","-",+C27+1)</f>
        <v>2025</v>
      </c>
      <c r="D28" s="428">
        <v>11317993.127815567</v>
      </c>
      <c r="E28" s="429">
        <v>345741.46581395349</v>
      </c>
      <c r="F28" s="428">
        <v>10972251.662001614</v>
      </c>
      <c r="G28" s="429">
        <v>1680104.415773144</v>
      </c>
      <c r="H28" s="437">
        <v>1680104.415773144</v>
      </c>
      <c r="I28" s="52">
        <f t="shared" si="4"/>
        <v>0</v>
      </c>
      <c r="J28" s="52"/>
      <c r="K28" s="113">
        <f t="shared" ref="K28" si="26">G28</f>
        <v>1680104.415773144</v>
      </c>
      <c r="L28" s="54">
        <f t="shared" ref="L28" si="27">IF(K28&lt;&gt;0,+G28-K28,0)</f>
        <v>0</v>
      </c>
      <c r="M28" s="113">
        <f t="shared" ref="M28" si="28">H28</f>
        <v>1680104.415773144</v>
      </c>
      <c r="N28" s="54">
        <f t="shared" ref="N28" si="29">IF(M28&lt;&gt;0,+H28-M28,0)</f>
        <v>0</v>
      </c>
      <c r="O28" s="54">
        <f t="shared" ref="O28" si="30">+N28-L28</f>
        <v>0</v>
      </c>
      <c r="P28" s="1"/>
    </row>
    <row r="29" spans="2:16" ht="12.5">
      <c r="B29" s="7" t="str">
        <f t="shared" si="3"/>
        <v/>
      </c>
      <c r="C29" s="50">
        <f>IF(D11="","-",+C28+1)</f>
        <v>2026</v>
      </c>
      <c r="D29" s="55">
        <f>IF(F28+SUM(E$17:E28)=D$10,F28,D$10-SUM(E$17:E28))</f>
        <v>10972251.662001614</v>
      </c>
      <c r="E29" s="377">
        <f t="shared" ref="E29:E72" si="31">IF(+$I$14&lt;F28,$I$14,D29)</f>
        <v>362606.90317073173</v>
      </c>
      <c r="F29" s="55">
        <f t="shared" ref="F29:F72" si="32">+D29-E29</f>
        <v>10609644.758830883</v>
      </c>
      <c r="G29" s="378">
        <f t="shared" ref="G29:G51" si="33">+I$12*((D29+F29)/2)+E29</f>
        <v>1655521.7913876618</v>
      </c>
      <c r="H29" s="363">
        <f t="shared" ref="H29:H51" si="34">+I$13*((D29+F29)/2)+E29</f>
        <v>1655521.7913876618</v>
      </c>
      <c r="I29" s="52">
        <f t="shared" si="4"/>
        <v>0</v>
      </c>
      <c r="J29" s="52"/>
      <c r="K29" s="129"/>
      <c r="L29" s="54">
        <f t="shared" ref="L29:L72" si="35">IF(K29&lt;&gt;0,+G29-K29,0)</f>
        <v>0</v>
      </c>
      <c r="M29" s="129"/>
      <c r="N29" s="54">
        <f t="shared" si="5"/>
        <v>0</v>
      </c>
      <c r="O29" s="54">
        <f t="shared" si="6"/>
        <v>0</v>
      </c>
      <c r="P29" s="1"/>
    </row>
    <row r="30" spans="2:16" ht="12.5">
      <c r="B30" s="7" t="str">
        <f t="shared" si="3"/>
        <v/>
      </c>
      <c r="C30" s="50">
        <f>IF(D11="","-",+C29+1)</f>
        <v>2027</v>
      </c>
      <c r="D30" s="55">
        <f>IF(F29+SUM(E$17:E29)=D$10,F29,D$10-SUM(E$17:E29))</f>
        <v>10609644.758830883</v>
      </c>
      <c r="E30" s="377">
        <f t="shared" si="31"/>
        <v>362606.90317073173</v>
      </c>
      <c r="F30" s="55">
        <f t="shared" si="32"/>
        <v>10247037.855660152</v>
      </c>
      <c r="G30" s="378">
        <f t="shared" si="33"/>
        <v>1612076.1316978922</v>
      </c>
      <c r="H30" s="363">
        <f t="shared" si="34"/>
        <v>1612076.1316978922</v>
      </c>
      <c r="I30" s="52">
        <f t="shared" si="4"/>
        <v>0</v>
      </c>
      <c r="J30" s="52"/>
      <c r="K30" s="129"/>
      <c r="L30" s="54">
        <f t="shared" si="35"/>
        <v>0</v>
      </c>
      <c r="M30" s="129"/>
      <c r="N30" s="54">
        <f t="shared" si="5"/>
        <v>0</v>
      </c>
      <c r="O30" s="54">
        <f t="shared" si="6"/>
        <v>0</v>
      </c>
      <c r="P30" s="1"/>
    </row>
    <row r="31" spans="2:16" ht="12.5">
      <c r="B31" s="7" t="str">
        <f t="shared" si="3"/>
        <v/>
      </c>
      <c r="C31" s="50">
        <f>IF(D11="","-",+C30+1)</f>
        <v>2028</v>
      </c>
      <c r="D31" s="55">
        <f>IF(F30+SUM(E$17:E30)=D$10,F30,D$10-SUM(E$17:E30))</f>
        <v>10247037.855660152</v>
      </c>
      <c r="E31" s="377">
        <f t="shared" si="31"/>
        <v>362606.90317073173</v>
      </c>
      <c r="F31" s="55">
        <f t="shared" si="32"/>
        <v>9884430.9524894208</v>
      </c>
      <c r="G31" s="378">
        <f t="shared" si="33"/>
        <v>1568630.4720081226</v>
      </c>
      <c r="H31" s="363">
        <f t="shared" si="34"/>
        <v>1568630.4720081226</v>
      </c>
      <c r="I31" s="52">
        <f t="shared" si="4"/>
        <v>0</v>
      </c>
      <c r="J31" s="52"/>
      <c r="K31" s="129"/>
      <c r="L31" s="54">
        <f t="shared" si="35"/>
        <v>0</v>
      </c>
      <c r="M31" s="129"/>
      <c r="N31" s="54">
        <f t="shared" si="5"/>
        <v>0</v>
      </c>
      <c r="O31" s="54">
        <f t="shared" si="6"/>
        <v>0</v>
      </c>
      <c r="P31" s="1"/>
    </row>
    <row r="32" spans="2:16" ht="12.5">
      <c r="B32" s="7" t="str">
        <f t="shared" si="3"/>
        <v/>
      </c>
      <c r="C32" s="50">
        <f>IF(D11="","-",+C31+1)</f>
        <v>2029</v>
      </c>
      <c r="D32" s="55">
        <f>IF(F31+SUM(E$17:E31)=D$10,F31,D$10-SUM(E$17:E31))</f>
        <v>9884430.9524894208</v>
      </c>
      <c r="E32" s="377">
        <f t="shared" si="31"/>
        <v>362606.90317073173</v>
      </c>
      <c r="F32" s="55">
        <f t="shared" si="32"/>
        <v>9521824.0493186899</v>
      </c>
      <c r="G32" s="378">
        <f t="shared" si="33"/>
        <v>1525184.812318353</v>
      </c>
      <c r="H32" s="363">
        <f t="shared" si="34"/>
        <v>1525184.812318353</v>
      </c>
      <c r="I32" s="52">
        <f t="shared" si="4"/>
        <v>0</v>
      </c>
      <c r="J32" s="52"/>
      <c r="K32" s="129"/>
      <c r="L32" s="54">
        <f t="shared" si="35"/>
        <v>0</v>
      </c>
      <c r="M32" s="129"/>
      <c r="N32" s="54">
        <f t="shared" si="5"/>
        <v>0</v>
      </c>
      <c r="O32" s="54">
        <f t="shared" si="6"/>
        <v>0</v>
      </c>
      <c r="P32" s="1"/>
    </row>
    <row r="33" spans="2:16" ht="12.5">
      <c r="B33" s="7" t="str">
        <f t="shared" si="3"/>
        <v/>
      </c>
      <c r="C33" s="50">
        <f>IF(D11="","-",+C32+1)</f>
        <v>2030</v>
      </c>
      <c r="D33" s="55">
        <f>IF(F32+SUM(E$17:E32)=D$10,F32,D$10-SUM(E$17:E32))</f>
        <v>9521824.0493186899</v>
      </c>
      <c r="E33" s="377">
        <f t="shared" si="31"/>
        <v>362606.90317073173</v>
      </c>
      <c r="F33" s="55">
        <f t="shared" si="32"/>
        <v>9159217.1461479589</v>
      </c>
      <c r="G33" s="378">
        <f t="shared" si="33"/>
        <v>1481739.1526285834</v>
      </c>
      <c r="H33" s="363">
        <f t="shared" si="34"/>
        <v>1481739.1526285834</v>
      </c>
      <c r="I33" s="52">
        <f t="shared" si="4"/>
        <v>0</v>
      </c>
      <c r="J33" s="52"/>
      <c r="K33" s="129"/>
      <c r="L33" s="54">
        <f t="shared" si="35"/>
        <v>0</v>
      </c>
      <c r="M33" s="129"/>
      <c r="N33" s="54">
        <f t="shared" si="5"/>
        <v>0</v>
      </c>
      <c r="O33" s="54">
        <f t="shared" si="6"/>
        <v>0</v>
      </c>
      <c r="P33" s="1"/>
    </row>
    <row r="34" spans="2:16" ht="12.5">
      <c r="B34" s="7" t="str">
        <f t="shared" si="3"/>
        <v/>
      </c>
      <c r="C34" s="50">
        <f>IF(D11="","-",+C33+1)</f>
        <v>2031</v>
      </c>
      <c r="D34" s="55">
        <f>IF(F33+SUM(E$17:E33)=D$10,F33,D$10-SUM(E$17:E33))</f>
        <v>9159217.1461479589</v>
      </c>
      <c r="E34" s="377">
        <f t="shared" si="31"/>
        <v>362606.90317073173</v>
      </c>
      <c r="F34" s="55">
        <f t="shared" si="32"/>
        <v>8796610.242977228</v>
      </c>
      <c r="G34" s="378">
        <f t="shared" si="33"/>
        <v>1438293.4929388138</v>
      </c>
      <c r="H34" s="363">
        <f t="shared" si="34"/>
        <v>1438293.4929388138</v>
      </c>
      <c r="I34" s="52">
        <f t="shared" si="4"/>
        <v>0</v>
      </c>
      <c r="J34" s="52"/>
      <c r="K34" s="129"/>
      <c r="L34" s="54">
        <f t="shared" si="35"/>
        <v>0</v>
      </c>
      <c r="M34" s="129"/>
      <c r="N34" s="54">
        <f t="shared" si="5"/>
        <v>0</v>
      </c>
      <c r="O34" s="54">
        <f t="shared" si="6"/>
        <v>0</v>
      </c>
      <c r="P34" s="1"/>
    </row>
    <row r="35" spans="2:16" ht="12.5">
      <c r="B35" s="7" t="str">
        <f t="shared" si="3"/>
        <v/>
      </c>
      <c r="C35" s="50">
        <f>IF(D11="","-",+C34+1)</f>
        <v>2032</v>
      </c>
      <c r="D35" s="55">
        <f>IF(F34+SUM(E$17:E34)=D$10,F34,D$10-SUM(E$17:E34))</f>
        <v>8796610.242977228</v>
      </c>
      <c r="E35" s="377">
        <f t="shared" si="31"/>
        <v>362606.90317073173</v>
      </c>
      <c r="F35" s="55">
        <f t="shared" si="32"/>
        <v>8434003.3398064971</v>
      </c>
      <c r="G35" s="378">
        <f t="shared" si="33"/>
        <v>1394847.8332490441</v>
      </c>
      <c r="H35" s="363">
        <f t="shared" si="34"/>
        <v>1394847.8332490441</v>
      </c>
      <c r="I35" s="52">
        <f t="shared" si="4"/>
        <v>0</v>
      </c>
      <c r="J35" s="52"/>
      <c r="K35" s="129"/>
      <c r="L35" s="54">
        <f t="shared" si="35"/>
        <v>0</v>
      </c>
      <c r="M35" s="129"/>
      <c r="N35" s="54">
        <f t="shared" si="5"/>
        <v>0</v>
      </c>
      <c r="O35" s="54">
        <f t="shared" si="6"/>
        <v>0</v>
      </c>
      <c r="P35" s="1"/>
    </row>
    <row r="36" spans="2:16" ht="12.5">
      <c r="B36" s="7" t="str">
        <f t="shared" si="3"/>
        <v/>
      </c>
      <c r="C36" s="50">
        <f>IF(D11="","-",+C35+1)</f>
        <v>2033</v>
      </c>
      <c r="D36" s="55">
        <f>IF(F35+SUM(E$17:E35)=D$10,F35,D$10-SUM(E$17:E35))</f>
        <v>8434003.3398064971</v>
      </c>
      <c r="E36" s="377">
        <f t="shared" si="31"/>
        <v>362606.90317073173</v>
      </c>
      <c r="F36" s="55">
        <f t="shared" si="32"/>
        <v>8071396.4366357652</v>
      </c>
      <c r="G36" s="378">
        <f t="shared" si="33"/>
        <v>1351402.1735592745</v>
      </c>
      <c r="H36" s="363">
        <f t="shared" si="34"/>
        <v>1351402.1735592745</v>
      </c>
      <c r="I36" s="52">
        <f t="shared" si="4"/>
        <v>0</v>
      </c>
      <c r="J36" s="52"/>
      <c r="K36" s="129"/>
      <c r="L36" s="54">
        <f t="shared" si="35"/>
        <v>0</v>
      </c>
      <c r="M36" s="129"/>
      <c r="N36" s="54">
        <f t="shared" si="5"/>
        <v>0</v>
      </c>
      <c r="O36" s="54">
        <f t="shared" si="6"/>
        <v>0</v>
      </c>
      <c r="P36" s="1"/>
    </row>
    <row r="37" spans="2:16" ht="12.5">
      <c r="B37" s="7" t="str">
        <f t="shared" si="3"/>
        <v/>
      </c>
      <c r="C37" s="50">
        <f>IF(D11="","-",+C36+1)</f>
        <v>2034</v>
      </c>
      <c r="D37" s="55">
        <f>IF(F36+SUM(E$17:E36)=D$10,F36,D$10-SUM(E$17:E36))</f>
        <v>8071396.4366357652</v>
      </c>
      <c r="E37" s="377">
        <f t="shared" si="31"/>
        <v>362606.90317073173</v>
      </c>
      <c r="F37" s="55">
        <f t="shared" si="32"/>
        <v>7708789.5334650334</v>
      </c>
      <c r="G37" s="378">
        <f t="shared" si="33"/>
        <v>1307956.5138695044</v>
      </c>
      <c r="H37" s="363">
        <f t="shared" si="34"/>
        <v>1307956.5138695044</v>
      </c>
      <c r="I37" s="52">
        <f t="shared" si="4"/>
        <v>0</v>
      </c>
      <c r="J37" s="52"/>
      <c r="K37" s="129"/>
      <c r="L37" s="54">
        <f t="shared" si="35"/>
        <v>0</v>
      </c>
      <c r="M37" s="129"/>
      <c r="N37" s="54">
        <f t="shared" si="5"/>
        <v>0</v>
      </c>
      <c r="O37" s="54">
        <f t="shared" si="6"/>
        <v>0</v>
      </c>
      <c r="P37" s="1"/>
    </row>
    <row r="38" spans="2:16" ht="12.5">
      <c r="B38" s="7" t="str">
        <f t="shared" si="3"/>
        <v/>
      </c>
      <c r="C38" s="50">
        <f>IF(D11="","-",+C37+1)</f>
        <v>2035</v>
      </c>
      <c r="D38" s="55">
        <f>IF(F37+SUM(E$17:E37)=D$10,F37,D$10-SUM(E$17:E37))</f>
        <v>7708789.5334650334</v>
      </c>
      <c r="E38" s="377">
        <f t="shared" si="31"/>
        <v>362606.90317073173</v>
      </c>
      <c r="F38" s="55">
        <f t="shared" si="32"/>
        <v>7346182.6302943015</v>
      </c>
      <c r="G38" s="378">
        <f t="shared" si="33"/>
        <v>1264510.8541797348</v>
      </c>
      <c r="H38" s="363">
        <f t="shared" si="34"/>
        <v>1264510.8541797348</v>
      </c>
      <c r="I38" s="52">
        <f t="shared" si="4"/>
        <v>0</v>
      </c>
      <c r="J38" s="52"/>
      <c r="K38" s="129"/>
      <c r="L38" s="54">
        <f t="shared" si="35"/>
        <v>0</v>
      </c>
      <c r="M38" s="129"/>
      <c r="N38" s="54">
        <f t="shared" si="5"/>
        <v>0</v>
      </c>
      <c r="O38" s="54">
        <f t="shared" si="6"/>
        <v>0</v>
      </c>
      <c r="P38" s="1"/>
    </row>
    <row r="39" spans="2:16" ht="12.5">
      <c r="B39" s="7" t="str">
        <f t="shared" si="3"/>
        <v/>
      </c>
      <c r="C39" s="50">
        <f>IF(D11="","-",+C38+1)</f>
        <v>2036</v>
      </c>
      <c r="D39" s="55">
        <f>IF(F38+SUM(E$17:E38)=D$10,F38,D$10-SUM(E$17:E38))</f>
        <v>7346182.6302943015</v>
      </c>
      <c r="E39" s="377">
        <f t="shared" si="31"/>
        <v>362606.90317073173</v>
      </c>
      <c r="F39" s="55">
        <f t="shared" si="32"/>
        <v>6983575.7271235697</v>
      </c>
      <c r="G39" s="378">
        <f t="shared" si="33"/>
        <v>1221065.1944899652</v>
      </c>
      <c r="H39" s="363">
        <f t="shared" si="34"/>
        <v>1221065.1944899652</v>
      </c>
      <c r="I39" s="52">
        <f t="shared" si="4"/>
        <v>0</v>
      </c>
      <c r="J39" s="52"/>
      <c r="K39" s="129"/>
      <c r="L39" s="54">
        <f t="shared" si="35"/>
        <v>0</v>
      </c>
      <c r="M39" s="129"/>
      <c r="N39" s="54">
        <f t="shared" si="5"/>
        <v>0</v>
      </c>
      <c r="O39" s="54">
        <f t="shared" si="6"/>
        <v>0</v>
      </c>
      <c r="P39" s="1"/>
    </row>
    <row r="40" spans="2:16" ht="12.5">
      <c r="B40" s="7" t="str">
        <f t="shared" si="3"/>
        <v/>
      </c>
      <c r="C40" s="50">
        <f>IF(D11="","-",+C39+1)</f>
        <v>2037</v>
      </c>
      <c r="D40" s="55">
        <f>IF(F39+SUM(E$17:E39)=D$10,F39,D$10-SUM(E$17:E39))</f>
        <v>6983575.7271235697</v>
      </c>
      <c r="E40" s="377">
        <f t="shared" si="31"/>
        <v>362606.90317073173</v>
      </c>
      <c r="F40" s="55">
        <f t="shared" si="32"/>
        <v>6620968.8239528378</v>
      </c>
      <c r="G40" s="378">
        <f t="shared" si="33"/>
        <v>1177619.5348001956</v>
      </c>
      <c r="H40" s="363">
        <f t="shared" si="34"/>
        <v>1177619.5348001956</v>
      </c>
      <c r="I40" s="52">
        <f t="shared" si="4"/>
        <v>0</v>
      </c>
      <c r="J40" s="52"/>
      <c r="K40" s="129"/>
      <c r="L40" s="54">
        <f t="shared" si="35"/>
        <v>0</v>
      </c>
      <c r="M40" s="129"/>
      <c r="N40" s="54">
        <f t="shared" si="5"/>
        <v>0</v>
      </c>
      <c r="O40" s="54">
        <f t="shared" si="6"/>
        <v>0</v>
      </c>
      <c r="P40" s="1"/>
    </row>
    <row r="41" spans="2:16" ht="12.5">
      <c r="B41" s="7" t="str">
        <f t="shared" si="3"/>
        <v/>
      </c>
      <c r="C41" s="50">
        <f>IF(D11="","-",+C40+1)</f>
        <v>2038</v>
      </c>
      <c r="D41" s="55">
        <f>IF(F40+SUM(E$17:E40)=D$10,F40,D$10-SUM(E$17:E40))</f>
        <v>6620968.8239528378</v>
      </c>
      <c r="E41" s="377">
        <f t="shared" si="31"/>
        <v>362606.90317073173</v>
      </c>
      <c r="F41" s="55">
        <f t="shared" si="32"/>
        <v>6258361.920782106</v>
      </c>
      <c r="G41" s="378">
        <f t="shared" si="33"/>
        <v>1134173.8751104258</v>
      </c>
      <c r="H41" s="363">
        <f t="shared" si="34"/>
        <v>1134173.8751104258</v>
      </c>
      <c r="I41" s="52">
        <f t="shared" si="4"/>
        <v>0</v>
      </c>
      <c r="J41" s="52"/>
      <c r="K41" s="129"/>
      <c r="L41" s="54">
        <f t="shared" si="35"/>
        <v>0</v>
      </c>
      <c r="M41" s="129"/>
      <c r="N41" s="54">
        <f t="shared" si="5"/>
        <v>0</v>
      </c>
      <c r="O41" s="54">
        <f t="shared" si="6"/>
        <v>0</v>
      </c>
      <c r="P41" s="1"/>
    </row>
    <row r="42" spans="2:16" ht="12.5">
      <c r="B42" s="7" t="str">
        <f t="shared" si="3"/>
        <v/>
      </c>
      <c r="C42" s="50">
        <f>IF(D11="","-",+C41+1)</f>
        <v>2039</v>
      </c>
      <c r="D42" s="55">
        <f>IF(F41+SUM(E$17:E41)=D$10,F41,D$10-SUM(E$17:E41))</f>
        <v>6258361.920782106</v>
      </c>
      <c r="E42" s="377">
        <f t="shared" si="31"/>
        <v>362606.90317073173</v>
      </c>
      <c r="F42" s="55">
        <f t="shared" si="32"/>
        <v>5895755.0176113741</v>
      </c>
      <c r="G42" s="378">
        <f t="shared" si="33"/>
        <v>1090728.2154206561</v>
      </c>
      <c r="H42" s="363">
        <f t="shared" si="34"/>
        <v>1090728.2154206561</v>
      </c>
      <c r="I42" s="52">
        <f t="shared" si="4"/>
        <v>0</v>
      </c>
      <c r="J42" s="52"/>
      <c r="K42" s="129"/>
      <c r="L42" s="54">
        <f t="shared" si="35"/>
        <v>0</v>
      </c>
      <c r="M42" s="129"/>
      <c r="N42" s="54">
        <f t="shared" si="5"/>
        <v>0</v>
      </c>
      <c r="O42" s="54">
        <f t="shared" si="6"/>
        <v>0</v>
      </c>
      <c r="P42" s="1"/>
    </row>
    <row r="43" spans="2:16" ht="12.5">
      <c r="B43" s="7" t="str">
        <f t="shared" si="3"/>
        <v/>
      </c>
      <c r="C43" s="50">
        <f>IF(D11="","-",+C42+1)</f>
        <v>2040</v>
      </c>
      <c r="D43" s="55">
        <f>IF(F42+SUM(E$17:E42)=D$10,F42,D$10-SUM(E$17:E42))</f>
        <v>5895755.0176113741</v>
      </c>
      <c r="E43" s="377">
        <f t="shared" si="31"/>
        <v>362606.90317073173</v>
      </c>
      <c r="F43" s="55">
        <f t="shared" si="32"/>
        <v>5533148.1144406423</v>
      </c>
      <c r="G43" s="378">
        <f t="shared" si="33"/>
        <v>1047282.5557308863</v>
      </c>
      <c r="H43" s="363">
        <f t="shared" si="34"/>
        <v>1047282.5557308863</v>
      </c>
      <c r="I43" s="52">
        <f t="shared" si="4"/>
        <v>0</v>
      </c>
      <c r="J43" s="52"/>
      <c r="K43" s="129"/>
      <c r="L43" s="54">
        <f t="shared" si="35"/>
        <v>0</v>
      </c>
      <c r="M43" s="129"/>
      <c r="N43" s="54">
        <f t="shared" si="5"/>
        <v>0</v>
      </c>
      <c r="O43" s="54">
        <f t="shared" si="6"/>
        <v>0</v>
      </c>
      <c r="P43" s="1"/>
    </row>
    <row r="44" spans="2:16" ht="12.5">
      <c r="B44" s="7" t="str">
        <f t="shared" si="3"/>
        <v/>
      </c>
      <c r="C44" s="50">
        <f>IF(D11="","-",+C43+1)</f>
        <v>2041</v>
      </c>
      <c r="D44" s="55">
        <f>IF(F43+SUM(E$17:E43)=D$10,F43,D$10-SUM(E$17:E43))</f>
        <v>5533148.1144406423</v>
      </c>
      <c r="E44" s="377">
        <f t="shared" si="31"/>
        <v>362606.90317073173</v>
      </c>
      <c r="F44" s="55">
        <f t="shared" si="32"/>
        <v>5170541.2112699104</v>
      </c>
      <c r="G44" s="378">
        <f t="shared" si="33"/>
        <v>1003836.8960411167</v>
      </c>
      <c r="H44" s="363">
        <f t="shared" si="34"/>
        <v>1003836.8960411167</v>
      </c>
      <c r="I44" s="52">
        <f t="shared" si="4"/>
        <v>0</v>
      </c>
      <c r="J44" s="52"/>
      <c r="K44" s="129"/>
      <c r="L44" s="54">
        <f t="shared" si="35"/>
        <v>0</v>
      </c>
      <c r="M44" s="129"/>
      <c r="N44" s="54">
        <f t="shared" si="5"/>
        <v>0</v>
      </c>
      <c r="O44" s="54">
        <f t="shared" si="6"/>
        <v>0</v>
      </c>
      <c r="P44" s="1"/>
    </row>
    <row r="45" spans="2:16" ht="12.5">
      <c r="B45" s="7" t="str">
        <f t="shared" si="3"/>
        <v/>
      </c>
      <c r="C45" s="50">
        <f>IF(D11="","-",+C44+1)</f>
        <v>2042</v>
      </c>
      <c r="D45" s="55">
        <f>IF(F44+SUM(E$17:E44)=D$10,F44,D$10-SUM(E$17:E44))</f>
        <v>5170541.2112699104</v>
      </c>
      <c r="E45" s="377">
        <f t="shared" si="31"/>
        <v>362606.90317073173</v>
      </c>
      <c r="F45" s="55">
        <f t="shared" si="32"/>
        <v>4807934.3080991786</v>
      </c>
      <c r="G45" s="378">
        <f t="shared" si="33"/>
        <v>960391.23635134683</v>
      </c>
      <c r="H45" s="363">
        <f t="shared" si="34"/>
        <v>960391.23635134683</v>
      </c>
      <c r="I45" s="52">
        <f t="shared" si="4"/>
        <v>0</v>
      </c>
      <c r="J45" s="52"/>
      <c r="K45" s="129"/>
      <c r="L45" s="54">
        <f t="shared" si="35"/>
        <v>0</v>
      </c>
      <c r="M45" s="129"/>
      <c r="N45" s="54">
        <f t="shared" si="5"/>
        <v>0</v>
      </c>
      <c r="O45" s="54">
        <f t="shared" si="6"/>
        <v>0</v>
      </c>
      <c r="P45" s="1"/>
    </row>
    <row r="46" spans="2:16" ht="12.5">
      <c r="B46" s="7" t="str">
        <f t="shared" si="3"/>
        <v/>
      </c>
      <c r="C46" s="50">
        <f>IF(D11="","-",+C45+1)</f>
        <v>2043</v>
      </c>
      <c r="D46" s="55">
        <f>IF(F45+SUM(E$17:E45)=D$10,F45,D$10-SUM(E$17:E45))</f>
        <v>4807934.3080991786</v>
      </c>
      <c r="E46" s="377">
        <f t="shared" si="31"/>
        <v>362606.90317073173</v>
      </c>
      <c r="F46" s="55">
        <f t="shared" si="32"/>
        <v>4445327.4049284467</v>
      </c>
      <c r="G46" s="378">
        <f t="shared" si="33"/>
        <v>916945.57666157722</v>
      </c>
      <c r="H46" s="363">
        <f t="shared" si="34"/>
        <v>916945.57666157722</v>
      </c>
      <c r="I46" s="52">
        <f t="shared" si="4"/>
        <v>0</v>
      </c>
      <c r="J46" s="52"/>
      <c r="K46" s="129"/>
      <c r="L46" s="54">
        <f t="shared" si="35"/>
        <v>0</v>
      </c>
      <c r="M46" s="129"/>
      <c r="N46" s="54">
        <f t="shared" si="5"/>
        <v>0</v>
      </c>
      <c r="O46" s="54">
        <f t="shared" si="6"/>
        <v>0</v>
      </c>
      <c r="P46" s="1"/>
    </row>
    <row r="47" spans="2:16" ht="12.5">
      <c r="B47" s="7" t="str">
        <f t="shared" si="3"/>
        <v/>
      </c>
      <c r="C47" s="50">
        <f>IF(D11="","-",+C46+1)</f>
        <v>2044</v>
      </c>
      <c r="D47" s="55">
        <f>IF(F46+SUM(E$17:E46)=D$10,F46,D$10-SUM(E$17:E46))</f>
        <v>4445327.4049284467</v>
      </c>
      <c r="E47" s="377">
        <f t="shared" si="31"/>
        <v>362606.90317073173</v>
      </c>
      <c r="F47" s="55">
        <f t="shared" si="32"/>
        <v>4082720.5017577149</v>
      </c>
      <c r="G47" s="378">
        <f t="shared" si="33"/>
        <v>873499.91697180737</v>
      </c>
      <c r="H47" s="363">
        <f t="shared" si="34"/>
        <v>873499.91697180737</v>
      </c>
      <c r="I47" s="52">
        <f t="shared" si="4"/>
        <v>0</v>
      </c>
      <c r="J47" s="52"/>
      <c r="K47" s="129"/>
      <c r="L47" s="54">
        <f t="shared" si="35"/>
        <v>0</v>
      </c>
      <c r="M47" s="129"/>
      <c r="N47" s="54">
        <f t="shared" si="5"/>
        <v>0</v>
      </c>
      <c r="O47" s="54">
        <f t="shared" si="6"/>
        <v>0</v>
      </c>
      <c r="P47" s="1"/>
    </row>
    <row r="48" spans="2:16" ht="12.5">
      <c r="B48" s="7" t="str">
        <f t="shared" si="3"/>
        <v/>
      </c>
      <c r="C48" s="50">
        <f>IF(D11="","-",+C47+1)</f>
        <v>2045</v>
      </c>
      <c r="D48" s="55">
        <f>IF(F47+SUM(E$17:E47)=D$10,F47,D$10-SUM(E$17:E47))</f>
        <v>4082720.5017577149</v>
      </c>
      <c r="E48" s="377">
        <f t="shared" si="31"/>
        <v>362606.90317073173</v>
      </c>
      <c r="F48" s="55">
        <f t="shared" si="32"/>
        <v>3720113.598586983</v>
      </c>
      <c r="G48" s="378">
        <f t="shared" si="33"/>
        <v>830054.25728203775</v>
      </c>
      <c r="H48" s="363">
        <f t="shared" si="34"/>
        <v>830054.25728203775</v>
      </c>
      <c r="I48" s="52">
        <f t="shared" si="4"/>
        <v>0</v>
      </c>
      <c r="J48" s="52"/>
      <c r="K48" s="129"/>
      <c r="L48" s="54">
        <f t="shared" si="35"/>
        <v>0</v>
      </c>
      <c r="M48" s="129"/>
      <c r="N48" s="54">
        <f t="shared" si="5"/>
        <v>0</v>
      </c>
      <c r="O48" s="54">
        <f t="shared" si="6"/>
        <v>0</v>
      </c>
      <c r="P48" s="1"/>
    </row>
    <row r="49" spans="2:16" ht="12.5">
      <c r="B49" s="7" t="str">
        <f t="shared" si="3"/>
        <v/>
      </c>
      <c r="C49" s="50">
        <f>IF(D11="","-",+C48+1)</f>
        <v>2046</v>
      </c>
      <c r="D49" s="55">
        <f>IF(F48+SUM(E$17:E48)=D$10,F48,D$10-SUM(E$17:E48))</f>
        <v>3720113.598586983</v>
      </c>
      <c r="E49" s="377">
        <f t="shared" si="31"/>
        <v>362606.90317073173</v>
      </c>
      <c r="F49" s="55">
        <f t="shared" si="32"/>
        <v>3357506.6954162512</v>
      </c>
      <c r="G49" s="378">
        <f t="shared" si="33"/>
        <v>786608.59759226791</v>
      </c>
      <c r="H49" s="363">
        <f t="shared" si="34"/>
        <v>786608.59759226791</v>
      </c>
      <c r="I49" s="52">
        <f t="shared" si="4"/>
        <v>0</v>
      </c>
      <c r="J49" s="52"/>
      <c r="K49" s="129"/>
      <c r="L49" s="54">
        <f t="shared" si="35"/>
        <v>0</v>
      </c>
      <c r="M49" s="129"/>
      <c r="N49" s="54">
        <f t="shared" si="5"/>
        <v>0</v>
      </c>
      <c r="O49" s="54">
        <f t="shared" si="6"/>
        <v>0</v>
      </c>
      <c r="P49" s="1"/>
    </row>
    <row r="50" spans="2:16" ht="12.5">
      <c r="B50" s="7" t="str">
        <f t="shared" si="3"/>
        <v/>
      </c>
      <c r="C50" s="50">
        <f>IF(D11="","-",+C49+1)</f>
        <v>2047</v>
      </c>
      <c r="D50" s="55">
        <f>IF(F49+SUM(E$17:E49)=D$10,F49,D$10-SUM(E$17:E49))</f>
        <v>3357506.6954162512</v>
      </c>
      <c r="E50" s="377">
        <f t="shared" si="31"/>
        <v>362606.90317073173</v>
      </c>
      <c r="F50" s="55">
        <f t="shared" si="32"/>
        <v>2994899.7922455193</v>
      </c>
      <c r="G50" s="378">
        <f t="shared" si="33"/>
        <v>743162.93790249829</v>
      </c>
      <c r="H50" s="363">
        <f t="shared" si="34"/>
        <v>743162.93790249829</v>
      </c>
      <c r="I50" s="52">
        <f t="shared" si="4"/>
        <v>0</v>
      </c>
      <c r="J50" s="52"/>
      <c r="K50" s="129"/>
      <c r="L50" s="54">
        <f t="shared" si="35"/>
        <v>0</v>
      </c>
      <c r="M50" s="129"/>
      <c r="N50" s="54">
        <f t="shared" si="5"/>
        <v>0</v>
      </c>
      <c r="O50" s="54">
        <f t="shared" si="6"/>
        <v>0</v>
      </c>
      <c r="P50" s="1"/>
    </row>
    <row r="51" spans="2:16" ht="12.5">
      <c r="B51" s="7" t="str">
        <f t="shared" si="3"/>
        <v/>
      </c>
      <c r="C51" s="50">
        <f>IF(D11="","-",+C50+1)</f>
        <v>2048</v>
      </c>
      <c r="D51" s="55">
        <f>IF(F50+SUM(E$17:E50)=D$10,F50,D$10-SUM(E$17:E50))</f>
        <v>2994899.7922455193</v>
      </c>
      <c r="E51" s="377">
        <f t="shared" si="31"/>
        <v>362606.90317073173</v>
      </c>
      <c r="F51" s="55">
        <f t="shared" si="32"/>
        <v>2632292.8890747875</v>
      </c>
      <c r="G51" s="378">
        <f t="shared" si="33"/>
        <v>699717.27821272844</v>
      </c>
      <c r="H51" s="363">
        <f t="shared" si="34"/>
        <v>699717.27821272844</v>
      </c>
      <c r="I51" s="52">
        <f t="shared" si="4"/>
        <v>0</v>
      </c>
      <c r="J51" s="52"/>
      <c r="K51" s="129"/>
      <c r="L51" s="54">
        <f t="shared" si="35"/>
        <v>0</v>
      </c>
      <c r="M51" s="129"/>
      <c r="N51" s="54">
        <f t="shared" si="5"/>
        <v>0</v>
      </c>
      <c r="O51" s="54">
        <f t="shared" si="6"/>
        <v>0</v>
      </c>
      <c r="P51" s="1"/>
    </row>
    <row r="52" spans="2:16" ht="12.5">
      <c r="B52" s="7" t="str">
        <f t="shared" si="3"/>
        <v/>
      </c>
      <c r="C52" s="50">
        <f>IF(D11="","-",+C51+1)</f>
        <v>2049</v>
      </c>
      <c r="D52" s="55">
        <f>IF(F51+SUM(E$17:E51)=D$10,F51,D$10-SUM(E$17:E51))</f>
        <v>2632292.8890747875</v>
      </c>
      <c r="E52" s="377">
        <f t="shared" si="31"/>
        <v>362606.90317073173</v>
      </c>
      <c r="F52" s="55">
        <f t="shared" si="32"/>
        <v>2269685.9859040556</v>
      </c>
      <c r="G52" s="378">
        <f t="shared" ref="G52:G72" si="36">+I$12*((D52+F52)/2)+E52</f>
        <v>656271.61852295883</v>
      </c>
      <c r="H52" s="363">
        <f t="shared" ref="H52:H72" si="37">+I$13*((D52+F52)/2)+E52</f>
        <v>656271.61852295883</v>
      </c>
      <c r="I52" s="52">
        <f t="shared" si="4"/>
        <v>0</v>
      </c>
      <c r="J52" s="52"/>
      <c r="K52" s="129"/>
      <c r="L52" s="54">
        <f t="shared" si="35"/>
        <v>0</v>
      </c>
      <c r="M52" s="129"/>
      <c r="N52" s="54">
        <f t="shared" si="5"/>
        <v>0</v>
      </c>
      <c r="O52" s="54">
        <f t="shared" si="6"/>
        <v>0</v>
      </c>
      <c r="P52" s="1"/>
    </row>
    <row r="53" spans="2:16" ht="12.5">
      <c r="B53" s="7" t="str">
        <f t="shared" si="3"/>
        <v/>
      </c>
      <c r="C53" s="50">
        <f>IF(D11="","-",+C52+1)</f>
        <v>2050</v>
      </c>
      <c r="D53" s="55">
        <f>IF(F52+SUM(E$17:E52)=D$10,F52,D$10-SUM(E$17:E52))</f>
        <v>2269685.9859040556</v>
      </c>
      <c r="E53" s="377">
        <f t="shared" si="31"/>
        <v>362606.90317073173</v>
      </c>
      <c r="F53" s="55">
        <f t="shared" si="32"/>
        <v>1907079.0827333238</v>
      </c>
      <c r="G53" s="378">
        <f t="shared" si="36"/>
        <v>612825.9588331891</v>
      </c>
      <c r="H53" s="363">
        <f t="shared" si="37"/>
        <v>612825.9588331891</v>
      </c>
      <c r="I53" s="52">
        <f t="shared" si="4"/>
        <v>0</v>
      </c>
      <c r="J53" s="52"/>
      <c r="K53" s="129"/>
      <c r="L53" s="54">
        <f t="shared" si="35"/>
        <v>0</v>
      </c>
      <c r="M53" s="129"/>
      <c r="N53" s="54">
        <f t="shared" si="5"/>
        <v>0</v>
      </c>
      <c r="O53" s="54">
        <f t="shared" si="6"/>
        <v>0</v>
      </c>
      <c r="P53" s="1"/>
    </row>
    <row r="54" spans="2:16" ht="12.5">
      <c r="B54" s="7" t="str">
        <f t="shared" si="3"/>
        <v/>
      </c>
      <c r="C54" s="50">
        <f>IF(D11="","-",+C53+1)</f>
        <v>2051</v>
      </c>
      <c r="D54" s="55">
        <f>IF(F53+SUM(E$17:E53)=D$10,F53,D$10-SUM(E$17:E53))</f>
        <v>1907079.0827333238</v>
      </c>
      <c r="E54" s="377">
        <f t="shared" si="31"/>
        <v>362606.90317073173</v>
      </c>
      <c r="F54" s="55">
        <f t="shared" si="32"/>
        <v>1544472.1795625919</v>
      </c>
      <c r="G54" s="378">
        <f t="shared" si="36"/>
        <v>569380.29914341937</v>
      </c>
      <c r="H54" s="363">
        <f t="shared" si="37"/>
        <v>569380.29914341937</v>
      </c>
      <c r="I54" s="52">
        <f t="shared" si="4"/>
        <v>0</v>
      </c>
      <c r="J54" s="52"/>
      <c r="K54" s="129"/>
      <c r="L54" s="54">
        <f t="shared" si="35"/>
        <v>0</v>
      </c>
      <c r="M54" s="129"/>
      <c r="N54" s="54">
        <f t="shared" si="5"/>
        <v>0</v>
      </c>
      <c r="O54" s="54">
        <f t="shared" si="6"/>
        <v>0</v>
      </c>
      <c r="P54" s="1"/>
    </row>
    <row r="55" spans="2:16" ht="12.5">
      <c r="B55" s="7" t="str">
        <f t="shared" si="3"/>
        <v/>
      </c>
      <c r="C55" s="50">
        <f>IF(D11="","-",+C54+1)</f>
        <v>2052</v>
      </c>
      <c r="D55" s="55">
        <f>IF(F54+SUM(E$17:E54)=D$10,F54,D$10-SUM(E$17:E54))</f>
        <v>1544472.1795625919</v>
      </c>
      <c r="E55" s="377">
        <f t="shared" si="31"/>
        <v>362606.90317073173</v>
      </c>
      <c r="F55" s="55">
        <f t="shared" si="32"/>
        <v>1181865.2763918601</v>
      </c>
      <c r="G55" s="378">
        <f t="shared" si="36"/>
        <v>525934.63945364964</v>
      </c>
      <c r="H55" s="363">
        <f t="shared" si="37"/>
        <v>525934.63945364964</v>
      </c>
      <c r="I55" s="52">
        <f t="shared" si="4"/>
        <v>0</v>
      </c>
      <c r="J55" s="52"/>
      <c r="K55" s="129"/>
      <c r="L55" s="54">
        <f t="shared" si="35"/>
        <v>0</v>
      </c>
      <c r="M55" s="129"/>
      <c r="N55" s="54">
        <f t="shared" si="5"/>
        <v>0</v>
      </c>
      <c r="O55" s="54">
        <f t="shared" si="6"/>
        <v>0</v>
      </c>
      <c r="P55" s="1"/>
    </row>
    <row r="56" spans="2:16" ht="12.5">
      <c r="B56" s="7" t="str">
        <f t="shared" si="3"/>
        <v/>
      </c>
      <c r="C56" s="50">
        <f>IF(D11="","-",+C55+1)</f>
        <v>2053</v>
      </c>
      <c r="D56" s="55">
        <f>IF(F55+SUM(E$17:E55)=D$10,F55,D$10-SUM(E$17:E55))</f>
        <v>1181865.2763918601</v>
      </c>
      <c r="E56" s="377">
        <f t="shared" si="31"/>
        <v>362606.90317073173</v>
      </c>
      <c r="F56" s="55">
        <f t="shared" si="32"/>
        <v>819258.37322112836</v>
      </c>
      <c r="G56" s="378">
        <f t="shared" si="36"/>
        <v>482488.97976387991</v>
      </c>
      <c r="H56" s="363">
        <f t="shared" si="37"/>
        <v>482488.97976387991</v>
      </c>
      <c r="I56" s="52">
        <f t="shared" si="4"/>
        <v>0</v>
      </c>
      <c r="J56" s="52"/>
      <c r="K56" s="129"/>
      <c r="L56" s="54">
        <f t="shared" si="35"/>
        <v>0</v>
      </c>
      <c r="M56" s="129"/>
      <c r="N56" s="54">
        <f t="shared" si="5"/>
        <v>0</v>
      </c>
      <c r="O56" s="54">
        <f t="shared" si="6"/>
        <v>0</v>
      </c>
      <c r="P56" s="1"/>
    </row>
    <row r="57" spans="2:16" ht="12.5">
      <c r="B57" s="7" t="str">
        <f t="shared" si="3"/>
        <v/>
      </c>
      <c r="C57" s="50">
        <f>IF(D11="","-",+C56+1)</f>
        <v>2054</v>
      </c>
      <c r="D57" s="55">
        <f>IF(F56+SUM(E$17:E56)=D$10,F56,D$10-SUM(E$17:E56))</f>
        <v>819258.37322112836</v>
      </c>
      <c r="E57" s="377">
        <f t="shared" si="31"/>
        <v>362606.90317073173</v>
      </c>
      <c r="F57" s="55">
        <f t="shared" si="32"/>
        <v>456651.47005039663</v>
      </c>
      <c r="G57" s="378">
        <f t="shared" si="36"/>
        <v>439043.32007411023</v>
      </c>
      <c r="H57" s="363">
        <f t="shared" si="37"/>
        <v>439043.32007411023</v>
      </c>
      <c r="I57" s="52">
        <f t="shared" si="4"/>
        <v>0</v>
      </c>
      <c r="J57" s="52"/>
      <c r="K57" s="129"/>
      <c r="L57" s="54">
        <f t="shared" si="35"/>
        <v>0</v>
      </c>
      <c r="M57" s="129"/>
      <c r="N57" s="54">
        <f t="shared" si="5"/>
        <v>0</v>
      </c>
      <c r="O57" s="54">
        <f t="shared" si="6"/>
        <v>0</v>
      </c>
      <c r="P57" s="1"/>
    </row>
    <row r="58" spans="2:16" ht="12.5">
      <c r="B58" s="7" t="str">
        <f t="shared" si="3"/>
        <v/>
      </c>
      <c r="C58" s="50">
        <f>IF(D11="","-",+C57+1)</f>
        <v>2055</v>
      </c>
      <c r="D58" s="55">
        <f>IF(F57+SUM(E$17:E57)=D$10,F57,D$10-SUM(E$17:E57))</f>
        <v>456651.47005039663</v>
      </c>
      <c r="E58" s="377">
        <f t="shared" si="31"/>
        <v>362606.90317073173</v>
      </c>
      <c r="F58" s="55">
        <f t="shared" si="32"/>
        <v>94044.566879664897</v>
      </c>
      <c r="G58" s="378">
        <f t="shared" si="36"/>
        <v>395597.6603843405</v>
      </c>
      <c r="H58" s="363">
        <f t="shared" si="37"/>
        <v>395597.6603843405</v>
      </c>
      <c r="I58" s="52">
        <f t="shared" si="4"/>
        <v>0</v>
      </c>
      <c r="J58" s="52"/>
      <c r="K58" s="129"/>
      <c r="L58" s="54">
        <f t="shared" si="35"/>
        <v>0</v>
      </c>
      <c r="M58" s="129"/>
      <c r="N58" s="54">
        <f t="shared" si="5"/>
        <v>0</v>
      </c>
      <c r="O58" s="54">
        <f t="shared" si="6"/>
        <v>0</v>
      </c>
      <c r="P58" s="1"/>
    </row>
    <row r="59" spans="2:16" ht="12.5">
      <c r="B59" s="7" t="str">
        <f t="shared" si="3"/>
        <v/>
      </c>
      <c r="C59" s="50">
        <f>IF(D11="","-",+C58+1)</f>
        <v>2056</v>
      </c>
      <c r="D59" s="55">
        <f>IF(F58+SUM(E$17:E58)=D$10,F58,D$10-SUM(E$17:E58))</f>
        <v>94044.566879664897</v>
      </c>
      <c r="E59" s="377">
        <f t="shared" si="31"/>
        <v>94044.566879664897</v>
      </c>
      <c r="F59" s="55">
        <f t="shared" si="32"/>
        <v>0</v>
      </c>
      <c r="G59" s="378">
        <f t="shared" si="36"/>
        <v>99678.530564026849</v>
      </c>
      <c r="H59" s="363">
        <f t="shared" si="37"/>
        <v>99678.530564026849</v>
      </c>
      <c r="I59" s="52">
        <f t="shared" si="4"/>
        <v>0</v>
      </c>
      <c r="J59" s="52"/>
      <c r="K59" s="129"/>
      <c r="L59" s="54">
        <f t="shared" si="35"/>
        <v>0</v>
      </c>
      <c r="M59" s="129"/>
      <c r="N59" s="54">
        <f t="shared" si="5"/>
        <v>0</v>
      </c>
      <c r="O59" s="54">
        <f t="shared" si="6"/>
        <v>0</v>
      </c>
      <c r="P59" s="1"/>
    </row>
    <row r="60" spans="2:16" ht="12.5">
      <c r="B60" s="7" t="str">
        <f t="shared" si="3"/>
        <v/>
      </c>
      <c r="C60" s="50">
        <f>IF(D11="","-",+C59+1)</f>
        <v>2057</v>
      </c>
      <c r="D60" s="55">
        <f>IF(F59+SUM(E$17:E59)=D$10,F59,D$10-SUM(E$17:E59))</f>
        <v>0</v>
      </c>
      <c r="E60" s="377">
        <f t="shared" si="31"/>
        <v>0</v>
      </c>
      <c r="F60" s="55">
        <f t="shared" si="32"/>
        <v>0</v>
      </c>
      <c r="G60" s="378">
        <f t="shared" si="36"/>
        <v>0</v>
      </c>
      <c r="H60" s="363">
        <f t="shared" si="37"/>
        <v>0</v>
      </c>
      <c r="I60" s="52">
        <f t="shared" si="4"/>
        <v>0</v>
      </c>
      <c r="J60" s="52"/>
      <c r="K60" s="129"/>
      <c r="L60" s="54">
        <f t="shared" si="35"/>
        <v>0</v>
      </c>
      <c r="M60" s="129"/>
      <c r="N60" s="54">
        <f t="shared" si="5"/>
        <v>0</v>
      </c>
      <c r="O60" s="54">
        <f t="shared" si="6"/>
        <v>0</v>
      </c>
      <c r="P60" s="1"/>
    </row>
    <row r="61" spans="2:16" ht="12.5">
      <c r="B61" s="7" t="str">
        <f t="shared" si="3"/>
        <v/>
      </c>
      <c r="C61" s="50">
        <f>IF(D11="","-",+C60+1)</f>
        <v>2058</v>
      </c>
      <c r="D61" s="55">
        <f>IF(F60+SUM(E$17:E60)=D$10,F60,D$10-SUM(E$17:E60))</f>
        <v>0</v>
      </c>
      <c r="E61" s="377">
        <f t="shared" si="31"/>
        <v>0</v>
      </c>
      <c r="F61" s="55">
        <f t="shared" si="32"/>
        <v>0</v>
      </c>
      <c r="G61" s="378">
        <f t="shared" si="36"/>
        <v>0</v>
      </c>
      <c r="H61" s="363">
        <f t="shared" si="37"/>
        <v>0</v>
      </c>
      <c r="I61" s="52">
        <f t="shared" si="4"/>
        <v>0</v>
      </c>
      <c r="J61" s="52"/>
      <c r="K61" s="129"/>
      <c r="L61" s="54">
        <f t="shared" si="35"/>
        <v>0</v>
      </c>
      <c r="M61" s="129"/>
      <c r="N61" s="54">
        <f t="shared" si="5"/>
        <v>0</v>
      </c>
      <c r="O61" s="54">
        <f t="shared" si="6"/>
        <v>0</v>
      </c>
      <c r="P61" s="1"/>
    </row>
    <row r="62" spans="2:16" ht="12.5">
      <c r="B62" s="7" t="str">
        <f t="shared" si="3"/>
        <v/>
      </c>
      <c r="C62" s="50">
        <f>IF(D11="","-",+C61+1)</f>
        <v>2059</v>
      </c>
      <c r="D62" s="55">
        <f>IF(F61+SUM(E$17:E61)=D$10,F61,D$10-SUM(E$17:E61))</f>
        <v>0</v>
      </c>
      <c r="E62" s="377">
        <f t="shared" si="31"/>
        <v>0</v>
      </c>
      <c r="F62" s="55">
        <f t="shared" si="32"/>
        <v>0</v>
      </c>
      <c r="G62" s="378">
        <f t="shared" si="36"/>
        <v>0</v>
      </c>
      <c r="H62" s="363">
        <f t="shared" si="37"/>
        <v>0</v>
      </c>
      <c r="I62" s="52">
        <f t="shared" si="4"/>
        <v>0</v>
      </c>
      <c r="J62" s="52"/>
      <c r="K62" s="129"/>
      <c r="L62" s="54">
        <f t="shared" si="35"/>
        <v>0</v>
      </c>
      <c r="M62" s="129"/>
      <c r="N62" s="54">
        <f t="shared" si="5"/>
        <v>0</v>
      </c>
      <c r="O62" s="54">
        <f t="shared" si="6"/>
        <v>0</v>
      </c>
      <c r="P62" s="1"/>
    </row>
    <row r="63" spans="2:16" ht="12.5">
      <c r="B63" s="7" t="str">
        <f t="shared" si="3"/>
        <v/>
      </c>
      <c r="C63" s="50">
        <f>IF(D11="","-",+C62+1)</f>
        <v>2060</v>
      </c>
      <c r="D63" s="55">
        <f>IF(F62+SUM(E$17:E62)=D$10,F62,D$10-SUM(E$17:E62))</f>
        <v>0</v>
      </c>
      <c r="E63" s="377">
        <f t="shared" si="31"/>
        <v>0</v>
      </c>
      <c r="F63" s="55">
        <f t="shared" si="32"/>
        <v>0</v>
      </c>
      <c r="G63" s="378">
        <f t="shared" si="36"/>
        <v>0</v>
      </c>
      <c r="H63" s="363">
        <f t="shared" si="37"/>
        <v>0</v>
      </c>
      <c r="I63" s="52">
        <f t="shared" si="4"/>
        <v>0</v>
      </c>
      <c r="J63" s="52"/>
      <c r="K63" s="129"/>
      <c r="L63" s="54">
        <f t="shared" si="35"/>
        <v>0</v>
      </c>
      <c r="M63" s="129"/>
      <c r="N63" s="54">
        <f t="shared" si="5"/>
        <v>0</v>
      </c>
      <c r="O63" s="54">
        <f t="shared" si="6"/>
        <v>0</v>
      </c>
      <c r="P63" s="1"/>
    </row>
    <row r="64" spans="2:16" ht="12.5">
      <c r="B64" s="7" t="str">
        <f t="shared" si="3"/>
        <v/>
      </c>
      <c r="C64" s="50">
        <f>IF(D11="","-",+C63+1)</f>
        <v>2061</v>
      </c>
      <c r="D64" s="55">
        <f>IF(F63+SUM(E$17:E63)=D$10,F63,D$10-SUM(E$17:E63))</f>
        <v>0</v>
      </c>
      <c r="E64" s="377">
        <f t="shared" si="31"/>
        <v>0</v>
      </c>
      <c r="F64" s="55">
        <f t="shared" si="32"/>
        <v>0</v>
      </c>
      <c r="G64" s="378">
        <f t="shared" si="36"/>
        <v>0</v>
      </c>
      <c r="H64" s="363">
        <f t="shared" si="37"/>
        <v>0</v>
      </c>
      <c r="I64" s="52">
        <f t="shared" si="4"/>
        <v>0</v>
      </c>
      <c r="J64" s="52"/>
      <c r="K64" s="129"/>
      <c r="L64" s="54">
        <f t="shared" si="35"/>
        <v>0</v>
      </c>
      <c r="M64" s="129"/>
      <c r="N64" s="54">
        <f t="shared" si="5"/>
        <v>0</v>
      </c>
      <c r="O64" s="54">
        <f t="shared" si="6"/>
        <v>0</v>
      </c>
      <c r="P64" s="1"/>
    </row>
    <row r="65" spans="2:16" ht="12.5">
      <c r="B65" s="7" t="str">
        <f t="shared" si="3"/>
        <v/>
      </c>
      <c r="C65" s="50">
        <f>IF(D11="","-",+C64+1)</f>
        <v>2062</v>
      </c>
      <c r="D65" s="55">
        <f>IF(F64+SUM(E$17:E64)=D$10,F64,D$10-SUM(E$17:E64))</f>
        <v>0</v>
      </c>
      <c r="E65" s="377">
        <f t="shared" si="31"/>
        <v>0</v>
      </c>
      <c r="F65" s="55">
        <f t="shared" si="32"/>
        <v>0</v>
      </c>
      <c r="G65" s="378">
        <f t="shared" si="36"/>
        <v>0</v>
      </c>
      <c r="H65" s="363">
        <f t="shared" si="37"/>
        <v>0</v>
      </c>
      <c r="I65" s="52">
        <f t="shared" si="4"/>
        <v>0</v>
      </c>
      <c r="J65" s="52"/>
      <c r="K65" s="129"/>
      <c r="L65" s="54">
        <f t="shared" si="35"/>
        <v>0</v>
      </c>
      <c r="M65" s="129"/>
      <c r="N65" s="54">
        <f t="shared" si="5"/>
        <v>0</v>
      </c>
      <c r="O65" s="54">
        <f t="shared" si="6"/>
        <v>0</v>
      </c>
      <c r="P65" s="1"/>
    </row>
    <row r="66" spans="2:16" ht="12.5">
      <c r="B66" s="7" t="str">
        <f t="shared" si="3"/>
        <v/>
      </c>
      <c r="C66" s="50">
        <f>IF(D11="","-",+C65+1)</f>
        <v>2063</v>
      </c>
      <c r="D66" s="55">
        <f>IF(F65+SUM(E$17:E65)=D$10,F65,D$10-SUM(E$17:E65))</f>
        <v>0</v>
      </c>
      <c r="E66" s="377">
        <f t="shared" si="31"/>
        <v>0</v>
      </c>
      <c r="F66" s="55">
        <f t="shared" si="32"/>
        <v>0</v>
      </c>
      <c r="G66" s="378">
        <f t="shared" si="36"/>
        <v>0</v>
      </c>
      <c r="H66" s="363">
        <f t="shared" si="37"/>
        <v>0</v>
      </c>
      <c r="I66" s="52">
        <f t="shared" si="4"/>
        <v>0</v>
      </c>
      <c r="J66" s="52"/>
      <c r="K66" s="129"/>
      <c r="L66" s="54">
        <f t="shared" si="35"/>
        <v>0</v>
      </c>
      <c r="M66" s="129"/>
      <c r="N66" s="54">
        <f t="shared" si="5"/>
        <v>0</v>
      </c>
      <c r="O66" s="54">
        <f t="shared" si="6"/>
        <v>0</v>
      </c>
      <c r="P66" s="1"/>
    </row>
    <row r="67" spans="2:16" ht="12.5">
      <c r="B67" s="7" t="str">
        <f t="shared" si="3"/>
        <v/>
      </c>
      <c r="C67" s="50">
        <f>IF(D11="","-",+C66+1)</f>
        <v>2064</v>
      </c>
      <c r="D67" s="55">
        <f>IF(F66+SUM(E$17:E66)=D$10,F66,D$10-SUM(E$17:E66))</f>
        <v>0</v>
      </c>
      <c r="E67" s="377">
        <f t="shared" si="31"/>
        <v>0</v>
      </c>
      <c r="F67" s="55">
        <f t="shared" si="32"/>
        <v>0</v>
      </c>
      <c r="G67" s="378">
        <f t="shared" si="36"/>
        <v>0</v>
      </c>
      <c r="H67" s="363">
        <f t="shared" si="37"/>
        <v>0</v>
      </c>
      <c r="I67" s="52">
        <f t="shared" si="4"/>
        <v>0</v>
      </c>
      <c r="J67" s="52"/>
      <c r="K67" s="129"/>
      <c r="L67" s="54">
        <f t="shared" si="35"/>
        <v>0</v>
      </c>
      <c r="M67" s="129"/>
      <c r="N67" s="54">
        <f t="shared" si="5"/>
        <v>0</v>
      </c>
      <c r="O67" s="54">
        <f t="shared" si="6"/>
        <v>0</v>
      </c>
      <c r="P67" s="1"/>
    </row>
    <row r="68" spans="2:16" ht="12.5">
      <c r="B68" s="7" t="str">
        <f t="shared" si="3"/>
        <v/>
      </c>
      <c r="C68" s="50">
        <f>IF(D11="","-",+C67+1)</f>
        <v>2065</v>
      </c>
      <c r="D68" s="55">
        <f>IF(F67+SUM(E$17:E67)=D$10,F67,D$10-SUM(E$17:E67))</f>
        <v>0</v>
      </c>
      <c r="E68" s="377">
        <f t="shared" si="31"/>
        <v>0</v>
      </c>
      <c r="F68" s="55">
        <f t="shared" si="32"/>
        <v>0</v>
      </c>
      <c r="G68" s="378">
        <f t="shared" si="36"/>
        <v>0</v>
      </c>
      <c r="H68" s="363">
        <f t="shared" si="37"/>
        <v>0</v>
      </c>
      <c r="I68" s="52">
        <f t="shared" si="4"/>
        <v>0</v>
      </c>
      <c r="J68" s="52"/>
      <c r="K68" s="129"/>
      <c r="L68" s="54">
        <f t="shared" si="35"/>
        <v>0</v>
      </c>
      <c r="M68" s="129"/>
      <c r="N68" s="54">
        <f t="shared" si="5"/>
        <v>0</v>
      </c>
      <c r="O68" s="54">
        <f t="shared" si="6"/>
        <v>0</v>
      </c>
      <c r="P68" s="1"/>
    </row>
    <row r="69" spans="2:16" ht="12.5">
      <c r="B69" s="7" t="str">
        <f t="shared" si="3"/>
        <v/>
      </c>
      <c r="C69" s="50">
        <f>IF(D11="","-",+C68+1)</f>
        <v>2066</v>
      </c>
      <c r="D69" s="55">
        <f>IF(F68+SUM(E$17:E68)=D$10,F68,D$10-SUM(E$17:E68))</f>
        <v>0</v>
      </c>
      <c r="E69" s="377">
        <f t="shared" si="31"/>
        <v>0</v>
      </c>
      <c r="F69" s="55">
        <f t="shared" si="32"/>
        <v>0</v>
      </c>
      <c r="G69" s="378">
        <f t="shared" si="36"/>
        <v>0</v>
      </c>
      <c r="H69" s="363">
        <f t="shared" si="37"/>
        <v>0</v>
      </c>
      <c r="I69" s="52">
        <f t="shared" si="4"/>
        <v>0</v>
      </c>
      <c r="J69" s="52"/>
      <c r="K69" s="129"/>
      <c r="L69" s="54">
        <f t="shared" si="35"/>
        <v>0</v>
      </c>
      <c r="M69" s="129"/>
      <c r="N69" s="54">
        <f t="shared" si="5"/>
        <v>0</v>
      </c>
      <c r="O69" s="54">
        <f t="shared" si="6"/>
        <v>0</v>
      </c>
      <c r="P69" s="1"/>
    </row>
    <row r="70" spans="2:16" ht="12.5">
      <c r="B70" s="7" t="str">
        <f t="shared" si="3"/>
        <v/>
      </c>
      <c r="C70" s="50">
        <f>IF(D11="","-",+C69+1)</f>
        <v>2067</v>
      </c>
      <c r="D70" s="55">
        <f>IF(F69+SUM(E$17:E69)=D$10,F69,D$10-SUM(E$17:E69))</f>
        <v>0</v>
      </c>
      <c r="E70" s="377">
        <f t="shared" si="31"/>
        <v>0</v>
      </c>
      <c r="F70" s="55">
        <f t="shared" si="32"/>
        <v>0</v>
      </c>
      <c r="G70" s="378">
        <f t="shared" si="36"/>
        <v>0</v>
      </c>
      <c r="H70" s="363">
        <f t="shared" si="37"/>
        <v>0</v>
      </c>
      <c r="I70" s="52">
        <f t="shared" si="4"/>
        <v>0</v>
      </c>
      <c r="J70" s="52"/>
      <c r="K70" s="129"/>
      <c r="L70" s="54">
        <f t="shared" si="35"/>
        <v>0</v>
      </c>
      <c r="M70" s="129"/>
      <c r="N70" s="54">
        <f t="shared" si="5"/>
        <v>0</v>
      </c>
      <c r="O70" s="54">
        <f t="shared" si="6"/>
        <v>0</v>
      </c>
      <c r="P70" s="1"/>
    </row>
    <row r="71" spans="2:16" ht="12.5">
      <c r="B71" s="7" t="str">
        <f t="shared" si="3"/>
        <v/>
      </c>
      <c r="C71" s="50">
        <f>IF(D11="","-",+C70+1)</f>
        <v>2068</v>
      </c>
      <c r="D71" s="55">
        <f>IF(F70+SUM(E$17:E70)=D$10,F70,D$10-SUM(E$17:E70))</f>
        <v>0</v>
      </c>
      <c r="E71" s="377">
        <f t="shared" si="31"/>
        <v>0</v>
      </c>
      <c r="F71" s="55">
        <f t="shared" si="32"/>
        <v>0</v>
      </c>
      <c r="G71" s="378">
        <f t="shared" si="36"/>
        <v>0</v>
      </c>
      <c r="H71" s="363">
        <f t="shared" si="37"/>
        <v>0</v>
      </c>
      <c r="I71" s="52">
        <f t="shared" si="4"/>
        <v>0</v>
      </c>
      <c r="J71" s="52"/>
      <c r="K71" s="129"/>
      <c r="L71" s="54">
        <f t="shared" si="35"/>
        <v>0</v>
      </c>
      <c r="M71" s="129"/>
      <c r="N71" s="54">
        <f t="shared" si="5"/>
        <v>0</v>
      </c>
      <c r="O71" s="54">
        <f t="shared" si="6"/>
        <v>0</v>
      </c>
      <c r="P71" s="1"/>
    </row>
    <row r="72" spans="2:16" ht="13" thickBot="1">
      <c r="B72" s="7" t="str">
        <f t="shared" si="3"/>
        <v/>
      </c>
      <c r="C72" s="59">
        <f>IF(D11="","-",+C71+1)</f>
        <v>2069</v>
      </c>
      <c r="D72" s="55">
        <f>IF(F71+SUM(E$17:E71)=D$10,F71,D$10-SUM(E$17:E71))</f>
        <v>0</v>
      </c>
      <c r="E72" s="377">
        <f t="shared" si="31"/>
        <v>0</v>
      </c>
      <c r="F72" s="55">
        <f t="shared" si="32"/>
        <v>0</v>
      </c>
      <c r="G72" s="378">
        <f t="shared" si="36"/>
        <v>0</v>
      </c>
      <c r="H72" s="363">
        <f t="shared" si="37"/>
        <v>0</v>
      </c>
      <c r="I72" s="52">
        <f t="shared" si="4"/>
        <v>0</v>
      </c>
      <c r="J72" s="52"/>
      <c r="K72" s="130"/>
      <c r="L72" s="64">
        <f t="shared" si="35"/>
        <v>0</v>
      </c>
      <c r="M72" s="130"/>
      <c r="N72" s="64">
        <f t="shared" si="5"/>
        <v>0</v>
      </c>
      <c r="O72" s="64">
        <f t="shared" si="6"/>
        <v>0</v>
      </c>
      <c r="P72" s="1"/>
    </row>
    <row r="73" spans="2:16" ht="12.5">
      <c r="C73" s="12" t="s">
        <v>78</v>
      </c>
      <c r="D73" s="292"/>
      <c r="E73" s="292">
        <f>SUM(E17:E72)</f>
        <v>14866883.029999992</v>
      </c>
      <c r="F73" s="292"/>
      <c r="G73" s="292">
        <f>SUM(G17:G72)</f>
        <v>53769558.99353613</v>
      </c>
      <c r="H73" s="292">
        <f>SUM(H17:H72)</f>
        <v>53769558.99353613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2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2:16" ht="13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43 of 77</v>
      </c>
    </row>
    <row r="84" spans="1:16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</row>
    <row r="86" spans="1:16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1710884.0949343792</v>
      </c>
      <c r="N87" s="386">
        <f>IF(J92&lt;D11,0,VLOOKUP(J92,C17:O72,11))</f>
        <v>1710884.0949343792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1774325.3508416219</v>
      </c>
      <c r="N88" s="389">
        <f>IF(J92&lt;D11,0,VLOOKUP(J92,C99:P154,7))</f>
        <v>1774325.3508416219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Diana to Perdue 138 kV Rebuild 21.8 miles; Station Upgrades at Diana and Perdue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63441.255907242652</v>
      </c>
      <c r="N89" s="391">
        <f>+N88-N87</f>
        <v>63441.255907242652</v>
      </c>
      <c r="O89" s="392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</row>
    <row r="91" spans="1:16" ht="13.5" thickBot="1">
      <c r="C91" s="75" t="s">
        <v>85</v>
      </c>
      <c r="D91" s="91" t="str">
        <f>+D9</f>
        <v>TP2011023</v>
      </c>
      <c r="E91" s="76"/>
      <c r="F91" s="76"/>
      <c r="G91" s="76"/>
      <c r="H91" s="76"/>
      <c r="I91" s="76"/>
      <c r="J91" s="76"/>
    </row>
    <row r="92" spans="1:16" ht="13">
      <c r="C92" s="34" t="s">
        <v>51</v>
      </c>
      <c r="D92" s="362">
        <v>14866883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</row>
    <row r="93" spans="1:16" ht="12.5">
      <c r="C93" s="34" t="s">
        <v>54</v>
      </c>
      <c r="D93" s="88">
        <f>IF(D11=I10,"",D11)</f>
        <v>2014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3">
        <f>IF(D11=I10,"",D12)</f>
        <v>11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337883.70454545453</v>
      </c>
      <c r="K96" s="292"/>
      <c r="L96" s="292"/>
      <c r="M96" s="292"/>
      <c r="N96" s="292"/>
      <c r="O96" s="292"/>
      <c r="P96" s="1"/>
    </row>
    <row r="97" spans="1:16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</row>
    <row r="99" spans="1:16" ht="12.5">
      <c r="C99" s="50">
        <f>IF(D93= "","-",D93)</f>
        <v>2014</v>
      </c>
      <c r="D99" s="428">
        <v>0</v>
      </c>
      <c r="E99" s="429">
        <v>0</v>
      </c>
      <c r="F99" s="430">
        <v>14986466</v>
      </c>
      <c r="G99" s="431">
        <v>7493233</v>
      </c>
      <c r="H99" s="432">
        <v>1018506.1541813499</v>
      </c>
      <c r="I99" s="433">
        <v>1018506.1541813499</v>
      </c>
      <c r="J99" s="54">
        <v>0</v>
      </c>
      <c r="K99" s="54"/>
      <c r="L99" s="113">
        <f t="shared" ref="L99:L105" si="38">H99</f>
        <v>1018506.1541813499</v>
      </c>
      <c r="M99" s="54">
        <f t="shared" ref="M99:M105" si="39">IF(L99&lt;&gt;0,+H99-L99,0)</f>
        <v>0</v>
      </c>
      <c r="N99" s="113">
        <f t="shared" ref="N99:N105" si="40">I99</f>
        <v>1018506.1541813499</v>
      </c>
      <c r="O99" s="54">
        <f>IF(N99&lt;&gt;0,+I99-N99,0)</f>
        <v>0</v>
      </c>
      <c r="P99" s="54">
        <f>+O99-M99</f>
        <v>0</v>
      </c>
    </row>
    <row r="100" spans="1:16" ht="12.5">
      <c r="B100" s="7" t="str">
        <f>IF(D100=F99,"","IU")</f>
        <v>IU</v>
      </c>
      <c r="C100" s="50">
        <f>IF(D93="","-",+C99+1)</f>
        <v>2015</v>
      </c>
      <c r="D100" s="428">
        <v>14902882.880000001</v>
      </c>
      <c r="E100" s="429">
        <v>354830.54476190481</v>
      </c>
      <c r="F100" s="430">
        <v>14548052.335238095</v>
      </c>
      <c r="G100" s="430">
        <v>14725467.607619047</v>
      </c>
      <c r="H100" s="432">
        <v>2295188.8876024</v>
      </c>
      <c r="I100" s="433">
        <v>2295188.8876024</v>
      </c>
      <c r="J100" s="54">
        <f>+I100-H100</f>
        <v>0</v>
      </c>
      <c r="K100" s="54"/>
      <c r="L100" s="113">
        <f t="shared" si="38"/>
        <v>2295188.8876024</v>
      </c>
      <c r="M100" s="54">
        <f t="shared" si="39"/>
        <v>0</v>
      </c>
      <c r="N100" s="113">
        <f t="shared" si="40"/>
        <v>2295188.8876024</v>
      </c>
      <c r="O100" s="54">
        <f>IF(N100&lt;&gt;0,+I100-N100,0)</f>
        <v>0</v>
      </c>
      <c r="P100" s="54">
        <f>+O100-M100</f>
        <v>0</v>
      </c>
    </row>
    <row r="101" spans="1:16" ht="12.5">
      <c r="B101" s="7" t="str">
        <f t="shared" ref="B101:B154" si="41">IF(D101=F100,"","IU")</f>
        <v>IU</v>
      </c>
      <c r="C101" s="50">
        <f>IF(D93="","-",+C100+1)</f>
        <v>2016</v>
      </c>
      <c r="D101" s="428">
        <v>14512052.455238095</v>
      </c>
      <c r="E101" s="429">
        <v>345741.46511627908</v>
      </c>
      <c r="F101" s="430">
        <v>14166310.990121815</v>
      </c>
      <c r="G101" s="430">
        <v>14339181.722679954</v>
      </c>
      <c r="H101" s="432">
        <v>2166100.4168751929</v>
      </c>
      <c r="I101" s="433">
        <v>2166100.4168751929</v>
      </c>
      <c r="J101" s="54">
        <f t="shared" ref="J101:J154" si="42">+I101-H101</f>
        <v>0</v>
      </c>
      <c r="K101" s="54"/>
      <c r="L101" s="113">
        <f t="shared" si="38"/>
        <v>2166100.4168751929</v>
      </c>
      <c r="M101" s="54">
        <f t="shared" si="39"/>
        <v>0</v>
      </c>
      <c r="N101" s="113">
        <f t="shared" si="40"/>
        <v>2166100.4168751929</v>
      </c>
      <c r="O101" s="54">
        <f>IF(N101&lt;&gt;0,+I101-N101,0)</f>
        <v>0</v>
      </c>
      <c r="P101" s="54">
        <f>+O101-M101</f>
        <v>0</v>
      </c>
    </row>
    <row r="102" spans="1:16" ht="12.5">
      <c r="B102" s="7" t="str">
        <f t="shared" si="41"/>
        <v/>
      </c>
      <c r="C102" s="50">
        <f>IF(D93="","-",+C101+1)</f>
        <v>2017</v>
      </c>
      <c r="D102" s="428">
        <v>14166310.990121815</v>
      </c>
      <c r="E102" s="429">
        <v>353973.40476190473</v>
      </c>
      <c r="F102" s="430">
        <v>13812337.585359911</v>
      </c>
      <c r="G102" s="430">
        <v>13989324.287740864</v>
      </c>
      <c r="H102" s="432">
        <v>2053277.0180077213</v>
      </c>
      <c r="I102" s="433">
        <v>2053277.0180077213</v>
      </c>
      <c r="J102" s="54">
        <f t="shared" si="42"/>
        <v>0</v>
      </c>
      <c r="K102" s="54"/>
      <c r="L102" s="113">
        <f t="shared" si="38"/>
        <v>2053277.0180077213</v>
      </c>
      <c r="M102" s="54">
        <f t="shared" si="39"/>
        <v>0</v>
      </c>
      <c r="N102" s="113">
        <f t="shared" si="40"/>
        <v>2053277.0180077213</v>
      </c>
      <c r="O102" s="54">
        <f>IF(N102&lt;&gt;0,+I102-N102,0)</f>
        <v>0</v>
      </c>
      <c r="P102" s="54">
        <f>+O102-M102</f>
        <v>0</v>
      </c>
    </row>
    <row r="103" spans="1:16" ht="12.5">
      <c r="B103" s="7" t="str">
        <f t="shared" si="41"/>
        <v/>
      </c>
      <c r="C103" s="50">
        <f>IF(D93="","-",+C102+1)</f>
        <v>2018</v>
      </c>
      <c r="D103" s="428">
        <v>13812337.585359911</v>
      </c>
      <c r="E103" s="429">
        <v>353973.40476190473</v>
      </c>
      <c r="F103" s="430">
        <v>13458364.180598006</v>
      </c>
      <c r="G103" s="430">
        <v>13635350.882978957</v>
      </c>
      <c r="H103" s="432">
        <v>1793928.9872663962</v>
      </c>
      <c r="I103" s="433">
        <v>1793928.9872663962</v>
      </c>
      <c r="J103" s="54">
        <f t="shared" si="42"/>
        <v>0</v>
      </c>
      <c r="K103" s="54"/>
      <c r="L103" s="113">
        <f t="shared" si="38"/>
        <v>1793928.9872663962</v>
      </c>
      <c r="M103" s="54">
        <f t="shared" si="39"/>
        <v>0</v>
      </c>
      <c r="N103" s="113">
        <f t="shared" si="40"/>
        <v>1793928.9872663962</v>
      </c>
      <c r="O103" s="54">
        <f>IF(N103&lt;&gt;0,+I103-N103,0)</f>
        <v>0</v>
      </c>
      <c r="P103" s="54">
        <f>+O103-M103</f>
        <v>0</v>
      </c>
    </row>
    <row r="104" spans="1:16" ht="12.5">
      <c r="B104" s="7" t="str">
        <f t="shared" si="41"/>
        <v/>
      </c>
      <c r="C104" s="50">
        <f>IF(D93="","-",+C103+1)</f>
        <v>2019</v>
      </c>
      <c r="D104" s="428">
        <v>13458364.180598006</v>
      </c>
      <c r="E104" s="429">
        <v>345741.46511627908</v>
      </c>
      <c r="F104" s="430">
        <v>13112622.715481726</v>
      </c>
      <c r="G104" s="430">
        <v>13285493.448039867</v>
      </c>
      <c r="H104" s="432">
        <v>1767827.9448754457</v>
      </c>
      <c r="I104" s="433">
        <v>1767827.9448754457</v>
      </c>
      <c r="J104" s="54">
        <f t="shared" si="42"/>
        <v>0</v>
      </c>
      <c r="K104" s="54"/>
      <c r="L104" s="113">
        <f t="shared" si="38"/>
        <v>1767827.9448754457</v>
      </c>
      <c r="M104" s="54">
        <f t="shared" si="39"/>
        <v>0</v>
      </c>
      <c r="N104" s="113">
        <f t="shared" si="40"/>
        <v>1767827.9448754457</v>
      </c>
      <c r="O104" s="54">
        <f t="shared" ref="O104:O130" si="43">IF(N104&lt;&gt;0,+I104-N104,0)</f>
        <v>0</v>
      </c>
      <c r="P104" s="54">
        <f t="shared" ref="P104:P130" si="44">+O104-M104</f>
        <v>0</v>
      </c>
    </row>
    <row r="105" spans="1:16" ht="12.5">
      <c r="B105" s="7" t="str">
        <f t="shared" si="41"/>
        <v/>
      </c>
      <c r="C105" s="50">
        <f>IF(D93="","-",+C104+1)</f>
        <v>2020</v>
      </c>
      <c r="D105" s="428">
        <v>13112622.715481726</v>
      </c>
      <c r="E105" s="429">
        <v>353973.40476190473</v>
      </c>
      <c r="F105" s="430">
        <v>12758649.310719822</v>
      </c>
      <c r="G105" s="430">
        <v>12935636.013100773</v>
      </c>
      <c r="H105" s="432">
        <v>1745509.3465257157</v>
      </c>
      <c r="I105" s="433">
        <v>1745509.3465257157</v>
      </c>
      <c r="J105" s="54">
        <f t="shared" si="42"/>
        <v>0</v>
      </c>
      <c r="K105" s="54"/>
      <c r="L105" s="113">
        <f t="shared" si="38"/>
        <v>1745509.3465257157</v>
      </c>
      <c r="M105" s="54">
        <f t="shared" si="39"/>
        <v>0</v>
      </c>
      <c r="N105" s="113">
        <f t="shared" si="40"/>
        <v>1745509.3465257157</v>
      </c>
      <c r="O105" s="54">
        <f t="shared" si="43"/>
        <v>0</v>
      </c>
      <c r="P105" s="54">
        <f t="shared" si="44"/>
        <v>0</v>
      </c>
    </row>
    <row r="106" spans="1:16" ht="12.5">
      <c r="B106" s="7" t="str">
        <f t="shared" si="41"/>
        <v/>
      </c>
      <c r="C106" s="50">
        <f>IF(D93="","-",+C105+1)</f>
        <v>2021</v>
      </c>
      <c r="D106" s="428">
        <v>12758649.310719822</v>
      </c>
      <c r="E106" s="429">
        <v>362606.90243902442</v>
      </c>
      <c r="F106" s="430">
        <v>12396042.408280797</v>
      </c>
      <c r="G106" s="430">
        <v>12577345.859500309</v>
      </c>
      <c r="H106" s="432">
        <v>1790314.5874907523</v>
      </c>
      <c r="I106" s="433">
        <v>1790314.5874907523</v>
      </c>
      <c r="J106" s="54">
        <f t="shared" si="42"/>
        <v>0</v>
      </c>
      <c r="K106" s="54"/>
      <c r="L106" s="113">
        <f t="shared" ref="L106" si="45">H106</f>
        <v>1790314.5874907523</v>
      </c>
      <c r="M106" s="54">
        <f t="shared" ref="M106" si="46">IF(L106&lt;&gt;0,+H106-L106,0)</f>
        <v>0</v>
      </c>
      <c r="N106" s="113">
        <f t="shared" ref="N106" si="47">I106</f>
        <v>1790314.5874907523</v>
      </c>
      <c r="O106" s="54">
        <f t="shared" ref="O106" si="48">IF(N106&lt;&gt;0,+I106-N106,0)</f>
        <v>0</v>
      </c>
      <c r="P106" s="54">
        <f t="shared" ref="P106" si="49">+O106-M106</f>
        <v>0</v>
      </c>
    </row>
    <row r="107" spans="1:16" ht="13">
      <c r="B107" s="7" t="str">
        <f t="shared" si="41"/>
        <v/>
      </c>
      <c r="C107" s="459">
        <f>IF(D93="","-",+C106+1)</f>
        <v>2022</v>
      </c>
      <c r="D107" s="12">
        <v>12396042.408280797</v>
      </c>
      <c r="E107" s="377">
        <v>353973.40476190473</v>
      </c>
      <c r="F107" s="55">
        <v>12042069.003518892</v>
      </c>
      <c r="G107" s="55">
        <v>12219055.705899846</v>
      </c>
      <c r="H107" s="379">
        <v>1789197.3319919659</v>
      </c>
      <c r="I107" s="398">
        <v>1789197.3319919659</v>
      </c>
      <c r="J107" s="54">
        <f t="shared" si="42"/>
        <v>0</v>
      </c>
      <c r="K107" s="54"/>
      <c r="L107" s="129"/>
      <c r="M107" s="54">
        <f t="shared" ref="M107:M130" si="50">IF(L107&lt;&gt;0,+H107-L107,0)</f>
        <v>0</v>
      </c>
      <c r="N107" s="129"/>
      <c r="O107" s="54">
        <f t="shared" si="43"/>
        <v>0</v>
      </c>
      <c r="P107" s="54">
        <f t="shared" si="44"/>
        <v>0</v>
      </c>
    </row>
    <row r="108" spans="1:16" ht="12.5">
      <c r="B108" s="7" t="str">
        <f t="shared" si="41"/>
        <v/>
      </c>
      <c r="C108" s="50">
        <f>IF(D93="","-",+C107+1)</f>
        <v>2023</v>
      </c>
      <c r="D108" s="12">
        <f>IF(F107+SUM(E$99:E107)=D$92,F107,D$92-SUM(E$99:E107))</f>
        <v>12042069.003518892</v>
      </c>
      <c r="E108" s="377">
        <f t="shared" ref="E108:E154" si="51">IF(+$J$96&lt;F107,$J$96,D108)</f>
        <v>337883.70454545453</v>
      </c>
      <c r="F108" s="55">
        <f t="shared" ref="F108:F154" si="52">+D108-E108</f>
        <v>11704185.298973437</v>
      </c>
      <c r="G108" s="55">
        <f t="shared" ref="G108:G154" si="53">+(F108+D108)/2</f>
        <v>11873127.151246164</v>
      </c>
      <c r="H108" s="379">
        <f t="shared" ref="H108:H154" si="54">+J$94*G108+E108</f>
        <v>1816400.7718811957</v>
      </c>
      <c r="I108" s="398">
        <f t="shared" ref="I108:I154" si="55">+J$95*G108+E108</f>
        <v>1816400.7718811957</v>
      </c>
      <c r="J108" s="54">
        <f t="shared" si="42"/>
        <v>0</v>
      </c>
      <c r="K108" s="54"/>
      <c r="L108" s="129"/>
      <c r="M108" s="54">
        <f t="shared" si="50"/>
        <v>0</v>
      </c>
      <c r="N108" s="129"/>
      <c r="O108" s="54">
        <f t="shared" si="43"/>
        <v>0</v>
      </c>
      <c r="P108" s="54">
        <f t="shared" si="44"/>
        <v>0</v>
      </c>
    </row>
    <row r="109" spans="1:16" ht="12.5">
      <c r="B109" s="7" t="str">
        <f t="shared" si="41"/>
        <v/>
      </c>
      <c r="C109" s="50">
        <f>IF(D93="","-",+C108+1)</f>
        <v>2024</v>
      </c>
      <c r="D109" s="12">
        <f>IF(F108+SUM(E$99:E108)=D$92,F108,D$92-SUM(E$99:E108))</f>
        <v>11704185.298973437</v>
      </c>
      <c r="E109" s="377">
        <f t="shared" si="51"/>
        <v>337883.70454545453</v>
      </c>
      <c r="F109" s="55">
        <f t="shared" si="52"/>
        <v>11366301.594427982</v>
      </c>
      <c r="G109" s="55">
        <f t="shared" si="53"/>
        <v>11535243.446700711</v>
      </c>
      <c r="H109" s="379">
        <f t="shared" si="54"/>
        <v>1774325.3508416219</v>
      </c>
      <c r="I109" s="398">
        <f t="shared" si="55"/>
        <v>1774325.3508416219</v>
      </c>
      <c r="J109" s="54">
        <f t="shared" si="42"/>
        <v>0</v>
      </c>
      <c r="K109" s="54"/>
      <c r="L109" s="129"/>
      <c r="M109" s="54">
        <f t="shared" si="50"/>
        <v>0</v>
      </c>
      <c r="N109" s="129"/>
      <c r="O109" s="54">
        <f t="shared" si="43"/>
        <v>0</v>
      </c>
      <c r="P109" s="54">
        <f t="shared" si="44"/>
        <v>0</v>
      </c>
    </row>
    <row r="110" spans="1:16" ht="12.5">
      <c r="B110" s="7" t="str">
        <f t="shared" si="41"/>
        <v/>
      </c>
      <c r="C110" s="50">
        <f>IF(D93="","-",+C109+1)</f>
        <v>2025</v>
      </c>
      <c r="D110" s="12">
        <f>IF(F109+SUM(E$99:E109)=D$92,F109,D$92-SUM(E$99:E109))</f>
        <v>11366301.594427982</v>
      </c>
      <c r="E110" s="377">
        <f t="shared" si="51"/>
        <v>337883.70454545453</v>
      </c>
      <c r="F110" s="55">
        <f t="shared" si="52"/>
        <v>11028417.889882527</v>
      </c>
      <c r="G110" s="55">
        <f t="shared" si="53"/>
        <v>11197359.742155254</v>
      </c>
      <c r="H110" s="379">
        <f t="shared" si="54"/>
        <v>1732249.9298020473</v>
      </c>
      <c r="I110" s="398">
        <f t="shared" si="55"/>
        <v>1732249.9298020473</v>
      </c>
      <c r="J110" s="54">
        <f t="shared" si="42"/>
        <v>0</v>
      </c>
      <c r="K110" s="54"/>
      <c r="L110" s="129"/>
      <c r="M110" s="54">
        <f t="shared" si="50"/>
        <v>0</v>
      </c>
      <c r="N110" s="129"/>
      <c r="O110" s="54">
        <f t="shared" si="43"/>
        <v>0</v>
      </c>
      <c r="P110" s="54">
        <f t="shared" si="44"/>
        <v>0</v>
      </c>
    </row>
    <row r="111" spans="1:16" ht="12.5">
      <c r="B111" s="7" t="str">
        <f t="shared" si="41"/>
        <v/>
      </c>
      <c r="C111" s="50">
        <f>IF(D93="","-",+C110+1)</f>
        <v>2026</v>
      </c>
      <c r="D111" s="12">
        <f>IF(F110+SUM(E$99:E110)=D$92,F110,D$92-SUM(E$99:E110))</f>
        <v>11028417.889882527</v>
      </c>
      <c r="E111" s="377">
        <f t="shared" si="51"/>
        <v>337883.70454545453</v>
      </c>
      <c r="F111" s="55">
        <f t="shared" si="52"/>
        <v>10690534.185337072</v>
      </c>
      <c r="G111" s="55">
        <f t="shared" si="53"/>
        <v>10859476.037609801</v>
      </c>
      <c r="H111" s="379">
        <f t="shared" si="54"/>
        <v>1690174.5087624735</v>
      </c>
      <c r="I111" s="398">
        <f t="shared" si="55"/>
        <v>1690174.5087624735</v>
      </c>
      <c r="J111" s="54">
        <f t="shared" si="42"/>
        <v>0</v>
      </c>
      <c r="K111" s="54"/>
      <c r="L111" s="129"/>
      <c r="M111" s="54">
        <f t="shared" si="50"/>
        <v>0</v>
      </c>
      <c r="N111" s="129"/>
      <c r="O111" s="54">
        <f t="shared" si="43"/>
        <v>0</v>
      </c>
      <c r="P111" s="54">
        <f t="shared" si="44"/>
        <v>0</v>
      </c>
    </row>
    <row r="112" spans="1:16" ht="12.5">
      <c r="B112" s="7" t="str">
        <f t="shared" si="41"/>
        <v/>
      </c>
      <c r="C112" s="50">
        <f>IF(D93="","-",+C111+1)</f>
        <v>2027</v>
      </c>
      <c r="D112" s="12">
        <f>IF(F111+SUM(E$99:E111)=D$92,F111,D$92-SUM(E$99:E111))</f>
        <v>10690534.185337072</v>
      </c>
      <c r="E112" s="377">
        <f t="shared" si="51"/>
        <v>337883.70454545453</v>
      </c>
      <c r="F112" s="55">
        <f t="shared" si="52"/>
        <v>10352650.480791617</v>
      </c>
      <c r="G112" s="55">
        <f t="shared" si="53"/>
        <v>10521592.333064344</v>
      </c>
      <c r="H112" s="379">
        <f t="shared" si="54"/>
        <v>1648099.0877228992</v>
      </c>
      <c r="I112" s="398">
        <f t="shared" si="55"/>
        <v>1648099.0877228992</v>
      </c>
      <c r="J112" s="54">
        <f t="shared" si="42"/>
        <v>0</v>
      </c>
      <c r="K112" s="54"/>
      <c r="L112" s="129"/>
      <c r="M112" s="54">
        <f t="shared" si="50"/>
        <v>0</v>
      </c>
      <c r="N112" s="129"/>
      <c r="O112" s="54">
        <f t="shared" si="43"/>
        <v>0</v>
      </c>
      <c r="P112" s="54">
        <f t="shared" si="44"/>
        <v>0</v>
      </c>
    </row>
    <row r="113" spans="2:16" ht="12.5">
      <c r="B113" s="7" t="str">
        <f t="shared" si="41"/>
        <v/>
      </c>
      <c r="C113" s="50">
        <f>IF(D93="","-",+C112+1)</f>
        <v>2028</v>
      </c>
      <c r="D113" s="12">
        <f>IF(F112+SUM(E$99:E112)=D$92,F112,D$92-SUM(E$99:E112))</f>
        <v>10352650.480791617</v>
      </c>
      <c r="E113" s="377">
        <f t="shared" si="51"/>
        <v>337883.70454545453</v>
      </c>
      <c r="F113" s="55">
        <f t="shared" si="52"/>
        <v>10014766.776246162</v>
      </c>
      <c r="G113" s="55">
        <f t="shared" si="53"/>
        <v>10183708.628518891</v>
      </c>
      <c r="H113" s="379">
        <f t="shared" si="54"/>
        <v>1606023.6666833251</v>
      </c>
      <c r="I113" s="398">
        <f t="shared" si="55"/>
        <v>1606023.6666833251</v>
      </c>
      <c r="J113" s="54">
        <f t="shared" si="42"/>
        <v>0</v>
      </c>
      <c r="K113" s="54"/>
      <c r="L113" s="129"/>
      <c r="M113" s="54">
        <f t="shared" si="50"/>
        <v>0</v>
      </c>
      <c r="N113" s="129"/>
      <c r="O113" s="54">
        <f t="shared" si="43"/>
        <v>0</v>
      </c>
      <c r="P113" s="54">
        <f t="shared" si="44"/>
        <v>0</v>
      </c>
    </row>
    <row r="114" spans="2:16" ht="12.5">
      <c r="B114" s="7" t="str">
        <f t="shared" si="41"/>
        <v/>
      </c>
      <c r="C114" s="50">
        <f>IF(D93="","-",+C113+1)</f>
        <v>2029</v>
      </c>
      <c r="D114" s="12">
        <f>IF(F113+SUM(E$99:E113)=D$92,F113,D$92-SUM(E$99:E113))</f>
        <v>10014766.776246162</v>
      </c>
      <c r="E114" s="377">
        <f t="shared" si="51"/>
        <v>337883.70454545453</v>
      </c>
      <c r="F114" s="55">
        <f t="shared" si="52"/>
        <v>9676883.0717007071</v>
      </c>
      <c r="G114" s="55">
        <f t="shared" si="53"/>
        <v>9845824.9239734337</v>
      </c>
      <c r="H114" s="379">
        <f t="shared" si="54"/>
        <v>1563948.2456437508</v>
      </c>
      <c r="I114" s="398">
        <f t="shared" si="55"/>
        <v>1563948.2456437508</v>
      </c>
      <c r="J114" s="54">
        <f t="shared" si="42"/>
        <v>0</v>
      </c>
      <c r="K114" s="54"/>
      <c r="L114" s="129"/>
      <c r="M114" s="54">
        <f t="shared" si="50"/>
        <v>0</v>
      </c>
      <c r="N114" s="129"/>
      <c r="O114" s="54">
        <f t="shared" si="43"/>
        <v>0</v>
      </c>
      <c r="P114" s="54">
        <f t="shared" si="44"/>
        <v>0</v>
      </c>
    </row>
    <row r="115" spans="2:16" ht="12.5">
      <c r="B115" s="7" t="str">
        <f t="shared" si="41"/>
        <v/>
      </c>
      <c r="C115" s="50">
        <f>IF(D93="","-",+C114+1)</f>
        <v>2030</v>
      </c>
      <c r="D115" s="12">
        <f>IF(F114+SUM(E$99:E114)=D$92,F114,D$92-SUM(E$99:E114))</f>
        <v>9676883.0717007071</v>
      </c>
      <c r="E115" s="377">
        <f t="shared" si="51"/>
        <v>337883.70454545453</v>
      </c>
      <c r="F115" s="55">
        <f t="shared" si="52"/>
        <v>9338999.367155252</v>
      </c>
      <c r="G115" s="55">
        <f t="shared" si="53"/>
        <v>9507941.2194279805</v>
      </c>
      <c r="H115" s="379">
        <f t="shared" si="54"/>
        <v>1521872.8246041767</v>
      </c>
      <c r="I115" s="398">
        <f t="shared" si="55"/>
        <v>1521872.8246041767</v>
      </c>
      <c r="J115" s="54">
        <f t="shared" si="42"/>
        <v>0</v>
      </c>
      <c r="K115" s="54"/>
      <c r="L115" s="129"/>
      <c r="M115" s="54">
        <f t="shared" si="50"/>
        <v>0</v>
      </c>
      <c r="N115" s="129"/>
      <c r="O115" s="54">
        <f t="shared" si="43"/>
        <v>0</v>
      </c>
      <c r="P115" s="54">
        <f t="shared" si="44"/>
        <v>0</v>
      </c>
    </row>
    <row r="116" spans="2:16" ht="12.5">
      <c r="B116" s="7" t="str">
        <f t="shared" si="41"/>
        <v/>
      </c>
      <c r="C116" s="50">
        <f>IF(D93="","-",+C115+1)</f>
        <v>2031</v>
      </c>
      <c r="D116" s="12">
        <f>IF(F115+SUM(E$99:E115)=D$92,F115,D$92-SUM(E$99:E115))</f>
        <v>9338999.367155252</v>
      </c>
      <c r="E116" s="377">
        <f t="shared" si="51"/>
        <v>337883.70454545453</v>
      </c>
      <c r="F116" s="55">
        <f t="shared" si="52"/>
        <v>9001115.662609797</v>
      </c>
      <c r="G116" s="55">
        <f t="shared" si="53"/>
        <v>9170057.5148825236</v>
      </c>
      <c r="H116" s="379">
        <f t="shared" si="54"/>
        <v>1479797.4035646024</v>
      </c>
      <c r="I116" s="398">
        <f t="shared" si="55"/>
        <v>1479797.4035646024</v>
      </c>
      <c r="J116" s="54">
        <f t="shared" si="42"/>
        <v>0</v>
      </c>
      <c r="K116" s="54"/>
      <c r="L116" s="129"/>
      <c r="M116" s="54">
        <f t="shared" si="50"/>
        <v>0</v>
      </c>
      <c r="N116" s="129"/>
      <c r="O116" s="54">
        <f t="shared" si="43"/>
        <v>0</v>
      </c>
      <c r="P116" s="54">
        <f t="shared" si="44"/>
        <v>0</v>
      </c>
    </row>
    <row r="117" spans="2:16" ht="12.5">
      <c r="B117" s="7" t="str">
        <f t="shared" si="41"/>
        <v/>
      </c>
      <c r="C117" s="50">
        <f>IF(D93="","-",+C116+1)</f>
        <v>2032</v>
      </c>
      <c r="D117" s="12">
        <f>IF(F116+SUM(E$99:E116)=D$92,F116,D$92-SUM(E$99:E116))</f>
        <v>9001115.662609797</v>
      </c>
      <c r="E117" s="377">
        <f t="shared" si="51"/>
        <v>337883.70454545453</v>
      </c>
      <c r="F117" s="55">
        <f t="shared" si="52"/>
        <v>8663231.9580643419</v>
      </c>
      <c r="G117" s="55">
        <f t="shared" si="53"/>
        <v>8832173.8103370704</v>
      </c>
      <c r="H117" s="379">
        <f t="shared" si="54"/>
        <v>1437721.9825250285</v>
      </c>
      <c r="I117" s="398">
        <f t="shared" si="55"/>
        <v>1437721.9825250285</v>
      </c>
      <c r="J117" s="54">
        <f t="shared" si="42"/>
        <v>0</v>
      </c>
      <c r="K117" s="54"/>
      <c r="L117" s="129"/>
      <c r="M117" s="54">
        <f t="shared" si="50"/>
        <v>0</v>
      </c>
      <c r="N117" s="129"/>
      <c r="O117" s="54">
        <f t="shared" si="43"/>
        <v>0</v>
      </c>
      <c r="P117" s="54">
        <f t="shared" si="44"/>
        <v>0</v>
      </c>
    </row>
    <row r="118" spans="2:16" ht="12.5">
      <c r="B118" s="7" t="str">
        <f t="shared" si="41"/>
        <v/>
      </c>
      <c r="C118" s="50">
        <f>IF(D93="","-",+C117+1)</f>
        <v>2033</v>
      </c>
      <c r="D118" s="12">
        <f>IF(F117+SUM(E$99:E117)=D$92,F117,D$92-SUM(E$99:E117))</f>
        <v>8663231.9580643419</v>
      </c>
      <c r="E118" s="377">
        <f t="shared" si="51"/>
        <v>337883.70454545453</v>
      </c>
      <c r="F118" s="55">
        <f t="shared" si="52"/>
        <v>8325348.2535188878</v>
      </c>
      <c r="G118" s="55">
        <f t="shared" si="53"/>
        <v>8494290.1057916153</v>
      </c>
      <c r="H118" s="379">
        <f t="shared" si="54"/>
        <v>1395646.5614854542</v>
      </c>
      <c r="I118" s="398">
        <f t="shared" si="55"/>
        <v>1395646.5614854542</v>
      </c>
      <c r="J118" s="54">
        <f t="shared" si="42"/>
        <v>0</v>
      </c>
      <c r="K118" s="54"/>
      <c r="L118" s="129"/>
      <c r="M118" s="54">
        <f t="shared" si="50"/>
        <v>0</v>
      </c>
      <c r="N118" s="129"/>
      <c r="O118" s="54">
        <f t="shared" si="43"/>
        <v>0</v>
      </c>
      <c r="P118" s="54">
        <f t="shared" si="44"/>
        <v>0</v>
      </c>
    </row>
    <row r="119" spans="2:16" ht="12.5">
      <c r="B119" s="7" t="str">
        <f t="shared" si="41"/>
        <v/>
      </c>
      <c r="C119" s="50">
        <f>IF(D93="","-",+C118+1)</f>
        <v>2034</v>
      </c>
      <c r="D119" s="12">
        <f>IF(F118+SUM(E$99:E118)=D$92,F118,D$92-SUM(E$99:E118))</f>
        <v>8325348.2535188878</v>
      </c>
      <c r="E119" s="377">
        <f t="shared" si="51"/>
        <v>337883.70454545453</v>
      </c>
      <c r="F119" s="55">
        <f t="shared" si="52"/>
        <v>7987464.5489734337</v>
      </c>
      <c r="G119" s="55">
        <f t="shared" si="53"/>
        <v>8156406.4012461603</v>
      </c>
      <c r="H119" s="379">
        <f t="shared" si="54"/>
        <v>1353571.1404458799</v>
      </c>
      <c r="I119" s="398">
        <f t="shared" si="55"/>
        <v>1353571.1404458799</v>
      </c>
      <c r="J119" s="54">
        <f t="shared" si="42"/>
        <v>0</v>
      </c>
      <c r="K119" s="54"/>
      <c r="L119" s="129"/>
      <c r="M119" s="54">
        <f t="shared" si="50"/>
        <v>0</v>
      </c>
      <c r="N119" s="129"/>
      <c r="O119" s="54">
        <f t="shared" si="43"/>
        <v>0</v>
      </c>
      <c r="P119" s="54">
        <f t="shared" si="44"/>
        <v>0</v>
      </c>
    </row>
    <row r="120" spans="2:16" ht="12.5">
      <c r="B120" s="7" t="str">
        <f t="shared" si="41"/>
        <v/>
      </c>
      <c r="C120" s="50">
        <f>IF(D93="","-",+C119+1)</f>
        <v>2035</v>
      </c>
      <c r="D120" s="12">
        <f>IF(F119+SUM(E$99:E119)=D$92,F119,D$92-SUM(E$99:E119))</f>
        <v>7987464.5489734337</v>
      </c>
      <c r="E120" s="377">
        <f t="shared" si="51"/>
        <v>337883.70454545453</v>
      </c>
      <c r="F120" s="55">
        <f t="shared" si="52"/>
        <v>7649580.8444279796</v>
      </c>
      <c r="G120" s="55">
        <f t="shared" si="53"/>
        <v>7818522.6967007071</v>
      </c>
      <c r="H120" s="379">
        <f t="shared" si="54"/>
        <v>1311495.719406306</v>
      </c>
      <c r="I120" s="398">
        <f t="shared" si="55"/>
        <v>1311495.719406306</v>
      </c>
      <c r="J120" s="54">
        <f t="shared" si="42"/>
        <v>0</v>
      </c>
      <c r="K120" s="54"/>
      <c r="L120" s="129"/>
      <c r="M120" s="54">
        <f t="shared" si="50"/>
        <v>0</v>
      </c>
      <c r="N120" s="129"/>
      <c r="O120" s="54">
        <f t="shared" si="43"/>
        <v>0</v>
      </c>
      <c r="P120" s="54">
        <f t="shared" si="44"/>
        <v>0</v>
      </c>
    </row>
    <row r="121" spans="2:16" ht="12.5">
      <c r="B121" s="7" t="str">
        <f t="shared" si="41"/>
        <v/>
      </c>
      <c r="C121" s="50">
        <f>IF(D93="","-",+C120+1)</f>
        <v>2036</v>
      </c>
      <c r="D121" s="12">
        <f>IF(F120+SUM(E$99:E120)=D$92,F120,D$92-SUM(E$99:E120))</f>
        <v>7649580.8444279796</v>
      </c>
      <c r="E121" s="377">
        <f t="shared" si="51"/>
        <v>337883.70454545453</v>
      </c>
      <c r="F121" s="55">
        <f t="shared" si="52"/>
        <v>7311697.1398825254</v>
      </c>
      <c r="G121" s="55">
        <f t="shared" si="53"/>
        <v>7480638.992155252</v>
      </c>
      <c r="H121" s="379">
        <f t="shared" si="54"/>
        <v>1269420.298366732</v>
      </c>
      <c r="I121" s="398">
        <f t="shared" si="55"/>
        <v>1269420.298366732</v>
      </c>
      <c r="J121" s="54">
        <f t="shared" si="42"/>
        <v>0</v>
      </c>
      <c r="K121" s="54"/>
      <c r="L121" s="129"/>
      <c r="M121" s="54">
        <f t="shared" si="50"/>
        <v>0</v>
      </c>
      <c r="N121" s="129"/>
      <c r="O121" s="54">
        <f t="shared" si="43"/>
        <v>0</v>
      </c>
      <c r="P121" s="54">
        <f t="shared" si="44"/>
        <v>0</v>
      </c>
    </row>
    <row r="122" spans="2:16" ht="12.5">
      <c r="B122" s="7" t="str">
        <f t="shared" si="41"/>
        <v/>
      </c>
      <c r="C122" s="50">
        <f>IF(D93="","-",+C121+1)</f>
        <v>2037</v>
      </c>
      <c r="D122" s="12">
        <f>IF(F121+SUM(E$99:E121)=D$92,F121,D$92-SUM(E$99:E121))</f>
        <v>7311697.1398825254</v>
      </c>
      <c r="E122" s="377">
        <f t="shared" si="51"/>
        <v>337883.70454545453</v>
      </c>
      <c r="F122" s="55">
        <f t="shared" si="52"/>
        <v>6973813.4353370713</v>
      </c>
      <c r="G122" s="55">
        <f t="shared" si="53"/>
        <v>7142755.2876097988</v>
      </c>
      <c r="H122" s="379">
        <f t="shared" si="54"/>
        <v>1227344.8773271579</v>
      </c>
      <c r="I122" s="398">
        <f t="shared" si="55"/>
        <v>1227344.8773271579</v>
      </c>
      <c r="J122" s="54">
        <f t="shared" si="42"/>
        <v>0</v>
      </c>
      <c r="K122" s="54"/>
      <c r="L122" s="129"/>
      <c r="M122" s="54">
        <f t="shared" si="50"/>
        <v>0</v>
      </c>
      <c r="N122" s="129"/>
      <c r="O122" s="54">
        <f t="shared" si="43"/>
        <v>0</v>
      </c>
      <c r="P122" s="54">
        <f t="shared" si="44"/>
        <v>0</v>
      </c>
    </row>
    <row r="123" spans="2:16" ht="12.5">
      <c r="B123" s="7" t="str">
        <f t="shared" si="41"/>
        <v/>
      </c>
      <c r="C123" s="50">
        <f>IF(D93="","-",+C122+1)</f>
        <v>2038</v>
      </c>
      <c r="D123" s="12">
        <f>IF(F122+SUM(E$99:E122)=D$92,F122,D$92-SUM(E$99:E122))</f>
        <v>6973813.4353370713</v>
      </c>
      <c r="E123" s="377">
        <f t="shared" si="51"/>
        <v>337883.70454545453</v>
      </c>
      <c r="F123" s="55">
        <f t="shared" si="52"/>
        <v>6635929.7307916172</v>
      </c>
      <c r="G123" s="55">
        <f t="shared" si="53"/>
        <v>6804871.5830643438</v>
      </c>
      <c r="H123" s="379">
        <f t="shared" si="54"/>
        <v>1185269.4562875838</v>
      </c>
      <c r="I123" s="398">
        <f t="shared" si="55"/>
        <v>1185269.4562875838</v>
      </c>
      <c r="J123" s="54">
        <f t="shared" si="42"/>
        <v>0</v>
      </c>
      <c r="K123" s="54"/>
      <c r="L123" s="129"/>
      <c r="M123" s="54">
        <f t="shared" si="50"/>
        <v>0</v>
      </c>
      <c r="N123" s="129"/>
      <c r="O123" s="54">
        <f t="shared" si="43"/>
        <v>0</v>
      </c>
      <c r="P123" s="54">
        <f t="shared" si="44"/>
        <v>0</v>
      </c>
    </row>
    <row r="124" spans="2:16" ht="12.5">
      <c r="B124" s="7" t="str">
        <f t="shared" si="41"/>
        <v/>
      </c>
      <c r="C124" s="50">
        <f>IF(D93="","-",+C123+1)</f>
        <v>2039</v>
      </c>
      <c r="D124" s="12">
        <f>IF(F123+SUM(E$99:E123)=D$92,F123,D$92-SUM(E$99:E123))</f>
        <v>6635929.7307916172</v>
      </c>
      <c r="E124" s="377">
        <f t="shared" si="51"/>
        <v>337883.70454545453</v>
      </c>
      <c r="F124" s="55">
        <f t="shared" si="52"/>
        <v>6298046.0262461631</v>
      </c>
      <c r="G124" s="55">
        <f t="shared" si="53"/>
        <v>6466987.8785188906</v>
      </c>
      <c r="H124" s="379">
        <f t="shared" si="54"/>
        <v>1143194.0352480097</v>
      </c>
      <c r="I124" s="398">
        <f t="shared" si="55"/>
        <v>1143194.0352480097</v>
      </c>
      <c r="J124" s="54">
        <f t="shared" si="42"/>
        <v>0</v>
      </c>
      <c r="K124" s="54"/>
      <c r="L124" s="129"/>
      <c r="M124" s="54">
        <f t="shared" si="50"/>
        <v>0</v>
      </c>
      <c r="N124" s="129"/>
      <c r="O124" s="54">
        <f t="shared" si="43"/>
        <v>0</v>
      </c>
      <c r="P124" s="54">
        <f t="shared" si="44"/>
        <v>0</v>
      </c>
    </row>
    <row r="125" spans="2:16" ht="12.5">
      <c r="B125" s="7" t="str">
        <f t="shared" si="41"/>
        <v/>
      </c>
      <c r="C125" s="50">
        <f>IF(D93="","-",+C124+1)</f>
        <v>2040</v>
      </c>
      <c r="D125" s="12">
        <f>IF(F124+SUM(E$99:E124)=D$92,F124,D$92-SUM(E$99:E124))</f>
        <v>6298046.0262461631</v>
      </c>
      <c r="E125" s="377">
        <f t="shared" si="51"/>
        <v>337883.70454545453</v>
      </c>
      <c r="F125" s="55">
        <f t="shared" si="52"/>
        <v>5960162.3217007089</v>
      </c>
      <c r="G125" s="55">
        <f t="shared" si="53"/>
        <v>6129104.1739734355</v>
      </c>
      <c r="H125" s="379">
        <f t="shared" si="54"/>
        <v>1101118.6142084356</v>
      </c>
      <c r="I125" s="398">
        <f t="shared" si="55"/>
        <v>1101118.6142084356</v>
      </c>
      <c r="J125" s="54">
        <f t="shared" si="42"/>
        <v>0</v>
      </c>
      <c r="K125" s="54"/>
      <c r="L125" s="129"/>
      <c r="M125" s="54">
        <f t="shared" si="50"/>
        <v>0</v>
      </c>
      <c r="N125" s="129"/>
      <c r="O125" s="54">
        <f t="shared" si="43"/>
        <v>0</v>
      </c>
      <c r="P125" s="54">
        <f t="shared" si="44"/>
        <v>0</v>
      </c>
    </row>
    <row r="126" spans="2:16" ht="12.5">
      <c r="B126" s="7" t="str">
        <f t="shared" si="41"/>
        <v/>
      </c>
      <c r="C126" s="50">
        <f>IF(D93="","-",+C125+1)</f>
        <v>2041</v>
      </c>
      <c r="D126" s="12">
        <f>IF(F125+SUM(E$99:E125)=D$92,F125,D$92-SUM(E$99:E125))</f>
        <v>5960162.3217007089</v>
      </c>
      <c r="E126" s="377">
        <f t="shared" si="51"/>
        <v>337883.70454545453</v>
      </c>
      <c r="F126" s="55">
        <f t="shared" si="52"/>
        <v>5622278.6171552548</v>
      </c>
      <c r="G126" s="55">
        <f t="shared" si="53"/>
        <v>5791220.4694279823</v>
      </c>
      <c r="H126" s="379">
        <f t="shared" si="54"/>
        <v>1059043.1931688618</v>
      </c>
      <c r="I126" s="398">
        <f t="shared" si="55"/>
        <v>1059043.1931688618</v>
      </c>
      <c r="J126" s="54">
        <f t="shared" si="42"/>
        <v>0</v>
      </c>
      <c r="K126" s="54"/>
      <c r="L126" s="129"/>
      <c r="M126" s="54">
        <f t="shared" si="50"/>
        <v>0</v>
      </c>
      <c r="N126" s="129"/>
      <c r="O126" s="54">
        <f t="shared" si="43"/>
        <v>0</v>
      </c>
      <c r="P126" s="54">
        <f t="shared" si="44"/>
        <v>0</v>
      </c>
    </row>
    <row r="127" spans="2:16" ht="12.5">
      <c r="B127" s="7" t="str">
        <f t="shared" si="41"/>
        <v/>
      </c>
      <c r="C127" s="50">
        <f>IF(D93="","-",+C126+1)</f>
        <v>2042</v>
      </c>
      <c r="D127" s="12">
        <f>IF(F126+SUM(E$99:E126)=D$92,F126,D$92-SUM(E$99:E126))</f>
        <v>5622278.6171552548</v>
      </c>
      <c r="E127" s="377">
        <f t="shared" si="51"/>
        <v>337883.70454545453</v>
      </c>
      <c r="F127" s="55">
        <f t="shared" si="52"/>
        <v>5284394.9126098007</v>
      </c>
      <c r="G127" s="55">
        <f t="shared" si="53"/>
        <v>5453336.7648825273</v>
      </c>
      <c r="H127" s="379">
        <f t="shared" si="54"/>
        <v>1016967.7721292875</v>
      </c>
      <c r="I127" s="398">
        <f t="shared" si="55"/>
        <v>1016967.7721292875</v>
      </c>
      <c r="J127" s="54">
        <f t="shared" si="42"/>
        <v>0</v>
      </c>
      <c r="K127" s="54"/>
      <c r="L127" s="129"/>
      <c r="M127" s="54">
        <f t="shared" si="50"/>
        <v>0</v>
      </c>
      <c r="N127" s="129"/>
      <c r="O127" s="54">
        <f t="shared" si="43"/>
        <v>0</v>
      </c>
      <c r="P127" s="54">
        <f t="shared" si="44"/>
        <v>0</v>
      </c>
    </row>
    <row r="128" spans="2:16" ht="12.5">
      <c r="B128" s="7" t="str">
        <f t="shared" si="41"/>
        <v/>
      </c>
      <c r="C128" s="50">
        <f>IF(D93="","-",+C127+1)</f>
        <v>2043</v>
      </c>
      <c r="D128" s="12">
        <f>IF(F127+SUM(E$99:E127)=D$92,F127,D$92-SUM(E$99:E127))</f>
        <v>5284394.9126098007</v>
      </c>
      <c r="E128" s="377">
        <f t="shared" si="51"/>
        <v>337883.70454545453</v>
      </c>
      <c r="F128" s="55">
        <f t="shared" si="52"/>
        <v>4946511.2080643466</v>
      </c>
      <c r="G128" s="55">
        <f t="shared" si="53"/>
        <v>5115453.0603370741</v>
      </c>
      <c r="H128" s="379">
        <f t="shared" si="54"/>
        <v>974892.35108971363</v>
      </c>
      <c r="I128" s="398">
        <f t="shared" si="55"/>
        <v>974892.35108971363</v>
      </c>
      <c r="J128" s="54">
        <f t="shared" si="42"/>
        <v>0</v>
      </c>
      <c r="K128" s="54"/>
      <c r="L128" s="129"/>
      <c r="M128" s="54">
        <f t="shared" si="50"/>
        <v>0</v>
      </c>
      <c r="N128" s="129"/>
      <c r="O128" s="54">
        <f t="shared" si="43"/>
        <v>0</v>
      </c>
      <c r="P128" s="54">
        <f t="shared" si="44"/>
        <v>0</v>
      </c>
    </row>
    <row r="129" spans="2:16" ht="12.5">
      <c r="B129" s="7" t="str">
        <f t="shared" si="41"/>
        <v/>
      </c>
      <c r="C129" s="50">
        <f>IF(D93="","-",+C128+1)</f>
        <v>2044</v>
      </c>
      <c r="D129" s="12">
        <f>IF(F128+SUM(E$99:E128)=D$92,F128,D$92-SUM(E$99:E128))</f>
        <v>4946511.2080643466</v>
      </c>
      <c r="E129" s="377">
        <f t="shared" si="51"/>
        <v>337883.70454545453</v>
      </c>
      <c r="F129" s="55">
        <f t="shared" si="52"/>
        <v>4608627.5035188925</v>
      </c>
      <c r="G129" s="55">
        <f t="shared" si="53"/>
        <v>4777569.355791619</v>
      </c>
      <c r="H129" s="379">
        <f t="shared" si="54"/>
        <v>932816.93005013932</v>
      </c>
      <c r="I129" s="398">
        <f t="shared" si="55"/>
        <v>932816.93005013932</v>
      </c>
      <c r="J129" s="54">
        <f t="shared" si="42"/>
        <v>0</v>
      </c>
      <c r="K129" s="54"/>
      <c r="L129" s="129"/>
      <c r="M129" s="54">
        <f t="shared" si="50"/>
        <v>0</v>
      </c>
      <c r="N129" s="129"/>
      <c r="O129" s="54">
        <f t="shared" si="43"/>
        <v>0</v>
      </c>
      <c r="P129" s="54">
        <f t="shared" si="44"/>
        <v>0</v>
      </c>
    </row>
    <row r="130" spans="2:16" ht="12.5">
      <c r="B130" s="7" t="str">
        <f t="shared" si="41"/>
        <v/>
      </c>
      <c r="C130" s="50">
        <f>IF(D93="","-",+C129+1)</f>
        <v>2045</v>
      </c>
      <c r="D130" s="12">
        <f>IF(F129+SUM(E$99:E129)=D$92,F129,D$92-SUM(E$99:E129))</f>
        <v>4608627.5035188925</v>
      </c>
      <c r="E130" s="377">
        <f t="shared" si="51"/>
        <v>337883.70454545453</v>
      </c>
      <c r="F130" s="55">
        <f t="shared" si="52"/>
        <v>4270743.7989734383</v>
      </c>
      <c r="G130" s="55">
        <f t="shared" si="53"/>
        <v>4439685.6512461659</v>
      </c>
      <c r="H130" s="379">
        <f t="shared" si="54"/>
        <v>890741.50901056547</v>
      </c>
      <c r="I130" s="398">
        <f t="shared" si="55"/>
        <v>890741.50901056547</v>
      </c>
      <c r="J130" s="54">
        <f t="shared" si="42"/>
        <v>0</v>
      </c>
      <c r="K130" s="54"/>
      <c r="L130" s="129"/>
      <c r="M130" s="54">
        <f t="shared" si="50"/>
        <v>0</v>
      </c>
      <c r="N130" s="129"/>
      <c r="O130" s="54">
        <f t="shared" si="43"/>
        <v>0</v>
      </c>
      <c r="P130" s="54">
        <f t="shared" si="44"/>
        <v>0</v>
      </c>
    </row>
    <row r="131" spans="2:16" ht="12.5">
      <c r="B131" s="7" t="str">
        <f t="shared" si="41"/>
        <v/>
      </c>
      <c r="C131" s="50">
        <f>IF(D93="","-",+C130+1)</f>
        <v>2046</v>
      </c>
      <c r="D131" s="12">
        <f>IF(F130+SUM(E$99:E130)=D$92,F130,D$92-SUM(E$99:E130))</f>
        <v>4270743.7989734383</v>
      </c>
      <c r="E131" s="377">
        <f t="shared" si="51"/>
        <v>337883.70454545453</v>
      </c>
      <c r="F131" s="55">
        <f t="shared" si="52"/>
        <v>3932860.0944279837</v>
      </c>
      <c r="G131" s="55">
        <f t="shared" si="53"/>
        <v>4101801.9467007108</v>
      </c>
      <c r="H131" s="379">
        <f t="shared" si="54"/>
        <v>848666.08797099127</v>
      </c>
      <c r="I131" s="398">
        <f t="shared" si="55"/>
        <v>848666.08797099127</v>
      </c>
      <c r="J131" s="54">
        <f t="shared" si="42"/>
        <v>0</v>
      </c>
      <c r="K131" s="54"/>
      <c r="L131" s="129"/>
      <c r="M131" s="54">
        <f t="shared" ref="M131:M154" si="56">IF(L541&lt;&gt;0,+H541-L541,0)</f>
        <v>0</v>
      </c>
      <c r="N131" s="129"/>
      <c r="O131" s="54">
        <f t="shared" ref="O131:O154" si="57">IF(N541&lt;&gt;0,+I541-N541,0)</f>
        <v>0</v>
      </c>
      <c r="P131" s="54">
        <f t="shared" ref="P131:P154" si="58">+O541-M541</f>
        <v>0</v>
      </c>
    </row>
    <row r="132" spans="2:16" ht="12.5">
      <c r="B132" s="7" t="str">
        <f t="shared" si="41"/>
        <v/>
      </c>
      <c r="C132" s="50">
        <f>IF(D93="","-",+C131+1)</f>
        <v>2047</v>
      </c>
      <c r="D132" s="12">
        <f>IF(F131+SUM(E$99:E131)=D$92,F131,D$92-SUM(E$99:E131))</f>
        <v>3932860.0944279837</v>
      </c>
      <c r="E132" s="377">
        <f t="shared" si="51"/>
        <v>337883.70454545453</v>
      </c>
      <c r="F132" s="55">
        <f t="shared" si="52"/>
        <v>3594976.3898825292</v>
      </c>
      <c r="G132" s="55">
        <f t="shared" si="53"/>
        <v>3763918.2421552567</v>
      </c>
      <c r="H132" s="379">
        <f t="shared" si="54"/>
        <v>806590.66693141731</v>
      </c>
      <c r="I132" s="398">
        <f t="shared" si="55"/>
        <v>806590.66693141731</v>
      </c>
      <c r="J132" s="54">
        <f t="shared" si="42"/>
        <v>0</v>
      </c>
      <c r="K132" s="54"/>
      <c r="L132" s="129"/>
      <c r="M132" s="54">
        <f t="shared" si="56"/>
        <v>0</v>
      </c>
      <c r="N132" s="129"/>
      <c r="O132" s="54">
        <f t="shared" si="57"/>
        <v>0</v>
      </c>
      <c r="P132" s="54">
        <f t="shared" si="58"/>
        <v>0</v>
      </c>
    </row>
    <row r="133" spans="2:16" ht="12.5">
      <c r="B133" s="7" t="str">
        <f t="shared" si="41"/>
        <v/>
      </c>
      <c r="C133" s="50">
        <f>IF(D93="","-",+C132+1)</f>
        <v>2048</v>
      </c>
      <c r="D133" s="12">
        <f>IF(F132+SUM(E$99:E132)=D$92,F132,D$92-SUM(E$99:E132))</f>
        <v>3594976.3898825292</v>
      </c>
      <c r="E133" s="377">
        <f t="shared" si="51"/>
        <v>337883.70454545453</v>
      </c>
      <c r="F133" s="55">
        <f t="shared" si="52"/>
        <v>3257092.6853370746</v>
      </c>
      <c r="G133" s="55">
        <f t="shared" si="53"/>
        <v>3426034.5376098016</v>
      </c>
      <c r="H133" s="379">
        <f t="shared" si="54"/>
        <v>764515.24589184299</v>
      </c>
      <c r="I133" s="398">
        <f t="shared" si="55"/>
        <v>764515.24589184299</v>
      </c>
      <c r="J133" s="54">
        <f t="shared" si="42"/>
        <v>0</v>
      </c>
      <c r="K133" s="54"/>
      <c r="L133" s="129"/>
      <c r="M133" s="54">
        <f t="shared" si="56"/>
        <v>0</v>
      </c>
      <c r="N133" s="129"/>
      <c r="O133" s="54">
        <f t="shared" si="57"/>
        <v>0</v>
      </c>
      <c r="P133" s="54">
        <f t="shared" si="58"/>
        <v>0</v>
      </c>
    </row>
    <row r="134" spans="2:16" ht="12.5">
      <c r="B134" s="7" t="str">
        <f t="shared" si="41"/>
        <v/>
      </c>
      <c r="C134" s="50">
        <f>IF(D93="","-",+C133+1)</f>
        <v>2049</v>
      </c>
      <c r="D134" s="12">
        <f>IF(F133+SUM(E$99:E133)=D$92,F133,D$92-SUM(E$99:E133))</f>
        <v>3257092.6853370746</v>
      </c>
      <c r="E134" s="377">
        <f t="shared" si="51"/>
        <v>337883.70454545453</v>
      </c>
      <c r="F134" s="55">
        <f t="shared" si="52"/>
        <v>2919208.98079162</v>
      </c>
      <c r="G134" s="55">
        <f t="shared" si="53"/>
        <v>3088150.8330643475</v>
      </c>
      <c r="H134" s="379">
        <f t="shared" si="54"/>
        <v>722439.82485226891</v>
      </c>
      <c r="I134" s="398">
        <f t="shared" si="55"/>
        <v>722439.82485226891</v>
      </c>
      <c r="J134" s="54">
        <f t="shared" si="42"/>
        <v>0</v>
      </c>
      <c r="K134" s="54"/>
      <c r="L134" s="129"/>
      <c r="M134" s="54">
        <f t="shared" si="56"/>
        <v>0</v>
      </c>
      <c r="N134" s="129"/>
      <c r="O134" s="54">
        <f t="shared" si="57"/>
        <v>0</v>
      </c>
      <c r="P134" s="54">
        <f t="shared" si="58"/>
        <v>0</v>
      </c>
    </row>
    <row r="135" spans="2:16" ht="12.5">
      <c r="B135" s="7" t="str">
        <f t="shared" si="41"/>
        <v/>
      </c>
      <c r="C135" s="50">
        <f>IF(D93="","-",+C134+1)</f>
        <v>2050</v>
      </c>
      <c r="D135" s="12">
        <f>IF(F134+SUM(E$99:E134)=D$92,F134,D$92-SUM(E$99:E134))</f>
        <v>2919208.98079162</v>
      </c>
      <c r="E135" s="377">
        <f t="shared" si="51"/>
        <v>337883.70454545453</v>
      </c>
      <c r="F135" s="55">
        <f t="shared" si="52"/>
        <v>2581325.2762461654</v>
      </c>
      <c r="G135" s="55">
        <f t="shared" si="53"/>
        <v>2750267.1285188925</v>
      </c>
      <c r="H135" s="379">
        <f t="shared" si="54"/>
        <v>680364.40381269483</v>
      </c>
      <c r="I135" s="398">
        <f t="shared" si="55"/>
        <v>680364.40381269483</v>
      </c>
      <c r="J135" s="54">
        <f t="shared" si="42"/>
        <v>0</v>
      </c>
      <c r="K135" s="54"/>
      <c r="L135" s="129"/>
      <c r="M135" s="54">
        <f t="shared" si="56"/>
        <v>0</v>
      </c>
      <c r="N135" s="129"/>
      <c r="O135" s="54">
        <f t="shared" si="57"/>
        <v>0</v>
      </c>
      <c r="P135" s="54">
        <f t="shared" si="58"/>
        <v>0</v>
      </c>
    </row>
    <row r="136" spans="2:16" ht="12.5">
      <c r="B136" s="7" t="str">
        <f t="shared" si="41"/>
        <v/>
      </c>
      <c r="C136" s="50">
        <f>IF(D93="","-",+C135+1)</f>
        <v>2051</v>
      </c>
      <c r="D136" s="12">
        <f>IF(F135+SUM(E$99:E135)=D$92,F135,D$92-SUM(E$99:E135))</f>
        <v>2581325.2762461654</v>
      </c>
      <c r="E136" s="377">
        <f t="shared" si="51"/>
        <v>337883.70454545453</v>
      </c>
      <c r="F136" s="55">
        <f t="shared" si="52"/>
        <v>2243441.5717007108</v>
      </c>
      <c r="G136" s="55">
        <f t="shared" si="53"/>
        <v>2412383.4239734383</v>
      </c>
      <c r="H136" s="379">
        <f t="shared" si="54"/>
        <v>638288.98277312075</v>
      </c>
      <c r="I136" s="398">
        <f t="shared" si="55"/>
        <v>638288.98277312075</v>
      </c>
      <c r="J136" s="54">
        <f t="shared" si="42"/>
        <v>0</v>
      </c>
      <c r="K136" s="54"/>
      <c r="L136" s="129"/>
      <c r="M136" s="54">
        <f t="shared" si="56"/>
        <v>0</v>
      </c>
      <c r="N136" s="129"/>
      <c r="O136" s="54">
        <f t="shared" si="57"/>
        <v>0</v>
      </c>
      <c r="P136" s="54">
        <f t="shared" si="58"/>
        <v>0</v>
      </c>
    </row>
    <row r="137" spans="2:16" ht="12.5">
      <c r="B137" s="7" t="str">
        <f t="shared" si="41"/>
        <v/>
      </c>
      <c r="C137" s="50">
        <f>IF(D93="","-",+C136+1)</f>
        <v>2052</v>
      </c>
      <c r="D137" s="12">
        <f>IF(F136+SUM(E$99:E136)=D$92,F136,D$92-SUM(E$99:E136))</f>
        <v>2243441.5717007108</v>
      </c>
      <c r="E137" s="377">
        <f t="shared" si="51"/>
        <v>337883.70454545453</v>
      </c>
      <c r="F137" s="55">
        <f t="shared" si="52"/>
        <v>1905557.8671552562</v>
      </c>
      <c r="G137" s="55">
        <f t="shared" si="53"/>
        <v>2074499.7194279835</v>
      </c>
      <c r="H137" s="379">
        <f t="shared" si="54"/>
        <v>596213.56173354667</v>
      </c>
      <c r="I137" s="398">
        <f t="shared" si="55"/>
        <v>596213.56173354667</v>
      </c>
      <c r="J137" s="54">
        <f t="shared" si="42"/>
        <v>0</v>
      </c>
      <c r="K137" s="54"/>
      <c r="L137" s="129"/>
      <c r="M137" s="54">
        <f t="shared" si="56"/>
        <v>0</v>
      </c>
      <c r="N137" s="129"/>
      <c r="O137" s="54">
        <f t="shared" si="57"/>
        <v>0</v>
      </c>
      <c r="P137" s="54">
        <f t="shared" si="58"/>
        <v>0</v>
      </c>
    </row>
    <row r="138" spans="2:16" ht="12.5">
      <c r="B138" s="7" t="str">
        <f t="shared" si="41"/>
        <v/>
      </c>
      <c r="C138" s="50">
        <f>IF(D93="","-",+C137+1)</f>
        <v>2053</v>
      </c>
      <c r="D138" s="12">
        <f>IF(F137+SUM(E$99:E137)=D$92,F137,D$92-SUM(E$99:E137))</f>
        <v>1905557.8671552562</v>
      </c>
      <c r="E138" s="377">
        <f t="shared" si="51"/>
        <v>337883.70454545453</v>
      </c>
      <c r="F138" s="55">
        <f t="shared" si="52"/>
        <v>1567674.1626098016</v>
      </c>
      <c r="G138" s="55">
        <f t="shared" si="53"/>
        <v>1736616.0148825289</v>
      </c>
      <c r="H138" s="379">
        <f t="shared" si="54"/>
        <v>554138.14069397247</v>
      </c>
      <c r="I138" s="398">
        <f t="shared" si="55"/>
        <v>554138.14069397247</v>
      </c>
      <c r="J138" s="54">
        <f t="shared" si="42"/>
        <v>0</v>
      </c>
      <c r="K138" s="54"/>
      <c r="L138" s="129"/>
      <c r="M138" s="54">
        <f t="shared" si="56"/>
        <v>0</v>
      </c>
      <c r="N138" s="129"/>
      <c r="O138" s="54">
        <f t="shared" si="57"/>
        <v>0</v>
      </c>
      <c r="P138" s="54">
        <f t="shared" si="58"/>
        <v>0</v>
      </c>
    </row>
    <row r="139" spans="2:16" ht="12.5">
      <c r="B139" s="7" t="str">
        <f t="shared" si="41"/>
        <v/>
      </c>
      <c r="C139" s="50">
        <f>IF(D93="","-",+C138+1)</f>
        <v>2054</v>
      </c>
      <c r="D139" s="12">
        <f>IF(F138+SUM(E$99:E138)=D$92,F138,D$92-SUM(E$99:E138))</f>
        <v>1567674.1626098016</v>
      </c>
      <c r="E139" s="377">
        <f t="shared" si="51"/>
        <v>337883.70454545453</v>
      </c>
      <c r="F139" s="55">
        <f t="shared" si="52"/>
        <v>1229790.458064347</v>
      </c>
      <c r="G139" s="55">
        <f t="shared" si="53"/>
        <v>1398732.3103370743</v>
      </c>
      <c r="H139" s="379">
        <f t="shared" si="54"/>
        <v>512062.71965439839</v>
      </c>
      <c r="I139" s="398">
        <f t="shared" si="55"/>
        <v>512062.71965439839</v>
      </c>
      <c r="J139" s="54">
        <f t="shared" si="42"/>
        <v>0</v>
      </c>
      <c r="K139" s="54"/>
      <c r="L139" s="129"/>
      <c r="M139" s="54">
        <f t="shared" si="56"/>
        <v>0</v>
      </c>
      <c r="N139" s="129"/>
      <c r="O139" s="54">
        <f t="shared" si="57"/>
        <v>0</v>
      </c>
      <c r="P139" s="54">
        <f t="shared" si="58"/>
        <v>0</v>
      </c>
    </row>
    <row r="140" spans="2:16" ht="12.5">
      <c r="B140" s="7" t="str">
        <f t="shared" si="41"/>
        <v/>
      </c>
      <c r="C140" s="50">
        <f>IF(D93="","-",+C139+1)</f>
        <v>2055</v>
      </c>
      <c r="D140" s="12">
        <f>IF(F139+SUM(E$99:E139)=D$92,F139,D$92-SUM(E$99:E139))</f>
        <v>1229790.458064347</v>
      </c>
      <c r="E140" s="377">
        <f t="shared" si="51"/>
        <v>337883.70454545453</v>
      </c>
      <c r="F140" s="55">
        <f t="shared" si="52"/>
        <v>891906.75351889245</v>
      </c>
      <c r="G140" s="55">
        <f t="shared" si="53"/>
        <v>1060848.6057916197</v>
      </c>
      <c r="H140" s="379">
        <f t="shared" si="54"/>
        <v>469987.29861482425</v>
      </c>
      <c r="I140" s="398">
        <f t="shared" si="55"/>
        <v>469987.29861482425</v>
      </c>
      <c r="J140" s="54">
        <f t="shared" si="42"/>
        <v>0</v>
      </c>
      <c r="K140" s="54"/>
      <c r="L140" s="129"/>
      <c r="M140" s="54">
        <f t="shared" si="56"/>
        <v>0</v>
      </c>
      <c r="N140" s="129"/>
      <c r="O140" s="54">
        <f t="shared" si="57"/>
        <v>0</v>
      </c>
      <c r="P140" s="54">
        <f t="shared" si="58"/>
        <v>0</v>
      </c>
    </row>
    <row r="141" spans="2:16" ht="12.5">
      <c r="B141" s="7" t="str">
        <f t="shared" si="41"/>
        <v/>
      </c>
      <c r="C141" s="50">
        <f>IF(D93="","-",+C140+1)</f>
        <v>2056</v>
      </c>
      <c r="D141" s="12">
        <f>IF(F140+SUM(E$99:E140)=D$92,F140,D$92-SUM(E$99:E140))</f>
        <v>891906.75351889245</v>
      </c>
      <c r="E141" s="377">
        <f t="shared" si="51"/>
        <v>337883.70454545453</v>
      </c>
      <c r="F141" s="55">
        <f t="shared" si="52"/>
        <v>554023.04897343786</v>
      </c>
      <c r="G141" s="55">
        <f t="shared" si="53"/>
        <v>722964.90124616516</v>
      </c>
      <c r="H141" s="379">
        <f t="shared" si="54"/>
        <v>427911.87757525011</v>
      </c>
      <c r="I141" s="398">
        <f t="shared" si="55"/>
        <v>427911.87757525011</v>
      </c>
      <c r="J141" s="54">
        <f t="shared" si="42"/>
        <v>0</v>
      </c>
      <c r="K141" s="54"/>
      <c r="L141" s="129"/>
      <c r="M141" s="54">
        <f t="shared" si="56"/>
        <v>0</v>
      </c>
      <c r="N141" s="129"/>
      <c r="O141" s="54">
        <f t="shared" si="57"/>
        <v>0</v>
      </c>
      <c r="P141" s="54">
        <f t="shared" si="58"/>
        <v>0</v>
      </c>
    </row>
    <row r="142" spans="2:16" ht="12.5">
      <c r="B142" s="7" t="str">
        <f t="shared" si="41"/>
        <v/>
      </c>
      <c r="C142" s="50">
        <f>IF(D93="","-",+C141+1)</f>
        <v>2057</v>
      </c>
      <c r="D142" s="12">
        <f>IF(F141+SUM(E$99:E141)=D$92,F141,D$92-SUM(E$99:E141))</f>
        <v>554023.04897343786</v>
      </c>
      <c r="E142" s="377">
        <f t="shared" si="51"/>
        <v>337883.70454545453</v>
      </c>
      <c r="F142" s="55">
        <f t="shared" si="52"/>
        <v>216139.34442798333</v>
      </c>
      <c r="G142" s="55">
        <f t="shared" si="53"/>
        <v>385081.19670071057</v>
      </c>
      <c r="H142" s="379">
        <f t="shared" si="54"/>
        <v>385836.45653567603</v>
      </c>
      <c r="I142" s="398">
        <f t="shared" si="55"/>
        <v>385836.45653567603</v>
      </c>
      <c r="J142" s="54">
        <f t="shared" si="42"/>
        <v>0</v>
      </c>
      <c r="K142" s="54"/>
      <c r="L142" s="129"/>
      <c r="M142" s="54">
        <f t="shared" si="56"/>
        <v>0</v>
      </c>
      <c r="N142" s="129"/>
      <c r="O142" s="54">
        <f t="shared" si="57"/>
        <v>0</v>
      </c>
      <c r="P142" s="54">
        <f t="shared" si="58"/>
        <v>0</v>
      </c>
    </row>
    <row r="143" spans="2:16" ht="12.5">
      <c r="B143" s="7" t="str">
        <f t="shared" si="41"/>
        <v/>
      </c>
      <c r="C143" s="50">
        <f>IF(D93="","-",+C142+1)</f>
        <v>2058</v>
      </c>
      <c r="D143" s="12">
        <f>IF(F142+SUM(E$99:E142)=D$92,F142,D$92-SUM(E$99:E142))</f>
        <v>216139.34442798333</v>
      </c>
      <c r="E143" s="377">
        <f t="shared" si="51"/>
        <v>216139.34442798333</v>
      </c>
      <c r="F143" s="55">
        <f t="shared" si="52"/>
        <v>0</v>
      </c>
      <c r="G143" s="55">
        <f t="shared" si="53"/>
        <v>108069.67221399167</v>
      </c>
      <c r="H143" s="379">
        <f t="shared" si="54"/>
        <v>229596.86516320056</v>
      </c>
      <c r="I143" s="398">
        <f t="shared" si="55"/>
        <v>229596.86516320056</v>
      </c>
      <c r="J143" s="54">
        <f t="shared" si="42"/>
        <v>0</v>
      </c>
      <c r="K143" s="54"/>
      <c r="L143" s="129"/>
      <c r="M143" s="54">
        <f t="shared" si="56"/>
        <v>0</v>
      </c>
      <c r="N143" s="129"/>
      <c r="O143" s="54">
        <f t="shared" si="57"/>
        <v>0</v>
      </c>
      <c r="P143" s="54">
        <f t="shared" si="58"/>
        <v>0</v>
      </c>
    </row>
    <row r="144" spans="2:16" ht="12.5">
      <c r="B144" s="7" t="str">
        <f t="shared" si="41"/>
        <v/>
      </c>
      <c r="C144" s="50">
        <f>IF(D93="","-",+C143+1)</f>
        <v>2059</v>
      </c>
      <c r="D144" s="12">
        <f>IF(F143+SUM(E$99:E143)=D$92,F143,D$92-SUM(E$99:E143))</f>
        <v>0</v>
      </c>
      <c r="E144" s="377">
        <f t="shared" si="51"/>
        <v>0</v>
      </c>
      <c r="F144" s="55">
        <f t="shared" si="52"/>
        <v>0</v>
      </c>
      <c r="G144" s="55">
        <f t="shared" si="53"/>
        <v>0</v>
      </c>
      <c r="H144" s="379">
        <f t="shared" si="54"/>
        <v>0</v>
      </c>
      <c r="I144" s="398">
        <f t="shared" si="55"/>
        <v>0</v>
      </c>
      <c r="J144" s="54">
        <f t="shared" si="42"/>
        <v>0</v>
      </c>
      <c r="K144" s="54"/>
      <c r="L144" s="129"/>
      <c r="M144" s="54">
        <f t="shared" si="56"/>
        <v>0</v>
      </c>
      <c r="N144" s="129"/>
      <c r="O144" s="54">
        <f t="shared" si="57"/>
        <v>0</v>
      </c>
      <c r="P144" s="54">
        <f t="shared" si="58"/>
        <v>0</v>
      </c>
    </row>
    <row r="145" spans="2:16" ht="12.5">
      <c r="B145" s="7" t="str">
        <f t="shared" si="41"/>
        <v/>
      </c>
      <c r="C145" s="50">
        <f>IF(D93="","-",+C144+1)</f>
        <v>2060</v>
      </c>
      <c r="D145" s="12">
        <f>IF(F144+SUM(E$99:E144)=D$92,F144,D$92-SUM(E$99:E144))</f>
        <v>0</v>
      </c>
      <c r="E145" s="377">
        <f t="shared" si="51"/>
        <v>0</v>
      </c>
      <c r="F145" s="55">
        <f t="shared" si="52"/>
        <v>0</v>
      </c>
      <c r="G145" s="55">
        <f t="shared" si="53"/>
        <v>0</v>
      </c>
      <c r="H145" s="379">
        <f t="shared" si="54"/>
        <v>0</v>
      </c>
      <c r="I145" s="398">
        <f t="shared" si="55"/>
        <v>0</v>
      </c>
      <c r="J145" s="54">
        <f t="shared" si="42"/>
        <v>0</v>
      </c>
      <c r="K145" s="54"/>
      <c r="L145" s="129"/>
      <c r="M145" s="54">
        <f t="shared" si="56"/>
        <v>0</v>
      </c>
      <c r="N145" s="129"/>
      <c r="O145" s="54">
        <f t="shared" si="57"/>
        <v>0</v>
      </c>
      <c r="P145" s="54">
        <f t="shared" si="58"/>
        <v>0</v>
      </c>
    </row>
    <row r="146" spans="2:16" ht="12.5">
      <c r="B146" s="7" t="str">
        <f t="shared" si="41"/>
        <v/>
      </c>
      <c r="C146" s="50">
        <f>IF(D93="","-",+C145+1)</f>
        <v>2061</v>
      </c>
      <c r="D146" s="12">
        <f>IF(F145+SUM(E$99:E145)=D$92,F145,D$92-SUM(E$99:E145))</f>
        <v>0</v>
      </c>
      <c r="E146" s="377">
        <f t="shared" si="51"/>
        <v>0</v>
      </c>
      <c r="F146" s="55">
        <f t="shared" si="52"/>
        <v>0</v>
      </c>
      <c r="G146" s="55">
        <f t="shared" si="53"/>
        <v>0</v>
      </c>
      <c r="H146" s="379">
        <f t="shared" si="54"/>
        <v>0</v>
      </c>
      <c r="I146" s="398">
        <f t="shared" si="55"/>
        <v>0</v>
      </c>
      <c r="J146" s="54">
        <f t="shared" si="42"/>
        <v>0</v>
      </c>
      <c r="K146" s="54"/>
      <c r="L146" s="129"/>
      <c r="M146" s="54">
        <f t="shared" si="56"/>
        <v>0</v>
      </c>
      <c r="N146" s="129"/>
      <c r="O146" s="54">
        <f t="shared" si="57"/>
        <v>0</v>
      </c>
      <c r="P146" s="54">
        <f t="shared" si="58"/>
        <v>0</v>
      </c>
    </row>
    <row r="147" spans="2:16" ht="12.5">
      <c r="B147" s="7" t="str">
        <f t="shared" si="41"/>
        <v/>
      </c>
      <c r="C147" s="50">
        <f>IF(D93="","-",+C146+1)</f>
        <v>2062</v>
      </c>
      <c r="D147" s="12">
        <f>IF(F146+SUM(E$99:E146)=D$92,F146,D$92-SUM(E$99:E146))</f>
        <v>0</v>
      </c>
      <c r="E147" s="377">
        <f t="shared" si="51"/>
        <v>0</v>
      </c>
      <c r="F147" s="55">
        <f t="shared" si="52"/>
        <v>0</v>
      </c>
      <c r="G147" s="55">
        <f t="shared" si="53"/>
        <v>0</v>
      </c>
      <c r="H147" s="379">
        <f t="shared" si="54"/>
        <v>0</v>
      </c>
      <c r="I147" s="398">
        <f t="shared" si="55"/>
        <v>0</v>
      </c>
      <c r="J147" s="54">
        <f t="shared" si="42"/>
        <v>0</v>
      </c>
      <c r="K147" s="54"/>
      <c r="L147" s="129"/>
      <c r="M147" s="54">
        <f t="shared" si="56"/>
        <v>0</v>
      </c>
      <c r="N147" s="129"/>
      <c r="O147" s="54">
        <f t="shared" si="57"/>
        <v>0</v>
      </c>
      <c r="P147" s="54">
        <f t="shared" si="58"/>
        <v>0</v>
      </c>
    </row>
    <row r="148" spans="2:16" ht="12.5">
      <c r="B148" s="7" t="str">
        <f t="shared" si="41"/>
        <v/>
      </c>
      <c r="C148" s="50">
        <f>IF(D93="","-",+C147+1)</f>
        <v>2063</v>
      </c>
      <c r="D148" s="12">
        <f>IF(F147+SUM(E$99:E147)=D$92,F147,D$92-SUM(E$99:E147))</f>
        <v>0</v>
      </c>
      <c r="E148" s="377">
        <f t="shared" si="51"/>
        <v>0</v>
      </c>
      <c r="F148" s="55">
        <f t="shared" si="52"/>
        <v>0</v>
      </c>
      <c r="G148" s="55">
        <f t="shared" si="53"/>
        <v>0</v>
      </c>
      <c r="H148" s="379">
        <f t="shared" si="54"/>
        <v>0</v>
      </c>
      <c r="I148" s="398">
        <f t="shared" si="55"/>
        <v>0</v>
      </c>
      <c r="J148" s="54">
        <f t="shared" si="42"/>
        <v>0</v>
      </c>
      <c r="K148" s="54"/>
      <c r="L148" s="129"/>
      <c r="M148" s="54">
        <f t="shared" si="56"/>
        <v>0</v>
      </c>
      <c r="N148" s="129"/>
      <c r="O148" s="54">
        <f t="shared" si="57"/>
        <v>0</v>
      </c>
      <c r="P148" s="54">
        <f t="shared" si="58"/>
        <v>0</v>
      </c>
    </row>
    <row r="149" spans="2:16" ht="12.5">
      <c r="B149" s="7" t="str">
        <f t="shared" si="41"/>
        <v/>
      </c>
      <c r="C149" s="50">
        <f>IF(D93="","-",+C148+1)</f>
        <v>2064</v>
      </c>
      <c r="D149" s="12">
        <f>IF(F148+SUM(E$99:E148)=D$92,F148,D$92-SUM(E$99:E148))</f>
        <v>0</v>
      </c>
      <c r="E149" s="377">
        <f t="shared" si="51"/>
        <v>0</v>
      </c>
      <c r="F149" s="55">
        <f t="shared" si="52"/>
        <v>0</v>
      </c>
      <c r="G149" s="55">
        <f t="shared" si="53"/>
        <v>0</v>
      </c>
      <c r="H149" s="379">
        <f t="shared" si="54"/>
        <v>0</v>
      </c>
      <c r="I149" s="398">
        <f t="shared" si="55"/>
        <v>0</v>
      </c>
      <c r="J149" s="54">
        <f t="shared" si="42"/>
        <v>0</v>
      </c>
      <c r="K149" s="54"/>
      <c r="L149" s="129"/>
      <c r="M149" s="54">
        <f t="shared" si="56"/>
        <v>0</v>
      </c>
      <c r="N149" s="129"/>
      <c r="O149" s="54">
        <f t="shared" si="57"/>
        <v>0</v>
      </c>
      <c r="P149" s="54">
        <f t="shared" si="58"/>
        <v>0</v>
      </c>
    </row>
    <row r="150" spans="2:16" ht="12.5">
      <c r="B150" s="7" t="str">
        <f t="shared" si="41"/>
        <v/>
      </c>
      <c r="C150" s="50">
        <f>IF(D93="","-",+C149+1)</f>
        <v>2065</v>
      </c>
      <c r="D150" s="12">
        <f>IF(F149+SUM(E$99:E149)=D$92,F149,D$92-SUM(E$99:E149))</f>
        <v>0</v>
      </c>
      <c r="E150" s="377">
        <f t="shared" si="51"/>
        <v>0</v>
      </c>
      <c r="F150" s="55">
        <f t="shared" si="52"/>
        <v>0</v>
      </c>
      <c r="G150" s="55">
        <f t="shared" si="53"/>
        <v>0</v>
      </c>
      <c r="H150" s="379">
        <f t="shared" si="54"/>
        <v>0</v>
      </c>
      <c r="I150" s="398">
        <f t="shared" si="55"/>
        <v>0</v>
      </c>
      <c r="J150" s="54">
        <f t="shared" si="42"/>
        <v>0</v>
      </c>
      <c r="K150" s="54"/>
      <c r="L150" s="129"/>
      <c r="M150" s="54">
        <f t="shared" si="56"/>
        <v>0</v>
      </c>
      <c r="N150" s="129"/>
      <c r="O150" s="54">
        <f t="shared" si="57"/>
        <v>0</v>
      </c>
      <c r="P150" s="54">
        <f t="shared" si="58"/>
        <v>0</v>
      </c>
    </row>
    <row r="151" spans="2:16" ht="12.5">
      <c r="B151" s="7" t="str">
        <f t="shared" si="41"/>
        <v/>
      </c>
      <c r="C151" s="50">
        <f>IF(D93="","-",+C150+1)</f>
        <v>2066</v>
      </c>
      <c r="D151" s="12">
        <f>IF(F150+SUM(E$99:E150)=D$92,F150,D$92-SUM(E$99:E150))</f>
        <v>0</v>
      </c>
      <c r="E151" s="377">
        <f t="shared" si="51"/>
        <v>0</v>
      </c>
      <c r="F151" s="55">
        <f t="shared" si="52"/>
        <v>0</v>
      </c>
      <c r="G151" s="55">
        <f t="shared" si="53"/>
        <v>0</v>
      </c>
      <c r="H151" s="379">
        <f t="shared" si="54"/>
        <v>0</v>
      </c>
      <c r="I151" s="398">
        <f t="shared" si="55"/>
        <v>0</v>
      </c>
      <c r="J151" s="54">
        <f t="shared" si="42"/>
        <v>0</v>
      </c>
      <c r="K151" s="54"/>
      <c r="L151" s="129"/>
      <c r="M151" s="54">
        <f t="shared" si="56"/>
        <v>0</v>
      </c>
      <c r="N151" s="129"/>
      <c r="O151" s="54">
        <f t="shared" si="57"/>
        <v>0</v>
      </c>
      <c r="P151" s="54">
        <f t="shared" si="58"/>
        <v>0</v>
      </c>
    </row>
    <row r="152" spans="2:16" ht="12.5">
      <c r="B152" s="7" t="str">
        <f t="shared" si="41"/>
        <v/>
      </c>
      <c r="C152" s="50">
        <f>IF(D93="","-",+C151+1)</f>
        <v>2067</v>
      </c>
      <c r="D152" s="12">
        <f>IF(F151+SUM(E$99:E151)=D$92,F151,D$92-SUM(E$99:E151))</f>
        <v>0</v>
      </c>
      <c r="E152" s="377">
        <f t="shared" si="51"/>
        <v>0</v>
      </c>
      <c r="F152" s="55">
        <f t="shared" si="52"/>
        <v>0</v>
      </c>
      <c r="G152" s="55">
        <f t="shared" si="53"/>
        <v>0</v>
      </c>
      <c r="H152" s="379">
        <f t="shared" si="54"/>
        <v>0</v>
      </c>
      <c r="I152" s="398">
        <f t="shared" si="55"/>
        <v>0</v>
      </c>
      <c r="J152" s="54">
        <f t="shared" si="42"/>
        <v>0</v>
      </c>
      <c r="K152" s="54"/>
      <c r="L152" s="129"/>
      <c r="M152" s="54">
        <f t="shared" si="56"/>
        <v>0</v>
      </c>
      <c r="N152" s="129"/>
      <c r="O152" s="54">
        <f t="shared" si="57"/>
        <v>0</v>
      </c>
      <c r="P152" s="54">
        <f t="shared" si="58"/>
        <v>0</v>
      </c>
    </row>
    <row r="153" spans="2:16" ht="12.5">
      <c r="B153" s="7" t="str">
        <f t="shared" si="41"/>
        <v/>
      </c>
      <c r="C153" s="50">
        <f>IF(D93="","-",+C152+1)</f>
        <v>2068</v>
      </c>
      <c r="D153" s="12">
        <f>IF(F152+SUM(E$99:E152)=D$92,F152,D$92-SUM(E$99:E152))</f>
        <v>0</v>
      </c>
      <c r="E153" s="377">
        <f t="shared" si="51"/>
        <v>0</v>
      </c>
      <c r="F153" s="55">
        <f t="shared" si="52"/>
        <v>0</v>
      </c>
      <c r="G153" s="55">
        <f t="shared" si="53"/>
        <v>0</v>
      </c>
      <c r="H153" s="379">
        <f t="shared" si="54"/>
        <v>0</v>
      </c>
      <c r="I153" s="398">
        <f t="shared" si="55"/>
        <v>0</v>
      </c>
      <c r="J153" s="54">
        <f t="shared" si="42"/>
        <v>0</v>
      </c>
      <c r="K153" s="54"/>
      <c r="L153" s="129"/>
      <c r="M153" s="54">
        <f t="shared" si="56"/>
        <v>0</v>
      </c>
      <c r="N153" s="129"/>
      <c r="O153" s="54">
        <f t="shared" si="57"/>
        <v>0</v>
      </c>
      <c r="P153" s="54">
        <f t="shared" si="58"/>
        <v>0</v>
      </c>
    </row>
    <row r="154" spans="2:16" ht="13" thickBot="1">
      <c r="B154" s="7" t="str">
        <f t="shared" si="41"/>
        <v/>
      </c>
      <c r="C154" s="59">
        <f>IF(D93="","-",+C153+1)</f>
        <v>2069</v>
      </c>
      <c r="D154" s="12">
        <f>IF(F153+SUM(E$99:E153)=D$92,F153,D$92-SUM(E$99:E153))</f>
        <v>0</v>
      </c>
      <c r="E154" s="377">
        <f t="shared" si="51"/>
        <v>0</v>
      </c>
      <c r="F154" s="55">
        <f t="shared" si="52"/>
        <v>0</v>
      </c>
      <c r="G154" s="55">
        <f t="shared" si="53"/>
        <v>0</v>
      </c>
      <c r="H154" s="379">
        <f t="shared" si="54"/>
        <v>0</v>
      </c>
      <c r="I154" s="398">
        <f t="shared" si="55"/>
        <v>0</v>
      </c>
      <c r="J154" s="54">
        <f t="shared" si="42"/>
        <v>0</v>
      </c>
      <c r="K154" s="54"/>
      <c r="L154" s="130"/>
      <c r="M154" s="64">
        <f t="shared" si="56"/>
        <v>0</v>
      </c>
      <c r="N154" s="130"/>
      <c r="O154" s="64">
        <f t="shared" si="57"/>
        <v>0</v>
      </c>
      <c r="P154" s="64">
        <f t="shared" si="58"/>
        <v>0</v>
      </c>
    </row>
    <row r="155" spans="2:16" ht="12.5">
      <c r="C155" s="12" t="s">
        <v>78</v>
      </c>
      <c r="D155" s="292"/>
      <c r="E155" s="292">
        <f>SUM(E99:E154)</f>
        <v>14866883.000000004</v>
      </c>
      <c r="F155" s="292"/>
      <c r="G155" s="292"/>
      <c r="H155" s="292">
        <f>SUM(H99:H154)</f>
        <v>55188599.037275389</v>
      </c>
      <c r="I155" s="292">
        <f>SUM(I99:I154)</f>
        <v>55188599.037275389</v>
      </c>
      <c r="J155" s="292">
        <f>SUM(J99:J154)</f>
        <v>0</v>
      </c>
      <c r="K155" s="292"/>
      <c r="L155" s="292"/>
      <c r="M155" s="292"/>
      <c r="N155" s="292"/>
      <c r="O155" s="292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</row>
    <row r="157" spans="2:16" ht="12.5">
      <c r="C157" s="85"/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</row>
    <row r="159" spans="2:16" ht="13">
      <c r="C159" s="25" t="s">
        <v>79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71" priority="1" stopIfTrue="1" operator="equal">
      <formula>$I$10</formula>
    </cfRule>
  </conditionalFormatting>
  <conditionalFormatting sqref="C99:C154">
    <cfRule type="cellIs" dxfId="7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93">
    <tabColor theme="9" tint="-0.249977111117893"/>
  </sheetPr>
  <dimension ref="A1:P162"/>
  <sheetViews>
    <sheetView topLeftCell="A13" zoomScaleNormal="100" zoomScaleSheetLayoutView="82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44 of 77</v>
      </c>
    </row>
    <row r="2" spans="1:16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/>
      <c r="P3" s="97">
        <v>1</v>
      </c>
    </row>
    <row r="4" spans="1:16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6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2654898.7066460503</v>
      </c>
      <c r="P5" s="1"/>
    </row>
    <row r="6" spans="1:16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2654898.7066460503</v>
      </c>
      <c r="O6" s="1"/>
      <c r="P6" s="1"/>
    </row>
    <row r="7" spans="1:16" ht="13.5" thickBot="1">
      <c r="C7" s="25" t="s">
        <v>48</v>
      </c>
      <c r="D7" s="90" t="s">
        <v>328</v>
      </c>
      <c r="E7" s="405"/>
      <c r="F7" s="405"/>
      <c r="G7" s="405"/>
      <c r="H7" s="40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6" ht="13.5" thickBot="1">
      <c r="C8" s="29"/>
      <c r="D8" s="99" t="s">
        <v>354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327</v>
      </c>
      <c r="E9" s="435" t="s">
        <v>501</v>
      </c>
      <c r="F9" s="31"/>
      <c r="G9" s="461" t="s">
        <v>558</v>
      </c>
      <c r="H9" s="31"/>
      <c r="I9" s="32"/>
      <c r="J9" s="33"/>
      <c r="P9" s="1"/>
    </row>
    <row r="10" spans="1:16" ht="13">
      <c r="C10" s="34" t="s">
        <v>51</v>
      </c>
      <c r="D10" s="362">
        <v>29107362.050000001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6" ht="12.5">
      <c r="C11" s="34" t="s">
        <v>54</v>
      </c>
      <c r="D11" s="37">
        <v>2007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2">
        <v>11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709935.65975609759</v>
      </c>
      <c r="J14" s="292"/>
      <c r="K14" s="292"/>
      <c r="L14" s="292"/>
      <c r="M14" s="292"/>
      <c r="N14" s="292"/>
      <c r="O14" s="1"/>
      <c r="P14" s="1"/>
    </row>
    <row r="15" spans="1:16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42" t="s">
        <v>68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2007</v>
      </c>
      <c r="D17" s="428">
        <v>29107362.050000001</v>
      </c>
      <c r="E17" s="436">
        <v>57752.702480158732</v>
      </c>
      <c r="F17" s="428">
        <v>29049609.347519841</v>
      </c>
      <c r="G17" s="436">
        <v>3976850.2640178553</v>
      </c>
      <c r="H17" s="437">
        <v>3976850.2640178553</v>
      </c>
      <c r="I17" s="52">
        <v>0</v>
      </c>
      <c r="J17" s="52"/>
      <c r="K17" s="112">
        <f>G17</f>
        <v>3976850.2640178553</v>
      </c>
      <c r="L17" s="53">
        <f>IF(K17&lt;&gt;0,+G17-K17,0)</f>
        <v>0</v>
      </c>
      <c r="M17" s="112">
        <f>H17</f>
        <v>3976850.2640178553</v>
      </c>
      <c r="N17" s="53">
        <f>IF(M17&lt;&gt;0,+H17-M17,0)</f>
        <v>0</v>
      </c>
      <c r="O17" s="54">
        <f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2008</v>
      </c>
      <c r="D18" s="430">
        <v>29049609.347519841</v>
      </c>
      <c r="E18" s="429">
        <v>693032.42976190476</v>
      </c>
      <c r="F18" s="430">
        <v>28356576.917757936</v>
      </c>
      <c r="G18" s="429">
        <v>4518632.6339666937</v>
      </c>
      <c r="H18" s="437">
        <v>4518632.6339666937</v>
      </c>
      <c r="I18" s="52">
        <v>0</v>
      </c>
      <c r="J18" s="52"/>
      <c r="K18" s="113">
        <f>G18</f>
        <v>4518632.6339666937</v>
      </c>
      <c r="L18" s="54">
        <f>IF(K18&lt;&gt;0,+G18-K18,0)</f>
        <v>0</v>
      </c>
      <c r="M18" s="113">
        <f>H18</f>
        <v>4518632.6339666937</v>
      </c>
      <c r="N18" s="54">
        <f>IF(M18&lt;&gt;0,+H18-M18,0)</f>
        <v>0</v>
      </c>
      <c r="O18" s="54">
        <f>+N18-L18</f>
        <v>0</v>
      </c>
      <c r="P18" s="1"/>
    </row>
    <row r="19" spans="2:16" ht="12.5">
      <c r="B19" s="7" t="str">
        <f>IF(D19=F18,"","IU")</f>
        <v/>
      </c>
      <c r="C19" s="50">
        <f>IF(D11="","-",+C18+1)</f>
        <v>2009</v>
      </c>
      <c r="D19" s="430">
        <v>28356576.917757936</v>
      </c>
      <c r="E19" s="429">
        <v>693032.42976190476</v>
      </c>
      <c r="F19" s="430">
        <v>27663544.487996031</v>
      </c>
      <c r="G19" s="429">
        <v>4425135.276633786</v>
      </c>
      <c r="H19" s="437">
        <v>4425135.276633786</v>
      </c>
      <c r="I19" s="52">
        <v>0</v>
      </c>
      <c r="J19" s="52"/>
      <c r="K19" s="113">
        <f t="shared" ref="K19:K24" si="0">G19</f>
        <v>4425135.276633786</v>
      </c>
      <c r="L19" s="54">
        <f t="shared" ref="L19:L24" si="1">IF(K19&lt;&gt;0,+G19-K19,0)</f>
        <v>0</v>
      </c>
      <c r="M19" s="113">
        <f t="shared" ref="M19:M24" si="2">H19</f>
        <v>4425135.276633786</v>
      </c>
      <c r="N19" s="54">
        <f t="shared" ref="N19:N24" si="3">IF(M19&lt;&gt;0,+H19-M19,0)</f>
        <v>0</v>
      </c>
      <c r="O19" s="54">
        <f t="shared" ref="O19:O24" si="4">+N19-L19</f>
        <v>0</v>
      </c>
      <c r="P19" s="1"/>
    </row>
    <row r="20" spans="2:16" ht="12.5">
      <c r="B20" s="7" t="str">
        <f t="shared" ref="B20:B72" si="5">IF(D20=F19,"","IU")</f>
        <v/>
      </c>
      <c r="C20" s="50">
        <f>IF(D11="","-",+C19+1)</f>
        <v>2010</v>
      </c>
      <c r="D20" s="430">
        <v>27663544.487996031</v>
      </c>
      <c r="E20" s="429">
        <v>693032.42976190476</v>
      </c>
      <c r="F20" s="430">
        <v>26970512.058234125</v>
      </c>
      <c r="G20" s="429">
        <v>4331637.9193008794</v>
      </c>
      <c r="H20" s="437">
        <v>4331637.9193008794</v>
      </c>
      <c r="I20" s="52">
        <v>0</v>
      </c>
      <c r="J20" s="52"/>
      <c r="K20" s="113">
        <f t="shared" si="0"/>
        <v>4331637.9193008794</v>
      </c>
      <c r="L20" s="54">
        <f t="shared" si="1"/>
        <v>0</v>
      </c>
      <c r="M20" s="113">
        <f t="shared" si="2"/>
        <v>4331637.9193008794</v>
      </c>
      <c r="N20" s="54">
        <f t="shared" si="3"/>
        <v>0</v>
      </c>
      <c r="O20" s="54">
        <f t="shared" si="4"/>
        <v>0</v>
      </c>
      <c r="P20" s="1"/>
    </row>
    <row r="21" spans="2:16" ht="12.5">
      <c r="B21" s="7" t="str">
        <f t="shared" si="5"/>
        <v/>
      </c>
      <c r="C21" s="50">
        <f>IF(D11="","-",+C20+1)</f>
        <v>2011</v>
      </c>
      <c r="D21" s="430">
        <v>26970512.058234125</v>
      </c>
      <c r="E21" s="429">
        <v>693032.42976190476</v>
      </c>
      <c r="F21" s="430">
        <v>26277479.62847222</v>
      </c>
      <c r="G21" s="429">
        <v>4238140.5619679717</v>
      </c>
      <c r="H21" s="437">
        <v>4238140.5619679717</v>
      </c>
      <c r="I21" s="52">
        <v>0</v>
      </c>
      <c r="J21" s="52"/>
      <c r="K21" s="113">
        <f t="shared" si="0"/>
        <v>4238140.5619679717</v>
      </c>
      <c r="L21" s="54">
        <f t="shared" si="1"/>
        <v>0</v>
      </c>
      <c r="M21" s="113">
        <f t="shared" si="2"/>
        <v>4238140.5619679717</v>
      </c>
      <c r="N21" s="54">
        <f t="shared" si="3"/>
        <v>0</v>
      </c>
      <c r="O21" s="54">
        <f t="shared" si="4"/>
        <v>0</v>
      </c>
      <c r="P21" s="1"/>
    </row>
    <row r="22" spans="2:16" ht="12.5">
      <c r="B22" s="7" t="str">
        <f t="shared" si="5"/>
        <v/>
      </c>
      <c r="C22" s="50">
        <f>IF(D11="","-",+C21+1)</f>
        <v>2012</v>
      </c>
      <c r="D22" s="430">
        <v>26277479.62847222</v>
      </c>
      <c r="E22" s="429">
        <v>693032.42976190476</v>
      </c>
      <c r="F22" s="430">
        <v>25584447.198710315</v>
      </c>
      <c r="G22" s="429">
        <v>4144643.2046350646</v>
      </c>
      <c r="H22" s="437">
        <v>4144643.2046350646</v>
      </c>
      <c r="I22" s="52">
        <v>0</v>
      </c>
      <c r="J22" s="52"/>
      <c r="K22" s="113">
        <f t="shared" si="0"/>
        <v>4144643.2046350646</v>
      </c>
      <c r="L22" s="54">
        <f t="shared" si="1"/>
        <v>0</v>
      </c>
      <c r="M22" s="113">
        <f t="shared" si="2"/>
        <v>4144643.2046350646</v>
      </c>
      <c r="N22" s="54">
        <f t="shared" si="3"/>
        <v>0</v>
      </c>
      <c r="O22" s="54">
        <f t="shared" si="4"/>
        <v>0</v>
      </c>
      <c r="P22" s="1"/>
    </row>
    <row r="23" spans="2:16" ht="12.5">
      <c r="B23" s="7" t="str">
        <f t="shared" si="5"/>
        <v/>
      </c>
      <c r="C23" s="50">
        <f>IF(D11="","-",+C22+1)</f>
        <v>2013</v>
      </c>
      <c r="D23" s="430">
        <v>25584447.198710315</v>
      </c>
      <c r="E23" s="429">
        <v>693032.42976190476</v>
      </c>
      <c r="F23" s="430">
        <v>24891414.76894841</v>
      </c>
      <c r="G23" s="429">
        <v>4051145.847302157</v>
      </c>
      <c r="H23" s="437">
        <v>4051145.847302157</v>
      </c>
      <c r="I23" s="52">
        <v>0</v>
      </c>
      <c r="J23" s="52"/>
      <c r="K23" s="113">
        <f t="shared" si="0"/>
        <v>4051145.847302157</v>
      </c>
      <c r="L23" s="54">
        <f t="shared" si="1"/>
        <v>0</v>
      </c>
      <c r="M23" s="113">
        <f t="shared" si="2"/>
        <v>4051145.847302157</v>
      </c>
      <c r="N23" s="54">
        <f t="shared" si="3"/>
        <v>0</v>
      </c>
      <c r="O23" s="54">
        <f t="shared" si="4"/>
        <v>0</v>
      </c>
      <c r="P23" s="1"/>
    </row>
    <row r="24" spans="2:16" ht="12.5">
      <c r="B24" s="7" t="str">
        <f t="shared" si="5"/>
        <v/>
      </c>
      <c r="C24" s="50">
        <f>IF(D11="","-",+C23+1)</f>
        <v>2014</v>
      </c>
      <c r="D24" s="430">
        <v>24891414.76894841</v>
      </c>
      <c r="E24" s="429">
        <v>693032.42976190476</v>
      </c>
      <c r="F24" s="430">
        <v>24198382.339186504</v>
      </c>
      <c r="G24" s="429">
        <v>3957648.4899692498</v>
      </c>
      <c r="H24" s="437">
        <v>3957648.4899692498</v>
      </c>
      <c r="I24" s="52">
        <v>0</v>
      </c>
      <c r="J24" s="52"/>
      <c r="K24" s="113">
        <f t="shared" si="0"/>
        <v>3957648.4899692498</v>
      </c>
      <c r="L24" s="54">
        <f t="shared" si="1"/>
        <v>0</v>
      </c>
      <c r="M24" s="113">
        <f t="shared" si="2"/>
        <v>3957648.4899692498</v>
      </c>
      <c r="N24" s="54">
        <f t="shared" si="3"/>
        <v>0</v>
      </c>
      <c r="O24" s="54">
        <f t="shared" si="4"/>
        <v>0</v>
      </c>
      <c r="P24" s="1"/>
    </row>
    <row r="25" spans="2:16" ht="12.5">
      <c r="B25" s="7" t="str">
        <f t="shared" si="5"/>
        <v/>
      </c>
      <c r="C25" s="50">
        <f>IF(D11="","-",+C24+1)</f>
        <v>2015</v>
      </c>
      <c r="D25" s="430">
        <v>24198382.339186504</v>
      </c>
      <c r="E25" s="429">
        <v>693032.42976190476</v>
      </c>
      <c r="F25" s="430">
        <v>23505349.909424599</v>
      </c>
      <c r="G25" s="429">
        <v>3788799.8614330222</v>
      </c>
      <c r="H25" s="437">
        <v>3788799.8614330222</v>
      </c>
      <c r="I25" s="52">
        <v>0</v>
      </c>
      <c r="J25" s="52"/>
      <c r="K25" s="113">
        <f t="shared" ref="K25:K30" si="6">G25</f>
        <v>3788799.8614330222</v>
      </c>
      <c r="L25" s="54">
        <f t="shared" ref="L25:L30" si="7">IF(K25&lt;&gt;0,+G25-K25,0)</f>
        <v>0</v>
      </c>
      <c r="M25" s="113">
        <f t="shared" ref="M25:M30" si="8">H25</f>
        <v>3788799.8614330222</v>
      </c>
      <c r="N25" s="54">
        <f>IF(M25&lt;&gt;0,+H25-M25,0)</f>
        <v>0</v>
      </c>
      <c r="O25" s="54">
        <f>+N25-L25</f>
        <v>0</v>
      </c>
      <c r="P25" s="1"/>
    </row>
    <row r="26" spans="2:16" ht="12.5">
      <c r="B26" s="7" t="str">
        <f t="shared" si="5"/>
        <v/>
      </c>
      <c r="C26" s="50">
        <f>IF(D11="","-",+C25+1)</f>
        <v>2016</v>
      </c>
      <c r="D26" s="430">
        <v>23505349.909424599</v>
      </c>
      <c r="E26" s="429">
        <v>693032.42976190476</v>
      </c>
      <c r="F26" s="430">
        <v>22812317.479662694</v>
      </c>
      <c r="G26" s="429">
        <v>3660458.1176400636</v>
      </c>
      <c r="H26" s="437">
        <v>3660458.1176400636</v>
      </c>
      <c r="I26" s="52">
        <f t="shared" ref="I26:I72" si="9">H26-G26</f>
        <v>0</v>
      </c>
      <c r="J26" s="52"/>
      <c r="K26" s="113">
        <f t="shared" si="6"/>
        <v>3660458.1176400636</v>
      </c>
      <c r="L26" s="54">
        <f t="shared" si="7"/>
        <v>0</v>
      </c>
      <c r="M26" s="113">
        <f t="shared" si="8"/>
        <v>3660458.1176400636</v>
      </c>
      <c r="N26" s="54">
        <f>IF(M26&lt;&gt;0,+H26-M26,0)</f>
        <v>0</v>
      </c>
      <c r="O26" s="54">
        <f>+N26-L26</f>
        <v>0</v>
      </c>
      <c r="P26" s="1"/>
    </row>
    <row r="27" spans="2:16" ht="12.5">
      <c r="B27" s="7" t="str">
        <f t="shared" si="5"/>
        <v/>
      </c>
      <c r="C27" s="50">
        <f>IF(D11="","-",+C26+1)</f>
        <v>2017</v>
      </c>
      <c r="D27" s="430">
        <v>22812317.479662694</v>
      </c>
      <c r="E27" s="429">
        <v>676915.39651162794</v>
      </c>
      <c r="F27" s="430">
        <v>22135402.083151065</v>
      </c>
      <c r="G27" s="429">
        <v>3461258.8249701741</v>
      </c>
      <c r="H27" s="437">
        <v>3461258.8249701741</v>
      </c>
      <c r="I27" s="52">
        <f t="shared" si="9"/>
        <v>0</v>
      </c>
      <c r="J27" s="52"/>
      <c r="K27" s="113">
        <f t="shared" si="6"/>
        <v>3461258.8249701741</v>
      </c>
      <c r="L27" s="54">
        <f t="shared" si="7"/>
        <v>0</v>
      </c>
      <c r="M27" s="113">
        <f t="shared" si="8"/>
        <v>3461258.8249701741</v>
      </c>
      <c r="N27" s="54">
        <f>IF(M27&lt;&gt;0,+H27-M27,0)</f>
        <v>0</v>
      </c>
      <c r="O27" s="54">
        <f>+N27-L27</f>
        <v>0</v>
      </c>
      <c r="P27" s="1"/>
    </row>
    <row r="28" spans="2:16" ht="12.5">
      <c r="B28" s="7" t="str">
        <f t="shared" si="5"/>
        <v/>
      </c>
      <c r="C28" s="50">
        <f>IF(D11="","-",+C27+1)</f>
        <v>2018</v>
      </c>
      <c r="D28" s="430">
        <v>22135402.083151065</v>
      </c>
      <c r="E28" s="429">
        <v>709935.65975609759</v>
      </c>
      <c r="F28" s="430">
        <v>21425466.423394967</v>
      </c>
      <c r="G28" s="429">
        <v>3478100.3254420273</v>
      </c>
      <c r="H28" s="437">
        <v>3478100.3254420273</v>
      </c>
      <c r="I28" s="52">
        <f t="shared" si="9"/>
        <v>0</v>
      </c>
      <c r="J28" s="52"/>
      <c r="K28" s="113">
        <f t="shared" si="6"/>
        <v>3478100.3254420273</v>
      </c>
      <c r="L28" s="54">
        <f t="shared" si="7"/>
        <v>0</v>
      </c>
      <c r="M28" s="113">
        <f t="shared" si="8"/>
        <v>3478100.3254420273</v>
      </c>
      <c r="N28" s="54">
        <f>IF(M28&lt;&gt;0,+H28-M28,0)</f>
        <v>0</v>
      </c>
      <c r="O28" s="54">
        <f>+N28-L28</f>
        <v>0</v>
      </c>
      <c r="P28" s="1"/>
    </row>
    <row r="29" spans="2:16" ht="12.5">
      <c r="B29" s="7" t="str">
        <f t="shared" si="5"/>
        <v/>
      </c>
      <c r="C29" s="50">
        <f>IF(D11="","-",+C28+1)</f>
        <v>2019</v>
      </c>
      <c r="D29" s="430">
        <v>21425466.423394967</v>
      </c>
      <c r="E29" s="429">
        <v>709935.65975609759</v>
      </c>
      <c r="F29" s="430">
        <v>20715530.763638869</v>
      </c>
      <c r="G29" s="429">
        <v>3387871.6924682865</v>
      </c>
      <c r="H29" s="437">
        <v>3387871.6924682865</v>
      </c>
      <c r="I29" s="52">
        <f t="shared" si="9"/>
        <v>0</v>
      </c>
      <c r="J29" s="52"/>
      <c r="K29" s="113">
        <f t="shared" si="6"/>
        <v>3387871.6924682865</v>
      </c>
      <c r="L29" s="54">
        <f t="shared" si="7"/>
        <v>0</v>
      </c>
      <c r="M29" s="113">
        <f t="shared" si="8"/>
        <v>3387871.6924682865</v>
      </c>
      <c r="N29" s="54">
        <f t="shared" ref="N29:N72" si="10">IF(M29&lt;&gt;0,+H29-M29,0)</f>
        <v>0</v>
      </c>
      <c r="O29" s="54">
        <f t="shared" ref="O29:O72" si="11">+N29-L29</f>
        <v>0</v>
      </c>
      <c r="P29" s="1"/>
    </row>
    <row r="30" spans="2:16" ht="12.5">
      <c r="B30" s="7" t="str">
        <f t="shared" si="5"/>
        <v/>
      </c>
      <c r="C30" s="50">
        <f>IF(D11="","-",+C29+1)</f>
        <v>2020</v>
      </c>
      <c r="D30" s="430">
        <v>20715530.763638869</v>
      </c>
      <c r="E30" s="429">
        <v>709935.65975609759</v>
      </c>
      <c r="F30" s="430">
        <v>20005595.103882771</v>
      </c>
      <c r="G30" s="429">
        <v>2793543.137478089</v>
      </c>
      <c r="H30" s="437">
        <v>2793543.137478089</v>
      </c>
      <c r="I30" s="52">
        <f t="shared" si="9"/>
        <v>0</v>
      </c>
      <c r="J30" s="52"/>
      <c r="K30" s="113">
        <f t="shared" si="6"/>
        <v>2793543.137478089</v>
      </c>
      <c r="L30" s="54">
        <f t="shared" si="7"/>
        <v>0</v>
      </c>
      <c r="M30" s="113">
        <f t="shared" si="8"/>
        <v>2793543.137478089</v>
      </c>
      <c r="N30" s="54">
        <f t="shared" si="10"/>
        <v>0</v>
      </c>
      <c r="O30" s="54">
        <f t="shared" si="11"/>
        <v>0</v>
      </c>
      <c r="P30" s="1"/>
    </row>
    <row r="31" spans="2:16" ht="12.5">
      <c r="B31" s="7" t="str">
        <f t="shared" si="5"/>
        <v>IU</v>
      </c>
      <c r="C31" s="50">
        <f>IF(D11="","-",+C30+1)</f>
        <v>2021</v>
      </c>
      <c r="D31" s="430">
        <v>20038615.367127247</v>
      </c>
      <c r="E31" s="429">
        <v>693032.42976190476</v>
      </c>
      <c r="F31" s="430">
        <v>19345582.937365342</v>
      </c>
      <c r="G31" s="429">
        <v>2780484.4413299775</v>
      </c>
      <c r="H31" s="437">
        <v>2780484.4413299775</v>
      </c>
      <c r="I31" s="52">
        <f t="shared" si="9"/>
        <v>0</v>
      </c>
      <c r="J31" s="52"/>
      <c r="K31" s="113">
        <f t="shared" ref="K31" si="12">G31</f>
        <v>2780484.4413299775</v>
      </c>
      <c r="L31" s="54">
        <f t="shared" ref="L31" si="13">IF(K31&lt;&gt;0,+G31-K31,0)</f>
        <v>0</v>
      </c>
      <c r="M31" s="113">
        <f t="shared" ref="M31" si="14">H31</f>
        <v>2780484.4413299775</v>
      </c>
      <c r="N31" s="54">
        <f t="shared" si="10"/>
        <v>0</v>
      </c>
      <c r="O31" s="54">
        <f t="shared" si="11"/>
        <v>0</v>
      </c>
      <c r="P31" s="1"/>
    </row>
    <row r="32" spans="2:16" ht="12.5">
      <c r="B32" s="7" t="str">
        <f t="shared" si="5"/>
        <v>IU</v>
      </c>
      <c r="C32" s="50">
        <f>IF(D11="","-",+C31+1)</f>
        <v>2022</v>
      </c>
      <c r="D32" s="430">
        <v>19312562.674120873</v>
      </c>
      <c r="E32" s="429">
        <v>693032.42976190476</v>
      </c>
      <c r="F32" s="430">
        <v>18619530.244358968</v>
      </c>
      <c r="G32" s="429">
        <v>2825652.3953134934</v>
      </c>
      <c r="H32" s="437">
        <v>2825652.3953134934</v>
      </c>
      <c r="I32" s="52">
        <f t="shared" si="9"/>
        <v>0</v>
      </c>
      <c r="J32" s="52"/>
      <c r="K32" s="113">
        <f t="shared" ref="K32" si="15">G32</f>
        <v>2825652.3953134934</v>
      </c>
      <c r="L32" s="54">
        <f t="shared" ref="L32" si="16">IF(K32&lt;&gt;0,+G32-K32,0)</f>
        <v>0</v>
      </c>
      <c r="M32" s="113">
        <f t="shared" ref="M32" si="17">H32</f>
        <v>2825652.3953134934</v>
      </c>
      <c r="N32" s="54">
        <f t="shared" si="10"/>
        <v>0</v>
      </c>
      <c r="O32" s="54">
        <f t="shared" si="11"/>
        <v>0</v>
      </c>
      <c r="P32" s="1"/>
    </row>
    <row r="33" spans="2:16" ht="12.5">
      <c r="B33" s="7" t="str">
        <f t="shared" si="5"/>
        <v/>
      </c>
      <c r="C33" s="50">
        <f>IF(D11="","-",+C32+1)</f>
        <v>2023</v>
      </c>
      <c r="D33" s="430">
        <v>18619530.244358968</v>
      </c>
      <c r="E33" s="429">
        <v>693032.42976190476</v>
      </c>
      <c r="F33" s="430">
        <v>17926497.814597063</v>
      </c>
      <c r="G33" s="429">
        <v>3001403.5988125238</v>
      </c>
      <c r="H33" s="437">
        <v>3001403.5988125238</v>
      </c>
      <c r="I33" s="52">
        <f t="shared" si="9"/>
        <v>0</v>
      </c>
      <c r="J33" s="52"/>
      <c r="K33" s="113">
        <f t="shared" ref="K33" si="18">G33</f>
        <v>3001403.5988125238</v>
      </c>
      <c r="L33" s="54">
        <f t="shared" ref="L33" si="19">IF(K33&lt;&gt;0,+G33-K33,0)</f>
        <v>0</v>
      </c>
      <c r="M33" s="113">
        <f t="shared" ref="M33" si="20">H33</f>
        <v>3001403.5988125238</v>
      </c>
      <c r="N33" s="54">
        <f t="shared" ref="N33" si="21">IF(M33&lt;&gt;0,+H33-M33,0)</f>
        <v>0</v>
      </c>
      <c r="O33" s="54">
        <f t="shared" ref="O33" si="22">+N33-L33</f>
        <v>0</v>
      </c>
      <c r="P33" s="1"/>
    </row>
    <row r="34" spans="2:16" ht="12.5">
      <c r="B34" s="7" t="str">
        <f t="shared" si="5"/>
        <v/>
      </c>
      <c r="C34" s="460">
        <f>IF(D11="","-",+C33+1)</f>
        <v>2024</v>
      </c>
      <c r="D34" s="430">
        <v>17926497.814597063</v>
      </c>
      <c r="E34" s="429">
        <v>661530.95568181819</v>
      </c>
      <c r="F34" s="430">
        <v>17264966.858915243</v>
      </c>
      <c r="G34" s="429">
        <v>2764698.3712464399</v>
      </c>
      <c r="H34" s="437">
        <v>2764698.3712464399</v>
      </c>
      <c r="I34" s="52">
        <f t="shared" si="9"/>
        <v>0</v>
      </c>
      <c r="J34" s="52"/>
      <c r="K34" s="113">
        <f t="shared" ref="K34" si="23">G34</f>
        <v>2764698.3712464399</v>
      </c>
      <c r="L34" s="54">
        <f t="shared" ref="L34" si="24">IF(K34&lt;&gt;0,+G34-K34,0)</f>
        <v>0</v>
      </c>
      <c r="M34" s="113">
        <f t="shared" ref="M34" si="25">H34</f>
        <v>2764698.3712464399</v>
      </c>
      <c r="N34" s="54">
        <f t="shared" ref="N34" si="26">IF(M34&lt;&gt;0,+H34-M34,0)</f>
        <v>0</v>
      </c>
      <c r="O34" s="54">
        <f t="shared" ref="O34" si="27">+N34-L34</f>
        <v>0</v>
      </c>
      <c r="P34" s="1"/>
    </row>
    <row r="35" spans="2:16" ht="13">
      <c r="B35" s="7" t="str">
        <f t="shared" si="5"/>
        <v/>
      </c>
      <c r="C35" s="459">
        <f>IF(D11="","-",+C34+1)</f>
        <v>2025</v>
      </c>
      <c r="D35" s="430">
        <v>17264966.858915243</v>
      </c>
      <c r="E35" s="429">
        <v>676915.39651162794</v>
      </c>
      <c r="F35" s="430">
        <v>16588051.462403616</v>
      </c>
      <c r="G35" s="429">
        <v>2703461.7094033337</v>
      </c>
      <c r="H35" s="437">
        <v>2703461.7094033337</v>
      </c>
      <c r="I35" s="52">
        <f t="shared" si="9"/>
        <v>0</v>
      </c>
      <c r="J35" s="52"/>
      <c r="K35" s="113">
        <f t="shared" ref="K35" si="28">G35</f>
        <v>2703461.7094033337</v>
      </c>
      <c r="L35" s="54">
        <f t="shared" ref="L35" si="29">IF(K35&lt;&gt;0,+G35-K35,0)</f>
        <v>0</v>
      </c>
      <c r="M35" s="113">
        <f t="shared" ref="M35" si="30">H35</f>
        <v>2703461.7094033337</v>
      </c>
      <c r="N35" s="54">
        <f t="shared" ref="N35" si="31">IF(M35&lt;&gt;0,+H35-M35,0)</f>
        <v>0</v>
      </c>
      <c r="O35" s="54">
        <f t="shared" ref="O35" si="32">+N35-L35</f>
        <v>0</v>
      </c>
      <c r="P35" s="1"/>
    </row>
    <row r="36" spans="2:16" ht="12.5">
      <c r="B36" s="7" t="str">
        <f t="shared" si="5"/>
        <v/>
      </c>
      <c r="C36" s="50">
        <f>IF(D11="","-",+C35+1)</f>
        <v>2026</v>
      </c>
      <c r="D36" s="55">
        <f>IF(F35+SUM(E$17:E35)=D$10,F35,D$10-SUM(E$17:E35))</f>
        <v>16588051.462403616</v>
      </c>
      <c r="E36" s="377">
        <f>IF(+I14&lt;F35,I14,D36)</f>
        <v>709935.65975609759</v>
      </c>
      <c r="F36" s="55">
        <f t="shared" ref="F36:F72" si="33">+D36-E36</f>
        <v>15878115.802647518</v>
      </c>
      <c r="G36" s="378">
        <f t="shared" ref="G36:G72" si="34">+I$12*((D36+F36)/2)+E36</f>
        <v>2654898.7066460503</v>
      </c>
      <c r="H36" s="363">
        <f t="shared" ref="H36:H72" si="35">+I$13*((D36+F36)/2)+E36</f>
        <v>2654898.7066460503</v>
      </c>
      <c r="I36" s="52">
        <f t="shared" si="9"/>
        <v>0</v>
      </c>
      <c r="J36" s="52"/>
      <c r="K36" s="129"/>
      <c r="L36" s="54">
        <f t="shared" ref="L36:L72" si="36">IF(K36&lt;&gt;0,+G36-K36,0)</f>
        <v>0</v>
      </c>
      <c r="M36" s="129"/>
      <c r="N36" s="54">
        <f t="shared" si="10"/>
        <v>0</v>
      </c>
      <c r="O36" s="54">
        <f t="shared" si="11"/>
        <v>0</v>
      </c>
      <c r="P36" s="1"/>
    </row>
    <row r="37" spans="2:16" ht="12.5">
      <c r="B37" s="7" t="str">
        <f t="shared" si="5"/>
        <v/>
      </c>
      <c r="C37" s="50">
        <f>IF(D11="","-",+C36+1)</f>
        <v>2027</v>
      </c>
      <c r="D37" s="55">
        <f>IF(F36+SUM(E$17:E36)=D$10,F36,D$10-SUM(E$17:E36))</f>
        <v>15878115.802647518</v>
      </c>
      <c r="E37" s="377">
        <f>IF(+I14&lt;F36,I14,D37)</f>
        <v>709935.65975609759</v>
      </c>
      <c r="F37" s="55">
        <f t="shared" si="33"/>
        <v>15168180.14289142</v>
      </c>
      <c r="G37" s="378">
        <f t="shared" si="34"/>
        <v>2569837.9347586688</v>
      </c>
      <c r="H37" s="363">
        <f t="shared" si="35"/>
        <v>2569837.9347586688</v>
      </c>
      <c r="I37" s="52">
        <f t="shared" si="9"/>
        <v>0</v>
      </c>
      <c r="J37" s="52"/>
      <c r="K37" s="129"/>
      <c r="L37" s="54">
        <f t="shared" si="36"/>
        <v>0</v>
      </c>
      <c r="M37" s="129"/>
      <c r="N37" s="54">
        <f t="shared" si="10"/>
        <v>0</v>
      </c>
      <c r="O37" s="54">
        <f t="shared" si="11"/>
        <v>0</v>
      </c>
      <c r="P37" s="1"/>
    </row>
    <row r="38" spans="2:16" ht="12.5">
      <c r="B38" s="7" t="str">
        <f t="shared" si="5"/>
        <v/>
      </c>
      <c r="C38" s="50">
        <f>IF(D11="","-",+C37+1)</f>
        <v>2028</v>
      </c>
      <c r="D38" s="55">
        <f>IF(F37+SUM(E$17:E37)=D$10,F37,D$10-SUM(E$17:E37))</f>
        <v>15168180.14289142</v>
      </c>
      <c r="E38" s="377">
        <f>IF(+I14&lt;F37,I14,D38)</f>
        <v>709935.65975609759</v>
      </c>
      <c r="F38" s="55">
        <f t="shared" si="33"/>
        <v>14458244.483135322</v>
      </c>
      <c r="G38" s="378">
        <f t="shared" si="34"/>
        <v>2484777.1628712867</v>
      </c>
      <c r="H38" s="363">
        <f t="shared" si="35"/>
        <v>2484777.1628712867</v>
      </c>
      <c r="I38" s="52">
        <f t="shared" si="9"/>
        <v>0</v>
      </c>
      <c r="J38" s="52"/>
      <c r="K38" s="129"/>
      <c r="L38" s="54">
        <f t="shared" si="36"/>
        <v>0</v>
      </c>
      <c r="M38" s="129"/>
      <c r="N38" s="54">
        <f t="shared" si="10"/>
        <v>0</v>
      </c>
      <c r="O38" s="54">
        <f t="shared" si="11"/>
        <v>0</v>
      </c>
      <c r="P38" s="1"/>
    </row>
    <row r="39" spans="2:16" ht="12.5">
      <c r="B39" s="7" t="str">
        <f t="shared" si="5"/>
        <v/>
      </c>
      <c r="C39" s="50">
        <f>IF(D11="","-",+C38+1)</f>
        <v>2029</v>
      </c>
      <c r="D39" s="55">
        <f>IF(F38+SUM(E$17:E38)=D$10,F38,D$10-SUM(E$17:E38))</f>
        <v>14458244.483135322</v>
      </c>
      <c r="E39" s="377">
        <f>IF(+I14&lt;F38,I14,D39)</f>
        <v>709935.65975609759</v>
      </c>
      <c r="F39" s="55">
        <f t="shared" si="33"/>
        <v>13748308.823379224</v>
      </c>
      <c r="G39" s="378">
        <f t="shared" si="34"/>
        <v>2399716.3909839047</v>
      </c>
      <c r="H39" s="363">
        <f t="shared" si="35"/>
        <v>2399716.3909839047</v>
      </c>
      <c r="I39" s="52">
        <f t="shared" si="9"/>
        <v>0</v>
      </c>
      <c r="J39" s="52"/>
      <c r="K39" s="129"/>
      <c r="L39" s="54">
        <f t="shared" si="36"/>
        <v>0</v>
      </c>
      <c r="M39" s="129"/>
      <c r="N39" s="54">
        <f t="shared" si="10"/>
        <v>0</v>
      </c>
      <c r="O39" s="54">
        <f t="shared" si="11"/>
        <v>0</v>
      </c>
      <c r="P39" s="1"/>
    </row>
    <row r="40" spans="2:16" ht="12.5">
      <c r="B40" s="7" t="str">
        <f t="shared" si="5"/>
        <v/>
      </c>
      <c r="C40" s="50">
        <f>IF(D11="","-",+C39+1)</f>
        <v>2030</v>
      </c>
      <c r="D40" s="55">
        <f>IF(F39+SUM(E$17:E39)=D$10,F39,D$10-SUM(E$17:E39))</f>
        <v>13748308.823379224</v>
      </c>
      <c r="E40" s="377">
        <f>IF(+I14&lt;F39,I14,D40)</f>
        <v>709935.65975609759</v>
      </c>
      <c r="F40" s="55">
        <f t="shared" si="33"/>
        <v>13038373.163623126</v>
      </c>
      <c r="G40" s="378">
        <f t="shared" si="34"/>
        <v>2314655.6190965232</v>
      </c>
      <c r="H40" s="363">
        <f t="shared" si="35"/>
        <v>2314655.6190965232</v>
      </c>
      <c r="I40" s="52">
        <f t="shared" si="9"/>
        <v>0</v>
      </c>
      <c r="J40" s="52"/>
      <c r="K40" s="129"/>
      <c r="L40" s="54">
        <f t="shared" si="36"/>
        <v>0</v>
      </c>
      <c r="M40" s="129"/>
      <c r="N40" s="54">
        <f t="shared" si="10"/>
        <v>0</v>
      </c>
      <c r="O40" s="54">
        <f t="shared" si="11"/>
        <v>0</v>
      </c>
      <c r="P40" s="1"/>
    </row>
    <row r="41" spans="2:16" ht="12.5">
      <c r="B41" s="7" t="str">
        <f t="shared" si="5"/>
        <v/>
      </c>
      <c r="C41" s="50">
        <f>IF(D11="","-",+C40+1)</f>
        <v>2031</v>
      </c>
      <c r="D41" s="55">
        <f>IF(F40+SUM(E$17:E40)=D$10,F40,D$10-SUM(E$17:E40))</f>
        <v>13038373.163623126</v>
      </c>
      <c r="E41" s="377">
        <f>IF(+I14&lt;F40,I14,D41)</f>
        <v>709935.65975609759</v>
      </c>
      <c r="F41" s="55">
        <f t="shared" si="33"/>
        <v>12328437.503867028</v>
      </c>
      <c r="G41" s="378">
        <f t="shared" si="34"/>
        <v>2229594.8472091411</v>
      </c>
      <c r="H41" s="363">
        <f t="shared" si="35"/>
        <v>2229594.8472091411</v>
      </c>
      <c r="I41" s="52">
        <f t="shared" si="9"/>
        <v>0</v>
      </c>
      <c r="J41" s="52"/>
      <c r="K41" s="129"/>
      <c r="L41" s="54">
        <f t="shared" si="36"/>
        <v>0</v>
      </c>
      <c r="M41" s="129"/>
      <c r="N41" s="54">
        <f t="shared" si="10"/>
        <v>0</v>
      </c>
      <c r="O41" s="54">
        <f t="shared" si="11"/>
        <v>0</v>
      </c>
      <c r="P41" s="1"/>
    </row>
    <row r="42" spans="2:16" ht="12.5">
      <c r="B42" s="7" t="str">
        <f t="shared" si="5"/>
        <v/>
      </c>
      <c r="C42" s="50">
        <f>IF(D11="","-",+C41+1)</f>
        <v>2032</v>
      </c>
      <c r="D42" s="55">
        <f>IF(F41+SUM(E$17:E41)=D$10,F41,D$10-SUM(E$17:E41))</f>
        <v>12328437.503867028</v>
      </c>
      <c r="E42" s="377">
        <f>IF(+I14&lt;F41,I14,D42)</f>
        <v>709935.65975609759</v>
      </c>
      <c r="F42" s="55">
        <f t="shared" si="33"/>
        <v>11618501.84411093</v>
      </c>
      <c r="G42" s="378">
        <f t="shared" si="34"/>
        <v>2144534.0753217591</v>
      </c>
      <c r="H42" s="363">
        <f t="shared" si="35"/>
        <v>2144534.0753217591</v>
      </c>
      <c r="I42" s="52">
        <f t="shared" si="9"/>
        <v>0</v>
      </c>
      <c r="J42" s="52"/>
      <c r="K42" s="129"/>
      <c r="L42" s="54">
        <f t="shared" si="36"/>
        <v>0</v>
      </c>
      <c r="M42" s="129"/>
      <c r="N42" s="54">
        <f t="shared" si="10"/>
        <v>0</v>
      </c>
      <c r="O42" s="54">
        <f t="shared" si="11"/>
        <v>0</v>
      </c>
      <c r="P42" s="1"/>
    </row>
    <row r="43" spans="2:16" ht="12.5">
      <c r="B43" s="7" t="str">
        <f t="shared" si="5"/>
        <v/>
      </c>
      <c r="C43" s="50">
        <f>IF(D11="","-",+C42+1)</f>
        <v>2033</v>
      </c>
      <c r="D43" s="55">
        <f>IF(F42+SUM(E$17:E42)=D$10,F42,D$10-SUM(E$17:E42))</f>
        <v>11618501.84411093</v>
      </c>
      <c r="E43" s="377">
        <f>IF(+I14&lt;F42,I14,D43)</f>
        <v>709935.65975609759</v>
      </c>
      <c r="F43" s="55">
        <f t="shared" si="33"/>
        <v>10908566.184354832</v>
      </c>
      <c r="G43" s="378">
        <f t="shared" si="34"/>
        <v>2059473.3034343775</v>
      </c>
      <c r="H43" s="363">
        <f t="shared" si="35"/>
        <v>2059473.3034343775</v>
      </c>
      <c r="I43" s="52">
        <f t="shared" si="9"/>
        <v>0</v>
      </c>
      <c r="J43" s="52"/>
      <c r="K43" s="129"/>
      <c r="L43" s="54">
        <f t="shared" si="36"/>
        <v>0</v>
      </c>
      <c r="M43" s="129"/>
      <c r="N43" s="54">
        <f t="shared" si="10"/>
        <v>0</v>
      </c>
      <c r="O43" s="54">
        <f t="shared" si="11"/>
        <v>0</v>
      </c>
      <c r="P43" s="1"/>
    </row>
    <row r="44" spans="2:16" ht="12.5">
      <c r="B44" s="7" t="str">
        <f t="shared" si="5"/>
        <v/>
      </c>
      <c r="C44" s="50">
        <f>IF(D11="","-",+C43+1)</f>
        <v>2034</v>
      </c>
      <c r="D44" s="55">
        <f>IF(F43+SUM(E$17:E43)=D$10,F43,D$10-SUM(E$17:E43))</f>
        <v>10908566.184354832</v>
      </c>
      <c r="E44" s="377">
        <f>IF(+I14&lt;F43,I14,D44)</f>
        <v>709935.65975609759</v>
      </c>
      <c r="F44" s="55">
        <f t="shared" si="33"/>
        <v>10198630.524598734</v>
      </c>
      <c r="G44" s="378">
        <f t="shared" si="34"/>
        <v>1974412.5315469955</v>
      </c>
      <c r="H44" s="363">
        <f t="shared" si="35"/>
        <v>1974412.5315469955</v>
      </c>
      <c r="I44" s="52">
        <f t="shared" si="9"/>
        <v>0</v>
      </c>
      <c r="J44" s="52"/>
      <c r="K44" s="129"/>
      <c r="L44" s="54">
        <f t="shared" si="36"/>
        <v>0</v>
      </c>
      <c r="M44" s="129"/>
      <c r="N44" s="54">
        <f t="shared" si="10"/>
        <v>0</v>
      </c>
      <c r="O44" s="54">
        <f t="shared" si="11"/>
        <v>0</v>
      </c>
      <c r="P44" s="1"/>
    </row>
    <row r="45" spans="2:16" ht="12.5">
      <c r="B45" s="7" t="str">
        <f t="shared" si="5"/>
        <v/>
      </c>
      <c r="C45" s="50">
        <f>IF(D11="","-",+C44+1)</f>
        <v>2035</v>
      </c>
      <c r="D45" s="55">
        <f>IF(F44+SUM(E$17:E44)=D$10,F44,D$10-SUM(E$17:E44))</f>
        <v>10198630.524598734</v>
      </c>
      <c r="E45" s="377">
        <f>IF(+I14&lt;F44,I14,D45)</f>
        <v>709935.65975609759</v>
      </c>
      <c r="F45" s="55">
        <f t="shared" si="33"/>
        <v>9488694.8648426365</v>
      </c>
      <c r="G45" s="378">
        <f t="shared" si="34"/>
        <v>1889351.7596596139</v>
      </c>
      <c r="H45" s="363">
        <f t="shared" si="35"/>
        <v>1889351.7596596139</v>
      </c>
      <c r="I45" s="52">
        <f t="shared" si="9"/>
        <v>0</v>
      </c>
      <c r="J45" s="52"/>
      <c r="K45" s="129"/>
      <c r="L45" s="54">
        <f t="shared" si="36"/>
        <v>0</v>
      </c>
      <c r="M45" s="129"/>
      <c r="N45" s="54">
        <f t="shared" si="10"/>
        <v>0</v>
      </c>
      <c r="O45" s="54">
        <f t="shared" si="11"/>
        <v>0</v>
      </c>
      <c r="P45" s="1"/>
    </row>
    <row r="46" spans="2:16" ht="12.5">
      <c r="B46" s="7" t="str">
        <f t="shared" si="5"/>
        <v/>
      </c>
      <c r="C46" s="50">
        <f>IF(D11="","-",+C45+1)</f>
        <v>2036</v>
      </c>
      <c r="D46" s="55">
        <f>IF(F45+SUM(E$17:E45)=D$10,F45,D$10-SUM(E$17:E45))</f>
        <v>9488694.8648426365</v>
      </c>
      <c r="E46" s="377">
        <f>IF(+I14&lt;F45,I14,D46)</f>
        <v>709935.65975609759</v>
      </c>
      <c r="F46" s="55">
        <f t="shared" si="33"/>
        <v>8778759.2050865386</v>
      </c>
      <c r="G46" s="378">
        <f t="shared" si="34"/>
        <v>1804290.9877722319</v>
      </c>
      <c r="H46" s="363">
        <f t="shared" si="35"/>
        <v>1804290.9877722319</v>
      </c>
      <c r="I46" s="52">
        <f t="shared" si="9"/>
        <v>0</v>
      </c>
      <c r="J46" s="52"/>
      <c r="K46" s="129"/>
      <c r="L46" s="54">
        <f t="shared" si="36"/>
        <v>0</v>
      </c>
      <c r="M46" s="129"/>
      <c r="N46" s="54">
        <f t="shared" si="10"/>
        <v>0</v>
      </c>
      <c r="O46" s="54">
        <f t="shared" si="11"/>
        <v>0</v>
      </c>
      <c r="P46" s="1"/>
    </row>
    <row r="47" spans="2:16" ht="12.5">
      <c r="B47" s="7" t="str">
        <f t="shared" si="5"/>
        <v/>
      </c>
      <c r="C47" s="50">
        <f>IF(D11="","-",+C46+1)</f>
        <v>2037</v>
      </c>
      <c r="D47" s="55">
        <f>IF(F46+SUM(E$17:E46)=D$10,F46,D$10-SUM(E$17:E46))</f>
        <v>8778759.2050865386</v>
      </c>
      <c r="E47" s="377">
        <f>IF(+I14&lt;F46,I14,D47)</f>
        <v>709935.65975609759</v>
      </c>
      <c r="F47" s="55">
        <f t="shared" si="33"/>
        <v>8068823.5453304406</v>
      </c>
      <c r="G47" s="378">
        <f t="shared" si="34"/>
        <v>1719230.2158848501</v>
      </c>
      <c r="H47" s="363">
        <f t="shared" si="35"/>
        <v>1719230.2158848501</v>
      </c>
      <c r="I47" s="52">
        <f t="shared" si="9"/>
        <v>0</v>
      </c>
      <c r="J47" s="52"/>
      <c r="K47" s="129"/>
      <c r="L47" s="54">
        <f t="shared" si="36"/>
        <v>0</v>
      </c>
      <c r="M47" s="129"/>
      <c r="N47" s="54">
        <f t="shared" si="10"/>
        <v>0</v>
      </c>
      <c r="O47" s="54">
        <f t="shared" si="11"/>
        <v>0</v>
      </c>
      <c r="P47" s="1"/>
    </row>
    <row r="48" spans="2:16" ht="12.5">
      <c r="B48" s="7" t="str">
        <f t="shared" si="5"/>
        <v/>
      </c>
      <c r="C48" s="50">
        <f>IF(D11="","-",+C47+1)</f>
        <v>2038</v>
      </c>
      <c r="D48" s="55">
        <f>IF(F47+SUM(E$17:E47)=D$10,F47,D$10-SUM(E$17:E47))</f>
        <v>8068823.5453304406</v>
      </c>
      <c r="E48" s="377">
        <f>IF(+I14&lt;F47,I14,D48)</f>
        <v>709935.65975609759</v>
      </c>
      <c r="F48" s="55">
        <f t="shared" si="33"/>
        <v>7358887.8855743427</v>
      </c>
      <c r="G48" s="378">
        <f t="shared" si="34"/>
        <v>1634169.4439974683</v>
      </c>
      <c r="H48" s="363">
        <f t="shared" si="35"/>
        <v>1634169.4439974683</v>
      </c>
      <c r="I48" s="52">
        <f t="shared" si="9"/>
        <v>0</v>
      </c>
      <c r="J48" s="52"/>
      <c r="K48" s="129"/>
      <c r="L48" s="54">
        <f t="shared" si="36"/>
        <v>0</v>
      </c>
      <c r="M48" s="129"/>
      <c r="N48" s="54">
        <f t="shared" si="10"/>
        <v>0</v>
      </c>
      <c r="O48" s="54">
        <f t="shared" si="11"/>
        <v>0</v>
      </c>
      <c r="P48" s="1"/>
    </row>
    <row r="49" spans="2:16" ht="12.5">
      <c r="B49" s="7" t="str">
        <f t="shared" si="5"/>
        <v/>
      </c>
      <c r="C49" s="50">
        <f>IF(D11="","-",+C48+1)</f>
        <v>2039</v>
      </c>
      <c r="D49" s="55">
        <f>IF(F48+SUM(E$17:E48)=D$10,F48,D$10-SUM(E$17:E48))</f>
        <v>7358887.8855743427</v>
      </c>
      <c r="E49" s="377">
        <f>IF(+I14&lt;F48,I14,D49)</f>
        <v>709935.65975609759</v>
      </c>
      <c r="F49" s="55">
        <f t="shared" si="33"/>
        <v>6648952.2258182447</v>
      </c>
      <c r="G49" s="378">
        <f t="shared" si="34"/>
        <v>1549108.6721100863</v>
      </c>
      <c r="H49" s="363">
        <f t="shared" si="35"/>
        <v>1549108.6721100863</v>
      </c>
      <c r="I49" s="52">
        <f t="shared" si="9"/>
        <v>0</v>
      </c>
      <c r="J49" s="52"/>
      <c r="K49" s="129"/>
      <c r="L49" s="54">
        <f t="shared" si="36"/>
        <v>0</v>
      </c>
      <c r="M49" s="129"/>
      <c r="N49" s="54">
        <f t="shared" si="10"/>
        <v>0</v>
      </c>
      <c r="O49" s="54">
        <f t="shared" si="11"/>
        <v>0</v>
      </c>
      <c r="P49" s="1"/>
    </row>
    <row r="50" spans="2:16" ht="12.5">
      <c r="B50" s="7" t="str">
        <f t="shared" si="5"/>
        <v/>
      </c>
      <c r="C50" s="50">
        <f>IF(D11="","-",+C49+1)</f>
        <v>2040</v>
      </c>
      <c r="D50" s="55">
        <f>IF(F49+SUM(E$17:E49)=D$10,F49,D$10-SUM(E$17:E49))</f>
        <v>6648952.2258182447</v>
      </c>
      <c r="E50" s="377">
        <f>IF(+I14&lt;F49,I14,D50)</f>
        <v>709935.65975609759</v>
      </c>
      <c r="F50" s="55">
        <f t="shared" si="33"/>
        <v>5939016.5660621468</v>
      </c>
      <c r="G50" s="378">
        <f t="shared" si="34"/>
        <v>1464047.9002227045</v>
      </c>
      <c r="H50" s="363">
        <f t="shared" si="35"/>
        <v>1464047.9002227045</v>
      </c>
      <c r="I50" s="52">
        <f t="shared" si="9"/>
        <v>0</v>
      </c>
      <c r="J50" s="52"/>
      <c r="K50" s="129"/>
      <c r="L50" s="54">
        <f t="shared" si="36"/>
        <v>0</v>
      </c>
      <c r="M50" s="129"/>
      <c r="N50" s="54">
        <f t="shared" si="10"/>
        <v>0</v>
      </c>
      <c r="O50" s="54">
        <f t="shared" si="11"/>
        <v>0</v>
      </c>
      <c r="P50" s="1"/>
    </row>
    <row r="51" spans="2:16" ht="12.5">
      <c r="B51" s="7" t="str">
        <f t="shared" si="5"/>
        <v/>
      </c>
      <c r="C51" s="50">
        <f>IF(D11="","-",+C50+1)</f>
        <v>2041</v>
      </c>
      <c r="D51" s="55">
        <f>IF(F50+SUM(E$17:E50)=D$10,F50,D$10-SUM(E$17:E50))</f>
        <v>5939016.5660621468</v>
      </c>
      <c r="E51" s="377">
        <f>IF(+I14&lt;F50,I14,D51)</f>
        <v>709935.65975609759</v>
      </c>
      <c r="F51" s="55">
        <f t="shared" si="33"/>
        <v>5229080.9063060489</v>
      </c>
      <c r="G51" s="378">
        <f t="shared" si="34"/>
        <v>1378987.1283353227</v>
      </c>
      <c r="H51" s="363">
        <f t="shared" si="35"/>
        <v>1378987.1283353227</v>
      </c>
      <c r="I51" s="52">
        <f t="shared" si="9"/>
        <v>0</v>
      </c>
      <c r="J51" s="52"/>
      <c r="K51" s="129"/>
      <c r="L51" s="54">
        <f t="shared" si="36"/>
        <v>0</v>
      </c>
      <c r="M51" s="129"/>
      <c r="N51" s="54">
        <f t="shared" si="10"/>
        <v>0</v>
      </c>
      <c r="O51" s="54">
        <f t="shared" si="11"/>
        <v>0</v>
      </c>
      <c r="P51" s="1"/>
    </row>
    <row r="52" spans="2:16" ht="12.5">
      <c r="B52" s="7" t="str">
        <f t="shared" si="5"/>
        <v/>
      </c>
      <c r="C52" s="50">
        <f>IF(D11="","-",+C51+1)</f>
        <v>2042</v>
      </c>
      <c r="D52" s="55">
        <f>IF(F51+SUM(E$17:E51)=D$10,F51,D$10-SUM(E$17:E51))</f>
        <v>5229080.9063060489</v>
      </c>
      <c r="E52" s="377">
        <f>IF(+I14&lt;F51,I14,D52)</f>
        <v>709935.65975609759</v>
      </c>
      <c r="F52" s="55">
        <f t="shared" si="33"/>
        <v>4519145.2465499509</v>
      </c>
      <c r="G52" s="378">
        <f t="shared" si="34"/>
        <v>1293926.3564479409</v>
      </c>
      <c r="H52" s="363">
        <f t="shared" si="35"/>
        <v>1293926.3564479409</v>
      </c>
      <c r="I52" s="52">
        <f t="shared" si="9"/>
        <v>0</v>
      </c>
      <c r="J52" s="52"/>
      <c r="K52" s="129"/>
      <c r="L52" s="54">
        <f t="shared" si="36"/>
        <v>0</v>
      </c>
      <c r="M52" s="129"/>
      <c r="N52" s="54">
        <f t="shared" si="10"/>
        <v>0</v>
      </c>
      <c r="O52" s="54">
        <f t="shared" si="11"/>
        <v>0</v>
      </c>
      <c r="P52" s="1"/>
    </row>
    <row r="53" spans="2:16" ht="12.5">
      <c r="B53" s="7" t="str">
        <f t="shared" si="5"/>
        <v/>
      </c>
      <c r="C53" s="50">
        <f>IF(D11="","-",+C52+1)</f>
        <v>2043</v>
      </c>
      <c r="D53" s="55">
        <f>IF(F52+SUM(E$17:E52)=D$10,F52,D$10-SUM(E$17:E52))</f>
        <v>4519145.2465499509</v>
      </c>
      <c r="E53" s="377">
        <f>IF(+I14&lt;F52,I14,D53)</f>
        <v>709935.65975609759</v>
      </c>
      <c r="F53" s="55">
        <f t="shared" si="33"/>
        <v>3809209.5867938534</v>
      </c>
      <c r="G53" s="378">
        <f t="shared" si="34"/>
        <v>1208865.5845605591</v>
      </c>
      <c r="H53" s="363">
        <f t="shared" si="35"/>
        <v>1208865.5845605591</v>
      </c>
      <c r="I53" s="52">
        <f t="shared" si="9"/>
        <v>0</v>
      </c>
      <c r="J53" s="52"/>
      <c r="K53" s="129"/>
      <c r="L53" s="54">
        <f t="shared" si="36"/>
        <v>0</v>
      </c>
      <c r="M53" s="129"/>
      <c r="N53" s="54">
        <f t="shared" si="10"/>
        <v>0</v>
      </c>
      <c r="O53" s="54">
        <f t="shared" si="11"/>
        <v>0</v>
      </c>
      <c r="P53" s="1"/>
    </row>
    <row r="54" spans="2:16" ht="12.5">
      <c r="B54" s="7" t="str">
        <f t="shared" si="5"/>
        <v/>
      </c>
      <c r="C54" s="50">
        <f>IF(D11="","-",+C53+1)</f>
        <v>2044</v>
      </c>
      <c r="D54" s="55">
        <f>IF(F53+SUM(E$17:E53)=D$10,F53,D$10-SUM(E$17:E53))</f>
        <v>3809209.5867938534</v>
      </c>
      <c r="E54" s="377">
        <f>IF(+I14&lt;F53,I14,D54)</f>
        <v>709935.65975609759</v>
      </c>
      <c r="F54" s="55">
        <f t="shared" si="33"/>
        <v>3099273.927037756</v>
      </c>
      <c r="G54" s="378">
        <f t="shared" si="34"/>
        <v>1123804.8126731773</v>
      </c>
      <c r="H54" s="363">
        <f t="shared" si="35"/>
        <v>1123804.8126731773</v>
      </c>
      <c r="I54" s="52">
        <f t="shared" si="9"/>
        <v>0</v>
      </c>
      <c r="J54" s="52"/>
      <c r="K54" s="129"/>
      <c r="L54" s="54">
        <f t="shared" si="36"/>
        <v>0</v>
      </c>
      <c r="M54" s="129"/>
      <c r="N54" s="54">
        <f t="shared" si="10"/>
        <v>0</v>
      </c>
      <c r="O54" s="54">
        <f t="shared" si="11"/>
        <v>0</v>
      </c>
      <c r="P54" s="1"/>
    </row>
    <row r="55" spans="2:16" ht="12.5">
      <c r="B55" s="7" t="str">
        <f t="shared" si="5"/>
        <v/>
      </c>
      <c r="C55" s="50">
        <f>IF(D11="","-",+C54+1)</f>
        <v>2045</v>
      </c>
      <c r="D55" s="55">
        <f>IF(F54+SUM(E$17:E54)=D$10,F54,D$10-SUM(E$17:E54))</f>
        <v>3099273.927037756</v>
      </c>
      <c r="E55" s="377">
        <f>IF(+I14&lt;F54,I14,D55)</f>
        <v>709935.65975609759</v>
      </c>
      <c r="F55" s="55">
        <f t="shared" si="33"/>
        <v>2389338.2672816585</v>
      </c>
      <c r="G55" s="378">
        <f t="shared" si="34"/>
        <v>1038744.0407857955</v>
      </c>
      <c r="H55" s="363">
        <f t="shared" si="35"/>
        <v>1038744.0407857955</v>
      </c>
      <c r="I55" s="52">
        <f t="shared" si="9"/>
        <v>0</v>
      </c>
      <c r="J55" s="52"/>
      <c r="K55" s="129"/>
      <c r="L55" s="54">
        <f t="shared" si="36"/>
        <v>0</v>
      </c>
      <c r="M55" s="129"/>
      <c r="N55" s="54">
        <f t="shared" si="10"/>
        <v>0</v>
      </c>
      <c r="O55" s="54">
        <f t="shared" si="11"/>
        <v>0</v>
      </c>
      <c r="P55" s="1"/>
    </row>
    <row r="56" spans="2:16" ht="12.5">
      <c r="B56" s="7" t="str">
        <f t="shared" si="5"/>
        <v/>
      </c>
      <c r="C56" s="50">
        <f>IF(D11="","-",+C55+1)</f>
        <v>2046</v>
      </c>
      <c r="D56" s="55">
        <f>IF(F55+SUM(E$17:E55)=D$10,F55,D$10-SUM(E$17:E55))</f>
        <v>2389338.2672816585</v>
      </c>
      <c r="E56" s="377">
        <f>IF(+I14&lt;F55,I14,D56)</f>
        <v>709935.65975609759</v>
      </c>
      <c r="F56" s="55">
        <f t="shared" si="33"/>
        <v>1679402.607525561</v>
      </c>
      <c r="G56" s="378">
        <f t="shared" si="34"/>
        <v>953683.26889841375</v>
      </c>
      <c r="H56" s="363">
        <f t="shared" si="35"/>
        <v>953683.26889841375</v>
      </c>
      <c r="I56" s="52">
        <f t="shared" si="9"/>
        <v>0</v>
      </c>
      <c r="J56" s="52"/>
      <c r="K56" s="129"/>
      <c r="L56" s="54">
        <f t="shared" si="36"/>
        <v>0</v>
      </c>
      <c r="M56" s="129"/>
      <c r="N56" s="54">
        <f t="shared" si="10"/>
        <v>0</v>
      </c>
      <c r="O56" s="54">
        <f t="shared" si="11"/>
        <v>0</v>
      </c>
      <c r="P56" s="1"/>
    </row>
    <row r="57" spans="2:16" ht="12.5">
      <c r="B57" s="7" t="str">
        <f t="shared" si="5"/>
        <v/>
      </c>
      <c r="C57" s="50">
        <f>IF(D11="","-",+C56+1)</f>
        <v>2047</v>
      </c>
      <c r="D57" s="55">
        <f>IF(F56+SUM(E$17:E56)=D$10,F56,D$10-SUM(E$17:E56))</f>
        <v>1679402.607525561</v>
      </c>
      <c r="E57" s="377">
        <f>IF(+I14&lt;F56,I14,D57)</f>
        <v>709935.65975609759</v>
      </c>
      <c r="F57" s="55">
        <f t="shared" si="33"/>
        <v>969466.94776946341</v>
      </c>
      <c r="G57" s="378">
        <f t="shared" si="34"/>
        <v>868622.49701103196</v>
      </c>
      <c r="H57" s="363">
        <f t="shared" si="35"/>
        <v>868622.49701103196</v>
      </c>
      <c r="I57" s="52">
        <f t="shared" si="9"/>
        <v>0</v>
      </c>
      <c r="J57" s="52"/>
      <c r="K57" s="129"/>
      <c r="L57" s="54">
        <f t="shared" si="36"/>
        <v>0</v>
      </c>
      <c r="M57" s="129"/>
      <c r="N57" s="54">
        <f t="shared" si="10"/>
        <v>0</v>
      </c>
      <c r="O57" s="54">
        <f t="shared" si="11"/>
        <v>0</v>
      </c>
      <c r="P57" s="1"/>
    </row>
    <row r="58" spans="2:16" ht="12.5">
      <c r="B58" s="7" t="str">
        <f t="shared" si="5"/>
        <v/>
      </c>
      <c r="C58" s="50">
        <f>IF(D11="","-",+C57+1)</f>
        <v>2048</v>
      </c>
      <c r="D58" s="55">
        <f>IF(F57+SUM(E$17:E57)=D$10,F57,D$10-SUM(E$17:E57))</f>
        <v>969466.94776946341</v>
      </c>
      <c r="E58" s="377">
        <f>IF(+I14&lt;F57,I14,D58)</f>
        <v>709935.65975609759</v>
      </c>
      <c r="F58" s="55">
        <f t="shared" si="33"/>
        <v>259531.28801336582</v>
      </c>
      <c r="G58" s="378">
        <f t="shared" si="34"/>
        <v>783561.72512365005</v>
      </c>
      <c r="H58" s="363">
        <f t="shared" si="35"/>
        <v>783561.72512365005</v>
      </c>
      <c r="I58" s="52">
        <f t="shared" si="9"/>
        <v>0</v>
      </c>
      <c r="J58" s="52"/>
      <c r="K58" s="129"/>
      <c r="L58" s="54">
        <f t="shared" si="36"/>
        <v>0</v>
      </c>
      <c r="M58" s="129"/>
      <c r="N58" s="54">
        <f t="shared" si="10"/>
        <v>0</v>
      </c>
      <c r="O58" s="54">
        <f t="shared" si="11"/>
        <v>0</v>
      </c>
      <c r="P58" s="1"/>
    </row>
    <row r="59" spans="2:16" ht="12.5">
      <c r="B59" s="7" t="str">
        <f t="shared" si="5"/>
        <v/>
      </c>
      <c r="C59" s="50">
        <f>IF(D11="","-",+C58+1)</f>
        <v>2049</v>
      </c>
      <c r="D59" s="55">
        <f>IF(F58+SUM(E$17:E58)=D$10,F58,D$10-SUM(E$17:E58))</f>
        <v>259531.28801336582</v>
      </c>
      <c r="E59" s="377">
        <f>IF(+I14&lt;F58,I14,D59)</f>
        <v>259531.28801336582</v>
      </c>
      <c r="F59" s="55">
        <f t="shared" si="33"/>
        <v>0</v>
      </c>
      <c r="G59" s="378">
        <f t="shared" si="34"/>
        <v>275079.1277252966</v>
      </c>
      <c r="H59" s="363">
        <f t="shared" si="35"/>
        <v>275079.1277252966</v>
      </c>
      <c r="I59" s="52">
        <f t="shared" si="9"/>
        <v>0</v>
      </c>
      <c r="J59" s="52"/>
      <c r="K59" s="129"/>
      <c r="L59" s="54">
        <f t="shared" si="36"/>
        <v>0</v>
      </c>
      <c r="M59" s="129"/>
      <c r="N59" s="54">
        <f t="shared" si="10"/>
        <v>0</v>
      </c>
      <c r="O59" s="54">
        <f t="shared" si="11"/>
        <v>0</v>
      </c>
      <c r="P59" s="1"/>
    </row>
    <row r="60" spans="2:16" ht="12.5">
      <c r="B60" s="7" t="str">
        <f t="shared" si="5"/>
        <v/>
      </c>
      <c r="C60" s="50">
        <f>IF(D11="","-",+C59+1)</f>
        <v>2050</v>
      </c>
      <c r="D60" s="55">
        <f>IF(F59+SUM(E$17:E59)=D$10,F59,D$10-SUM(E$17:E59))</f>
        <v>0</v>
      </c>
      <c r="E60" s="377">
        <f>IF(+I14&lt;F59,I14,D60)</f>
        <v>0</v>
      </c>
      <c r="F60" s="55">
        <f t="shared" si="33"/>
        <v>0</v>
      </c>
      <c r="G60" s="378">
        <f t="shared" si="34"/>
        <v>0</v>
      </c>
      <c r="H60" s="363">
        <f t="shared" si="35"/>
        <v>0</v>
      </c>
      <c r="I60" s="52">
        <f t="shared" si="9"/>
        <v>0</v>
      </c>
      <c r="J60" s="52"/>
      <c r="K60" s="129"/>
      <c r="L60" s="54">
        <f t="shared" si="36"/>
        <v>0</v>
      </c>
      <c r="M60" s="129"/>
      <c r="N60" s="54">
        <f t="shared" si="10"/>
        <v>0</v>
      </c>
      <c r="O60" s="54">
        <f t="shared" si="11"/>
        <v>0</v>
      </c>
      <c r="P60" s="1"/>
    </row>
    <row r="61" spans="2:16" ht="12.5">
      <c r="B61" s="7" t="str">
        <f t="shared" si="5"/>
        <v/>
      </c>
      <c r="C61" s="50">
        <f>IF(D11="","-",+C60+1)</f>
        <v>2051</v>
      </c>
      <c r="D61" s="55">
        <f>IF(F60+SUM(E$17:E60)=D$10,F60,D$10-SUM(E$17:E60))</f>
        <v>0</v>
      </c>
      <c r="E61" s="377">
        <f>IF(+I14&lt;F60,I14,D61)</f>
        <v>0</v>
      </c>
      <c r="F61" s="55">
        <f t="shared" si="33"/>
        <v>0</v>
      </c>
      <c r="G61" s="378">
        <f t="shared" si="34"/>
        <v>0</v>
      </c>
      <c r="H61" s="363">
        <f t="shared" si="35"/>
        <v>0</v>
      </c>
      <c r="I61" s="52">
        <f t="shared" si="9"/>
        <v>0</v>
      </c>
      <c r="J61" s="52"/>
      <c r="K61" s="129"/>
      <c r="L61" s="54">
        <f t="shared" si="36"/>
        <v>0</v>
      </c>
      <c r="M61" s="129"/>
      <c r="N61" s="54">
        <f t="shared" si="10"/>
        <v>0</v>
      </c>
      <c r="O61" s="54">
        <f t="shared" si="11"/>
        <v>0</v>
      </c>
      <c r="P61" s="1"/>
    </row>
    <row r="62" spans="2:16" ht="12.5">
      <c r="B62" s="7" t="str">
        <f t="shared" si="5"/>
        <v/>
      </c>
      <c r="C62" s="50">
        <f>IF(D11="","-",+C61+1)</f>
        <v>2052</v>
      </c>
      <c r="D62" s="55">
        <f>IF(F61+SUM(E$17:E61)=D$10,F61,D$10-SUM(E$17:E61))</f>
        <v>0</v>
      </c>
      <c r="E62" s="377">
        <f>IF(+I14&lt;F61,I14,D62)</f>
        <v>0</v>
      </c>
      <c r="F62" s="55">
        <f t="shared" si="33"/>
        <v>0</v>
      </c>
      <c r="G62" s="378">
        <f t="shared" si="34"/>
        <v>0</v>
      </c>
      <c r="H62" s="363">
        <f t="shared" si="35"/>
        <v>0</v>
      </c>
      <c r="I62" s="52">
        <f t="shared" si="9"/>
        <v>0</v>
      </c>
      <c r="J62" s="52"/>
      <c r="K62" s="129"/>
      <c r="L62" s="54">
        <f t="shared" si="36"/>
        <v>0</v>
      </c>
      <c r="M62" s="129"/>
      <c r="N62" s="54">
        <f t="shared" si="10"/>
        <v>0</v>
      </c>
      <c r="O62" s="54">
        <f t="shared" si="11"/>
        <v>0</v>
      </c>
      <c r="P62" s="1"/>
    </row>
    <row r="63" spans="2:16" ht="12.5">
      <c r="B63" s="7" t="str">
        <f t="shared" si="5"/>
        <v/>
      </c>
      <c r="C63" s="50">
        <f>IF(D11="","-",+C62+1)</f>
        <v>2053</v>
      </c>
      <c r="D63" s="55">
        <f>IF(F62+SUM(E$17:E62)=D$10,F62,D$10-SUM(E$17:E62))</f>
        <v>0</v>
      </c>
      <c r="E63" s="377">
        <f>IF(+I14&lt;F62,I14,D63)</f>
        <v>0</v>
      </c>
      <c r="F63" s="55">
        <f t="shared" si="33"/>
        <v>0</v>
      </c>
      <c r="G63" s="378">
        <f t="shared" si="34"/>
        <v>0</v>
      </c>
      <c r="H63" s="363">
        <f t="shared" si="35"/>
        <v>0</v>
      </c>
      <c r="I63" s="52">
        <f t="shared" si="9"/>
        <v>0</v>
      </c>
      <c r="J63" s="52"/>
      <c r="K63" s="129"/>
      <c r="L63" s="54">
        <f t="shared" si="36"/>
        <v>0</v>
      </c>
      <c r="M63" s="129"/>
      <c r="N63" s="54">
        <f t="shared" si="10"/>
        <v>0</v>
      </c>
      <c r="O63" s="54">
        <f t="shared" si="11"/>
        <v>0</v>
      </c>
      <c r="P63" s="1"/>
    </row>
    <row r="64" spans="2:16" ht="12.5">
      <c r="B64" s="7" t="str">
        <f t="shared" si="5"/>
        <v/>
      </c>
      <c r="C64" s="50">
        <f>IF(D11="","-",+C63+1)</f>
        <v>2054</v>
      </c>
      <c r="D64" s="55">
        <f>IF(F63+SUM(E$17:E63)=D$10,F63,D$10-SUM(E$17:E63))</f>
        <v>0</v>
      </c>
      <c r="E64" s="377">
        <f>IF(+I14&lt;F63,I14,D64)</f>
        <v>0</v>
      </c>
      <c r="F64" s="55">
        <f t="shared" si="33"/>
        <v>0</v>
      </c>
      <c r="G64" s="378">
        <f t="shared" si="34"/>
        <v>0</v>
      </c>
      <c r="H64" s="363">
        <f t="shared" si="35"/>
        <v>0</v>
      </c>
      <c r="I64" s="52">
        <f t="shared" si="9"/>
        <v>0</v>
      </c>
      <c r="J64" s="52"/>
      <c r="K64" s="129"/>
      <c r="L64" s="54">
        <f t="shared" si="36"/>
        <v>0</v>
      </c>
      <c r="M64" s="129"/>
      <c r="N64" s="54">
        <f t="shared" si="10"/>
        <v>0</v>
      </c>
      <c r="O64" s="54">
        <f t="shared" si="11"/>
        <v>0</v>
      </c>
      <c r="P64" s="1"/>
    </row>
    <row r="65" spans="2:16" ht="12.5">
      <c r="B65" s="7" t="str">
        <f t="shared" si="5"/>
        <v/>
      </c>
      <c r="C65" s="50">
        <f>IF(D11="","-",+C64+1)</f>
        <v>2055</v>
      </c>
      <c r="D65" s="55">
        <f>IF(F64+SUM(E$17:E64)=D$10,F64,D$10-SUM(E$17:E64))</f>
        <v>0</v>
      </c>
      <c r="E65" s="377">
        <f>IF(+I14&lt;F64,I14,D65)</f>
        <v>0</v>
      </c>
      <c r="F65" s="55">
        <f t="shared" si="33"/>
        <v>0</v>
      </c>
      <c r="G65" s="378">
        <f t="shared" si="34"/>
        <v>0</v>
      </c>
      <c r="H65" s="363">
        <f t="shared" si="35"/>
        <v>0</v>
      </c>
      <c r="I65" s="52">
        <f t="shared" si="9"/>
        <v>0</v>
      </c>
      <c r="J65" s="52"/>
      <c r="K65" s="129"/>
      <c r="L65" s="54">
        <f t="shared" si="36"/>
        <v>0</v>
      </c>
      <c r="M65" s="129"/>
      <c r="N65" s="54">
        <f t="shared" si="10"/>
        <v>0</v>
      </c>
      <c r="O65" s="54">
        <f t="shared" si="11"/>
        <v>0</v>
      </c>
      <c r="P65" s="1"/>
    </row>
    <row r="66" spans="2:16" ht="12.5">
      <c r="B66" s="7" t="str">
        <f t="shared" si="5"/>
        <v/>
      </c>
      <c r="C66" s="50">
        <f>IF(D11="","-",+C65+1)</f>
        <v>2056</v>
      </c>
      <c r="D66" s="55">
        <f>IF(F65+SUM(E$17:E65)=D$10,F65,D$10-SUM(E$17:E65))</f>
        <v>0</v>
      </c>
      <c r="E66" s="377">
        <f>IF(+I14&lt;F65,I14,D66)</f>
        <v>0</v>
      </c>
      <c r="F66" s="55">
        <f t="shared" si="33"/>
        <v>0</v>
      </c>
      <c r="G66" s="378">
        <f t="shared" si="34"/>
        <v>0</v>
      </c>
      <c r="H66" s="363">
        <f t="shared" si="35"/>
        <v>0</v>
      </c>
      <c r="I66" s="52">
        <f t="shared" si="9"/>
        <v>0</v>
      </c>
      <c r="J66" s="52"/>
      <c r="K66" s="129"/>
      <c r="L66" s="54">
        <f t="shared" si="36"/>
        <v>0</v>
      </c>
      <c r="M66" s="129"/>
      <c r="N66" s="54">
        <f t="shared" si="10"/>
        <v>0</v>
      </c>
      <c r="O66" s="54">
        <f t="shared" si="11"/>
        <v>0</v>
      </c>
      <c r="P66" s="1"/>
    </row>
    <row r="67" spans="2:16" ht="12.5">
      <c r="B67" s="7" t="str">
        <f t="shared" si="5"/>
        <v/>
      </c>
      <c r="C67" s="50">
        <f>IF(D11="","-",+C66+1)</f>
        <v>2057</v>
      </c>
      <c r="D67" s="55">
        <f>IF(F66+SUM(E$17:E66)=D$10,F66,D$10-SUM(E$17:E66))</f>
        <v>0</v>
      </c>
      <c r="E67" s="377">
        <f>IF(+I14&lt;F66,I14,D67)</f>
        <v>0</v>
      </c>
      <c r="F67" s="55">
        <f t="shared" si="33"/>
        <v>0</v>
      </c>
      <c r="G67" s="378">
        <f t="shared" si="34"/>
        <v>0</v>
      </c>
      <c r="H67" s="363">
        <f t="shared" si="35"/>
        <v>0</v>
      </c>
      <c r="I67" s="52">
        <f t="shared" si="9"/>
        <v>0</v>
      </c>
      <c r="J67" s="52"/>
      <c r="K67" s="129"/>
      <c r="L67" s="54">
        <f t="shared" si="36"/>
        <v>0</v>
      </c>
      <c r="M67" s="129"/>
      <c r="N67" s="54">
        <f t="shared" si="10"/>
        <v>0</v>
      </c>
      <c r="O67" s="54">
        <f t="shared" si="11"/>
        <v>0</v>
      </c>
      <c r="P67" s="1"/>
    </row>
    <row r="68" spans="2:16" ht="12.5">
      <c r="B68" s="7" t="str">
        <f t="shared" si="5"/>
        <v/>
      </c>
      <c r="C68" s="50">
        <f>IF(D11="","-",+C67+1)</f>
        <v>2058</v>
      </c>
      <c r="D68" s="55">
        <f>IF(F67+SUM(E$17:E67)=D$10,F67,D$10-SUM(E$17:E67))</f>
        <v>0</v>
      </c>
      <c r="E68" s="377">
        <f>IF(+I14&lt;F67,I14,D68)</f>
        <v>0</v>
      </c>
      <c r="F68" s="55">
        <f t="shared" si="33"/>
        <v>0</v>
      </c>
      <c r="G68" s="378">
        <f t="shared" si="34"/>
        <v>0</v>
      </c>
      <c r="H68" s="363">
        <f t="shared" si="35"/>
        <v>0</v>
      </c>
      <c r="I68" s="52">
        <f t="shared" si="9"/>
        <v>0</v>
      </c>
      <c r="J68" s="52"/>
      <c r="K68" s="129"/>
      <c r="L68" s="54">
        <f t="shared" si="36"/>
        <v>0</v>
      </c>
      <c r="M68" s="129"/>
      <c r="N68" s="54">
        <f t="shared" si="10"/>
        <v>0</v>
      </c>
      <c r="O68" s="54">
        <f t="shared" si="11"/>
        <v>0</v>
      </c>
      <c r="P68" s="1"/>
    </row>
    <row r="69" spans="2:16" ht="12.5">
      <c r="B69" s="7" t="str">
        <f t="shared" si="5"/>
        <v/>
      </c>
      <c r="C69" s="50">
        <f>IF(D11="","-",+C68+1)</f>
        <v>2059</v>
      </c>
      <c r="D69" s="55">
        <f>IF(F68+SUM(E$17:E68)=D$10,F68,D$10-SUM(E$17:E68))</f>
        <v>0</v>
      </c>
      <c r="E69" s="377">
        <f>IF(+I14&lt;F68,I14,D69)</f>
        <v>0</v>
      </c>
      <c r="F69" s="55">
        <f t="shared" si="33"/>
        <v>0</v>
      </c>
      <c r="G69" s="378">
        <f t="shared" si="34"/>
        <v>0</v>
      </c>
      <c r="H69" s="363">
        <f t="shared" si="35"/>
        <v>0</v>
      </c>
      <c r="I69" s="52">
        <f t="shared" si="9"/>
        <v>0</v>
      </c>
      <c r="J69" s="52"/>
      <c r="K69" s="129"/>
      <c r="L69" s="54">
        <f t="shared" si="36"/>
        <v>0</v>
      </c>
      <c r="M69" s="129"/>
      <c r="N69" s="54">
        <f t="shared" si="10"/>
        <v>0</v>
      </c>
      <c r="O69" s="54">
        <f t="shared" si="11"/>
        <v>0</v>
      </c>
      <c r="P69" s="1"/>
    </row>
    <row r="70" spans="2:16" ht="12.5">
      <c r="B70" s="7" t="str">
        <f t="shared" si="5"/>
        <v/>
      </c>
      <c r="C70" s="50">
        <f>IF(D11="","-",+C69+1)</f>
        <v>2060</v>
      </c>
      <c r="D70" s="55">
        <f>IF(F69+SUM(E$17:E69)=D$10,F69,D$10-SUM(E$17:E69))</f>
        <v>0</v>
      </c>
      <c r="E70" s="377">
        <f>IF(+I14&lt;F69,I14,D70)</f>
        <v>0</v>
      </c>
      <c r="F70" s="55">
        <f t="shared" si="33"/>
        <v>0</v>
      </c>
      <c r="G70" s="378">
        <f t="shared" si="34"/>
        <v>0</v>
      </c>
      <c r="H70" s="363">
        <f t="shared" si="35"/>
        <v>0</v>
      </c>
      <c r="I70" s="52">
        <f t="shared" si="9"/>
        <v>0</v>
      </c>
      <c r="J70" s="52"/>
      <c r="K70" s="129"/>
      <c r="L70" s="54">
        <f t="shared" si="36"/>
        <v>0</v>
      </c>
      <c r="M70" s="129"/>
      <c r="N70" s="54">
        <f t="shared" si="10"/>
        <v>0</v>
      </c>
      <c r="O70" s="54">
        <f t="shared" si="11"/>
        <v>0</v>
      </c>
      <c r="P70" s="1"/>
    </row>
    <row r="71" spans="2:16" ht="12.5">
      <c r="B71" s="7" t="str">
        <f t="shared" si="5"/>
        <v/>
      </c>
      <c r="C71" s="50">
        <f>IF(D11="","-",+C70+1)</f>
        <v>2061</v>
      </c>
      <c r="D71" s="55">
        <f>IF(F70+SUM(E$17:E70)=D$10,F70,D$10-SUM(E$17:E70))</f>
        <v>0</v>
      </c>
      <c r="E71" s="377">
        <f>IF(+I14&lt;F70,I14,D71)</f>
        <v>0</v>
      </c>
      <c r="F71" s="55">
        <f t="shared" si="33"/>
        <v>0</v>
      </c>
      <c r="G71" s="378">
        <f t="shared" si="34"/>
        <v>0</v>
      </c>
      <c r="H71" s="363">
        <f t="shared" si="35"/>
        <v>0</v>
      </c>
      <c r="I71" s="52">
        <f t="shared" si="9"/>
        <v>0</v>
      </c>
      <c r="J71" s="52"/>
      <c r="K71" s="129"/>
      <c r="L71" s="54">
        <f t="shared" si="36"/>
        <v>0</v>
      </c>
      <c r="M71" s="129"/>
      <c r="N71" s="54">
        <f t="shared" si="10"/>
        <v>0</v>
      </c>
      <c r="O71" s="54">
        <f t="shared" si="11"/>
        <v>0</v>
      </c>
      <c r="P71" s="1"/>
    </row>
    <row r="72" spans="2:16" ht="13" thickBot="1">
      <c r="B72" s="7" t="str">
        <f t="shared" si="5"/>
        <v/>
      </c>
      <c r="C72" s="59">
        <f>IF(D11="","-",+C71+1)</f>
        <v>2062</v>
      </c>
      <c r="D72" s="60">
        <f>IF(F71+SUM(E$17:E71)=D$10,F71,D$10-SUM(E$17:E71))</f>
        <v>0</v>
      </c>
      <c r="E72" s="380">
        <f>IF(+I14&lt;F71,I14,D72)</f>
        <v>0</v>
      </c>
      <c r="F72" s="60">
        <f t="shared" si="33"/>
        <v>0</v>
      </c>
      <c r="G72" s="378">
        <f t="shared" si="34"/>
        <v>0</v>
      </c>
      <c r="H72" s="363">
        <f t="shared" si="35"/>
        <v>0</v>
      </c>
      <c r="I72" s="63">
        <f t="shared" si="9"/>
        <v>0</v>
      </c>
      <c r="J72" s="52"/>
      <c r="K72" s="130"/>
      <c r="L72" s="64">
        <f t="shared" si="36"/>
        <v>0</v>
      </c>
      <c r="M72" s="130"/>
      <c r="N72" s="64">
        <f t="shared" si="10"/>
        <v>0</v>
      </c>
      <c r="O72" s="64">
        <f t="shared" si="11"/>
        <v>0</v>
      </c>
      <c r="P72" s="1"/>
    </row>
    <row r="73" spans="2:16" ht="12.5">
      <c r="C73" s="12" t="s">
        <v>78</v>
      </c>
      <c r="D73" s="292"/>
      <c r="E73" s="292">
        <f>SUM(E17:E72)</f>
        <v>29107362.050000001</v>
      </c>
      <c r="F73" s="292"/>
      <c r="G73" s="292">
        <f>SUM(G17:G72)</f>
        <v>108106940.76640792</v>
      </c>
      <c r="H73" s="292">
        <f>SUM(H17:H72)</f>
        <v>108106940.76640792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2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2:16" ht="13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44 of 77</v>
      </c>
    </row>
    <row r="84" spans="1:16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</row>
    <row r="86" spans="1:16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2764698.3712464399</v>
      </c>
      <c r="N87" s="386">
        <f>IF(J92&lt;D11,0,VLOOKUP(J92,C17:O72,11))</f>
        <v>2764698.3712464399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3488654.6216035578</v>
      </c>
      <c r="N88" s="389">
        <f>IF(J92&lt;D11,0,VLOOKUP(J92,C99:P154,7))</f>
        <v>3488654.6216035578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Pittsburg-Winnsboro-North Mineola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723956.25035711797</v>
      </c>
      <c r="N89" s="391">
        <f>+N88-N87</f>
        <v>723956.25035711797</v>
      </c>
      <c r="O89" s="392">
        <f>+O88-O87</f>
        <v>0</v>
      </c>
      <c r="P89" s="1"/>
    </row>
    <row r="90" spans="1:16" ht="13.5" thickBot="1">
      <c r="C90" s="29"/>
      <c r="D90" s="443" t="s">
        <v>370</v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</row>
    <row r="91" spans="1:16" ht="13.5" thickBot="1">
      <c r="C91" s="75" t="s">
        <v>85</v>
      </c>
      <c r="D91" s="91" t="str">
        <f>+D9</f>
        <v>TP2002006</v>
      </c>
      <c r="E91" s="76"/>
      <c r="F91" s="76"/>
      <c r="G91" s="76"/>
      <c r="H91" s="76"/>
      <c r="I91" s="76"/>
      <c r="J91" s="76"/>
    </row>
    <row r="92" spans="1:16" ht="13">
      <c r="C92" s="34" t="s">
        <v>51</v>
      </c>
      <c r="D92" s="427">
        <v>29107362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</row>
    <row r="93" spans="1:16" ht="12.5">
      <c r="C93" s="34" t="s">
        <v>54</v>
      </c>
      <c r="D93" s="88">
        <v>2007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88">
        <f>+D12</f>
        <v>11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661530.95454545459</v>
      </c>
      <c r="K96" s="292"/>
      <c r="L96" s="292"/>
      <c r="M96" s="292"/>
      <c r="N96" s="292"/>
      <c r="O96" s="292"/>
      <c r="P96" s="1"/>
    </row>
    <row r="97" spans="1:16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</row>
    <row r="99" spans="1:16" ht="12.5">
      <c r="C99" s="50">
        <f>IF(D93= "","-",D93)</f>
        <v>2007</v>
      </c>
      <c r="D99" s="12"/>
      <c r="E99" s="379"/>
      <c r="F99" s="55"/>
      <c r="G99" s="83"/>
      <c r="H99" s="415"/>
      <c r="I99" s="416"/>
      <c r="J99" s="54">
        <v>0</v>
      </c>
      <c r="K99" s="54"/>
      <c r="L99" s="113"/>
      <c r="M99" s="54">
        <f t="shared" ref="M99:M105" si="37">IF(L99&lt;&gt;0,+H99-L99,0)</f>
        <v>0</v>
      </c>
      <c r="N99" s="113"/>
      <c r="O99" s="54">
        <f t="shared" ref="O99:O105" si="38">IF(N99&lt;&gt;0,+I99-N99,0)</f>
        <v>0</v>
      </c>
      <c r="P99" s="54">
        <f t="shared" ref="P99:P105" si="39">+O99-M99</f>
        <v>0</v>
      </c>
    </row>
    <row r="100" spans="1:16" ht="12.5">
      <c r="B100" s="7" t="str">
        <f>IF(D100=F99,"","IU")</f>
        <v/>
      </c>
      <c r="C100" s="50">
        <f>IF(D93="","-",+C99+1)</f>
        <v>2008</v>
      </c>
      <c r="D100" s="12"/>
      <c r="E100" s="444"/>
      <c r="F100" s="55"/>
      <c r="G100" s="55"/>
      <c r="H100" s="379"/>
      <c r="I100" s="398"/>
      <c r="J100" s="54">
        <v>0</v>
      </c>
      <c r="K100" s="54"/>
      <c r="L100" s="113"/>
      <c r="M100" s="54">
        <f t="shared" si="37"/>
        <v>0</v>
      </c>
      <c r="N100" s="113"/>
      <c r="O100" s="54">
        <f t="shared" si="38"/>
        <v>0</v>
      </c>
      <c r="P100" s="54">
        <f t="shared" si="39"/>
        <v>0</v>
      </c>
    </row>
    <row r="101" spans="1:16" ht="12.5">
      <c r="B101" s="7" t="str">
        <f t="shared" ref="B101:B154" si="40">IF(D101=F100,"","IU")</f>
        <v/>
      </c>
      <c r="C101" s="50">
        <f>IF(D93="","-",+C100+1)</f>
        <v>2009</v>
      </c>
      <c r="D101" s="12"/>
      <c r="E101" s="444"/>
      <c r="F101" s="55"/>
      <c r="G101" s="55"/>
      <c r="H101" s="379"/>
      <c r="I101" s="398"/>
      <c r="J101" s="54">
        <v>0</v>
      </c>
      <c r="K101" s="54"/>
      <c r="L101" s="113"/>
      <c r="M101" s="54">
        <f t="shared" si="37"/>
        <v>0</v>
      </c>
      <c r="N101" s="113"/>
      <c r="O101" s="54">
        <f t="shared" si="38"/>
        <v>0</v>
      </c>
      <c r="P101" s="54">
        <f t="shared" si="39"/>
        <v>0</v>
      </c>
    </row>
    <row r="102" spans="1:16" ht="12.5">
      <c r="B102" s="7" t="str">
        <f t="shared" si="40"/>
        <v/>
      </c>
      <c r="C102" s="50">
        <f>IF(D93="","-",+C101+1)</f>
        <v>2010</v>
      </c>
      <c r="D102" s="12"/>
      <c r="E102" s="444"/>
      <c r="F102" s="55"/>
      <c r="G102" s="55"/>
      <c r="H102" s="379"/>
      <c r="I102" s="398"/>
      <c r="J102" s="54">
        <v>0</v>
      </c>
      <c r="K102" s="54"/>
      <c r="L102" s="113"/>
      <c r="M102" s="54">
        <f t="shared" si="37"/>
        <v>0</v>
      </c>
      <c r="N102" s="113"/>
      <c r="O102" s="54">
        <f t="shared" si="38"/>
        <v>0</v>
      </c>
      <c r="P102" s="54">
        <f t="shared" si="39"/>
        <v>0</v>
      </c>
    </row>
    <row r="103" spans="1:16" ht="12.5">
      <c r="B103" s="7" t="str">
        <f t="shared" si="40"/>
        <v/>
      </c>
      <c r="C103" s="50">
        <f>IF(D93="","-",+C102+1)</f>
        <v>2011</v>
      </c>
      <c r="D103" s="12"/>
      <c r="E103" s="444"/>
      <c r="F103" s="55"/>
      <c r="G103" s="55"/>
      <c r="H103" s="379"/>
      <c r="I103" s="398"/>
      <c r="J103" s="54">
        <v>0</v>
      </c>
      <c r="K103" s="54"/>
      <c r="L103" s="113"/>
      <c r="M103" s="54">
        <f t="shared" si="37"/>
        <v>0</v>
      </c>
      <c r="N103" s="113"/>
      <c r="O103" s="54">
        <f t="shared" si="38"/>
        <v>0</v>
      </c>
      <c r="P103" s="54">
        <f t="shared" si="39"/>
        <v>0</v>
      </c>
    </row>
    <row r="104" spans="1:16" ht="12.5">
      <c r="B104" s="7" t="str">
        <f t="shared" si="40"/>
        <v/>
      </c>
      <c r="C104" s="50">
        <f>IF(D93="","-",+C103+1)</f>
        <v>2012</v>
      </c>
      <c r="D104" s="12"/>
      <c r="E104" s="444"/>
      <c r="F104" s="55"/>
      <c r="G104" s="55"/>
      <c r="H104" s="379"/>
      <c r="I104" s="398"/>
      <c r="J104" s="54">
        <v>0</v>
      </c>
      <c r="K104" s="54"/>
      <c r="L104" s="113"/>
      <c r="M104" s="54">
        <f t="shared" si="37"/>
        <v>0</v>
      </c>
      <c r="N104" s="113"/>
      <c r="O104" s="54">
        <f t="shared" si="38"/>
        <v>0</v>
      </c>
      <c r="P104" s="54">
        <f t="shared" si="39"/>
        <v>0</v>
      </c>
    </row>
    <row r="105" spans="1:16" ht="12.5">
      <c r="B105" s="7" t="str">
        <f t="shared" si="40"/>
        <v/>
      </c>
      <c r="C105" s="50">
        <f>IF(D93="","-",+C104+1)</f>
        <v>2013</v>
      </c>
      <c r="D105" s="12"/>
      <c r="E105" s="444"/>
      <c r="F105" s="55"/>
      <c r="G105" s="55"/>
      <c r="H105" s="379"/>
      <c r="I105" s="398"/>
      <c r="J105" s="54">
        <v>0</v>
      </c>
      <c r="K105" s="54"/>
      <c r="L105" s="113"/>
      <c r="M105" s="54">
        <f t="shared" si="37"/>
        <v>0</v>
      </c>
      <c r="N105" s="113"/>
      <c r="O105" s="54">
        <f t="shared" si="38"/>
        <v>0</v>
      </c>
      <c r="P105" s="54">
        <f t="shared" si="39"/>
        <v>0</v>
      </c>
    </row>
    <row r="106" spans="1:16" ht="12.5">
      <c r="B106" s="7" t="str">
        <f t="shared" si="40"/>
        <v/>
      </c>
      <c r="C106" s="50">
        <f>IF(D93="","-",+C105+1)</f>
        <v>2014</v>
      </c>
      <c r="D106" s="12"/>
      <c r="E106" s="444"/>
      <c r="F106" s="55"/>
      <c r="G106" s="55"/>
      <c r="H106" s="379"/>
      <c r="I106" s="398"/>
      <c r="J106" s="54">
        <v>0</v>
      </c>
      <c r="K106" s="54"/>
      <c r="L106" s="113"/>
      <c r="M106" s="54">
        <f t="shared" ref="M106:M130" si="41">IF(L106&lt;&gt;0,+H106-L106,0)</f>
        <v>0</v>
      </c>
      <c r="N106" s="113"/>
      <c r="O106" s="54">
        <f t="shared" ref="O106:O130" si="42">IF(N106&lt;&gt;0,+I106-N106,0)</f>
        <v>0</v>
      </c>
      <c r="P106" s="54">
        <f t="shared" ref="P106:P130" si="43">+O106-M106</f>
        <v>0</v>
      </c>
    </row>
    <row r="107" spans="1:16" ht="12.5">
      <c r="B107" s="7" t="str">
        <f t="shared" si="40"/>
        <v>IU</v>
      </c>
      <c r="C107" s="50">
        <f>IF(D93="","-",+C106+1)</f>
        <v>2015</v>
      </c>
      <c r="D107" s="428">
        <v>24198382.339186504</v>
      </c>
      <c r="E107" s="429">
        <v>576151.96045682149</v>
      </c>
      <c r="F107" s="430">
        <v>23622230.378729682</v>
      </c>
      <c r="G107" s="430">
        <v>23910306.358958095</v>
      </c>
      <c r="H107" s="432">
        <v>3726786.1990239997</v>
      </c>
      <c r="I107" s="433">
        <v>3726786.1990239997</v>
      </c>
      <c r="J107" s="54">
        <f>+I107-H107</f>
        <v>0</v>
      </c>
      <c r="K107" s="54"/>
      <c r="L107" s="113">
        <f t="shared" ref="L107:L112" si="44">+H107</f>
        <v>3726786.1990239997</v>
      </c>
      <c r="M107" s="54">
        <f t="shared" si="41"/>
        <v>0</v>
      </c>
      <c r="N107" s="113">
        <f t="shared" ref="N107:N112" si="45">+I107</f>
        <v>3726786.1990239997</v>
      </c>
      <c r="O107" s="54">
        <f t="shared" si="42"/>
        <v>0</v>
      </c>
      <c r="P107" s="54">
        <f t="shared" si="43"/>
        <v>0</v>
      </c>
    </row>
    <row r="108" spans="1:16" ht="12.5">
      <c r="B108" s="7" t="str">
        <f t="shared" si="40"/>
        <v>IU</v>
      </c>
      <c r="C108" s="50">
        <f>IF(D93="","-",+C107+1)</f>
        <v>2016</v>
      </c>
      <c r="D108" s="428">
        <v>28531210.039543178</v>
      </c>
      <c r="E108" s="429">
        <v>676915.39534883725</v>
      </c>
      <c r="F108" s="430">
        <v>27854294.644194342</v>
      </c>
      <c r="G108" s="430">
        <v>28192752.341868758</v>
      </c>
      <c r="H108" s="432">
        <v>4255984.9749657642</v>
      </c>
      <c r="I108" s="433">
        <v>4255984.9749657642</v>
      </c>
      <c r="J108" s="54">
        <f t="shared" ref="J108:J154" si="46">+I108-H108</f>
        <v>0</v>
      </c>
      <c r="K108" s="54"/>
      <c r="L108" s="113">
        <f t="shared" si="44"/>
        <v>4255984.9749657642</v>
      </c>
      <c r="M108" s="54">
        <f t="shared" ref="M108:M113" si="47">IF(L108&lt;&gt;0,+H108-L108,0)</f>
        <v>0</v>
      </c>
      <c r="N108" s="113">
        <f t="shared" si="45"/>
        <v>4255984.9749657642</v>
      </c>
      <c r="O108" s="54">
        <f>IF(N108&lt;&gt;0,+I108-N108,0)</f>
        <v>0</v>
      </c>
      <c r="P108" s="54">
        <f>+O108-M108</f>
        <v>0</v>
      </c>
    </row>
    <row r="109" spans="1:16" ht="12.5">
      <c r="B109" s="7" t="str">
        <f t="shared" si="40"/>
        <v/>
      </c>
      <c r="C109" s="50">
        <f>IF(D93="","-",+C108+1)</f>
        <v>2017</v>
      </c>
      <c r="D109" s="428">
        <v>27854294.644194342</v>
      </c>
      <c r="E109" s="429">
        <v>693032.42857142852</v>
      </c>
      <c r="F109" s="430">
        <v>27161262.215622913</v>
      </c>
      <c r="G109" s="430">
        <v>27507778.429908626</v>
      </c>
      <c r="H109" s="432">
        <v>4034442.3721004287</v>
      </c>
      <c r="I109" s="433">
        <v>4034442.3721004287</v>
      </c>
      <c r="J109" s="54">
        <f t="shared" si="46"/>
        <v>0</v>
      </c>
      <c r="K109" s="54"/>
      <c r="L109" s="113">
        <f t="shared" si="44"/>
        <v>4034442.3721004287</v>
      </c>
      <c r="M109" s="54">
        <f t="shared" si="47"/>
        <v>0</v>
      </c>
      <c r="N109" s="113">
        <f t="shared" si="45"/>
        <v>4034442.3721004287</v>
      </c>
      <c r="O109" s="54">
        <f>IF(N109&lt;&gt;0,+I109-N109,0)</f>
        <v>0</v>
      </c>
      <c r="P109" s="54">
        <f>+O109-M109</f>
        <v>0</v>
      </c>
    </row>
    <row r="110" spans="1:16" ht="12.5">
      <c r="B110" s="7" t="str">
        <f t="shared" si="40"/>
        <v/>
      </c>
      <c r="C110" s="50">
        <f>IF(D93="","-",+C109+1)</f>
        <v>2018</v>
      </c>
      <c r="D110" s="428">
        <v>27161262.215622913</v>
      </c>
      <c r="E110" s="429">
        <v>693032.42857142852</v>
      </c>
      <c r="F110" s="430">
        <v>26468229.787051484</v>
      </c>
      <c r="G110" s="430">
        <v>26814746.0013372</v>
      </c>
      <c r="H110" s="432">
        <v>3524792.5739054955</v>
      </c>
      <c r="I110" s="433">
        <v>3524792.5739054955</v>
      </c>
      <c r="J110" s="54">
        <f t="shared" si="46"/>
        <v>0</v>
      </c>
      <c r="K110" s="54"/>
      <c r="L110" s="113">
        <f t="shared" si="44"/>
        <v>3524792.5739054955</v>
      </c>
      <c r="M110" s="54">
        <f t="shared" si="47"/>
        <v>0</v>
      </c>
      <c r="N110" s="113">
        <f t="shared" si="45"/>
        <v>3524792.5739054955</v>
      </c>
      <c r="O110" s="54">
        <f>IF(N110&lt;&gt;0,+I110-N110,0)</f>
        <v>0</v>
      </c>
      <c r="P110" s="54">
        <f>+O110-M110</f>
        <v>0</v>
      </c>
    </row>
    <row r="111" spans="1:16" ht="12.5">
      <c r="B111" s="7" t="str">
        <f t="shared" si="40"/>
        <v/>
      </c>
      <c r="C111" s="50">
        <f>IF(D93="","-",+C110+1)</f>
        <v>2019</v>
      </c>
      <c r="D111" s="428">
        <v>26468229.787051484</v>
      </c>
      <c r="E111" s="429">
        <v>676915.39534883725</v>
      </c>
      <c r="F111" s="430">
        <v>25791314.391702648</v>
      </c>
      <c r="G111" s="430">
        <v>26129772.089377068</v>
      </c>
      <c r="H111" s="432">
        <v>3473860.4808152672</v>
      </c>
      <c r="I111" s="433">
        <v>3473860.4808152672</v>
      </c>
      <c r="J111" s="54">
        <f t="shared" si="46"/>
        <v>0</v>
      </c>
      <c r="K111" s="54"/>
      <c r="L111" s="113">
        <f t="shared" si="44"/>
        <v>3473860.4808152672</v>
      </c>
      <c r="M111" s="54">
        <f t="shared" si="47"/>
        <v>0</v>
      </c>
      <c r="N111" s="113">
        <f t="shared" si="45"/>
        <v>3473860.4808152672</v>
      </c>
      <c r="O111" s="54">
        <f t="shared" si="42"/>
        <v>0</v>
      </c>
      <c r="P111" s="54">
        <f t="shared" si="43"/>
        <v>0</v>
      </c>
    </row>
    <row r="112" spans="1:16" ht="12.5">
      <c r="B112" s="7" t="str">
        <f t="shared" si="40"/>
        <v/>
      </c>
      <c r="C112" s="50">
        <f>IF(D93="","-",+C111+1)</f>
        <v>2020</v>
      </c>
      <c r="D112" s="428">
        <v>25791314.391702648</v>
      </c>
      <c r="E112" s="429">
        <v>693032.42857142852</v>
      </c>
      <c r="F112" s="430">
        <v>25098281.963131219</v>
      </c>
      <c r="G112" s="430">
        <v>25444798.177416936</v>
      </c>
      <c r="H112" s="432">
        <v>3430226.8857239499</v>
      </c>
      <c r="I112" s="433">
        <v>3430226.8857239499</v>
      </c>
      <c r="J112" s="54">
        <f t="shared" si="46"/>
        <v>0</v>
      </c>
      <c r="K112" s="54"/>
      <c r="L112" s="113">
        <f t="shared" si="44"/>
        <v>3430226.8857239499</v>
      </c>
      <c r="M112" s="54">
        <f t="shared" si="47"/>
        <v>0</v>
      </c>
      <c r="N112" s="113">
        <f t="shared" si="45"/>
        <v>3430226.8857239499</v>
      </c>
      <c r="O112" s="54">
        <f t="shared" si="42"/>
        <v>0</v>
      </c>
      <c r="P112" s="54">
        <f t="shared" si="43"/>
        <v>0</v>
      </c>
    </row>
    <row r="113" spans="2:16" ht="12.5">
      <c r="B113" s="7" t="str">
        <f t="shared" si="40"/>
        <v/>
      </c>
      <c r="C113" s="50">
        <f>IF(D93="","-",+C112+1)</f>
        <v>2021</v>
      </c>
      <c r="D113" s="428">
        <v>25098281.963131219</v>
      </c>
      <c r="E113" s="429">
        <v>709935.6585365854</v>
      </c>
      <c r="F113" s="430">
        <v>24388346.304594632</v>
      </c>
      <c r="G113" s="430">
        <v>24743314.133862928</v>
      </c>
      <c r="H113" s="432">
        <v>3518653.8203164372</v>
      </c>
      <c r="I113" s="433">
        <v>3518653.8203164372</v>
      </c>
      <c r="J113" s="54">
        <f t="shared" si="46"/>
        <v>0</v>
      </c>
      <c r="K113" s="54"/>
      <c r="L113" s="113">
        <f t="shared" ref="L113" si="48">+H113</f>
        <v>3518653.8203164372</v>
      </c>
      <c r="M113" s="54">
        <f t="shared" si="47"/>
        <v>0</v>
      </c>
      <c r="N113" s="113">
        <f t="shared" ref="N113" si="49">+I113</f>
        <v>3518653.8203164372</v>
      </c>
      <c r="O113" s="54">
        <f t="shared" ref="O113" si="50">IF(N113&lt;&gt;0,+I113-N113,0)</f>
        <v>0</v>
      </c>
      <c r="P113" s="54">
        <f t="shared" ref="P113" si="51">+O113-M113</f>
        <v>0</v>
      </c>
    </row>
    <row r="114" spans="2:16" ht="13">
      <c r="B114" s="7" t="str">
        <f t="shared" si="40"/>
        <v/>
      </c>
      <c r="C114" s="459">
        <f>IF(D93="","-",+C113+1)</f>
        <v>2022</v>
      </c>
      <c r="D114" s="12">
        <v>24388346.304594632</v>
      </c>
      <c r="E114" s="377">
        <v>693032.42857142852</v>
      </c>
      <c r="F114" s="55">
        <v>23695313.876023203</v>
      </c>
      <c r="G114" s="55">
        <v>24041830.09030892</v>
      </c>
      <c r="H114" s="379">
        <v>3516933.9337712489</v>
      </c>
      <c r="I114" s="398">
        <v>3516933.9337712489</v>
      </c>
      <c r="J114" s="54">
        <f t="shared" si="46"/>
        <v>0</v>
      </c>
      <c r="K114" s="54"/>
      <c r="L114" s="129"/>
      <c r="M114" s="54">
        <f t="shared" si="41"/>
        <v>0</v>
      </c>
      <c r="N114" s="129"/>
      <c r="O114" s="54">
        <f t="shared" si="42"/>
        <v>0</v>
      </c>
      <c r="P114" s="54">
        <f t="shared" si="43"/>
        <v>0</v>
      </c>
    </row>
    <row r="115" spans="2:16" ht="12.5">
      <c r="B115" s="7" t="str">
        <f t="shared" si="40"/>
        <v/>
      </c>
      <c r="C115" s="50">
        <f>IF(D93="","-",+C114+1)</f>
        <v>2023</v>
      </c>
      <c r="D115" s="12">
        <f>IF(F114+SUM(E$99:E114)=D$92,F114,D$92-SUM(E$99:E114))</f>
        <v>23695313.876023203</v>
      </c>
      <c r="E115" s="377">
        <f t="shared" ref="E115:E154" si="52">IF(+$J$96&lt;F114,$J$96,D115)</f>
        <v>661530.95454545459</v>
      </c>
      <c r="F115" s="55">
        <f t="shared" ref="F115:F154" si="53">+D115-E115</f>
        <v>23033782.92147775</v>
      </c>
      <c r="G115" s="55">
        <f t="shared" ref="G115:G154" si="54">+(F115+D115)/2</f>
        <v>23364548.398750477</v>
      </c>
      <c r="H115" s="379">
        <f t="shared" ref="H115:H154" si="55">+J$94*G115+E115</f>
        <v>3571032.6501049791</v>
      </c>
      <c r="I115" s="398">
        <f t="shared" ref="I115:I154" si="56">+J$95*G115+E115</f>
        <v>3571032.6501049791</v>
      </c>
      <c r="J115" s="54">
        <f t="shared" si="46"/>
        <v>0</v>
      </c>
      <c r="K115" s="54"/>
      <c r="L115" s="129"/>
      <c r="M115" s="54">
        <f t="shared" si="41"/>
        <v>0</v>
      </c>
      <c r="N115" s="129"/>
      <c r="O115" s="54">
        <f t="shared" si="42"/>
        <v>0</v>
      </c>
      <c r="P115" s="54">
        <f t="shared" si="43"/>
        <v>0</v>
      </c>
    </row>
    <row r="116" spans="2:16" ht="12.5">
      <c r="B116" s="7" t="str">
        <f t="shared" si="40"/>
        <v/>
      </c>
      <c r="C116" s="50">
        <f>IF(D93="","-",+C115+1)</f>
        <v>2024</v>
      </c>
      <c r="D116" s="12">
        <f>IF(F115+SUM(E$99:E115)=D$92,F115,D$92-SUM(E$99:E115))</f>
        <v>23033782.92147775</v>
      </c>
      <c r="E116" s="377">
        <f t="shared" si="52"/>
        <v>661530.95454545459</v>
      </c>
      <c r="F116" s="55">
        <f t="shared" si="53"/>
        <v>22372251.966932297</v>
      </c>
      <c r="G116" s="55">
        <f t="shared" si="54"/>
        <v>22703017.444205023</v>
      </c>
      <c r="H116" s="379">
        <f t="shared" si="55"/>
        <v>3488654.6216035578</v>
      </c>
      <c r="I116" s="398">
        <f t="shared" si="56"/>
        <v>3488654.6216035578</v>
      </c>
      <c r="J116" s="54">
        <f t="shared" si="46"/>
        <v>0</v>
      </c>
      <c r="K116" s="54"/>
      <c r="L116" s="129"/>
      <c r="M116" s="54">
        <f t="shared" si="41"/>
        <v>0</v>
      </c>
      <c r="N116" s="129"/>
      <c r="O116" s="54">
        <f t="shared" si="42"/>
        <v>0</v>
      </c>
      <c r="P116" s="54">
        <f t="shared" si="43"/>
        <v>0</v>
      </c>
    </row>
    <row r="117" spans="2:16" ht="12.5">
      <c r="B117" s="7" t="str">
        <f t="shared" si="40"/>
        <v/>
      </c>
      <c r="C117" s="50">
        <f>IF(D93="","-",+C116+1)</f>
        <v>2025</v>
      </c>
      <c r="D117" s="12">
        <f>IF(F116+SUM(E$99:E116)=D$92,F116,D$92-SUM(E$99:E116))</f>
        <v>22372251.966932297</v>
      </c>
      <c r="E117" s="377">
        <f t="shared" si="52"/>
        <v>661530.95454545459</v>
      </c>
      <c r="F117" s="55">
        <f t="shared" si="53"/>
        <v>21710721.012386844</v>
      </c>
      <c r="G117" s="55">
        <f t="shared" si="54"/>
        <v>22041486.48965957</v>
      </c>
      <c r="H117" s="379">
        <f t="shared" si="55"/>
        <v>3406276.5931021362</v>
      </c>
      <c r="I117" s="398">
        <f t="shared" si="56"/>
        <v>3406276.5931021362</v>
      </c>
      <c r="J117" s="54">
        <f t="shared" si="46"/>
        <v>0</v>
      </c>
      <c r="K117" s="54"/>
      <c r="L117" s="129"/>
      <c r="M117" s="54">
        <f t="shared" si="41"/>
        <v>0</v>
      </c>
      <c r="N117" s="129"/>
      <c r="O117" s="54">
        <f t="shared" si="42"/>
        <v>0</v>
      </c>
      <c r="P117" s="54">
        <f t="shared" si="43"/>
        <v>0</v>
      </c>
    </row>
    <row r="118" spans="2:16" ht="12.5">
      <c r="B118" s="7" t="str">
        <f t="shared" si="40"/>
        <v/>
      </c>
      <c r="C118" s="50">
        <f>IF(D93="","-",+C117+1)</f>
        <v>2026</v>
      </c>
      <c r="D118" s="12">
        <f>IF(F117+SUM(E$99:E117)=D$92,F117,D$92-SUM(E$99:E117))</f>
        <v>21710721.012386844</v>
      </c>
      <c r="E118" s="377">
        <f t="shared" si="52"/>
        <v>661530.95454545459</v>
      </c>
      <c r="F118" s="55">
        <f t="shared" si="53"/>
        <v>21049190.05784139</v>
      </c>
      <c r="G118" s="55">
        <f t="shared" si="54"/>
        <v>21379955.535114117</v>
      </c>
      <c r="H118" s="379">
        <f t="shared" si="55"/>
        <v>3323898.5646007149</v>
      </c>
      <c r="I118" s="398">
        <f t="shared" si="56"/>
        <v>3323898.5646007149</v>
      </c>
      <c r="J118" s="54">
        <f t="shared" si="46"/>
        <v>0</v>
      </c>
      <c r="K118" s="54"/>
      <c r="L118" s="129"/>
      <c r="M118" s="54">
        <f t="shared" si="41"/>
        <v>0</v>
      </c>
      <c r="N118" s="129"/>
      <c r="O118" s="54">
        <f t="shared" si="42"/>
        <v>0</v>
      </c>
      <c r="P118" s="54">
        <f t="shared" si="43"/>
        <v>0</v>
      </c>
    </row>
    <row r="119" spans="2:16" ht="12.5">
      <c r="B119" s="7" t="str">
        <f t="shared" si="40"/>
        <v/>
      </c>
      <c r="C119" s="50">
        <f>IF(D93="","-",+C118+1)</f>
        <v>2027</v>
      </c>
      <c r="D119" s="12">
        <f>IF(F118+SUM(E$99:E118)=D$92,F118,D$92-SUM(E$99:E118))</f>
        <v>21049190.05784139</v>
      </c>
      <c r="E119" s="377">
        <f t="shared" si="52"/>
        <v>661530.95454545459</v>
      </c>
      <c r="F119" s="55">
        <f t="shared" si="53"/>
        <v>20387659.103295937</v>
      </c>
      <c r="G119" s="55">
        <f t="shared" si="54"/>
        <v>20718424.580568664</v>
      </c>
      <c r="H119" s="379">
        <f t="shared" si="55"/>
        <v>3241520.5360992937</v>
      </c>
      <c r="I119" s="398">
        <f t="shared" si="56"/>
        <v>3241520.5360992937</v>
      </c>
      <c r="J119" s="54">
        <f t="shared" si="46"/>
        <v>0</v>
      </c>
      <c r="K119" s="54"/>
      <c r="L119" s="129"/>
      <c r="M119" s="54">
        <f t="shared" si="41"/>
        <v>0</v>
      </c>
      <c r="N119" s="129"/>
      <c r="O119" s="54">
        <f t="shared" si="42"/>
        <v>0</v>
      </c>
      <c r="P119" s="54">
        <f t="shared" si="43"/>
        <v>0</v>
      </c>
    </row>
    <row r="120" spans="2:16" ht="12.5">
      <c r="B120" s="7" t="str">
        <f t="shared" si="40"/>
        <v/>
      </c>
      <c r="C120" s="50">
        <f>IF(D93="","-",+C119+1)</f>
        <v>2028</v>
      </c>
      <c r="D120" s="12">
        <f>IF(F119+SUM(E$99:E119)=D$92,F119,D$92-SUM(E$99:E119))</f>
        <v>20387659.103295937</v>
      </c>
      <c r="E120" s="377">
        <f t="shared" si="52"/>
        <v>661530.95454545459</v>
      </c>
      <c r="F120" s="55">
        <f t="shared" si="53"/>
        <v>19726128.148750484</v>
      </c>
      <c r="G120" s="55">
        <f t="shared" si="54"/>
        <v>20056893.626023211</v>
      </c>
      <c r="H120" s="379">
        <f t="shared" si="55"/>
        <v>3159142.5075978721</v>
      </c>
      <c r="I120" s="398">
        <f t="shared" si="56"/>
        <v>3159142.5075978721</v>
      </c>
      <c r="J120" s="54">
        <f t="shared" si="46"/>
        <v>0</v>
      </c>
      <c r="K120" s="54"/>
      <c r="L120" s="129"/>
      <c r="M120" s="54">
        <f t="shared" si="41"/>
        <v>0</v>
      </c>
      <c r="N120" s="129"/>
      <c r="O120" s="54">
        <f t="shared" si="42"/>
        <v>0</v>
      </c>
      <c r="P120" s="54">
        <f t="shared" si="43"/>
        <v>0</v>
      </c>
    </row>
    <row r="121" spans="2:16" ht="12.5">
      <c r="B121" s="7" t="str">
        <f t="shared" si="40"/>
        <v/>
      </c>
      <c r="C121" s="50">
        <f>IF(D93="","-",+C120+1)</f>
        <v>2029</v>
      </c>
      <c r="D121" s="12">
        <f>IF(F120+SUM(E$99:E120)=D$92,F120,D$92-SUM(E$99:E120))</f>
        <v>19726128.148750484</v>
      </c>
      <c r="E121" s="377">
        <f t="shared" si="52"/>
        <v>661530.95454545459</v>
      </c>
      <c r="F121" s="55">
        <f t="shared" si="53"/>
        <v>19064597.194205031</v>
      </c>
      <c r="G121" s="55">
        <f t="shared" si="54"/>
        <v>19395362.671477757</v>
      </c>
      <c r="H121" s="379">
        <f t="shared" si="55"/>
        <v>3076764.4790964508</v>
      </c>
      <c r="I121" s="398">
        <f t="shared" si="56"/>
        <v>3076764.4790964508</v>
      </c>
      <c r="J121" s="54">
        <f t="shared" si="46"/>
        <v>0</v>
      </c>
      <c r="K121" s="54"/>
      <c r="L121" s="129"/>
      <c r="M121" s="54">
        <f t="shared" si="41"/>
        <v>0</v>
      </c>
      <c r="N121" s="129"/>
      <c r="O121" s="54">
        <f t="shared" si="42"/>
        <v>0</v>
      </c>
      <c r="P121" s="54">
        <f t="shared" si="43"/>
        <v>0</v>
      </c>
    </row>
    <row r="122" spans="2:16" ht="12.5">
      <c r="B122" s="7" t="str">
        <f t="shared" si="40"/>
        <v/>
      </c>
      <c r="C122" s="50">
        <f>IF(D93="","-",+C121+1)</f>
        <v>2030</v>
      </c>
      <c r="D122" s="12">
        <f>IF(F121+SUM(E$99:E121)=D$92,F121,D$92-SUM(E$99:E121))</f>
        <v>19064597.194205031</v>
      </c>
      <c r="E122" s="377">
        <f t="shared" si="52"/>
        <v>661530.95454545459</v>
      </c>
      <c r="F122" s="55">
        <f t="shared" si="53"/>
        <v>18403066.239659578</v>
      </c>
      <c r="G122" s="55">
        <f t="shared" si="54"/>
        <v>18733831.716932304</v>
      </c>
      <c r="H122" s="379">
        <f t="shared" si="55"/>
        <v>2994386.4505950292</v>
      </c>
      <c r="I122" s="398">
        <f t="shared" si="56"/>
        <v>2994386.4505950292</v>
      </c>
      <c r="J122" s="54">
        <f t="shared" si="46"/>
        <v>0</v>
      </c>
      <c r="K122" s="54"/>
      <c r="L122" s="129"/>
      <c r="M122" s="54">
        <f t="shared" si="41"/>
        <v>0</v>
      </c>
      <c r="N122" s="129"/>
      <c r="O122" s="54">
        <f t="shared" si="42"/>
        <v>0</v>
      </c>
      <c r="P122" s="54">
        <f t="shared" si="43"/>
        <v>0</v>
      </c>
    </row>
    <row r="123" spans="2:16" ht="12.5">
      <c r="B123" s="7" t="str">
        <f t="shared" si="40"/>
        <v/>
      </c>
      <c r="C123" s="50">
        <f>IF(D93="","-",+C122+1)</f>
        <v>2031</v>
      </c>
      <c r="D123" s="12">
        <f>IF(F122+SUM(E$99:E122)=D$92,F122,D$92-SUM(E$99:E122))</f>
        <v>18403066.239659578</v>
      </c>
      <c r="E123" s="377">
        <f t="shared" si="52"/>
        <v>661530.95454545459</v>
      </c>
      <c r="F123" s="55">
        <f t="shared" si="53"/>
        <v>17741535.285114124</v>
      </c>
      <c r="G123" s="55">
        <f t="shared" si="54"/>
        <v>18072300.762386851</v>
      </c>
      <c r="H123" s="379">
        <f t="shared" si="55"/>
        <v>2912008.422093608</v>
      </c>
      <c r="I123" s="398">
        <f t="shared" si="56"/>
        <v>2912008.422093608</v>
      </c>
      <c r="J123" s="54">
        <f t="shared" si="46"/>
        <v>0</v>
      </c>
      <c r="K123" s="54"/>
      <c r="L123" s="129"/>
      <c r="M123" s="54">
        <f t="shared" si="41"/>
        <v>0</v>
      </c>
      <c r="N123" s="129"/>
      <c r="O123" s="54">
        <f t="shared" si="42"/>
        <v>0</v>
      </c>
      <c r="P123" s="54">
        <f t="shared" si="43"/>
        <v>0</v>
      </c>
    </row>
    <row r="124" spans="2:16" ht="12.5">
      <c r="B124" s="7" t="str">
        <f t="shared" si="40"/>
        <v/>
      </c>
      <c r="C124" s="50">
        <f>IF(D93="","-",+C123+1)</f>
        <v>2032</v>
      </c>
      <c r="D124" s="12">
        <f>IF(F123+SUM(E$99:E123)=D$92,F123,D$92-SUM(E$99:E123))</f>
        <v>17741535.285114124</v>
      </c>
      <c r="E124" s="377">
        <f t="shared" si="52"/>
        <v>661530.95454545459</v>
      </c>
      <c r="F124" s="55">
        <f t="shared" si="53"/>
        <v>17080004.330568671</v>
      </c>
      <c r="G124" s="55">
        <f t="shared" si="54"/>
        <v>17410769.807841398</v>
      </c>
      <c r="H124" s="379">
        <f t="shared" si="55"/>
        <v>2829630.3935921863</v>
      </c>
      <c r="I124" s="398">
        <f t="shared" si="56"/>
        <v>2829630.3935921863</v>
      </c>
      <c r="J124" s="54">
        <f t="shared" si="46"/>
        <v>0</v>
      </c>
      <c r="K124" s="54"/>
      <c r="L124" s="129"/>
      <c r="M124" s="54">
        <f t="shared" si="41"/>
        <v>0</v>
      </c>
      <c r="N124" s="129"/>
      <c r="O124" s="54">
        <f t="shared" si="42"/>
        <v>0</v>
      </c>
      <c r="P124" s="54">
        <f t="shared" si="43"/>
        <v>0</v>
      </c>
    </row>
    <row r="125" spans="2:16" ht="12.5">
      <c r="B125" s="7" t="str">
        <f t="shared" si="40"/>
        <v/>
      </c>
      <c r="C125" s="50">
        <f>IF(D93="","-",+C124+1)</f>
        <v>2033</v>
      </c>
      <c r="D125" s="12">
        <f>IF(F124+SUM(E$99:E124)=D$92,F124,D$92-SUM(E$99:E124))</f>
        <v>17080004.330568671</v>
      </c>
      <c r="E125" s="377">
        <f t="shared" si="52"/>
        <v>661530.95454545459</v>
      </c>
      <c r="F125" s="55">
        <f t="shared" si="53"/>
        <v>16418473.376023216</v>
      </c>
      <c r="G125" s="55">
        <f t="shared" si="54"/>
        <v>16749238.853295945</v>
      </c>
      <c r="H125" s="379">
        <f t="shared" si="55"/>
        <v>2747252.3650907651</v>
      </c>
      <c r="I125" s="398">
        <f t="shared" si="56"/>
        <v>2747252.3650907651</v>
      </c>
      <c r="J125" s="54">
        <f t="shared" si="46"/>
        <v>0</v>
      </c>
      <c r="K125" s="54"/>
      <c r="L125" s="129"/>
      <c r="M125" s="54">
        <f t="shared" si="41"/>
        <v>0</v>
      </c>
      <c r="N125" s="129"/>
      <c r="O125" s="54">
        <f t="shared" si="42"/>
        <v>0</v>
      </c>
      <c r="P125" s="54">
        <f t="shared" si="43"/>
        <v>0</v>
      </c>
    </row>
    <row r="126" spans="2:16" ht="12.5">
      <c r="B126" s="7" t="str">
        <f t="shared" si="40"/>
        <v/>
      </c>
      <c r="C126" s="50">
        <f>IF(D93="","-",+C125+1)</f>
        <v>2034</v>
      </c>
      <c r="D126" s="12">
        <f>IF(F125+SUM(E$99:E125)=D$92,F125,D$92-SUM(E$99:E125))</f>
        <v>16418473.376023216</v>
      </c>
      <c r="E126" s="377">
        <f t="shared" si="52"/>
        <v>661530.95454545459</v>
      </c>
      <c r="F126" s="55">
        <f t="shared" si="53"/>
        <v>15756942.421477761</v>
      </c>
      <c r="G126" s="55">
        <f t="shared" si="54"/>
        <v>16087707.898750488</v>
      </c>
      <c r="H126" s="379">
        <f t="shared" si="55"/>
        <v>2664874.3365893429</v>
      </c>
      <c r="I126" s="398">
        <f t="shared" si="56"/>
        <v>2664874.3365893429</v>
      </c>
      <c r="J126" s="54">
        <f t="shared" si="46"/>
        <v>0</v>
      </c>
      <c r="K126" s="54"/>
      <c r="L126" s="129"/>
      <c r="M126" s="54">
        <f t="shared" si="41"/>
        <v>0</v>
      </c>
      <c r="N126" s="129"/>
      <c r="O126" s="54">
        <f t="shared" si="42"/>
        <v>0</v>
      </c>
      <c r="P126" s="54">
        <f t="shared" si="43"/>
        <v>0</v>
      </c>
    </row>
    <row r="127" spans="2:16" ht="12.5">
      <c r="B127" s="7" t="str">
        <f t="shared" si="40"/>
        <v/>
      </c>
      <c r="C127" s="50">
        <f>IF(D93="","-",+C126+1)</f>
        <v>2035</v>
      </c>
      <c r="D127" s="12">
        <f>IF(F126+SUM(E$99:E126)=D$92,F126,D$92-SUM(E$99:E126))</f>
        <v>15756942.421477761</v>
      </c>
      <c r="E127" s="377">
        <f t="shared" si="52"/>
        <v>661530.95454545459</v>
      </c>
      <c r="F127" s="55">
        <f t="shared" si="53"/>
        <v>15095411.466932306</v>
      </c>
      <c r="G127" s="55">
        <f t="shared" si="54"/>
        <v>15426176.944205035</v>
      </c>
      <c r="H127" s="379">
        <f t="shared" si="55"/>
        <v>2582496.3080879217</v>
      </c>
      <c r="I127" s="398">
        <f t="shared" si="56"/>
        <v>2582496.3080879217</v>
      </c>
      <c r="J127" s="54">
        <f t="shared" si="46"/>
        <v>0</v>
      </c>
      <c r="K127" s="54"/>
      <c r="L127" s="129"/>
      <c r="M127" s="54">
        <f t="shared" si="41"/>
        <v>0</v>
      </c>
      <c r="N127" s="129"/>
      <c r="O127" s="54">
        <f t="shared" si="42"/>
        <v>0</v>
      </c>
      <c r="P127" s="54">
        <f t="shared" si="43"/>
        <v>0</v>
      </c>
    </row>
    <row r="128" spans="2:16" ht="12.5">
      <c r="B128" s="7" t="str">
        <f t="shared" si="40"/>
        <v/>
      </c>
      <c r="C128" s="50">
        <f>IF(D93="","-",+C127+1)</f>
        <v>2036</v>
      </c>
      <c r="D128" s="12">
        <f>IF(F127+SUM(E$99:E127)=D$92,F127,D$92-SUM(E$99:E127))</f>
        <v>15095411.466932306</v>
      </c>
      <c r="E128" s="377">
        <f t="shared" si="52"/>
        <v>661530.95454545459</v>
      </c>
      <c r="F128" s="55">
        <f t="shared" si="53"/>
        <v>14433880.512386851</v>
      </c>
      <c r="G128" s="55">
        <f t="shared" si="54"/>
        <v>14764645.989659578</v>
      </c>
      <c r="H128" s="379">
        <f t="shared" si="55"/>
        <v>2500118.2795864996</v>
      </c>
      <c r="I128" s="398">
        <f t="shared" si="56"/>
        <v>2500118.2795864996</v>
      </c>
      <c r="J128" s="54">
        <f t="shared" si="46"/>
        <v>0</v>
      </c>
      <c r="K128" s="54"/>
      <c r="L128" s="129"/>
      <c r="M128" s="54">
        <f t="shared" si="41"/>
        <v>0</v>
      </c>
      <c r="N128" s="129"/>
      <c r="O128" s="54">
        <f t="shared" si="42"/>
        <v>0</v>
      </c>
      <c r="P128" s="54">
        <f t="shared" si="43"/>
        <v>0</v>
      </c>
    </row>
    <row r="129" spans="2:16" ht="12.5">
      <c r="B129" s="7" t="str">
        <f t="shared" si="40"/>
        <v/>
      </c>
      <c r="C129" s="50">
        <f>IF(D93="","-",+C128+1)</f>
        <v>2037</v>
      </c>
      <c r="D129" s="12">
        <f>IF(F128+SUM(E$99:E128)=D$92,F128,D$92-SUM(E$99:E128))</f>
        <v>14433880.512386851</v>
      </c>
      <c r="E129" s="377">
        <f t="shared" si="52"/>
        <v>661530.95454545459</v>
      </c>
      <c r="F129" s="55">
        <f t="shared" si="53"/>
        <v>13772349.557841396</v>
      </c>
      <c r="G129" s="55">
        <f t="shared" si="54"/>
        <v>14103115.035114124</v>
      </c>
      <c r="H129" s="379">
        <f t="shared" si="55"/>
        <v>2417740.2510850783</v>
      </c>
      <c r="I129" s="398">
        <f t="shared" si="56"/>
        <v>2417740.2510850783</v>
      </c>
      <c r="J129" s="54">
        <f t="shared" si="46"/>
        <v>0</v>
      </c>
      <c r="K129" s="54"/>
      <c r="L129" s="129"/>
      <c r="M129" s="54">
        <f t="shared" si="41"/>
        <v>0</v>
      </c>
      <c r="N129" s="129"/>
      <c r="O129" s="54">
        <f t="shared" si="42"/>
        <v>0</v>
      </c>
      <c r="P129" s="54">
        <f t="shared" si="43"/>
        <v>0</v>
      </c>
    </row>
    <row r="130" spans="2:16" ht="12.5">
      <c r="B130" s="7" t="str">
        <f t="shared" si="40"/>
        <v/>
      </c>
      <c r="C130" s="50">
        <f>IF(D93="","-",+C129+1)</f>
        <v>2038</v>
      </c>
      <c r="D130" s="12">
        <f>IF(F129+SUM(E$99:E129)=D$92,F129,D$92-SUM(E$99:E129))</f>
        <v>13772349.557841396</v>
      </c>
      <c r="E130" s="377">
        <f t="shared" si="52"/>
        <v>661530.95454545459</v>
      </c>
      <c r="F130" s="55">
        <f t="shared" si="53"/>
        <v>13110818.603295941</v>
      </c>
      <c r="G130" s="55">
        <f t="shared" si="54"/>
        <v>13441584.080568668</v>
      </c>
      <c r="H130" s="379">
        <f t="shared" si="55"/>
        <v>2335362.2225836567</v>
      </c>
      <c r="I130" s="398">
        <f t="shared" si="56"/>
        <v>2335362.2225836567</v>
      </c>
      <c r="J130" s="54">
        <f t="shared" si="46"/>
        <v>0</v>
      </c>
      <c r="K130" s="54"/>
      <c r="L130" s="129"/>
      <c r="M130" s="54">
        <f t="shared" si="41"/>
        <v>0</v>
      </c>
      <c r="N130" s="129"/>
      <c r="O130" s="54">
        <f t="shared" si="42"/>
        <v>0</v>
      </c>
      <c r="P130" s="54">
        <f t="shared" si="43"/>
        <v>0</v>
      </c>
    </row>
    <row r="131" spans="2:16" ht="12.5">
      <c r="B131" s="7" t="str">
        <f t="shared" si="40"/>
        <v/>
      </c>
      <c r="C131" s="50">
        <f>IF(D93="","-",+C130+1)</f>
        <v>2039</v>
      </c>
      <c r="D131" s="12">
        <f>IF(F130+SUM(E$99:E130)=D$92,F130,D$92-SUM(E$99:E130))</f>
        <v>13110818.603295941</v>
      </c>
      <c r="E131" s="377">
        <f t="shared" si="52"/>
        <v>661530.95454545459</v>
      </c>
      <c r="F131" s="55">
        <f t="shared" si="53"/>
        <v>12449287.648750486</v>
      </c>
      <c r="G131" s="55">
        <f t="shared" si="54"/>
        <v>12780053.126023214</v>
      </c>
      <c r="H131" s="379">
        <f t="shared" si="55"/>
        <v>2252984.194082235</v>
      </c>
      <c r="I131" s="398">
        <f t="shared" si="56"/>
        <v>2252984.194082235</v>
      </c>
      <c r="J131" s="54">
        <f t="shared" si="46"/>
        <v>0</v>
      </c>
      <c r="K131" s="54"/>
      <c r="L131" s="129"/>
      <c r="M131" s="54">
        <f t="shared" ref="M131:M154" si="57">IF(L541&lt;&gt;0,+H541-L541,0)</f>
        <v>0</v>
      </c>
      <c r="N131" s="129"/>
      <c r="O131" s="54">
        <f t="shared" ref="O131:O154" si="58">IF(N541&lt;&gt;0,+I541-N541,0)</f>
        <v>0</v>
      </c>
      <c r="P131" s="54">
        <f t="shared" ref="P131:P154" si="59">+O541-M541</f>
        <v>0</v>
      </c>
    </row>
    <row r="132" spans="2:16" ht="12.5">
      <c r="B132" s="7" t="str">
        <f t="shared" si="40"/>
        <v/>
      </c>
      <c r="C132" s="50">
        <f>IF(D93="","-",+C131+1)</f>
        <v>2040</v>
      </c>
      <c r="D132" s="12">
        <f>IF(F131+SUM(E$99:E131)=D$92,F131,D$92-SUM(E$99:E131))</f>
        <v>12449287.648750486</v>
      </c>
      <c r="E132" s="377">
        <f t="shared" si="52"/>
        <v>661530.95454545459</v>
      </c>
      <c r="F132" s="55">
        <f t="shared" si="53"/>
        <v>11787756.694205031</v>
      </c>
      <c r="G132" s="55">
        <f t="shared" si="54"/>
        <v>12118522.171477757</v>
      </c>
      <c r="H132" s="379">
        <f t="shared" si="55"/>
        <v>2170606.1655808133</v>
      </c>
      <c r="I132" s="398">
        <f t="shared" si="56"/>
        <v>2170606.1655808133</v>
      </c>
      <c r="J132" s="54">
        <f t="shared" si="46"/>
        <v>0</v>
      </c>
      <c r="K132" s="54"/>
      <c r="L132" s="129"/>
      <c r="M132" s="54">
        <f t="shared" si="57"/>
        <v>0</v>
      </c>
      <c r="N132" s="129"/>
      <c r="O132" s="54">
        <f t="shared" si="58"/>
        <v>0</v>
      </c>
      <c r="P132" s="54">
        <f t="shared" si="59"/>
        <v>0</v>
      </c>
    </row>
    <row r="133" spans="2:16" ht="12.5">
      <c r="B133" s="7" t="str">
        <f t="shared" si="40"/>
        <v/>
      </c>
      <c r="C133" s="50">
        <f>IF(D93="","-",+C132+1)</f>
        <v>2041</v>
      </c>
      <c r="D133" s="12">
        <f>IF(F132+SUM(E$99:E132)=D$92,F132,D$92-SUM(E$99:E132))</f>
        <v>11787756.694205031</v>
      </c>
      <c r="E133" s="377">
        <f t="shared" si="52"/>
        <v>661530.95454545459</v>
      </c>
      <c r="F133" s="55">
        <f t="shared" si="53"/>
        <v>11126225.739659576</v>
      </c>
      <c r="G133" s="55">
        <f t="shared" si="54"/>
        <v>11456991.216932304</v>
      </c>
      <c r="H133" s="379">
        <f t="shared" si="55"/>
        <v>2088228.1370793919</v>
      </c>
      <c r="I133" s="398">
        <f t="shared" si="56"/>
        <v>2088228.1370793919</v>
      </c>
      <c r="J133" s="54">
        <f t="shared" si="46"/>
        <v>0</v>
      </c>
      <c r="K133" s="54"/>
      <c r="L133" s="129"/>
      <c r="M133" s="54">
        <f t="shared" si="57"/>
        <v>0</v>
      </c>
      <c r="N133" s="129"/>
      <c r="O133" s="54">
        <f t="shared" si="58"/>
        <v>0</v>
      </c>
      <c r="P133" s="54">
        <f t="shared" si="59"/>
        <v>0</v>
      </c>
    </row>
    <row r="134" spans="2:16" ht="12.5">
      <c r="B134" s="7" t="str">
        <f t="shared" si="40"/>
        <v/>
      </c>
      <c r="C134" s="50">
        <f>IF(D93="","-",+C133+1)</f>
        <v>2042</v>
      </c>
      <c r="D134" s="12">
        <f>IF(F133+SUM(E$99:E133)=D$92,F133,D$92-SUM(E$99:E133))</f>
        <v>11126225.739659576</v>
      </c>
      <c r="E134" s="377">
        <f t="shared" si="52"/>
        <v>661530.95454545459</v>
      </c>
      <c r="F134" s="55">
        <f t="shared" si="53"/>
        <v>10464694.785114121</v>
      </c>
      <c r="G134" s="55">
        <f t="shared" si="54"/>
        <v>10795460.262386847</v>
      </c>
      <c r="H134" s="379">
        <f t="shared" si="55"/>
        <v>2005850.1085779699</v>
      </c>
      <c r="I134" s="398">
        <f t="shared" si="56"/>
        <v>2005850.1085779699</v>
      </c>
      <c r="J134" s="54">
        <f t="shared" si="46"/>
        <v>0</v>
      </c>
      <c r="K134" s="54"/>
      <c r="L134" s="129"/>
      <c r="M134" s="54">
        <f t="shared" si="57"/>
        <v>0</v>
      </c>
      <c r="N134" s="129"/>
      <c r="O134" s="54">
        <f t="shared" si="58"/>
        <v>0</v>
      </c>
      <c r="P134" s="54">
        <f t="shared" si="59"/>
        <v>0</v>
      </c>
    </row>
    <row r="135" spans="2:16" ht="12.5">
      <c r="B135" s="7" t="str">
        <f t="shared" si="40"/>
        <v/>
      </c>
      <c r="C135" s="50">
        <f>IF(D93="","-",+C134+1)</f>
        <v>2043</v>
      </c>
      <c r="D135" s="12">
        <f>IF(F134+SUM(E$99:E134)=D$92,F134,D$92-SUM(E$99:E134))</f>
        <v>10464694.785114121</v>
      </c>
      <c r="E135" s="377">
        <f t="shared" si="52"/>
        <v>661530.95454545459</v>
      </c>
      <c r="F135" s="55">
        <f t="shared" si="53"/>
        <v>9803163.8305686656</v>
      </c>
      <c r="G135" s="55">
        <f t="shared" si="54"/>
        <v>10133929.307841394</v>
      </c>
      <c r="H135" s="379">
        <f t="shared" si="55"/>
        <v>1923472.0800765485</v>
      </c>
      <c r="I135" s="398">
        <f t="shared" si="56"/>
        <v>1923472.0800765485</v>
      </c>
      <c r="J135" s="54">
        <f t="shared" si="46"/>
        <v>0</v>
      </c>
      <c r="K135" s="54"/>
      <c r="L135" s="129"/>
      <c r="M135" s="54">
        <f t="shared" si="57"/>
        <v>0</v>
      </c>
      <c r="N135" s="129"/>
      <c r="O135" s="54">
        <f t="shared" si="58"/>
        <v>0</v>
      </c>
      <c r="P135" s="54">
        <f t="shared" si="59"/>
        <v>0</v>
      </c>
    </row>
    <row r="136" spans="2:16" ht="12.5">
      <c r="B136" s="7" t="str">
        <f t="shared" si="40"/>
        <v/>
      </c>
      <c r="C136" s="50">
        <f>IF(D93="","-",+C135+1)</f>
        <v>2044</v>
      </c>
      <c r="D136" s="12">
        <f>IF(F135+SUM(E$99:E135)=D$92,F135,D$92-SUM(E$99:E135))</f>
        <v>9803163.8305686656</v>
      </c>
      <c r="E136" s="377">
        <f t="shared" si="52"/>
        <v>661530.95454545459</v>
      </c>
      <c r="F136" s="55">
        <f t="shared" si="53"/>
        <v>9141632.8760232106</v>
      </c>
      <c r="G136" s="55">
        <f t="shared" si="54"/>
        <v>9472398.3532959372</v>
      </c>
      <c r="H136" s="379">
        <f t="shared" si="55"/>
        <v>1841094.0515751266</v>
      </c>
      <c r="I136" s="398">
        <f t="shared" si="56"/>
        <v>1841094.0515751266</v>
      </c>
      <c r="J136" s="54">
        <f t="shared" si="46"/>
        <v>0</v>
      </c>
      <c r="K136" s="54"/>
      <c r="L136" s="129"/>
      <c r="M136" s="54">
        <f t="shared" si="57"/>
        <v>0</v>
      </c>
      <c r="N136" s="129"/>
      <c r="O136" s="54">
        <f t="shared" si="58"/>
        <v>0</v>
      </c>
      <c r="P136" s="54">
        <f t="shared" si="59"/>
        <v>0</v>
      </c>
    </row>
    <row r="137" spans="2:16" ht="12.5">
      <c r="B137" s="7" t="str">
        <f t="shared" si="40"/>
        <v/>
      </c>
      <c r="C137" s="50">
        <f>IF(D93="","-",+C136+1)</f>
        <v>2045</v>
      </c>
      <c r="D137" s="12">
        <f>IF(F136+SUM(E$99:E136)=D$92,F136,D$92-SUM(E$99:E136))</f>
        <v>9141632.8760232106</v>
      </c>
      <c r="E137" s="377">
        <f t="shared" si="52"/>
        <v>661530.95454545459</v>
      </c>
      <c r="F137" s="55">
        <f t="shared" si="53"/>
        <v>8480101.9214777555</v>
      </c>
      <c r="G137" s="55">
        <f t="shared" si="54"/>
        <v>8810867.398750484</v>
      </c>
      <c r="H137" s="379">
        <f t="shared" si="55"/>
        <v>1758716.0230737051</v>
      </c>
      <c r="I137" s="398">
        <f t="shared" si="56"/>
        <v>1758716.0230737051</v>
      </c>
      <c r="J137" s="54">
        <f t="shared" si="46"/>
        <v>0</v>
      </c>
      <c r="K137" s="54"/>
      <c r="L137" s="129"/>
      <c r="M137" s="54">
        <f t="shared" si="57"/>
        <v>0</v>
      </c>
      <c r="N137" s="129"/>
      <c r="O137" s="54">
        <f t="shared" si="58"/>
        <v>0</v>
      </c>
      <c r="P137" s="54">
        <f t="shared" si="59"/>
        <v>0</v>
      </c>
    </row>
    <row r="138" spans="2:16" ht="12.5">
      <c r="B138" s="7" t="str">
        <f t="shared" si="40"/>
        <v/>
      </c>
      <c r="C138" s="50">
        <f>IF(D93="","-",+C137+1)</f>
        <v>2046</v>
      </c>
      <c r="D138" s="12">
        <f>IF(F137+SUM(E$99:E137)=D$92,F137,D$92-SUM(E$99:E137))</f>
        <v>8480101.9214777555</v>
      </c>
      <c r="E138" s="377">
        <f t="shared" si="52"/>
        <v>661530.95454545459</v>
      </c>
      <c r="F138" s="55">
        <f t="shared" si="53"/>
        <v>7818570.9669323005</v>
      </c>
      <c r="G138" s="55">
        <f t="shared" si="54"/>
        <v>8149336.444205028</v>
      </c>
      <c r="H138" s="379">
        <f t="shared" si="55"/>
        <v>1676337.9945722835</v>
      </c>
      <c r="I138" s="398">
        <f t="shared" si="56"/>
        <v>1676337.9945722835</v>
      </c>
      <c r="J138" s="54">
        <f t="shared" si="46"/>
        <v>0</v>
      </c>
      <c r="K138" s="54"/>
      <c r="L138" s="129"/>
      <c r="M138" s="54">
        <f t="shared" si="57"/>
        <v>0</v>
      </c>
      <c r="N138" s="129"/>
      <c r="O138" s="54">
        <f t="shared" si="58"/>
        <v>0</v>
      </c>
      <c r="P138" s="54">
        <f t="shared" si="59"/>
        <v>0</v>
      </c>
    </row>
    <row r="139" spans="2:16" ht="12.5">
      <c r="B139" s="7" t="str">
        <f t="shared" si="40"/>
        <v/>
      </c>
      <c r="C139" s="50">
        <f>IF(D93="","-",+C138+1)</f>
        <v>2047</v>
      </c>
      <c r="D139" s="12">
        <f>IF(F138+SUM(E$99:E138)=D$92,F138,D$92-SUM(E$99:E138))</f>
        <v>7818570.9669323005</v>
      </c>
      <c r="E139" s="377">
        <f t="shared" si="52"/>
        <v>661530.95454545459</v>
      </c>
      <c r="F139" s="55">
        <f t="shared" si="53"/>
        <v>7157040.0123868454</v>
      </c>
      <c r="G139" s="55">
        <f t="shared" si="54"/>
        <v>7487805.489659573</v>
      </c>
      <c r="H139" s="379">
        <f t="shared" si="55"/>
        <v>1593959.9660708618</v>
      </c>
      <c r="I139" s="398">
        <f t="shared" si="56"/>
        <v>1593959.9660708618</v>
      </c>
      <c r="J139" s="54">
        <f t="shared" si="46"/>
        <v>0</v>
      </c>
      <c r="K139" s="54"/>
      <c r="L139" s="129"/>
      <c r="M139" s="54">
        <f t="shared" si="57"/>
        <v>0</v>
      </c>
      <c r="N139" s="129"/>
      <c r="O139" s="54">
        <f t="shared" si="58"/>
        <v>0</v>
      </c>
      <c r="P139" s="54">
        <f t="shared" si="59"/>
        <v>0</v>
      </c>
    </row>
    <row r="140" spans="2:16" ht="12.5">
      <c r="B140" s="7" t="str">
        <f t="shared" si="40"/>
        <v/>
      </c>
      <c r="C140" s="50">
        <f>IF(D93="","-",+C139+1)</f>
        <v>2048</v>
      </c>
      <c r="D140" s="12">
        <f>IF(F139+SUM(E$99:E139)=D$92,F139,D$92-SUM(E$99:E139))</f>
        <v>7157040.0123868454</v>
      </c>
      <c r="E140" s="377">
        <f t="shared" si="52"/>
        <v>661530.95454545459</v>
      </c>
      <c r="F140" s="55">
        <f t="shared" si="53"/>
        <v>6495509.0578413904</v>
      </c>
      <c r="G140" s="55">
        <f t="shared" si="54"/>
        <v>6826274.5351141179</v>
      </c>
      <c r="H140" s="379">
        <f t="shared" si="55"/>
        <v>1511581.9375694403</v>
      </c>
      <c r="I140" s="398">
        <f t="shared" si="56"/>
        <v>1511581.9375694403</v>
      </c>
      <c r="J140" s="54">
        <f t="shared" si="46"/>
        <v>0</v>
      </c>
      <c r="K140" s="54"/>
      <c r="L140" s="129"/>
      <c r="M140" s="54">
        <f t="shared" si="57"/>
        <v>0</v>
      </c>
      <c r="N140" s="129"/>
      <c r="O140" s="54">
        <f t="shared" si="58"/>
        <v>0</v>
      </c>
      <c r="P140" s="54">
        <f t="shared" si="59"/>
        <v>0</v>
      </c>
    </row>
    <row r="141" spans="2:16" ht="12.5">
      <c r="B141" s="7" t="str">
        <f t="shared" si="40"/>
        <v/>
      </c>
      <c r="C141" s="50">
        <f>IF(D93="","-",+C140+1)</f>
        <v>2049</v>
      </c>
      <c r="D141" s="12">
        <f>IF(F140+SUM(E$99:E140)=D$92,F140,D$92-SUM(E$99:E140))</f>
        <v>6495509.0578413904</v>
      </c>
      <c r="E141" s="377">
        <f t="shared" si="52"/>
        <v>661530.95454545459</v>
      </c>
      <c r="F141" s="55">
        <f t="shared" si="53"/>
        <v>5833978.1032959353</v>
      </c>
      <c r="G141" s="55">
        <f t="shared" si="54"/>
        <v>6164743.5805686628</v>
      </c>
      <c r="H141" s="379">
        <f t="shared" si="55"/>
        <v>1429203.9090680187</v>
      </c>
      <c r="I141" s="398">
        <f t="shared" si="56"/>
        <v>1429203.9090680187</v>
      </c>
      <c r="J141" s="54">
        <f t="shared" si="46"/>
        <v>0</v>
      </c>
      <c r="K141" s="54"/>
      <c r="L141" s="129"/>
      <c r="M141" s="54">
        <f t="shared" si="57"/>
        <v>0</v>
      </c>
      <c r="N141" s="129"/>
      <c r="O141" s="54">
        <f t="shared" si="58"/>
        <v>0</v>
      </c>
      <c r="P141" s="54">
        <f t="shared" si="59"/>
        <v>0</v>
      </c>
    </row>
    <row r="142" spans="2:16" ht="12.5">
      <c r="B142" s="7" t="str">
        <f t="shared" si="40"/>
        <v/>
      </c>
      <c r="C142" s="50">
        <f>IF(D93="","-",+C141+1)</f>
        <v>2050</v>
      </c>
      <c r="D142" s="12">
        <f>IF(F141+SUM(E$99:E141)=D$92,F141,D$92-SUM(E$99:E141))</f>
        <v>5833978.1032959353</v>
      </c>
      <c r="E142" s="377">
        <f t="shared" si="52"/>
        <v>661530.95454545459</v>
      </c>
      <c r="F142" s="55">
        <f t="shared" si="53"/>
        <v>5172447.1487504803</v>
      </c>
      <c r="G142" s="55">
        <f t="shared" si="54"/>
        <v>5503212.6260232078</v>
      </c>
      <c r="H142" s="379">
        <f t="shared" si="55"/>
        <v>1346825.880566597</v>
      </c>
      <c r="I142" s="398">
        <f t="shared" si="56"/>
        <v>1346825.880566597</v>
      </c>
      <c r="J142" s="54">
        <f t="shared" si="46"/>
        <v>0</v>
      </c>
      <c r="K142" s="54"/>
      <c r="L142" s="129"/>
      <c r="M142" s="54">
        <f t="shared" si="57"/>
        <v>0</v>
      </c>
      <c r="N142" s="129"/>
      <c r="O142" s="54">
        <f t="shared" si="58"/>
        <v>0</v>
      </c>
      <c r="P142" s="54">
        <f t="shared" si="59"/>
        <v>0</v>
      </c>
    </row>
    <row r="143" spans="2:16" ht="12.5">
      <c r="B143" s="7" t="str">
        <f t="shared" si="40"/>
        <v/>
      </c>
      <c r="C143" s="50">
        <f>IF(D93="","-",+C142+1)</f>
        <v>2051</v>
      </c>
      <c r="D143" s="12">
        <f>IF(F142+SUM(E$99:E142)=D$92,F142,D$92-SUM(E$99:E142))</f>
        <v>5172447.1487504803</v>
      </c>
      <c r="E143" s="377">
        <f t="shared" si="52"/>
        <v>661530.95454545459</v>
      </c>
      <c r="F143" s="55">
        <f t="shared" si="53"/>
        <v>4510916.1942050252</v>
      </c>
      <c r="G143" s="55">
        <f t="shared" si="54"/>
        <v>4841681.6714777527</v>
      </c>
      <c r="H143" s="379">
        <f t="shared" si="55"/>
        <v>1264447.8520651753</v>
      </c>
      <c r="I143" s="398">
        <f t="shared" si="56"/>
        <v>1264447.8520651753</v>
      </c>
      <c r="J143" s="54">
        <f t="shared" si="46"/>
        <v>0</v>
      </c>
      <c r="K143" s="54"/>
      <c r="L143" s="129"/>
      <c r="M143" s="54">
        <f t="shared" si="57"/>
        <v>0</v>
      </c>
      <c r="N143" s="129"/>
      <c r="O143" s="54">
        <f t="shared" si="58"/>
        <v>0</v>
      </c>
      <c r="P143" s="54">
        <f t="shared" si="59"/>
        <v>0</v>
      </c>
    </row>
    <row r="144" spans="2:16" ht="12.5">
      <c r="B144" s="7" t="str">
        <f t="shared" si="40"/>
        <v/>
      </c>
      <c r="C144" s="50">
        <f>IF(D93="","-",+C143+1)</f>
        <v>2052</v>
      </c>
      <c r="D144" s="12">
        <f>IF(F143+SUM(E$99:E143)=D$92,F143,D$92-SUM(E$99:E143))</f>
        <v>4510916.1942050252</v>
      </c>
      <c r="E144" s="377">
        <f t="shared" si="52"/>
        <v>661530.95454545459</v>
      </c>
      <c r="F144" s="55">
        <f t="shared" si="53"/>
        <v>3849385.2396595706</v>
      </c>
      <c r="G144" s="55">
        <f t="shared" si="54"/>
        <v>4180150.7169322977</v>
      </c>
      <c r="H144" s="379">
        <f t="shared" si="55"/>
        <v>1182069.8235637536</v>
      </c>
      <c r="I144" s="398">
        <f t="shared" si="56"/>
        <v>1182069.8235637536</v>
      </c>
      <c r="J144" s="54">
        <f t="shared" si="46"/>
        <v>0</v>
      </c>
      <c r="K144" s="54"/>
      <c r="L144" s="129"/>
      <c r="M144" s="54">
        <f t="shared" si="57"/>
        <v>0</v>
      </c>
      <c r="N144" s="129"/>
      <c r="O144" s="54">
        <f t="shared" si="58"/>
        <v>0</v>
      </c>
      <c r="P144" s="54">
        <f t="shared" si="59"/>
        <v>0</v>
      </c>
    </row>
    <row r="145" spans="2:16" ht="12.5">
      <c r="B145" s="7" t="str">
        <f t="shared" si="40"/>
        <v/>
      </c>
      <c r="C145" s="50">
        <f>IF(D93="","-",+C144+1)</f>
        <v>2053</v>
      </c>
      <c r="D145" s="12">
        <f>IF(F144+SUM(E$99:E144)=D$92,F144,D$92-SUM(E$99:E144))</f>
        <v>3849385.2396595706</v>
      </c>
      <c r="E145" s="377">
        <f t="shared" si="52"/>
        <v>661530.95454545459</v>
      </c>
      <c r="F145" s="55">
        <f t="shared" si="53"/>
        <v>3187854.285114116</v>
      </c>
      <c r="G145" s="55">
        <f t="shared" si="54"/>
        <v>3518619.7623868436</v>
      </c>
      <c r="H145" s="379">
        <f t="shared" si="55"/>
        <v>1099691.7950623319</v>
      </c>
      <c r="I145" s="398">
        <f t="shared" si="56"/>
        <v>1099691.7950623319</v>
      </c>
      <c r="J145" s="54">
        <f t="shared" si="46"/>
        <v>0</v>
      </c>
      <c r="K145" s="54"/>
      <c r="L145" s="129"/>
      <c r="M145" s="54">
        <f t="shared" si="57"/>
        <v>0</v>
      </c>
      <c r="N145" s="129"/>
      <c r="O145" s="54">
        <f t="shared" si="58"/>
        <v>0</v>
      </c>
      <c r="P145" s="54">
        <f t="shared" si="59"/>
        <v>0</v>
      </c>
    </row>
    <row r="146" spans="2:16" ht="12.5">
      <c r="B146" s="7" t="str">
        <f t="shared" si="40"/>
        <v/>
      </c>
      <c r="C146" s="50">
        <f>IF(D93="","-",+C145+1)</f>
        <v>2054</v>
      </c>
      <c r="D146" s="12">
        <f>IF(F145+SUM(E$99:E145)=D$92,F145,D$92-SUM(E$99:E145))</f>
        <v>3187854.285114116</v>
      </c>
      <c r="E146" s="377">
        <f t="shared" si="52"/>
        <v>661530.95454545459</v>
      </c>
      <c r="F146" s="55">
        <f t="shared" si="53"/>
        <v>2526323.3305686614</v>
      </c>
      <c r="G146" s="55">
        <f t="shared" si="54"/>
        <v>2857088.8078413885</v>
      </c>
      <c r="H146" s="379">
        <f t="shared" si="55"/>
        <v>1017313.7665609105</v>
      </c>
      <c r="I146" s="398">
        <f t="shared" si="56"/>
        <v>1017313.7665609105</v>
      </c>
      <c r="J146" s="54">
        <f t="shared" si="46"/>
        <v>0</v>
      </c>
      <c r="K146" s="54"/>
      <c r="L146" s="129"/>
      <c r="M146" s="54">
        <f t="shared" si="57"/>
        <v>0</v>
      </c>
      <c r="N146" s="129"/>
      <c r="O146" s="54">
        <f t="shared" si="58"/>
        <v>0</v>
      </c>
      <c r="P146" s="54">
        <f t="shared" si="59"/>
        <v>0</v>
      </c>
    </row>
    <row r="147" spans="2:16" ht="12.5">
      <c r="B147" s="7" t="str">
        <f t="shared" si="40"/>
        <v/>
      </c>
      <c r="C147" s="50">
        <f>IF(D93="","-",+C146+1)</f>
        <v>2055</v>
      </c>
      <c r="D147" s="12">
        <f>IF(F146+SUM(E$99:E146)=D$92,F146,D$92-SUM(E$99:E146))</f>
        <v>2526323.3305686614</v>
      </c>
      <c r="E147" s="377">
        <f t="shared" si="52"/>
        <v>661530.95454545459</v>
      </c>
      <c r="F147" s="55">
        <f t="shared" si="53"/>
        <v>1864792.3760232069</v>
      </c>
      <c r="G147" s="55">
        <f t="shared" si="54"/>
        <v>2195557.8532959344</v>
      </c>
      <c r="H147" s="379">
        <f t="shared" si="55"/>
        <v>934935.73805948882</v>
      </c>
      <c r="I147" s="398">
        <f t="shared" si="56"/>
        <v>934935.73805948882</v>
      </c>
      <c r="J147" s="54">
        <f t="shared" si="46"/>
        <v>0</v>
      </c>
      <c r="K147" s="54"/>
      <c r="L147" s="129"/>
      <c r="M147" s="54">
        <f t="shared" si="57"/>
        <v>0</v>
      </c>
      <c r="N147" s="129"/>
      <c r="O147" s="54">
        <f t="shared" si="58"/>
        <v>0</v>
      </c>
      <c r="P147" s="54">
        <f t="shared" si="59"/>
        <v>0</v>
      </c>
    </row>
    <row r="148" spans="2:16" ht="12.5">
      <c r="B148" s="7" t="str">
        <f t="shared" si="40"/>
        <v/>
      </c>
      <c r="C148" s="50">
        <f>IF(D93="","-",+C147+1)</f>
        <v>2056</v>
      </c>
      <c r="D148" s="12">
        <f>IF(F147+SUM(E$99:E147)=D$92,F147,D$92-SUM(E$99:E147))</f>
        <v>1864792.3760232069</v>
      </c>
      <c r="E148" s="377">
        <f t="shared" si="52"/>
        <v>661530.95454545459</v>
      </c>
      <c r="F148" s="55">
        <f t="shared" si="53"/>
        <v>1203261.4214777523</v>
      </c>
      <c r="G148" s="55">
        <f t="shared" si="54"/>
        <v>1534026.8987504796</v>
      </c>
      <c r="H148" s="379">
        <f t="shared" si="55"/>
        <v>852557.70955806726</v>
      </c>
      <c r="I148" s="398">
        <f t="shared" si="56"/>
        <v>852557.70955806726</v>
      </c>
      <c r="J148" s="54">
        <f t="shared" si="46"/>
        <v>0</v>
      </c>
      <c r="K148" s="54"/>
      <c r="L148" s="129"/>
      <c r="M148" s="54">
        <f t="shared" si="57"/>
        <v>0</v>
      </c>
      <c r="N148" s="129"/>
      <c r="O148" s="54">
        <f t="shared" si="58"/>
        <v>0</v>
      </c>
      <c r="P148" s="54">
        <f t="shared" si="59"/>
        <v>0</v>
      </c>
    </row>
    <row r="149" spans="2:16" ht="12.5">
      <c r="B149" s="7" t="str">
        <f t="shared" si="40"/>
        <v/>
      </c>
      <c r="C149" s="50">
        <f>IF(D93="","-",+C148+1)</f>
        <v>2057</v>
      </c>
      <c r="D149" s="12">
        <f>IF(F148+SUM(E$99:E148)=D$92,F148,D$92-SUM(E$99:E148))</f>
        <v>1203261.4214777523</v>
      </c>
      <c r="E149" s="377">
        <f t="shared" si="52"/>
        <v>661530.95454545459</v>
      </c>
      <c r="F149" s="55">
        <f t="shared" si="53"/>
        <v>541730.46693229768</v>
      </c>
      <c r="G149" s="55">
        <f t="shared" si="54"/>
        <v>872495.94420502498</v>
      </c>
      <c r="H149" s="379">
        <f t="shared" si="55"/>
        <v>770179.6810566457</v>
      </c>
      <c r="I149" s="398">
        <f t="shared" si="56"/>
        <v>770179.6810566457</v>
      </c>
      <c r="J149" s="54">
        <f t="shared" si="46"/>
        <v>0</v>
      </c>
      <c r="K149" s="54"/>
      <c r="L149" s="129"/>
      <c r="M149" s="54">
        <f t="shared" si="57"/>
        <v>0</v>
      </c>
      <c r="N149" s="129"/>
      <c r="O149" s="54">
        <f t="shared" si="58"/>
        <v>0</v>
      </c>
      <c r="P149" s="54">
        <f t="shared" si="59"/>
        <v>0</v>
      </c>
    </row>
    <row r="150" spans="2:16" ht="12.5">
      <c r="B150" s="7" t="str">
        <f t="shared" si="40"/>
        <v/>
      </c>
      <c r="C150" s="50">
        <f>IF(D93="","-",+C149+1)</f>
        <v>2058</v>
      </c>
      <c r="D150" s="12">
        <f>IF(F149+SUM(E$99:E149)=D$92,F149,D$92-SUM(E$99:E149))</f>
        <v>541730.46693229768</v>
      </c>
      <c r="E150" s="377">
        <f t="shared" si="52"/>
        <v>541730.46693229768</v>
      </c>
      <c r="F150" s="55">
        <f t="shared" si="53"/>
        <v>0</v>
      </c>
      <c r="G150" s="55">
        <f t="shared" si="54"/>
        <v>270865.23346614884</v>
      </c>
      <c r="H150" s="379">
        <f t="shared" si="55"/>
        <v>575460.32306253782</v>
      </c>
      <c r="I150" s="398">
        <f t="shared" si="56"/>
        <v>575460.32306253782</v>
      </c>
      <c r="J150" s="54">
        <f t="shared" si="46"/>
        <v>0</v>
      </c>
      <c r="K150" s="54"/>
      <c r="L150" s="129"/>
      <c r="M150" s="54">
        <f t="shared" si="57"/>
        <v>0</v>
      </c>
      <c r="N150" s="129"/>
      <c r="O150" s="54">
        <f t="shared" si="58"/>
        <v>0</v>
      </c>
      <c r="P150" s="54">
        <f t="shared" si="59"/>
        <v>0</v>
      </c>
    </row>
    <row r="151" spans="2:16" ht="12.5">
      <c r="B151" s="7" t="str">
        <f t="shared" si="40"/>
        <v/>
      </c>
      <c r="C151" s="50">
        <f>IF(D93="","-",+C150+1)</f>
        <v>2059</v>
      </c>
      <c r="D151" s="12">
        <f>IF(F150+SUM(E$99:E150)=D$92,F150,D$92-SUM(E$99:E150))</f>
        <v>0</v>
      </c>
      <c r="E151" s="377">
        <f t="shared" si="52"/>
        <v>0</v>
      </c>
      <c r="F151" s="55">
        <f t="shared" si="53"/>
        <v>0</v>
      </c>
      <c r="G151" s="55">
        <f t="shared" si="54"/>
        <v>0</v>
      </c>
      <c r="H151" s="379">
        <f t="shared" si="55"/>
        <v>0</v>
      </c>
      <c r="I151" s="398">
        <f t="shared" si="56"/>
        <v>0</v>
      </c>
      <c r="J151" s="54">
        <f t="shared" si="46"/>
        <v>0</v>
      </c>
      <c r="K151" s="54"/>
      <c r="L151" s="129"/>
      <c r="M151" s="54">
        <f t="shared" si="57"/>
        <v>0</v>
      </c>
      <c r="N151" s="129"/>
      <c r="O151" s="54">
        <f t="shared" si="58"/>
        <v>0</v>
      </c>
      <c r="P151" s="54">
        <f t="shared" si="59"/>
        <v>0</v>
      </c>
    </row>
    <row r="152" spans="2:16" ht="12.5">
      <c r="B152" s="7" t="str">
        <f t="shared" si="40"/>
        <v/>
      </c>
      <c r="C152" s="50">
        <f>IF(D93="","-",+C151+1)</f>
        <v>2060</v>
      </c>
      <c r="D152" s="12">
        <f>IF(F151+SUM(E$99:E151)=D$92,F151,D$92-SUM(E$99:E151))</f>
        <v>0</v>
      </c>
      <c r="E152" s="377">
        <f t="shared" si="52"/>
        <v>0</v>
      </c>
      <c r="F152" s="55">
        <f t="shared" si="53"/>
        <v>0</v>
      </c>
      <c r="G152" s="55">
        <f t="shared" si="54"/>
        <v>0</v>
      </c>
      <c r="H152" s="379">
        <f t="shared" si="55"/>
        <v>0</v>
      </c>
      <c r="I152" s="398">
        <f t="shared" si="56"/>
        <v>0</v>
      </c>
      <c r="J152" s="54">
        <f t="shared" si="46"/>
        <v>0</v>
      </c>
      <c r="K152" s="54"/>
      <c r="L152" s="129"/>
      <c r="M152" s="54">
        <f t="shared" si="57"/>
        <v>0</v>
      </c>
      <c r="N152" s="129"/>
      <c r="O152" s="54">
        <f t="shared" si="58"/>
        <v>0</v>
      </c>
      <c r="P152" s="54">
        <f t="shared" si="59"/>
        <v>0</v>
      </c>
    </row>
    <row r="153" spans="2:16" ht="12.5">
      <c r="B153" s="7" t="str">
        <f t="shared" si="40"/>
        <v/>
      </c>
      <c r="C153" s="50">
        <f>IF(D93="","-",+C152+1)</f>
        <v>2061</v>
      </c>
      <c r="D153" s="12">
        <f>IF(F152+SUM(E$99:E152)=D$92,F152,D$92-SUM(E$99:E152))</f>
        <v>0</v>
      </c>
      <c r="E153" s="377">
        <f t="shared" si="52"/>
        <v>0</v>
      </c>
      <c r="F153" s="55">
        <f t="shared" si="53"/>
        <v>0</v>
      </c>
      <c r="G153" s="55">
        <f t="shared" si="54"/>
        <v>0</v>
      </c>
      <c r="H153" s="379">
        <f t="shared" si="55"/>
        <v>0</v>
      </c>
      <c r="I153" s="398">
        <f t="shared" si="56"/>
        <v>0</v>
      </c>
      <c r="J153" s="54">
        <f t="shared" si="46"/>
        <v>0</v>
      </c>
      <c r="K153" s="54"/>
      <c r="L153" s="129"/>
      <c r="M153" s="54">
        <f t="shared" si="57"/>
        <v>0</v>
      </c>
      <c r="N153" s="129"/>
      <c r="O153" s="54">
        <f t="shared" si="58"/>
        <v>0</v>
      </c>
      <c r="P153" s="54">
        <f t="shared" si="59"/>
        <v>0</v>
      </c>
    </row>
    <row r="154" spans="2:16" ht="13" thickBot="1">
      <c r="B154" s="7" t="str">
        <f t="shared" si="40"/>
        <v/>
      </c>
      <c r="C154" s="59">
        <f>IF(D93="","-",+C153+1)</f>
        <v>2062</v>
      </c>
      <c r="D154" s="12">
        <f>IF(F153+SUM(E$99:E153)=D$92,F153,D$92-SUM(E$99:E153))</f>
        <v>0</v>
      </c>
      <c r="E154" s="377">
        <f t="shared" si="52"/>
        <v>0</v>
      </c>
      <c r="F154" s="55">
        <f t="shared" si="53"/>
        <v>0</v>
      </c>
      <c r="G154" s="55">
        <f t="shared" si="54"/>
        <v>0</v>
      </c>
      <c r="H154" s="379">
        <f t="shared" si="55"/>
        <v>0</v>
      </c>
      <c r="I154" s="398">
        <f t="shared" si="56"/>
        <v>0</v>
      </c>
      <c r="J154" s="54">
        <f t="shared" si="46"/>
        <v>0</v>
      </c>
      <c r="K154" s="54"/>
      <c r="L154" s="130"/>
      <c r="M154" s="64">
        <f t="shared" si="57"/>
        <v>0</v>
      </c>
      <c r="N154" s="130"/>
      <c r="O154" s="64">
        <f t="shared" si="58"/>
        <v>0</v>
      </c>
      <c r="P154" s="64">
        <f t="shared" si="59"/>
        <v>0</v>
      </c>
    </row>
    <row r="155" spans="2:16" ht="12.5">
      <c r="C155" s="12" t="s">
        <v>78</v>
      </c>
      <c r="D155" s="292"/>
      <c r="E155" s="292">
        <f>SUM(E99:E154)</f>
        <v>29107361.999999985</v>
      </c>
      <c r="F155" s="292"/>
      <c r="G155" s="292"/>
      <c r="H155" s="292">
        <f>SUM(H99:H154)</f>
        <v>106028357.35901354</v>
      </c>
      <c r="I155" s="292">
        <f>SUM(I99:I154)</f>
        <v>106028357.35901354</v>
      </c>
      <c r="J155" s="292">
        <f>SUM(J99:J154)</f>
        <v>0</v>
      </c>
      <c r="K155" s="292"/>
      <c r="L155" s="292"/>
      <c r="M155" s="292"/>
      <c r="N155" s="292"/>
      <c r="O155" s="292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</row>
    <row r="157" spans="2:16" ht="12.5">
      <c r="C157" s="85"/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</row>
    <row r="159" spans="2:16" ht="13">
      <c r="C159" s="25" t="s">
        <v>79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69" priority="1" stopIfTrue="1" operator="equal">
      <formula>$I$10</formula>
    </cfRule>
  </conditionalFormatting>
  <conditionalFormatting sqref="C99:C154">
    <cfRule type="cellIs" dxfId="6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94">
    <tabColor theme="9" tint="-0.249977111117893"/>
  </sheetPr>
  <dimension ref="A1:P162"/>
  <sheetViews>
    <sheetView topLeftCell="A19" zoomScaleNormal="100" zoomScaleSheetLayoutView="82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45 of 77</v>
      </c>
    </row>
    <row r="2" spans="1:16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/>
      <c r="P3" s="97">
        <v>1</v>
      </c>
    </row>
    <row r="4" spans="1:16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6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237422.98631966129</v>
      </c>
      <c r="P5" s="1"/>
    </row>
    <row r="6" spans="1:16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237422.98631966129</v>
      </c>
      <c r="O6" s="1"/>
      <c r="P6" s="1"/>
    </row>
    <row r="7" spans="1:16" ht="13.5" thickBot="1">
      <c r="C7" s="25" t="s">
        <v>48</v>
      </c>
      <c r="D7" s="90" t="s">
        <v>330</v>
      </c>
      <c r="E7" s="405"/>
      <c r="F7" s="405"/>
      <c r="G7" s="405"/>
      <c r="H7" s="40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6" ht="13.5" thickBot="1">
      <c r="C8" s="29"/>
      <c r="D8" s="99" t="s">
        <v>354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329</v>
      </c>
      <c r="E9" s="435" t="s">
        <v>502</v>
      </c>
      <c r="F9" s="31"/>
      <c r="G9" s="461" t="s">
        <v>559</v>
      </c>
      <c r="H9" s="31"/>
      <c r="I9" s="32"/>
      <c r="J9" s="33"/>
      <c r="P9" s="1"/>
    </row>
    <row r="10" spans="1:16" ht="13">
      <c r="C10" s="34" t="s">
        <v>51</v>
      </c>
      <c r="D10" s="362">
        <v>2658452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6" ht="12.5">
      <c r="C11" s="34" t="s">
        <v>54</v>
      </c>
      <c r="D11" s="37">
        <v>2007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2">
        <v>3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64840.292682926833</v>
      </c>
      <c r="J14" s="292"/>
      <c r="K14" s="292"/>
      <c r="L14" s="292"/>
      <c r="M14" s="292"/>
      <c r="N14" s="292"/>
      <c r="O14" s="1"/>
      <c r="P14" s="1"/>
    </row>
    <row r="15" spans="1:16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42" t="s">
        <v>68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2007</v>
      </c>
      <c r="D17" s="428">
        <v>2658452</v>
      </c>
      <c r="E17" s="436">
        <v>47472.357142857138</v>
      </c>
      <c r="F17" s="428">
        <v>2610979.6428571427</v>
      </c>
      <c r="G17" s="436">
        <v>399720.94779110374</v>
      </c>
      <c r="H17" s="437">
        <v>399720.94779110374</v>
      </c>
      <c r="I17" s="52">
        <v>0</v>
      </c>
      <c r="J17" s="52"/>
      <c r="K17" s="112">
        <f>G17</f>
        <v>399720.94779110374</v>
      </c>
      <c r="L17" s="53">
        <f>IF(K17&lt;&gt;0,+G17-K17,0)</f>
        <v>0</v>
      </c>
      <c r="M17" s="112">
        <f>H17</f>
        <v>399720.94779110374</v>
      </c>
      <c r="N17" s="53">
        <f>IF(M17&lt;&gt;0,+H17-M17,0)</f>
        <v>0</v>
      </c>
      <c r="O17" s="54">
        <f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2008</v>
      </c>
      <c r="D18" s="430">
        <v>2610979.6428571427</v>
      </c>
      <c r="E18" s="429">
        <v>63296.476190476191</v>
      </c>
      <c r="F18" s="430">
        <v>2547683.1666666665</v>
      </c>
      <c r="G18" s="429">
        <v>407005.70706543193</v>
      </c>
      <c r="H18" s="437">
        <v>407005.70706543193</v>
      </c>
      <c r="I18" s="52">
        <v>0</v>
      </c>
      <c r="J18" s="52"/>
      <c r="K18" s="113">
        <f>G18</f>
        <v>407005.70706543193</v>
      </c>
      <c r="L18" s="54">
        <f>IF(K18&lt;&gt;0,+G18-K18,0)</f>
        <v>0</v>
      </c>
      <c r="M18" s="113">
        <f>H18</f>
        <v>407005.70706543193</v>
      </c>
      <c r="N18" s="54">
        <f>IF(M18&lt;&gt;0,+H18-M18,0)</f>
        <v>0</v>
      </c>
      <c r="O18" s="54">
        <f>+N18-L18</f>
        <v>0</v>
      </c>
      <c r="P18" s="1"/>
    </row>
    <row r="19" spans="2:16" ht="12.5">
      <c r="B19" s="7" t="str">
        <f>IF(D19=F18,"","IU")</f>
        <v/>
      </c>
      <c r="C19" s="50">
        <f>IF(D11="","-",+C18+1)</f>
        <v>2009</v>
      </c>
      <c r="D19" s="430">
        <v>2547683.1666666665</v>
      </c>
      <c r="E19" s="429">
        <v>63296.476190476191</v>
      </c>
      <c r="F19" s="430">
        <v>2484386.6904761903</v>
      </c>
      <c r="G19" s="429">
        <v>398466.34729214112</v>
      </c>
      <c r="H19" s="437">
        <v>398466.34729214112</v>
      </c>
      <c r="I19" s="52">
        <v>0</v>
      </c>
      <c r="J19" s="52"/>
      <c r="K19" s="113">
        <f t="shared" ref="K19:K24" si="0">G19</f>
        <v>398466.34729214112</v>
      </c>
      <c r="L19" s="54">
        <f t="shared" ref="L19:L24" si="1">IF(K19&lt;&gt;0,+G19-K19,0)</f>
        <v>0</v>
      </c>
      <c r="M19" s="113">
        <f t="shared" ref="M19:M24" si="2">H19</f>
        <v>398466.34729214112</v>
      </c>
      <c r="N19" s="54">
        <f t="shared" ref="N19:N24" si="3">IF(M19&lt;&gt;0,+H19-M19,0)</f>
        <v>0</v>
      </c>
      <c r="O19" s="54">
        <f t="shared" ref="O19:O24" si="4">+N19-L19</f>
        <v>0</v>
      </c>
      <c r="P19" s="1"/>
    </row>
    <row r="20" spans="2:16" ht="12.5">
      <c r="B20" s="7" t="str">
        <f t="shared" ref="B20:B72" si="5">IF(D20=F19,"","IU")</f>
        <v/>
      </c>
      <c r="C20" s="50">
        <f>IF(D11="","-",+C19+1)</f>
        <v>2010</v>
      </c>
      <c r="D20" s="430">
        <v>2484386.6904761903</v>
      </c>
      <c r="E20" s="429">
        <v>63296.476190476191</v>
      </c>
      <c r="F20" s="430">
        <v>2421090.2142857141</v>
      </c>
      <c r="G20" s="429">
        <v>389926.98751885031</v>
      </c>
      <c r="H20" s="437">
        <v>389926.98751885031</v>
      </c>
      <c r="I20" s="52">
        <v>0</v>
      </c>
      <c r="J20" s="52"/>
      <c r="K20" s="113">
        <f t="shared" si="0"/>
        <v>389926.98751885031</v>
      </c>
      <c r="L20" s="54">
        <f t="shared" si="1"/>
        <v>0</v>
      </c>
      <c r="M20" s="113">
        <f t="shared" si="2"/>
        <v>389926.98751885031</v>
      </c>
      <c r="N20" s="54">
        <f t="shared" si="3"/>
        <v>0</v>
      </c>
      <c r="O20" s="54">
        <f t="shared" si="4"/>
        <v>0</v>
      </c>
      <c r="P20" s="1"/>
    </row>
    <row r="21" spans="2:16" ht="12.5">
      <c r="B21" s="7" t="str">
        <f t="shared" si="5"/>
        <v/>
      </c>
      <c r="C21" s="50">
        <f>IF(D11="","-",+C20+1)</f>
        <v>2011</v>
      </c>
      <c r="D21" s="430">
        <v>2421090.2142857141</v>
      </c>
      <c r="E21" s="429">
        <v>63296.476190476191</v>
      </c>
      <c r="F21" s="430">
        <v>2357793.7380952379</v>
      </c>
      <c r="G21" s="429">
        <v>381387.62774555944</v>
      </c>
      <c r="H21" s="437">
        <v>381387.62774555944</v>
      </c>
      <c r="I21" s="52">
        <v>0</v>
      </c>
      <c r="J21" s="52"/>
      <c r="K21" s="113">
        <f t="shared" si="0"/>
        <v>381387.62774555944</v>
      </c>
      <c r="L21" s="54">
        <f t="shared" si="1"/>
        <v>0</v>
      </c>
      <c r="M21" s="113">
        <f t="shared" si="2"/>
        <v>381387.62774555944</v>
      </c>
      <c r="N21" s="54">
        <f t="shared" si="3"/>
        <v>0</v>
      </c>
      <c r="O21" s="54">
        <f t="shared" si="4"/>
        <v>0</v>
      </c>
      <c r="P21" s="1"/>
    </row>
    <row r="22" spans="2:16" ht="12.5">
      <c r="B22" s="7" t="str">
        <f t="shared" si="5"/>
        <v/>
      </c>
      <c r="C22" s="50">
        <f>IF(D11="","-",+C21+1)</f>
        <v>2012</v>
      </c>
      <c r="D22" s="430">
        <v>2357793.7380952379</v>
      </c>
      <c r="E22" s="429">
        <v>63296.476190476191</v>
      </c>
      <c r="F22" s="430">
        <v>2294497.2619047617</v>
      </c>
      <c r="G22" s="429">
        <v>372848.26797226863</v>
      </c>
      <c r="H22" s="437">
        <v>372848.26797226863</v>
      </c>
      <c r="I22" s="52">
        <v>0</v>
      </c>
      <c r="J22" s="52"/>
      <c r="K22" s="113">
        <f t="shared" si="0"/>
        <v>372848.26797226863</v>
      </c>
      <c r="L22" s="54">
        <f t="shared" si="1"/>
        <v>0</v>
      </c>
      <c r="M22" s="113">
        <f t="shared" si="2"/>
        <v>372848.26797226863</v>
      </c>
      <c r="N22" s="54">
        <f t="shared" si="3"/>
        <v>0</v>
      </c>
      <c r="O22" s="54">
        <f t="shared" si="4"/>
        <v>0</v>
      </c>
      <c r="P22" s="1"/>
    </row>
    <row r="23" spans="2:16" ht="12.5">
      <c r="B23" s="7" t="str">
        <f t="shared" si="5"/>
        <v/>
      </c>
      <c r="C23" s="50">
        <f>IF(D11="","-",+C22+1)</f>
        <v>2013</v>
      </c>
      <c r="D23" s="430">
        <v>2294497.2619047617</v>
      </c>
      <c r="E23" s="429">
        <v>63296.476190476191</v>
      </c>
      <c r="F23" s="430">
        <v>2231200.7857142854</v>
      </c>
      <c r="G23" s="429">
        <v>364308.90819897782</v>
      </c>
      <c r="H23" s="437">
        <v>364308.90819897782</v>
      </c>
      <c r="I23" s="52">
        <v>0</v>
      </c>
      <c r="J23" s="52"/>
      <c r="K23" s="113">
        <f t="shared" si="0"/>
        <v>364308.90819897782</v>
      </c>
      <c r="L23" s="54">
        <f t="shared" si="1"/>
        <v>0</v>
      </c>
      <c r="M23" s="113">
        <f t="shared" si="2"/>
        <v>364308.90819897782</v>
      </c>
      <c r="N23" s="54">
        <f t="shared" si="3"/>
        <v>0</v>
      </c>
      <c r="O23" s="54">
        <f t="shared" si="4"/>
        <v>0</v>
      </c>
      <c r="P23" s="1"/>
    </row>
    <row r="24" spans="2:16" ht="12.5">
      <c r="B24" s="7" t="str">
        <f t="shared" si="5"/>
        <v/>
      </c>
      <c r="C24" s="50">
        <f>IF(D11="","-",+C23+1)</f>
        <v>2014</v>
      </c>
      <c r="D24" s="430">
        <v>2231200.7857142854</v>
      </c>
      <c r="E24" s="429">
        <v>63296.476190476191</v>
      </c>
      <c r="F24" s="430">
        <v>2167904.3095238092</v>
      </c>
      <c r="G24" s="429">
        <v>355769.54842568695</v>
      </c>
      <c r="H24" s="437">
        <v>355769.54842568695</v>
      </c>
      <c r="I24" s="52">
        <v>0</v>
      </c>
      <c r="J24" s="52"/>
      <c r="K24" s="113">
        <f t="shared" si="0"/>
        <v>355769.54842568695</v>
      </c>
      <c r="L24" s="54">
        <f t="shared" si="1"/>
        <v>0</v>
      </c>
      <c r="M24" s="113">
        <f t="shared" si="2"/>
        <v>355769.54842568695</v>
      </c>
      <c r="N24" s="54">
        <f t="shared" si="3"/>
        <v>0</v>
      </c>
      <c r="O24" s="54">
        <f t="shared" si="4"/>
        <v>0</v>
      </c>
      <c r="P24" s="1"/>
    </row>
    <row r="25" spans="2:16" ht="12.5">
      <c r="B25" s="7" t="str">
        <f t="shared" si="5"/>
        <v/>
      </c>
      <c r="C25" s="50">
        <f>IF(D11="","-",+C24+1)</f>
        <v>2015</v>
      </c>
      <c r="D25" s="430">
        <v>2167904.3095238092</v>
      </c>
      <c r="E25" s="429">
        <v>63296.476190476191</v>
      </c>
      <c r="F25" s="430">
        <v>2104607.833333333</v>
      </c>
      <c r="G25" s="429">
        <v>340483.43201030308</v>
      </c>
      <c r="H25" s="437">
        <v>340483.43201030308</v>
      </c>
      <c r="I25" s="52">
        <v>0</v>
      </c>
      <c r="J25" s="52"/>
      <c r="K25" s="113">
        <f t="shared" ref="K25:K30" si="6">G25</f>
        <v>340483.43201030308</v>
      </c>
      <c r="L25" s="54">
        <f t="shared" ref="L25:L30" si="7">IF(K25&lt;&gt;0,+G25-K25,0)</f>
        <v>0</v>
      </c>
      <c r="M25" s="113">
        <f t="shared" ref="M25:M30" si="8">H25</f>
        <v>340483.43201030308</v>
      </c>
      <c r="N25" s="54">
        <f>IF(M25&lt;&gt;0,+H25-M25,0)</f>
        <v>0</v>
      </c>
      <c r="O25" s="54">
        <f>+N25-L25</f>
        <v>0</v>
      </c>
      <c r="P25" s="1"/>
    </row>
    <row r="26" spans="2:16" ht="12.5">
      <c r="B26" s="7" t="str">
        <f t="shared" si="5"/>
        <v/>
      </c>
      <c r="C26" s="50">
        <f>IF(D11="","-",+C25+1)</f>
        <v>2016</v>
      </c>
      <c r="D26" s="430">
        <v>2104607.833333333</v>
      </c>
      <c r="E26" s="429">
        <v>63296.476190476191</v>
      </c>
      <c r="F26" s="430">
        <v>2041311.3571428568</v>
      </c>
      <c r="G26" s="429">
        <v>328830.20653345349</v>
      </c>
      <c r="H26" s="437">
        <v>328830.20653345349</v>
      </c>
      <c r="I26" s="52">
        <f>H26-G26</f>
        <v>0</v>
      </c>
      <c r="J26" s="52"/>
      <c r="K26" s="113">
        <f t="shared" si="6"/>
        <v>328830.20653345349</v>
      </c>
      <c r="L26" s="54">
        <f t="shared" si="7"/>
        <v>0</v>
      </c>
      <c r="M26" s="113">
        <f t="shared" si="8"/>
        <v>328830.20653345349</v>
      </c>
      <c r="N26" s="54">
        <f>IF(M26&lt;&gt;0,+H26-M26,0)</f>
        <v>0</v>
      </c>
      <c r="O26" s="54">
        <f>+N26-L26</f>
        <v>0</v>
      </c>
      <c r="P26" s="1"/>
    </row>
    <row r="27" spans="2:16" ht="12.5">
      <c r="B27" s="7" t="str">
        <f t="shared" si="5"/>
        <v/>
      </c>
      <c r="C27" s="50">
        <f>IF(D11="","-",+C26+1)</f>
        <v>2017</v>
      </c>
      <c r="D27" s="430">
        <v>2041311.3571428568</v>
      </c>
      <c r="E27" s="429">
        <v>61824.465116279069</v>
      </c>
      <c r="F27" s="430">
        <v>1979486.8920265778</v>
      </c>
      <c r="G27" s="429">
        <v>310897.9062413022</v>
      </c>
      <c r="H27" s="437">
        <v>310897.9062413022</v>
      </c>
      <c r="I27" s="52">
        <f t="shared" ref="I27:I72" si="9">H27-G27</f>
        <v>0</v>
      </c>
      <c r="J27" s="52"/>
      <c r="K27" s="113">
        <f t="shared" si="6"/>
        <v>310897.9062413022</v>
      </c>
      <c r="L27" s="54">
        <f t="shared" si="7"/>
        <v>0</v>
      </c>
      <c r="M27" s="113">
        <f t="shared" si="8"/>
        <v>310897.9062413022</v>
      </c>
      <c r="N27" s="54">
        <f>IF(M27&lt;&gt;0,+H27-M27,0)</f>
        <v>0</v>
      </c>
      <c r="O27" s="54">
        <f>+N27-L27</f>
        <v>0</v>
      </c>
      <c r="P27" s="1"/>
    </row>
    <row r="28" spans="2:16" ht="12.5">
      <c r="B28" s="7" t="str">
        <f t="shared" si="5"/>
        <v/>
      </c>
      <c r="C28" s="50">
        <f>IF(D11="","-",+C27+1)</f>
        <v>2018</v>
      </c>
      <c r="D28" s="430">
        <v>1979486.8920265778</v>
      </c>
      <c r="E28" s="429">
        <v>64840.292682926833</v>
      </c>
      <c r="F28" s="430">
        <v>1914646.599343651</v>
      </c>
      <c r="G28" s="429">
        <v>312300.98627895484</v>
      </c>
      <c r="H28" s="437">
        <v>312300.98627895484</v>
      </c>
      <c r="I28" s="52">
        <f t="shared" si="9"/>
        <v>0</v>
      </c>
      <c r="J28" s="52"/>
      <c r="K28" s="113">
        <f t="shared" si="6"/>
        <v>312300.98627895484</v>
      </c>
      <c r="L28" s="54">
        <f t="shared" si="7"/>
        <v>0</v>
      </c>
      <c r="M28" s="113">
        <f t="shared" si="8"/>
        <v>312300.98627895484</v>
      </c>
      <c r="N28" s="54">
        <f>IF(M28&lt;&gt;0,+H28-M28,0)</f>
        <v>0</v>
      </c>
      <c r="O28" s="54">
        <f>+N28-L28</f>
        <v>0</v>
      </c>
      <c r="P28" s="1"/>
    </row>
    <row r="29" spans="2:16" ht="12.5">
      <c r="B29" s="7" t="str">
        <f t="shared" si="5"/>
        <v/>
      </c>
      <c r="C29" s="50">
        <f>IF(D11="","-",+C28+1)</f>
        <v>2019</v>
      </c>
      <c r="D29" s="430">
        <v>1914646.599343651</v>
      </c>
      <c r="E29" s="429">
        <v>64840.292682926833</v>
      </c>
      <c r="F29" s="430">
        <v>1849806.3066607241</v>
      </c>
      <c r="G29" s="429">
        <v>304060.16770617355</v>
      </c>
      <c r="H29" s="437">
        <v>304060.16770617355</v>
      </c>
      <c r="I29" s="52">
        <f t="shared" si="9"/>
        <v>0</v>
      </c>
      <c r="J29" s="52"/>
      <c r="K29" s="113">
        <f t="shared" si="6"/>
        <v>304060.16770617355</v>
      </c>
      <c r="L29" s="54">
        <f t="shared" si="7"/>
        <v>0</v>
      </c>
      <c r="M29" s="113">
        <f t="shared" si="8"/>
        <v>304060.16770617355</v>
      </c>
      <c r="N29" s="54">
        <f t="shared" ref="N29:N72" si="10">IF(M29&lt;&gt;0,+H29-M29,0)</f>
        <v>0</v>
      </c>
      <c r="O29" s="54">
        <f t="shared" ref="O29:O72" si="11">+N29-L29</f>
        <v>0</v>
      </c>
      <c r="P29" s="1"/>
    </row>
    <row r="30" spans="2:16" ht="12.5">
      <c r="B30" s="7" t="str">
        <f t="shared" si="5"/>
        <v/>
      </c>
      <c r="C30" s="50">
        <f>IF(D11="","-",+C29+1)</f>
        <v>2020</v>
      </c>
      <c r="D30" s="430">
        <v>1849806.3066607241</v>
      </c>
      <c r="E30" s="429">
        <v>64840.292682926833</v>
      </c>
      <c r="F30" s="430">
        <v>1784966.0139777972</v>
      </c>
      <c r="G30" s="429">
        <v>250823.33283113065</v>
      </c>
      <c r="H30" s="437">
        <v>250823.33283113065</v>
      </c>
      <c r="I30" s="52">
        <f t="shared" si="9"/>
        <v>0</v>
      </c>
      <c r="J30" s="52"/>
      <c r="K30" s="113">
        <f t="shared" si="6"/>
        <v>250823.33283113065</v>
      </c>
      <c r="L30" s="54">
        <f t="shared" si="7"/>
        <v>0</v>
      </c>
      <c r="M30" s="113">
        <f t="shared" si="8"/>
        <v>250823.33283113065</v>
      </c>
      <c r="N30" s="54">
        <f t="shared" si="10"/>
        <v>0</v>
      </c>
      <c r="O30" s="54">
        <f t="shared" si="11"/>
        <v>0</v>
      </c>
      <c r="P30" s="1"/>
    </row>
    <row r="31" spans="2:16" ht="12.5">
      <c r="B31" s="7" t="str">
        <f t="shared" si="5"/>
        <v>IU</v>
      </c>
      <c r="C31" s="50">
        <f>IF(D11="","-",+C30+1)</f>
        <v>2021</v>
      </c>
      <c r="D31" s="430">
        <v>1787981.8415444451</v>
      </c>
      <c r="E31" s="429">
        <v>63296.476190476191</v>
      </c>
      <c r="F31" s="430">
        <v>1724685.3653539689</v>
      </c>
      <c r="G31" s="429">
        <v>249475.8207671784</v>
      </c>
      <c r="H31" s="437">
        <v>249475.8207671784</v>
      </c>
      <c r="I31" s="52">
        <f t="shared" si="9"/>
        <v>0</v>
      </c>
      <c r="J31" s="52"/>
      <c r="K31" s="113">
        <f t="shared" ref="K31" si="12">G31</f>
        <v>249475.8207671784</v>
      </c>
      <c r="L31" s="54">
        <f t="shared" ref="L31" si="13">IF(K31&lt;&gt;0,+G31-K31,0)</f>
        <v>0</v>
      </c>
      <c r="M31" s="113">
        <f t="shared" ref="M31" si="14">H31</f>
        <v>249475.8207671784</v>
      </c>
      <c r="N31" s="54">
        <f t="shared" si="10"/>
        <v>0</v>
      </c>
      <c r="O31" s="54">
        <f t="shared" si="11"/>
        <v>0</v>
      </c>
      <c r="P31" s="1"/>
    </row>
    <row r="32" spans="2:16" ht="12.5">
      <c r="B32" s="7" t="str">
        <f t="shared" si="5"/>
        <v>IU</v>
      </c>
      <c r="C32" s="50">
        <f>IF(D11="","-",+C31+1)</f>
        <v>2022</v>
      </c>
      <c r="D32" s="430">
        <v>1721669.537787321</v>
      </c>
      <c r="E32" s="429">
        <v>63296.476190476191</v>
      </c>
      <c r="F32" s="430">
        <v>1658373.0615968448</v>
      </c>
      <c r="G32" s="429">
        <v>253329.39494750532</v>
      </c>
      <c r="H32" s="437">
        <v>253329.39494750532</v>
      </c>
      <c r="I32" s="52">
        <f t="shared" si="9"/>
        <v>0</v>
      </c>
      <c r="J32" s="52"/>
      <c r="K32" s="113">
        <f t="shared" ref="K32" si="15">G32</f>
        <v>253329.39494750532</v>
      </c>
      <c r="L32" s="54">
        <f t="shared" ref="L32" si="16">IF(K32&lt;&gt;0,+G32-K32,0)</f>
        <v>0</v>
      </c>
      <c r="M32" s="113">
        <f t="shared" ref="M32" si="17">H32</f>
        <v>253329.39494750532</v>
      </c>
      <c r="N32" s="54">
        <f t="shared" si="10"/>
        <v>0</v>
      </c>
      <c r="O32" s="54">
        <f t="shared" si="11"/>
        <v>0</v>
      </c>
      <c r="P32" s="1"/>
    </row>
    <row r="33" spans="2:16" ht="12.5">
      <c r="B33" s="7" t="str">
        <f t="shared" si="5"/>
        <v/>
      </c>
      <c r="C33" s="50">
        <f>IF(D11="","-",+C32+1)</f>
        <v>2023</v>
      </c>
      <c r="D33" s="430">
        <v>1658373.0615968448</v>
      </c>
      <c r="E33" s="429">
        <v>63296.476190476191</v>
      </c>
      <c r="F33" s="430">
        <v>1595076.5854063686</v>
      </c>
      <c r="G33" s="429">
        <v>268795.39807015983</v>
      </c>
      <c r="H33" s="437">
        <v>268795.39807015983</v>
      </c>
      <c r="I33" s="52">
        <f t="shared" si="9"/>
        <v>0</v>
      </c>
      <c r="J33" s="52"/>
      <c r="K33" s="113">
        <f t="shared" ref="K33" si="18">G33</f>
        <v>268795.39807015983</v>
      </c>
      <c r="L33" s="54">
        <f t="shared" ref="L33" si="19">IF(K33&lt;&gt;0,+G33-K33,0)</f>
        <v>0</v>
      </c>
      <c r="M33" s="113">
        <f t="shared" ref="M33" si="20">H33</f>
        <v>268795.39807015983</v>
      </c>
      <c r="N33" s="54">
        <f t="shared" ref="N33" si="21">IF(M33&lt;&gt;0,+H33-M33,0)</f>
        <v>0</v>
      </c>
      <c r="O33" s="54">
        <f t="shared" ref="O33" si="22">+N33-L33</f>
        <v>0</v>
      </c>
      <c r="P33" s="1"/>
    </row>
    <row r="34" spans="2:16" ht="12.5">
      <c r="B34" s="7" t="str">
        <f t="shared" si="5"/>
        <v/>
      </c>
      <c r="C34" s="460">
        <f>IF(D11="","-",+C33+1)</f>
        <v>2024</v>
      </c>
      <c r="D34" s="430">
        <v>1595076.5854063686</v>
      </c>
      <c r="E34" s="429">
        <v>60419.36363636364</v>
      </c>
      <c r="F34" s="430">
        <v>1534657.2217700051</v>
      </c>
      <c r="G34" s="429">
        <v>247463.41604259165</v>
      </c>
      <c r="H34" s="437">
        <v>247463.41604259165</v>
      </c>
      <c r="I34" s="52">
        <f t="shared" si="9"/>
        <v>0</v>
      </c>
      <c r="J34" s="52"/>
      <c r="K34" s="113">
        <f t="shared" ref="K34" si="23">G34</f>
        <v>247463.41604259165</v>
      </c>
      <c r="L34" s="54">
        <f t="shared" ref="L34" si="24">IF(K34&lt;&gt;0,+G34-K34,0)</f>
        <v>0</v>
      </c>
      <c r="M34" s="113">
        <f t="shared" ref="M34" si="25">H34</f>
        <v>247463.41604259165</v>
      </c>
      <c r="N34" s="54">
        <f t="shared" ref="N34" si="26">IF(M34&lt;&gt;0,+H34-M34,0)</f>
        <v>0</v>
      </c>
      <c r="O34" s="54">
        <f t="shared" ref="O34" si="27">+N34-L34</f>
        <v>0</v>
      </c>
      <c r="P34" s="1"/>
    </row>
    <row r="35" spans="2:16" ht="13">
      <c r="B35" s="7" t="str">
        <f t="shared" si="5"/>
        <v/>
      </c>
      <c r="C35" s="459">
        <f>IF(D11="","-",+C34+1)</f>
        <v>2025</v>
      </c>
      <c r="D35" s="430">
        <v>1534657.2217700051</v>
      </c>
      <c r="E35" s="429">
        <v>61824.465116279069</v>
      </c>
      <c r="F35" s="430">
        <v>1472832.7566537261</v>
      </c>
      <c r="G35" s="429">
        <v>241862.1110651241</v>
      </c>
      <c r="H35" s="437">
        <v>241862.1110651241</v>
      </c>
      <c r="I35" s="52">
        <f t="shared" si="9"/>
        <v>0</v>
      </c>
      <c r="J35" s="52"/>
      <c r="K35" s="113">
        <f t="shared" ref="K35" si="28">G35</f>
        <v>241862.1110651241</v>
      </c>
      <c r="L35" s="54">
        <f t="shared" ref="L35" si="29">IF(K35&lt;&gt;0,+G35-K35,0)</f>
        <v>0</v>
      </c>
      <c r="M35" s="113">
        <f t="shared" ref="M35" si="30">H35</f>
        <v>241862.1110651241</v>
      </c>
      <c r="N35" s="54">
        <f t="shared" ref="N35" si="31">IF(M35&lt;&gt;0,+H35-M35,0)</f>
        <v>0</v>
      </c>
      <c r="O35" s="54">
        <f t="shared" ref="O35" si="32">+N35-L35</f>
        <v>0</v>
      </c>
      <c r="P35" s="1"/>
    </row>
    <row r="36" spans="2:16" ht="12.5">
      <c r="B36" s="7" t="str">
        <f t="shared" si="5"/>
        <v/>
      </c>
      <c r="C36" s="50">
        <f>IF(D11="","-",+C35+1)</f>
        <v>2026</v>
      </c>
      <c r="D36" s="55">
        <f>IF(F35+SUM(E$17:E35)=D$10,F35,D$10-SUM(E$17:E35))</f>
        <v>1472832.7566537261</v>
      </c>
      <c r="E36" s="377">
        <f>IF(+I14&lt;F35,I14,D36)</f>
        <v>64840.292682926833</v>
      </c>
      <c r="F36" s="55">
        <f t="shared" ref="F36:F72" si="33">+D36-E36</f>
        <v>1407992.4639707992</v>
      </c>
      <c r="G36" s="378">
        <f t="shared" ref="G36:G72" si="34">+I$12*((D36+F36)/2)+E36</f>
        <v>237422.98631966129</v>
      </c>
      <c r="H36" s="363">
        <f t="shared" ref="H36:H72" si="35">+I$13*((D36+F36)/2)+E36</f>
        <v>237422.98631966129</v>
      </c>
      <c r="I36" s="52">
        <f t="shared" si="9"/>
        <v>0</v>
      </c>
      <c r="J36" s="52"/>
      <c r="K36" s="129"/>
      <c r="L36" s="54">
        <f t="shared" ref="L36:L72" si="36">IF(K36&lt;&gt;0,+G36-K36,0)</f>
        <v>0</v>
      </c>
      <c r="M36" s="129"/>
      <c r="N36" s="54">
        <f t="shared" si="10"/>
        <v>0</v>
      </c>
      <c r="O36" s="54">
        <f t="shared" si="11"/>
        <v>0</v>
      </c>
      <c r="P36" s="1"/>
    </row>
    <row r="37" spans="2:16" ht="12.5">
      <c r="B37" s="7" t="str">
        <f t="shared" si="5"/>
        <v/>
      </c>
      <c r="C37" s="50">
        <f>IF(D11="","-",+C36+1)</f>
        <v>2027</v>
      </c>
      <c r="D37" s="55">
        <f>IF(F36+SUM(E$17:E36)=D$10,F36,D$10-SUM(E$17:E36))</f>
        <v>1407992.4639707992</v>
      </c>
      <c r="E37" s="377">
        <f>IF(+I14&lt;F36,I14,D37)</f>
        <v>64840.292682926833</v>
      </c>
      <c r="F37" s="55">
        <f t="shared" si="33"/>
        <v>1343152.1712878724</v>
      </c>
      <c r="G37" s="378">
        <f t="shared" si="34"/>
        <v>229654.16210408614</v>
      </c>
      <c r="H37" s="363">
        <f t="shared" si="35"/>
        <v>229654.16210408614</v>
      </c>
      <c r="I37" s="52">
        <f t="shared" si="9"/>
        <v>0</v>
      </c>
      <c r="J37" s="52"/>
      <c r="K37" s="129"/>
      <c r="L37" s="54">
        <f t="shared" si="36"/>
        <v>0</v>
      </c>
      <c r="M37" s="129"/>
      <c r="N37" s="54">
        <f t="shared" si="10"/>
        <v>0</v>
      </c>
      <c r="O37" s="54">
        <f t="shared" si="11"/>
        <v>0</v>
      </c>
      <c r="P37" s="1"/>
    </row>
    <row r="38" spans="2:16" ht="12.5">
      <c r="B38" s="7" t="str">
        <f t="shared" si="5"/>
        <v/>
      </c>
      <c r="C38" s="50">
        <f>IF(D11="","-",+C37+1)</f>
        <v>2028</v>
      </c>
      <c r="D38" s="55">
        <f>IF(F37+SUM(E$17:E37)=D$10,F37,D$10-SUM(E$17:E37))</f>
        <v>1343152.1712878724</v>
      </c>
      <c r="E38" s="377">
        <f>IF(+I14&lt;F37,I14,D38)</f>
        <v>64840.292682926833</v>
      </c>
      <c r="F38" s="55">
        <f t="shared" si="33"/>
        <v>1278311.8786049455</v>
      </c>
      <c r="G38" s="378">
        <f t="shared" si="34"/>
        <v>221885.33788851093</v>
      </c>
      <c r="H38" s="363">
        <f t="shared" si="35"/>
        <v>221885.33788851093</v>
      </c>
      <c r="I38" s="52">
        <f t="shared" si="9"/>
        <v>0</v>
      </c>
      <c r="J38" s="52"/>
      <c r="K38" s="129"/>
      <c r="L38" s="54">
        <f t="shared" si="36"/>
        <v>0</v>
      </c>
      <c r="M38" s="129"/>
      <c r="N38" s="54">
        <f t="shared" si="10"/>
        <v>0</v>
      </c>
      <c r="O38" s="54">
        <f t="shared" si="11"/>
        <v>0</v>
      </c>
      <c r="P38" s="1"/>
    </row>
    <row r="39" spans="2:16" ht="12.5">
      <c r="B39" s="7" t="str">
        <f t="shared" si="5"/>
        <v/>
      </c>
      <c r="C39" s="50">
        <f>IF(D11="","-",+C38+1)</f>
        <v>2029</v>
      </c>
      <c r="D39" s="55">
        <f>IF(F38+SUM(E$17:E38)=D$10,F38,D$10-SUM(E$17:E38))</f>
        <v>1278311.8786049455</v>
      </c>
      <c r="E39" s="377">
        <f>IF(+I14&lt;F38,I14,D39)</f>
        <v>64840.292682926833</v>
      </c>
      <c r="F39" s="55">
        <f t="shared" si="33"/>
        <v>1213471.5859220186</v>
      </c>
      <c r="G39" s="378">
        <f t="shared" si="34"/>
        <v>214116.51367293578</v>
      </c>
      <c r="H39" s="363">
        <f t="shared" si="35"/>
        <v>214116.51367293578</v>
      </c>
      <c r="I39" s="52">
        <f t="shared" si="9"/>
        <v>0</v>
      </c>
      <c r="J39" s="52"/>
      <c r="K39" s="129"/>
      <c r="L39" s="54">
        <f t="shared" si="36"/>
        <v>0</v>
      </c>
      <c r="M39" s="129"/>
      <c r="N39" s="54">
        <f t="shared" si="10"/>
        <v>0</v>
      </c>
      <c r="O39" s="54">
        <f t="shared" si="11"/>
        <v>0</v>
      </c>
      <c r="P39" s="1"/>
    </row>
    <row r="40" spans="2:16" ht="12.5">
      <c r="B40" s="7" t="str">
        <f t="shared" si="5"/>
        <v/>
      </c>
      <c r="C40" s="50">
        <f>IF(D11="","-",+C39+1)</f>
        <v>2030</v>
      </c>
      <c r="D40" s="55">
        <f>IF(F39+SUM(E$17:E39)=D$10,F39,D$10-SUM(E$17:E39))</f>
        <v>1213471.5859220186</v>
      </c>
      <c r="E40" s="377">
        <f>IF(+I14&lt;F39,I14,D40)</f>
        <v>64840.292682926833</v>
      </c>
      <c r="F40" s="55">
        <f t="shared" si="33"/>
        <v>1148631.2932390918</v>
      </c>
      <c r="G40" s="378">
        <f t="shared" si="34"/>
        <v>206347.68945736057</v>
      </c>
      <c r="H40" s="363">
        <f t="shared" si="35"/>
        <v>206347.68945736057</v>
      </c>
      <c r="I40" s="52">
        <f t="shared" si="9"/>
        <v>0</v>
      </c>
      <c r="J40" s="52"/>
      <c r="K40" s="129"/>
      <c r="L40" s="54">
        <f t="shared" si="36"/>
        <v>0</v>
      </c>
      <c r="M40" s="129"/>
      <c r="N40" s="54">
        <f t="shared" si="10"/>
        <v>0</v>
      </c>
      <c r="O40" s="54">
        <f t="shared" si="11"/>
        <v>0</v>
      </c>
      <c r="P40" s="1"/>
    </row>
    <row r="41" spans="2:16" ht="12.5">
      <c r="B41" s="7" t="str">
        <f t="shared" si="5"/>
        <v/>
      </c>
      <c r="C41" s="50">
        <f>IF(D11="","-",+C40+1)</f>
        <v>2031</v>
      </c>
      <c r="D41" s="55">
        <f>IF(F40+SUM(E$17:E40)=D$10,F40,D$10-SUM(E$17:E40))</f>
        <v>1148631.2932390918</v>
      </c>
      <c r="E41" s="377">
        <f>IF(+I14&lt;F40,I14,D41)</f>
        <v>64840.292682926833</v>
      </c>
      <c r="F41" s="55">
        <f t="shared" si="33"/>
        <v>1083791.0005561649</v>
      </c>
      <c r="G41" s="378">
        <f t="shared" si="34"/>
        <v>198578.86524178542</v>
      </c>
      <c r="H41" s="363">
        <f t="shared" si="35"/>
        <v>198578.86524178542</v>
      </c>
      <c r="I41" s="52">
        <f t="shared" si="9"/>
        <v>0</v>
      </c>
      <c r="J41" s="52"/>
      <c r="K41" s="129"/>
      <c r="L41" s="54">
        <f t="shared" si="36"/>
        <v>0</v>
      </c>
      <c r="M41" s="129"/>
      <c r="N41" s="54">
        <f t="shared" si="10"/>
        <v>0</v>
      </c>
      <c r="O41" s="54">
        <f t="shared" si="11"/>
        <v>0</v>
      </c>
      <c r="P41" s="1"/>
    </row>
    <row r="42" spans="2:16" ht="12.5">
      <c r="B42" s="7" t="str">
        <f t="shared" si="5"/>
        <v/>
      </c>
      <c r="C42" s="50">
        <f>IF(D11="","-",+C41+1)</f>
        <v>2032</v>
      </c>
      <c r="D42" s="55">
        <f>IF(F41+SUM(E$17:E41)=D$10,F41,D$10-SUM(E$17:E41))</f>
        <v>1083791.0005561649</v>
      </c>
      <c r="E42" s="377">
        <f>IF(+I14&lt;F41,I14,D42)</f>
        <v>64840.292682926833</v>
      </c>
      <c r="F42" s="55">
        <f t="shared" si="33"/>
        <v>1018950.707873238</v>
      </c>
      <c r="G42" s="378">
        <f t="shared" si="34"/>
        <v>190810.04102621021</v>
      </c>
      <c r="H42" s="363">
        <f t="shared" si="35"/>
        <v>190810.04102621021</v>
      </c>
      <c r="I42" s="52">
        <f t="shared" si="9"/>
        <v>0</v>
      </c>
      <c r="J42" s="52"/>
      <c r="K42" s="129"/>
      <c r="L42" s="54">
        <f t="shared" si="36"/>
        <v>0</v>
      </c>
      <c r="M42" s="129"/>
      <c r="N42" s="54">
        <f t="shared" si="10"/>
        <v>0</v>
      </c>
      <c r="O42" s="54">
        <f t="shared" si="11"/>
        <v>0</v>
      </c>
      <c r="P42" s="1"/>
    </row>
    <row r="43" spans="2:16" ht="12.5">
      <c r="B43" s="7" t="str">
        <f t="shared" si="5"/>
        <v/>
      </c>
      <c r="C43" s="50">
        <f>IF(D11="","-",+C42+1)</f>
        <v>2033</v>
      </c>
      <c r="D43" s="55">
        <f>IF(F42+SUM(E$17:E42)=D$10,F42,D$10-SUM(E$17:E42))</f>
        <v>1018950.707873238</v>
      </c>
      <c r="E43" s="377">
        <f>IF(+I14&lt;F42,I14,D43)</f>
        <v>64840.292682926833</v>
      </c>
      <c r="F43" s="55">
        <f t="shared" si="33"/>
        <v>954110.41519031115</v>
      </c>
      <c r="G43" s="378">
        <f t="shared" si="34"/>
        <v>183041.21681063503</v>
      </c>
      <c r="H43" s="363">
        <f t="shared" si="35"/>
        <v>183041.21681063503</v>
      </c>
      <c r="I43" s="52">
        <f t="shared" si="9"/>
        <v>0</v>
      </c>
      <c r="J43" s="52"/>
      <c r="K43" s="129"/>
      <c r="L43" s="54">
        <f t="shared" si="36"/>
        <v>0</v>
      </c>
      <c r="M43" s="129"/>
      <c r="N43" s="54">
        <f t="shared" si="10"/>
        <v>0</v>
      </c>
      <c r="O43" s="54">
        <f t="shared" si="11"/>
        <v>0</v>
      </c>
      <c r="P43" s="1"/>
    </row>
    <row r="44" spans="2:16" ht="12.5">
      <c r="B44" s="7" t="str">
        <f t="shared" si="5"/>
        <v/>
      </c>
      <c r="C44" s="50">
        <f>IF(D11="","-",+C43+1)</f>
        <v>2034</v>
      </c>
      <c r="D44" s="55">
        <f>IF(F43+SUM(E$17:E43)=D$10,F43,D$10-SUM(E$17:E43))</f>
        <v>954110.41519031115</v>
      </c>
      <c r="E44" s="377">
        <f>IF(+I14&lt;F43,I14,D44)</f>
        <v>64840.292682926833</v>
      </c>
      <c r="F44" s="55">
        <f t="shared" si="33"/>
        <v>889270.12250738428</v>
      </c>
      <c r="G44" s="378">
        <f t="shared" si="34"/>
        <v>175272.39259505985</v>
      </c>
      <c r="H44" s="363">
        <f t="shared" si="35"/>
        <v>175272.39259505985</v>
      </c>
      <c r="I44" s="52">
        <f t="shared" si="9"/>
        <v>0</v>
      </c>
      <c r="J44" s="52"/>
      <c r="K44" s="129"/>
      <c r="L44" s="54">
        <f t="shared" si="36"/>
        <v>0</v>
      </c>
      <c r="M44" s="129"/>
      <c r="N44" s="54">
        <f t="shared" si="10"/>
        <v>0</v>
      </c>
      <c r="O44" s="54">
        <f t="shared" si="11"/>
        <v>0</v>
      </c>
      <c r="P44" s="1"/>
    </row>
    <row r="45" spans="2:16" ht="12.5">
      <c r="B45" s="7" t="str">
        <f t="shared" si="5"/>
        <v/>
      </c>
      <c r="C45" s="50">
        <f>IF(D11="","-",+C44+1)</f>
        <v>2035</v>
      </c>
      <c r="D45" s="55">
        <f>IF(F44+SUM(E$17:E44)=D$10,F44,D$10-SUM(E$17:E44))</f>
        <v>889270.12250738428</v>
      </c>
      <c r="E45" s="377">
        <f>IF(+I14&lt;F44,I14,D45)</f>
        <v>64840.292682926833</v>
      </c>
      <c r="F45" s="55">
        <f t="shared" si="33"/>
        <v>824429.82982445741</v>
      </c>
      <c r="G45" s="378">
        <f t="shared" si="34"/>
        <v>167503.56837948467</v>
      </c>
      <c r="H45" s="363">
        <f t="shared" si="35"/>
        <v>167503.56837948467</v>
      </c>
      <c r="I45" s="52">
        <f t="shared" si="9"/>
        <v>0</v>
      </c>
      <c r="J45" s="52"/>
      <c r="K45" s="129"/>
      <c r="L45" s="54">
        <f t="shared" si="36"/>
        <v>0</v>
      </c>
      <c r="M45" s="129"/>
      <c r="N45" s="54">
        <f t="shared" si="10"/>
        <v>0</v>
      </c>
      <c r="O45" s="54">
        <f t="shared" si="11"/>
        <v>0</v>
      </c>
      <c r="P45" s="1"/>
    </row>
    <row r="46" spans="2:16" ht="12.5">
      <c r="B46" s="7" t="str">
        <f t="shared" si="5"/>
        <v/>
      </c>
      <c r="C46" s="50">
        <f>IF(D11="","-",+C45+1)</f>
        <v>2036</v>
      </c>
      <c r="D46" s="55">
        <f>IF(F45+SUM(E$17:E45)=D$10,F45,D$10-SUM(E$17:E45))</f>
        <v>824429.82982445741</v>
      </c>
      <c r="E46" s="377">
        <f>IF(+I14&lt;F45,I14,D46)</f>
        <v>64840.292682926833</v>
      </c>
      <c r="F46" s="55">
        <f t="shared" si="33"/>
        <v>759589.53714153054</v>
      </c>
      <c r="G46" s="378">
        <f t="shared" si="34"/>
        <v>159734.74416390949</v>
      </c>
      <c r="H46" s="363">
        <f t="shared" si="35"/>
        <v>159734.74416390949</v>
      </c>
      <c r="I46" s="52">
        <f t="shared" si="9"/>
        <v>0</v>
      </c>
      <c r="J46" s="52"/>
      <c r="K46" s="129"/>
      <c r="L46" s="54">
        <f t="shared" si="36"/>
        <v>0</v>
      </c>
      <c r="M46" s="129"/>
      <c r="N46" s="54">
        <f t="shared" si="10"/>
        <v>0</v>
      </c>
      <c r="O46" s="54">
        <f t="shared" si="11"/>
        <v>0</v>
      </c>
      <c r="P46" s="1"/>
    </row>
    <row r="47" spans="2:16" ht="12.5">
      <c r="B47" s="7" t="str">
        <f t="shared" si="5"/>
        <v/>
      </c>
      <c r="C47" s="50">
        <f>IF(D11="","-",+C46+1)</f>
        <v>2037</v>
      </c>
      <c r="D47" s="55">
        <f>IF(F46+SUM(E$17:E46)=D$10,F46,D$10-SUM(E$17:E46))</f>
        <v>759589.53714153054</v>
      </c>
      <c r="E47" s="377">
        <f>IF(+I14&lt;F46,I14,D47)</f>
        <v>64840.292682926833</v>
      </c>
      <c r="F47" s="55">
        <f t="shared" si="33"/>
        <v>694749.24445860367</v>
      </c>
      <c r="G47" s="378">
        <f t="shared" si="34"/>
        <v>151965.91994833431</v>
      </c>
      <c r="H47" s="363">
        <f t="shared" si="35"/>
        <v>151965.91994833431</v>
      </c>
      <c r="I47" s="52">
        <f t="shared" si="9"/>
        <v>0</v>
      </c>
      <c r="J47" s="52"/>
      <c r="K47" s="129"/>
      <c r="L47" s="54">
        <f t="shared" si="36"/>
        <v>0</v>
      </c>
      <c r="M47" s="129"/>
      <c r="N47" s="54">
        <f t="shared" si="10"/>
        <v>0</v>
      </c>
      <c r="O47" s="54">
        <f t="shared" si="11"/>
        <v>0</v>
      </c>
      <c r="P47" s="1"/>
    </row>
    <row r="48" spans="2:16" ht="12.5">
      <c r="B48" s="7" t="str">
        <f t="shared" si="5"/>
        <v/>
      </c>
      <c r="C48" s="50">
        <f>IF(D11="","-",+C47+1)</f>
        <v>2038</v>
      </c>
      <c r="D48" s="55">
        <f>IF(F47+SUM(E$17:E47)=D$10,F47,D$10-SUM(E$17:E47))</f>
        <v>694749.24445860367</v>
      </c>
      <c r="E48" s="377">
        <f>IF(+I14&lt;F47,I14,D48)</f>
        <v>64840.292682926833</v>
      </c>
      <c r="F48" s="55">
        <f t="shared" si="33"/>
        <v>629908.9517756768</v>
      </c>
      <c r="G48" s="378">
        <f t="shared" si="34"/>
        <v>144197.09573275913</v>
      </c>
      <c r="H48" s="363">
        <f t="shared" si="35"/>
        <v>144197.09573275913</v>
      </c>
      <c r="I48" s="52">
        <f t="shared" si="9"/>
        <v>0</v>
      </c>
      <c r="J48" s="52"/>
      <c r="K48" s="129"/>
      <c r="L48" s="54">
        <f t="shared" si="36"/>
        <v>0</v>
      </c>
      <c r="M48" s="129"/>
      <c r="N48" s="54">
        <f t="shared" si="10"/>
        <v>0</v>
      </c>
      <c r="O48" s="54">
        <f t="shared" si="11"/>
        <v>0</v>
      </c>
      <c r="P48" s="1"/>
    </row>
    <row r="49" spans="2:16" ht="12.5">
      <c r="B49" s="7" t="str">
        <f t="shared" si="5"/>
        <v/>
      </c>
      <c r="C49" s="50">
        <f>IF(D11="","-",+C48+1)</f>
        <v>2039</v>
      </c>
      <c r="D49" s="55">
        <f>IF(F48+SUM(E$17:E48)=D$10,F48,D$10-SUM(E$17:E48))</f>
        <v>629908.9517756768</v>
      </c>
      <c r="E49" s="377">
        <f>IF(+I14&lt;F48,I14,D49)</f>
        <v>64840.292682926833</v>
      </c>
      <c r="F49" s="55">
        <f t="shared" si="33"/>
        <v>565068.65909274993</v>
      </c>
      <c r="G49" s="378">
        <f t="shared" si="34"/>
        <v>136428.27151718395</v>
      </c>
      <c r="H49" s="363">
        <f t="shared" si="35"/>
        <v>136428.27151718395</v>
      </c>
      <c r="I49" s="52">
        <f t="shared" si="9"/>
        <v>0</v>
      </c>
      <c r="J49" s="52"/>
      <c r="K49" s="129"/>
      <c r="L49" s="54">
        <f t="shared" si="36"/>
        <v>0</v>
      </c>
      <c r="M49" s="129"/>
      <c r="N49" s="54">
        <f t="shared" si="10"/>
        <v>0</v>
      </c>
      <c r="O49" s="54">
        <f t="shared" si="11"/>
        <v>0</v>
      </c>
      <c r="P49" s="1"/>
    </row>
    <row r="50" spans="2:16" ht="12.5">
      <c r="B50" s="7" t="str">
        <f t="shared" si="5"/>
        <v/>
      </c>
      <c r="C50" s="50">
        <f>IF(D11="","-",+C49+1)</f>
        <v>2040</v>
      </c>
      <c r="D50" s="55">
        <f>IF(F49+SUM(E$17:E49)=D$10,F49,D$10-SUM(E$17:E49))</f>
        <v>565068.65909274993</v>
      </c>
      <c r="E50" s="377">
        <f>IF(+I14&lt;F49,I14,D50)</f>
        <v>64840.292682926833</v>
      </c>
      <c r="F50" s="55">
        <f t="shared" si="33"/>
        <v>500228.36640982312</v>
      </c>
      <c r="G50" s="378">
        <f t="shared" si="34"/>
        <v>128659.44730160877</v>
      </c>
      <c r="H50" s="363">
        <f t="shared" si="35"/>
        <v>128659.44730160877</v>
      </c>
      <c r="I50" s="52">
        <f t="shared" si="9"/>
        <v>0</v>
      </c>
      <c r="J50" s="52"/>
      <c r="K50" s="129"/>
      <c r="L50" s="54">
        <f t="shared" si="36"/>
        <v>0</v>
      </c>
      <c r="M50" s="129"/>
      <c r="N50" s="54">
        <f t="shared" si="10"/>
        <v>0</v>
      </c>
      <c r="O50" s="54">
        <f t="shared" si="11"/>
        <v>0</v>
      </c>
      <c r="P50" s="1"/>
    </row>
    <row r="51" spans="2:16" ht="12.5">
      <c r="B51" s="7" t="str">
        <f t="shared" si="5"/>
        <v/>
      </c>
      <c r="C51" s="50">
        <f>IF(D11="","-",+C50+1)</f>
        <v>2041</v>
      </c>
      <c r="D51" s="55">
        <f>IF(F50+SUM(E$17:E50)=D$10,F50,D$10-SUM(E$17:E50))</f>
        <v>500228.36640982312</v>
      </c>
      <c r="E51" s="377">
        <f>IF(+I14&lt;F50,I14,D51)</f>
        <v>64840.292682926833</v>
      </c>
      <c r="F51" s="55">
        <f t="shared" si="33"/>
        <v>435388.07372689631</v>
      </c>
      <c r="G51" s="378">
        <f t="shared" si="34"/>
        <v>120890.62308603359</v>
      </c>
      <c r="H51" s="363">
        <f t="shared" si="35"/>
        <v>120890.62308603359</v>
      </c>
      <c r="I51" s="52">
        <f t="shared" si="9"/>
        <v>0</v>
      </c>
      <c r="J51" s="52"/>
      <c r="K51" s="129"/>
      <c r="L51" s="54">
        <f t="shared" si="36"/>
        <v>0</v>
      </c>
      <c r="M51" s="129"/>
      <c r="N51" s="54">
        <f t="shared" si="10"/>
        <v>0</v>
      </c>
      <c r="O51" s="54">
        <f t="shared" si="11"/>
        <v>0</v>
      </c>
      <c r="P51" s="1"/>
    </row>
    <row r="52" spans="2:16" ht="12.5">
      <c r="B52" s="7" t="str">
        <f t="shared" si="5"/>
        <v/>
      </c>
      <c r="C52" s="50">
        <f>IF(D11="","-",+C51+1)</f>
        <v>2042</v>
      </c>
      <c r="D52" s="55">
        <f>IF(F51+SUM(E$17:E51)=D$10,F51,D$10-SUM(E$17:E51))</f>
        <v>435388.07372689631</v>
      </c>
      <c r="E52" s="377">
        <f>IF(+I14&lt;F51,I14,D52)</f>
        <v>64840.292682926833</v>
      </c>
      <c r="F52" s="55">
        <f t="shared" si="33"/>
        <v>370547.7810439695</v>
      </c>
      <c r="G52" s="378">
        <f t="shared" si="34"/>
        <v>113121.79887045841</v>
      </c>
      <c r="H52" s="363">
        <f t="shared" si="35"/>
        <v>113121.79887045841</v>
      </c>
      <c r="I52" s="52">
        <f t="shared" si="9"/>
        <v>0</v>
      </c>
      <c r="J52" s="52"/>
      <c r="K52" s="129"/>
      <c r="L52" s="54">
        <f t="shared" si="36"/>
        <v>0</v>
      </c>
      <c r="M52" s="129"/>
      <c r="N52" s="54">
        <f t="shared" si="10"/>
        <v>0</v>
      </c>
      <c r="O52" s="54">
        <f t="shared" si="11"/>
        <v>0</v>
      </c>
      <c r="P52" s="1"/>
    </row>
    <row r="53" spans="2:16" ht="12.5">
      <c r="B53" s="7" t="str">
        <f t="shared" si="5"/>
        <v/>
      </c>
      <c r="C53" s="50">
        <f>IF(D11="","-",+C52+1)</f>
        <v>2043</v>
      </c>
      <c r="D53" s="55">
        <f>IF(F52+SUM(E$17:E52)=D$10,F52,D$10-SUM(E$17:E52))</f>
        <v>370547.7810439695</v>
      </c>
      <c r="E53" s="377">
        <f>IF(+I14&lt;F52,I14,D53)</f>
        <v>64840.292682926833</v>
      </c>
      <c r="F53" s="55">
        <f t="shared" si="33"/>
        <v>305707.48836104269</v>
      </c>
      <c r="G53" s="378">
        <f t="shared" si="34"/>
        <v>105352.97465488325</v>
      </c>
      <c r="H53" s="363">
        <f t="shared" si="35"/>
        <v>105352.97465488325</v>
      </c>
      <c r="I53" s="52">
        <f t="shared" si="9"/>
        <v>0</v>
      </c>
      <c r="J53" s="52"/>
      <c r="K53" s="129"/>
      <c r="L53" s="54">
        <f t="shared" si="36"/>
        <v>0</v>
      </c>
      <c r="M53" s="129"/>
      <c r="N53" s="54">
        <f t="shared" si="10"/>
        <v>0</v>
      </c>
      <c r="O53" s="54">
        <f t="shared" si="11"/>
        <v>0</v>
      </c>
      <c r="P53" s="1"/>
    </row>
    <row r="54" spans="2:16" ht="12.5">
      <c r="B54" s="7" t="str">
        <f t="shared" si="5"/>
        <v/>
      </c>
      <c r="C54" s="50">
        <f>IF(D11="","-",+C53+1)</f>
        <v>2044</v>
      </c>
      <c r="D54" s="55">
        <f>IF(F53+SUM(E$17:E53)=D$10,F53,D$10-SUM(E$17:E53))</f>
        <v>305707.48836104269</v>
      </c>
      <c r="E54" s="377">
        <f>IF(+I14&lt;F53,I14,D54)</f>
        <v>64840.292682926833</v>
      </c>
      <c r="F54" s="55">
        <f t="shared" si="33"/>
        <v>240867.19567811585</v>
      </c>
      <c r="G54" s="378">
        <f t="shared" si="34"/>
        <v>97584.150439308069</v>
      </c>
      <c r="H54" s="363">
        <f t="shared" si="35"/>
        <v>97584.150439308069</v>
      </c>
      <c r="I54" s="52">
        <f t="shared" si="9"/>
        <v>0</v>
      </c>
      <c r="J54" s="52"/>
      <c r="K54" s="129"/>
      <c r="L54" s="54">
        <f t="shared" si="36"/>
        <v>0</v>
      </c>
      <c r="M54" s="129"/>
      <c r="N54" s="54">
        <f t="shared" si="10"/>
        <v>0</v>
      </c>
      <c r="O54" s="54">
        <f t="shared" si="11"/>
        <v>0</v>
      </c>
      <c r="P54" s="1"/>
    </row>
    <row r="55" spans="2:16" ht="12.5">
      <c r="B55" s="7" t="str">
        <f t="shared" si="5"/>
        <v/>
      </c>
      <c r="C55" s="50">
        <f>IF(D11="","-",+C54+1)</f>
        <v>2045</v>
      </c>
      <c r="D55" s="55">
        <f>IF(F54+SUM(E$17:E54)=D$10,F54,D$10-SUM(E$17:E54))</f>
        <v>240867.19567811585</v>
      </c>
      <c r="E55" s="377">
        <f>IF(+I14&lt;F54,I14,D55)</f>
        <v>64840.292682926833</v>
      </c>
      <c r="F55" s="55">
        <f t="shared" si="33"/>
        <v>176026.90299518901</v>
      </c>
      <c r="G55" s="378">
        <f t="shared" si="34"/>
        <v>89815.326223732889</v>
      </c>
      <c r="H55" s="363">
        <f t="shared" si="35"/>
        <v>89815.326223732889</v>
      </c>
      <c r="I55" s="52">
        <f t="shared" si="9"/>
        <v>0</v>
      </c>
      <c r="J55" s="52"/>
      <c r="K55" s="129"/>
      <c r="L55" s="54">
        <f t="shared" si="36"/>
        <v>0</v>
      </c>
      <c r="M55" s="129"/>
      <c r="N55" s="54">
        <f t="shared" si="10"/>
        <v>0</v>
      </c>
      <c r="O55" s="54">
        <f t="shared" si="11"/>
        <v>0</v>
      </c>
      <c r="P55" s="1"/>
    </row>
    <row r="56" spans="2:16" ht="12.5">
      <c r="B56" s="7" t="str">
        <f t="shared" si="5"/>
        <v/>
      </c>
      <c r="C56" s="50">
        <f>IF(D11="","-",+C55+1)</f>
        <v>2046</v>
      </c>
      <c r="D56" s="55">
        <f>IF(F55+SUM(E$17:E55)=D$10,F55,D$10-SUM(E$17:E55))</f>
        <v>176026.90299518901</v>
      </c>
      <c r="E56" s="377">
        <f>IF(+I14&lt;F55,I14,D56)</f>
        <v>64840.292682926833</v>
      </c>
      <c r="F56" s="55">
        <f t="shared" si="33"/>
        <v>111186.61031226217</v>
      </c>
      <c r="G56" s="378">
        <f t="shared" si="34"/>
        <v>82046.502008157709</v>
      </c>
      <c r="H56" s="363">
        <f t="shared" si="35"/>
        <v>82046.502008157709</v>
      </c>
      <c r="I56" s="52">
        <f t="shared" si="9"/>
        <v>0</v>
      </c>
      <c r="J56" s="52"/>
      <c r="K56" s="129"/>
      <c r="L56" s="54">
        <f t="shared" si="36"/>
        <v>0</v>
      </c>
      <c r="M56" s="129"/>
      <c r="N56" s="54">
        <f t="shared" si="10"/>
        <v>0</v>
      </c>
      <c r="O56" s="54">
        <f t="shared" si="11"/>
        <v>0</v>
      </c>
      <c r="P56" s="1"/>
    </row>
    <row r="57" spans="2:16" ht="12.5">
      <c r="B57" s="7" t="str">
        <f t="shared" si="5"/>
        <v/>
      </c>
      <c r="C57" s="50">
        <f>IF(D11="","-",+C56+1)</f>
        <v>2047</v>
      </c>
      <c r="D57" s="55">
        <f>IF(F56+SUM(E$17:E56)=D$10,F56,D$10-SUM(E$17:E56))</f>
        <v>111186.61031226217</v>
      </c>
      <c r="E57" s="377">
        <f>IF(+I14&lt;F56,I14,D57)</f>
        <v>64840.292682926833</v>
      </c>
      <c r="F57" s="55">
        <f t="shared" si="33"/>
        <v>46346.317629335339</v>
      </c>
      <c r="G57" s="378">
        <f t="shared" si="34"/>
        <v>74277.67779258253</v>
      </c>
      <c r="H57" s="363">
        <f t="shared" si="35"/>
        <v>74277.67779258253</v>
      </c>
      <c r="I57" s="52">
        <f t="shared" si="9"/>
        <v>0</v>
      </c>
      <c r="J57" s="52"/>
      <c r="K57" s="129"/>
      <c r="L57" s="54">
        <f t="shared" si="36"/>
        <v>0</v>
      </c>
      <c r="M57" s="129"/>
      <c r="N57" s="54">
        <f t="shared" si="10"/>
        <v>0</v>
      </c>
      <c r="O57" s="54">
        <f t="shared" si="11"/>
        <v>0</v>
      </c>
      <c r="P57" s="1"/>
    </row>
    <row r="58" spans="2:16" ht="12.5">
      <c r="B58" s="7" t="str">
        <f t="shared" si="5"/>
        <v/>
      </c>
      <c r="C58" s="50">
        <f>IF(D11="","-",+C57+1)</f>
        <v>2048</v>
      </c>
      <c r="D58" s="55">
        <f>IF(F57+SUM(E$17:E57)=D$10,F57,D$10-SUM(E$17:E57))</f>
        <v>46346.317629335339</v>
      </c>
      <c r="E58" s="377">
        <f>IF(+I14&lt;F57,I14,D58)</f>
        <v>46346.317629335339</v>
      </c>
      <c r="F58" s="55">
        <f t="shared" si="33"/>
        <v>0</v>
      </c>
      <c r="G58" s="378">
        <f t="shared" si="34"/>
        <v>49122.804130269396</v>
      </c>
      <c r="H58" s="363">
        <f t="shared" si="35"/>
        <v>49122.804130269396</v>
      </c>
      <c r="I58" s="52">
        <f t="shared" si="9"/>
        <v>0</v>
      </c>
      <c r="J58" s="52"/>
      <c r="K58" s="129"/>
      <c r="L58" s="54">
        <f t="shared" si="36"/>
        <v>0</v>
      </c>
      <c r="M58" s="129"/>
      <c r="N58" s="54">
        <f t="shared" si="10"/>
        <v>0</v>
      </c>
      <c r="O58" s="54">
        <f t="shared" si="11"/>
        <v>0</v>
      </c>
      <c r="P58" s="1"/>
    </row>
    <row r="59" spans="2:16" ht="12.5">
      <c r="B59" s="7" t="str">
        <f t="shared" si="5"/>
        <v/>
      </c>
      <c r="C59" s="50">
        <f>IF(D11="","-",+C58+1)</f>
        <v>2049</v>
      </c>
      <c r="D59" s="55">
        <f>IF(F58+SUM(E$17:E58)=D$10,F58,D$10-SUM(E$17:E58))</f>
        <v>0</v>
      </c>
      <c r="E59" s="377">
        <f>IF(+I14&lt;F58,I14,D59)</f>
        <v>0</v>
      </c>
      <c r="F59" s="55">
        <f t="shared" si="33"/>
        <v>0</v>
      </c>
      <c r="G59" s="378">
        <f t="shared" si="34"/>
        <v>0</v>
      </c>
      <c r="H59" s="363">
        <f t="shared" si="35"/>
        <v>0</v>
      </c>
      <c r="I59" s="52">
        <f t="shared" si="9"/>
        <v>0</v>
      </c>
      <c r="J59" s="52"/>
      <c r="K59" s="129"/>
      <c r="L59" s="54">
        <f t="shared" si="36"/>
        <v>0</v>
      </c>
      <c r="M59" s="129"/>
      <c r="N59" s="54">
        <f t="shared" si="10"/>
        <v>0</v>
      </c>
      <c r="O59" s="54">
        <f t="shared" si="11"/>
        <v>0</v>
      </c>
      <c r="P59" s="1"/>
    </row>
    <row r="60" spans="2:16" ht="12.5">
      <c r="B60" s="7" t="str">
        <f t="shared" si="5"/>
        <v/>
      </c>
      <c r="C60" s="50">
        <f>IF(D11="","-",+C59+1)</f>
        <v>2050</v>
      </c>
      <c r="D60" s="55">
        <f>IF(F59+SUM(E$17:E59)=D$10,F59,D$10-SUM(E$17:E59))</f>
        <v>0</v>
      </c>
      <c r="E60" s="377">
        <f>IF(+I14&lt;F59,I14,D60)</f>
        <v>0</v>
      </c>
      <c r="F60" s="55">
        <f t="shared" si="33"/>
        <v>0</v>
      </c>
      <c r="G60" s="378">
        <f t="shared" si="34"/>
        <v>0</v>
      </c>
      <c r="H60" s="363">
        <f t="shared" si="35"/>
        <v>0</v>
      </c>
      <c r="I60" s="52">
        <f t="shared" si="9"/>
        <v>0</v>
      </c>
      <c r="J60" s="52"/>
      <c r="K60" s="129"/>
      <c r="L60" s="54">
        <f t="shared" si="36"/>
        <v>0</v>
      </c>
      <c r="M60" s="129"/>
      <c r="N60" s="54">
        <f t="shared" si="10"/>
        <v>0</v>
      </c>
      <c r="O60" s="54">
        <f t="shared" si="11"/>
        <v>0</v>
      </c>
      <c r="P60" s="1"/>
    </row>
    <row r="61" spans="2:16" ht="12.5">
      <c r="B61" s="7" t="str">
        <f t="shared" si="5"/>
        <v/>
      </c>
      <c r="C61" s="50">
        <f>IF(D11="","-",+C60+1)</f>
        <v>2051</v>
      </c>
      <c r="D61" s="55">
        <f>IF(F60+SUM(E$17:E60)=D$10,F60,D$10-SUM(E$17:E60))</f>
        <v>0</v>
      </c>
      <c r="E61" s="377">
        <f>IF(+I14&lt;F60,I14,D61)</f>
        <v>0</v>
      </c>
      <c r="F61" s="55">
        <f t="shared" si="33"/>
        <v>0</v>
      </c>
      <c r="G61" s="378">
        <f t="shared" si="34"/>
        <v>0</v>
      </c>
      <c r="H61" s="363">
        <f t="shared" si="35"/>
        <v>0</v>
      </c>
      <c r="I61" s="52">
        <f t="shared" si="9"/>
        <v>0</v>
      </c>
      <c r="J61" s="52"/>
      <c r="K61" s="129"/>
      <c r="L61" s="54">
        <f t="shared" si="36"/>
        <v>0</v>
      </c>
      <c r="M61" s="129"/>
      <c r="N61" s="54">
        <f t="shared" si="10"/>
        <v>0</v>
      </c>
      <c r="O61" s="54">
        <f t="shared" si="11"/>
        <v>0</v>
      </c>
      <c r="P61" s="1"/>
    </row>
    <row r="62" spans="2:16" ht="12.5">
      <c r="B62" s="7" t="str">
        <f t="shared" si="5"/>
        <v/>
      </c>
      <c r="C62" s="50">
        <f>IF(D11="","-",+C61+1)</f>
        <v>2052</v>
      </c>
      <c r="D62" s="55">
        <f>IF(F61+SUM(E$17:E61)=D$10,F61,D$10-SUM(E$17:E61))</f>
        <v>0</v>
      </c>
      <c r="E62" s="377">
        <f>IF(+I14&lt;F61,I14,D62)</f>
        <v>0</v>
      </c>
      <c r="F62" s="55">
        <f t="shared" si="33"/>
        <v>0</v>
      </c>
      <c r="G62" s="378">
        <f t="shared" si="34"/>
        <v>0</v>
      </c>
      <c r="H62" s="363">
        <f t="shared" si="35"/>
        <v>0</v>
      </c>
      <c r="I62" s="52">
        <f t="shared" si="9"/>
        <v>0</v>
      </c>
      <c r="J62" s="52"/>
      <c r="K62" s="129"/>
      <c r="L62" s="54">
        <f t="shared" si="36"/>
        <v>0</v>
      </c>
      <c r="M62" s="129"/>
      <c r="N62" s="54">
        <f t="shared" si="10"/>
        <v>0</v>
      </c>
      <c r="O62" s="54">
        <f t="shared" si="11"/>
        <v>0</v>
      </c>
      <c r="P62" s="1"/>
    </row>
    <row r="63" spans="2:16" ht="12.5">
      <c r="B63" s="7" t="str">
        <f t="shared" si="5"/>
        <v/>
      </c>
      <c r="C63" s="50">
        <f>IF(D11="","-",+C62+1)</f>
        <v>2053</v>
      </c>
      <c r="D63" s="55">
        <f>IF(F62+SUM(E$17:E62)=D$10,F62,D$10-SUM(E$17:E62))</f>
        <v>0</v>
      </c>
      <c r="E63" s="377">
        <f>IF(+I14&lt;F62,I14,D63)</f>
        <v>0</v>
      </c>
      <c r="F63" s="55">
        <f t="shared" si="33"/>
        <v>0</v>
      </c>
      <c r="G63" s="378">
        <f t="shared" si="34"/>
        <v>0</v>
      </c>
      <c r="H63" s="363">
        <f t="shared" si="35"/>
        <v>0</v>
      </c>
      <c r="I63" s="52">
        <f t="shared" si="9"/>
        <v>0</v>
      </c>
      <c r="J63" s="52"/>
      <c r="K63" s="129"/>
      <c r="L63" s="54">
        <f t="shared" si="36"/>
        <v>0</v>
      </c>
      <c r="M63" s="129"/>
      <c r="N63" s="54">
        <f t="shared" si="10"/>
        <v>0</v>
      </c>
      <c r="O63" s="54">
        <f t="shared" si="11"/>
        <v>0</v>
      </c>
      <c r="P63" s="1"/>
    </row>
    <row r="64" spans="2:16" ht="12.5">
      <c r="B64" s="7" t="str">
        <f t="shared" si="5"/>
        <v/>
      </c>
      <c r="C64" s="50">
        <f>IF(D11="","-",+C63+1)</f>
        <v>2054</v>
      </c>
      <c r="D64" s="55">
        <f>IF(F63+SUM(E$17:E63)=D$10,F63,D$10-SUM(E$17:E63))</f>
        <v>0</v>
      </c>
      <c r="E64" s="377">
        <f>IF(+I14&lt;F63,I14,D64)</f>
        <v>0</v>
      </c>
      <c r="F64" s="55">
        <f t="shared" si="33"/>
        <v>0</v>
      </c>
      <c r="G64" s="378">
        <f t="shared" si="34"/>
        <v>0</v>
      </c>
      <c r="H64" s="363">
        <f t="shared" si="35"/>
        <v>0</v>
      </c>
      <c r="I64" s="52">
        <f t="shared" si="9"/>
        <v>0</v>
      </c>
      <c r="J64" s="52"/>
      <c r="K64" s="129"/>
      <c r="L64" s="54">
        <f t="shared" si="36"/>
        <v>0</v>
      </c>
      <c r="M64" s="129"/>
      <c r="N64" s="54">
        <f t="shared" si="10"/>
        <v>0</v>
      </c>
      <c r="O64" s="54">
        <f t="shared" si="11"/>
        <v>0</v>
      </c>
      <c r="P64" s="1"/>
    </row>
    <row r="65" spans="2:16" ht="12.5">
      <c r="B65" s="7" t="str">
        <f t="shared" si="5"/>
        <v/>
      </c>
      <c r="C65" s="50">
        <f>IF(D11="","-",+C64+1)</f>
        <v>2055</v>
      </c>
      <c r="D65" s="55">
        <f>IF(F64+SUM(E$17:E64)=D$10,F64,D$10-SUM(E$17:E64))</f>
        <v>0</v>
      </c>
      <c r="E65" s="377">
        <f>IF(+I14&lt;F64,I14,D65)</f>
        <v>0</v>
      </c>
      <c r="F65" s="55">
        <f t="shared" si="33"/>
        <v>0</v>
      </c>
      <c r="G65" s="378">
        <f t="shared" si="34"/>
        <v>0</v>
      </c>
      <c r="H65" s="363">
        <f t="shared" si="35"/>
        <v>0</v>
      </c>
      <c r="I65" s="52">
        <f t="shared" si="9"/>
        <v>0</v>
      </c>
      <c r="J65" s="52"/>
      <c r="K65" s="129"/>
      <c r="L65" s="54">
        <f t="shared" si="36"/>
        <v>0</v>
      </c>
      <c r="M65" s="129"/>
      <c r="N65" s="54">
        <f t="shared" si="10"/>
        <v>0</v>
      </c>
      <c r="O65" s="54">
        <f t="shared" si="11"/>
        <v>0</v>
      </c>
      <c r="P65" s="1"/>
    </row>
    <row r="66" spans="2:16" ht="12.5">
      <c r="B66" s="7" t="str">
        <f t="shared" si="5"/>
        <v/>
      </c>
      <c r="C66" s="50">
        <f>IF(D11="","-",+C65+1)</f>
        <v>2056</v>
      </c>
      <c r="D66" s="55">
        <f>IF(F65+SUM(E$17:E65)=D$10,F65,D$10-SUM(E$17:E65))</f>
        <v>0</v>
      </c>
      <c r="E66" s="377">
        <f>IF(+I14&lt;F65,I14,D66)</f>
        <v>0</v>
      </c>
      <c r="F66" s="55">
        <f t="shared" si="33"/>
        <v>0</v>
      </c>
      <c r="G66" s="378">
        <f t="shared" si="34"/>
        <v>0</v>
      </c>
      <c r="H66" s="363">
        <f t="shared" si="35"/>
        <v>0</v>
      </c>
      <c r="I66" s="52">
        <f t="shared" si="9"/>
        <v>0</v>
      </c>
      <c r="J66" s="52"/>
      <c r="K66" s="129"/>
      <c r="L66" s="54">
        <f t="shared" si="36"/>
        <v>0</v>
      </c>
      <c r="M66" s="129"/>
      <c r="N66" s="54">
        <f t="shared" si="10"/>
        <v>0</v>
      </c>
      <c r="O66" s="54">
        <f t="shared" si="11"/>
        <v>0</v>
      </c>
      <c r="P66" s="1"/>
    </row>
    <row r="67" spans="2:16" ht="12.5">
      <c r="B67" s="7" t="str">
        <f t="shared" si="5"/>
        <v/>
      </c>
      <c r="C67" s="50">
        <f>IF(D11="","-",+C66+1)</f>
        <v>2057</v>
      </c>
      <c r="D67" s="55">
        <f>IF(F66+SUM(E$17:E66)=D$10,F66,D$10-SUM(E$17:E66))</f>
        <v>0</v>
      </c>
      <c r="E67" s="377">
        <f>IF(+I14&lt;F66,I14,D67)</f>
        <v>0</v>
      </c>
      <c r="F67" s="55">
        <f t="shared" si="33"/>
        <v>0</v>
      </c>
      <c r="G67" s="378">
        <f t="shared" si="34"/>
        <v>0</v>
      </c>
      <c r="H67" s="363">
        <f t="shared" si="35"/>
        <v>0</v>
      </c>
      <c r="I67" s="52">
        <f t="shared" si="9"/>
        <v>0</v>
      </c>
      <c r="J67" s="52"/>
      <c r="K67" s="129"/>
      <c r="L67" s="54">
        <f t="shared" si="36"/>
        <v>0</v>
      </c>
      <c r="M67" s="129"/>
      <c r="N67" s="54">
        <f t="shared" si="10"/>
        <v>0</v>
      </c>
      <c r="O67" s="54">
        <f t="shared" si="11"/>
        <v>0</v>
      </c>
      <c r="P67" s="1"/>
    </row>
    <row r="68" spans="2:16" ht="12.5">
      <c r="B68" s="7" t="str">
        <f t="shared" si="5"/>
        <v/>
      </c>
      <c r="C68" s="50">
        <f>IF(D11="","-",+C67+1)</f>
        <v>2058</v>
      </c>
      <c r="D68" s="55">
        <f>IF(F67+SUM(E$17:E67)=D$10,F67,D$10-SUM(E$17:E67))</f>
        <v>0</v>
      </c>
      <c r="E68" s="377">
        <f>IF(+I14&lt;F67,I14,D68)</f>
        <v>0</v>
      </c>
      <c r="F68" s="55">
        <f t="shared" si="33"/>
        <v>0</v>
      </c>
      <c r="G68" s="378">
        <f t="shared" si="34"/>
        <v>0</v>
      </c>
      <c r="H68" s="363">
        <f t="shared" si="35"/>
        <v>0</v>
      </c>
      <c r="I68" s="52">
        <f t="shared" si="9"/>
        <v>0</v>
      </c>
      <c r="J68" s="52"/>
      <c r="K68" s="129"/>
      <c r="L68" s="54">
        <f t="shared" si="36"/>
        <v>0</v>
      </c>
      <c r="M68" s="129"/>
      <c r="N68" s="54">
        <f t="shared" si="10"/>
        <v>0</v>
      </c>
      <c r="O68" s="54">
        <f t="shared" si="11"/>
        <v>0</v>
      </c>
      <c r="P68" s="1"/>
    </row>
    <row r="69" spans="2:16" ht="12.5">
      <c r="B69" s="7" t="str">
        <f t="shared" si="5"/>
        <v/>
      </c>
      <c r="C69" s="50">
        <f>IF(D11="","-",+C68+1)</f>
        <v>2059</v>
      </c>
      <c r="D69" s="55">
        <f>IF(F68+SUM(E$17:E68)=D$10,F68,D$10-SUM(E$17:E68))</f>
        <v>0</v>
      </c>
      <c r="E69" s="377">
        <f>IF(+I14&lt;F68,I14,D69)</f>
        <v>0</v>
      </c>
      <c r="F69" s="55">
        <f t="shared" si="33"/>
        <v>0</v>
      </c>
      <c r="G69" s="378">
        <f t="shared" si="34"/>
        <v>0</v>
      </c>
      <c r="H69" s="363">
        <f t="shared" si="35"/>
        <v>0</v>
      </c>
      <c r="I69" s="52">
        <f t="shared" si="9"/>
        <v>0</v>
      </c>
      <c r="J69" s="52"/>
      <c r="K69" s="129"/>
      <c r="L69" s="54">
        <f t="shared" si="36"/>
        <v>0</v>
      </c>
      <c r="M69" s="129"/>
      <c r="N69" s="54">
        <f t="shared" si="10"/>
        <v>0</v>
      </c>
      <c r="O69" s="54">
        <f t="shared" si="11"/>
        <v>0</v>
      </c>
      <c r="P69" s="1"/>
    </row>
    <row r="70" spans="2:16" ht="12.5">
      <c r="B70" s="7" t="str">
        <f t="shared" si="5"/>
        <v/>
      </c>
      <c r="C70" s="50">
        <f>IF(D11="","-",+C69+1)</f>
        <v>2060</v>
      </c>
      <c r="D70" s="55">
        <f>IF(F69+SUM(E$17:E69)=D$10,F69,D$10-SUM(E$17:E69))</f>
        <v>0</v>
      </c>
      <c r="E70" s="377">
        <f>IF(+I14&lt;F69,I14,D70)</f>
        <v>0</v>
      </c>
      <c r="F70" s="55">
        <f t="shared" si="33"/>
        <v>0</v>
      </c>
      <c r="G70" s="378">
        <f t="shared" si="34"/>
        <v>0</v>
      </c>
      <c r="H70" s="363">
        <f t="shared" si="35"/>
        <v>0</v>
      </c>
      <c r="I70" s="52">
        <f t="shared" si="9"/>
        <v>0</v>
      </c>
      <c r="J70" s="52"/>
      <c r="K70" s="129"/>
      <c r="L70" s="54">
        <f t="shared" si="36"/>
        <v>0</v>
      </c>
      <c r="M70" s="129"/>
      <c r="N70" s="54">
        <f t="shared" si="10"/>
        <v>0</v>
      </c>
      <c r="O70" s="54">
        <f t="shared" si="11"/>
        <v>0</v>
      </c>
      <c r="P70" s="1"/>
    </row>
    <row r="71" spans="2:16" ht="12.5">
      <c r="B71" s="7" t="str">
        <f t="shared" si="5"/>
        <v/>
      </c>
      <c r="C71" s="50">
        <f>IF(D11="","-",+C70+1)</f>
        <v>2061</v>
      </c>
      <c r="D71" s="55">
        <f>IF(F70+SUM(E$17:E70)=D$10,F70,D$10-SUM(E$17:E70))</f>
        <v>0</v>
      </c>
      <c r="E71" s="377">
        <f>IF(+I14&lt;F70,I14,D71)</f>
        <v>0</v>
      </c>
      <c r="F71" s="55">
        <f t="shared" si="33"/>
        <v>0</v>
      </c>
      <c r="G71" s="378">
        <f t="shared" si="34"/>
        <v>0</v>
      </c>
      <c r="H71" s="363">
        <f t="shared" si="35"/>
        <v>0</v>
      </c>
      <c r="I71" s="52">
        <f t="shared" si="9"/>
        <v>0</v>
      </c>
      <c r="J71" s="52"/>
      <c r="K71" s="129"/>
      <c r="L71" s="54">
        <f t="shared" si="36"/>
        <v>0</v>
      </c>
      <c r="M71" s="129"/>
      <c r="N71" s="54">
        <f t="shared" si="10"/>
        <v>0</v>
      </c>
      <c r="O71" s="54">
        <f t="shared" si="11"/>
        <v>0</v>
      </c>
      <c r="P71" s="1"/>
    </row>
    <row r="72" spans="2:16" ht="13" thickBot="1">
      <c r="B72" s="7" t="str">
        <f t="shared" si="5"/>
        <v/>
      </c>
      <c r="C72" s="59">
        <f>IF(D11="","-",+C71+1)</f>
        <v>2062</v>
      </c>
      <c r="D72" s="60">
        <f>IF(F71+SUM(E$17:E71)=D$10,F71,D$10-SUM(E$17:E71))</f>
        <v>0</v>
      </c>
      <c r="E72" s="380">
        <f>IF(+I14&lt;F71,I14,D72)</f>
        <v>0</v>
      </c>
      <c r="F72" s="60">
        <f t="shared" si="33"/>
        <v>0</v>
      </c>
      <c r="G72" s="378">
        <f t="shared" si="34"/>
        <v>0</v>
      </c>
      <c r="H72" s="363">
        <f t="shared" si="35"/>
        <v>0</v>
      </c>
      <c r="I72" s="63">
        <f t="shared" si="9"/>
        <v>0</v>
      </c>
      <c r="J72" s="52"/>
      <c r="K72" s="130"/>
      <c r="L72" s="64">
        <f t="shared" si="36"/>
        <v>0</v>
      </c>
      <c r="M72" s="130"/>
      <c r="N72" s="64">
        <f t="shared" si="10"/>
        <v>0</v>
      </c>
      <c r="O72" s="64">
        <f t="shared" si="11"/>
        <v>0</v>
      </c>
      <c r="P72" s="1"/>
    </row>
    <row r="73" spans="2:16" ht="12.5">
      <c r="C73" s="12" t="s">
        <v>78</v>
      </c>
      <c r="D73" s="292"/>
      <c r="E73" s="292">
        <f>SUM(E17:E72)</f>
        <v>2658451.9999999986</v>
      </c>
      <c r="F73" s="292"/>
      <c r="G73" s="292">
        <f>SUM(G17:G72)</f>
        <v>9655586.623868851</v>
      </c>
      <c r="H73" s="292">
        <f>SUM(H17:H72)</f>
        <v>9655586.623868851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2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2:16" ht="13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45 of 77</v>
      </c>
    </row>
    <row r="84" spans="1:16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</row>
    <row r="86" spans="1:16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247463.41604259165</v>
      </c>
      <c r="N87" s="386">
        <f>IF(J92&lt;D11,0,VLOOKUP(J92,C17:O72,11))</f>
        <v>247463.41604259165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318753.12325153017</v>
      </c>
      <c r="N88" s="389">
        <f>IF(J92&lt;D11,0,VLOOKUP(J92,C99:P154,7))</f>
        <v>318753.12325153017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CHAMBER SPRINGS - TONTITOWN 161KV CKT 1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71289.707208938518</v>
      </c>
      <c r="N89" s="391">
        <f>+N88-N87</f>
        <v>71289.707208938518</v>
      </c>
      <c r="O89" s="392">
        <f>+O88-O87</f>
        <v>0</v>
      </c>
      <c r="P89" s="1"/>
    </row>
    <row r="90" spans="1:16" ht="13.5" thickBot="1">
      <c r="C90" s="29"/>
      <c r="D90" s="443" t="str">
        <f>+S.044!D90</f>
        <v xml:space="preserve">***Sch. 11 recovery commenced in the 2015 rate year.  Beg Bal = to depreciated balance as of 1/1/15. *** </v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</row>
    <row r="91" spans="1:16" ht="13.5" thickBot="1">
      <c r="C91" s="75" t="s">
        <v>85</v>
      </c>
      <c r="D91" s="91" t="str">
        <f>+D9</f>
        <v>TP2005152</v>
      </c>
      <c r="E91" s="76"/>
      <c r="F91" s="76"/>
      <c r="G91" s="76"/>
      <c r="H91" s="76"/>
      <c r="I91" s="76"/>
      <c r="J91" s="76"/>
    </row>
    <row r="92" spans="1:16" ht="13">
      <c r="C92" s="34" t="s">
        <v>51</v>
      </c>
      <c r="D92" s="427">
        <v>2658452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</row>
    <row r="93" spans="1:16" ht="12.5">
      <c r="C93" s="34" t="s">
        <v>54</v>
      </c>
      <c r="D93" s="88">
        <f>D11</f>
        <v>2007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88">
        <f>D12</f>
        <v>3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60419.36363636364</v>
      </c>
      <c r="K96" s="292"/>
      <c r="L96" s="292"/>
      <c r="M96" s="292"/>
      <c r="N96" s="292"/>
      <c r="O96" s="292"/>
      <c r="P96" s="1"/>
    </row>
    <row r="97" spans="1:16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</row>
    <row r="99" spans="1:16" ht="12.5">
      <c r="C99" s="50">
        <f>IF(D93= "","-",D93)</f>
        <v>2007</v>
      </c>
      <c r="D99" s="12"/>
      <c r="E99" s="378"/>
      <c r="F99" s="55"/>
      <c r="G99" s="83"/>
      <c r="H99" s="415"/>
      <c r="I99" s="416"/>
      <c r="J99" s="54">
        <f t="shared" ref="J99:J108" si="37">+I99-H99</f>
        <v>0</v>
      </c>
      <c r="K99" s="54"/>
      <c r="L99" s="112"/>
      <c r="M99" s="53">
        <f t="shared" ref="M99:M130" si="38">IF(L99&lt;&gt;0,+H99-L99,0)</f>
        <v>0</v>
      </c>
      <c r="N99" s="112"/>
      <c r="O99" s="53">
        <f t="shared" ref="O99:O130" si="39">IF(N99&lt;&gt;0,+I99-N99,0)</f>
        <v>0</v>
      </c>
      <c r="P99" s="53">
        <f t="shared" ref="P99:P130" si="40">+O99-M99</f>
        <v>0</v>
      </c>
    </row>
    <row r="100" spans="1:16" ht="12.5">
      <c r="B100" s="7" t="str">
        <f>IF(D100=F99,"","IU")</f>
        <v/>
      </c>
      <c r="C100" s="50">
        <f>IF(D93="","-",+C99+1)</f>
        <v>2008</v>
      </c>
      <c r="D100" s="12"/>
      <c r="E100" s="377"/>
      <c r="F100" s="55"/>
      <c r="G100" s="55"/>
      <c r="H100" s="379"/>
      <c r="I100" s="398"/>
      <c r="J100" s="54">
        <f t="shared" si="37"/>
        <v>0</v>
      </c>
      <c r="K100" s="54"/>
      <c r="L100" s="113"/>
      <c r="M100" s="54">
        <f t="shared" si="38"/>
        <v>0</v>
      </c>
      <c r="N100" s="113"/>
      <c r="O100" s="54">
        <f t="shared" si="39"/>
        <v>0</v>
      </c>
      <c r="P100" s="54">
        <f t="shared" si="40"/>
        <v>0</v>
      </c>
    </row>
    <row r="101" spans="1:16" ht="12.5">
      <c r="B101" s="7" t="str">
        <f t="shared" ref="B101:B154" si="41">IF(D101=F100,"","IU")</f>
        <v/>
      </c>
      <c r="C101" s="50">
        <f>IF(D93="","-",+C100+1)</f>
        <v>2009</v>
      </c>
      <c r="D101" s="12"/>
      <c r="E101" s="377"/>
      <c r="F101" s="55"/>
      <c r="G101" s="55"/>
      <c r="H101" s="379"/>
      <c r="I101" s="398"/>
      <c r="J101" s="54">
        <f t="shared" si="37"/>
        <v>0</v>
      </c>
      <c r="K101" s="54"/>
      <c r="L101" s="113"/>
      <c r="M101" s="54">
        <f t="shared" si="38"/>
        <v>0</v>
      </c>
      <c r="N101" s="113"/>
      <c r="O101" s="54">
        <f t="shared" si="39"/>
        <v>0</v>
      </c>
      <c r="P101" s="54">
        <f t="shared" si="40"/>
        <v>0</v>
      </c>
    </row>
    <row r="102" spans="1:16" ht="12.5">
      <c r="B102" s="7" t="str">
        <f t="shared" si="41"/>
        <v/>
      </c>
      <c r="C102" s="50">
        <f>IF(D93="","-",+C101+1)</f>
        <v>2010</v>
      </c>
      <c r="D102" s="12"/>
      <c r="E102" s="377"/>
      <c r="F102" s="55"/>
      <c r="G102" s="55"/>
      <c r="H102" s="379"/>
      <c r="I102" s="398"/>
      <c r="J102" s="54">
        <f t="shared" si="37"/>
        <v>0</v>
      </c>
      <c r="K102" s="54"/>
      <c r="L102" s="113"/>
      <c r="M102" s="54">
        <f t="shared" si="38"/>
        <v>0</v>
      </c>
      <c r="N102" s="113"/>
      <c r="O102" s="54">
        <f t="shared" si="39"/>
        <v>0</v>
      </c>
      <c r="P102" s="54">
        <f t="shared" si="40"/>
        <v>0</v>
      </c>
    </row>
    <row r="103" spans="1:16" ht="12.5">
      <c r="B103" s="7" t="str">
        <f t="shared" si="41"/>
        <v/>
      </c>
      <c r="C103" s="50">
        <f>IF(D93="","-",+C102+1)</f>
        <v>2011</v>
      </c>
      <c r="D103" s="12"/>
      <c r="E103" s="377"/>
      <c r="F103" s="55"/>
      <c r="G103" s="55"/>
      <c r="H103" s="379"/>
      <c r="I103" s="398"/>
      <c r="J103" s="54">
        <f t="shared" si="37"/>
        <v>0</v>
      </c>
      <c r="K103" s="54"/>
      <c r="L103" s="113"/>
      <c r="M103" s="54">
        <f t="shared" si="38"/>
        <v>0</v>
      </c>
      <c r="N103" s="113"/>
      <c r="O103" s="54">
        <f t="shared" si="39"/>
        <v>0</v>
      </c>
      <c r="P103" s="54">
        <f t="shared" si="40"/>
        <v>0</v>
      </c>
    </row>
    <row r="104" spans="1:16" ht="12.5">
      <c r="B104" s="7" t="str">
        <f t="shared" si="41"/>
        <v/>
      </c>
      <c r="C104" s="50">
        <f>IF(D93="","-",+C103+1)</f>
        <v>2012</v>
      </c>
      <c r="D104" s="12"/>
      <c r="E104" s="377"/>
      <c r="F104" s="55"/>
      <c r="G104" s="55"/>
      <c r="H104" s="379"/>
      <c r="I104" s="398"/>
      <c r="J104" s="54">
        <f t="shared" si="37"/>
        <v>0</v>
      </c>
      <c r="K104" s="54"/>
      <c r="L104" s="113"/>
      <c r="M104" s="54">
        <f t="shared" si="38"/>
        <v>0</v>
      </c>
      <c r="N104" s="113"/>
      <c r="O104" s="54">
        <f t="shared" si="39"/>
        <v>0</v>
      </c>
      <c r="P104" s="54">
        <f t="shared" si="40"/>
        <v>0</v>
      </c>
    </row>
    <row r="105" spans="1:16" ht="12.5">
      <c r="B105" s="7" t="str">
        <f t="shared" si="41"/>
        <v/>
      </c>
      <c r="C105" s="50">
        <f>IF(D93="","-",+C104+1)</f>
        <v>2013</v>
      </c>
      <c r="D105" s="12"/>
      <c r="E105" s="377"/>
      <c r="F105" s="55"/>
      <c r="G105" s="55"/>
      <c r="H105" s="379"/>
      <c r="I105" s="398"/>
      <c r="J105" s="54">
        <f t="shared" si="37"/>
        <v>0</v>
      </c>
      <c r="K105" s="54"/>
      <c r="L105" s="113"/>
      <c r="M105" s="54">
        <f t="shared" si="38"/>
        <v>0</v>
      </c>
      <c r="N105" s="113"/>
      <c r="O105" s="54">
        <f t="shared" si="39"/>
        <v>0</v>
      </c>
      <c r="P105" s="54">
        <f t="shared" si="40"/>
        <v>0</v>
      </c>
    </row>
    <row r="106" spans="1:16" ht="12.5">
      <c r="B106" s="7" t="str">
        <f t="shared" si="41"/>
        <v/>
      </c>
      <c r="C106" s="50">
        <f>IF(D93="","-",+C105+1)</f>
        <v>2014</v>
      </c>
      <c r="D106" s="12"/>
      <c r="E106" s="377"/>
      <c r="F106" s="55"/>
      <c r="G106" s="55"/>
      <c r="H106" s="379"/>
      <c r="I106" s="398"/>
      <c r="J106" s="54">
        <f t="shared" si="37"/>
        <v>0</v>
      </c>
      <c r="K106" s="54"/>
      <c r="L106" s="113"/>
      <c r="M106" s="54">
        <f t="shared" si="38"/>
        <v>0</v>
      </c>
      <c r="N106" s="113"/>
      <c r="O106" s="54">
        <f t="shared" si="39"/>
        <v>0</v>
      </c>
      <c r="P106" s="54">
        <f t="shared" si="40"/>
        <v>0</v>
      </c>
    </row>
    <row r="107" spans="1:16" ht="12.5">
      <c r="B107" s="7" t="str">
        <f t="shared" si="41"/>
        <v>IU</v>
      </c>
      <c r="C107" s="50">
        <f>IF(D93="","-",+C106+1)</f>
        <v>2015</v>
      </c>
      <c r="D107" s="428">
        <v>2167904.3095238092</v>
      </c>
      <c r="E107" s="429">
        <v>51616.769274376413</v>
      </c>
      <c r="F107" s="430">
        <v>2116287.5402494329</v>
      </c>
      <c r="G107" s="430">
        <v>2142095.9248866211</v>
      </c>
      <c r="H107" s="432">
        <v>333878.34559727815</v>
      </c>
      <c r="I107" s="433">
        <v>333878.34559727815</v>
      </c>
      <c r="J107" s="54">
        <f t="shared" si="37"/>
        <v>0</v>
      </c>
      <c r="K107" s="54"/>
      <c r="L107" s="113">
        <f t="shared" ref="L107:L112" si="42">+H107</f>
        <v>333878.34559727815</v>
      </c>
      <c r="M107" s="54">
        <f t="shared" si="38"/>
        <v>0</v>
      </c>
      <c r="N107" s="113">
        <f t="shared" ref="N107:N112" si="43">+I107</f>
        <v>333878.34559727815</v>
      </c>
      <c r="O107" s="54">
        <f t="shared" si="39"/>
        <v>0</v>
      </c>
      <c r="P107" s="54">
        <f t="shared" si="40"/>
        <v>0</v>
      </c>
    </row>
    <row r="108" spans="1:16" ht="12.5">
      <c r="B108" s="7" t="str">
        <f t="shared" si="41"/>
        <v>IU</v>
      </c>
      <c r="C108" s="50">
        <f>IF(D93="","-",+C107+1)</f>
        <v>2016</v>
      </c>
      <c r="D108" s="428">
        <v>2606835.2307256237</v>
      </c>
      <c r="E108" s="429">
        <v>61824.465116279069</v>
      </c>
      <c r="F108" s="430">
        <v>2545010.7656093445</v>
      </c>
      <c r="G108" s="430">
        <v>2575922.9981674841</v>
      </c>
      <c r="H108" s="432">
        <v>388837.85956536332</v>
      </c>
      <c r="I108" s="433">
        <v>388837.85956536332</v>
      </c>
      <c r="J108" s="54">
        <f t="shared" si="37"/>
        <v>0</v>
      </c>
      <c r="K108" s="54"/>
      <c r="L108" s="113">
        <f t="shared" si="42"/>
        <v>388837.85956536332</v>
      </c>
      <c r="M108" s="54">
        <f t="shared" ref="M108:M113" si="44">IF(L108&lt;&gt;0,+H108-L108,0)</f>
        <v>0</v>
      </c>
      <c r="N108" s="113">
        <f t="shared" si="43"/>
        <v>388837.85956536332</v>
      </c>
      <c r="O108" s="54">
        <f>IF(N108&lt;&gt;0,+I108-N108,0)</f>
        <v>0</v>
      </c>
      <c r="P108" s="54">
        <f>+O108-M108</f>
        <v>0</v>
      </c>
    </row>
    <row r="109" spans="1:16" ht="12.5">
      <c r="B109" s="7" t="str">
        <f t="shared" si="41"/>
        <v/>
      </c>
      <c r="C109" s="50">
        <f>IF(D93="","-",+C108+1)</f>
        <v>2017</v>
      </c>
      <c r="D109" s="428">
        <v>2545010.7656093445</v>
      </c>
      <c r="E109" s="429">
        <v>63296.476190476191</v>
      </c>
      <c r="F109" s="430">
        <v>2481714.2894188683</v>
      </c>
      <c r="G109" s="430">
        <v>2513362.5275141066</v>
      </c>
      <c r="H109" s="432">
        <v>368598.28609591222</v>
      </c>
      <c r="I109" s="433">
        <v>368598.28609591222</v>
      </c>
      <c r="J109" s="54">
        <f t="shared" ref="J109:J154" si="45">+I109-H109</f>
        <v>0</v>
      </c>
      <c r="K109" s="54"/>
      <c r="L109" s="113">
        <f t="shared" si="42"/>
        <v>368598.28609591222</v>
      </c>
      <c r="M109" s="54">
        <f t="shared" si="44"/>
        <v>0</v>
      </c>
      <c r="N109" s="113">
        <f t="shared" si="43"/>
        <v>368598.28609591222</v>
      </c>
      <c r="O109" s="54">
        <f>IF(N109&lt;&gt;0,+I109-N109,0)</f>
        <v>0</v>
      </c>
      <c r="P109" s="54">
        <f>+O109-M109</f>
        <v>0</v>
      </c>
    </row>
    <row r="110" spans="1:16" ht="12.5">
      <c r="B110" s="7" t="str">
        <f t="shared" si="41"/>
        <v/>
      </c>
      <c r="C110" s="50">
        <f>IF(D93="","-",+C109+1)</f>
        <v>2018</v>
      </c>
      <c r="D110" s="428">
        <v>2481714.2894188683</v>
      </c>
      <c r="E110" s="429">
        <v>63296.476190476191</v>
      </c>
      <c r="F110" s="430">
        <v>2418417.813228392</v>
      </c>
      <c r="G110" s="430">
        <v>2450066.0513236299</v>
      </c>
      <c r="H110" s="432">
        <v>322034.68677163479</v>
      </c>
      <c r="I110" s="433">
        <v>322034.68677163479</v>
      </c>
      <c r="J110" s="54">
        <f t="shared" si="45"/>
        <v>0</v>
      </c>
      <c r="K110" s="54"/>
      <c r="L110" s="113">
        <f t="shared" si="42"/>
        <v>322034.68677163479</v>
      </c>
      <c r="M110" s="54">
        <f t="shared" si="44"/>
        <v>0</v>
      </c>
      <c r="N110" s="113">
        <f t="shared" si="43"/>
        <v>322034.68677163479</v>
      </c>
      <c r="O110" s="54">
        <f>IF(N110&lt;&gt;0,+I110-N110,0)</f>
        <v>0</v>
      </c>
      <c r="P110" s="54">
        <f t="shared" si="40"/>
        <v>0</v>
      </c>
    </row>
    <row r="111" spans="1:16" ht="12.5">
      <c r="B111" s="7" t="str">
        <f t="shared" si="41"/>
        <v/>
      </c>
      <c r="C111" s="50">
        <f>IF(D93="","-",+C110+1)</f>
        <v>2019</v>
      </c>
      <c r="D111" s="428">
        <v>2418417.813228392</v>
      </c>
      <c r="E111" s="429">
        <v>61824.465116279069</v>
      </c>
      <c r="F111" s="430">
        <v>2356593.3481121128</v>
      </c>
      <c r="G111" s="430">
        <v>2387505.5806702524</v>
      </c>
      <c r="H111" s="432">
        <v>317384.36734344519</v>
      </c>
      <c r="I111" s="433">
        <v>317384.36734344519</v>
      </c>
      <c r="J111" s="54">
        <f t="shared" si="45"/>
        <v>0</v>
      </c>
      <c r="K111" s="54"/>
      <c r="L111" s="113">
        <f t="shared" si="42"/>
        <v>317384.36734344519</v>
      </c>
      <c r="M111" s="54">
        <f t="shared" si="44"/>
        <v>0</v>
      </c>
      <c r="N111" s="113">
        <f t="shared" si="43"/>
        <v>317384.36734344519</v>
      </c>
      <c r="O111" s="54">
        <f t="shared" si="39"/>
        <v>0</v>
      </c>
      <c r="P111" s="54">
        <f t="shared" si="40"/>
        <v>0</v>
      </c>
    </row>
    <row r="112" spans="1:16" ht="12.5">
      <c r="B112" s="7" t="str">
        <f t="shared" si="41"/>
        <v/>
      </c>
      <c r="C112" s="50">
        <f>IF(D93="","-",+C111+1)</f>
        <v>2020</v>
      </c>
      <c r="D112" s="428">
        <v>2356593.3481121128</v>
      </c>
      <c r="E112" s="429">
        <v>63296.476190476191</v>
      </c>
      <c r="F112" s="430">
        <v>2293296.8719216366</v>
      </c>
      <c r="G112" s="430">
        <v>2324945.110016875</v>
      </c>
      <c r="H112" s="432">
        <v>313399.73202884034</v>
      </c>
      <c r="I112" s="433">
        <v>313399.73202884034</v>
      </c>
      <c r="J112" s="54">
        <f t="shared" si="45"/>
        <v>0</v>
      </c>
      <c r="K112" s="54"/>
      <c r="L112" s="113">
        <f t="shared" si="42"/>
        <v>313399.73202884034</v>
      </c>
      <c r="M112" s="54">
        <f t="shared" si="44"/>
        <v>0</v>
      </c>
      <c r="N112" s="113">
        <f t="shared" si="43"/>
        <v>313399.73202884034</v>
      </c>
      <c r="O112" s="54">
        <f t="shared" si="39"/>
        <v>0</v>
      </c>
      <c r="P112" s="54">
        <f t="shared" si="40"/>
        <v>0</v>
      </c>
    </row>
    <row r="113" spans="2:16" ht="12.5">
      <c r="B113" s="7" t="str">
        <f t="shared" si="41"/>
        <v/>
      </c>
      <c r="C113" s="50">
        <f>IF(D93="","-",+C112+1)</f>
        <v>2021</v>
      </c>
      <c r="D113" s="428">
        <v>2293296.8719216366</v>
      </c>
      <c r="E113" s="429">
        <v>64840.292682926833</v>
      </c>
      <c r="F113" s="430">
        <v>2228456.57923871</v>
      </c>
      <c r="G113" s="430">
        <v>2260876.7255801735</v>
      </c>
      <c r="H113" s="432">
        <v>321481.96510916646</v>
      </c>
      <c r="I113" s="433">
        <v>321481.96510916646</v>
      </c>
      <c r="J113" s="54">
        <f t="shared" si="45"/>
        <v>0</v>
      </c>
      <c r="K113" s="54"/>
      <c r="L113" s="113">
        <f t="shared" ref="L113" si="46">+H113</f>
        <v>321481.96510916646</v>
      </c>
      <c r="M113" s="54">
        <f t="shared" si="44"/>
        <v>0</v>
      </c>
      <c r="N113" s="113">
        <f t="shared" ref="N113" si="47">+I113</f>
        <v>321481.96510916646</v>
      </c>
      <c r="O113" s="54">
        <f t="shared" ref="O113" si="48">IF(N113&lt;&gt;0,+I113-N113,0)</f>
        <v>0</v>
      </c>
      <c r="P113" s="54">
        <f t="shared" ref="P113" si="49">+O113-M113</f>
        <v>0</v>
      </c>
    </row>
    <row r="114" spans="2:16" ht="13">
      <c r="B114" s="7" t="str">
        <f t="shared" si="41"/>
        <v/>
      </c>
      <c r="C114" s="459">
        <f>IF(D93="","-",+C113+1)</f>
        <v>2022</v>
      </c>
      <c r="D114" s="12">
        <v>2228456.57923871</v>
      </c>
      <c r="E114" s="377">
        <v>63296.476190476191</v>
      </c>
      <c r="F114" s="55">
        <v>2165160.1030482338</v>
      </c>
      <c r="G114" s="55">
        <v>2196808.3411434721</v>
      </c>
      <c r="H114" s="379">
        <v>321328.84551876556</v>
      </c>
      <c r="I114" s="398">
        <v>321328.84551876556</v>
      </c>
      <c r="J114" s="54">
        <f t="shared" si="45"/>
        <v>0</v>
      </c>
      <c r="K114" s="54"/>
      <c r="L114" s="129"/>
      <c r="M114" s="54">
        <f t="shared" si="38"/>
        <v>0</v>
      </c>
      <c r="N114" s="129"/>
      <c r="O114" s="54">
        <f t="shared" si="39"/>
        <v>0</v>
      </c>
      <c r="P114" s="54">
        <f t="shared" si="40"/>
        <v>0</v>
      </c>
    </row>
    <row r="115" spans="2:16" ht="12.5">
      <c r="B115" s="7" t="str">
        <f t="shared" si="41"/>
        <v/>
      </c>
      <c r="C115" s="50">
        <f>IF(D93="","-",+C114+1)</f>
        <v>2023</v>
      </c>
      <c r="D115" s="12">
        <f>IF(F114+SUM(E$99:E114)=D$92,F114,D$92-SUM(E$99:E114))</f>
        <v>2165160.1030482338</v>
      </c>
      <c r="E115" s="377">
        <f t="shared" ref="E115:E154" si="50">IF(+$J$96&lt;F114,$J$96,D115)</f>
        <v>60419.36363636364</v>
      </c>
      <c r="F115" s="55">
        <f t="shared" ref="F115:F154" si="51">+D115-E115</f>
        <v>2104740.73941187</v>
      </c>
      <c r="G115" s="55">
        <f t="shared" ref="G115:G154" si="52">+(F115+D115)/2</f>
        <v>2134950.4212300517</v>
      </c>
      <c r="H115" s="379">
        <f t="shared" ref="H115:H154" si="53">+J$94*G115+E115</f>
        <v>326276.92546437448</v>
      </c>
      <c r="I115" s="398">
        <f t="shared" ref="I115:I154" si="54">+J$95*G115+E115</f>
        <v>326276.92546437448</v>
      </c>
      <c r="J115" s="54">
        <f t="shared" si="45"/>
        <v>0</v>
      </c>
      <c r="K115" s="54"/>
      <c r="L115" s="129"/>
      <c r="M115" s="54">
        <f t="shared" si="38"/>
        <v>0</v>
      </c>
      <c r="N115" s="129"/>
      <c r="O115" s="54">
        <f t="shared" si="39"/>
        <v>0</v>
      </c>
      <c r="P115" s="54">
        <f t="shared" si="40"/>
        <v>0</v>
      </c>
    </row>
    <row r="116" spans="2:16" ht="12.5">
      <c r="B116" s="7" t="str">
        <f t="shared" si="41"/>
        <v/>
      </c>
      <c r="C116" s="50">
        <f>IF(D93="","-",+C115+1)</f>
        <v>2024</v>
      </c>
      <c r="D116" s="12">
        <f>IF(F115+SUM(E$99:E115)=D$92,F115,D$92-SUM(E$99:E115))</f>
        <v>2104740.73941187</v>
      </c>
      <c r="E116" s="377">
        <f t="shared" si="50"/>
        <v>60419.36363636364</v>
      </c>
      <c r="F116" s="55">
        <f t="shared" si="51"/>
        <v>2044321.3757755065</v>
      </c>
      <c r="G116" s="55">
        <f t="shared" si="52"/>
        <v>2074531.0575936884</v>
      </c>
      <c r="H116" s="379">
        <f t="shared" si="53"/>
        <v>318753.12325153017</v>
      </c>
      <c r="I116" s="398">
        <f t="shared" si="54"/>
        <v>318753.12325153017</v>
      </c>
      <c r="J116" s="54">
        <f t="shared" si="45"/>
        <v>0</v>
      </c>
      <c r="K116" s="54"/>
      <c r="L116" s="129"/>
      <c r="M116" s="54">
        <f t="shared" si="38"/>
        <v>0</v>
      </c>
      <c r="N116" s="129"/>
      <c r="O116" s="54">
        <f t="shared" si="39"/>
        <v>0</v>
      </c>
      <c r="P116" s="54">
        <f t="shared" si="40"/>
        <v>0</v>
      </c>
    </row>
    <row r="117" spans="2:16" ht="12.5">
      <c r="B117" s="7" t="str">
        <f t="shared" si="41"/>
        <v/>
      </c>
      <c r="C117" s="50">
        <f>IF(D93="","-",+C116+1)</f>
        <v>2025</v>
      </c>
      <c r="D117" s="12">
        <f>IF(F116+SUM(E$99:E116)=D$92,F116,D$92-SUM(E$99:E116))</f>
        <v>2044321.3757755065</v>
      </c>
      <c r="E117" s="377">
        <f t="shared" si="50"/>
        <v>60419.36363636364</v>
      </c>
      <c r="F117" s="55">
        <f t="shared" si="51"/>
        <v>1983902.012139143</v>
      </c>
      <c r="G117" s="55">
        <f t="shared" si="52"/>
        <v>2014111.6939573246</v>
      </c>
      <c r="H117" s="379">
        <f t="shared" si="53"/>
        <v>311229.3210386858</v>
      </c>
      <c r="I117" s="398">
        <f t="shared" si="54"/>
        <v>311229.3210386858</v>
      </c>
      <c r="J117" s="54">
        <f t="shared" si="45"/>
        <v>0</v>
      </c>
      <c r="K117" s="54"/>
      <c r="L117" s="129"/>
      <c r="M117" s="54">
        <f t="shared" si="38"/>
        <v>0</v>
      </c>
      <c r="N117" s="129"/>
      <c r="O117" s="54">
        <f t="shared" si="39"/>
        <v>0</v>
      </c>
      <c r="P117" s="54">
        <f t="shared" si="40"/>
        <v>0</v>
      </c>
    </row>
    <row r="118" spans="2:16" ht="12.5">
      <c r="B118" s="7" t="str">
        <f t="shared" si="41"/>
        <v/>
      </c>
      <c r="C118" s="50">
        <f>IF(D93="","-",+C117+1)</f>
        <v>2026</v>
      </c>
      <c r="D118" s="12">
        <f>IF(F117+SUM(E$99:E117)=D$92,F117,D$92-SUM(E$99:E117))</f>
        <v>1983902.012139143</v>
      </c>
      <c r="E118" s="377">
        <f t="shared" si="50"/>
        <v>60419.36363636364</v>
      </c>
      <c r="F118" s="55">
        <f t="shared" si="51"/>
        <v>1923482.6485027794</v>
      </c>
      <c r="G118" s="55">
        <f t="shared" si="52"/>
        <v>1953692.3303209613</v>
      </c>
      <c r="H118" s="379">
        <f t="shared" si="53"/>
        <v>303705.51882584154</v>
      </c>
      <c r="I118" s="398">
        <f t="shared" si="54"/>
        <v>303705.51882584154</v>
      </c>
      <c r="J118" s="54">
        <f t="shared" si="45"/>
        <v>0</v>
      </c>
      <c r="K118" s="54"/>
      <c r="L118" s="129"/>
      <c r="M118" s="54">
        <f t="shared" si="38"/>
        <v>0</v>
      </c>
      <c r="N118" s="129"/>
      <c r="O118" s="54">
        <f t="shared" si="39"/>
        <v>0</v>
      </c>
      <c r="P118" s="54">
        <f t="shared" si="40"/>
        <v>0</v>
      </c>
    </row>
    <row r="119" spans="2:16" ht="12.5">
      <c r="B119" s="7" t="str">
        <f t="shared" si="41"/>
        <v/>
      </c>
      <c r="C119" s="50">
        <f>IF(D93="","-",+C118+1)</f>
        <v>2027</v>
      </c>
      <c r="D119" s="12">
        <f>IF(F118+SUM(E$99:E118)=D$92,F118,D$92-SUM(E$99:E118))</f>
        <v>1923482.6485027794</v>
      </c>
      <c r="E119" s="377">
        <f t="shared" si="50"/>
        <v>60419.36363636364</v>
      </c>
      <c r="F119" s="55">
        <f t="shared" si="51"/>
        <v>1863063.2848664159</v>
      </c>
      <c r="G119" s="55">
        <f t="shared" si="52"/>
        <v>1893272.9666845975</v>
      </c>
      <c r="H119" s="379">
        <f t="shared" si="53"/>
        <v>296181.71661299717</v>
      </c>
      <c r="I119" s="398">
        <f t="shared" si="54"/>
        <v>296181.71661299717</v>
      </c>
      <c r="J119" s="54">
        <f t="shared" si="45"/>
        <v>0</v>
      </c>
      <c r="K119" s="54"/>
      <c r="L119" s="129"/>
      <c r="M119" s="54">
        <f t="shared" si="38"/>
        <v>0</v>
      </c>
      <c r="N119" s="129"/>
      <c r="O119" s="54">
        <f t="shared" si="39"/>
        <v>0</v>
      </c>
      <c r="P119" s="54">
        <f t="shared" si="40"/>
        <v>0</v>
      </c>
    </row>
    <row r="120" spans="2:16" ht="12.5">
      <c r="B120" s="7" t="str">
        <f t="shared" si="41"/>
        <v/>
      </c>
      <c r="C120" s="50">
        <f>IF(D93="","-",+C119+1)</f>
        <v>2028</v>
      </c>
      <c r="D120" s="12">
        <f>IF(F119+SUM(E$99:E119)=D$92,F119,D$92-SUM(E$99:E119))</f>
        <v>1863063.2848664159</v>
      </c>
      <c r="E120" s="377">
        <f t="shared" si="50"/>
        <v>60419.36363636364</v>
      </c>
      <c r="F120" s="55">
        <f t="shared" si="51"/>
        <v>1802643.9212300524</v>
      </c>
      <c r="G120" s="55">
        <f t="shared" si="52"/>
        <v>1832853.6030482342</v>
      </c>
      <c r="H120" s="379">
        <f t="shared" si="53"/>
        <v>288657.91440015286</v>
      </c>
      <c r="I120" s="398">
        <f t="shared" si="54"/>
        <v>288657.91440015286</v>
      </c>
      <c r="J120" s="54">
        <f t="shared" si="45"/>
        <v>0</v>
      </c>
      <c r="K120" s="54"/>
      <c r="L120" s="129"/>
      <c r="M120" s="54">
        <f t="shared" si="38"/>
        <v>0</v>
      </c>
      <c r="N120" s="129"/>
      <c r="O120" s="54">
        <f t="shared" si="39"/>
        <v>0</v>
      </c>
      <c r="P120" s="54">
        <f t="shared" si="40"/>
        <v>0</v>
      </c>
    </row>
    <row r="121" spans="2:16" ht="12.5">
      <c r="B121" s="7" t="str">
        <f t="shared" si="41"/>
        <v/>
      </c>
      <c r="C121" s="50">
        <f>IF(D93="","-",+C120+1)</f>
        <v>2029</v>
      </c>
      <c r="D121" s="12">
        <f>IF(F120+SUM(E$99:E120)=D$92,F120,D$92-SUM(E$99:E120))</f>
        <v>1802643.9212300524</v>
      </c>
      <c r="E121" s="377">
        <f t="shared" si="50"/>
        <v>60419.36363636364</v>
      </c>
      <c r="F121" s="55">
        <f t="shared" si="51"/>
        <v>1742224.5575936888</v>
      </c>
      <c r="G121" s="55">
        <f t="shared" si="52"/>
        <v>1772434.2394118705</v>
      </c>
      <c r="H121" s="379">
        <f t="shared" si="53"/>
        <v>281134.11218730855</v>
      </c>
      <c r="I121" s="398">
        <f t="shared" si="54"/>
        <v>281134.11218730855</v>
      </c>
      <c r="J121" s="54">
        <f t="shared" si="45"/>
        <v>0</v>
      </c>
      <c r="K121" s="54"/>
      <c r="L121" s="129"/>
      <c r="M121" s="54">
        <f t="shared" si="38"/>
        <v>0</v>
      </c>
      <c r="N121" s="129"/>
      <c r="O121" s="54">
        <f t="shared" si="39"/>
        <v>0</v>
      </c>
      <c r="P121" s="54">
        <f t="shared" si="40"/>
        <v>0</v>
      </c>
    </row>
    <row r="122" spans="2:16" ht="12.5">
      <c r="B122" s="7" t="str">
        <f t="shared" si="41"/>
        <v/>
      </c>
      <c r="C122" s="50">
        <f>IF(D93="","-",+C121+1)</f>
        <v>2030</v>
      </c>
      <c r="D122" s="12">
        <f>IF(F121+SUM(E$99:E121)=D$92,F121,D$92-SUM(E$99:E121))</f>
        <v>1742224.5575936888</v>
      </c>
      <c r="E122" s="377">
        <f t="shared" si="50"/>
        <v>60419.36363636364</v>
      </c>
      <c r="F122" s="55">
        <f t="shared" si="51"/>
        <v>1681805.1939573253</v>
      </c>
      <c r="G122" s="55">
        <f t="shared" si="52"/>
        <v>1712014.8757755072</v>
      </c>
      <c r="H122" s="379">
        <f t="shared" si="53"/>
        <v>273610.30997446424</v>
      </c>
      <c r="I122" s="398">
        <f t="shared" si="54"/>
        <v>273610.30997446424</v>
      </c>
      <c r="J122" s="54">
        <f t="shared" si="45"/>
        <v>0</v>
      </c>
      <c r="K122" s="54"/>
      <c r="L122" s="129"/>
      <c r="M122" s="54">
        <f t="shared" si="38"/>
        <v>0</v>
      </c>
      <c r="N122" s="129"/>
      <c r="O122" s="54">
        <f t="shared" si="39"/>
        <v>0</v>
      </c>
      <c r="P122" s="54">
        <f t="shared" si="40"/>
        <v>0</v>
      </c>
    </row>
    <row r="123" spans="2:16" ht="12.5">
      <c r="B123" s="7" t="str">
        <f t="shared" si="41"/>
        <v/>
      </c>
      <c r="C123" s="50">
        <f>IF(D93="","-",+C122+1)</f>
        <v>2031</v>
      </c>
      <c r="D123" s="12">
        <f>IF(F122+SUM(E$99:E122)=D$92,F122,D$92-SUM(E$99:E122))</f>
        <v>1681805.1939573253</v>
      </c>
      <c r="E123" s="377">
        <f t="shared" si="50"/>
        <v>60419.36363636364</v>
      </c>
      <c r="F123" s="55">
        <f t="shared" si="51"/>
        <v>1621385.8303209618</v>
      </c>
      <c r="G123" s="55">
        <f t="shared" si="52"/>
        <v>1651595.5121391434</v>
      </c>
      <c r="H123" s="379">
        <f t="shared" si="53"/>
        <v>266086.50776161987</v>
      </c>
      <c r="I123" s="398">
        <f t="shared" si="54"/>
        <v>266086.50776161987</v>
      </c>
      <c r="J123" s="54">
        <f t="shared" si="45"/>
        <v>0</v>
      </c>
      <c r="K123" s="54"/>
      <c r="L123" s="129"/>
      <c r="M123" s="54">
        <f t="shared" si="38"/>
        <v>0</v>
      </c>
      <c r="N123" s="129"/>
      <c r="O123" s="54">
        <f t="shared" si="39"/>
        <v>0</v>
      </c>
      <c r="P123" s="54">
        <f t="shared" si="40"/>
        <v>0</v>
      </c>
    </row>
    <row r="124" spans="2:16" ht="12.5">
      <c r="B124" s="7" t="str">
        <f t="shared" si="41"/>
        <v/>
      </c>
      <c r="C124" s="50">
        <f>IF(D93="","-",+C123+1)</f>
        <v>2032</v>
      </c>
      <c r="D124" s="12">
        <f>IF(F123+SUM(E$99:E123)=D$92,F123,D$92-SUM(E$99:E123))</f>
        <v>1621385.8303209618</v>
      </c>
      <c r="E124" s="377">
        <f t="shared" si="50"/>
        <v>60419.36363636364</v>
      </c>
      <c r="F124" s="55">
        <f t="shared" si="51"/>
        <v>1560966.4666845982</v>
      </c>
      <c r="G124" s="55">
        <f t="shared" si="52"/>
        <v>1591176.1485027801</v>
      </c>
      <c r="H124" s="379">
        <f t="shared" si="53"/>
        <v>258562.70554877559</v>
      </c>
      <c r="I124" s="398">
        <f t="shared" si="54"/>
        <v>258562.70554877559</v>
      </c>
      <c r="J124" s="54">
        <f t="shared" si="45"/>
        <v>0</v>
      </c>
      <c r="K124" s="54"/>
      <c r="L124" s="129"/>
      <c r="M124" s="54">
        <f t="shared" si="38"/>
        <v>0</v>
      </c>
      <c r="N124" s="129"/>
      <c r="O124" s="54">
        <f t="shared" si="39"/>
        <v>0</v>
      </c>
      <c r="P124" s="54">
        <f t="shared" si="40"/>
        <v>0</v>
      </c>
    </row>
    <row r="125" spans="2:16" ht="12.5">
      <c r="B125" s="7" t="str">
        <f t="shared" si="41"/>
        <v/>
      </c>
      <c r="C125" s="50">
        <f>IF(D93="","-",+C124+1)</f>
        <v>2033</v>
      </c>
      <c r="D125" s="12">
        <f>IF(F124+SUM(E$99:E124)=D$92,F124,D$92-SUM(E$99:E124))</f>
        <v>1560966.4666845982</v>
      </c>
      <c r="E125" s="377">
        <f t="shared" si="50"/>
        <v>60419.36363636364</v>
      </c>
      <c r="F125" s="55">
        <f t="shared" si="51"/>
        <v>1500547.1030482347</v>
      </c>
      <c r="G125" s="55">
        <f t="shared" si="52"/>
        <v>1530756.7848664164</v>
      </c>
      <c r="H125" s="379">
        <f t="shared" si="53"/>
        <v>251038.90333593125</v>
      </c>
      <c r="I125" s="398">
        <f t="shared" si="54"/>
        <v>251038.90333593125</v>
      </c>
      <c r="J125" s="54">
        <f t="shared" si="45"/>
        <v>0</v>
      </c>
      <c r="K125" s="54"/>
      <c r="L125" s="129"/>
      <c r="M125" s="54">
        <f t="shared" si="38"/>
        <v>0</v>
      </c>
      <c r="N125" s="129"/>
      <c r="O125" s="54">
        <f t="shared" si="39"/>
        <v>0</v>
      </c>
      <c r="P125" s="54">
        <f t="shared" si="40"/>
        <v>0</v>
      </c>
    </row>
    <row r="126" spans="2:16" ht="12.5">
      <c r="B126" s="7" t="str">
        <f t="shared" si="41"/>
        <v/>
      </c>
      <c r="C126" s="50">
        <f>IF(D93="","-",+C125+1)</f>
        <v>2034</v>
      </c>
      <c r="D126" s="12">
        <f>IF(F125+SUM(E$99:E125)=D$92,F125,D$92-SUM(E$99:E125))</f>
        <v>1500547.1030482347</v>
      </c>
      <c r="E126" s="377">
        <f t="shared" si="50"/>
        <v>60419.36363636364</v>
      </c>
      <c r="F126" s="55">
        <f t="shared" si="51"/>
        <v>1440127.7394118712</v>
      </c>
      <c r="G126" s="55">
        <f t="shared" si="52"/>
        <v>1470337.4212300531</v>
      </c>
      <c r="H126" s="379">
        <f t="shared" si="53"/>
        <v>243515.10112308693</v>
      </c>
      <c r="I126" s="398">
        <f t="shared" si="54"/>
        <v>243515.10112308693</v>
      </c>
      <c r="J126" s="54">
        <f t="shared" si="45"/>
        <v>0</v>
      </c>
      <c r="K126" s="54"/>
      <c r="L126" s="129"/>
      <c r="M126" s="54">
        <f t="shared" si="38"/>
        <v>0</v>
      </c>
      <c r="N126" s="129"/>
      <c r="O126" s="54">
        <f t="shared" si="39"/>
        <v>0</v>
      </c>
      <c r="P126" s="54">
        <f t="shared" si="40"/>
        <v>0</v>
      </c>
    </row>
    <row r="127" spans="2:16" ht="12.5">
      <c r="B127" s="7" t="str">
        <f t="shared" si="41"/>
        <v/>
      </c>
      <c r="C127" s="50">
        <f>IF(D93="","-",+C126+1)</f>
        <v>2035</v>
      </c>
      <c r="D127" s="12">
        <f>IF(F126+SUM(E$99:E126)=D$92,F126,D$92-SUM(E$99:E126))</f>
        <v>1440127.7394118712</v>
      </c>
      <c r="E127" s="377">
        <f t="shared" si="50"/>
        <v>60419.36363636364</v>
      </c>
      <c r="F127" s="55">
        <f t="shared" si="51"/>
        <v>1379708.3757755077</v>
      </c>
      <c r="G127" s="55">
        <f t="shared" si="52"/>
        <v>1409918.0575936893</v>
      </c>
      <c r="H127" s="379">
        <f t="shared" si="53"/>
        <v>235991.29891024259</v>
      </c>
      <c r="I127" s="398">
        <f t="shared" si="54"/>
        <v>235991.29891024259</v>
      </c>
      <c r="J127" s="54">
        <f t="shared" si="45"/>
        <v>0</v>
      </c>
      <c r="K127" s="54"/>
      <c r="L127" s="129"/>
      <c r="M127" s="54">
        <f t="shared" si="38"/>
        <v>0</v>
      </c>
      <c r="N127" s="129"/>
      <c r="O127" s="54">
        <f t="shared" si="39"/>
        <v>0</v>
      </c>
      <c r="P127" s="54">
        <f t="shared" si="40"/>
        <v>0</v>
      </c>
    </row>
    <row r="128" spans="2:16" ht="12.5">
      <c r="B128" s="7" t="str">
        <f t="shared" si="41"/>
        <v/>
      </c>
      <c r="C128" s="50">
        <f>IF(D93="","-",+C127+1)</f>
        <v>2036</v>
      </c>
      <c r="D128" s="12">
        <f>IF(F127+SUM(E$99:E127)=D$92,F127,D$92-SUM(E$99:E127))</f>
        <v>1379708.3757755077</v>
      </c>
      <c r="E128" s="377">
        <f t="shared" si="50"/>
        <v>60419.36363636364</v>
      </c>
      <c r="F128" s="55">
        <f t="shared" si="51"/>
        <v>1319289.0121391441</v>
      </c>
      <c r="G128" s="55">
        <f t="shared" si="52"/>
        <v>1349498.693957326</v>
      </c>
      <c r="H128" s="379">
        <f t="shared" si="53"/>
        <v>228467.49669739828</v>
      </c>
      <c r="I128" s="398">
        <f t="shared" si="54"/>
        <v>228467.49669739828</v>
      </c>
      <c r="J128" s="54">
        <f t="shared" si="45"/>
        <v>0</v>
      </c>
      <c r="K128" s="54"/>
      <c r="L128" s="129"/>
      <c r="M128" s="54">
        <f t="shared" si="38"/>
        <v>0</v>
      </c>
      <c r="N128" s="129"/>
      <c r="O128" s="54">
        <f t="shared" si="39"/>
        <v>0</v>
      </c>
      <c r="P128" s="54">
        <f t="shared" si="40"/>
        <v>0</v>
      </c>
    </row>
    <row r="129" spans="2:16" ht="12.5">
      <c r="B129" s="7" t="str">
        <f t="shared" si="41"/>
        <v/>
      </c>
      <c r="C129" s="50">
        <f>IF(D93="","-",+C128+1)</f>
        <v>2037</v>
      </c>
      <c r="D129" s="12">
        <f>IF(F128+SUM(E$99:E128)=D$92,F128,D$92-SUM(E$99:E128))</f>
        <v>1319289.0121391441</v>
      </c>
      <c r="E129" s="377">
        <f t="shared" si="50"/>
        <v>60419.36363636364</v>
      </c>
      <c r="F129" s="55">
        <f t="shared" si="51"/>
        <v>1258869.6485027806</v>
      </c>
      <c r="G129" s="55">
        <f t="shared" si="52"/>
        <v>1289079.3303209622</v>
      </c>
      <c r="H129" s="379">
        <f t="shared" si="53"/>
        <v>220943.69448455394</v>
      </c>
      <c r="I129" s="398">
        <f t="shared" si="54"/>
        <v>220943.69448455394</v>
      </c>
      <c r="J129" s="54">
        <f t="shared" si="45"/>
        <v>0</v>
      </c>
      <c r="K129" s="54"/>
      <c r="L129" s="129"/>
      <c r="M129" s="54">
        <f t="shared" si="38"/>
        <v>0</v>
      </c>
      <c r="N129" s="129"/>
      <c r="O129" s="54">
        <f t="shared" si="39"/>
        <v>0</v>
      </c>
      <c r="P129" s="54">
        <f t="shared" si="40"/>
        <v>0</v>
      </c>
    </row>
    <row r="130" spans="2:16" ht="12.5">
      <c r="B130" s="7" t="str">
        <f t="shared" si="41"/>
        <v/>
      </c>
      <c r="C130" s="50">
        <f>IF(D93="","-",+C129+1)</f>
        <v>2038</v>
      </c>
      <c r="D130" s="12">
        <f>IF(F129+SUM(E$99:E129)=D$92,F129,D$92-SUM(E$99:E129))</f>
        <v>1258869.6485027806</v>
      </c>
      <c r="E130" s="377">
        <f t="shared" si="50"/>
        <v>60419.36363636364</v>
      </c>
      <c r="F130" s="55">
        <f t="shared" si="51"/>
        <v>1198450.2848664171</v>
      </c>
      <c r="G130" s="55">
        <f t="shared" si="52"/>
        <v>1228659.9666845989</v>
      </c>
      <c r="H130" s="379">
        <f t="shared" si="53"/>
        <v>213419.89227170963</v>
      </c>
      <c r="I130" s="398">
        <f t="shared" si="54"/>
        <v>213419.89227170963</v>
      </c>
      <c r="J130" s="54">
        <f t="shared" si="45"/>
        <v>0</v>
      </c>
      <c r="K130" s="54"/>
      <c r="L130" s="129"/>
      <c r="M130" s="54">
        <f t="shared" si="38"/>
        <v>0</v>
      </c>
      <c r="N130" s="129"/>
      <c r="O130" s="54">
        <f t="shared" si="39"/>
        <v>0</v>
      </c>
      <c r="P130" s="54">
        <f t="shared" si="40"/>
        <v>0</v>
      </c>
    </row>
    <row r="131" spans="2:16" ht="12.5">
      <c r="B131" s="7" t="str">
        <f t="shared" si="41"/>
        <v/>
      </c>
      <c r="C131" s="50">
        <f>IF(D93="","-",+C130+1)</f>
        <v>2039</v>
      </c>
      <c r="D131" s="12">
        <f>IF(F130+SUM(E$99:E130)=D$92,F130,D$92-SUM(E$99:E130))</f>
        <v>1198450.2848664171</v>
      </c>
      <c r="E131" s="377">
        <f t="shared" si="50"/>
        <v>60419.36363636364</v>
      </c>
      <c r="F131" s="55">
        <f t="shared" si="51"/>
        <v>1138030.9212300535</v>
      </c>
      <c r="G131" s="55">
        <f t="shared" si="52"/>
        <v>1168240.6030482352</v>
      </c>
      <c r="H131" s="379">
        <f t="shared" si="53"/>
        <v>205896.09005886529</v>
      </c>
      <c r="I131" s="398">
        <f t="shared" si="54"/>
        <v>205896.09005886529</v>
      </c>
      <c r="J131" s="54">
        <f t="shared" si="45"/>
        <v>0</v>
      </c>
      <c r="K131" s="54"/>
      <c r="L131" s="129"/>
      <c r="M131" s="54">
        <f t="shared" ref="M131:M154" si="55">IF(L541&lt;&gt;0,+H541-L541,0)</f>
        <v>0</v>
      </c>
      <c r="N131" s="129"/>
      <c r="O131" s="54">
        <f t="shared" ref="O131:O154" si="56">IF(N541&lt;&gt;0,+I541-N541,0)</f>
        <v>0</v>
      </c>
      <c r="P131" s="54">
        <f t="shared" ref="P131:P154" si="57">+O541-M541</f>
        <v>0</v>
      </c>
    </row>
    <row r="132" spans="2:16" ht="12.5">
      <c r="B132" s="7" t="str">
        <f t="shared" si="41"/>
        <v/>
      </c>
      <c r="C132" s="50">
        <f>IF(D93="","-",+C131+1)</f>
        <v>2040</v>
      </c>
      <c r="D132" s="12">
        <f>IF(F131+SUM(E$99:E131)=D$92,F131,D$92-SUM(E$99:E131))</f>
        <v>1138030.9212300535</v>
      </c>
      <c r="E132" s="377">
        <f t="shared" si="50"/>
        <v>60419.36363636364</v>
      </c>
      <c r="F132" s="55">
        <f t="shared" si="51"/>
        <v>1077611.55759369</v>
      </c>
      <c r="G132" s="55">
        <f t="shared" si="52"/>
        <v>1107821.2394118719</v>
      </c>
      <c r="H132" s="379">
        <f t="shared" si="53"/>
        <v>198372.28784602098</v>
      </c>
      <c r="I132" s="398">
        <f t="shared" si="54"/>
        <v>198372.28784602098</v>
      </c>
      <c r="J132" s="54">
        <f t="shared" si="45"/>
        <v>0</v>
      </c>
      <c r="K132" s="54"/>
      <c r="L132" s="129"/>
      <c r="M132" s="54">
        <f t="shared" si="55"/>
        <v>0</v>
      </c>
      <c r="N132" s="129"/>
      <c r="O132" s="54">
        <f t="shared" si="56"/>
        <v>0</v>
      </c>
      <c r="P132" s="54">
        <f t="shared" si="57"/>
        <v>0</v>
      </c>
    </row>
    <row r="133" spans="2:16" ht="12.5">
      <c r="B133" s="7" t="str">
        <f t="shared" si="41"/>
        <v/>
      </c>
      <c r="C133" s="50">
        <f>IF(D93="","-",+C132+1)</f>
        <v>2041</v>
      </c>
      <c r="D133" s="12">
        <f>IF(F132+SUM(E$99:E132)=D$92,F132,D$92-SUM(E$99:E132))</f>
        <v>1077611.55759369</v>
      </c>
      <c r="E133" s="377">
        <f t="shared" si="50"/>
        <v>60419.36363636364</v>
      </c>
      <c r="F133" s="55">
        <f t="shared" si="51"/>
        <v>1017192.1939573264</v>
      </c>
      <c r="G133" s="55">
        <f t="shared" si="52"/>
        <v>1047401.8757755081</v>
      </c>
      <c r="H133" s="379">
        <f t="shared" si="53"/>
        <v>190848.48563317664</v>
      </c>
      <c r="I133" s="398">
        <f t="shared" si="54"/>
        <v>190848.48563317664</v>
      </c>
      <c r="J133" s="54">
        <f t="shared" si="45"/>
        <v>0</v>
      </c>
      <c r="K133" s="54"/>
      <c r="L133" s="129"/>
      <c r="M133" s="54">
        <f t="shared" si="55"/>
        <v>0</v>
      </c>
      <c r="N133" s="129"/>
      <c r="O133" s="54">
        <f t="shared" si="56"/>
        <v>0</v>
      </c>
      <c r="P133" s="54">
        <f t="shared" si="57"/>
        <v>0</v>
      </c>
    </row>
    <row r="134" spans="2:16" ht="12.5">
      <c r="B134" s="7" t="str">
        <f t="shared" si="41"/>
        <v/>
      </c>
      <c r="C134" s="50">
        <f>IF(D93="","-",+C133+1)</f>
        <v>2042</v>
      </c>
      <c r="D134" s="12">
        <f>IF(F133+SUM(E$99:E133)=D$92,F133,D$92-SUM(E$99:E133))</f>
        <v>1017192.1939573264</v>
      </c>
      <c r="E134" s="377">
        <f t="shared" si="50"/>
        <v>60419.36363636364</v>
      </c>
      <c r="F134" s="55">
        <f t="shared" si="51"/>
        <v>956772.8303209627</v>
      </c>
      <c r="G134" s="55">
        <f t="shared" si="52"/>
        <v>986982.51213914459</v>
      </c>
      <c r="H134" s="379">
        <f t="shared" si="53"/>
        <v>183324.68342033229</v>
      </c>
      <c r="I134" s="398">
        <f t="shared" si="54"/>
        <v>183324.68342033229</v>
      </c>
      <c r="J134" s="54">
        <f t="shared" si="45"/>
        <v>0</v>
      </c>
      <c r="K134" s="54"/>
      <c r="L134" s="129"/>
      <c r="M134" s="54">
        <f t="shared" si="55"/>
        <v>0</v>
      </c>
      <c r="N134" s="129"/>
      <c r="O134" s="54">
        <f t="shared" si="56"/>
        <v>0</v>
      </c>
      <c r="P134" s="54">
        <f t="shared" si="57"/>
        <v>0</v>
      </c>
    </row>
    <row r="135" spans="2:16" ht="12.5">
      <c r="B135" s="7" t="str">
        <f t="shared" si="41"/>
        <v/>
      </c>
      <c r="C135" s="50">
        <f>IF(D93="","-",+C134+1)</f>
        <v>2043</v>
      </c>
      <c r="D135" s="12">
        <f>IF(F134+SUM(E$99:E134)=D$92,F134,D$92-SUM(E$99:E134))</f>
        <v>956772.8303209627</v>
      </c>
      <c r="E135" s="377">
        <f t="shared" si="50"/>
        <v>60419.36363636364</v>
      </c>
      <c r="F135" s="55">
        <f t="shared" si="51"/>
        <v>896353.46668459906</v>
      </c>
      <c r="G135" s="55">
        <f t="shared" si="52"/>
        <v>926563.14850278082</v>
      </c>
      <c r="H135" s="379">
        <f t="shared" si="53"/>
        <v>175800.88120748795</v>
      </c>
      <c r="I135" s="398">
        <f t="shared" si="54"/>
        <v>175800.88120748795</v>
      </c>
      <c r="J135" s="54">
        <f t="shared" si="45"/>
        <v>0</v>
      </c>
      <c r="K135" s="54"/>
      <c r="L135" s="129"/>
      <c r="M135" s="54">
        <f t="shared" si="55"/>
        <v>0</v>
      </c>
      <c r="N135" s="129"/>
      <c r="O135" s="54">
        <f t="shared" si="56"/>
        <v>0</v>
      </c>
      <c r="P135" s="54">
        <f t="shared" si="57"/>
        <v>0</v>
      </c>
    </row>
    <row r="136" spans="2:16" ht="12.5">
      <c r="B136" s="7" t="str">
        <f t="shared" si="41"/>
        <v/>
      </c>
      <c r="C136" s="50">
        <f>IF(D93="","-",+C135+1)</f>
        <v>2044</v>
      </c>
      <c r="D136" s="12">
        <f>IF(F135+SUM(E$99:E135)=D$92,F135,D$92-SUM(E$99:E135))</f>
        <v>896353.46668459906</v>
      </c>
      <c r="E136" s="377">
        <f t="shared" si="50"/>
        <v>60419.36363636364</v>
      </c>
      <c r="F136" s="55">
        <f t="shared" si="51"/>
        <v>835934.10304823541</v>
      </c>
      <c r="G136" s="55">
        <f t="shared" si="52"/>
        <v>866143.78486641729</v>
      </c>
      <c r="H136" s="379">
        <f t="shared" si="53"/>
        <v>168277.07899464361</v>
      </c>
      <c r="I136" s="398">
        <f t="shared" si="54"/>
        <v>168277.07899464361</v>
      </c>
      <c r="J136" s="54">
        <f t="shared" si="45"/>
        <v>0</v>
      </c>
      <c r="K136" s="54"/>
      <c r="L136" s="129"/>
      <c r="M136" s="54">
        <f t="shared" si="55"/>
        <v>0</v>
      </c>
      <c r="N136" s="129"/>
      <c r="O136" s="54">
        <f t="shared" si="56"/>
        <v>0</v>
      </c>
      <c r="P136" s="54">
        <f t="shared" si="57"/>
        <v>0</v>
      </c>
    </row>
    <row r="137" spans="2:16" ht="12.5">
      <c r="B137" s="7" t="str">
        <f t="shared" si="41"/>
        <v/>
      </c>
      <c r="C137" s="50">
        <f>IF(D93="","-",+C136+1)</f>
        <v>2045</v>
      </c>
      <c r="D137" s="12">
        <f>IF(F136+SUM(E$99:E136)=D$92,F136,D$92-SUM(E$99:E136))</f>
        <v>835934.10304823541</v>
      </c>
      <c r="E137" s="377">
        <f t="shared" si="50"/>
        <v>60419.36363636364</v>
      </c>
      <c r="F137" s="55">
        <f t="shared" si="51"/>
        <v>775514.73941187176</v>
      </c>
      <c r="G137" s="55">
        <f t="shared" si="52"/>
        <v>805724.42123005353</v>
      </c>
      <c r="H137" s="379">
        <f t="shared" si="53"/>
        <v>160753.27678179927</v>
      </c>
      <c r="I137" s="398">
        <f t="shared" si="54"/>
        <v>160753.27678179927</v>
      </c>
      <c r="J137" s="54">
        <f t="shared" si="45"/>
        <v>0</v>
      </c>
      <c r="K137" s="54"/>
      <c r="L137" s="129"/>
      <c r="M137" s="54">
        <f t="shared" si="55"/>
        <v>0</v>
      </c>
      <c r="N137" s="129"/>
      <c r="O137" s="54">
        <f t="shared" si="56"/>
        <v>0</v>
      </c>
      <c r="P137" s="54">
        <f t="shared" si="57"/>
        <v>0</v>
      </c>
    </row>
    <row r="138" spans="2:16" ht="12.5">
      <c r="B138" s="7" t="str">
        <f t="shared" si="41"/>
        <v/>
      </c>
      <c r="C138" s="50">
        <f>IF(D93="","-",+C137+1)</f>
        <v>2046</v>
      </c>
      <c r="D138" s="12">
        <f>IF(F137+SUM(E$99:E137)=D$92,F137,D$92-SUM(E$99:E137))</f>
        <v>775514.73941187176</v>
      </c>
      <c r="E138" s="377">
        <f t="shared" si="50"/>
        <v>60419.36363636364</v>
      </c>
      <c r="F138" s="55">
        <f t="shared" si="51"/>
        <v>715095.37577550812</v>
      </c>
      <c r="G138" s="55">
        <f t="shared" si="52"/>
        <v>745305.05759369</v>
      </c>
      <c r="H138" s="379">
        <f t="shared" si="53"/>
        <v>153229.47456895493</v>
      </c>
      <c r="I138" s="398">
        <f t="shared" si="54"/>
        <v>153229.47456895493</v>
      </c>
      <c r="J138" s="54">
        <f t="shared" si="45"/>
        <v>0</v>
      </c>
      <c r="K138" s="54"/>
      <c r="L138" s="129"/>
      <c r="M138" s="54">
        <f t="shared" si="55"/>
        <v>0</v>
      </c>
      <c r="N138" s="129"/>
      <c r="O138" s="54">
        <f t="shared" si="56"/>
        <v>0</v>
      </c>
      <c r="P138" s="54">
        <f t="shared" si="57"/>
        <v>0</v>
      </c>
    </row>
    <row r="139" spans="2:16" ht="12.5">
      <c r="B139" s="7" t="str">
        <f t="shared" si="41"/>
        <v/>
      </c>
      <c r="C139" s="50">
        <f>IF(D93="","-",+C138+1)</f>
        <v>2047</v>
      </c>
      <c r="D139" s="12">
        <f>IF(F138+SUM(E$99:E138)=D$92,F138,D$92-SUM(E$99:E138))</f>
        <v>715095.37577550812</v>
      </c>
      <c r="E139" s="377">
        <f t="shared" si="50"/>
        <v>60419.36363636364</v>
      </c>
      <c r="F139" s="55">
        <f t="shared" si="51"/>
        <v>654676.01213914447</v>
      </c>
      <c r="G139" s="55">
        <f t="shared" si="52"/>
        <v>684885.69395732624</v>
      </c>
      <c r="H139" s="379">
        <f t="shared" si="53"/>
        <v>145705.67235611059</v>
      </c>
      <c r="I139" s="398">
        <f t="shared" si="54"/>
        <v>145705.67235611059</v>
      </c>
      <c r="J139" s="54">
        <f t="shared" si="45"/>
        <v>0</v>
      </c>
      <c r="K139" s="54"/>
      <c r="L139" s="129"/>
      <c r="M139" s="54">
        <f t="shared" si="55"/>
        <v>0</v>
      </c>
      <c r="N139" s="129"/>
      <c r="O139" s="54">
        <f t="shared" si="56"/>
        <v>0</v>
      </c>
      <c r="P139" s="54">
        <f t="shared" si="57"/>
        <v>0</v>
      </c>
    </row>
    <row r="140" spans="2:16" ht="12.5">
      <c r="B140" s="7" t="str">
        <f t="shared" si="41"/>
        <v/>
      </c>
      <c r="C140" s="50">
        <f>IF(D93="","-",+C139+1)</f>
        <v>2048</v>
      </c>
      <c r="D140" s="12">
        <f>IF(F139+SUM(E$99:E139)=D$92,F139,D$92-SUM(E$99:E139))</f>
        <v>654676.01213914447</v>
      </c>
      <c r="E140" s="377">
        <f t="shared" si="50"/>
        <v>60419.36363636364</v>
      </c>
      <c r="F140" s="55">
        <f t="shared" si="51"/>
        <v>594256.64850278082</v>
      </c>
      <c r="G140" s="55">
        <f t="shared" si="52"/>
        <v>624466.3303209627</v>
      </c>
      <c r="H140" s="379">
        <f t="shared" si="53"/>
        <v>138181.87014326625</v>
      </c>
      <c r="I140" s="398">
        <f t="shared" si="54"/>
        <v>138181.87014326625</v>
      </c>
      <c r="J140" s="54">
        <f t="shared" si="45"/>
        <v>0</v>
      </c>
      <c r="K140" s="54"/>
      <c r="L140" s="129"/>
      <c r="M140" s="54">
        <f t="shared" si="55"/>
        <v>0</v>
      </c>
      <c r="N140" s="129"/>
      <c r="O140" s="54">
        <f t="shared" si="56"/>
        <v>0</v>
      </c>
      <c r="P140" s="54">
        <f t="shared" si="57"/>
        <v>0</v>
      </c>
    </row>
    <row r="141" spans="2:16" ht="12.5">
      <c r="B141" s="7" t="str">
        <f t="shared" si="41"/>
        <v/>
      </c>
      <c r="C141" s="50">
        <f>IF(D93="","-",+C140+1)</f>
        <v>2049</v>
      </c>
      <c r="D141" s="12">
        <f>IF(F140+SUM(E$99:E140)=D$92,F140,D$92-SUM(E$99:E140))</f>
        <v>594256.64850278082</v>
      </c>
      <c r="E141" s="377">
        <f t="shared" si="50"/>
        <v>60419.36363636364</v>
      </c>
      <c r="F141" s="55">
        <f t="shared" si="51"/>
        <v>533837.28486641718</v>
      </c>
      <c r="G141" s="55">
        <f t="shared" si="52"/>
        <v>564046.96668459894</v>
      </c>
      <c r="H141" s="379">
        <f t="shared" si="53"/>
        <v>130658.06793042191</v>
      </c>
      <c r="I141" s="398">
        <f t="shared" si="54"/>
        <v>130658.06793042191</v>
      </c>
      <c r="J141" s="54">
        <f t="shared" si="45"/>
        <v>0</v>
      </c>
      <c r="K141" s="54"/>
      <c r="L141" s="129"/>
      <c r="M141" s="54">
        <f t="shared" si="55"/>
        <v>0</v>
      </c>
      <c r="N141" s="129"/>
      <c r="O141" s="54">
        <f t="shared" si="56"/>
        <v>0</v>
      </c>
      <c r="P141" s="54">
        <f t="shared" si="57"/>
        <v>0</v>
      </c>
    </row>
    <row r="142" spans="2:16" ht="12.5">
      <c r="B142" s="7" t="str">
        <f t="shared" si="41"/>
        <v/>
      </c>
      <c r="C142" s="50">
        <f>IF(D93="","-",+C141+1)</f>
        <v>2050</v>
      </c>
      <c r="D142" s="12">
        <f>IF(F141+SUM(E$99:E141)=D$92,F141,D$92-SUM(E$99:E141))</f>
        <v>533837.28486641718</v>
      </c>
      <c r="E142" s="377">
        <f t="shared" si="50"/>
        <v>60419.36363636364</v>
      </c>
      <c r="F142" s="55">
        <f t="shared" si="51"/>
        <v>473417.92123005353</v>
      </c>
      <c r="G142" s="55">
        <f t="shared" si="52"/>
        <v>503627.60304823535</v>
      </c>
      <c r="H142" s="379">
        <f t="shared" si="53"/>
        <v>123134.26571757757</v>
      </c>
      <c r="I142" s="398">
        <f t="shared" si="54"/>
        <v>123134.26571757757</v>
      </c>
      <c r="J142" s="54">
        <f t="shared" si="45"/>
        <v>0</v>
      </c>
      <c r="K142" s="54"/>
      <c r="L142" s="129"/>
      <c r="M142" s="54">
        <f t="shared" si="55"/>
        <v>0</v>
      </c>
      <c r="N142" s="129"/>
      <c r="O142" s="54">
        <f t="shared" si="56"/>
        <v>0</v>
      </c>
      <c r="P142" s="54">
        <f t="shared" si="57"/>
        <v>0</v>
      </c>
    </row>
    <row r="143" spans="2:16" ht="12.5">
      <c r="B143" s="7" t="str">
        <f t="shared" si="41"/>
        <v/>
      </c>
      <c r="C143" s="50">
        <f>IF(D93="","-",+C142+1)</f>
        <v>2051</v>
      </c>
      <c r="D143" s="12">
        <f>IF(F142+SUM(E$99:E142)=D$92,F142,D$92-SUM(E$99:E142))</f>
        <v>473417.92123005353</v>
      </c>
      <c r="E143" s="377">
        <f t="shared" si="50"/>
        <v>60419.36363636364</v>
      </c>
      <c r="F143" s="55">
        <f t="shared" si="51"/>
        <v>412998.55759368988</v>
      </c>
      <c r="G143" s="55">
        <f t="shared" si="52"/>
        <v>443208.23941187171</v>
      </c>
      <c r="H143" s="379">
        <f t="shared" si="53"/>
        <v>115610.46350473323</v>
      </c>
      <c r="I143" s="398">
        <f t="shared" si="54"/>
        <v>115610.46350473323</v>
      </c>
      <c r="J143" s="54">
        <f t="shared" si="45"/>
        <v>0</v>
      </c>
      <c r="K143" s="54"/>
      <c r="L143" s="129"/>
      <c r="M143" s="54">
        <f t="shared" si="55"/>
        <v>0</v>
      </c>
      <c r="N143" s="129"/>
      <c r="O143" s="54">
        <f t="shared" si="56"/>
        <v>0</v>
      </c>
      <c r="P143" s="54">
        <f t="shared" si="57"/>
        <v>0</v>
      </c>
    </row>
    <row r="144" spans="2:16" ht="12.5">
      <c r="B144" s="7" t="str">
        <f t="shared" si="41"/>
        <v/>
      </c>
      <c r="C144" s="50">
        <f>IF(D93="","-",+C143+1)</f>
        <v>2052</v>
      </c>
      <c r="D144" s="12">
        <f>IF(F143+SUM(E$99:E143)=D$92,F143,D$92-SUM(E$99:E143))</f>
        <v>412998.55759368988</v>
      </c>
      <c r="E144" s="377">
        <f t="shared" si="50"/>
        <v>60419.36363636364</v>
      </c>
      <c r="F144" s="55">
        <f t="shared" si="51"/>
        <v>352579.19395732624</v>
      </c>
      <c r="G144" s="55">
        <f t="shared" si="52"/>
        <v>382788.87577550806</v>
      </c>
      <c r="H144" s="379">
        <f t="shared" si="53"/>
        <v>108086.66129188889</v>
      </c>
      <c r="I144" s="398">
        <f t="shared" si="54"/>
        <v>108086.66129188889</v>
      </c>
      <c r="J144" s="54">
        <f t="shared" si="45"/>
        <v>0</v>
      </c>
      <c r="K144" s="54"/>
      <c r="L144" s="129"/>
      <c r="M144" s="54">
        <f t="shared" si="55"/>
        <v>0</v>
      </c>
      <c r="N144" s="129"/>
      <c r="O144" s="54">
        <f t="shared" si="56"/>
        <v>0</v>
      </c>
      <c r="P144" s="54">
        <f t="shared" si="57"/>
        <v>0</v>
      </c>
    </row>
    <row r="145" spans="2:16" ht="12.5">
      <c r="B145" s="7" t="str">
        <f t="shared" si="41"/>
        <v/>
      </c>
      <c r="C145" s="50">
        <f>IF(D93="","-",+C144+1)</f>
        <v>2053</v>
      </c>
      <c r="D145" s="12">
        <f>IF(F144+SUM(E$99:E144)=D$92,F144,D$92-SUM(E$99:E144))</f>
        <v>352579.19395732624</v>
      </c>
      <c r="E145" s="377">
        <f t="shared" si="50"/>
        <v>60419.36363636364</v>
      </c>
      <c r="F145" s="55">
        <f t="shared" si="51"/>
        <v>292159.83032096259</v>
      </c>
      <c r="G145" s="55">
        <f t="shared" si="52"/>
        <v>322369.51213914441</v>
      </c>
      <c r="H145" s="379">
        <f t="shared" si="53"/>
        <v>100562.85907904455</v>
      </c>
      <c r="I145" s="398">
        <f t="shared" si="54"/>
        <v>100562.85907904455</v>
      </c>
      <c r="J145" s="54">
        <f t="shared" si="45"/>
        <v>0</v>
      </c>
      <c r="K145" s="54"/>
      <c r="L145" s="129"/>
      <c r="M145" s="54">
        <f t="shared" si="55"/>
        <v>0</v>
      </c>
      <c r="N145" s="129"/>
      <c r="O145" s="54">
        <f t="shared" si="56"/>
        <v>0</v>
      </c>
      <c r="P145" s="54">
        <f t="shared" si="57"/>
        <v>0</v>
      </c>
    </row>
    <row r="146" spans="2:16" ht="12.5">
      <c r="B146" s="7" t="str">
        <f t="shared" si="41"/>
        <v/>
      </c>
      <c r="C146" s="50">
        <f>IF(D93="","-",+C145+1)</f>
        <v>2054</v>
      </c>
      <c r="D146" s="12">
        <f>IF(F145+SUM(E$99:E145)=D$92,F145,D$92-SUM(E$99:E145))</f>
        <v>292159.83032096259</v>
      </c>
      <c r="E146" s="377">
        <f t="shared" si="50"/>
        <v>60419.36363636364</v>
      </c>
      <c r="F146" s="55">
        <f t="shared" si="51"/>
        <v>231740.46668459894</v>
      </c>
      <c r="G146" s="55">
        <f t="shared" si="52"/>
        <v>261950.14850278076</v>
      </c>
      <c r="H146" s="379">
        <f t="shared" si="53"/>
        <v>93039.056866200219</v>
      </c>
      <c r="I146" s="398">
        <f t="shared" si="54"/>
        <v>93039.056866200219</v>
      </c>
      <c r="J146" s="54">
        <f t="shared" si="45"/>
        <v>0</v>
      </c>
      <c r="K146" s="54"/>
      <c r="L146" s="129"/>
      <c r="M146" s="54">
        <f t="shared" si="55"/>
        <v>0</v>
      </c>
      <c r="N146" s="129"/>
      <c r="O146" s="54">
        <f t="shared" si="56"/>
        <v>0</v>
      </c>
      <c r="P146" s="54">
        <f t="shared" si="57"/>
        <v>0</v>
      </c>
    </row>
    <row r="147" spans="2:16" ht="12.5">
      <c r="B147" s="7" t="str">
        <f t="shared" si="41"/>
        <v/>
      </c>
      <c r="C147" s="50">
        <f>IF(D93="","-",+C146+1)</f>
        <v>2055</v>
      </c>
      <c r="D147" s="12">
        <f>IF(F146+SUM(E$99:E146)=D$92,F146,D$92-SUM(E$99:E146))</f>
        <v>231740.46668459894</v>
      </c>
      <c r="E147" s="377">
        <f t="shared" si="50"/>
        <v>60419.36363636364</v>
      </c>
      <c r="F147" s="55">
        <f t="shared" si="51"/>
        <v>171321.10304823529</v>
      </c>
      <c r="G147" s="55">
        <f t="shared" si="52"/>
        <v>201530.78486641712</v>
      </c>
      <c r="H147" s="379">
        <f t="shared" si="53"/>
        <v>85515.254653355878</v>
      </c>
      <c r="I147" s="398">
        <f t="shared" si="54"/>
        <v>85515.254653355878</v>
      </c>
      <c r="J147" s="54">
        <f t="shared" si="45"/>
        <v>0</v>
      </c>
      <c r="K147" s="54"/>
      <c r="L147" s="129"/>
      <c r="M147" s="54">
        <f t="shared" si="55"/>
        <v>0</v>
      </c>
      <c r="N147" s="129"/>
      <c r="O147" s="54">
        <f t="shared" si="56"/>
        <v>0</v>
      </c>
      <c r="P147" s="54">
        <f t="shared" si="57"/>
        <v>0</v>
      </c>
    </row>
    <row r="148" spans="2:16" ht="12.5">
      <c r="B148" s="7" t="str">
        <f t="shared" si="41"/>
        <v/>
      </c>
      <c r="C148" s="50">
        <f>IF(D93="","-",+C147+1)</f>
        <v>2056</v>
      </c>
      <c r="D148" s="12">
        <f>IF(F147+SUM(E$99:E147)=D$92,F147,D$92-SUM(E$99:E147))</f>
        <v>171321.10304823529</v>
      </c>
      <c r="E148" s="377">
        <f t="shared" si="50"/>
        <v>60419.36363636364</v>
      </c>
      <c r="F148" s="55">
        <f t="shared" si="51"/>
        <v>110901.73941187165</v>
      </c>
      <c r="G148" s="55">
        <f t="shared" si="52"/>
        <v>141111.42123005347</v>
      </c>
      <c r="H148" s="379">
        <f t="shared" si="53"/>
        <v>77991.452440511537</v>
      </c>
      <c r="I148" s="398">
        <f t="shared" si="54"/>
        <v>77991.452440511537</v>
      </c>
      <c r="J148" s="54">
        <f t="shared" si="45"/>
        <v>0</v>
      </c>
      <c r="K148" s="54"/>
      <c r="L148" s="129"/>
      <c r="M148" s="54">
        <f t="shared" si="55"/>
        <v>0</v>
      </c>
      <c r="N148" s="129"/>
      <c r="O148" s="54">
        <f t="shared" si="56"/>
        <v>0</v>
      </c>
      <c r="P148" s="54">
        <f t="shared" si="57"/>
        <v>0</v>
      </c>
    </row>
    <row r="149" spans="2:16" ht="12.5">
      <c r="B149" s="7" t="str">
        <f t="shared" si="41"/>
        <v/>
      </c>
      <c r="C149" s="50">
        <f>IF(D93="","-",+C148+1)</f>
        <v>2057</v>
      </c>
      <c r="D149" s="12">
        <f>IF(F148+SUM(E$99:E148)=D$92,F148,D$92-SUM(E$99:E148))</f>
        <v>110901.73941187165</v>
      </c>
      <c r="E149" s="377">
        <f t="shared" si="50"/>
        <v>60419.36363636364</v>
      </c>
      <c r="F149" s="55">
        <f t="shared" si="51"/>
        <v>50482.375775508008</v>
      </c>
      <c r="G149" s="55">
        <f t="shared" si="52"/>
        <v>80692.057593689824</v>
      </c>
      <c r="H149" s="379">
        <f t="shared" si="53"/>
        <v>70467.650227667196</v>
      </c>
      <c r="I149" s="398">
        <f t="shared" si="54"/>
        <v>70467.650227667196</v>
      </c>
      <c r="J149" s="54">
        <f t="shared" si="45"/>
        <v>0</v>
      </c>
      <c r="K149" s="54"/>
      <c r="L149" s="129"/>
      <c r="M149" s="54">
        <f t="shared" si="55"/>
        <v>0</v>
      </c>
      <c r="N149" s="129"/>
      <c r="O149" s="54">
        <f t="shared" si="56"/>
        <v>0</v>
      </c>
      <c r="P149" s="54">
        <f t="shared" si="57"/>
        <v>0</v>
      </c>
    </row>
    <row r="150" spans="2:16" ht="12.5">
      <c r="B150" s="7" t="str">
        <f t="shared" si="41"/>
        <v/>
      </c>
      <c r="C150" s="50">
        <f>IF(D93="","-",+C149+1)</f>
        <v>2058</v>
      </c>
      <c r="D150" s="12">
        <f>IF(F149+SUM(E$99:E149)=D$92,F149,D$92-SUM(E$99:E149))</f>
        <v>50482.375775508008</v>
      </c>
      <c r="E150" s="377">
        <f t="shared" si="50"/>
        <v>50482.375775508008</v>
      </c>
      <c r="F150" s="55">
        <f t="shared" si="51"/>
        <v>0</v>
      </c>
      <c r="G150" s="55">
        <f t="shared" si="52"/>
        <v>25241.187887754004</v>
      </c>
      <c r="H150" s="379">
        <f t="shared" si="53"/>
        <v>53625.568517948697</v>
      </c>
      <c r="I150" s="398">
        <f t="shared" si="54"/>
        <v>53625.568517948697</v>
      </c>
      <c r="J150" s="54">
        <f t="shared" si="45"/>
        <v>0</v>
      </c>
      <c r="K150" s="54"/>
      <c r="L150" s="129"/>
      <c r="M150" s="54">
        <f t="shared" si="55"/>
        <v>0</v>
      </c>
      <c r="N150" s="129"/>
      <c r="O150" s="54">
        <f t="shared" si="56"/>
        <v>0</v>
      </c>
      <c r="P150" s="54">
        <f t="shared" si="57"/>
        <v>0</v>
      </c>
    </row>
    <row r="151" spans="2:16" ht="12.5">
      <c r="B151" s="7" t="str">
        <f t="shared" si="41"/>
        <v/>
      </c>
      <c r="C151" s="50">
        <f>IF(D93="","-",+C150+1)</f>
        <v>2059</v>
      </c>
      <c r="D151" s="12">
        <f>IF(F150+SUM(E$99:E150)=D$92,F150,D$92-SUM(E$99:E150))</f>
        <v>0</v>
      </c>
      <c r="E151" s="377">
        <f t="shared" si="50"/>
        <v>0</v>
      </c>
      <c r="F151" s="55">
        <f t="shared" si="51"/>
        <v>0</v>
      </c>
      <c r="G151" s="55">
        <f t="shared" si="52"/>
        <v>0</v>
      </c>
      <c r="H151" s="379">
        <f t="shared" si="53"/>
        <v>0</v>
      </c>
      <c r="I151" s="398">
        <f t="shared" si="54"/>
        <v>0</v>
      </c>
      <c r="J151" s="54">
        <f t="shared" si="45"/>
        <v>0</v>
      </c>
      <c r="K151" s="54"/>
      <c r="L151" s="129"/>
      <c r="M151" s="54">
        <f t="shared" si="55"/>
        <v>0</v>
      </c>
      <c r="N151" s="129"/>
      <c r="O151" s="54">
        <f t="shared" si="56"/>
        <v>0</v>
      </c>
      <c r="P151" s="54">
        <f t="shared" si="57"/>
        <v>0</v>
      </c>
    </row>
    <row r="152" spans="2:16" ht="12.5">
      <c r="B152" s="7" t="str">
        <f t="shared" si="41"/>
        <v/>
      </c>
      <c r="C152" s="50">
        <f>IF(D93="","-",+C151+1)</f>
        <v>2060</v>
      </c>
      <c r="D152" s="12">
        <f>IF(F151+SUM(E$99:E151)=D$92,F151,D$92-SUM(E$99:E151))</f>
        <v>0</v>
      </c>
      <c r="E152" s="377">
        <f t="shared" si="50"/>
        <v>0</v>
      </c>
      <c r="F152" s="55">
        <f t="shared" si="51"/>
        <v>0</v>
      </c>
      <c r="G152" s="55">
        <f t="shared" si="52"/>
        <v>0</v>
      </c>
      <c r="H152" s="379">
        <f t="shared" si="53"/>
        <v>0</v>
      </c>
      <c r="I152" s="398">
        <f t="shared" si="54"/>
        <v>0</v>
      </c>
      <c r="J152" s="54">
        <f t="shared" si="45"/>
        <v>0</v>
      </c>
      <c r="K152" s="54"/>
      <c r="L152" s="129"/>
      <c r="M152" s="54">
        <f t="shared" si="55"/>
        <v>0</v>
      </c>
      <c r="N152" s="129"/>
      <c r="O152" s="54">
        <f t="shared" si="56"/>
        <v>0</v>
      </c>
      <c r="P152" s="54">
        <f t="shared" si="57"/>
        <v>0</v>
      </c>
    </row>
    <row r="153" spans="2:16" ht="12.5">
      <c r="B153" s="7" t="str">
        <f t="shared" si="41"/>
        <v/>
      </c>
      <c r="C153" s="50">
        <f>IF(D93="","-",+C152+1)</f>
        <v>2061</v>
      </c>
      <c r="D153" s="12">
        <f>IF(F152+SUM(E$99:E152)=D$92,F152,D$92-SUM(E$99:E152))</f>
        <v>0</v>
      </c>
      <c r="E153" s="377">
        <f t="shared" si="50"/>
        <v>0</v>
      </c>
      <c r="F153" s="55">
        <f t="shared" si="51"/>
        <v>0</v>
      </c>
      <c r="G153" s="55">
        <f t="shared" si="52"/>
        <v>0</v>
      </c>
      <c r="H153" s="379">
        <f t="shared" si="53"/>
        <v>0</v>
      </c>
      <c r="I153" s="398">
        <f t="shared" si="54"/>
        <v>0</v>
      </c>
      <c r="J153" s="54">
        <f t="shared" si="45"/>
        <v>0</v>
      </c>
      <c r="K153" s="54"/>
      <c r="L153" s="129"/>
      <c r="M153" s="54">
        <f t="shared" si="55"/>
        <v>0</v>
      </c>
      <c r="N153" s="129"/>
      <c r="O153" s="54">
        <f t="shared" si="56"/>
        <v>0</v>
      </c>
      <c r="P153" s="54">
        <f t="shared" si="57"/>
        <v>0</v>
      </c>
    </row>
    <row r="154" spans="2:16" ht="13" thickBot="1">
      <c r="B154" s="7" t="str">
        <f t="shared" si="41"/>
        <v/>
      </c>
      <c r="C154" s="59">
        <f>IF(D93="","-",+C153+1)</f>
        <v>2062</v>
      </c>
      <c r="D154" s="12">
        <f>IF(F153+SUM(E$99:E153)=D$92,F153,D$92-SUM(E$99:E153))</f>
        <v>0</v>
      </c>
      <c r="E154" s="377">
        <f t="shared" si="50"/>
        <v>0</v>
      </c>
      <c r="F154" s="55">
        <f t="shared" si="51"/>
        <v>0</v>
      </c>
      <c r="G154" s="55">
        <f t="shared" si="52"/>
        <v>0</v>
      </c>
      <c r="H154" s="379">
        <f t="shared" si="53"/>
        <v>0</v>
      </c>
      <c r="I154" s="398">
        <f t="shared" si="54"/>
        <v>0</v>
      </c>
      <c r="J154" s="54">
        <f t="shared" si="45"/>
        <v>0</v>
      </c>
      <c r="K154" s="54"/>
      <c r="L154" s="130"/>
      <c r="M154" s="64">
        <f t="shared" si="55"/>
        <v>0</v>
      </c>
      <c r="N154" s="130"/>
      <c r="O154" s="64">
        <f t="shared" si="56"/>
        <v>0</v>
      </c>
      <c r="P154" s="64">
        <f t="shared" si="57"/>
        <v>0</v>
      </c>
    </row>
    <row r="155" spans="2:16" ht="12.5">
      <c r="C155" s="12" t="s">
        <v>78</v>
      </c>
      <c r="D155" s="292"/>
      <c r="E155" s="292">
        <f>SUM(E99:E154)</f>
        <v>2658452.0000000009</v>
      </c>
      <c r="F155" s="292"/>
      <c r="G155" s="292"/>
      <c r="H155" s="292">
        <f>SUM(H99:H154)</f>
        <v>9683599.7311590854</v>
      </c>
      <c r="I155" s="292">
        <f>SUM(I99:I154)</f>
        <v>9683599.7311590854</v>
      </c>
      <c r="J155" s="292">
        <f>SUM(J99:J154)</f>
        <v>0</v>
      </c>
      <c r="K155" s="292"/>
      <c r="L155" s="292"/>
      <c r="M155" s="292"/>
      <c r="N155" s="292"/>
      <c r="O155" s="292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</row>
    <row r="157" spans="2:16" ht="12.5">
      <c r="C157" s="85"/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</row>
    <row r="159" spans="2:16" ht="13">
      <c r="C159" s="25" t="s">
        <v>79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67" priority="1" stopIfTrue="1" operator="equal">
      <formula>$I$10</formula>
    </cfRule>
  </conditionalFormatting>
  <conditionalFormatting sqref="C99:C154">
    <cfRule type="cellIs" dxfId="6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95">
    <tabColor theme="9" tint="-0.249977111117893"/>
  </sheetPr>
  <dimension ref="A1:P162"/>
  <sheetViews>
    <sheetView topLeftCell="A13" zoomScaleNormal="100" zoomScaleSheetLayoutView="82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46 of 77</v>
      </c>
    </row>
    <row r="2" spans="1:16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/>
      <c r="P3" s="97">
        <v>1</v>
      </c>
    </row>
    <row r="4" spans="1:16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6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1511727.499222416</v>
      </c>
      <c r="P5" s="1"/>
    </row>
    <row r="6" spans="1:16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1511727.499222416</v>
      </c>
      <c r="O6" s="1"/>
      <c r="P6" s="1"/>
    </row>
    <row r="7" spans="1:16" ht="13.5" thickBot="1">
      <c r="C7" s="25" t="s">
        <v>48</v>
      </c>
      <c r="D7" s="90" t="s">
        <v>332</v>
      </c>
      <c r="E7" s="405"/>
      <c r="F7" s="405"/>
      <c r="G7" s="405"/>
      <c r="H7" s="40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6" ht="13.5" thickBot="1">
      <c r="C8" s="29"/>
      <c r="D8" s="99" t="s">
        <v>354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331</v>
      </c>
      <c r="E9" s="435" t="s">
        <v>503</v>
      </c>
      <c r="F9" s="31"/>
      <c r="G9" s="461" t="s">
        <v>560</v>
      </c>
      <c r="H9" s="31"/>
      <c r="I9" s="32"/>
      <c r="J9" s="33"/>
      <c r="P9" s="1"/>
    </row>
    <row r="10" spans="1:16" ht="13">
      <c r="C10" s="34" t="s">
        <v>51</v>
      </c>
      <c r="D10" s="362">
        <v>16318844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6" ht="12.5">
      <c r="C11" s="34" t="s">
        <v>54</v>
      </c>
      <c r="D11" s="37">
        <v>2008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2">
        <v>5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398020.58536585368</v>
      </c>
      <c r="J14" s="292"/>
      <c r="K14" s="292"/>
      <c r="L14" s="292"/>
      <c r="M14" s="292"/>
      <c r="N14" s="292"/>
      <c r="O14" s="1"/>
      <c r="P14" s="1"/>
    </row>
    <row r="15" spans="1:16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42" t="s">
        <v>68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2008</v>
      </c>
      <c r="D17" s="428">
        <v>16318844</v>
      </c>
      <c r="E17" s="436">
        <v>226650.61111111109</v>
      </c>
      <c r="F17" s="428">
        <v>16092193.388888888</v>
      </c>
      <c r="G17" s="436">
        <v>2397656.6000633142</v>
      </c>
      <c r="H17" s="437">
        <v>2397656.6000633142</v>
      </c>
      <c r="I17" s="52">
        <v>0</v>
      </c>
      <c r="J17" s="52"/>
      <c r="K17" s="112">
        <f t="shared" ref="K17:K23" si="0">G17</f>
        <v>2397656.6000633142</v>
      </c>
      <c r="L17" s="53">
        <f t="shared" ref="L17:L23" si="1">IF(K17&lt;&gt;0,+G17-K17,0)</f>
        <v>0</v>
      </c>
      <c r="M17" s="112">
        <f t="shared" ref="M17:M23" si="2">H17</f>
        <v>2397656.6000633142</v>
      </c>
      <c r="N17" s="53">
        <f t="shared" ref="N17:N23" si="3">IF(M17&lt;&gt;0,+H17-M17,0)</f>
        <v>0</v>
      </c>
      <c r="O17" s="54">
        <f t="shared" ref="O17:O23" si="4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2009</v>
      </c>
      <c r="D18" s="430">
        <v>16092193.388888888</v>
      </c>
      <c r="E18" s="429">
        <v>388543.90476190473</v>
      </c>
      <c r="F18" s="430">
        <v>15703649.484126983</v>
      </c>
      <c r="G18" s="429">
        <v>2507131.2380452421</v>
      </c>
      <c r="H18" s="437">
        <v>2507131.2380452421</v>
      </c>
      <c r="I18" s="52">
        <v>0</v>
      </c>
      <c r="J18" s="52"/>
      <c r="K18" s="113">
        <f t="shared" si="0"/>
        <v>2507131.2380452421</v>
      </c>
      <c r="L18" s="54">
        <f t="shared" si="1"/>
        <v>0</v>
      </c>
      <c r="M18" s="113">
        <f t="shared" si="2"/>
        <v>2507131.2380452421</v>
      </c>
      <c r="N18" s="54">
        <f t="shared" si="3"/>
        <v>0</v>
      </c>
      <c r="O18" s="54">
        <f t="shared" si="4"/>
        <v>0</v>
      </c>
      <c r="P18" s="1"/>
    </row>
    <row r="19" spans="2:16" ht="12.5">
      <c r="B19" s="7" t="str">
        <f>IF(D19=F18,"","IU")</f>
        <v/>
      </c>
      <c r="C19" s="50">
        <f>IF(D11="","-",+C18+1)</f>
        <v>2010</v>
      </c>
      <c r="D19" s="430">
        <v>15703649.484126983</v>
      </c>
      <c r="E19" s="429">
        <v>388543.90476190473</v>
      </c>
      <c r="F19" s="430">
        <v>15315105.579365078</v>
      </c>
      <c r="G19" s="429">
        <v>2454712.5823763758</v>
      </c>
      <c r="H19" s="437">
        <v>2454712.5823763758</v>
      </c>
      <c r="I19" s="52">
        <v>0</v>
      </c>
      <c r="J19" s="52"/>
      <c r="K19" s="113">
        <f t="shared" si="0"/>
        <v>2454712.5823763758</v>
      </c>
      <c r="L19" s="54">
        <f t="shared" si="1"/>
        <v>0</v>
      </c>
      <c r="M19" s="113">
        <f t="shared" si="2"/>
        <v>2454712.5823763758</v>
      </c>
      <c r="N19" s="54">
        <f t="shared" si="3"/>
        <v>0</v>
      </c>
      <c r="O19" s="54">
        <f t="shared" si="4"/>
        <v>0</v>
      </c>
      <c r="P19" s="1"/>
    </row>
    <row r="20" spans="2:16" ht="12.5">
      <c r="B20" s="7" t="str">
        <f t="shared" ref="B20:B72" si="5">IF(D20=F19,"","IU")</f>
        <v/>
      </c>
      <c r="C20" s="50">
        <f>IF(D11="","-",+C19+1)</f>
        <v>2011</v>
      </c>
      <c r="D20" s="430">
        <v>15315105.579365078</v>
      </c>
      <c r="E20" s="429">
        <v>388543.90476190473</v>
      </c>
      <c r="F20" s="430">
        <v>14926561.674603174</v>
      </c>
      <c r="G20" s="429">
        <v>2402293.9267075099</v>
      </c>
      <c r="H20" s="437">
        <v>2402293.9267075099</v>
      </c>
      <c r="I20" s="52">
        <v>0</v>
      </c>
      <c r="J20" s="52"/>
      <c r="K20" s="113">
        <f t="shared" si="0"/>
        <v>2402293.9267075099</v>
      </c>
      <c r="L20" s="54">
        <f t="shared" si="1"/>
        <v>0</v>
      </c>
      <c r="M20" s="113">
        <f t="shared" si="2"/>
        <v>2402293.9267075099</v>
      </c>
      <c r="N20" s="54">
        <f t="shared" si="3"/>
        <v>0</v>
      </c>
      <c r="O20" s="54">
        <f t="shared" si="4"/>
        <v>0</v>
      </c>
      <c r="P20" s="1"/>
    </row>
    <row r="21" spans="2:16" ht="12.5">
      <c r="B21" s="7" t="str">
        <f t="shared" si="5"/>
        <v/>
      </c>
      <c r="C21" s="50">
        <f>IF(D11="","-",+C20+1)</f>
        <v>2012</v>
      </c>
      <c r="D21" s="430">
        <v>14926561.674603174</v>
      </c>
      <c r="E21" s="429">
        <v>388543.90476190473</v>
      </c>
      <c r="F21" s="430">
        <v>14538017.769841269</v>
      </c>
      <c r="G21" s="429">
        <v>2349875.2710386436</v>
      </c>
      <c r="H21" s="437">
        <v>2349875.2710386436</v>
      </c>
      <c r="I21" s="52">
        <v>0</v>
      </c>
      <c r="J21" s="52"/>
      <c r="K21" s="113">
        <f t="shared" si="0"/>
        <v>2349875.2710386436</v>
      </c>
      <c r="L21" s="54">
        <f t="shared" si="1"/>
        <v>0</v>
      </c>
      <c r="M21" s="113">
        <f t="shared" si="2"/>
        <v>2349875.2710386436</v>
      </c>
      <c r="N21" s="54">
        <f t="shared" si="3"/>
        <v>0</v>
      </c>
      <c r="O21" s="54">
        <f t="shared" si="4"/>
        <v>0</v>
      </c>
      <c r="P21" s="1"/>
    </row>
    <row r="22" spans="2:16" ht="12.5">
      <c r="B22" s="7" t="str">
        <f t="shared" si="5"/>
        <v/>
      </c>
      <c r="C22" s="50">
        <f>IF(D11="","-",+C21+1)</f>
        <v>2013</v>
      </c>
      <c r="D22" s="430">
        <v>14538017.769841269</v>
      </c>
      <c r="E22" s="429">
        <v>388543.90476190473</v>
      </c>
      <c r="F22" s="430">
        <v>14149473.865079364</v>
      </c>
      <c r="G22" s="429">
        <v>2297456.6153697777</v>
      </c>
      <c r="H22" s="437">
        <v>2297456.6153697777</v>
      </c>
      <c r="I22" s="52">
        <v>0</v>
      </c>
      <c r="J22" s="52"/>
      <c r="K22" s="113">
        <f t="shared" si="0"/>
        <v>2297456.6153697777</v>
      </c>
      <c r="L22" s="54">
        <f t="shared" si="1"/>
        <v>0</v>
      </c>
      <c r="M22" s="113">
        <f t="shared" si="2"/>
        <v>2297456.6153697777</v>
      </c>
      <c r="N22" s="54">
        <f t="shared" si="3"/>
        <v>0</v>
      </c>
      <c r="O22" s="54">
        <f t="shared" si="4"/>
        <v>0</v>
      </c>
      <c r="P22" s="1"/>
    </row>
    <row r="23" spans="2:16" ht="12.5">
      <c r="B23" s="7" t="str">
        <f t="shared" si="5"/>
        <v/>
      </c>
      <c r="C23" s="50">
        <f>IF(D11="","-",+C22+1)</f>
        <v>2014</v>
      </c>
      <c r="D23" s="430">
        <v>14149473.865079364</v>
      </c>
      <c r="E23" s="429">
        <v>388543.90476190473</v>
      </c>
      <c r="F23" s="430">
        <v>13760929.960317459</v>
      </c>
      <c r="G23" s="429">
        <v>2245037.9597009113</v>
      </c>
      <c r="H23" s="437">
        <v>2245037.9597009113</v>
      </c>
      <c r="I23" s="52">
        <v>0</v>
      </c>
      <c r="J23" s="52"/>
      <c r="K23" s="113">
        <f t="shared" si="0"/>
        <v>2245037.9597009113</v>
      </c>
      <c r="L23" s="54">
        <f t="shared" si="1"/>
        <v>0</v>
      </c>
      <c r="M23" s="113">
        <f t="shared" si="2"/>
        <v>2245037.9597009113</v>
      </c>
      <c r="N23" s="54">
        <f t="shared" si="3"/>
        <v>0</v>
      </c>
      <c r="O23" s="54">
        <f t="shared" si="4"/>
        <v>0</v>
      </c>
      <c r="P23" s="1"/>
    </row>
    <row r="24" spans="2:16" ht="12.5">
      <c r="B24" s="7" t="str">
        <f t="shared" si="5"/>
        <v/>
      </c>
      <c r="C24" s="50">
        <f>IF(D11="","-",+C23+1)</f>
        <v>2015</v>
      </c>
      <c r="D24" s="430">
        <v>13760929.960317459</v>
      </c>
      <c r="E24" s="429">
        <v>388543.90476190473</v>
      </c>
      <c r="F24" s="430">
        <v>13372386.055555554</v>
      </c>
      <c r="G24" s="429">
        <v>2149751.3487712028</v>
      </c>
      <c r="H24" s="437">
        <v>2149751.3487712028</v>
      </c>
      <c r="I24" s="52">
        <v>0</v>
      </c>
      <c r="J24" s="52"/>
      <c r="K24" s="113">
        <f t="shared" ref="K24:K29" si="6">G24</f>
        <v>2149751.3487712028</v>
      </c>
      <c r="L24" s="54">
        <f t="shared" ref="L24:L29" si="7">IF(K24&lt;&gt;0,+G24-K24,0)</f>
        <v>0</v>
      </c>
      <c r="M24" s="113">
        <f t="shared" ref="M24:M29" si="8">H24</f>
        <v>2149751.3487712028</v>
      </c>
      <c r="N24" s="54">
        <f>IF(M24&lt;&gt;0,+H24-M24,0)</f>
        <v>0</v>
      </c>
      <c r="O24" s="54">
        <f>+N24-L24</f>
        <v>0</v>
      </c>
      <c r="P24" s="1"/>
    </row>
    <row r="25" spans="2:16" ht="12.5">
      <c r="B25" s="7" t="str">
        <f t="shared" si="5"/>
        <v/>
      </c>
      <c r="C25" s="50">
        <f>IF(D11="","-",+C24+1)</f>
        <v>2016</v>
      </c>
      <c r="D25" s="430">
        <v>13372386.055555554</v>
      </c>
      <c r="E25" s="429">
        <v>388543.90476190473</v>
      </c>
      <c r="F25" s="430">
        <v>12983842.150793649</v>
      </c>
      <c r="G25" s="429">
        <v>2077481.7673867224</v>
      </c>
      <c r="H25" s="437">
        <v>2077481.7673867224</v>
      </c>
      <c r="I25" s="52">
        <f t="shared" ref="I25:I33" si="9">H25-G25</f>
        <v>0</v>
      </c>
      <c r="J25" s="52"/>
      <c r="K25" s="113">
        <f t="shared" si="6"/>
        <v>2077481.7673867224</v>
      </c>
      <c r="L25" s="54">
        <f t="shared" si="7"/>
        <v>0</v>
      </c>
      <c r="M25" s="113">
        <f t="shared" si="8"/>
        <v>2077481.7673867224</v>
      </c>
      <c r="N25" s="54">
        <f>IF(M25&lt;&gt;0,+H25-M25,0)</f>
        <v>0</v>
      </c>
      <c r="O25" s="54">
        <f>+N25-L25</f>
        <v>0</v>
      </c>
      <c r="P25" s="1"/>
    </row>
    <row r="26" spans="2:16" ht="12.5">
      <c r="B26" s="7" t="str">
        <f t="shared" si="5"/>
        <v/>
      </c>
      <c r="C26" s="50">
        <f>IF(D11="","-",+C25+1)</f>
        <v>2017</v>
      </c>
      <c r="D26" s="430">
        <v>12983842.150793649</v>
      </c>
      <c r="E26" s="429">
        <v>379508</v>
      </c>
      <c r="F26" s="430">
        <v>12604334.150793649</v>
      </c>
      <c r="G26" s="429">
        <v>1964599.9963135775</v>
      </c>
      <c r="H26" s="437">
        <v>1964599.9963135775</v>
      </c>
      <c r="I26" s="52">
        <f t="shared" si="9"/>
        <v>0</v>
      </c>
      <c r="J26" s="52"/>
      <c r="K26" s="113">
        <f t="shared" si="6"/>
        <v>1964599.9963135775</v>
      </c>
      <c r="L26" s="54">
        <f t="shared" si="7"/>
        <v>0</v>
      </c>
      <c r="M26" s="113">
        <f t="shared" si="8"/>
        <v>1964599.9963135775</v>
      </c>
      <c r="N26" s="54">
        <f>IF(M26&lt;&gt;0,+H26-M26,0)</f>
        <v>0</v>
      </c>
      <c r="O26" s="54">
        <f>+N26-L26</f>
        <v>0</v>
      </c>
      <c r="P26" s="1"/>
    </row>
    <row r="27" spans="2:16" ht="12.5">
      <c r="B27" s="7" t="str">
        <f t="shared" si="5"/>
        <v/>
      </c>
      <c r="C27" s="50">
        <f>IF(D11="","-",+C26+1)</f>
        <v>2018</v>
      </c>
      <c r="D27" s="430">
        <v>12604334.150793649</v>
      </c>
      <c r="E27" s="429">
        <v>398020.58536585368</v>
      </c>
      <c r="F27" s="430">
        <v>12206313.565427795</v>
      </c>
      <c r="G27" s="429">
        <v>1974664.0430256741</v>
      </c>
      <c r="H27" s="437">
        <v>1974664.0430256741</v>
      </c>
      <c r="I27" s="52">
        <f t="shared" si="9"/>
        <v>0</v>
      </c>
      <c r="J27" s="52"/>
      <c r="K27" s="113">
        <f t="shared" si="6"/>
        <v>1974664.0430256741</v>
      </c>
      <c r="L27" s="54">
        <f t="shared" si="7"/>
        <v>0</v>
      </c>
      <c r="M27" s="113">
        <f t="shared" si="8"/>
        <v>1974664.0430256741</v>
      </c>
      <c r="N27" s="54">
        <f>IF(M27&lt;&gt;0,+H27-M27,0)</f>
        <v>0</v>
      </c>
      <c r="O27" s="54">
        <f>+N27-L27</f>
        <v>0</v>
      </c>
      <c r="P27" s="1"/>
    </row>
    <row r="28" spans="2:16" ht="12.5">
      <c r="B28" s="7" t="str">
        <f t="shared" si="5"/>
        <v/>
      </c>
      <c r="C28" s="50">
        <f>IF(D11="","-",+C27+1)</f>
        <v>2019</v>
      </c>
      <c r="D28" s="430">
        <v>12206313.565427795</v>
      </c>
      <c r="E28" s="429">
        <v>398020.58536585368</v>
      </c>
      <c r="F28" s="430">
        <v>11808292.980061941</v>
      </c>
      <c r="G28" s="429">
        <v>1924077.9753737026</v>
      </c>
      <c r="H28" s="437">
        <v>1924077.9753737026</v>
      </c>
      <c r="I28" s="52">
        <f t="shared" si="9"/>
        <v>0</v>
      </c>
      <c r="J28" s="52"/>
      <c r="K28" s="113">
        <f t="shared" si="6"/>
        <v>1924077.9753737026</v>
      </c>
      <c r="L28" s="54">
        <f t="shared" si="7"/>
        <v>0</v>
      </c>
      <c r="M28" s="113">
        <f t="shared" si="8"/>
        <v>1924077.9753737026</v>
      </c>
      <c r="N28" s="54">
        <f t="shared" ref="N28:N72" si="10">IF(M28&lt;&gt;0,+H28-M28,0)</f>
        <v>0</v>
      </c>
      <c r="O28" s="54">
        <f t="shared" ref="O28:O72" si="11">+N28-L28</f>
        <v>0</v>
      </c>
      <c r="P28" s="1"/>
    </row>
    <row r="29" spans="2:16" ht="12.5">
      <c r="B29" s="7" t="str">
        <f t="shared" si="5"/>
        <v/>
      </c>
      <c r="C29" s="50">
        <f>IF(D11="","-",+C28+1)</f>
        <v>2020</v>
      </c>
      <c r="D29" s="430">
        <v>11808292.980061941</v>
      </c>
      <c r="E29" s="429">
        <v>398020.58536585368</v>
      </c>
      <c r="F29" s="430">
        <v>11410272.394696087</v>
      </c>
      <c r="G29" s="429">
        <v>1586061.814731969</v>
      </c>
      <c r="H29" s="437">
        <v>1586061.814731969</v>
      </c>
      <c r="I29" s="52">
        <f t="shared" si="9"/>
        <v>0</v>
      </c>
      <c r="J29" s="52"/>
      <c r="K29" s="113">
        <f t="shared" si="6"/>
        <v>1586061.814731969</v>
      </c>
      <c r="L29" s="54">
        <f t="shared" si="7"/>
        <v>0</v>
      </c>
      <c r="M29" s="113">
        <f t="shared" si="8"/>
        <v>1586061.814731969</v>
      </c>
      <c r="N29" s="54">
        <f t="shared" si="10"/>
        <v>0</v>
      </c>
      <c r="O29" s="54">
        <f t="shared" si="11"/>
        <v>0</v>
      </c>
      <c r="P29" s="1"/>
    </row>
    <row r="30" spans="2:16" ht="12.5">
      <c r="B30" s="7" t="str">
        <f t="shared" si="5"/>
        <v>IU</v>
      </c>
      <c r="C30" s="50">
        <f>IF(D11="","-",+C29+1)</f>
        <v>2021</v>
      </c>
      <c r="D30" s="430">
        <v>11428784.980061945</v>
      </c>
      <c r="E30" s="429">
        <v>388543.90476190473</v>
      </c>
      <c r="F30" s="430">
        <v>11040241.07530004</v>
      </c>
      <c r="G30" s="429">
        <v>1579453.3470366392</v>
      </c>
      <c r="H30" s="437">
        <v>1579453.3470366392</v>
      </c>
      <c r="I30" s="52">
        <f t="shared" si="9"/>
        <v>0</v>
      </c>
      <c r="J30" s="52"/>
      <c r="K30" s="113">
        <f t="shared" ref="K30" si="12">G30</f>
        <v>1579453.3470366392</v>
      </c>
      <c r="L30" s="54">
        <f t="shared" ref="L30" si="13">IF(K30&lt;&gt;0,+G30-K30,0)</f>
        <v>0</v>
      </c>
      <c r="M30" s="113">
        <f t="shared" ref="M30" si="14">H30</f>
        <v>1579453.3470366392</v>
      </c>
      <c r="N30" s="54">
        <f t="shared" si="10"/>
        <v>0</v>
      </c>
      <c r="O30" s="54">
        <f t="shared" si="11"/>
        <v>0</v>
      </c>
      <c r="P30" s="1"/>
    </row>
    <row r="31" spans="2:16" ht="12.5">
      <c r="B31" s="7" t="str">
        <f t="shared" si="5"/>
        <v>IU</v>
      </c>
      <c r="C31" s="50">
        <f>IF(D11="","-",+C30+1)</f>
        <v>2022</v>
      </c>
      <c r="D31" s="430">
        <v>11021728.489934186</v>
      </c>
      <c r="E31" s="429">
        <v>388543.90476190473</v>
      </c>
      <c r="F31" s="430">
        <v>10633184.585172281</v>
      </c>
      <c r="G31" s="429">
        <v>1606027.4766677744</v>
      </c>
      <c r="H31" s="437">
        <v>1606027.4766677744</v>
      </c>
      <c r="I31" s="52">
        <f t="shared" si="9"/>
        <v>0</v>
      </c>
      <c r="J31" s="52"/>
      <c r="K31" s="113">
        <f t="shared" ref="K31" si="15">G31</f>
        <v>1606027.4766677744</v>
      </c>
      <c r="L31" s="54">
        <f t="shared" ref="L31" si="16">IF(K31&lt;&gt;0,+G31-K31,0)</f>
        <v>0</v>
      </c>
      <c r="M31" s="113">
        <f t="shared" ref="M31" si="17">H31</f>
        <v>1606027.4766677744</v>
      </c>
      <c r="N31" s="54">
        <f t="shared" si="10"/>
        <v>0</v>
      </c>
      <c r="O31" s="54">
        <f t="shared" si="11"/>
        <v>0</v>
      </c>
      <c r="P31" s="1"/>
    </row>
    <row r="32" spans="2:16" ht="12.5">
      <c r="B32" s="7" t="str">
        <f t="shared" si="5"/>
        <v/>
      </c>
      <c r="C32" s="50">
        <f>IF(D11="","-",+C31+1)</f>
        <v>2023</v>
      </c>
      <c r="D32" s="430">
        <v>10633184.585172281</v>
      </c>
      <c r="E32" s="429">
        <v>388543.90476190473</v>
      </c>
      <c r="F32" s="430">
        <v>10244640.680410376</v>
      </c>
      <c r="G32" s="429">
        <v>1707258.207662385</v>
      </c>
      <c r="H32" s="437">
        <v>1707258.207662385</v>
      </c>
      <c r="I32" s="52">
        <f t="shared" si="9"/>
        <v>0</v>
      </c>
      <c r="J32" s="52"/>
      <c r="K32" s="113">
        <f t="shared" ref="K32" si="18">G32</f>
        <v>1707258.207662385</v>
      </c>
      <c r="L32" s="54">
        <f t="shared" ref="L32" si="19">IF(K32&lt;&gt;0,+G32-K32,0)</f>
        <v>0</v>
      </c>
      <c r="M32" s="113">
        <f t="shared" ref="M32" si="20">H32</f>
        <v>1707258.207662385</v>
      </c>
      <c r="N32" s="54">
        <f t="shared" ref="N32" si="21">IF(M32&lt;&gt;0,+H32-M32,0)</f>
        <v>0</v>
      </c>
      <c r="O32" s="54">
        <f t="shared" ref="O32" si="22">+N32-L32</f>
        <v>0</v>
      </c>
      <c r="P32" s="1"/>
    </row>
    <row r="33" spans="2:16" ht="12.5">
      <c r="B33" s="7" t="str">
        <f t="shared" si="5"/>
        <v/>
      </c>
      <c r="C33" s="460">
        <f>IF(D11="","-",+C32+1)</f>
        <v>2024</v>
      </c>
      <c r="D33" s="430">
        <v>10244640.680410376</v>
      </c>
      <c r="E33" s="429">
        <v>370882.81818181818</v>
      </c>
      <c r="F33" s="430">
        <v>9873757.8622285575</v>
      </c>
      <c r="G33" s="429">
        <v>1573230.0538189975</v>
      </c>
      <c r="H33" s="437">
        <v>1573230.0538189975</v>
      </c>
      <c r="I33" s="52">
        <f t="shared" si="9"/>
        <v>0</v>
      </c>
      <c r="J33" s="52"/>
      <c r="K33" s="113">
        <f t="shared" ref="K33" si="23">G33</f>
        <v>1573230.0538189975</v>
      </c>
      <c r="L33" s="54">
        <f t="shared" ref="L33" si="24">IF(K33&lt;&gt;0,+G33-K33,0)</f>
        <v>0</v>
      </c>
      <c r="M33" s="113">
        <f t="shared" ref="M33" si="25">H33</f>
        <v>1573230.0538189975</v>
      </c>
      <c r="N33" s="54">
        <f t="shared" ref="N33" si="26">IF(M33&lt;&gt;0,+H33-M33,0)</f>
        <v>0</v>
      </c>
      <c r="O33" s="54">
        <f t="shared" ref="O33" si="27">+N33-L33</f>
        <v>0</v>
      </c>
      <c r="P33" s="1"/>
    </row>
    <row r="34" spans="2:16" ht="13">
      <c r="B34" s="7" t="str">
        <f t="shared" si="5"/>
        <v/>
      </c>
      <c r="C34" s="459">
        <f>IF(D11="","-",+C33+1)</f>
        <v>2025</v>
      </c>
      <c r="D34" s="430">
        <v>9873757.8622285575</v>
      </c>
      <c r="E34" s="429">
        <v>379508</v>
      </c>
      <c r="F34" s="430">
        <v>9494249.8622285575</v>
      </c>
      <c r="G34" s="429">
        <v>1538936.8068942716</v>
      </c>
      <c r="H34" s="437">
        <v>1538936.8068942716</v>
      </c>
      <c r="I34" s="52">
        <f t="shared" ref="I34:I72" si="28">H34-G34</f>
        <v>0</v>
      </c>
      <c r="J34" s="52"/>
      <c r="K34" s="113">
        <f t="shared" ref="K34" si="29">G34</f>
        <v>1538936.8068942716</v>
      </c>
      <c r="L34" s="54">
        <f t="shared" ref="L34" si="30">IF(K34&lt;&gt;0,+G34-K34,0)</f>
        <v>0</v>
      </c>
      <c r="M34" s="113">
        <f t="shared" ref="M34" si="31">H34</f>
        <v>1538936.8068942716</v>
      </c>
      <c r="N34" s="54">
        <f t="shared" ref="N34" si="32">IF(M34&lt;&gt;0,+H34-M34,0)</f>
        <v>0</v>
      </c>
      <c r="O34" s="54">
        <f t="shared" ref="O34" si="33">+N34-L34</f>
        <v>0</v>
      </c>
      <c r="P34" s="1"/>
    </row>
    <row r="35" spans="2:16" ht="12.5">
      <c r="B35" s="7" t="str">
        <f t="shared" si="5"/>
        <v/>
      </c>
      <c r="C35" s="50">
        <f>IF(D11="","-",+C34+1)</f>
        <v>2026</v>
      </c>
      <c r="D35" s="55">
        <f>IF(F34+SUM(E$17:E34)=D$10,F34,D$10-SUM(E$17:E34))</f>
        <v>9494249.8622285575</v>
      </c>
      <c r="E35" s="377">
        <f>IF(+I14&lt;F34,I14,D35)</f>
        <v>398020.58536585368</v>
      </c>
      <c r="F35" s="55">
        <f t="shared" ref="F35:F72" si="34">+D35-E35</f>
        <v>9096229.2768627033</v>
      </c>
      <c r="G35" s="378">
        <f t="shared" ref="G35:G72" si="35">+I$12*((D35+F35)/2)+E35</f>
        <v>1511727.499222416</v>
      </c>
      <c r="H35" s="363">
        <f t="shared" ref="H35:H72" si="36">+I$13*((D35+F35)/2)+E35</f>
        <v>1511727.499222416</v>
      </c>
      <c r="I35" s="52">
        <f t="shared" si="28"/>
        <v>0</v>
      </c>
      <c r="J35" s="52"/>
      <c r="K35" s="129"/>
      <c r="L35" s="54">
        <f t="shared" ref="L35:L72" si="37">IF(K35&lt;&gt;0,+G35-K35,0)</f>
        <v>0</v>
      </c>
      <c r="M35" s="129"/>
      <c r="N35" s="54">
        <f t="shared" si="10"/>
        <v>0</v>
      </c>
      <c r="O35" s="54">
        <f t="shared" si="11"/>
        <v>0</v>
      </c>
      <c r="P35" s="1"/>
    </row>
    <row r="36" spans="2:16" ht="12.5">
      <c r="B36" s="7" t="str">
        <f t="shared" si="5"/>
        <v/>
      </c>
      <c r="C36" s="50">
        <f>IF(D11="","-",+C35+1)</f>
        <v>2027</v>
      </c>
      <c r="D36" s="55">
        <f>IF(F35+SUM(E$17:E35)=D$10,F35,D$10-SUM(E$17:E35))</f>
        <v>9096229.2768627033</v>
      </c>
      <c r="E36" s="377">
        <f>IF(+I14&lt;F35,I14,D36)</f>
        <v>398020.58536585368</v>
      </c>
      <c r="F36" s="55">
        <f t="shared" si="34"/>
        <v>8698208.6914968491</v>
      </c>
      <c r="G36" s="378">
        <f t="shared" si="35"/>
        <v>1464038.7576399485</v>
      </c>
      <c r="H36" s="363">
        <f t="shared" si="36"/>
        <v>1464038.7576399485</v>
      </c>
      <c r="I36" s="52">
        <f t="shared" si="28"/>
        <v>0</v>
      </c>
      <c r="J36" s="52"/>
      <c r="K36" s="129"/>
      <c r="L36" s="54">
        <f t="shared" si="37"/>
        <v>0</v>
      </c>
      <c r="M36" s="129"/>
      <c r="N36" s="54">
        <f t="shared" si="10"/>
        <v>0</v>
      </c>
      <c r="O36" s="54">
        <f t="shared" si="11"/>
        <v>0</v>
      </c>
      <c r="P36" s="1"/>
    </row>
    <row r="37" spans="2:16" ht="12.5">
      <c r="B37" s="7" t="str">
        <f t="shared" si="5"/>
        <v/>
      </c>
      <c r="C37" s="50">
        <f>IF(D11="","-",+C36+1)</f>
        <v>2028</v>
      </c>
      <c r="D37" s="55">
        <f>IF(F36+SUM(E$17:E36)=D$10,F36,D$10-SUM(E$17:E36))</f>
        <v>8698208.6914968491</v>
      </c>
      <c r="E37" s="377">
        <f>IF(+I14&lt;F36,I14,D37)</f>
        <v>398020.58536585368</v>
      </c>
      <c r="F37" s="55">
        <f t="shared" si="34"/>
        <v>8300188.1061309958</v>
      </c>
      <c r="G37" s="378">
        <f t="shared" si="35"/>
        <v>1416350.0160574811</v>
      </c>
      <c r="H37" s="363">
        <f t="shared" si="36"/>
        <v>1416350.0160574811</v>
      </c>
      <c r="I37" s="52">
        <f t="shared" si="28"/>
        <v>0</v>
      </c>
      <c r="J37" s="52"/>
      <c r="K37" s="129"/>
      <c r="L37" s="54">
        <f t="shared" si="37"/>
        <v>0</v>
      </c>
      <c r="M37" s="129"/>
      <c r="N37" s="54">
        <f t="shared" si="10"/>
        <v>0</v>
      </c>
      <c r="O37" s="54">
        <f t="shared" si="11"/>
        <v>0</v>
      </c>
      <c r="P37" s="1"/>
    </row>
    <row r="38" spans="2:16" ht="12.5">
      <c r="B38" s="7" t="str">
        <f t="shared" si="5"/>
        <v/>
      </c>
      <c r="C38" s="50">
        <f>IF(D11="","-",+C37+1)</f>
        <v>2029</v>
      </c>
      <c r="D38" s="55">
        <f>IF(F37+SUM(E$17:E37)=D$10,F37,D$10-SUM(E$17:E37))</f>
        <v>8300188.1061309958</v>
      </c>
      <c r="E38" s="377">
        <f>IF(+I14&lt;F37,I14,D38)</f>
        <v>398020.58536585368</v>
      </c>
      <c r="F38" s="55">
        <f t="shared" si="34"/>
        <v>7902167.5207651425</v>
      </c>
      <c r="G38" s="378">
        <f t="shared" si="35"/>
        <v>1368661.2744750136</v>
      </c>
      <c r="H38" s="363">
        <f t="shared" si="36"/>
        <v>1368661.2744750136</v>
      </c>
      <c r="I38" s="52">
        <f t="shared" si="28"/>
        <v>0</v>
      </c>
      <c r="J38" s="52"/>
      <c r="K38" s="129"/>
      <c r="L38" s="54">
        <f t="shared" si="37"/>
        <v>0</v>
      </c>
      <c r="M38" s="129"/>
      <c r="N38" s="54">
        <f t="shared" si="10"/>
        <v>0</v>
      </c>
      <c r="O38" s="54">
        <f t="shared" si="11"/>
        <v>0</v>
      </c>
      <c r="P38" s="1"/>
    </row>
    <row r="39" spans="2:16" ht="12.5">
      <c r="B39" s="7" t="str">
        <f t="shared" si="5"/>
        <v/>
      </c>
      <c r="C39" s="50">
        <f>IF(D11="","-",+C38+1)</f>
        <v>2030</v>
      </c>
      <c r="D39" s="55">
        <f>IF(F38+SUM(E$17:E38)=D$10,F38,D$10-SUM(E$17:E38))</f>
        <v>7902167.5207651425</v>
      </c>
      <c r="E39" s="377">
        <f>IF(+I14&lt;F38,I14,D39)</f>
        <v>398020.58536585368</v>
      </c>
      <c r="F39" s="55">
        <f t="shared" si="34"/>
        <v>7504146.9353992892</v>
      </c>
      <c r="G39" s="378">
        <f t="shared" si="35"/>
        <v>1320972.5328925462</v>
      </c>
      <c r="H39" s="363">
        <f t="shared" si="36"/>
        <v>1320972.5328925462</v>
      </c>
      <c r="I39" s="52">
        <f t="shared" si="28"/>
        <v>0</v>
      </c>
      <c r="J39" s="52"/>
      <c r="K39" s="129"/>
      <c r="L39" s="54">
        <f t="shared" si="37"/>
        <v>0</v>
      </c>
      <c r="M39" s="129"/>
      <c r="N39" s="54">
        <f t="shared" si="10"/>
        <v>0</v>
      </c>
      <c r="O39" s="54">
        <f t="shared" si="11"/>
        <v>0</v>
      </c>
      <c r="P39" s="1"/>
    </row>
    <row r="40" spans="2:16" ht="12.5">
      <c r="B40" s="7" t="str">
        <f t="shared" si="5"/>
        <v/>
      </c>
      <c r="C40" s="50">
        <f>IF(D11="","-",+C39+1)</f>
        <v>2031</v>
      </c>
      <c r="D40" s="55">
        <f>IF(F39+SUM(E$17:E39)=D$10,F39,D$10-SUM(E$17:E39))</f>
        <v>7504146.9353992892</v>
      </c>
      <c r="E40" s="377">
        <f>IF(+I14&lt;F39,I14,D40)</f>
        <v>398020.58536585368</v>
      </c>
      <c r="F40" s="55">
        <f t="shared" si="34"/>
        <v>7106126.350033436</v>
      </c>
      <c r="G40" s="378">
        <f t="shared" si="35"/>
        <v>1273283.7913100789</v>
      </c>
      <c r="H40" s="363">
        <f t="shared" si="36"/>
        <v>1273283.7913100789</v>
      </c>
      <c r="I40" s="52">
        <f t="shared" si="28"/>
        <v>0</v>
      </c>
      <c r="J40" s="52"/>
      <c r="K40" s="129"/>
      <c r="L40" s="54">
        <f t="shared" si="37"/>
        <v>0</v>
      </c>
      <c r="M40" s="129"/>
      <c r="N40" s="54">
        <f t="shared" si="10"/>
        <v>0</v>
      </c>
      <c r="O40" s="54">
        <f t="shared" si="11"/>
        <v>0</v>
      </c>
      <c r="P40" s="1"/>
    </row>
    <row r="41" spans="2:16" ht="12.5">
      <c r="B41" s="7" t="str">
        <f t="shared" si="5"/>
        <v/>
      </c>
      <c r="C41" s="50">
        <f>IF(D11="","-",+C40+1)</f>
        <v>2032</v>
      </c>
      <c r="D41" s="55">
        <f>IF(F40+SUM(E$17:E40)=D$10,F40,D$10-SUM(E$17:E40))</f>
        <v>7106126.350033436</v>
      </c>
      <c r="E41" s="377">
        <f>IF(+I14&lt;F40,I14,D41)</f>
        <v>398020.58536585368</v>
      </c>
      <c r="F41" s="55">
        <f t="shared" si="34"/>
        <v>6708105.7646675827</v>
      </c>
      <c r="G41" s="378">
        <f t="shared" si="35"/>
        <v>1225595.0497276115</v>
      </c>
      <c r="H41" s="363">
        <f t="shared" si="36"/>
        <v>1225595.0497276115</v>
      </c>
      <c r="I41" s="52">
        <f t="shared" si="28"/>
        <v>0</v>
      </c>
      <c r="J41" s="52"/>
      <c r="K41" s="129"/>
      <c r="L41" s="54">
        <f t="shared" si="37"/>
        <v>0</v>
      </c>
      <c r="M41" s="129"/>
      <c r="N41" s="54">
        <f t="shared" si="10"/>
        <v>0</v>
      </c>
      <c r="O41" s="54">
        <f t="shared" si="11"/>
        <v>0</v>
      </c>
      <c r="P41" s="1"/>
    </row>
    <row r="42" spans="2:16" ht="12.5">
      <c r="B42" s="7" t="str">
        <f t="shared" si="5"/>
        <v/>
      </c>
      <c r="C42" s="50">
        <f>IF(D11="","-",+C41+1)</f>
        <v>2033</v>
      </c>
      <c r="D42" s="55">
        <f>IF(F41+SUM(E$17:E41)=D$10,F41,D$10-SUM(E$17:E41))</f>
        <v>6708105.7646675827</v>
      </c>
      <c r="E42" s="377">
        <f>IF(+I14&lt;F41,I14,D42)</f>
        <v>398020.58536585368</v>
      </c>
      <c r="F42" s="55">
        <f t="shared" si="34"/>
        <v>6310085.1793017294</v>
      </c>
      <c r="G42" s="378">
        <f t="shared" si="35"/>
        <v>1177906.3081451443</v>
      </c>
      <c r="H42" s="363">
        <f t="shared" si="36"/>
        <v>1177906.3081451443</v>
      </c>
      <c r="I42" s="52">
        <f t="shared" si="28"/>
        <v>0</v>
      </c>
      <c r="J42" s="52"/>
      <c r="K42" s="129"/>
      <c r="L42" s="54">
        <f t="shared" si="37"/>
        <v>0</v>
      </c>
      <c r="M42" s="129"/>
      <c r="N42" s="54">
        <f t="shared" si="10"/>
        <v>0</v>
      </c>
      <c r="O42" s="54">
        <f t="shared" si="11"/>
        <v>0</v>
      </c>
      <c r="P42" s="1"/>
    </row>
    <row r="43" spans="2:16" ht="12.5">
      <c r="B43" s="7" t="str">
        <f t="shared" si="5"/>
        <v/>
      </c>
      <c r="C43" s="50">
        <f>IF(D11="","-",+C42+1)</f>
        <v>2034</v>
      </c>
      <c r="D43" s="55">
        <f>IF(F42+SUM(E$17:E42)=D$10,F42,D$10-SUM(E$17:E42))</f>
        <v>6310085.1793017294</v>
      </c>
      <c r="E43" s="377">
        <f>IF(+I14&lt;F42,I14,D43)</f>
        <v>398020.58536585368</v>
      </c>
      <c r="F43" s="55">
        <f t="shared" si="34"/>
        <v>5912064.5939358762</v>
      </c>
      <c r="G43" s="378">
        <f t="shared" si="35"/>
        <v>1130217.5665626768</v>
      </c>
      <c r="H43" s="363">
        <f t="shared" si="36"/>
        <v>1130217.5665626768</v>
      </c>
      <c r="I43" s="52">
        <f t="shared" si="28"/>
        <v>0</v>
      </c>
      <c r="J43" s="52"/>
      <c r="K43" s="129"/>
      <c r="L43" s="54">
        <f t="shared" si="37"/>
        <v>0</v>
      </c>
      <c r="M43" s="129"/>
      <c r="N43" s="54">
        <f t="shared" si="10"/>
        <v>0</v>
      </c>
      <c r="O43" s="54">
        <f t="shared" si="11"/>
        <v>0</v>
      </c>
      <c r="P43" s="1"/>
    </row>
    <row r="44" spans="2:16" ht="12.5">
      <c r="B44" s="7" t="str">
        <f t="shared" si="5"/>
        <v/>
      </c>
      <c r="C44" s="50">
        <f>IF(D11="","-",+C43+1)</f>
        <v>2035</v>
      </c>
      <c r="D44" s="55">
        <f>IF(F43+SUM(E$17:E43)=D$10,F43,D$10-SUM(E$17:E43))</f>
        <v>5912064.5939358762</v>
      </c>
      <c r="E44" s="377">
        <f>IF(+I14&lt;F43,I14,D44)</f>
        <v>398020.58536585368</v>
      </c>
      <c r="F44" s="55">
        <f t="shared" si="34"/>
        <v>5514044.0085700229</v>
      </c>
      <c r="G44" s="378">
        <f t="shared" si="35"/>
        <v>1082528.8249802096</v>
      </c>
      <c r="H44" s="363">
        <f t="shared" si="36"/>
        <v>1082528.8249802096</v>
      </c>
      <c r="I44" s="52">
        <f t="shared" si="28"/>
        <v>0</v>
      </c>
      <c r="J44" s="52"/>
      <c r="K44" s="129"/>
      <c r="L44" s="54">
        <f t="shared" si="37"/>
        <v>0</v>
      </c>
      <c r="M44" s="129"/>
      <c r="N44" s="54">
        <f t="shared" si="10"/>
        <v>0</v>
      </c>
      <c r="O44" s="54">
        <f t="shared" si="11"/>
        <v>0</v>
      </c>
      <c r="P44" s="1"/>
    </row>
    <row r="45" spans="2:16" ht="12.5">
      <c r="B45" s="7" t="str">
        <f t="shared" si="5"/>
        <v/>
      </c>
      <c r="C45" s="50">
        <f>IF(D11="","-",+C44+1)</f>
        <v>2036</v>
      </c>
      <c r="D45" s="55">
        <f>IF(F44+SUM(E$17:E44)=D$10,F44,D$10-SUM(E$17:E44))</f>
        <v>5514044.0085700229</v>
      </c>
      <c r="E45" s="377">
        <f>IF(+I14&lt;F44,I14,D45)</f>
        <v>398020.58536585368</v>
      </c>
      <c r="F45" s="55">
        <f t="shared" si="34"/>
        <v>5116023.4232041696</v>
      </c>
      <c r="G45" s="378">
        <f t="shared" si="35"/>
        <v>1034840.0833977419</v>
      </c>
      <c r="H45" s="363">
        <f t="shared" si="36"/>
        <v>1034840.0833977419</v>
      </c>
      <c r="I45" s="52">
        <f t="shared" si="28"/>
        <v>0</v>
      </c>
      <c r="J45" s="52"/>
      <c r="K45" s="129"/>
      <c r="L45" s="54">
        <f t="shared" si="37"/>
        <v>0</v>
      </c>
      <c r="M45" s="129"/>
      <c r="N45" s="54">
        <f t="shared" si="10"/>
        <v>0</v>
      </c>
      <c r="O45" s="54">
        <f t="shared" si="11"/>
        <v>0</v>
      </c>
      <c r="P45" s="1"/>
    </row>
    <row r="46" spans="2:16" ht="12.5">
      <c r="B46" s="7" t="str">
        <f t="shared" si="5"/>
        <v/>
      </c>
      <c r="C46" s="50">
        <f>IF(D11="","-",+C45+1)</f>
        <v>2037</v>
      </c>
      <c r="D46" s="55">
        <f>IF(F45+SUM(E$17:E45)=D$10,F45,D$10-SUM(E$17:E45))</f>
        <v>5116023.4232041696</v>
      </c>
      <c r="E46" s="377">
        <f>IF(+I14&lt;F45,I14,D46)</f>
        <v>398020.58536585368</v>
      </c>
      <c r="F46" s="55">
        <f t="shared" si="34"/>
        <v>4718002.8378383163</v>
      </c>
      <c r="G46" s="378">
        <f t="shared" si="35"/>
        <v>987151.34181527467</v>
      </c>
      <c r="H46" s="363">
        <f t="shared" si="36"/>
        <v>987151.34181527467</v>
      </c>
      <c r="I46" s="52">
        <f t="shared" si="28"/>
        <v>0</v>
      </c>
      <c r="J46" s="52"/>
      <c r="K46" s="129"/>
      <c r="L46" s="54">
        <f t="shared" si="37"/>
        <v>0</v>
      </c>
      <c r="M46" s="129"/>
      <c r="N46" s="54">
        <f t="shared" si="10"/>
        <v>0</v>
      </c>
      <c r="O46" s="54">
        <f t="shared" si="11"/>
        <v>0</v>
      </c>
      <c r="P46" s="1"/>
    </row>
    <row r="47" spans="2:16" ht="12.5">
      <c r="B47" s="7" t="str">
        <f t="shared" si="5"/>
        <v/>
      </c>
      <c r="C47" s="50">
        <f>IF(D11="","-",+C46+1)</f>
        <v>2038</v>
      </c>
      <c r="D47" s="55">
        <f>IF(F46+SUM(E$17:E46)=D$10,F46,D$10-SUM(E$17:E46))</f>
        <v>4718002.8378383163</v>
      </c>
      <c r="E47" s="377">
        <f>IF(+I14&lt;F46,I14,D47)</f>
        <v>398020.58536585368</v>
      </c>
      <c r="F47" s="55">
        <f t="shared" si="34"/>
        <v>4319982.2524724631</v>
      </c>
      <c r="G47" s="378">
        <f t="shared" si="35"/>
        <v>939462.60023280722</v>
      </c>
      <c r="H47" s="363">
        <f t="shared" si="36"/>
        <v>939462.60023280722</v>
      </c>
      <c r="I47" s="52">
        <f t="shared" si="28"/>
        <v>0</v>
      </c>
      <c r="J47" s="52"/>
      <c r="K47" s="129"/>
      <c r="L47" s="54">
        <f t="shared" si="37"/>
        <v>0</v>
      </c>
      <c r="M47" s="129"/>
      <c r="N47" s="54">
        <f t="shared" si="10"/>
        <v>0</v>
      </c>
      <c r="O47" s="54">
        <f t="shared" si="11"/>
        <v>0</v>
      </c>
      <c r="P47" s="1"/>
    </row>
    <row r="48" spans="2:16" ht="12.5">
      <c r="B48" s="7" t="str">
        <f t="shared" si="5"/>
        <v/>
      </c>
      <c r="C48" s="50">
        <f>IF(D11="","-",+C47+1)</f>
        <v>2039</v>
      </c>
      <c r="D48" s="55">
        <f>IF(F47+SUM(E$17:E47)=D$10,F47,D$10-SUM(E$17:E47))</f>
        <v>4319982.2524724631</v>
      </c>
      <c r="E48" s="377">
        <f>IF(+I14&lt;F47,I14,D48)</f>
        <v>398020.58536585368</v>
      </c>
      <c r="F48" s="55">
        <f t="shared" si="34"/>
        <v>3921961.6671066093</v>
      </c>
      <c r="G48" s="378">
        <f t="shared" si="35"/>
        <v>891773.85865033988</v>
      </c>
      <c r="H48" s="363">
        <f t="shared" si="36"/>
        <v>891773.85865033988</v>
      </c>
      <c r="I48" s="52">
        <f t="shared" si="28"/>
        <v>0</v>
      </c>
      <c r="J48" s="52"/>
      <c r="K48" s="129"/>
      <c r="L48" s="54">
        <f t="shared" si="37"/>
        <v>0</v>
      </c>
      <c r="M48" s="129"/>
      <c r="N48" s="54">
        <f t="shared" si="10"/>
        <v>0</v>
      </c>
      <c r="O48" s="54">
        <f t="shared" si="11"/>
        <v>0</v>
      </c>
      <c r="P48" s="1"/>
    </row>
    <row r="49" spans="2:16" ht="12.5">
      <c r="B49" s="7" t="str">
        <f t="shared" si="5"/>
        <v/>
      </c>
      <c r="C49" s="50">
        <f>IF(D11="","-",+C48+1)</f>
        <v>2040</v>
      </c>
      <c r="D49" s="55">
        <f>IF(F48+SUM(E$17:E48)=D$10,F48,D$10-SUM(E$17:E48))</f>
        <v>3921961.6671066093</v>
      </c>
      <c r="E49" s="377">
        <f>IF(+I14&lt;F48,I14,D49)</f>
        <v>398020.58536585368</v>
      </c>
      <c r="F49" s="55">
        <f t="shared" si="34"/>
        <v>3523941.0817407556</v>
      </c>
      <c r="G49" s="378">
        <f t="shared" si="35"/>
        <v>844085.11706787255</v>
      </c>
      <c r="H49" s="363">
        <f t="shared" si="36"/>
        <v>844085.11706787255</v>
      </c>
      <c r="I49" s="52">
        <f t="shared" si="28"/>
        <v>0</v>
      </c>
      <c r="J49" s="52"/>
      <c r="K49" s="129"/>
      <c r="L49" s="54">
        <f t="shared" si="37"/>
        <v>0</v>
      </c>
      <c r="M49" s="129"/>
      <c r="N49" s="54">
        <f t="shared" si="10"/>
        <v>0</v>
      </c>
      <c r="O49" s="54">
        <f t="shared" si="11"/>
        <v>0</v>
      </c>
      <c r="P49" s="1"/>
    </row>
    <row r="50" spans="2:16" ht="12.5">
      <c r="B50" s="7" t="str">
        <f t="shared" si="5"/>
        <v/>
      </c>
      <c r="C50" s="50">
        <f>IF(D11="","-",+C49+1)</f>
        <v>2041</v>
      </c>
      <c r="D50" s="55">
        <f>IF(F49+SUM(E$17:E49)=D$10,F49,D$10-SUM(E$17:E49))</f>
        <v>3523941.0817407556</v>
      </c>
      <c r="E50" s="377">
        <f>IF(+I14&lt;F49,I14,D50)</f>
        <v>398020.58536585368</v>
      </c>
      <c r="F50" s="55">
        <f t="shared" si="34"/>
        <v>3125920.4963749018</v>
      </c>
      <c r="G50" s="378">
        <f t="shared" si="35"/>
        <v>796396.37548540498</v>
      </c>
      <c r="H50" s="363">
        <f t="shared" si="36"/>
        <v>796396.37548540498</v>
      </c>
      <c r="I50" s="52">
        <f t="shared" si="28"/>
        <v>0</v>
      </c>
      <c r="J50" s="52"/>
      <c r="K50" s="129"/>
      <c r="L50" s="54">
        <f t="shared" si="37"/>
        <v>0</v>
      </c>
      <c r="M50" s="129"/>
      <c r="N50" s="54">
        <f t="shared" si="10"/>
        <v>0</v>
      </c>
      <c r="O50" s="54">
        <f t="shared" si="11"/>
        <v>0</v>
      </c>
      <c r="P50" s="1"/>
    </row>
    <row r="51" spans="2:16" ht="12.5">
      <c r="B51" s="7" t="str">
        <f t="shared" si="5"/>
        <v/>
      </c>
      <c r="C51" s="50">
        <f>IF(D11="","-",+C50+1)</f>
        <v>2042</v>
      </c>
      <c r="D51" s="55">
        <f>IF(F50+SUM(E$17:E50)=D$10,F50,D$10-SUM(E$17:E50))</f>
        <v>3125920.4963749018</v>
      </c>
      <c r="E51" s="377">
        <f>IF(+I14&lt;F50,I14,D51)</f>
        <v>398020.58536585368</v>
      </c>
      <c r="F51" s="55">
        <f t="shared" si="34"/>
        <v>2727899.9110090481</v>
      </c>
      <c r="G51" s="378">
        <f t="shared" si="35"/>
        <v>748707.63390293764</v>
      </c>
      <c r="H51" s="363">
        <f t="shared" si="36"/>
        <v>748707.63390293764</v>
      </c>
      <c r="I51" s="52">
        <f t="shared" si="28"/>
        <v>0</v>
      </c>
      <c r="J51" s="52"/>
      <c r="K51" s="129"/>
      <c r="L51" s="54">
        <f t="shared" si="37"/>
        <v>0</v>
      </c>
      <c r="M51" s="129"/>
      <c r="N51" s="54">
        <f t="shared" si="10"/>
        <v>0</v>
      </c>
      <c r="O51" s="54">
        <f t="shared" si="11"/>
        <v>0</v>
      </c>
      <c r="P51" s="1"/>
    </row>
    <row r="52" spans="2:16" ht="12.5">
      <c r="B52" s="7" t="str">
        <f t="shared" si="5"/>
        <v/>
      </c>
      <c r="C52" s="50">
        <f>IF(D11="","-",+C51+1)</f>
        <v>2043</v>
      </c>
      <c r="D52" s="55">
        <f>IF(F51+SUM(E$17:E51)=D$10,F51,D$10-SUM(E$17:E51))</f>
        <v>2727899.9110090481</v>
      </c>
      <c r="E52" s="377">
        <f>IF(+I14&lt;F51,I14,D52)</f>
        <v>398020.58536585368</v>
      </c>
      <c r="F52" s="55">
        <f t="shared" si="34"/>
        <v>2329879.3256431944</v>
      </c>
      <c r="G52" s="378">
        <f t="shared" si="35"/>
        <v>701018.89232047019</v>
      </c>
      <c r="H52" s="363">
        <f t="shared" si="36"/>
        <v>701018.89232047019</v>
      </c>
      <c r="I52" s="52">
        <f t="shared" si="28"/>
        <v>0</v>
      </c>
      <c r="J52" s="52"/>
      <c r="K52" s="129"/>
      <c r="L52" s="54">
        <f t="shared" si="37"/>
        <v>0</v>
      </c>
      <c r="M52" s="129"/>
      <c r="N52" s="54">
        <f t="shared" si="10"/>
        <v>0</v>
      </c>
      <c r="O52" s="54">
        <f t="shared" si="11"/>
        <v>0</v>
      </c>
      <c r="P52" s="1"/>
    </row>
    <row r="53" spans="2:16" ht="12.5">
      <c r="B53" s="7" t="str">
        <f t="shared" si="5"/>
        <v/>
      </c>
      <c r="C53" s="50">
        <f>IF(D11="","-",+C52+1)</f>
        <v>2044</v>
      </c>
      <c r="D53" s="55">
        <f>IF(F52+SUM(E$17:E52)=D$10,F52,D$10-SUM(E$17:E52))</f>
        <v>2329879.3256431944</v>
      </c>
      <c r="E53" s="377">
        <f>IF(+I14&lt;F52,I14,D53)</f>
        <v>398020.58536585368</v>
      </c>
      <c r="F53" s="55">
        <f t="shared" si="34"/>
        <v>1931858.7402773406</v>
      </c>
      <c r="G53" s="378">
        <f t="shared" si="35"/>
        <v>653330.15073800273</v>
      </c>
      <c r="H53" s="363">
        <f t="shared" si="36"/>
        <v>653330.15073800273</v>
      </c>
      <c r="I53" s="52">
        <f t="shared" si="28"/>
        <v>0</v>
      </c>
      <c r="J53" s="52"/>
      <c r="K53" s="129"/>
      <c r="L53" s="54">
        <f t="shared" si="37"/>
        <v>0</v>
      </c>
      <c r="M53" s="129"/>
      <c r="N53" s="54">
        <f t="shared" si="10"/>
        <v>0</v>
      </c>
      <c r="O53" s="54">
        <f t="shared" si="11"/>
        <v>0</v>
      </c>
      <c r="P53" s="1"/>
    </row>
    <row r="54" spans="2:16" ht="12.5">
      <c r="B54" s="7" t="str">
        <f t="shared" si="5"/>
        <v/>
      </c>
      <c r="C54" s="50">
        <f>IF(D11="","-",+C53+1)</f>
        <v>2045</v>
      </c>
      <c r="D54" s="55">
        <f>IF(F53+SUM(E$17:E53)=D$10,F53,D$10-SUM(E$17:E53))</f>
        <v>1931858.7402773406</v>
      </c>
      <c r="E54" s="377">
        <f>IF(+I14&lt;F53,I14,D54)</f>
        <v>398020.58536585368</v>
      </c>
      <c r="F54" s="55">
        <f t="shared" si="34"/>
        <v>1533838.1549114869</v>
      </c>
      <c r="G54" s="378">
        <f t="shared" si="35"/>
        <v>605641.40915553528</v>
      </c>
      <c r="H54" s="363">
        <f t="shared" si="36"/>
        <v>605641.40915553528</v>
      </c>
      <c r="I54" s="52">
        <f t="shared" si="28"/>
        <v>0</v>
      </c>
      <c r="J54" s="52"/>
      <c r="K54" s="129"/>
      <c r="L54" s="54">
        <f t="shared" si="37"/>
        <v>0</v>
      </c>
      <c r="M54" s="129"/>
      <c r="N54" s="54">
        <f t="shared" si="10"/>
        <v>0</v>
      </c>
      <c r="O54" s="54">
        <f t="shared" si="11"/>
        <v>0</v>
      </c>
      <c r="P54" s="1"/>
    </row>
    <row r="55" spans="2:16" ht="12.5">
      <c r="B55" s="7" t="str">
        <f t="shared" si="5"/>
        <v/>
      </c>
      <c r="C55" s="50">
        <f>IF(D11="","-",+C54+1)</f>
        <v>2046</v>
      </c>
      <c r="D55" s="55">
        <f>IF(F54+SUM(E$17:E54)=D$10,F54,D$10-SUM(E$17:E54))</f>
        <v>1533838.1549114869</v>
      </c>
      <c r="E55" s="377">
        <f>IF(+I14&lt;F54,I14,D55)</f>
        <v>398020.58536585368</v>
      </c>
      <c r="F55" s="55">
        <f t="shared" si="34"/>
        <v>1135817.5695456332</v>
      </c>
      <c r="G55" s="378">
        <f t="shared" si="35"/>
        <v>557952.66757306783</v>
      </c>
      <c r="H55" s="363">
        <f t="shared" si="36"/>
        <v>557952.66757306783</v>
      </c>
      <c r="I55" s="52">
        <f t="shared" si="28"/>
        <v>0</v>
      </c>
      <c r="J55" s="52"/>
      <c r="K55" s="129"/>
      <c r="L55" s="54">
        <f t="shared" si="37"/>
        <v>0</v>
      </c>
      <c r="M55" s="129"/>
      <c r="N55" s="54">
        <f t="shared" si="10"/>
        <v>0</v>
      </c>
      <c r="O55" s="54">
        <f t="shared" si="11"/>
        <v>0</v>
      </c>
      <c r="P55" s="1"/>
    </row>
    <row r="56" spans="2:16" ht="12.5">
      <c r="B56" s="7" t="str">
        <f t="shared" si="5"/>
        <v/>
      </c>
      <c r="C56" s="50">
        <f>IF(D11="","-",+C55+1)</f>
        <v>2047</v>
      </c>
      <c r="D56" s="55">
        <f>IF(F55+SUM(E$17:E55)=D$10,F55,D$10-SUM(E$17:E55))</f>
        <v>1135817.5695456332</v>
      </c>
      <c r="E56" s="377">
        <f>IF(+I14&lt;F55,I14,D56)</f>
        <v>398020.58536585368</v>
      </c>
      <c r="F56" s="55">
        <f t="shared" si="34"/>
        <v>737796.98417977942</v>
      </c>
      <c r="G56" s="378">
        <f t="shared" si="35"/>
        <v>510263.92599060043</v>
      </c>
      <c r="H56" s="363">
        <f t="shared" si="36"/>
        <v>510263.92599060043</v>
      </c>
      <c r="I56" s="52">
        <f t="shared" si="28"/>
        <v>0</v>
      </c>
      <c r="J56" s="52"/>
      <c r="K56" s="129"/>
      <c r="L56" s="54">
        <f t="shared" si="37"/>
        <v>0</v>
      </c>
      <c r="M56" s="129"/>
      <c r="N56" s="54">
        <f t="shared" si="10"/>
        <v>0</v>
      </c>
      <c r="O56" s="54">
        <f t="shared" si="11"/>
        <v>0</v>
      </c>
      <c r="P56" s="1"/>
    </row>
    <row r="57" spans="2:16" ht="12.5">
      <c r="B57" s="7" t="str">
        <f t="shared" si="5"/>
        <v/>
      </c>
      <c r="C57" s="50">
        <f>IF(D11="","-",+C56+1)</f>
        <v>2048</v>
      </c>
      <c r="D57" s="55">
        <f>IF(F56+SUM(E$17:E56)=D$10,F56,D$10-SUM(E$17:E56))</f>
        <v>737796.98417977942</v>
      </c>
      <c r="E57" s="377">
        <f>IF(+I14&lt;F56,I14,D57)</f>
        <v>398020.58536585368</v>
      </c>
      <c r="F57" s="55">
        <f t="shared" si="34"/>
        <v>339776.39881392574</v>
      </c>
      <c r="G57" s="378">
        <f t="shared" si="35"/>
        <v>462575.18440813303</v>
      </c>
      <c r="H57" s="363">
        <f t="shared" si="36"/>
        <v>462575.18440813303</v>
      </c>
      <c r="I57" s="52">
        <f t="shared" si="28"/>
        <v>0</v>
      </c>
      <c r="J57" s="52"/>
      <c r="K57" s="129"/>
      <c r="L57" s="54">
        <f t="shared" si="37"/>
        <v>0</v>
      </c>
      <c r="M57" s="129"/>
      <c r="N57" s="54">
        <f t="shared" si="10"/>
        <v>0</v>
      </c>
      <c r="O57" s="54">
        <f t="shared" si="11"/>
        <v>0</v>
      </c>
      <c r="P57" s="1"/>
    </row>
    <row r="58" spans="2:16" ht="12.5">
      <c r="B58" s="7" t="str">
        <f t="shared" si="5"/>
        <v/>
      </c>
      <c r="C58" s="50">
        <f>IF(D11="","-",+C57+1)</f>
        <v>2049</v>
      </c>
      <c r="D58" s="55">
        <f>IF(F57+SUM(E$17:E57)=D$10,F57,D$10-SUM(E$17:E57))</f>
        <v>339776.39881392574</v>
      </c>
      <c r="E58" s="377">
        <f>IF(+I14&lt;F57,I14,D58)</f>
        <v>339776.39881392574</v>
      </c>
      <c r="F58" s="55">
        <f t="shared" si="34"/>
        <v>0</v>
      </c>
      <c r="G58" s="378">
        <f t="shared" si="35"/>
        <v>360131.51293944858</v>
      </c>
      <c r="H58" s="363">
        <f t="shared" si="36"/>
        <v>360131.51293944858</v>
      </c>
      <c r="I58" s="52">
        <f t="shared" si="28"/>
        <v>0</v>
      </c>
      <c r="J58" s="52"/>
      <c r="K58" s="129"/>
      <c r="L58" s="54">
        <f t="shared" si="37"/>
        <v>0</v>
      </c>
      <c r="M58" s="129"/>
      <c r="N58" s="54">
        <f t="shared" si="10"/>
        <v>0</v>
      </c>
      <c r="O58" s="54">
        <f t="shared" si="11"/>
        <v>0</v>
      </c>
      <c r="P58" s="1"/>
    </row>
    <row r="59" spans="2:16" ht="12.5">
      <c r="B59" s="7" t="str">
        <f t="shared" si="5"/>
        <v/>
      </c>
      <c r="C59" s="50">
        <f>IF(D11="","-",+C58+1)</f>
        <v>2050</v>
      </c>
      <c r="D59" s="55">
        <f>IF(F58+SUM(E$17:E58)=D$10,F58,D$10-SUM(E$17:E58))</f>
        <v>0</v>
      </c>
      <c r="E59" s="377">
        <f>IF(+I14&lt;F58,I14,D59)</f>
        <v>0</v>
      </c>
      <c r="F59" s="55">
        <f t="shared" si="34"/>
        <v>0</v>
      </c>
      <c r="G59" s="378">
        <f t="shared" si="35"/>
        <v>0</v>
      </c>
      <c r="H59" s="363">
        <f t="shared" si="36"/>
        <v>0</v>
      </c>
      <c r="I59" s="52">
        <f t="shared" si="28"/>
        <v>0</v>
      </c>
      <c r="J59" s="52"/>
      <c r="K59" s="129"/>
      <c r="L59" s="54">
        <f t="shared" si="37"/>
        <v>0</v>
      </c>
      <c r="M59" s="129"/>
      <c r="N59" s="54">
        <f t="shared" si="10"/>
        <v>0</v>
      </c>
      <c r="O59" s="54">
        <f t="shared" si="11"/>
        <v>0</v>
      </c>
      <c r="P59" s="1"/>
    </row>
    <row r="60" spans="2:16" ht="12.5">
      <c r="B60" s="7" t="str">
        <f t="shared" si="5"/>
        <v/>
      </c>
      <c r="C60" s="50">
        <f>IF(D11="","-",+C59+1)</f>
        <v>2051</v>
      </c>
      <c r="D60" s="55">
        <f>IF(F59+SUM(E$17:E59)=D$10,F59,D$10-SUM(E$17:E59))</f>
        <v>0</v>
      </c>
      <c r="E60" s="377">
        <f>IF(+I14&lt;F59,I14,D60)</f>
        <v>0</v>
      </c>
      <c r="F60" s="55">
        <f t="shared" si="34"/>
        <v>0</v>
      </c>
      <c r="G60" s="378">
        <f t="shared" si="35"/>
        <v>0</v>
      </c>
      <c r="H60" s="363">
        <f t="shared" si="36"/>
        <v>0</v>
      </c>
      <c r="I60" s="52">
        <f t="shared" si="28"/>
        <v>0</v>
      </c>
      <c r="J60" s="52"/>
      <c r="K60" s="129"/>
      <c r="L60" s="54">
        <f t="shared" si="37"/>
        <v>0</v>
      </c>
      <c r="M60" s="129"/>
      <c r="N60" s="54">
        <f t="shared" si="10"/>
        <v>0</v>
      </c>
      <c r="O60" s="54">
        <f t="shared" si="11"/>
        <v>0</v>
      </c>
      <c r="P60" s="1"/>
    </row>
    <row r="61" spans="2:16" ht="12.5">
      <c r="B61" s="7" t="str">
        <f t="shared" si="5"/>
        <v/>
      </c>
      <c r="C61" s="50">
        <f>IF(D11="","-",+C60+1)</f>
        <v>2052</v>
      </c>
      <c r="D61" s="55">
        <f>IF(F60+SUM(E$17:E60)=D$10,F60,D$10-SUM(E$17:E60))</f>
        <v>0</v>
      </c>
      <c r="E61" s="377">
        <f>IF(+I14&lt;F60,I14,D61)</f>
        <v>0</v>
      </c>
      <c r="F61" s="55">
        <f t="shared" si="34"/>
        <v>0</v>
      </c>
      <c r="G61" s="378">
        <f t="shared" si="35"/>
        <v>0</v>
      </c>
      <c r="H61" s="363">
        <f t="shared" si="36"/>
        <v>0</v>
      </c>
      <c r="I61" s="52">
        <f t="shared" si="28"/>
        <v>0</v>
      </c>
      <c r="J61" s="52"/>
      <c r="K61" s="129"/>
      <c r="L61" s="54">
        <f t="shared" si="37"/>
        <v>0</v>
      </c>
      <c r="M61" s="129"/>
      <c r="N61" s="54">
        <f t="shared" si="10"/>
        <v>0</v>
      </c>
      <c r="O61" s="54">
        <f t="shared" si="11"/>
        <v>0</v>
      </c>
      <c r="P61" s="1"/>
    </row>
    <row r="62" spans="2:16" ht="12.5">
      <c r="B62" s="7" t="str">
        <f t="shared" si="5"/>
        <v/>
      </c>
      <c r="C62" s="50">
        <f>IF(D11="","-",+C61+1)</f>
        <v>2053</v>
      </c>
      <c r="D62" s="55">
        <f>IF(F61+SUM(E$17:E61)=D$10,F61,D$10-SUM(E$17:E61))</f>
        <v>0</v>
      </c>
      <c r="E62" s="377">
        <f>IF(+I14&lt;F61,I14,D62)</f>
        <v>0</v>
      </c>
      <c r="F62" s="55">
        <f t="shared" si="34"/>
        <v>0</v>
      </c>
      <c r="G62" s="378">
        <f t="shared" si="35"/>
        <v>0</v>
      </c>
      <c r="H62" s="363">
        <f t="shared" si="36"/>
        <v>0</v>
      </c>
      <c r="I62" s="52">
        <f t="shared" si="28"/>
        <v>0</v>
      </c>
      <c r="J62" s="52"/>
      <c r="K62" s="129"/>
      <c r="L62" s="54">
        <f t="shared" si="37"/>
        <v>0</v>
      </c>
      <c r="M62" s="129"/>
      <c r="N62" s="54">
        <f t="shared" si="10"/>
        <v>0</v>
      </c>
      <c r="O62" s="54">
        <f t="shared" si="11"/>
        <v>0</v>
      </c>
      <c r="P62" s="1"/>
    </row>
    <row r="63" spans="2:16" ht="12.5">
      <c r="B63" s="7" t="str">
        <f t="shared" si="5"/>
        <v/>
      </c>
      <c r="C63" s="50">
        <f>IF(D11="","-",+C62+1)</f>
        <v>2054</v>
      </c>
      <c r="D63" s="55">
        <f>IF(F62+SUM(E$17:E62)=D$10,F62,D$10-SUM(E$17:E62))</f>
        <v>0</v>
      </c>
      <c r="E63" s="377">
        <f>IF(+I14&lt;F62,I14,D63)</f>
        <v>0</v>
      </c>
      <c r="F63" s="55">
        <f t="shared" si="34"/>
        <v>0</v>
      </c>
      <c r="G63" s="378">
        <f t="shared" si="35"/>
        <v>0</v>
      </c>
      <c r="H63" s="363">
        <f t="shared" si="36"/>
        <v>0</v>
      </c>
      <c r="I63" s="52">
        <f t="shared" si="28"/>
        <v>0</v>
      </c>
      <c r="J63" s="52"/>
      <c r="K63" s="129"/>
      <c r="L63" s="54">
        <f t="shared" si="37"/>
        <v>0</v>
      </c>
      <c r="M63" s="129"/>
      <c r="N63" s="54">
        <f t="shared" si="10"/>
        <v>0</v>
      </c>
      <c r="O63" s="54">
        <f t="shared" si="11"/>
        <v>0</v>
      </c>
      <c r="P63" s="1"/>
    </row>
    <row r="64" spans="2:16" ht="12.5">
      <c r="B64" s="7" t="str">
        <f t="shared" si="5"/>
        <v/>
      </c>
      <c r="C64" s="50">
        <f>IF(D11="","-",+C63+1)</f>
        <v>2055</v>
      </c>
      <c r="D64" s="55">
        <f>IF(F63+SUM(E$17:E63)=D$10,F63,D$10-SUM(E$17:E63))</f>
        <v>0</v>
      </c>
      <c r="E64" s="377">
        <f>IF(+I14&lt;F63,I14,D64)</f>
        <v>0</v>
      </c>
      <c r="F64" s="55">
        <f t="shared" si="34"/>
        <v>0</v>
      </c>
      <c r="G64" s="378">
        <f t="shared" si="35"/>
        <v>0</v>
      </c>
      <c r="H64" s="363">
        <f t="shared" si="36"/>
        <v>0</v>
      </c>
      <c r="I64" s="52">
        <f t="shared" si="28"/>
        <v>0</v>
      </c>
      <c r="J64" s="52"/>
      <c r="K64" s="129"/>
      <c r="L64" s="54">
        <f t="shared" si="37"/>
        <v>0</v>
      </c>
      <c r="M64" s="129"/>
      <c r="N64" s="54">
        <f t="shared" si="10"/>
        <v>0</v>
      </c>
      <c r="O64" s="54">
        <f t="shared" si="11"/>
        <v>0</v>
      </c>
      <c r="P64" s="1"/>
    </row>
    <row r="65" spans="2:16" ht="12.5">
      <c r="B65" s="7" t="str">
        <f t="shared" si="5"/>
        <v/>
      </c>
      <c r="C65" s="50">
        <f>IF(D11="","-",+C64+1)</f>
        <v>2056</v>
      </c>
      <c r="D65" s="55">
        <f>IF(F64+SUM(E$17:E64)=D$10,F64,D$10-SUM(E$17:E64))</f>
        <v>0</v>
      </c>
      <c r="E65" s="377">
        <f>IF(+I14&lt;F64,I14,D65)</f>
        <v>0</v>
      </c>
      <c r="F65" s="55">
        <f t="shared" si="34"/>
        <v>0</v>
      </c>
      <c r="G65" s="378">
        <f t="shared" si="35"/>
        <v>0</v>
      </c>
      <c r="H65" s="363">
        <f t="shared" si="36"/>
        <v>0</v>
      </c>
      <c r="I65" s="52">
        <f t="shared" si="28"/>
        <v>0</v>
      </c>
      <c r="J65" s="52"/>
      <c r="K65" s="129"/>
      <c r="L65" s="54">
        <f t="shared" si="37"/>
        <v>0</v>
      </c>
      <c r="M65" s="129"/>
      <c r="N65" s="54">
        <f t="shared" si="10"/>
        <v>0</v>
      </c>
      <c r="O65" s="54">
        <f t="shared" si="11"/>
        <v>0</v>
      </c>
      <c r="P65" s="1"/>
    </row>
    <row r="66" spans="2:16" ht="12.5">
      <c r="B66" s="7" t="str">
        <f t="shared" si="5"/>
        <v/>
      </c>
      <c r="C66" s="50">
        <f>IF(D11="","-",+C65+1)</f>
        <v>2057</v>
      </c>
      <c r="D66" s="55">
        <f>IF(F65+SUM(E$17:E65)=D$10,F65,D$10-SUM(E$17:E65))</f>
        <v>0</v>
      </c>
      <c r="E66" s="377">
        <f>IF(+I14&lt;F65,I14,D66)</f>
        <v>0</v>
      </c>
      <c r="F66" s="55">
        <f t="shared" si="34"/>
        <v>0</v>
      </c>
      <c r="G66" s="378">
        <f t="shared" si="35"/>
        <v>0</v>
      </c>
      <c r="H66" s="363">
        <f t="shared" si="36"/>
        <v>0</v>
      </c>
      <c r="I66" s="52">
        <f t="shared" si="28"/>
        <v>0</v>
      </c>
      <c r="J66" s="52"/>
      <c r="K66" s="129"/>
      <c r="L66" s="54">
        <f t="shared" si="37"/>
        <v>0</v>
      </c>
      <c r="M66" s="129"/>
      <c r="N66" s="54">
        <f t="shared" si="10"/>
        <v>0</v>
      </c>
      <c r="O66" s="54">
        <f t="shared" si="11"/>
        <v>0</v>
      </c>
      <c r="P66" s="1"/>
    </row>
    <row r="67" spans="2:16" ht="12.5">
      <c r="B67" s="7" t="str">
        <f t="shared" si="5"/>
        <v/>
      </c>
      <c r="C67" s="50">
        <f>IF(D11="","-",+C66+1)</f>
        <v>2058</v>
      </c>
      <c r="D67" s="55">
        <f>IF(F66+SUM(E$17:E66)=D$10,F66,D$10-SUM(E$17:E66))</f>
        <v>0</v>
      </c>
      <c r="E67" s="377">
        <f>IF(+I14&lt;F66,I14,D67)</f>
        <v>0</v>
      </c>
      <c r="F67" s="55">
        <f t="shared" si="34"/>
        <v>0</v>
      </c>
      <c r="G67" s="378">
        <f t="shared" si="35"/>
        <v>0</v>
      </c>
      <c r="H67" s="363">
        <f t="shared" si="36"/>
        <v>0</v>
      </c>
      <c r="I67" s="52">
        <f t="shared" si="28"/>
        <v>0</v>
      </c>
      <c r="J67" s="52"/>
      <c r="K67" s="129"/>
      <c r="L67" s="54">
        <f t="shared" si="37"/>
        <v>0</v>
      </c>
      <c r="M67" s="129"/>
      <c r="N67" s="54">
        <f t="shared" si="10"/>
        <v>0</v>
      </c>
      <c r="O67" s="54">
        <f t="shared" si="11"/>
        <v>0</v>
      </c>
      <c r="P67" s="1"/>
    </row>
    <row r="68" spans="2:16" ht="12.5">
      <c r="B68" s="7" t="str">
        <f t="shared" si="5"/>
        <v/>
      </c>
      <c r="C68" s="50">
        <f>IF(D11="","-",+C67+1)</f>
        <v>2059</v>
      </c>
      <c r="D68" s="55">
        <f>IF(F67+SUM(E$17:E67)=D$10,F67,D$10-SUM(E$17:E67))</f>
        <v>0</v>
      </c>
      <c r="E68" s="377">
        <f>IF(+I14&lt;F67,I14,D68)</f>
        <v>0</v>
      </c>
      <c r="F68" s="55">
        <f t="shared" si="34"/>
        <v>0</v>
      </c>
      <c r="G68" s="378">
        <f t="shared" si="35"/>
        <v>0</v>
      </c>
      <c r="H68" s="363">
        <f t="shared" si="36"/>
        <v>0</v>
      </c>
      <c r="I68" s="52">
        <f t="shared" si="28"/>
        <v>0</v>
      </c>
      <c r="J68" s="52"/>
      <c r="K68" s="129"/>
      <c r="L68" s="54">
        <f t="shared" si="37"/>
        <v>0</v>
      </c>
      <c r="M68" s="129"/>
      <c r="N68" s="54">
        <f t="shared" si="10"/>
        <v>0</v>
      </c>
      <c r="O68" s="54">
        <f t="shared" si="11"/>
        <v>0</v>
      </c>
      <c r="P68" s="1"/>
    </row>
    <row r="69" spans="2:16" ht="12.5">
      <c r="B69" s="7" t="str">
        <f t="shared" si="5"/>
        <v/>
      </c>
      <c r="C69" s="50">
        <f>IF(D11="","-",+C68+1)</f>
        <v>2060</v>
      </c>
      <c r="D69" s="55">
        <f>IF(F68+SUM(E$17:E68)=D$10,F68,D$10-SUM(E$17:E68))</f>
        <v>0</v>
      </c>
      <c r="E69" s="377">
        <f>IF(+I14&lt;F68,I14,D69)</f>
        <v>0</v>
      </c>
      <c r="F69" s="55">
        <f t="shared" si="34"/>
        <v>0</v>
      </c>
      <c r="G69" s="378">
        <f t="shared" si="35"/>
        <v>0</v>
      </c>
      <c r="H69" s="363">
        <f t="shared" si="36"/>
        <v>0</v>
      </c>
      <c r="I69" s="52">
        <f t="shared" si="28"/>
        <v>0</v>
      </c>
      <c r="J69" s="52"/>
      <c r="K69" s="129"/>
      <c r="L69" s="54">
        <f t="shared" si="37"/>
        <v>0</v>
      </c>
      <c r="M69" s="129"/>
      <c r="N69" s="54">
        <f t="shared" si="10"/>
        <v>0</v>
      </c>
      <c r="O69" s="54">
        <f t="shared" si="11"/>
        <v>0</v>
      </c>
      <c r="P69" s="1"/>
    </row>
    <row r="70" spans="2:16" ht="12.5">
      <c r="B70" s="7" t="str">
        <f t="shared" si="5"/>
        <v/>
      </c>
      <c r="C70" s="50">
        <f>IF(D11="","-",+C69+1)</f>
        <v>2061</v>
      </c>
      <c r="D70" s="55">
        <f>IF(F69+SUM(E$17:E69)=D$10,F69,D$10-SUM(E$17:E69))</f>
        <v>0</v>
      </c>
      <c r="E70" s="377">
        <f>IF(+I14&lt;F69,I14,D70)</f>
        <v>0</v>
      </c>
      <c r="F70" s="55">
        <f t="shared" si="34"/>
        <v>0</v>
      </c>
      <c r="G70" s="378">
        <f t="shared" si="35"/>
        <v>0</v>
      </c>
      <c r="H70" s="363">
        <f t="shared" si="36"/>
        <v>0</v>
      </c>
      <c r="I70" s="52">
        <f t="shared" si="28"/>
        <v>0</v>
      </c>
      <c r="J70" s="52"/>
      <c r="K70" s="129"/>
      <c r="L70" s="54">
        <f t="shared" si="37"/>
        <v>0</v>
      </c>
      <c r="M70" s="129"/>
      <c r="N70" s="54">
        <f t="shared" si="10"/>
        <v>0</v>
      </c>
      <c r="O70" s="54">
        <f t="shared" si="11"/>
        <v>0</v>
      </c>
      <c r="P70" s="1"/>
    </row>
    <row r="71" spans="2:16" ht="12.5">
      <c r="B71" s="7" t="str">
        <f t="shared" si="5"/>
        <v/>
      </c>
      <c r="C71" s="50">
        <f>IF(D11="","-",+C70+1)</f>
        <v>2062</v>
      </c>
      <c r="D71" s="55">
        <f>IF(F70+SUM(E$17:E70)=D$10,F70,D$10-SUM(E$17:E70))</f>
        <v>0</v>
      </c>
      <c r="E71" s="377">
        <f>IF(+I14&lt;F70,I14,D71)</f>
        <v>0</v>
      </c>
      <c r="F71" s="55">
        <f t="shared" si="34"/>
        <v>0</v>
      </c>
      <c r="G71" s="378">
        <f t="shared" si="35"/>
        <v>0</v>
      </c>
      <c r="H71" s="363">
        <f t="shared" si="36"/>
        <v>0</v>
      </c>
      <c r="I71" s="52">
        <f t="shared" si="28"/>
        <v>0</v>
      </c>
      <c r="J71" s="52"/>
      <c r="K71" s="129"/>
      <c r="L71" s="54">
        <f t="shared" si="37"/>
        <v>0</v>
      </c>
      <c r="M71" s="129"/>
      <c r="N71" s="54">
        <f t="shared" si="10"/>
        <v>0</v>
      </c>
      <c r="O71" s="54">
        <f t="shared" si="11"/>
        <v>0</v>
      </c>
      <c r="P71" s="1"/>
    </row>
    <row r="72" spans="2:16" ht="13" thickBot="1">
      <c r="B72" s="7" t="str">
        <f t="shared" si="5"/>
        <v/>
      </c>
      <c r="C72" s="59">
        <f>IF(D11="","-",+C71+1)</f>
        <v>2063</v>
      </c>
      <c r="D72" s="60">
        <f>IF(F71+SUM(E$17:E71)=D$10,F71,D$10-SUM(E$17:E71))</f>
        <v>0</v>
      </c>
      <c r="E72" s="380">
        <f>IF(+I14&lt;F71,I14,D72)</f>
        <v>0</v>
      </c>
      <c r="F72" s="60">
        <f t="shared" si="34"/>
        <v>0</v>
      </c>
      <c r="G72" s="378">
        <f t="shared" si="35"/>
        <v>0</v>
      </c>
      <c r="H72" s="363">
        <f t="shared" si="36"/>
        <v>0</v>
      </c>
      <c r="I72" s="63">
        <f t="shared" si="28"/>
        <v>0</v>
      </c>
      <c r="J72" s="52"/>
      <c r="K72" s="130"/>
      <c r="L72" s="64">
        <f t="shared" si="37"/>
        <v>0</v>
      </c>
      <c r="M72" s="130"/>
      <c r="N72" s="64">
        <f t="shared" si="10"/>
        <v>0</v>
      </c>
      <c r="O72" s="64">
        <f t="shared" si="11"/>
        <v>0</v>
      </c>
      <c r="P72" s="1"/>
    </row>
    <row r="73" spans="2:16" ht="12.5">
      <c r="C73" s="12" t="s">
        <v>78</v>
      </c>
      <c r="D73" s="292"/>
      <c r="E73" s="292">
        <f>SUM(E17:E72)</f>
        <v>16318844.000000011</v>
      </c>
      <c r="F73" s="292"/>
      <c r="G73" s="292">
        <f>SUM(G17:G72)</f>
        <v>59400319.405675463</v>
      </c>
      <c r="H73" s="292">
        <f>SUM(H17:H72)</f>
        <v>59400319.405675463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2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2:16" ht="13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46 of 77</v>
      </c>
    </row>
    <row r="84" spans="1:16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</row>
    <row r="86" spans="1:16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1573230.0538189975</v>
      </c>
      <c r="N87" s="386">
        <f>IF(J92&lt;D11,0,VLOOKUP(J92,C17:O72,11))</f>
        <v>1573230.0538189975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1955314.4224657249</v>
      </c>
      <c r="N88" s="389">
        <f>IF(J92&lt;D11,0,VLOOKUP(J92,C99:P154,7))</f>
        <v>1955314.4224657249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CHAMBER SPRINGS - TONTITOWN 345KV CKT 1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382084.36864672741</v>
      </c>
      <c r="N89" s="391">
        <f>+N88-N87</f>
        <v>382084.36864672741</v>
      </c>
      <c r="O89" s="392">
        <f>+O88-O87</f>
        <v>0</v>
      </c>
      <c r="P89" s="1"/>
    </row>
    <row r="90" spans="1:16" ht="13.5" thickBot="1">
      <c r="C90" s="29"/>
      <c r="D90" s="443" t="str">
        <f>S.045!D90</f>
        <v xml:space="preserve">***Sch. 11 recovery commenced in the 2015 rate year.  Beg Bal = to depreciated balance as of 1/1/15. *** </v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</row>
    <row r="91" spans="1:16" ht="13.5" thickBot="1">
      <c r="C91" s="75" t="s">
        <v>85</v>
      </c>
      <c r="D91" s="91" t="str">
        <f>+D9</f>
        <v>TP2002123</v>
      </c>
      <c r="E91" s="76"/>
      <c r="F91" s="76"/>
      <c r="G91" s="76"/>
      <c r="H91" s="76"/>
      <c r="I91" s="76"/>
      <c r="J91" s="76"/>
    </row>
    <row r="92" spans="1:16" ht="13">
      <c r="C92" s="34" t="s">
        <v>51</v>
      </c>
      <c r="D92" s="427">
        <v>16318844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</row>
    <row r="93" spans="1:16" ht="12.5">
      <c r="C93" s="34" t="s">
        <v>54</v>
      </c>
      <c r="D93" s="88">
        <f>D11</f>
        <v>2008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88">
        <f>D12</f>
        <v>5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370882.81818181818</v>
      </c>
      <c r="K96" s="292"/>
      <c r="L96" s="292"/>
      <c r="M96" s="292"/>
      <c r="N96" s="292"/>
      <c r="O96" s="292"/>
      <c r="P96" s="1"/>
    </row>
    <row r="97" spans="1:16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</row>
    <row r="99" spans="1:16" ht="12.5">
      <c r="C99" s="50">
        <f>IF(D93= "","-",D93)</f>
        <v>2008</v>
      </c>
      <c r="D99" s="12"/>
      <c r="E99" s="378"/>
      <c r="F99" s="55"/>
      <c r="G99" s="83"/>
      <c r="H99" s="415"/>
      <c r="I99" s="416"/>
      <c r="J99" s="54"/>
      <c r="K99" s="54"/>
      <c r="L99" s="112"/>
      <c r="M99" s="53">
        <f t="shared" ref="M99:M130" si="38">IF(L99&lt;&gt;0,+H99-L99,0)</f>
        <v>0</v>
      </c>
      <c r="N99" s="112"/>
      <c r="O99" s="53">
        <f t="shared" ref="O99:O130" si="39">IF(N99&lt;&gt;0,+I99-N99,0)</f>
        <v>0</v>
      </c>
      <c r="P99" s="53">
        <f t="shared" ref="P99:P130" si="40">+O99-M99</f>
        <v>0</v>
      </c>
    </row>
    <row r="100" spans="1:16" ht="12.5">
      <c r="B100" s="7" t="str">
        <f>IF(D100=F99,"","IU")</f>
        <v/>
      </c>
      <c r="C100" s="50">
        <f>IF(D93="","-",+C99+1)</f>
        <v>2009</v>
      </c>
      <c r="D100" s="12"/>
      <c r="E100" s="377"/>
      <c r="F100" s="55"/>
      <c r="G100" s="55"/>
      <c r="H100" s="379"/>
      <c r="I100" s="398"/>
      <c r="J100" s="54"/>
      <c r="K100" s="54"/>
      <c r="L100" s="113"/>
      <c r="M100" s="54">
        <f t="shared" si="38"/>
        <v>0</v>
      </c>
      <c r="N100" s="113"/>
      <c r="O100" s="54">
        <f t="shared" si="39"/>
        <v>0</v>
      </c>
      <c r="P100" s="54">
        <f t="shared" si="40"/>
        <v>0</v>
      </c>
    </row>
    <row r="101" spans="1:16" ht="12.5">
      <c r="B101" s="7" t="str">
        <f t="shared" ref="B101:B154" si="41">IF(D101=F100,"","IU")</f>
        <v/>
      </c>
      <c r="C101" s="50">
        <f>IF(D93="","-",+C100+1)</f>
        <v>2010</v>
      </c>
      <c r="D101" s="12"/>
      <c r="E101" s="377"/>
      <c r="F101" s="55"/>
      <c r="G101" s="55"/>
      <c r="H101" s="379"/>
      <c r="I101" s="398"/>
      <c r="J101" s="54"/>
      <c r="K101" s="54"/>
      <c r="L101" s="113"/>
      <c r="M101" s="54">
        <f t="shared" si="38"/>
        <v>0</v>
      </c>
      <c r="N101" s="113"/>
      <c r="O101" s="54">
        <f t="shared" si="39"/>
        <v>0</v>
      </c>
      <c r="P101" s="54">
        <f t="shared" si="40"/>
        <v>0</v>
      </c>
    </row>
    <row r="102" spans="1:16" ht="12.5">
      <c r="B102" s="7" t="str">
        <f t="shared" si="41"/>
        <v/>
      </c>
      <c r="C102" s="50">
        <f>IF(D93="","-",+C101+1)</f>
        <v>2011</v>
      </c>
      <c r="D102" s="12"/>
      <c r="E102" s="377"/>
      <c r="F102" s="55"/>
      <c r="G102" s="55"/>
      <c r="H102" s="379"/>
      <c r="I102" s="398"/>
      <c r="J102" s="54"/>
      <c r="K102" s="54"/>
      <c r="L102" s="113"/>
      <c r="M102" s="54">
        <f t="shared" si="38"/>
        <v>0</v>
      </c>
      <c r="N102" s="113"/>
      <c r="O102" s="54">
        <f t="shared" si="39"/>
        <v>0</v>
      </c>
      <c r="P102" s="54">
        <f t="shared" si="40"/>
        <v>0</v>
      </c>
    </row>
    <row r="103" spans="1:16" ht="12.5">
      <c r="B103" s="7" t="str">
        <f t="shared" si="41"/>
        <v/>
      </c>
      <c r="C103" s="50">
        <f>IF(D93="","-",+C102+1)</f>
        <v>2012</v>
      </c>
      <c r="D103" s="12"/>
      <c r="E103" s="377"/>
      <c r="F103" s="55"/>
      <c r="G103" s="55"/>
      <c r="H103" s="379"/>
      <c r="I103" s="398"/>
      <c r="J103" s="54"/>
      <c r="K103" s="54"/>
      <c r="L103" s="113"/>
      <c r="M103" s="54">
        <f t="shared" si="38"/>
        <v>0</v>
      </c>
      <c r="N103" s="113"/>
      <c r="O103" s="54">
        <f t="shared" si="39"/>
        <v>0</v>
      </c>
      <c r="P103" s="54">
        <f t="shared" si="40"/>
        <v>0</v>
      </c>
    </row>
    <row r="104" spans="1:16" ht="12.5">
      <c r="B104" s="7" t="str">
        <f t="shared" si="41"/>
        <v/>
      </c>
      <c r="C104" s="50">
        <f>IF(D93="","-",+C103+1)</f>
        <v>2013</v>
      </c>
      <c r="D104" s="12"/>
      <c r="E104" s="377"/>
      <c r="F104" s="55"/>
      <c r="G104" s="55"/>
      <c r="H104" s="379"/>
      <c r="I104" s="398"/>
      <c r="J104" s="54"/>
      <c r="K104" s="54"/>
      <c r="L104" s="113"/>
      <c r="M104" s="54">
        <f t="shared" si="38"/>
        <v>0</v>
      </c>
      <c r="N104" s="113"/>
      <c r="O104" s="54">
        <f t="shared" si="39"/>
        <v>0</v>
      </c>
      <c r="P104" s="54">
        <f t="shared" si="40"/>
        <v>0</v>
      </c>
    </row>
    <row r="105" spans="1:16" ht="12.5">
      <c r="B105" s="7" t="str">
        <f t="shared" si="41"/>
        <v/>
      </c>
      <c r="C105" s="50">
        <f>IF(D93="","-",+C104+1)</f>
        <v>2014</v>
      </c>
      <c r="D105" s="12"/>
      <c r="E105" s="377"/>
      <c r="F105" s="55"/>
      <c r="G105" s="55"/>
      <c r="H105" s="379"/>
      <c r="I105" s="398"/>
      <c r="J105" s="54"/>
      <c r="K105" s="54"/>
      <c r="L105" s="113"/>
      <c r="M105" s="54">
        <f t="shared" si="38"/>
        <v>0</v>
      </c>
      <c r="N105" s="113"/>
      <c r="O105" s="54">
        <f t="shared" si="39"/>
        <v>0</v>
      </c>
      <c r="P105" s="54">
        <f t="shared" si="40"/>
        <v>0</v>
      </c>
    </row>
    <row r="106" spans="1:16" ht="12.5">
      <c r="B106" s="7" t="str">
        <f t="shared" si="41"/>
        <v>IU</v>
      </c>
      <c r="C106" s="50">
        <f>IF(D93="","-",+C105+1)</f>
        <v>2015</v>
      </c>
      <c r="D106" s="428">
        <v>13760929.960317459</v>
      </c>
      <c r="E106" s="429">
        <v>327641.18953136809</v>
      </c>
      <c r="F106" s="430">
        <v>13433288.770786092</v>
      </c>
      <c r="G106" s="430">
        <v>13597109.365551775</v>
      </c>
      <c r="H106" s="432">
        <v>2119317.0329736611</v>
      </c>
      <c r="I106" s="433">
        <v>2119317.0329736611</v>
      </c>
      <c r="J106" s="54">
        <f>+I106-H106</f>
        <v>0</v>
      </c>
      <c r="K106" s="54"/>
      <c r="L106" s="113">
        <f t="shared" ref="L106:L111" si="42">+H106</f>
        <v>2119317.0329736611</v>
      </c>
      <c r="M106" s="54">
        <f t="shared" si="38"/>
        <v>0</v>
      </c>
      <c r="N106" s="113">
        <f t="shared" ref="N106:N111" si="43">+I106</f>
        <v>2119317.0329736611</v>
      </c>
      <c r="O106" s="54">
        <f t="shared" si="39"/>
        <v>0</v>
      </c>
      <c r="P106" s="54">
        <f t="shared" si="40"/>
        <v>0</v>
      </c>
    </row>
    <row r="107" spans="1:16" ht="12.5">
      <c r="B107" s="7" t="str">
        <f t="shared" si="41"/>
        <v>IU</v>
      </c>
      <c r="C107" s="50">
        <f>IF(D93="","-",+C106+1)</f>
        <v>2016</v>
      </c>
      <c r="D107" s="428">
        <v>15991202.810468633</v>
      </c>
      <c r="E107" s="429">
        <v>379508</v>
      </c>
      <c r="F107" s="430">
        <v>15611694.810468633</v>
      </c>
      <c r="G107" s="430">
        <v>15801448.810468633</v>
      </c>
      <c r="H107" s="432">
        <v>2385501.7414281433</v>
      </c>
      <c r="I107" s="433">
        <v>2385501.7414281433</v>
      </c>
      <c r="J107" s="54">
        <f>+I107-H107</f>
        <v>0</v>
      </c>
      <c r="K107" s="54"/>
      <c r="L107" s="113">
        <f t="shared" si="42"/>
        <v>2385501.7414281433</v>
      </c>
      <c r="M107" s="54">
        <f t="shared" ref="M107:M112" si="44">IF(L107&lt;&gt;0,+H107-L107,0)</f>
        <v>0</v>
      </c>
      <c r="N107" s="113">
        <f t="shared" si="43"/>
        <v>2385501.7414281433</v>
      </c>
      <c r="O107" s="54">
        <f>IF(N107&lt;&gt;0,+I107-N107,0)</f>
        <v>0</v>
      </c>
      <c r="P107" s="54">
        <f>+O107-M107</f>
        <v>0</v>
      </c>
    </row>
    <row r="108" spans="1:16" ht="12.5">
      <c r="B108" s="7" t="str">
        <f t="shared" si="41"/>
        <v/>
      </c>
      <c r="C108" s="50">
        <f>IF(D93="","-",+C107+1)</f>
        <v>2017</v>
      </c>
      <c r="D108" s="428">
        <v>15611694.810468633</v>
      </c>
      <c r="E108" s="429">
        <v>388543.90476190473</v>
      </c>
      <c r="F108" s="430">
        <v>15223150.905706728</v>
      </c>
      <c r="G108" s="430">
        <v>15417422.858087681</v>
      </c>
      <c r="H108" s="432">
        <v>2261320.7330641602</v>
      </c>
      <c r="I108" s="433">
        <v>2261320.7330641602</v>
      </c>
      <c r="J108" s="54">
        <f t="shared" ref="J108:J154" si="45">+I108-H108</f>
        <v>0</v>
      </c>
      <c r="K108" s="54"/>
      <c r="L108" s="113">
        <f t="shared" si="42"/>
        <v>2261320.7330641602</v>
      </c>
      <c r="M108" s="54">
        <f t="shared" si="44"/>
        <v>0</v>
      </c>
      <c r="N108" s="113">
        <f t="shared" si="43"/>
        <v>2261320.7330641602</v>
      </c>
      <c r="O108" s="54">
        <f>IF(N108&lt;&gt;0,+I108-N108,0)</f>
        <v>0</v>
      </c>
      <c r="P108" s="54">
        <f>+O108-M108</f>
        <v>0</v>
      </c>
    </row>
    <row r="109" spans="1:16" ht="12.5">
      <c r="B109" s="7" t="str">
        <f t="shared" si="41"/>
        <v/>
      </c>
      <c r="C109" s="50">
        <f>IF(D93="","-",+C108+1)</f>
        <v>2018</v>
      </c>
      <c r="D109" s="428">
        <v>15223150.905706728</v>
      </c>
      <c r="E109" s="429">
        <v>388543.90476190473</v>
      </c>
      <c r="F109" s="430">
        <v>14834607.000944823</v>
      </c>
      <c r="G109" s="430">
        <v>15028878.953325775</v>
      </c>
      <c r="H109" s="432">
        <v>1975662.4419636219</v>
      </c>
      <c r="I109" s="433">
        <v>1975662.4419636219</v>
      </c>
      <c r="J109" s="54">
        <f t="shared" si="45"/>
        <v>0</v>
      </c>
      <c r="K109" s="54"/>
      <c r="L109" s="113">
        <f t="shared" si="42"/>
        <v>1975662.4419636219</v>
      </c>
      <c r="M109" s="54">
        <f t="shared" si="44"/>
        <v>0</v>
      </c>
      <c r="N109" s="113">
        <f t="shared" si="43"/>
        <v>1975662.4419636219</v>
      </c>
      <c r="O109" s="54">
        <f>IF(N109&lt;&gt;0,+I109-N109,0)</f>
        <v>0</v>
      </c>
      <c r="P109" s="54">
        <f>+O109-M109</f>
        <v>0</v>
      </c>
    </row>
    <row r="110" spans="1:16" ht="12.5">
      <c r="B110" s="7" t="str">
        <f t="shared" si="41"/>
        <v/>
      </c>
      <c r="C110" s="50">
        <f>IF(D93="","-",+C109+1)</f>
        <v>2019</v>
      </c>
      <c r="D110" s="428">
        <v>14834607.000944823</v>
      </c>
      <c r="E110" s="429">
        <v>379508</v>
      </c>
      <c r="F110" s="430">
        <v>14455099.000944823</v>
      </c>
      <c r="G110" s="430">
        <v>14644853.000944823</v>
      </c>
      <c r="H110" s="432">
        <v>1947101.0692492859</v>
      </c>
      <c r="I110" s="433">
        <v>1947101.0692492859</v>
      </c>
      <c r="J110" s="54">
        <f t="shared" si="45"/>
        <v>0</v>
      </c>
      <c r="K110" s="54"/>
      <c r="L110" s="113">
        <f t="shared" si="42"/>
        <v>1947101.0692492859</v>
      </c>
      <c r="M110" s="54">
        <f t="shared" si="44"/>
        <v>0</v>
      </c>
      <c r="N110" s="113">
        <f t="shared" si="43"/>
        <v>1947101.0692492859</v>
      </c>
      <c r="O110" s="54">
        <f t="shared" si="39"/>
        <v>0</v>
      </c>
      <c r="P110" s="54">
        <f t="shared" si="40"/>
        <v>0</v>
      </c>
    </row>
    <row r="111" spans="1:16" ht="12.5">
      <c r="B111" s="7" t="str">
        <f t="shared" si="41"/>
        <v/>
      </c>
      <c r="C111" s="50">
        <f>IF(D93="","-",+C110+1)</f>
        <v>2020</v>
      </c>
      <c r="D111" s="428">
        <v>14455099.000944823</v>
      </c>
      <c r="E111" s="429">
        <v>388543.90476190473</v>
      </c>
      <c r="F111" s="430">
        <v>14066555.096182918</v>
      </c>
      <c r="G111" s="430">
        <v>14260827.048563872</v>
      </c>
      <c r="H111" s="432">
        <v>1922635.7250061021</v>
      </c>
      <c r="I111" s="433">
        <v>1922635.7250061021</v>
      </c>
      <c r="J111" s="54">
        <f t="shared" si="45"/>
        <v>0</v>
      </c>
      <c r="K111" s="54"/>
      <c r="L111" s="113">
        <f t="shared" si="42"/>
        <v>1922635.7250061021</v>
      </c>
      <c r="M111" s="54">
        <f t="shared" si="44"/>
        <v>0</v>
      </c>
      <c r="N111" s="113">
        <f t="shared" si="43"/>
        <v>1922635.7250061021</v>
      </c>
      <c r="O111" s="54">
        <f t="shared" si="39"/>
        <v>0</v>
      </c>
      <c r="P111" s="54">
        <f t="shared" si="40"/>
        <v>0</v>
      </c>
    </row>
    <row r="112" spans="1:16" ht="12.5">
      <c r="B112" s="7" t="str">
        <f t="shared" si="41"/>
        <v/>
      </c>
      <c r="C112" s="50">
        <f>IF(D93="","-",+C111+1)</f>
        <v>2021</v>
      </c>
      <c r="D112" s="428">
        <v>14066555.096182918</v>
      </c>
      <c r="E112" s="429">
        <v>398020.58536585368</v>
      </c>
      <c r="F112" s="430">
        <v>13668534.510817064</v>
      </c>
      <c r="G112" s="430">
        <v>13867544.803499991</v>
      </c>
      <c r="H112" s="432">
        <v>1972184.2054114174</v>
      </c>
      <c r="I112" s="433">
        <v>1972184.2054114174</v>
      </c>
      <c r="J112" s="54">
        <f t="shared" si="45"/>
        <v>0</v>
      </c>
      <c r="K112" s="54"/>
      <c r="L112" s="113">
        <f t="shared" ref="L112" si="46">+H112</f>
        <v>1972184.2054114174</v>
      </c>
      <c r="M112" s="54">
        <f t="shared" si="44"/>
        <v>0</v>
      </c>
      <c r="N112" s="113">
        <f t="shared" ref="N112" si="47">+I112</f>
        <v>1972184.2054114174</v>
      </c>
      <c r="O112" s="54">
        <f t="shared" ref="O112" si="48">IF(N112&lt;&gt;0,+I112-N112,0)</f>
        <v>0</v>
      </c>
      <c r="P112" s="54">
        <f t="shared" ref="P112" si="49">+O112-M112</f>
        <v>0</v>
      </c>
    </row>
    <row r="113" spans="2:16" ht="13">
      <c r="B113" s="7" t="str">
        <f t="shared" si="41"/>
        <v/>
      </c>
      <c r="C113" s="459">
        <f>IF(D93="","-",+C112+1)</f>
        <v>2022</v>
      </c>
      <c r="D113" s="12">
        <v>13668534.510817064</v>
      </c>
      <c r="E113" s="377">
        <v>388543.90476190473</v>
      </c>
      <c r="F113" s="55">
        <v>13279990.606055159</v>
      </c>
      <c r="G113" s="55">
        <v>13474262.558436111</v>
      </c>
      <c r="H113" s="379">
        <v>1971201.7214629296</v>
      </c>
      <c r="I113" s="398">
        <v>1971201.7214629296</v>
      </c>
      <c r="J113" s="54">
        <f t="shared" si="45"/>
        <v>0</v>
      </c>
      <c r="K113" s="54"/>
      <c r="L113" s="129"/>
      <c r="M113" s="54">
        <f t="shared" si="38"/>
        <v>0</v>
      </c>
      <c r="N113" s="129"/>
      <c r="O113" s="54">
        <f t="shared" si="39"/>
        <v>0</v>
      </c>
      <c r="P113" s="54">
        <f t="shared" si="40"/>
        <v>0</v>
      </c>
    </row>
    <row r="114" spans="2:16" ht="12.5">
      <c r="B114" s="7" t="str">
        <f t="shared" si="41"/>
        <v/>
      </c>
      <c r="C114" s="50">
        <f>IF(D93="","-",+C113+1)</f>
        <v>2023</v>
      </c>
      <c r="D114" s="12">
        <f>IF(F113+SUM(E$99:E113)=D$92,F113,D$92-SUM(E$99:E113))</f>
        <v>13279990.606055159</v>
      </c>
      <c r="E114" s="377">
        <f t="shared" ref="E114:E154" si="50">IF(+$J$96&lt;F113,$J$96,D114)</f>
        <v>370882.81818181818</v>
      </c>
      <c r="F114" s="55">
        <f t="shared" ref="F114:F154" si="51">+D114-E114</f>
        <v>12909107.787873341</v>
      </c>
      <c r="G114" s="55">
        <f t="shared" ref="G114:G154" si="52">+(F114+D114)/2</f>
        <v>13094549.196964249</v>
      </c>
      <c r="H114" s="379">
        <f t="shared" ref="H114:H154" si="53">+J$94*G114+E114</f>
        <v>2001499.1023464454</v>
      </c>
      <c r="I114" s="398">
        <f t="shared" ref="I114:I154" si="54">+J$95*G114+E114</f>
        <v>2001499.1023464454</v>
      </c>
      <c r="J114" s="54">
        <f t="shared" si="45"/>
        <v>0</v>
      </c>
      <c r="K114" s="54"/>
      <c r="L114" s="129"/>
      <c r="M114" s="54">
        <f t="shared" si="38"/>
        <v>0</v>
      </c>
      <c r="N114" s="129"/>
      <c r="O114" s="54">
        <f t="shared" si="39"/>
        <v>0</v>
      </c>
      <c r="P114" s="54">
        <f t="shared" si="40"/>
        <v>0</v>
      </c>
    </row>
    <row r="115" spans="2:16" ht="12.5">
      <c r="B115" s="7" t="str">
        <f t="shared" si="41"/>
        <v/>
      </c>
      <c r="C115" s="50">
        <f>IF(D93="","-",+C114+1)</f>
        <v>2024</v>
      </c>
      <c r="D115" s="12">
        <f>IF(F114+SUM(E$99:E114)=D$92,F114,D$92-SUM(E$99:E114))</f>
        <v>12909107.787873341</v>
      </c>
      <c r="E115" s="377">
        <f t="shared" si="50"/>
        <v>370882.81818181818</v>
      </c>
      <c r="F115" s="55">
        <f t="shared" si="51"/>
        <v>12538224.969691522</v>
      </c>
      <c r="G115" s="55">
        <f t="shared" si="52"/>
        <v>12723666.378782433</v>
      </c>
      <c r="H115" s="379">
        <f t="shared" si="53"/>
        <v>1955314.4224657249</v>
      </c>
      <c r="I115" s="398">
        <f t="shared" si="54"/>
        <v>1955314.4224657249</v>
      </c>
      <c r="J115" s="54">
        <f t="shared" si="45"/>
        <v>0</v>
      </c>
      <c r="K115" s="54"/>
      <c r="L115" s="129"/>
      <c r="M115" s="54">
        <f t="shared" si="38"/>
        <v>0</v>
      </c>
      <c r="N115" s="129"/>
      <c r="O115" s="54">
        <f t="shared" si="39"/>
        <v>0</v>
      </c>
      <c r="P115" s="54">
        <f t="shared" si="40"/>
        <v>0</v>
      </c>
    </row>
    <row r="116" spans="2:16" ht="12.5">
      <c r="B116" s="7" t="str">
        <f t="shared" si="41"/>
        <v/>
      </c>
      <c r="C116" s="50">
        <f>IF(D93="","-",+C115+1)</f>
        <v>2025</v>
      </c>
      <c r="D116" s="12">
        <f>IF(F115+SUM(E$99:E115)=D$92,F115,D$92-SUM(E$99:E115))</f>
        <v>12538224.969691522</v>
      </c>
      <c r="E116" s="377">
        <f t="shared" si="50"/>
        <v>370882.81818181818</v>
      </c>
      <c r="F116" s="55">
        <f t="shared" si="51"/>
        <v>12167342.151509704</v>
      </c>
      <c r="G116" s="55">
        <f t="shared" si="52"/>
        <v>12352783.560600612</v>
      </c>
      <c r="H116" s="379">
        <f t="shared" si="53"/>
        <v>1909129.7425850041</v>
      </c>
      <c r="I116" s="398">
        <f t="shared" si="54"/>
        <v>1909129.7425850041</v>
      </c>
      <c r="J116" s="54">
        <f t="shared" si="45"/>
        <v>0</v>
      </c>
      <c r="K116" s="54"/>
      <c r="L116" s="129"/>
      <c r="M116" s="54">
        <f t="shared" si="38"/>
        <v>0</v>
      </c>
      <c r="N116" s="129"/>
      <c r="O116" s="54">
        <f t="shared" si="39"/>
        <v>0</v>
      </c>
      <c r="P116" s="54">
        <f t="shared" si="40"/>
        <v>0</v>
      </c>
    </row>
    <row r="117" spans="2:16" ht="12.5">
      <c r="B117" s="7" t="str">
        <f t="shared" si="41"/>
        <v/>
      </c>
      <c r="C117" s="50">
        <f>IF(D93="","-",+C116+1)</f>
        <v>2026</v>
      </c>
      <c r="D117" s="12">
        <f>IF(F116+SUM(E$99:E116)=D$92,F116,D$92-SUM(E$99:E116))</f>
        <v>12167342.151509704</v>
      </c>
      <c r="E117" s="377">
        <f t="shared" si="50"/>
        <v>370882.81818181818</v>
      </c>
      <c r="F117" s="55">
        <f t="shared" si="51"/>
        <v>11796459.333327886</v>
      </c>
      <c r="G117" s="55">
        <f t="shared" si="52"/>
        <v>11981900.742418796</v>
      </c>
      <c r="H117" s="379">
        <f t="shared" si="53"/>
        <v>1862945.0627042835</v>
      </c>
      <c r="I117" s="398">
        <f t="shared" si="54"/>
        <v>1862945.0627042835</v>
      </c>
      <c r="J117" s="54">
        <f t="shared" si="45"/>
        <v>0</v>
      </c>
      <c r="K117" s="54"/>
      <c r="L117" s="129"/>
      <c r="M117" s="54">
        <f t="shared" si="38"/>
        <v>0</v>
      </c>
      <c r="N117" s="129"/>
      <c r="O117" s="54">
        <f t="shared" si="39"/>
        <v>0</v>
      </c>
      <c r="P117" s="54">
        <f t="shared" si="40"/>
        <v>0</v>
      </c>
    </row>
    <row r="118" spans="2:16" ht="12.5">
      <c r="B118" s="7" t="str">
        <f t="shared" si="41"/>
        <v/>
      </c>
      <c r="C118" s="50">
        <f>IF(D93="","-",+C117+1)</f>
        <v>2027</v>
      </c>
      <c r="D118" s="12">
        <f>IF(F117+SUM(E$99:E117)=D$92,F117,D$92-SUM(E$99:E117))</f>
        <v>11796459.333327886</v>
      </c>
      <c r="E118" s="377">
        <f t="shared" si="50"/>
        <v>370882.81818181818</v>
      </c>
      <c r="F118" s="55">
        <f t="shared" si="51"/>
        <v>11425576.515146067</v>
      </c>
      <c r="G118" s="55">
        <f t="shared" si="52"/>
        <v>11611017.924236976</v>
      </c>
      <c r="H118" s="379">
        <f t="shared" si="53"/>
        <v>1816760.3828235627</v>
      </c>
      <c r="I118" s="398">
        <f t="shared" si="54"/>
        <v>1816760.3828235627</v>
      </c>
      <c r="J118" s="54">
        <f t="shared" si="45"/>
        <v>0</v>
      </c>
      <c r="K118" s="54"/>
      <c r="L118" s="129"/>
      <c r="M118" s="54">
        <f t="shared" si="38"/>
        <v>0</v>
      </c>
      <c r="N118" s="129"/>
      <c r="O118" s="54">
        <f t="shared" si="39"/>
        <v>0</v>
      </c>
      <c r="P118" s="54">
        <f t="shared" si="40"/>
        <v>0</v>
      </c>
    </row>
    <row r="119" spans="2:16" ht="12.5">
      <c r="B119" s="7" t="str">
        <f t="shared" si="41"/>
        <v/>
      </c>
      <c r="C119" s="50">
        <f>IF(D93="","-",+C118+1)</f>
        <v>2028</v>
      </c>
      <c r="D119" s="12">
        <f>IF(F118+SUM(E$99:E118)=D$92,F118,D$92-SUM(E$99:E118))</f>
        <v>11425576.515146067</v>
      </c>
      <c r="E119" s="377">
        <f t="shared" si="50"/>
        <v>370882.81818181818</v>
      </c>
      <c r="F119" s="55">
        <f t="shared" si="51"/>
        <v>11054693.696964249</v>
      </c>
      <c r="G119" s="55">
        <f t="shared" si="52"/>
        <v>11240135.106055159</v>
      </c>
      <c r="H119" s="379">
        <f t="shared" si="53"/>
        <v>1770575.7029428424</v>
      </c>
      <c r="I119" s="398">
        <f t="shared" si="54"/>
        <v>1770575.7029428424</v>
      </c>
      <c r="J119" s="54">
        <f t="shared" si="45"/>
        <v>0</v>
      </c>
      <c r="K119" s="54"/>
      <c r="L119" s="129"/>
      <c r="M119" s="54">
        <f t="shared" si="38"/>
        <v>0</v>
      </c>
      <c r="N119" s="129"/>
      <c r="O119" s="54">
        <f t="shared" si="39"/>
        <v>0</v>
      </c>
      <c r="P119" s="54">
        <f t="shared" si="40"/>
        <v>0</v>
      </c>
    </row>
    <row r="120" spans="2:16" ht="12.5">
      <c r="B120" s="7" t="str">
        <f t="shared" si="41"/>
        <v/>
      </c>
      <c r="C120" s="50">
        <f>IF(D93="","-",+C119+1)</f>
        <v>2029</v>
      </c>
      <c r="D120" s="12">
        <f>IF(F119+SUM(E$99:E119)=D$92,F119,D$92-SUM(E$99:E119))</f>
        <v>11054693.696964249</v>
      </c>
      <c r="E120" s="377">
        <f t="shared" si="50"/>
        <v>370882.81818181818</v>
      </c>
      <c r="F120" s="55">
        <f t="shared" si="51"/>
        <v>10683810.878782431</v>
      </c>
      <c r="G120" s="55">
        <f t="shared" si="52"/>
        <v>10869252.287873339</v>
      </c>
      <c r="H120" s="379">
        <f t="shared" si="53"/>
        <v>1724391.0230621214</v>
      </c>
      <c r="I120" s="398">
        <f t="shared" si="54"/>
        <v>1724391.0230621214</v>
      </c>
      <c r="J120" s="54">
        <f t="shared" si="45"/>
        <v>0</v>
      </c>
      <c r="K120" s="54"/>
      <c r="L120" s="129"/>
      <c r="M120" s="54">
        <f t="shared" si="38"/>
        <v>0</v>
      </c>
      <c r="N120" s="129"/>
      <c r="O120" s="54">
        <f t="shared" si="39"/>
        <v>0</v>
      </c>
      <c r="P120" s="54">
        <f t="shared" si="40"/>
        <v>0</v>
      </c>
    </row>
    <row r="121" spans="2:16" ht="12.5">
      <c r="B121" s="7" t="str">
        <f t="shared" si="41"/>
        <v/>
      </c>
      <c r="C121" s="50">
        <f>IF(D93="","-",+C120+1)</f>
        <v>2030</v>
      </c>
      <c r="D121" s="12">
        <f>IF(F120+SUM(E$99:E120)=D$92,F120,D$92-SUM(E$99:E120))</f>
        <v>10683810.878782431</v>
      </c>
      <c r="E121" s="377">
        <f t="shared" si="50"/>
        <v>370882.81818181818</v>
      </c>
      <c r="F121" s="55">
        <f t="shared" si="51"/>
        <v>10312928.060600612</v>
      </c>
      <c r="G121" s="55">
        <f t="shared" si="52"/>
        <v>10498369.469691522</v>
      </c>
      <c r="H121" s="379">
        <f t="shared" si="53"/>
        <v>1678206.343181401</v>
      </c>
      <c r="I121" s="398">
        <f t="shared" si="54"/>
        <v>1678206.343181401</v>
      </c>
      <c r="J121" s="54">
        <f t="shared" si="45"/>
        <v>0</v>
      </c>
      <c r="K121" s="54"/>
      <c r="L121" s="129"/>
      <c r="M121" s="54">
        <f t="shared" si="38"/>
        <v>0</v>
      </c>
      <c r="N121" s="129"/>
      <c r="O121" s="54">
        <f t="shared" si="39"/>
        <v>0</v>
      </c>
      <c r="P121" s="54">
        <f t="shared" si="40"/>
        <v>0</v>
      </c>
    </row>
    <row r="122" spans="2:16" ht="12.5">
      <c r="B122" s="7" t="str">
        <f t="shared" si="41"/>
        <v/>
      </c>
      <c r="C122" s="50">
        <f>IF(D93="","-",+C121+1)</f>
        <v>2031</v>
      </c>
      <c r="D122" s="12">
        <f>IF(F121+SUM(E$99:E121)=D$92,F121,D$92-SUM(E$99:E121))</f>
        <v>10312928.060600612</v>
      </c>
      <c r="E122" s="377">
        <f t="shared" si="50"/>
        <v>370882.81818181818</v>
      </c>
      <c r="F122" s="55">
        <f t="shared" si="51"/>
        <v>9942045.242418794</v>
      </c>
      <c r="G122" s="55">
        <f t="shared" si="52"/>
        <v>10127486.651509702</v>
      </c>
      <c r="H122" s="379">
        <f t="shared" si="53"/>
        <v>1632021.66330068</v>
      </c>
      <c r="I122" s="398">
        <f t="shared" si="54"/>
        <v>1632021.66330068</v>
      </c>
      <c r="J122" s="54">
        <f t="shared" si="45"/>
        <v>0</v>
      </c>
      <c r="K122" s="54"/>
      <c r="L122" s="129"/>
      <c r="M122" s="54">
        <f t="shared" si="38"/>
        <v>0</v>
      </c>
      <c r="N122" s="129"/>
      <c r="O122" s="54">
        <f t="shared" si="39"/>
        <v>0</v>
      </c>
      <c r="P122" s="54">
        <f t="shared" si="40"/>
        <v>0</v>
      </c>
    </row>
    <row r="123" spans="2:16" ht="12.5">
      <c r="B123" s="7" t="str">
        <f t="shared" si="41"/>
        <v/>
      </c>
      <c r="C123" s="50">
        <f>IF(D93="","-",+C122+1)</f>
        <v>2032</v>
      </c>
      <c r="D123" s="12">
        <f>IF(F122+SUM(E$99:E122)=D$92,F122,D$92-SUM(E$99:E122))</f>
        <v>9942045.242418794</v>
      </c>
      <c r="E123" s="377">
        <f t="shared" si="50"/>
        <v>370882.81818181818</v>
      </c>
      <c r="F123" s="55">
        <f t="shared" si="51"/>
        <v>9571162.4242369756</v>
      </c>
      <c r="G123" s="55">
        <f t="shared" si="52"/>
        <v>9756603.8333278857</v>
      </c>
      <c r="H123" s="379">
        <f t="shared" si="53"/>
        <v>1585836.9834199597</v>
      </c>
      <c r="I123" s="398">
        <f t="shared" si="54"/>
        <v>1585836.9834199597</v>
      </c>
      <c r="J123" s="54">
        <f t="shared" si="45"/>
        <v>0</v>
      </c>
      <c r="K123" s="54"/>
      <c r="L123" s="129"/>
      <c r="M123" s="54">
        <f t="shared" si="38"/>
        <v>0</v>
      </c>
      <c r="N123" s="129"/>
      <c r="O123" s="54">
        <f t="shared" si="39"/>
        <v>0</v>
      </c>
      <c r="P123" s="54">
        <f t="shared" si="40"/>
        <v>0</v>
      </c>
    </row>
    <row r="124" spans="2:16" ht="12.5">
      <c r="B124" s="7" t="str">
        <f t="shared" si="41"/>
        <v/>
      </c>
      <c r="C124" s="50">
        <f>IF(D93="","-",+C123+1)</f>
        <v>2033</v>
      </c>
      <c r="D124" s="12">
        <f>IF(F123+SUM(E$99:E123)=D$92,F123,D$92-SUM(E$99:E123))</f>
        <v>9571162.4242369756</v>
      </c>
      <c r="E124" s="377">
        <f t="shared" si="50"/>
        <v>370882.81818181818</v>
      </c>
      <c r="F124" s="55">
        <f t="shared" si="51"/>
        <v>9200279.6060551573</v>
      </c>
      <c r="G124" s="55">
        <f t="shared" si="52"/>
        <v>9385721.0151460655</v>
      </c>
      <c r="H124" s="379">
        <f t="shared" si="53"/>
        <v>1539652.3035392386</v>
      </c>
      <c r="I124" s="398">
        <f t="shared" si="54"/>
        <v>1539652.3035392386</v>
      </c>
      <c r="J124" s="54">
        <f t="shared" si="45"/>
        <v>0</v>
      </c>
      <c r="K124" s="54"/>
      <c r="L124" s="129"/>
      <c r="M124" s="54">
        <f t="shared" si="38"/>
        <v>0</v>
      </c>
      <c r="N124" s="129"/>
      <c r="O124" s="54">
        <f t="shared" si="39"/>
        <v>0</v>
      </c>
      <c r="P124" s="54">
        <f t="shared" si="40"/>
        <v>0</v>
      </c>
    </row>
    <row r="125" spans="2:16" ht="12.5">
      <c r="B125" s="7" t="str">
        <f t="shared" si="41"/>
        <v/>
      </c>
      <c r="C125" s="50">
        <f>IF(D93="","-",+C124+1)</f>
        <v>2034</v>
      </c>
      <c r="D125" s="12">
        <f>IF(F124+SUM(E$99:E124)=D$92,F124,D$92-SUM(E$99:E124))</f>
        <v>9200279.6060551573</v>
      </c>
      <c r="E125" s="377">
        <f t="shared" si="50"/>
        <v>370882.81818181818</v>
      </c>
      <c r="F125" s="55">
        <f t="shared" si="51"/>
        <v>8829396.7878733389</v>
      </c>
      <c r="G125" s="55">
        <f t="shared" si="52"/>
        <v>9014838.196964249</v>
      </c>
      <c r="H125" s="379">
        <f t="shared" si="53"/>
        <v>1493467.6236585183</v>
      </c>
      <c r="I125" s="398">
        <f t="shared" si="54"/>
        <v>1493467.6236585183</v>
      </c>
      <c r="J125" s="54">
        <f t="shared" si="45"/>
        <v>0</v>
      </c>
      <c r="K125" s="54"/>
      <c r="L125" s="129"/>
      <c r="M125" s="54">
        <f t="shared" si="38"/>
        <v>0</v>
      </c>
      <c r="N125" s="129"/>
      <c r="O125" s="54">
        <f t="shared" si="39"/>
        <v>0</v>
      </c>
      <c r="P125" s="54">
        <f t="shared" si="40"/>
        <v>0</v>
      </c>
    </row>
    <row r="126" spans="2:16" ht="12.5">
      <c r="B126" s="7" t="str">
        <f t="shared" si="41"/>
        <v/>
      </c>
      <c r="C126" s="50">
        <f>IF(D93="","-",+C125+1)</f>
        <v>2035</v>
      </c>
      <c r="D126" s="12">
        <f>IF(F125+SUM(E$99:E125)=D$92,F125,D$92-SUM(E$99:E125))</f>
        <v>8829396.7878733389</v>
      </c>
      <c r="E126" s="377">
        <f t="shared" si="50"/>
        <v>370882.81818181818</v>
      </c>
      <c r="F126" s="55">
        <f t="shared" si="51"/>
        <v>8458513.9696915206</v>
      </c>
      <c r="G126" s="55">
        <f t="shared" si="52"/>
        <v>8643955.3787824288</v>
      </c>
      <c r="H126" s="379">
        <f t="shared" si="53"/>
        <v>1447282.9437777973</v>
      </c>
      <c r="I126" s="398">
        <f t="shared" si="54"/>
        <v>1447282.9437777973</v>
      </c>
      <c r="J126" s="54">
        <f t="shared" si="45"/>
        <v>0</v>
      </c>
      <c r="K126" s="54"/>
      <c r="L126" s="129"/>
      <c r="M126" s="54">
        <f t="shared" si="38"/>
        <v>0</v>
      </c>
      <c r="N126" s="129"/>
      <c r="O126" s="54">
        <f t="shared" si="39"/>
        <v>0</v>
      </c>
      <c r="P126" s="54">
        <f t="shared" si="40"/>
        <v>0</v>
      </c>
    </row>
    <row r="127" spans="2:16" ht="12.5">
      <c r="B127" s="7" t="str">
        <f t="shared" si="41"/>
        <v/>
      </c>
      <c r="C127" s="50">
        <f>IF(D93="","-",+C126+1)</f>
        <v>2036</v>
      </c>
      <c r="D127" s="12">
        <f>IF(F126+SUM(E$99:E126)=D$92,F126,D$92-SUM(E$99:E126))</f>
        <v>8458513.9696915206</v>
      </c>
      <c r="E127" s="377">
        <f t="shared" si="50"/>
        <v>370882.81818181818</v>
      </c>
      <c r="F127" s="55">
        <f t="shared" si="51"/>
        <v>8087631.1515097022</v>
      </c>
      <c r="G127" s="55">
        <f t="shared" si="52"/>
        <v>8273072.5606006114</v>
      </c>
      <c r="H127" s="379">
        <f t="shared" si="53"/>
        <v>1401098.2638970769</v>
      </c>
      <c r="I127" s="398">
        <f t="shared" si="54"/>
        <v>1401098.2638970769</v>
      </c>
      <c r="J127" s="54">
        <f t="shared" si="45"/>
        <v>0</v>
      </c>
      <c r="K127" s="54"/>
      <c r="L127" s="129"/>
      <c r="M127" s="54">
        <f t="shared" si="38"/>
        <v>0</v>
      </c>
      <c r="N127" s="129"/>
      <c r="O127" s="54">
        <f t="shared" si="39"/>
        <v>0</v>
      </c>
      <c r="P127" s="54">
        <f t="shared" si="40"/>
        <v>0</v>
      </c>
    </row>
    <row r="128" spans="2:16" ht="12.5">
      <c r="B128" s="7" t="str">
        <f t="shared" si="41"/>
        <v/>
      </c>
      <c r="C128" s="50">
        <f>IF(D93="","-",+C127+1)</f>
        <v>2037</v>
      </c>
      <c r="D128" s="12">
        <f>IF(F127+SUM(E$99:E127)=D$92,F127,D$92-SUM(E$99:E127))</f>
        <v>8087631.1515097022</v>
      </c>
      <c r="E128" s="377">
        <f t="shared" si="50"/>
        <v>370882.81818181818</v>
      </c>
      <c r="F128" s="55">
        <f t="shared" si="51"/>
        <v>7716748.3333278839</v>
      </c>
      <c r="G128" s="55">
        <f t="shared" si="52"/>
        <v>7902189.742418793</v>
      </c>
      <c r="H128" s="379">
        <f t="shared" si="53"/>
        <v>1354913.5840163562</v>
      </c>
      <c r="I128" s="398">
        <f t="shared" si="54"/>
        <v>1354913.5840163562</v>
      </c>
      <c r="J128" s="54">
        <f t="shared" si="45"/>
        <v>0</v>
      </c>
      <c r="K128" s="54"/>
      <c r="L128" s="129"/>
      <c r="M128" s="54">
        <f t="shared" si="38"/>
        <v>0</v>
      </c>
      <c r="N128" s="129"/>
      <c r="O128" s="54">
        <f t="shared" si="39"/>
        <v>0</v>
      </c>
      <c r="P128" s="54">
        <f t="shared" si="40"/>
        <v>0</v>
      </c>
    </row>
    <row r="129" spans="2:16" ht="12.5">
      <c r="B129" s="7" t="str">
        <f t="shared" si="41"/>
        <v/>
      </c>
      <c r="C129" s="50">
        <f>IF(D93="","-",+C128+1)</f>
        <v>2038</v>
      </c>
      <c r="D129" s="12">
        <f>IF(F128+SUM(E$99:E128)=D$92,F128,D$92-SUM(E$99:E128))</f>
        <v>7716748.3333278839</v>
      </c>
      <c r="E129" s="377">
        <f t="shared" si="50"/>
        <v>370882.81818181818</v>
      </c>
      <c r="F129" s="55">
        <f t="shared" si="51"/>
        <v>7345865.5151460655</v>
      </c>
      <c r="G129" s="55">
        <f t="shared" si="52"/>
        <v>7531306.9242369747</v>
      </c>
      <c r="H129" s="379">
        <f t="shared" si="53"/>
        <v>1308728.9041356356</v>
      </c>
      <c r="I129" s="398">
        <f t="shared" si="54"/>
        <v>1308728.9041356356</v>
      </c>
      <c r="J129" s="54">
        <f t="shared" si="45"/>
        <v>0</v>
      </c>
      <c r="K129" s="54"/>
      <c r="L129" s="129"/>
      <c r="M129" s="54">
        <f t="shared" si="38"/>
        <v>0</v>
      </c>
      <c r="N129" s="129"/>
      <c r="O129" s="54">
        <f t="shared" si="39"/>
        <v>0</v>
      </c>
      <c r="P129" s="54">
        <f t="shared" si="40"/>
        <v>0</v>
      </c>
    </row>
    <row r="130" spans="2:16" ht="12.5">
      <c r="B130" s="7" t="str">
        <f t="shared" si="41"/>
        <v/>
      </c>
      <c r="C130" s="50">
        <f>IF(D93="","-",+C129+1)</f>
        <v>2039</v>
      </c>
      <c r="D130" s="12">
        <f>IF(F129+SUM(E$99:E129)=D$92,F129,D$92-SUM(E$99:E129))</f>
        <v>7345865.5151460655</v>
      </c>
      <c r="E130" s="377">
        <f t="shared" si="50"/>
        <v>370882.81818181818</v>
      </c>
      <c r="F130" s="55">
        <f t="shared" si="51"/>
        <v>6974982.6969642472</v>
      </c>
      <c r="G130" s="55">
        <f t="shared" si="52"/>
        <v>7160424.1060551563</v>
      </c>
      <c r="H130" s="379">
        <f t="shared" si="53"/>
        <v>1262544.2242549148</v>
      </c>
      <c r="I130" s="398">
        <f t="shared" si="54"/>
        <v>1262544.2242549148</v>
      </c>
      <c r="J130" s="54">
        <f t="shared" si="45"/>
        <v>0</v>
      </c>
      <c r="K130" s="54"/>
      <c r="L130" s="129"/>
      <c r="M130" s="54">
        <f t="shared" si="38"/>
        <v>0</v>
      </c>
      <c r="N130" s="129"/>
      <c r="O130" s="54">
        <f t="shared" si="39"/>
        <v>0</v>
      </c>
      <c r="P130" s="54">
        <f t="shared" si="40"/>
        <v>0</v>
      </c>
    </row>
    <row r="131" spans="2:16" ht="12.5">
      <c r="B131" s="7" t="str">
        <f t="shared" si="41"/>
        <v/>
      </c>
      <c r="C131" s="50">
        <f>IF(D93="","-",+C130+1)</f>
        <v>2040</v>
      </c>
      <c r="D131" s="12">
        <f>IF(F130+SUM(E$99:E130)=D$92,F130,D$92-SUM(E$99:E130))</f>
        <v>6974982.6969642472</v>
      </c>
      <c r="E131" s="377">
        <f t="shared" si="50"/>
        <v>370882.81818181818</v>
      </c>
      <c r="F131" s="55">
        <f t="shared" si="51"/>
        <v>6604099.8787824288</v>
      </c>
      <c r="G131" s="55">
        <f t="shared" si="52"/>
        <v>6789541.287873338</v>
      </c>
      <c r="H131" s="379">
        <f t="shared" si="53"/>
        <v>1216359.5443741942</v>
      </c>
      <c r="I131" s="398">
        <f t="shared" si="54"/>
        <v>1216359.5443741942</v>
      </c>
      <c r="J131" s="54">
        <f t="shared" si="45"/>
        <v>0</v>
      </c>
      <c r="K131" s="54"/>
      <c r="L131" s="129"/>
      <c r="M131" s="54">
        <f t="shared" ref="M131:M154" si="55">IF(L541&lt;&gt;0,+H541-L541,0)</f>
        <v>0</v>
      </c>
      <c r="N131" s="129"/>
      <c r="O131" s="54">
        <f t="shared" ref="O131:O154" si="56">IF(N541&lt;&gt;0,+I541-N541,0)</f>
        <v>0</v>
      </c>
      <c r="P131" s="54">
        <f t="shared" ref="P131:P154" si="57">+O541-M541</f>
        <v>0</v>
      </c>
    </row>
    <row r="132" spans="2:16" ht="12.5">
      <c r="B132" s="7" t="str">
        <f t="shared" si="41"/>
        <v/>
      </c>
      <c r="C132" s="50">
        <f>IF(D93="","-",+C131+1)</f>
        <v>2041</v>
      </c>
      <c r="D132" s="12">
        <f>IF(F131+SUM(E$99:E131)=D$92,F131,D$92-SUM(E$99:E131))</f>
        <v>6604099.8787824288</v>
      </c>
      <c r="E132" s="377">
        <f t="shared" si="50"/>
        <v>370882.81818181818</v>
      </c>
      <c r="F132" s="55">
        <f t="shared" si="51"/>
        <v>6233217.0606006104</v>
      </c>
      <c r="G132" s="55">
        <f t="shared" si="52"/>
        <v>6418658.4696915196</v>
      </c>
      <c r="H132" s="379">
        <f t="shared" si="53"/>
        <v>1170174.8644934737</v>
      </c>
      <c r="I132" s="398">
        <f t="shared" si="54"/>
        <v>1170174.8644934737</v>
      </c>
      <c r="J132" s="54">
        <f t="shared" si="45"/>
        <v>0</v>
      </c>
      <c r="K132" s="54"/>
      <c r="L132" s="129"/>
      <c r="M132" s="54">
        <f t="shared" si="55"/>
        <v>0</v>
      </c>
      <c r="N132" s="129"/>
      <c r="O132" s="54">
        <f t="shared" si="56"/>
        <v>0</v>
      </c>
      <c r="P132" s="54">
        <f t="shared" si="57"/>
        <v>0</v>
      </c>
    </row>
    <row r="133" spans="2:16" ht="12.5">
      <c r="B133" s="7" t="str">
        <f t="shared" si="41"/>
        <v/>
      </c>
      <c r="C133" s="50">
        <f>IF(D93="","-",+C132+1)</f>
        <v>2042</v>
      </c>
      <c r="D133" s="12">
        <f>IF(F132+SUM(E$99:E132)=D$92,F132,D$92-SUM(E$99:E132))</f>
        <v>6233217.0606006104</v>
      </c>
      <c r="E133" s="377">
        <f t="shared" si="50"/>
        <v>370882.81818181818</v>
      </c>
      <c r="F133" s="55">
        <f t="shared" si="51"/>
        <v>5862334.2424187921</v>
      </c>
      <c r="G133" s="55">
        <f t="shared" si="52"/>
        <v>6047775.6515097013</v>
      </c>
      <c r="H133" s="379">
        <f t="shared" si="53"/>
        <v>1123990.1846127529</v>
      </c>
      <c r="I133" s="398">
        <f t="shared" si="54"/>
        <v>1123990.1846127529</v>
      </c>
      <c r="J133" s="54">
        <f t="shared" si="45"/>
        <v>0</v>
      </c>
      <c r="K133" s="54"/>
      <c r="L133" s="129"/>
      <c r="M133" s="54">
        <f t="shared" si="55"/>
        <v>0</v>
      </c>
      <c r="N133" s="129"/>
      <c r="O133" s="54">
        <f t="shared" si="56"/>
        <v>0</v>
      </c>
      <c r="P133" s="54">
        <f t="shared" si="57"/>
        <v>0</v>
      </c>
    </row>
    <row r="134" spans="2:16" ht="12.5">
      <c r="B134" s="7" t="str">
        <f t="shared" si="41"/>
        <v/>
      </c>
      <c r="C134" s="50">
        <f>IF(D93="","-",+C133+1)</f>
        <v>2043</v>
      </c>
      <c r="D134" s="12">
        <f>IF(F133+SUM(E$99:E133)=D$92,F133,D$92-SUM(E$99:E133))</f>
        <v>5862334.2424187921</v>
      </c>
      <c r="E134" s="377">
        <f t="shared" si="50"/>
        <v>370882.81818181818</v>
      </c>
      <c r="F134" s="55">
        <f t="shared" si="51"/>
        <v>5491451.4242369737</v>
      </c>
      <c r="G134" s="55">
        <f t="shared" si="52"/>
        <v>5676892.8333278829</v>
      </c>
      <c r="H134" s="379">
        <f t="shared" si="53"/>
        <v>1077805.5047320323</v>
      </c>
      <c r="I134" s="398">
        <f t="shared" si="54"/>
        <v>1077805.5047320323</v>
      </c>
      <c r="J134" s="54">
        <f t="shared" si="45"/>
        <v>0</v>
      </c>
      <c r="K134" s="54"/>
      <c r="L134" s="129"/>
      <c r="M134" s="54">
        <f t="shared" si="55"/>
        <v>0</v>
      </c>
      <c r="N134" s="129"/>
      <c r="O134" s="54">
        <f t="shared" si="56"/>
        <v>0</v>
      </c>
      <c r="P134" s="54">
        <f t="shared" si="57"/>
        <v>0</v>
      </c>
    </row>
    <row r="135" spans="2:16" ht="12.5">
      <c r="B135" s="7" t="str">
        <f t="shared" si="41"/>
        <v/>
      </c>
      <c r="C135" s="50">
        <f>IF(D93="","-",+C134+1)</f>
        <v>2044</v>
      </c>
      <c r="D135" s="12">
        <f>IF(F134+SUM(E$99:E134)=D$92,F134,D$92-SUM(E$99:E134))</f>
        <v>5491451.4242369737</v>
      </c>
      <c r="E135" s="377">
        <f t="shared" si="50"/>
        <v>370882.81818181818</v>
      </c>
      <c r="F135" s="55">
        <f t="shared" si="51"/>
        <v>5120568.6060551554</v>
      </c>
      <c r="G135" s="55">
        <f t="shared" si="52"/>
        <v>5306010.0151460646</v>
      </c>
      <c r="H135" s="379">
        <f t="shared" si="53"/>
        <v>1031620.8248513115</v>
      </c>
      <c r="I135" s="398">
        <f t="shared" si="54"/>
        <v>1031620.8248513115</v>
      </c>
      <c r="J135" s="54">
        <f t="shared" si="45"/>
        <v>0</v>
      </c>
      <c r="K135" s="54"/>
      <c r="L135" s="129"/>
      <c r="M135" s="54">
        <f t="shared" si="55"/>
        <v>0</v>
      </c>
      <c r="N135" s="129"/>
      <c r="O135" s="54">
        <f t="shared" si="56"/>
        <v>0</v>
      </c>
      <c r="P135" s="54">
        <f t="shared" si="57"/>
        <v>0</v>
      </c>
    </row>
    <row r="136" spans="2:16" ht="12.5">
      <c r="B136" s="7" t="str">
        <f t="shared" si="41"/>
        <v/>
      </c>
      <c r="C136" s="50">
        <f>IF(D93="","-",+C135+1)</f>
        <v>2045</v>
      </c>
      <c r="D136" s="12">
        <f>IF(F135+SUM(E$99:E135)=D$92,F135,D$92-SUM(E$99:E135))</f>
        <v>5120568.6060551554</v>
      </c>
      <c r="E136" s="377">
        <f t="shared" si="50"/>
        <v>370882.81818181818</v>
      </c>
      <c r="F136" s="55">
        <f t="shared" si="51"/>
        <v>4749685.787873337</v>
      </c>
      <c r="G136" s="55">
        <f t="shared" si="52"/>
        <v>4935127.1969642462</v>
      </c>
      <c r="H136" s="379">
        <f t="shared" si="53"/>
        <v>985436.14497059095</v>
      </c>
      <c r="I136" s="398">
        <f t="shared" si="54"/>
        <v>985436.14497059095</v>
      </c>
      <c r="J136" s="54">
        <f t="shared" si="45"/>
        <v>0</v>
      </c>
      <c r="K136" s="54"/>
      <c r="L136" s="129"/>
      <c r="M136" s="54">
        <f t="shared" si="55"/>
        <v>0</v>
      </c>
      <c r="N136" s="129"/>
      <c r="O136" s="54">
        <f t="shared" si="56"/>
        <v>0</v>
      </c>
      <c r="P136" s="54">
        <f t="shared" si="57"/>
        <v>0</v>
      </c>
    </row>
    <row r="137" spans="2:16" ht="12.5">
      <c r="B137" s="7" t="str">
        <f t="shared" si="41"/>
        <v/>
      </c>
      <c r="C137" s="50">
        <f>IF(D93="","-",+C136+1)</f>
        <v>2046</v>
      </c>
      <c r="D137" s="12">
        <f>IF(F136+SUM(E$99:E136)=D$92,F136,D$92-SUM(E$99:E136))</f>
        <v>4749685.787873337</v>
      </c>
      <c r="E137" s="377">
        <f t="shared" si="50"/>
        <v>370882.81818181818</v>
      </c>
      <c r="F137" s="55">
        <f t="shared" si="51"/>
        <v>4378802.9696915187</v>
      </c>
      <c r="G137" s="55">
        <f t="shared" si="52"/>
        <v>4564244.3787824279</v>
      </c>
      <c r="H137" s="379">
        <f t="shared" si="53"/>
        <v>939251.46508987015</v>
      </c>
      <c r="I137" s="398">
        <f t="shared" si="54"/>
        <v>939251.46508987015</v>
      </c>
      <c r="J137" s="54">
        <f t="shared" si="45"/>
        <v>0</v>
      </c>
      <c r="K137" s="54"/>
      <c r="L137" s="129"/>
      <c r="M137" s="54">
        <f t="shared" si="55"/>
        <v>0</v>
      </c>
      <c r="N137" s="129"/>
      <c r="O137" s="54">
        <f t="shared" si="56"/>
        <v>0</v>
      </c>
      <c r="P137" s="54">
        <f t="shared" si="57"/>
        <v>0</v>
      </c>
    </row>
    <row r="138" spans="2:16" ht="12.5">
      <c r="B138" s="7" t="str">
        <f t="shared" si="41"/>
        <v/>
      </c>
      <c r="C138" s="50">
        <f>IF(D93="","-",+C137+1)</f>
        <v>2047</v>
      </c>
      <c r="D138" s="12">
        <f>IF(F137+SUM(E$99:E137)=D$92,F137,D$92-SUM(E$99:E137))</f>
        <v>4378802.9696915187</v>
      </c>
      <c r="E138" s="377">
        <f t="shared" si="50"/>
        <v>370882.81818181818</v>
      </c>
      <c r="F138" s="55">
        <f t="shared" si="51"/>
        <v>4007920.1515097003</v>
      </c>
      <c r="G138" s="55">
        <f t="shared" si="52"/>
        <v>4193361.5606006095</v>
      </c>
      <c r="H138" s="379">
        <f t="shared" si="53"/>
        <v>893066.78520914959</v>
      </c>
      <c r="I138" s="398">
        <f t="shared" si="54"/>
        <v>893066.78520914959</v>
      </c>
      <c r="J138" s="54">
        <f t="shared" si="45"/>
        <v>0</v>
      </c>
      <c r="K138" s="54"/>
      <c r="L138" s="129"/>
      <c r="M138" s="54">
        <f t="shared" si="55"/>
        <v>0</v>
      </c>
      <c r="N138" s="129"/>
      <c r="O138" s="54">
        <f t="shared" si="56"/>
        <v>0</v>
      </c>
      <c r="P138" s="54">
        <f t="shared" si="57"/>
        <v>0</v>
      </c>
    </row>
    <row r="139" spans="2:16" ht="12.5">
      <c r="B139" s="7" t="str">
        <f t="shared" si="41"/>
        <v/>
      </c>
      <c r="C139" s="50">
        <f>IF(D93="","-",+C138+1)</f>
        <v>2048</v>
      </c>
      <c r="D139" s="12">
        <f>IF(F138+SUM(E$99:E138)=D$92,F138,D$92-SUM(E$99:E138))</f>
        <v>4007920.1515097003</v>
      </c>
      <c r="E139" s="377">
        <f t="shared" si="50"/>
        <v>370882.81818181818</v>
      </c>
      <c r="F139" s="55">
        <f t="shared" si="51"/>
        <v>3637037.333327882</v>
      </c>
      <c r="G139" s="55">
        <f t="shared" si="52"/>
        <v>3822478.7424187912</v>
      </c>
      <c r="H139" s="379">
        <f t="shared" si="53"/>
        <v>846882.10532842891</v>
      </c>
      <c r="I139" s="398">
        <f t="shared" si="54"/>
        <v>846882.10532842891</v>
      </c>
      <c r="J139" s="54">
        <f t="shared" si="45"/>
        <v>0</v>
      </c>
      <c r="K139" s="54"/>
      <c r="L139" s="129"/>
      <c r="M139" s="54">
        <f t="shared" si="55"/>
        <v>0</v>
      </c>
      <c r="N139" s="129"/>
      <c r="O139" s="54">
        <f t="shared" si="56"/>
        <v>0</v>
      </c>
      <c r="P139" s="54">
        <f t="shared" si="57"/>
        <v>0</v>
      </c>
    </row>
    <row r="140" spans="2:16" ht="12.5">
      <c r="B140" s="7" t="str">
        <f t="shared" si="41"/>
        <v/>
      </c>
      <c r="C140" s="50">
        <f>IF(D93="","-",+C139+1)</f>
        <v>2049</v>
      </c>
      <c r="D140" s="12">
        <f>IF(F139+SUM(E$99:E139)=D$92,F139,D$92-SUM(E$99:E139))</f>
        <v>3637037.333327882</v>
      </c>
      <c r="E140" s="377">
        <f t="shared" si="50"/>
        <v>370882.81818181818</v>
      </c>
      <c r="F140" s="55">
        <f t="shared" si="51"/>
        <v>3266154.5151460636</v>
      </c>
      <c r="G140" s="55">
        <f t="shared" si="52"/>
        <v>3451595.9242369728</v>
      </c>
      <c r="H140" s="379">
        <f t="shared" si="53"/>
        <v>800697.42544770823</v>
      </c>
      <c r="I140" s="398">
        <f t="shared" si="54"/>
        <v>800697.42544770823</v>
      </c>
      <c r="J140" s="54">
        <f t="shared" si="45"/>
        <v>0</v>
      </c>
      <c r="K140" s="54"/>
      <c r="L140" s="129"/>
      <c r="M140" s="54">
        <f t="shared" si="55"/>
        <v>0</v>
      </c>
      <c r="N140" s="129"/>
      <c r="O140" s="54">
        <f t="shared" si="56"/>
        <v>0</v>
      </c>
      <c r="P140" s="54">
        <f t="shared" si="57"/>
        <v>0</v>
      </c>
    </row>
    <row r="141" spans="2:16" ht="12.5">
      <c r="B141" s="7" t="str">
        <f t="shared" si="41"/>
        <v/>
      </c>
      <c r="C141" s="50">
        <f>IF(D93="","-",+C140+1)</f>
        <v>2050</v>
      </c>
      <c r="D141" s="12">
        <f>IF(F140+SUM(E$99:E140)=D$92,F140,D$92-SUM(E$99:E140))</f>
        <v>3266154.5151460636</v>
      </c>
      <c r="E141" s="377">
        <f t="shared" si="50"/>
        <v>370882.81818181818</v>
      </c>
      <c r="F141" s="55">
        <f t="shared" si="51"/>
        <v>2895271.6969642453</v>
      </c>
      <c r="G141" s="55">
        <f t="shared" si="52"/>
        <v>3080713.1060551545</v>
      </c>
      <c r="H141" s="379">
        <f t="shared" si="53"/>
        <v>754512.74556698767</v>
      </c>
      <c r="I141" s="398">
        <f t="shared" si="54"/>
        <v>754512.74556698767</v>
      </c>
      <c r="J141" s="54">
        <f t="shared" si="45"/>
        <v>0</v>
      </c>
      <c r="K141" s="54"/>
      <c r="L141" s="129"/>
      <c r="M141" s="54">
        <f t="shared" si="55"/>
        <v>0</v>
      </c>
      <c r="N141" s="129"/>
      <c r="O141" s="54">
        <f t="shared" si="56"/>
        <v>0</v>
      </c>
      <c r="P141" s="54">
        <f t="shared" si="57"/>
        <v>0</v>
      </c>
    </row>
    <row r="142" spans="2:16" ht="12.5">
      <c r="B142" s="7" t="str">
        <f t="shared" si="41"/>
        <v/>
      </c>
      <c r="C142" s="50">
        <f>IF(D93="","-",+C141+1)</f>
        <v>2051</v>
      </c>
      <c r="D142" s="12">
        <f>IF(F141+SUM(E$99:E141)=D$92,F141,D$92-SUM(E$99:E141))</f>
        <v>2895271.6969642453</v>
      </c>
      <c r="E142" s="377">
        <f t="shared" si="50"/>
        <v>370882.81818181818</v>
      </c>
      <c r="F142" s="55">
        <f t="shared" si="51"/>
        <v>2524388.8787824269</v>
      </c>
      <c r="G142" s="55">
        <f t="shared" si="52"/>
        <v>2709830.2878733361</v>
      </c>
      <c r="H142" s="379">
        <f t="shared" si="53"/>
        <v>708328.06568626687</v>
      </c>
      <c r="I142" s="398">
        <f t="shared" si="54"/>
        <v>708328.06568626687</v>
      </c>
      <c r="J142" s="54">
        <f t="shared" si="45"/>
        <v>0</v>
      </c>
      <c r="K142" s="54"/>
      <c r="L142" s="129"/>
      <c r="M142" s="54">
        <f t="shared" si="55"/>
        <v>0</v>
      </c>
      <c r="N142" s="129"/>
      <c r="O142" s="54">
        <f t="shared" si="56"/>
        <v>0</v>
      </c>
      <c r="P142" s="54">
        <f t="shared" si="57"/>
        <v>0</v>
      </c>
    </row>
    <row r="143" spans="2:16" ht="12.5">
      <c r="B143" s="7" t="str">
        <f t="shared" si="41"/>
        <v/>
      </c>
      <c r="C143" s="50">
        <f>IF(D93="","-",+C142+1)</f>
        <v>2052</v>
      </c>
      <c r="D143" s="12">
        <f>IF(F142+SUM(E$99:E142)=D$92,F142,D$92-SUM(E$99:E142))</f>
        <v>2524388.8787824269</v>
      </c>
      <c r="E143" s="377">
        <f t="shared" si="50"/>
        <v>370882.81818181818</v>
      </c>
      <c r="F143" s="55">
        <f t="shared" si="51"/>
        <v>2153506.0606006086</v>
      </c>
      <c r="G143" s="55">
        <f t="shared" si="52"/>
        <v>2338947.4696915178</v>
      </c>
      <c r="H143" s="379">
        <f t="shared" si="53"/>
        <v>662143.38580554631</v>
      </c>
      <c r="I143" s="398">
        <f t="shared" si="54"/>
        <v>662143.38580554631</v>
      </c>
      <c r="J143" s="54">
        <f t="shared" si="45"/>
        <v>0</v>
      </c>
      <c r="K143" s="54"/>
      <c r="L143" s="129"/>
      <c r="M143" s="54">
        <f t="shared" si="55"/>
        <v>0</v>
      </c>
      <c r="N143" s="129"/>
      <c r="O143" s="54">
        <f t="shared" si="56"/>
        <v>0</v>
      </c>
      <c r="P143" s="54">
        <f t="shared" si="57"/>
        <v>0</v>
      </c>
    </row>
    <row r="144" spans="2:16" ht="12.5">
      <c r="B144" s="7" t="str">
        <f t="shared" si="41"/>
        <v/>
      </c>
      <c r="C144" s="50">
        <f>IF(D93="","-",+C143+1)</f>
        <v>2053</v>
      </c>
      <c r="D144" s="12">
        <f>IF(F143+SUM(E$99:E143)=D$92,F143,D$92-SUM(E$99:E143))</f>
        <v>2153506.0606006086</v>
      </c>
      <c r="E144" s="377">
        <f t="shared" si="50"/>
        <v>370882.81818181818</v>
      </c>
      <c r="F144" s="55">
        <f t="shared" si="51"/>
        <v>1782623.2424187905</v>
      </c>
      <c r="G144" s="55">
        <f t="shared" si="52"/>
        <v>1968064.6515096994</v>
      </c>
      <c r="H144" s="379">
        <f t="shared" si="53"/>
        <v>615958.70592482563</v>
      </c>
      <c r="I144" s="398">
        <f t="shared" si="54"/>
        <v>615958.70592482563</v>
      </c>
      <c r="J144" s="54">
        <f t="shared" si="45"/>
        <v>0</v>
      </c>
      <c r="K144" s="54"/>
      <c r="L144" s="129"/>
      <c r="M144" s="54">
        <f t="shared" si="55"/>
        <v>0</v>
      </c>
      <c r="N144" s="129"/>
      <c r="O144" s="54">
        <f t="shared" si="56"/>
        <v>0</v>
      </c>
      <c r="P144" s="54">
        <f t="shared" si="57"/>
        <v>0</v>
      </c>
    </row>
    <row r="145" spans="2:16" ht="12.5">
      <c r="B145" s="7" t="str">
        <f t="shared" si="41"/>
        <v/>
      </c>
      <c r="C145" s="50">
        <f>IF(D93="","-",+C144+1)</f>
        <v>2054</v>
      </c>
      <c r="D145" s="12">
        <f>IF(F144+SUM(E$99:E144)=D$92,F144,D$92-SUM(E$99:E144))</f>
        <v>1782623.2424187905</v>
      </c>
      <c r="E145" s="377">
        <f t="shared" si="50"/>
        <v>370882.81818181818</v>
      </c>
      <c r="F145" s="55">
        <f t="shared" si="51"/>
        <v>1411740.4242369724</v>
      </c>
      <c r="G145" s="55">
        <f t="shared" si="52"/>
        <v>1597181.8333278815</v>
      </c>
      <c r="H145" s="379">
        <f t="shared" si="53"/>
        <v>569774.02604410495</v>
      </c>
      <c r="I145" s="398">
        <f t="shared" si="54"/>
        <v>569774.02604410495</v>
      </c>
      <c r="J145" s="54">
        <f t="shared" si="45"/>
        <v>0</v>
      </c>
      <c r="K145" s="54"/>
      <c r="L145" s="129"/>
      <c r="M145" s="54">
        <f t="shared" si="55"/>
        <v>0</v>
      </c>
      <c r="N145" s="129"/>
      <c r="O145" s="54">
        <f t="shared" si="56"/>
        <v>0</v>
      </c>
      <c r="P145" s="54">
        <f t="shared" si="57"/>
        <v>0</v>
      </c>
    </row>
    <row r="146" spans="2:16" ht="12.5">
      <c r="B146" s="7" t="str">
        <f t="shared" si="41"/>
        <v/>
      </c>
      <c r="C146" s="50">
        <f>IF(D93="","-",+C145+1)</f>
        <v>2055</v>
      </c>
      <c r="D146" s="12">
        <f>IF(F145+SUM(E$99:E145)=D$92,F145,D$92-SUM(E$99:E145))</f>
        <v>1411740.4242369724</v>
      </c>
      <c r="E146" s="377">
        <f t="shared" si="50"/>
        <v>370882.81818181818</v>
      </c>
      <c r="F146" s="55">
        <f t="shared" si="51"/>
        <v>1040857.6060551542</v>
      </c>
      <c r="G146" s="55">
        <f t="shared" si="52"/>
        <v>1226299.0151460632</v>
      </c>
      <c r="H146" s="379">
        <f t="shared" si="53"/>
        <v>523589.34616338433</v>
      </c>
      <c r="I146" s="398">
        <f t="shared" si="54"/>
        <v>523589.34616338433</v>
      </c>
      <c r="J146" s="54">
        <f t="shared" si="45"/>
        <v>0</v>
      </c>
      <c r="K146" s="54"/>
      <c r="L146" s="129"/>
      <c r="M146" s="54">
        <f t="shared" si="55"/>
        <v>0</v>
      </c>
      <c r="N146" s="129"/>
      <c r="O146" s="54">
        <f t="shared" si="56"/>
        <v>0</v>
      </c>
      <c r="P146" s="54">
        <f t="shared" si="57"/>
        <v>0</v>
      </c>
    </row>
    <row r="147" spans="2:16" ht="12.5">
      <c r="B147" s="7" t="str">
        <f t="shared" si="41"/>
        <v/>
      </c>
      <c r="C147" s="50">
        <f>IF(D93="","-",+C146+1)</f>
        <v>2056</v>
      </c>
      <c r="D147" s="12">
        <f>IF(F146+SUM(E$99:E146)=D$92,F146,D$92-SUM(E$99:E146))</f>
        <v>1040857.6060551542</v>
      </c>
      <c r="E147" s="377">
        <f t="shared" si="50"/>
        <v>370882.81818181818</v>
      </c>
      <c r="F147" s="55">
        <f t="shared" si="51"/>
        <v>669974.78787333611</v>
      </c>
      <c r="G147" s="55">
        <f t="shared" si="52"/>
        <v>855416.19696424517</v>
      </c>
      <c r="H147" s="379">
        <f t="shared" si="53"/>
        <v>477404.6662826637</v>
      </c>
      <c r="I147" s="398">
        <f t="shared" si="54"/>
        <v>477404.6662826637</v>
      </c>
      <c r="J147" s="54">
        <f t="shared" si="45"/>
        <v>0</v>
      </c>
      <c r="K147" s="54"/>
      <c r="L147" s="129"/>
      <c r="M147" s="54">
        <f t="shared" si="55"/>
        <v>0</v>
      </c>
      <c r="N147" s="129"/>
      <c r="O147" s="54">
        <f t="shared" si="56"/>
        <v>0</v>
      </c>
      <c r="P147" s="54">
        <f t="shared" si="57"/>
        <v>0</v>
      </c>
    </row>
    <row r="148" spans="2:16" ht="12.5">
      <c r="B148" s="7" t="str">
        <f t="shared" si="41"/>
        <v/>
      </c>
      <c r="C148" s="50">
        <f>IF(D93="","-",+C147+1)</f>
        <v>2057</v>
      </c>
      <c r="D148" s="12">
        <f>IF(F147+SUM(E$99:E147)=D$92,F147,D$92-SUM(E$99:E147))</f>
        <v>669974.78787333611</v>
      </c>
      <c r="E148" s="377">
        <f t="shared" si="50"/>
        <v>370882.81818181818</v>
      </c>
      <c r="F148" s="55">
        <f t="shared" si="51"/>
        <v>299091.96969151794</v>
      </c>
      <c r="G148" s="55">
        <f t="shared" si="52"/>
        <v>484533.37878242705</v>
      </c>
      <c r="H148" s="379">
        <f t="shared" si="53"/>
        <v>431219.98640194302</v>
      </c>
      <c r="I148" s="398">
        <f t="shared" si="54"/>
        <v>431219.98640194302</v>
      </c>
      <c r="J148" s="54">
        <f t="shared" si="45"/>
        <v>0</v>
      </c>
      <c r="K148" s="54"/>
      <c r="L148" s="129"/>
      <c r="M148" s="54">
        <f t="shared" si="55"/>
        <v>0</v>
      </c>
      <c r="N148" s="129"/>
      <c r="O148" s="54">
        <f t="shared" si="56"/>
        <v>0</v>
      </c>
      <c r="P148" s="54">
        <f t="shared" si="57"/>
        <v>0</v>
      </c>
    </row>
    <row r="149" spans="2:16" ht="12.5">
      <c r="B149" s="7" t="str">
        <f t="shared" si="41"/>
        <v/>
      </c>
      <c r="C149" s="50">
        <f>IF(D93="","-",+C148+1)</f>
        <v>2058</v>
      </c>
      <c r="D149" s="12">
        <f>IF(F148+SUM(E$99:E148)=D$92,F148,D$92-SUM(E$99:E148))</f>
        <v>299091.96969151794</v>
      </c>
      <c r="E149" s="377">
        <f t="shared" si="50"/>
        <v>299091.96969151794</v>
      </c>
      <c r="F149" s="55">
        <f t="shared" si="51"/>
        <v>0</v>
      </c>
      <c r="G149" s="55">
        <f t="shared" si="52"/>
        <v>149545.98484575897</v>
      </c>
      <c r="H149" s="379">
        <f t="shared" si="53"/>
        <v>317714.38383140019</v>
      </c>
      <c r="I149" s="398">
        <f t="shared" si="54"/>
        <v>317714.38383140019</v>
      </c>
      <c r="J149" s="54">
        <f t="shared" si="45"/>
        <v>0</v>
      </c>
      <c r="K149" s="54"/>
      <c r="L149" s="129"/>
      <c r="M149" s="54">
        <f t="shared" si="55"/>
        <v>0</v>
      </c>
      <c r="N149" s="129"/>
      <c r="O149" s="54">
        <f t="shared" si="56"/>
        <v>0</v>
      </c>
      <c r="P149" s="54">
        <f t="shared" si="57"/>
        <v>0</v>
      </c>
    </row>
    <row r="150" spans="2:16" ht="12.5">
      <c r="B150" s="7" t="str">
        <f t="shared" si="41"/>
        <v/>
      </c>
      <c r="C150" s="50">
        <f>IF(D93="","-",+C149+1)</f>
        <v>2059</v>
      </c>
      <c r="D150" s="12">
        <f>IF(F149+SUM(E$99:E149)=D$92,F149,D$92-SUM(E$99:E149))</f>
        <v>0</v>
      </c>
      <c r="E150" s="377">
        <f t="shared" si="50"/>
        <v>0</v>
      </c>
      <c r="F150" s="55">
        <f t="shared" si="51"/>
        <v>0</v>
      </c>
      <c r="G150" s="55">
        <f t="shared" si="52"/>
        <v>0</v>
      </c>
      <c r="H150" s="379">
        <f t="shared" si="53"/>
        <v>0</v>
      </c>
      <c r="I150" s="398">
        <f t="shared" si="54"/>
        <v>0</v>
      </c>
      <c r="J150" s="54">
        <f t="shared" si="45"/>
        <v>0</v>
      </c>
      <c r="K150" s="54"/>
      <c r="L150" s="129"/>
      <c r="M150" s="54">
        <f t="shared" si="55"/>
        <v>0</v>
      </c>
      <c r="N150" s="129"/>
      <c r="O150" s="54">
        <f t="shared" si="56"/>
        <v>0</v>
      </c>
      <c r="P150" s="54">
        <f t="shared" si="57"/>
        <v>0</v>
      </c>
    </row>
    <row r="151" spans="2:16" ht="12.5">
      <c r="B151" s="7" t="str">
        <f t="shared" si="41"/>
        <v/>
      </c>
      <c r="C151" s="50">
        <f>IF(D93="","-",+C150+1)</f>
        <v>2060</v>
      </c>
      <c r="D151" s="12">
        <f>IF(F150+SUM(E$99:E150)=D$92,F150,D$92-SUM(E$99:E150))</f>
        <v>0</v>
      </c>
      <c r="E151" s="377">
        <f t="shared" si="50"/>
        <v>0</v>
      </c>
      <c r="F151" s="55">
        <f t="shared" si="51"/>
        <v>0</v>
      </c>
      <c r="G151" s="55">
        <f t="shared" si="52"/>
        <v>0</v>
      </c>
      <c r="H151" s="379">
        <f t="shared" si="53"/>
        <v>0</v>
      </c>
      <c r="I151" s="398">
        <f t="shared" si="54"/>
        <v>0</v>
      </c>
      <c r="J151" s="54">
        <f t="shared" si="45"/>
        <v>0</v>
      </c>
      <c r="K151" s="54"/>
      <c r="L151" s="129"/>
      <c r="M151" s="54">
        <f t="shared" si="55"/>
        <v>0</v>
      </c>
      <c r="N151" s="129"/>
      <c r="O151" s="54">
        <f t="shared" si="56"/>
        <v>0</v>
      </c>
      <c r="P151" s="54">
        <f t="shared" si="57"/>
        <v>0</v>
      </c>
    </row>
    <row r="152" spans="2:16" ht="12.5">
      <c r="B152" s="7" t="str">
        <f t="shared" si="41"/>
        <v/>
      </c>
      <c r="C152" s="50">
        <f>IF(D93="","-",+C151+1)</f>
        <v>2061</v>
      </c>
      <c r="D152" s="12">
        <f>IF(F151+SUM(E$99:E151)=D$92,F151,D$92-SUM(E$99:E151))</f>
        <v>0</v>
      </c>
      <c r="E152" s="377">
        <f t="shared" si="50"/>
        <v>0</v>
      </c>
      <c r="F152" s="55">
        <f t="shared" si="51"/>
        <v>0</v>
      </c>
      <c r="G152" s="55">
        <f t="shared" si="52"/>
        <v>0</v>
      </c>
      <c r="H152" s="379">
        <f t="shared" si="53"/>
        <v>0</v>
      </c>
      <c r="I152" s="398">
        <f t="shared" si="54"/>
        <v>0</v>
      </c>
      <c r="J152" s="54">
        <f t="shared" si="45"/>
        <v>0</v>
      </c>
      <c r="K152" s="54"/>
      <c r="L152" s="129"/>
      <c r="M152" s="54">
        <f t="shared" si="55"/>
        <v>0</v>
      </c>
      <c r="N152" s="129"/>
      <c r="O152" s="54">
        <f t="shared" si="56"/>
        <v>0</v>
      </c>
      <c r="P152" s="54">
        <f t="shared" si="57"/>
        <v>0</v>
      </c>
    </row>
    <row r="153" spans="2:16" ht="12.5">
      <c r="B153" s="7" t="str">
        <f t="shared" si="41"/>
        <v/>
      </c>
      <c r="C153" s="50">
        <f>IF(D93="","-",+C152+1)</f>
        <v>2062</v>
      </c>
      <c r="D153" s="12">
        <f>IF(F152+SUM(E$99:E152)=D$92,F152,D$92-SUM(E$99:E152))</f>
        <v>0</v>
      </c>
      <c r="E153" s="377">
        <f t="shared" si="50"/>
        <v>0</v>
      </c>
      <c r="F153" s="55">
        <f t="shared" si="51"/>
        <v>0</v>
      </c>
      <c r="G153" s="55">
        <f t="shared" si="52"/>
        <v>0</v>
      </c>
      <c r="H153" s="379">
        <f t="shared" si="53"/>
        <v>0</v>
      </c>
      <c r="I153" s="398">
        <f t="shared" si="54"/>
        <v>0</v>
      </c>
      <c r="J153" s="54">
        <f t="shared" si="45"/>
        <v>0</v>
      </c>
      <c r="K153" s="54"/>
      <c r="L153" s="129"/>
      <c r="M153" s="54">
        <f t="shared" si="55"/>
        <v>0</v>
      </c>
      <c r="N153" s="129"/>
      <c r="O153" s="54">
        <f t="shared" si="56"/>
        <v>0</v>
      </c>
      <c r="P153" s="54">
        <f t="shared" si="57"/>
        <v>0</v>
      </c>
    </row>
    <row r="154" spans="2:16" ht="13" thickBot="1">
      <c r="B154" s="7" t="str">
        <f t="shared" si="41"/>
        <v/>
      </c>
      <c r="C154" s="59">
        <f>IF(D93="","-",+C153+1)</f>
        <v>2063</v>
      </c>
      <c r="D154" s="12">
        <f>IF(F153+SUM(E$99:E153)=D$92,F153,D$92-SUM(E$99:E153))</f>
        <v>0</v>
      </c>
      <c r="E154" s="377">
        <f t="shared" si="50"/>
        <v>0</v>
      </c>
      <c r="F154" s="55">
        <f t="shared" si="51"/>
        <v>0</v>
      </c>
      <c r="G154" s="55">
        <f t="shared" si="52"/>
        <v>0</v>
      </c>
      <c r="H154" s="379">
        <f t="shared" si="53"/>
        <v>0</v>
      </c>
      <c r="I154" s="398">
        <f t="shared" si="54"/>
        <v>0</v>
      </c>
      <c r="J154" s="54">
        <f t="shared" si="45"/>
        <v>0</v>
      </c>
      <c r="K154" s="54"/>
      <c r="L154" s="130"/>
      <c r="M154" s="64">
        <f t="shared" si="55"/>
        <v>0</v>
      </c>
      <c r="N154" s="130"/>
      <c r="O154" s="64">
        <f t="shared" si="56"/>
        <v>0</v>
      </c>
      <c r="P154" s="64">
        <f t="shared" si="57"/>
        <v>0</v>
      </c>
    </row>
    <row r="155" spans="2:16" ht="12.5">
      <c r="C155" s="12" t="s">
        <v>78</v>
      </c>
      <c r="D155" s="292"/>
      <c r="E155" s="292">
        <f>SUM(E99:E154)</f>
        <v>16318844.000000002</v>
      </c>
      <c r="F155" s="292"/>
      <c r="G155" s="292"/>
      <c r="H155" s="292">
        <f>SUM(H99:H154)</f>
        <v>59445223.107487522</v>
      </c>
      <c r="I155" s="292">
        <f>SUM(I99:I154)</f>
        <v>59445223.107487522</v>
      </c>
      <c r="J155" s="292">
        <f>SUM(J99:J154)</f>
        <v>0</v>
      </c>
      <c r="K155" s="292"/>
      <c r="L155" s="292"/>
      <c r="M155" s="292"/>
      <c r="N155" s="292"/>
      <c r="O155" s="292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</row>
    <row r="157" spans="2:16" ht="12.5">
      <c r="C157" s="85"/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</row>
    <row r="159" spans="2:16" ht="13">
      <c r="C159" s="25" t="s">
        <v>79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65" priority="1" stopIfTrue="1" operator="equal">
      <formula>$I$10</formula>
    </cfRule>
  </conditionalFormatting>
  <conditionalFormatting sqref="C99:C154">
    <cfRule type="cellIs" dxfId="6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0"/>
  <dimension ref="A1:Q162"/>
  <sheetViews>
    <sheetView topLeftCell="A5" zoomScaleNormal="100" zoomScaleSheetLayoutView="82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"&amp;RIGHT(MID(CELL("filename",$A$1),FIND("]",CELL("filename",$A$1))+1,256),1)&amp;" of "&amp;COUNT('S.001:S.xyz - blank'!$P$3)-1</f>
        <v>SWEPCO Project 2 of 77</v>
      </c>
      <c r="Q1" s="13"/>
    </row>
    <row r="2" spans="1:17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 t="str">
        <f>RIGHT(N3,3)</f>
        <v/>
      </c>
      <c r="P3" s="96">
        <v>1</v>
      </c>
    </row>
    <row r="4" spans="1:17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7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777684.99769045366</v>
      </c>
      <c r="P5" s="1"/>
    </row>
    <row r="6" spans="1:17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777684.99769045366</v>
      </c>
      <c r="O6" s="1"/>
      <c r="P6" s="1"/>
    </row>
    <row r="7" spans="1:17" ht="13.5" thickBot="1">
      <c r="C7" s="25" t="s">
        <v>48</v>
      </c>
      <c r="D7" s="127" t="s">
        <v>226</v>
      </c>
      <c r="E7" s="1"/>
      <c r="F7" s="1"/>
      <c r="G7" s="1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7" ht="13.5" thickBot="1">
      <c r="C8" s="29"/>
      <c r="D8" s="85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141</v>
      </c>
      <c r="E9" s="456" t="s">
        <v>472</v>
      </c>
      <c r="F9" s="31"/>
      <c r="G9" s="461" t="s">
        <v>520</v>
      </c>
      <c r="H9" s="31"/>
      <c r="I9" s="32"/>
      <c r="J9" s="33"/>
      <c r="P9" s="1"/>
    </row>
    <row r="10" spans="1:17" ht="13">
      <c r="C10" s="34" t="s">
        <v>51</v>
      </c>
      <c r="D10" s="362">
        <v>8402687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7" ht="12.5">
      <c r="C11" s="34" t="s">
        <v>54</v>
      </c>
      <c r="D11" s="37">
        <v>2009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2">
        <v>1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204943.58536585365</v>
      </c>
      <c r="J14" s="292"/>
      <c r="K14" s="292"/>
      <c r="L14" s="292"/>
      <c r="M14" s="292"/>
      <c r="N14" s="292"/>
      <c r="O14" s="1"/>
      <c r="P14" s="1"/>
    </row>
    <row r="15" spans="1:17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131" t="s">
        <v>260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2009</v>
      </c>
      <c r="D17" s="133">
        <v>11979500</v>
      </c>
      <c r="E17" s="373">
        <v>296789</v>
      </c>
      <c r="F17" s="133">
        <v>11682711</v>
      </c>
      <c r="G17" s="373">
        <v>2087310</v>
      </c>
      <c r="H17" s="374">
        <v>2087310</v>
      </c>
      <c r="I17" s="52">
        <f>H17-G17</f>
        <v>0</v>
      </c>
      <c r="J17" s="52"/>
      <c r="K17" s="112">
        <v>2087310</v>
      </c>
      <c r="L17" s="53">
        <f t="shared" ref="L17:L48" si="0">IF(K17&lt;&gt;0,+G17-K17,0)</f>
        <v>0</v>
      </c>
      <c r="M17" s="112">
        <v>2087310</v>
      </c>
      <c r="N17" s="53">
        <f t="shared" ref="N17:N48" si="1">IF(M17&lt;&gt;0,+H17-M17,0)</f>
        <v>0</v>
      </c>
      <c r="O17" s="54">
        <f t="shared" ref="O17:O48" si="2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2010</v>
      </c>
      <c r="D18" s="137">
        <v>8105898</v>
      </c>
      <c r="E18" s="375">
        <v>221123</v>
      </c>
      <c r="F18" s="137">
        <v>7884775</v>
      </c>
      <c r="G18" s="375">
        <v>1354678</v>
      </c>
      <c r="H18" s="374">
        <v>1354678</v>
      </c>
      <c r="I18" s="141">
        <v>0</v>
      </c>
      <c r="J18" s="52"/>
      <c r="K18" s="113">
        <f t="shared" ref="K18:K23" si="3">G18</f>
        <v>1354678</v>
      </c>
      <c r="L18" s="54">
        <f t="shared" si="0"/>
        <v>0</v>
      </c>
      <c r="M18" s="113">
        <f t="shared" ref="M18:M23" si="4">H18</f>
        <v>1354678</v>
      </c>
      <c r="N18" s="54">
        <f t="shared" si="1"/>
        <v>0</v>
      </c>
      <c r="O18" s="54">
        <f t="shared" si="2"/>
        <v>0</v>
      </c>
      <c r="P18" s="1"/>
    </row>
    <row r="19" spans="2:16" ht="12.5">
      <c r="B19" s="7" t="str">
        <f>IF(D19=F18,"","IU")</f>
        <v>IU</v>
      </c>
      <c r="C19" s="50">
        <f>IF(D11="","-",+C18+1)</f>
        <v>2011</v>
      </c>
      <c r="D19" s="137">
        <v>7884775.4800000004</v>
      </c>
      <c r="E19" s="375">
        <v>204943.59707317073</v>
      </c>
      <c r="F19" s="137">
        <v>7679831.8829268301</v>
      </c>
      <c r="G19" s="375">
        <v>1404473.3146370691</v>
      </c>
      <c r="H19" s="374">
        <v>1404473.3146370691</v>
      </c>
      <c r="I19" s="141">
        <v>0</v>
      </c>
      <c r="J19" s="52"/>
      <c r="K19" s="113">
        <f t="shared" si="3"/>
        <v>1404473.3146370691</v>
      </c>
      <c r="L19" s="54">
        <f t="shared" si="0"/>
        <v>0</v>
      </c>
      <c r="M19" s="113">
        <f t="shared" si="4"/>
        <v>1404473.3146370691</v>
      </c>
      <c r="N19" s="54">
        <f t="shared" si="1"/>
        <v>0</v>
      </c>
      <c r="O19" s="54">
        <f t="shared" si="2"/>
        <v>0</v>
      </c>
      <c r="P19" s="1"/>
    </row>
    <row r="20" spans="2:16" ht="12.5">
      <c r="B20" s="7" t="str">
        <f t="shared" ref="B20:B72" si="5">IF(D20=F19,"","IU")</f>
        <v/>
      </c>
      <c r="C20" s="50">
        <f>IF(D11="","-",+C19+1)</f>
        <v>2012</v>
      </c>
      <c r="D20" s="137">
        <v>7679831.8829268301</v>
      </c>
      <c r="E20" s="376">
        <v>200063.98761904764</v>
      </c>
      <c r="F20" s="137">
        <v>7479767.8953077821</v>
      </c>
      <c r="G20" s="375">
        <v>1312456.1166807273</v>
      </c>
      <c r="H20" s="374">
        <v>1312456.1166807273</v>
      </c>
      <c r="I20" s="141">
        <v>0</v>
      </c>
      <c r="J20" s="52"/>
      <c r="K20" s="113">
        <f t="shared" si="3"/>
        <v>1312456.1166807273</v>
      </c>
      <c r="L20" s="54">
        <f t="shared" si="0"/>
        <v>0</v>
      </c>
      <c r="M20" s="113">
        <f t="shared" si="4"/>
        <v>1312456.1166807273</v>
      </c>
      <c r="N20" s="54">
        <f t="shared" si="1"/>
        <v>0</v>
      </c>
      <c r="O20" s="54">
        <f t="shared" si="2"/>
        <v>0</v>
      </c>
      <c r="P20" s="1"/>
    </row>
    <row r="21" spans="2:16" ht="12.5">
      <c r="B21" s="7" t="str">
        <f t="shared" si="5"/>
        <v/>
      </c>
      <c r="C21" s="50">
        <f t="shared" ref="C21:C72" si="6">IF(D12="","-",+C20+1)</f>
        <v>2013</v>
      </c>
      <c r="D21" s="137">
        <v>7479767.8953077821</v>
      </c>
      <c r="E21" s="376">
        <v>200063.98761904764</v>
      </c>
      <c r="F21" s="137">
        <v>7279703.9076887341</v>
      </c>
      <c r="G21" s="375">
        <v>1219128.4960322082</v>
      </c>
      <c r="H21" s="374">
        <v>1219128.4960322082</v>
      </c>
      <c r="I21" s="52">
        <f t="shared" ref="I21:I72" si="7">H21-G21</f>
        <v>0</v>
      </c>
      <c r="J21" s="52"/>
      <c r="K21" s="113">
        <f t="shared" si="3"/>
        <v>1219128.4960322082</v>
      </c>
      <c r="L21" s="54">
        <f t="shared" ref="L21:L26" si="8">IF(K21&lt;&gt;0,+G21-K21,0)</f>
        <v>0</v>
      </c>
      <c r="M21" s="113">
        <f t="shared" si="4"/>
        <v>1219128.4960322082</v>
      </c>
      <c r="N21" s="54">
        <f t="shared" ref="N21:N26" si="9">IF(M21&lt;&gt;0,+H21-M21,0)</f>
        <v>0</v>
      </c>
      <c r="O21" s="54">
        <f t="shared" ref="O21:O26" si="10">+N21-L21</f>
        <v>0</v>
      </c>
      <c r="P21" s="1"/>
    </row>
    <row r="22" spans="2:16" ht="12.5">
      <c r="B22" s="7" t="str">
        <f t="shared" si="5"/>
        <v/>
      </c>
      <c r="C22" s="50">
        <f t="shared" si="6"/>
        <v>2014</v>
      </c>
      <c r="D22" s="137">
        <v>7279703.9076887341</v>
      </c>
      <c r="E22" s="376">
        <v>200063.98761904764</v>
      </c>
      <c r="F22" s="137">
        <v>7079639.9200696861</v>
      </c>
      <c r="G22" s="375">
        <v>1155181.8074626003</v>
      </c>
      <c r="H22" s="374">
        <v>1155181.8074626003</v>
      </c>
      <c r="I22" s="52">
        <v>0</v>
      </c>
      <c r="J22" s="52"/>
      <c r="K22" s="113">
        <f t="shared" si="3"/>
        <v>1155181.8074626003</v>
      </c>
      <c r="L22" s="54">
        <f t="shared" si="8"/>
        <v>0</v>
      </c>
      <c r="M22" s="113">
        <f t="shared" si="4"/>
        <v>1155181.8074626003</v>
      </c>
      <c r="N22" s="54">
        <f t="shared" si="9"/>
        <v>0</v>
      </c>
      <c r="O22" s="54">
        <f t="shared" si="10"/>
        <v>0</v>
      </c>
      <c r="P22" s="1"/>
    </row>
    <row r="23" spans="2:16" ht="12.5">
      <c r="B23" s="7" t="str">
        <f t="shared" si="5"/>
        <v/>
      </c>
      <c r="C23" s="50">
        <f t="shared" si="6"/>
        <v>2015</v>
      </c>
      <c r="D23" s="137">
        <v>7079639.9200696861</v>
      </c>
      <c r="E23" s="376">
        <v>200063.98761904764</v>
      </c>
      <c r="F23" s="137">
        <v>6879575.9324506382</v>
      </c>
      <c r="G23" s="375">
        <v>1106137.1665956248</v>
      </c>
      <c r="H23" s="374">
        <v>1106137.1665956248</v>
      </c>
      <c r="I23" s="52">
        <v>0</v>
      </c>
      <c r="J23" s="52"/>
      <c r="K23" s="113">
        <f t="shared" si="3"/>
        <v>1106137.1665956248</v>
      </c>
      <c r="L23" s="54">
        <f t="shared" si="8"/>
        <v>0</v>
      </c>
      <c r="M23" s="113">
        <f t="shared" si="4"/>
        <v>1106137.1665956248</v>
      </c>
      <c r="N23" s="54">
        <f t="shared" si="9"/>
        <v>0</v>
      </c>
      <c r="O23" s="54">
        <f t="shared" si="10"/>
        <v>0</v>
      </c>
      <c r="P23" s="1"/>
    </row>
    <row r="24" spans="2:16" ht="12.5">
      <c r="B24" s="7" t="str">
        <f t="shared" si="5"/>
        <v/>
      </c>
      <c r="C24" s="50">
        <f t="shared" si="6"/>
        <v>2016</v>
      </c>
      <c r="D24" s="137">
        <v>6879575.9324506382</v>
      </c>
      <c r="E24" s="376">
        <v>200063.98761904764</v>
      </c>
      <c r="F24" s="137">
        <v>6679511.9448315902</v>
      </c>
      <c r="G24" s="375">
        <v>1068934.7345413081</v>
      </c>
      <c r="H24" s="374">
        <v>1068934.7345413081</v>
      </c>
      <c r="I24" s="52">
        <f t="shared" si="7"/>
        <v>0</v>
      </c>
      <c r="J24" s="52"/>
      <c r="K24" s="113">
        <f t="shared" ref="K24:K29" si="11">G24</f>
        <v>1068934.7345413081</v>
      </c>
      <c r="L24" s="54">
        <f t="shared" si="8"/>
        <v>0</v>
      </c>
      <c r="M24" s="113">
        <f t="shared" ref="M24:M29" si="12">H24</f>
        <v>1068934.7345413081</v>
      </c>
      <c r="N24" s="54">
        <f t="shared" si="9"/>
        <v>0</v>
      </c>
      <c r="O24" s="54">
        <f t="shared" si="10"/>
        <v>0</v>
      </c>
      <c r="P24" s="1"/>
    </row>
    <row r="25" spans="2:16" ht="12.5">
      <c r="B25" s="7" t="str">
        <f t="shared" si="5"/>
        <v/>
      </c>
      <c r="C25" s="50">
        <f t="shared" si="6"/>
        <v>2017</v>
      </c>
      <c r="D25" s="137">
        <v>6679511.9448315902</v>
      </c>
      <c r="E25" s="376">
        <v>195411.33674418606</v>
      </c>
      <c r="F25" s="137">
        <v>6484100.6080874037</v>
      </c>
      <c r="G25" s="375">
        <v>1010847.9921071748</v>
      </c>
      <c r="H25" s="374">
        <v>1010847.9921071748</v>
      </c>
      <c r="I25" s="52">
        <f t="shared" si="7"/>
        <v>0</v>
      </c>
      <c r="J25" s="52"/>
      <c r="K25" s="113">
        <f t="shared" si="11"/>
        <v>1010847.9921071748</v>
      </c>
      <c r="L25" s="54">
        <f t="shared" si="8"/>
        <v>0</v>
      </c>
      <c r="M25" s="113">
        <f t="shared" si="12"/>
        <v>1010847.9921071748</v>
      </c>
      <c r="N25" s="54">
        <f t="shared" si="9"/>
        <v>0</v>
      </c>
      <c r="O25" s="54">
        <f t="shared" si="10"/>
        <v>0</v>
      </c>
      <c r="P25" s="1"/>
    </row>
    <row r="26" spans="2:16" ht="12.5">
      <c r="B26" s="7" t="str">
        <f t="shared" si="5"/>
        <v/>
      </c>
      <c r="C26" s="50">
        <f t="shared" si="6"/>
        <v>2018</v>
      </c>
      <c r="D26" s="137">
        <v>6484100.6080874037</v>
      </c>
      <c r="E26" s="376">
        <v>204943.59707317073</v>
      </c>
      <c r="F26" s="137">
        <v>6279157.0110142333</v>
      </c>
      <c r="G26" s="375">
        <v>1016010.9603176524</v>
      </c>
      <c r="H26" s="374">
        <v>1016010.9603176524</v>
      </c>
      <c r="I26" s="52">
        <f t="shared" si="7"/>
        <v>0</v>
      </c>
      <c r="J26" s="52"/>
      <c r="K26" s="113">
        <f t="shared" si="11"/>
        <v>1016010.9603176524</v>
      </c>
      <c r="L26" s="54">
        <f t="shared" si="8"/>
        <v>0</v>
      </c>
      <c r="M26" s="113">
        <f t="shared" si="12"/>
        <v>1016010.9603176524</v>
      </c>
      <c r="N26" s="54">
        <f t="shared" si="9"/>
        <v>0</v>
      </c>
      <c r="O26" s="54">
        <f t="shared" si="10"/>
        <v>0</v>
      </c>
      <c r="P26" s="1"/>
    </row>
    <row r="27" spans="2:16" ht="12.5">
      <c r="B27" s="7" t="str">
        <f t="shared" si="5"/>
        <v/>
      </c>
      <c r="C27" s="50">
        <f t="shared" si="6"/>
        <v>2019</v>
      </c>
      <c r="D27" s="137">
        <v>6279157.0110142333</v>
      </c>
      <c r="E27" s="376">
        <v>204943.59707317073</v>
      </c>
      <c r="F27" s="137">
        <v>6074213.413941063</v>
      </c>
      <c r="G27" s="375">
        <v>989963.83851652173</v>
      </c>
      <c r="H27" s="374">
        <v>989963.83851652173</v>
      </c>
      <c r="I27" s="52">
        <f t="shared" si="7"/>
        <v>0</v>
      </c>
      <c r="J27" s="52"/>
      <c r="K27" s="113">
        <f t="shared" si="11"/>
        <v>989963.83851652173</v>
      </c>
      <c r="L27" s="54">
        <f t="shared" ref="L27" si="13">IF(K27&lt;&gt;0,+G27-K27,0)</f>
        <v>0</v>
      </c>
      <c r="M27" s="113">
        <f t="shared" si="12"/>
        <v>989963.83851652173</v>
      </c>
      <c r="N27" s="54">
        <f t="shared" si="1"/>
        <v>0</v>
      </c>
      <c r="O27" s="54">
        <f t="shared" si="2"/>
        <v>0</v>
      </c>
      <c r="P27" s="1"/>
    </row>
    <row r="28" spans="2:16" ht="12.5">
      <c r="B28" s="7" t="str">
        <f t="shared" si="5"/>
        <v/>
      </c>
      <c r="C28" s="50">
        <f t="shared" si="6"/>
        <v>2020</v>
      </c>
      <c r="D28" s="137">
        <v>6074213.413941063</v>
      </c>
      <c r="E28" s="376">
        <v>204943.59707317073</v>
      </c>
      <c r="F28" s="137">
        <v>5869269.8168678926</v>
      </c>
      <c r="G28" s="375">
        <v>816064.49414072814</v>
      </c>
      <c r="H28" s="374">
        <v>816064.49414072814</v>
      </c>
      <c r="I28" s="52">
        <f t="shared" si="7"/>
        <v>0</v>
      </c>
      <c r="J28" s="52"/>
      <c r="K28" s="113">
        <f t="shared" si="11"/>
        <v>816064.49414072814</v>
      </c>
      <c r="L28" s="54">
        <f t="shared" ref="L28" si="14">IF(K28&lt;&gt;0,+G28-K28,0)</f>
        <v>0</v>
      </c>
      <c r="M28" s="113">
        <f t="shared" si="12"/>
        <v>816064.49414072814</v>
      </c>
      <c r="N28" s="54">
        <f t="shared" si="1"/>
        <v>0</v>
      </c>
      <c r="O28" s="54">
        <f t="shared" si="2"/>
        <v>0</v>
      </c>
      <c r="P28" s="1"/>
    </row>
    <row r="29" spans="2:16" ht="12.5">
      <c r="B29" s="7" t="str">
        <f t="shared" si="5"/>
        <v>IU</v>
      </c>
      <c r="C29" s="50">
        <f t="shared" si="6"/>
        <v>2021</v>
      </c>
      <c r="D29" s="137">
        <v>5878802.0771968784</v>
      </c>
      <c r="E29" s="376">
        <v>200063.98761904764</v>
      </c>
      <c r="F29" s="137">
        <v>5678738.0895778304</v>
      </c>
      <c r="G29" s="375">
        <v>812639.88121443952</v>
      </c>
      <c r="H29" s="374">
        <v>812639.88121443952</v>
      </c>
      <c r="I29" s="52">
        <f t="shared" si="7"/>
        <v>0</v>
      </c>
      <c r="J29" s="52"/>
      <c r="K29" s="113">
        <f t="shared" si="11"/>
        <v>812639.88121443952</v>
      </c>
      <c r="L29" s="54">
        <f t="shared" ref="L29" si="15">IF(K29&lt;&gt;0,+G29-K29,0)</f>
        <v>0</v>
      </c>
      <c r="M29" s="113">
        <f t="shared" si="12"/>
        <v>812639.88121443952</v>
      </c>
      <c r="N29" s="54">
        <f t="shared" si="1"/>
        <v>0</v>
      </c>
      <c r="O29" s="54">
        <f t="shared" si="2"/>
        <v>0</v>
      </c>
      <c r="P29" s="1"/>
    </row>
    <row r="30" spans="2:16" ht="12.5">
      <c r="B30" s="7" t="str">
        <f t="shared" si="5"/>
        <v>IU</v>
      </c>
      <c r="C30" s="50">
        <f t="shared" si="6"/>
        <v>2022</v>
      </c>
      <c r="D30" s="137">
        <v>5669205.8292488456</v>
      </c>
      <c r="E30" s="376">
        <v>200063.98761904764</v>
      </c>
      <c r="F30" s="137">
        <v>5469141.8416297976</v>
      </c>
      <c r="G30" s="375">
        <v>826284.70992984762</v>
      </c>
      <c r="H30" s="374">
        <v>826284.70992984762</v>
      </c>
      <c r="I30" s="52">
        <f t="shared" si="7"/>
        <v>0</v>
      </c>
      <c r="J30" s="52"/>
      <c r="K30" s="113">
        <f t="shared" ref="K30" si="16">G30</f>
        <v>826284.70992984762</v>
      </c>
      <c r="L30" s="54">
        <f t="shared" ref="L30" si="17">IF(K30&lt;&gt;0,+G30-K30,0)</f>
        <v>0</v>
      </c>
      <c r="M30" s="113">
        <f t="shared" ref="M30" si="18">H30</f>
        <v>826284.70992984762</v>
      </c>
      <c r="N30" s="54">
        <f t="shared" si="1"/>
        <v>0</v>
      </c>
      <c r="O30" s="54">
        <f t="shared" si="2"/>
        <v>0</v>
      </c>
      <c r="P30" s="1"/>
    </row>
    <row r="31" spans="2:16" ht="12.5">
      <c r="B31" s="7"/>
      <c r="C31" s="50">
        <f t="shared" si="6"/>
        <v>2023</v>
      </c>
      <c r="D31" s="137">
        <v>5469141.3616297981</v>
      </c>
      <c r="E31" s="376">
        <v>200063.97619047618</v>
      </c>
      <c r="F31" s="137">
        <v>5269077.3854393223</v>
      </c>
      <c r="G31" s="375">
        <v>878326.3176604046</v>
      </c>
      <c r="H31" s="374">
        <v>878326.3176604046</v>
      </c>
      <c r="I31" s="52">
        <f t="shared" si="7"/>
        <v>0</v>
      </c>
      <c r="J31" s="52"/>
      <c r="K31" s="113">
        <f t="shared" ref="K31" si="19">G31</f>
        <v>878326.3176604046</v>
      </c>
      <c r="L31" s="54">
        <f t="shared" ref="L31" si="20">IF(K31&lt;&gt;0,+G31-K31,0)</f>
        <v>0</v>
      </c>
      <c r="M31" s="113">
        <f t="shared" ref="M31" si="21">H31</f>
        <v>878326.3176604046</v>
      </c>
      <c r="N31" s="54">
        <f t="shared" ref="N31" si="22">IF(M31&lt;&gt;0,+H31-M31,0)</f>
        <v>0</v>
      </c>
      <c r="O31" s="54">
        <f t="shared" ref="O31" si="23">+N31-L31</f>
        <v>0</v>
      </c>
      <c r="P31" s="1"/>
    </row>
    <row r="32" spans="2:16" ht="12.5">
      <c r="B32" s="400" t="str">
        <f t="shared" si="5"/>
        <v/>
      </c>
      <c r="C32" s="460">
        <f t="shared" si="6"/>
        <v>2024</v>
      </c>
      <c r="D32" s="137">
        <v>5269077.3854393223</v>
      </c>
      <c r="E32" s="376">
        <v>190970.15909090909</v>
      </c>
      <c r="F32" s="137">
        <v>5078107.2263484132</v>
      </c>
      <c r="G32" s="375">
        <v>809354.80776179023</v>
      </c>
      <c r="H32" s="374">
        <v>809354.80776179023</v>
      </c>
      <c r="I32" s="52">
        <f t="shared" si="7"/>
        <v>0</v>
      </c>
      <c r="J32" s="52"/>
      <c r="K32" s="113">
        <f t="shared" ref="K32" si="24">G32</f>
        <v>809354.80776179023</v>
      </c>
      <c r="L32" s="54">
        <f t="shared" ref="L32" si="25">IF(K32&lt;&gt;0,+G32-K32,0)</f>
        <v>0</v>
      </c>
      <c r="M32" s="113">
        <f t="shared" ref="M32" si="26">H32</f>
        <v>809354.80776179023</v>
      </c>
      <c r="N32" s="54">
        <f t="shared" ref="N32" si="27">IF(M32&lt;&gt;0,+H32-M32,0)</f>
        <v>0</v>
      </c>
      <c r="O32" s="54">
        <f t="shared" ref="O32" si="28">+N32-L32</f>
        <v>0</v>
      </c>
      <c r="P32" s="1"/>
    </row>
    <row r="33" spans="2:16" ht="13">
      <c r="B33" s="7" t="str">
        <f t="shared" si="5"/>
        <v/>
      </c>
      <c r="C33" s="459">
        <f t="shared" si="6"/>
        <v>2025</v>
      </c>
      <c r="D33" s="137">
        <v>5078107.2263484132</v>
      </c>
      <c r="E33" s="376">
        <v>195411.32558139536</v>
      </c>
      <c r="F33" s="137">
        <v>4882695.9007670181</v>
      </c>
      <c r="G33" s="375">
        <v>791695.78858255246</v>
      </c>
      <c r="H33" s="374">
        <v>791695.78858255246</v>
      </c>
      <c r="I33" s="52">
        <f t="shared" si="7"/>
        <v>0</v>
      </c>
      <c r="J33" s="52"/>
      <c r="K33" s="113">
        <f t="shared" ref="K33" si="29">G33</f>
        <v>791695.78858255246</v>
      </c>
      <c r="L33" s="54">
        <f t="shared" ref="L33" si="30">IF(K33&lt;&gt;0,+G33-K33,0)</f>
        <v>0</v>
      </c>
      <c r="M33" s="113">
        <f t="shared" ref="M33" si="31">H33</f>
        <v>791695.78858255246</v>
      </c>
      <c r="N33" s="54">
        <f t="shared" ref="N33" si="32">IF(M33&lt;&gt;0,+H33-M33,0)</f>
        <v>0</v>
      </c>
      <c r="O33" s="54">
        <f t="shared" ref="O33" si="33">+N33-L33</f>
        <v>0</v>
      </c>
      <c r="P33" s="1"/>
    </row>
    <row r="34" spans="2:16" ht="12.5">
      <c r="B34" s="7" t="str">
        <f t="shared" si="5"/>
        <v/>
      </c>
      <c r="C34" s="50">
        <f t="shared" si="6"/>
        <v>2026</v>
      </c>
      <c r="D34" s="55">
        <f>IF(F33+SUM(E$17:E33)=D$10,F33,D$10-SUM(E$17:E33))</f>
        <v>4882695.9007670181</v>
      </c>
      <c r="E34" s="377">
        <f t="shared" ref="E34:E72" si="34">IF(+I$14&lt;F33,I$14,D34)</f>
        <v>204943.58536585365</v>
      </c>
      <c r="F34" s="55">
        <f t="shared" ref="F34:F72" si="35">+D34-E34</f>
        <v>4677752.3154011648</v>
      </c>
      <c r="G34" s="378">
        <f t="shared" ref="G34:G72" si="36">+I$12*((D34+F34)/2)+E34</f>
        <v>777684.99769045366</v>
      </c>
      <c r="H34" s="363">
        <f t="shared" ref="H34:H72" si="37">+I$13*((D34+F34)/2)+E34</f>
        <v>777684.99769045366</v>
      </c>
      <c r="I34" s="52">
        <f t="shared" si="7"/>
        <v>0</v>
      </c>
      <c r="J34" s="52"/>
      <c r="K34" s="129"/>
      <c r="L34" s="54">
        <f t="shared" si="0"/>
        <v>0</v>
      </c>
      <c r="M34" s="129"/>
      <c r="N34" s="54">
        <f t="shared" si="1"/>
        <v>0</v>
      </c>
      <c r="O34" s="54">
        <f t="shared" si="2"/>
        <v>0</v>
      </c>
      <c r="P34" s="1"/>
    </row>
    <row r="35" spans="2:16" ht="12.5">
      <c r="B35" s="7" t="str">
        <f t="shared" si="5"/>
        <v/>
      </c>
      <c r="C35" s="50">
        <f t="shared" si="6"/>
        <v>2027</v>
      </c>
      <c r="D35" s="55">
        <f>IF(F34+SUM(E$17:E34)=D$10,F34,D$10-SUM(E$17:E34))</f>
        <v>4677752.3154011648</v>
      </c>
      <c r="E35" s="377">
        <f t="shared" si="34"/>
        <v>204943.58536585365</v>
      </c>
      <c r="F35" s="55">
        <f t="shared" si="35"/>
        <v>4472808.7300353115</v>
      </c>
      <c r="G35" s="378">
        <f t="shared" si="36"/>
        <v>753129.73085039074</v>
      </c>
      <c r="H35" s="363">
        <f t="shared" si="37"/>
        <v>753129.73085039074</v>
      </c>
      <c r="I35" s="52">
        <f t="shared" si="7"/>
        <v>0</v>
      </c>
      <c r="J35" s="52"/>
      <c r="K35" s="129"/>
      <c r="L35" s="54">
        <f t="shared" si="0"/>
        <v>0</v>
      </c>
      <c r="M35" s="129"/>
      <c r="N35" s="54">
        <f t="shared" si="1"/>
        <v>0</v>
      </c>
      <c r="O35" s="54">
        <f t="shared" si="2"/>
        <v>0</v>
      </c>
      <c r="P35" s="1"/>
    </row>
    <row r="36" spans="2:16" ht="12.5">
      <c r="B36" s="7" t="str">
        <f t="shared" si="5"/>
        <v/>
      </c>
      <c r="C36" s="50">
        <f t="shared" si="6"/>
        <v>2028</v>
      </c>
      <c r="D36" s="55">
        <f>IF(F35+SUM(E$17:E35)=D$10,F35,D$10-SUM(E$17:E35))</f>
        <v>4472808.7300353115</v>
      </c>
      <c r="E36" s="377">
        <f t="shared" si="34"/>
        <v>204943.58536585365</v>
      </c>
      <c r="F36" s="55">
        <f t="shared" si="35"/>
        <v>4267865.1446694583</v>
      </c>
      <c r="G36" s="378">
        <f t="shared" si="36"/>
        <v>728574.46401032817</v>
      </c>
      <c r="H36" s="363">
        <f t="shared" si="37"/>
        <v>728574.46401032817</v>
      </c>
      <c r="I36" s="52">
        <f t="shared" si="7"/>
        <v>0</v>
      </c>
      <c r="J36" s="52"/>
      <c r="K36" s="129"/>
      <c r="L36" s="54">
        <f t="shared" si="0"/>
        <v>0</v>
      </c>
      <c r="M36" s="129"/>
      <c r="N36" s="54">
        <f t="shared" si="1"/>
        <v>0</v>
      </c>
      <c r="O36" s="54">
        <f t="shared" si="2"/>
        <v>0</v>
      </c>
      <c r="P36" s="1"/>
    </row>
    <row r="37" spans="2:16" ht="12.5">
      <c r="B37" s="7" t="str">
        <f t="shared" si="5"/>
        <v/>
      </c>
      <c r="C37" s="50">
        <f t="shared" si="6"/>
        <v>2029</v>
      </c>
      <c r="D37" s="55">
        <f>IF(F36+SUM(E$17:E36)=D$10,F36,D$10-SUM(E$17:E36))</f>
        <v>4267865.1446694583</v>
      </c>
      <c r="E37" s="377">
        <f t="shared" si="34"/>
        <v>204943.58536585365</v>
      </c>
      <c r="F37" s="55">
        <f t="shared" si="35"/>
        <v>4062921.5593036045</v>
      </c>
      <c r="G37" s="378">
        <f t="shared" si="36"/>
        <v>704019.19717026525</v>
      </c>
      <c r="H37" s="363">
        <f t="shared" si="37"/>
        <v>704019.19717026525</v>
      </c>
      <c r="I37" s="52">
        <f t="shared" si="7"/>
        <v>0</v>
      </c>
      <c r="J37" s="52"/>
      <c r="K37" s="129"/>
      <c r="L37" s="54">
        <f t="shared" si="0"/>
        <v>0</v>
      </c>
      <c r="M37" s="129"/>
      <c r="N37" s="54">
        <f t="shared" si="1"/>
        <v>0</v>
      </c>
      <c r="O37" s="54">
        <f t="shared" si="2"/>
        <v>0</v>
      </c>
      <c r="P37" s="1"/>
    </row>
    <row r="38" spans="2:16" ht="12.5">
      <c r="B38" s="7" t="str">
        <f t="shared" si="5"/>
        <v/>
      </c>
      <c r="C38" s="50">
        <f t="shared" si="6"/>
        <v>2030</v>
      </c>
      <c r="D38" s="55">
        <f>IF(F37+SUM(E$17:E37)=D$10,F37,D$10-SUM(E$17:E37))</f>
        <v>4062921.5593036045</v>
      </c>
      <c r="E38" s="377">
        <f t="shared" si="34"/>
        <v>204943.58536585365</v>
      </c>
      <c r="F38" s="55">
        <f t="shared" si="35"/>
        <v>3857977.9739377508</v>
      </c>
      <c r="G38" s="378">
        <f t="shared" si="36"/>
        <v>679463.93033020245</v>
      </c>
      <c r="H38" s="363">
        <f t="shared" si="37"/>
        <v>679463.93033020245</v>
      </c>
      <c r="I38" s="52">
        <f t="shared" si="7"/>
        <v>0</v>
      </c>
      <c r="J38" s="52"/>
      <c r="K38" s="129"/>
      <c r="L38" s="54">
        <f t="shared" si="0"/>
        <v>0</v>
      </c>
      <c r="M38" s="129"/>
      <c r="N38" s="54">
        <f t="shared" si="1"/>
        <v>0</v>
      </c>
      <c r="O38" s="54">
        <f t="shared" si="2"/>
        <v>0</v>
      </c>
      <c r="P38" s="1"/>
    </row>
    <row r="39" spans="2:16" ht="12.5">
      <c r="B39" s="7" t="str">
        <f t="shared" si="5"/>
        <v/>
      </c>
      <c r="C39" s="50">
        <f t="shared" si="6"/>
        <v>2031</v>
      </c>
      <c r="D39" s="55">
        <f>IF(F38+SUM(E$17:E38)=D$10,F38,D$10-SUM(E$17:E38))</f>
        <v>3857977.9739377508</v>
      </c>
      <c r="E39" s="377">
        <f t="shared" si="34"/>
        <v>204943.58536585365</v>
      </c>
      <c r="F39" s="55">
        <f t="shared" si="35"/>
        <v>3653034.3885718971</v>
      </c>
      <c r="G39" s="378">
        <f t="shared" si="36"/>
        <v>654908.66349013953</v>
      </c>
      <c r="H39" s="363">
        <f t="shared" si="37"/>
        <v>654908.66349013953</v>
      </c>
      <c r="I39" s="52">
        <f t="shared" si="7"/>
        <v>0</v>
      </c>
      <c r="J39" s="52"/>
      <c r="K39" s="129"/>
      <c r="L39" s="54">
        <f t="shared" si="0"/>
        <v>0</v>
      </c>
      <c r="M39" s="129"/>
      <c r="N39" s="54">
        <f t="shared" si="1"/>
        <v>0</v>
      </c>
      <c r="O39" s="54">
        <f t="shared" si="2"/>
        <v>0</v>
      </c>
      <c r="P39" s="1"/>
    </row>
    <row r="40" spans="2:16" ht="12.5">
      <c r="B40" s="7" t="str">
        <f t="shared" si="5"/>
        <v/>
      </c>
      <c r="C40" s="50">
        <f t="shared" si="6"/>
        <v>2032</v>
      </c>
      <c r="D40" s="55">
        <f>IF(F39+SUM(E$17:E39)=D$10,F39,D$10-SUM(E$17:E39))</f>
        <v>3653034.3885718971</v>
      </c>
      <c r="E40" s="377">
        <f t="shared" si="34"/>
        <v>204943.58536585365</v>
      </c>
      <c r="F40" s="55">
        <f t="shared" si="35"/>
        <v>3448090.8032060433</v>
      </c>
      <c r="G40" s="378">
        <f t="shared" si="36"/>
        <v>630353.39665007673</v>
      </c>
      <c r="H40" s="363">
        <f t="shared" si="37"/>
        <v>630353.39665007673</v>
      </c>
      <c r="I40" s="52">
        <f t="shared" si="7"/>
        <v>0</v>
      </c>
      <c r="J40" s="52"/>
      <c r="K40" s="129"/>
      <c r="L40" s="54">
        <f t="shared" si="0"/>
        <v>0</v>
      </c>
      <c r="M40" s="129"/>
      <c r="N40" s="54">
        <f t="shared" si="1"/>
        <v>0</v>
      </c>
      <c r="O40" s="54">
        <f t="shared" si="2"/>
        <v>0</v>
      </c>
      <c r="P40" s="1"/>
    </row>
    <row r="41" spans="2:16" ht="12.5">
      <c r="B41" s="7" t="str">
        <f t="shared" si="5"/>
        <v/>
      </c>
      <c r="C41" s="50">
        <f t="shared" si="6"/>
        <v>2033</v>
      </c>
      <c r="D41" s="55">
        <f>IF(F40+SUM(E$17:E40)=D$10,F40,D$10-SUM(E$17:E40))</f>
        <v>3448090.8032060433</v>
      </c>
      <c r="E41" s="377">
        <f t="shared" si="34"/>
        <v>204943.58536585365</v>
      </c>
      <c r="F41" s="55">
        <f t="shared" si="35"/>
        <v>3243147.2178401896</v>
      </c>
      <c r="G41" s="378">
        <f t="shared" si="36"/>
        <v>605798.12981001381</v>
      </c>
      <c r="H41" s="363">
        <f t="shared" si="37"/>
        <v>605798.12981001381</v>
      </c>
      <c r="I41" s="52">
        <f t="shared" si="7"/>
        <v>0</v>
      </c>
      <c r="J41" s="52"/>
      <c r="K41" s="129"/>
      <c r="L41" s="54">
        <f t="shared" si="0"/>
        <v>0</v>
      </c>
      <c r="M41" s="129"/>
      <c r="N41" s="54">
        <f t="shared" si="1"/>
        <v>0</v>
      </c>
      <c r="O41" s="54">
        <f t="shared" si="2"/>
        <v>0</v>
      </c>
      <c r="P41" s="1"/>
    </row>
    <row r="42" spans="2:16" ht="12.5">
      <c r="B42" s="7" t="str">
        <f t="shared" si="5"/>
        <v/>
      </c>
      <c r="C42" s="50">
        <f t="shared" si="6"/>
        <v>2034</v>
      </c>
      <c r="D42" s="55">
        <f>IF(F41+SUM(E$17:E41)=D$10,F41,D$10-SUM(E$17:E41))</f>
        <v>3243147.2178401896</v>
      </c>
      <c r="E42" s="377">
        <f t="shared" si="34"/>
        <v>204943.58536585365</v>
      </c>
      <c r="F42" s="55">
        <f t="shared" si="35"/>
        <v>3038203.6324743358</v>
      </c>
      <c r="G42" s="378">
        <f t="shared" si="36"/>
        <v>581242.86296995101</v>
      </c>
      <c r="H42" s="363">
        <f t="shared" si="37"/>
        <v>581242.86296995101</v>
      </c>
      <c r="I42" s="52">
        <f t="shared" si="7"/>
        <v>0</v>
      </c>
      <c r="J42" s="52"/>
      <c r="K42" s="129"/>
      <c r="L42" s="54">
        <f t="shared" si="0"/>
        <v>0</v>
      </c>
      <c r="M42" s="129"/>
      <c r="N42" s="54">
        <f t="shared" si="1"/>
        <v>0</v>
      </c>
      <c r="O42" s="54">
        <f t="shared" si="2"/>
        <v>0</v>
      </c>
      <c r="P42" s="1"/>
    </row>
    <row r="43" spans="2:16" ht="12.5">
      <c r="B43" s="7" t="str">
        <f t="shared" si="5"/>
        <v/>
      </c>
      <c r="C43" s="50">
        <f t="shared" si="6"/>
        <v>2035</v>
      </c>
      <c r="D43" s="55">
        <f>IF(F42+SUM(E$17:E42)=D$10,F42,D$10-SUM(E$17:E42))</f>
        <v>3038203.6324743358</v>
      </c>
      <c r="E43" s="377">
        <f t="shared" si="34"/>
        <v>204943.58536585365</v>
      </c>
      <c r="F43" s="55">
        <f t="shared" si="35"/>
        <v>2833260.0471084821</v>
      </c>
      <c r="G43" s="378">
        <f t="shared" si="36"/>
        <v>556687.59612988809</v>
      </c>
      <c r="H43" s="363">
        <f t="shared" si="37"/>
        <v>556687.59612988809</v>
      </c>
      <c r="I43" s="52">
        <f t="shared" si="7"/>
        <v>0</v>
      </c>
      <c r="J43" s="52"/>
      <c r="K43" s="129"/>
      <c r="L43" s="54">
        <f t="shared" si="0"/>
        <v>0</v>
      </c>
      <c r="M43" s="129"/>
      <c r="N43" s="54">
        <f t="shared" si="1"/>
        <v>0</v>
      </c>
      <c r="O43" s="54">
        <f t="shared" si="2"/>
        <v>0</v>
      </c>
      <c r="P43" s="1"/>
    </row>
    <row r="44" spans="2:16" ht="12.5">
      <c r="B44" s="7" t="str">
        <f t="shared" si="5"/>
        <v/>
      </c>
      <c r="C44" s="50">
        <f t="shared" si="6"/>
        <v>2036</v>
      </c>
      <c r="D44" s="55">
        <f>IF(F43+SUM(E$17:E43)=D$10,F43,D$10-SUM(E$17:E43))</f>
        <v>2833260.0471084821</v>
      </c>
      <c r="E44" s="377">
        <f t="shared" si="34"/>
        <v>204943.58536585365</v>
      </c>
      <c r="F44" s="55">
        <f t="shared" si="35"/>
        <v>2628316.4617426284</v>
      </c>
      <c r="G44" s="378">
        <f t="shared" si="36"/>
        <v>532132.3292898254</v>
      </c>
      <c r="H44" s="363">
        <f t="shared" si="37"/>
        <v>532132.3292898254</v>
      </c>
      <c r="I44" s="52">
        <f t="shared" si="7"/>
        <v>0</v>
      </c>
      <c r="J44" s="52"/>
      <c r="K44" s="129"/>
      <c r="L44" s="54">
        <f t="shared" si="0"/>
        <v>0</v>
      </c>
      <c r="M44" s="129"/>
      <c r="N44" s="54">
        <f t="shared" si="1"/>
        <v>0</v>
      </c>
      <c r="O44" s="54">
        <f t="shared" si="2"/>
        <v>0</v>
      </c>
      <c r="P44" s="1"/>
    </row>
    <row r="45" spans="2:16" ht="12.5">
      <c r="B45" s="7" t="str">
        <f t="shared" si="5"/>
        <v/>
      </c>
      <c r="C45" s="50">
        <f t="shared" si="6"/>
        <v>2037</v>
      </c>
      <c r="D45" s="55">
        <f>IF(F44+SUM(E$17:E44)=D$10,F44,D$10-SUM(E$17:E44))</f>
        <v>2628316.4617426284</v>
      </c>
      <c r="E45" s="377">
        <f t="shared" si="34"/>
        <v>204943.58536585365</v>
      </c>
      <c r="F45" s="55">
        <f t="shared" si="35"/>
        <v>2423372.8763767746</v>
      </c>
      <c r="G45" s="378">
        <f t="shared" si="36"/>
        <v>507577.06244976248</v>
      </c>
      <c r="H45" s="363">
        <f t="shared" si="37"/>
        <v>507577.06244976248</v>
      </c>
      <c r="I45" s="52">
        <f t="shared" si="7"/>
        <v>0</v>
      </c>
      <c r="J45" s="52"/>
      <c r="K45" s="129"/>
      <c r="L45" s="54">
        <f t="shared" si="0"/>
        <v>0</v>
      </c>
      <c r="M45" s="129"/>
      <c r="N45" s="54">
        <f t="shared" si="1"/>
        <v>0</v>
      </c>
      <c r="O45" s="54">
        <f t="shared" si="2"/>
        <v>0</v>
      </c>
      <c r="P45" s="1"/>
    </row>
    <row r="46" spans="2:16" ht="12.5">
      <c r="B46" s="7" t="str">
        <f t="shared" si="5"/>
        <v/>
      </c>
      <c r="C46" s="50">
        <f t="shared" si="6"/>
        <v>2038</v>
      </c>
      <c r="D46" s="55">
        <f>IF(F45+SUM(E$17:E45)=D$10,F45,D$10-SUM(E$17:E45))</f>
        <v>2423372.8763767746</v>
      </c>
      <c r="E46" s="377">
        <f t="shared" si="34"/>
        <v>204943.58536585365</v>
      </c>
      <c r="F46" s="55">
        <f t="shared" si="35"/>
        <v>2218429.2910109209</v>
      </c>
      <c r="G46" s="378">
        <f t="shared" si="36"/>
        <v>483021.79560969968</v>
      </c>
      <c r="H46" s="363">
        <f t="shared" si="37"/>
        <v>483021.79560969968</v>
      </c>
      <c r="I46" s="52">
        <f t="shared" si="7"/>
        <v>0</v>
      </c>
      <c r="J46" s="52"/>
      <c r="K46" s="129"/>
      <c r="L46" s="54">
        <f t="shared" si="0"/>
        <v>0</v>
      </c>
      <c r="M46" s="129"/>
      <c r="N46" s="54">
        <f t="shared" si="1"/>
        <v>0</v>
      </c>
      <c r="O46" s="54">
        <f t="shared" si="2"/>
        <v>0</v>
      </c>
      <c r="P46" s="1"/>
    </row>
    <row r="47" spans="2:16" ht="12.5">
      <c r="B47" s="7" t="str">
        <f t="shared" si="5"/>
        <v/>
      </c>
      <c r="C47" s="50">
        <f t="shared" si="6"/>
        <v>2039</v>
      </c>
      <c r="D47" s="55">
        <f>IF(F46+SUM(E$17:E46)=D$10,F46,D$10-SUM(E$17:E46))</f>
        <v>2218429.2910109209</v>
      </c>
      <c r="E47" s="377">
        <f t="shared" si="34"/>
        <v>204943.58536585365</v>
      </c>
      <c r="F47" s="55">
        <f t="shared" si="35"/>
        <v>2013485.7056450672</v>
      </c>
      <c r="G47" s="378">
        <f t="shared" si="36"/>
        <v>458466.52876963676</v>
      </c>
      <c r="H47" s="363">
        <f t="shared" si="37"/>
        <v>458466.52876963676</v>
      </c>
      <c r="I47" s="52">
        <f t="shared" si="7"/>
        <v>0</v>
      </c>
      <c r="J47" s="52"/>
      <c r="K47" s="129"/>
      <c r="L47" s="54">
        <f t="shared" si="0"/>
        <v>0</v>
      </c>
      <c r="M47" s="129"/>
      <c r="N47" s="54">
        <f t="shared" si="1"/>
        <v>0</v>
      </c>
      <c r="O47" s="54">
        <f t="shared" si="2"/>
        <v>0</v>
      </c>
      <c r="P47" s="1"/>
    </row>
    <row r="48" spans="2:16" ht="12.5">
      <c r="B48" s="7" t="str">
        <f t="shared" si="5"/>
        <v/>
      </c>
      <c r="C48" s="50">
        <f t="shared" si="6"/>
        <v>2040</v>
      </c>
      <c r="D48" s="55">
        <f>IF(F47+SUM(E$17:E47)=D$10,F47,D$10-SUM(E$17:E47))</f>
        <v>2013485.7056450672</v>
      </c>
      <c r="E48" s="377">
        <f t="shared" si="34"/>
        <v>204943.58536585365</v>
      </c>
      <c r="F48" s="55">
        <f t="shared" si="35"/>
        <v>1808542.1202792134</v>
      </c>
      <c r="G48" s="378">
        <f t="shared" si="36"/>
        <v>433911.26192957396</v>
      </c>
      <c r="H48" s="363">
        <f t="shared" si="37"/>
        <v>433911.26192957396</v>
      </c>
      <c r="I48" s="52">
        <f t="shared" si="7"/>
        <v>0</v>
      </c>
      <c r="J48" s="52"/>
      <c r="K48" s="129"/>
      <c r="L48" s="54">
        <f t="shared" si="0"/>
        <v>0</v>
      </c>
      <c r="M48" s="129"/>
      <c r="N48" s="54">
        <f t="shared" si="1"/>
        <v>0</v>
      </c>
      <c r="O48" s="54">
        <f t="shared" si="2"/>
        <v>0</v>
      </c>
      <c r="P48" s="1"/>
    </row>
    <row r="49" spans="2:17" ht="12.5">
      <c r="B49" s="7" t="str">
        <f t="shared" si="5"/>
        <v/>
      </c>
      <c r="C49" s="50">
        <f t="shared" si="6"/>
        <v>2041</v>
      </c>
      <c r="D49" s="55">
        <f>IF(F48+SUM(E$17:E48)=D$10,F48,D$10-SUM(E$17:E48))</f>
        <v>1808542.1202792134</v>
      </c>
      <c r="E49" s="377">
        <f t="shared" si="34"/>
        <v>204943.58536585365</v>
      </c>
      <c r="F49" s="55">
        <f t="shared" si="35"/>
        <v>1603598.5349133597</v>
      </c>
      <c r="G49" s="378">
        <f t="shared" si="36"/>
        <v>409355.99508951104</v>
      </c>
      <c r="H49" s="363">
        <f t="shared" si="37"/>
        <v>409355.99508951104</v>
      </c>
      <c r="I49" s="52">
        <f t="shared" si="7"/>
        <v>0</v>
      </c>
      <c r="J49" s="52"/>
      <c r="K49" s="129"/>
      <c r="L49" s="54">
        <f t="shared" ref="L49:L72" si="38">IF(K49&lt;&gt;0,+G49-K49,0)</f>
        <v>0</v>
      </c>
      <c r="M49" s="129"/>
      <c r="N49" s="54">
        <f t="shared" ref="N49:N72" si="39">IF(M49&lt;&gt;0,+H49-M49,0)</f>
        <v>0</v>
      </c>
      <c r="O49" s="54">
        <f t="shared" ref="O49:O72" si="40">+N49-L49</f>
        <v>0</v>
      </c>
      <c r="P49" s="1"/>
    </row>
    <row r="50" spans="2:17" ht="12.5">
      <c r="B50" s="7" t="str">
        <f t="shared" si="5"/>
        <v/>
      </c>
      <c r="C50" s="50">
        <f t="shared" si="6"/>
        <v>2042</v>
      </c>
      <c r="D50" s="55">
        <f>IF(F49+SUM(E$17:E49)=D$10,F49,D$10-SUM(E$17:E49))</f>
        <v>1603598.5349133597</v>
      </c>
      <c r="E50" s="377">
        <f t="shared" si="34"/>
        <v>204943.58536585365</v>
      </c>
      <c r="F50" s="55">
        <f t="shared" si="35"/>
        <v>1398654.9495475059</v>
      </c>
      <c r="G50" s="378">
        <f t="shared" si="36"/>
        <v>384800.72824944824</v>
      </c>
      <c r="H50" s="363">
        <f t="shared" si="37"/>
        <v>384800.72824944824</v>
      </c>
      <c r="I50" s="52">
        <f t="shared" si="7"/>
        <v>0</v>
      </c>
      <c r="J50" s="52"/>
      <c r="K50" s="129"/>
      <c r="L50" s="54">
        <f t="shared" si="38"/>
        <v>0</v>
      </c>
      <c r="M50" s="129"/>
      <c r="N50" s="54">
        <f t="shared" si="39"/>
        <v>0</v>
      </c>
      <c r="O50" s="54">
        <f t="shared" si="40"/>
        <v>0</v>
      </c>
      <c r="P50" s="1"/>
    </row>
    <row r="51" spans="2:17" ht="12.5">
      <c r="B51" s="7" t="str">
        <f t="shared" si="5"/>
        <v/>
      </c>
      <c r="C51" s="50">
        <f t="shared" si="6"/>
        <v>2043</v>
      </c>
      <c r="D51" s="55">
        <f>IF(F50+SUM(E$17:E50)=D$10,F50,D$10-SUM(E$17:E50))</f>
        <v>1398654.9495475059</v>
      </c>
      <c r="E51" s="377">
        <f t="shared" si="34"/>
        <v>204943.58536585365</v>
      </c>
      <c r="F51" s="55">
        <f t="shared" si="35"/>
        <v>1193711.3641816522</v>
      </c>
      <c r="G51" s="378">
        <f t="shared" si="36"/>
        <v>360245.46140938537</v>
      </c>
      <c r="H51" s="363">
        <f t="shared" si="37"/>
        <v>360245.46140938537</v>
      </c>
      <c r="I51" s="52">
        <f t="shared" si="7"/>
        <v>0</v>
      </c>
      <c r="J51" s="52"/>
      <c r="K51" s="129"/>
      <c r="L51" s="54">
        <f t="shared" si="38"/>
        <v>0</v>
      </c>
      <c r="M51" s="129"/>
      <c r="N51" s="54">
        <f t="shared" si="39"/>
        <v>0</v>
      </c>
      <c r="O51" s="54">
        <f t="shared" si="40"/>
        <v>0</v>
      </c>
      <c r="P51" s="1"/>
    </row>
    <row r="52" spans="2:17" ht="12.5">
      <c r="B52" s="7" t="str">
        <f t="shared" si="5"/>
        <v/>
      </c>
      <c r="C52" s="50">
        <f t="shared" si="6"/>
        <v>2044</v>
      </c>
      <c r="D52" s="55">
        <f>IF(F51+SUM(E$17:E51)=D$10,F51,D$10-SUM(E$17:E51))</f>
        <v>1193711.3641816522</v>
      </c>
      <c r="E52" s="377">
        <f t="shared" si="34"/>
        <v>204943.58536585365</v>
      </c>
      <c r="F52" s="55">
        <f t="shared" si="35"/>
        <v>988767.77881579858</v>
      </c>
      <c r="G52" s="378">
        <f t="shared" si="36"/>
        <v>335690.19456932251</v>
      </c>
      <c r="H52" s="363">
        <f t="shared" si="37"/>
        <v>335690.19456932251</v>
      </c>
      <c r="I52" s="52">
        <f t="shared" si="7"/>
        <v>0</v>
      </c>
      <c r="J52" s="52"/>
      <c r="K52" s="129"/>
      <c r="L52" s="54">
        <f t="shared" si="38"/>
        <v>0</v>
      </c>
      <c r="M52" s="129"/>
      <c r="N52" s="54">
        <f t="shared" si="39"/>
        <v>0</v>
      </c>
      <c r="O52" s="54">
        <f t="shared" si="40"/>
        <v>0</v>
      </c>
      <c r="P52" s="1"/>
    </row>
    <row r="53" spans="2:17" ht="12.5">
      <c r="B53" s="7" t="str">
        <f t="shared" si="5"/>
        <v/>
      </c>
      <c r="C53" s="50">
        <f t="shared" si="6"/>
        <v>2045</v>
      </c>
      <c r="D53" s="55">
        <f>IF(F52+SUM(E$17:E52)=D$10,F52,D$10-SUM(E$17:E52))</f>
        <v>988767.77881579858</v>
      </c>
      <c r="E53" s="377">
        <f t="shared" si="34"/>
        <v>204943.58536585365</v>
      </c>
      <c r="F53" s="55">
        <f t="shared" si="35"/>
        <v>783824.19344994496</v>
      </c>
      <c r="G53" s="378">
        <f t="shared" si="36"/>
        <v>311134.92772925971</v>
      </c>
      <c r="H53" s="363">
        <f t="shared" si="37"/>
        <v>311134.92772925971</v>
      </c>
      <c r="I53" s="52">
        <f t="shared" si="7"/>
        <v>0</v>
      </c>
      <c r="J53" s="52"/>
      <c r="K53" s="129"/>
      <c r="L53" s="54">
        <f t="shared" si="38"/>
        <v>0</v>
      </c>
      <c r="M53" s="129"/>
      <c r="N53" s="54">
        <f t="shared" si="39"/>
        <v>0</v>
      </c>
      <c r="O53" s="54">
        <f t="shared" si="40"/>
        <v>0</v>
      </c>
      <c r="P53" s="1"/>
    </row>
    <row r="54" spans="2:17" ht="12.5">
      <c r="B54" s="400" t="str">
        <f t="shared" si="5"/>
        <v>IU</v>
      </c>
      <c r="C54" s="50">
        <f t="shared" si="6"/>
        <v>2046</v>
      </c>
      <c r="D54" s="55">
        <f>IF(F53+SUM(E$17:E53)=D$10,F53,D$10-SUM(E$17:E53))</f>
        <v>783824.19344994985</v>
      </c>
      <c r="E54" s="377">
        <f t="shared" si="34"/>
        <v>204943.58536585365</v>
      </c>
      <c r="F54" s="55">
        <f t="shared" si="35"/>
        <v>578880.60808409622</v>
      </c>
      <c r="G54" s="378">
        <f t="shared" si="36"/>
        <v>286579.66088919743</v>
      </c>
      <c r="H54" s="363">
        <f t="shared" si="37"/>
        <v>286579.66088919743</v>
      </c>
      <c r="I54" s="52">
        <f t="shared" si="7"/>
        <v>0</v>
      </c>
      <c r="J54" s="52"/>
      <c r="K54" s="129"/>
      <c r="L54" s="54">
        <f t="shared" si="38"/>
        <v>0</v>
      </c>
      <c r="M54" s="129"/>
      <c r="N54" s="54">
        <f t="shared" si="39"/>
        <v>0</v>
      </c>
      <c r="O54" s="54">
        <f t="shared" si="40"/>
        <v>0</v>
      </c>
      <c r="P54" s="1"/>
    </row>
    <row r="55" spans="2:17" ht="12.5">
      <c r="B55" s="7" t="str">
        <f t="shared" si="5"/>
        <v/>
      </c>
      <c r="C55" s="50">
        <f t="shared" si="6"/>
        <v>2047</v>
      </c>
      <c r="D55" s="55">
        <f>IF(F54+SUM(E$17:E54)=D$10,F54,D$10-SUM(E$17:E54))</f>
        <v>578880.60808409622</v>
      </c>
      <c r="E55" s="377">
        <f t="shared" si="34"/>
        <v>204943.58536585365</v>
      </c>
      <c r="F55" s="55">
        <f t="shared" si="35"/>
        <v>373937.0227182426</v>
      </c>
      <c r="G55" s="378">
        <f t="shared" si="36"/>
        <v>262024.39404913463</v>
      </c>
      <c r="H55" s="363">
        <f t="shared" si="37"/>
        <v>262024.39404913463</v>
      </c>
      <c r="I55" s="52">
        <f t="shared" si="7"/>
        <v>0</v>
      </c>
      <c r="J55" s="52"/>
      <c r="K55" s="129"/>
      <c r="L55" s="54">
        <f t="shared" si="38"/>
        <v>0</v>
      </c>
      <c r="M55" s="129"/>
      <c r="N55" s="54">
        <f t="shared" si="39"/>
        <v>0</v>
      </c>
      <c r="O55" s="54">
        <f t="shared" si="40"/>
        <v>0</v>
      </c>
      <c r="P55" s="1"/>
    </row>
    <row r="56" spans="2:17" ht="12.5">
      <c r="B56" s="7" t="str">
        <f t="shared" si="5"/>
        <v/>
      </c>
      <c r="C56" s="50">
        <f t="shared" si="6"/>
        <v>2048</v>
      </c>
      <c r="D56" s="55">
        <f>IF(F55+SUM(E$17:E55)=D$10,F55,D$10-SUM(E$17:E55))</f>
        <v>373937.0227182426</v>
      </c>
      <c r="E56" s="377">
        <f t="shared" si="34"/>
        <v>204943.58536585365</v>
      </c>
      <c r="F56" s="55">
        <f t="shared" si="35"/>
        <v>168993.43735238895</v>
      </c>
      <c r="G56" s="378">
        <f t="shared" si="36"/>
        <v>237469.12720907177</v>
      </c>
      <c r="H56" s="363">
        <f t="shared" si="37"/>
        <v>237469.12720907177</v>
      </c>
      <c r="I56" s="52">
        <f t="shared" si="7"/>
        <v>0</v>
      </c>
      <c r="J56" s="52"/>
      <c r="K56" s="129"/>
      <c r="L56" s="54">
        <f t="shared" si="38"/>
        <v>0</v>
      </c>
      <c r="M56" s="129"/>
      <c r="N56" s="54">
        <f t="shared" si="39"/>
        <v>0</v>
      </c>
      <c r="O56" s="54">
        <f t="shared" si="40"/>
        <v>0</v>
      </c>
      <c r="P56" s="1"/>
    </row>
    <row r="57" spans="2:17" ht="12.5">
      <c r="B57" s="7" t="str">
        <f t="shared" si="5"/>
        <v/>
      </c>
      <c r="C57" s="50">
        <f t="shared" si="6"/>
        <v>2049</v>
      </c>
      <c r="D57" s="55">
        <f>IF(F56+SUM(E$17:E56)=D$10,F56,D$10-SUM(E$17:E56))</f>
        <v>168993.43735238895</v>
      </c>
      <c r="E57" s="377">
        <f t="shared" si="34"/>
        <v>168993.43735238895</v>
      </c>
      <c r="F57" s="55">
        <f t="shared" si="35"/>
        <v>0</v>
      </c>
      <c r="G57" s="378">
        <f t="shared" si="36"/>
        <v>179117.3915639823</v>
      </c>
      <c r="H57" s="363">
        <f t="shared" si="37"/>
        <v>179117.3915639823</v>
      </c>
      <c r="I57" s="52">
        <f t="shared" si="7"/>
        <v>0</v>
      </c>
      <c r="J57" s="52"/>
      <c r="K57" s="129"/>
      <c r="L57" s="54">
        <f t="shared" si="38"/>
        <v>0</v>
      </c>
      <c r="M57" s="129"/>
      <c r="N57" s="54">
        <f t="shared" si="39"/>
        <v>0</v>
      </c>
      <c r="O57" s="54">
        <f t="shared" si="40"/>
        <v>0</v>
      </c>
      <c r="P57" s="1"/>
    </row>
    <row r="58" spans="2:17" ht="12.5">
      <c r="B58" s="7" t="str">
        <f t="shared" si="5"/>
        <v/>
      </c>
      <c r="C58" s="50">
        <f t="shared" si="6"/>
        <v>2050</v>
      </c>
      <c r="D58" s="55">
        <f>IF(F57+SUM(E$17:E57)=D$10,F57,D$10-SUM(E$17:E57))</f>
        <v>0</v>
      </c>
      <c r="E58" s="377">
        <f t="shared" si="34"/>
        <v>0</v>
      </c>
      <c r="F58" s="55">
        <f t="shared" si="35"/>
        <v>0</v>
      </c>
      <c r="G58" s="378">
        <f t="shared" si="36"/>
        <v>0</v>
      </c>
      <c r="H58" s="363">
        <f t="shared" si="37"/>
        <v>0</v>
      </c>
      <c r="I58" s="52">
        <f t="shared" si="7"/>
        <v>0</v>
      </c>
      <c r="J58" s="52"/>
      <c r="K58" s="129"/>
      <c r="L58" s="54">
        <f t="shared" si="38"/>
        <v>0</v>
      </c>
      <c r="M58" s="129"/>
      <c r="N58" s="54">
        <f t="shared" si="39"/>
        <v>0</v>
      </c>
      <c r="O58" s="54">
        <f t="shared" si="40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5"/>
        <v/>
      </c>
      <c r="C59" s="50">
        <f t="shared" si="6"/>
        <v>2051</v>
      </c>
      <c r="D59" s="55">
        <f>IF(F58+SUM(E$17:E58)=D$10,F58,D$10-SUM(E$17:E58))</f>
        <v>0</v>
      </c>
      <c r="E59" s="377">
        <f t="shared" si="34"/>
        <v>0</v>
      </c>
      <c r="F59" s="55">
        <f t="shared" si="35"/>
        <v>0</v>
      </c>
      <c r="G59" s="378">
        <f t="shared" si="36"/>
        <v>0</v>
      </c>
      <c r="H59" s="363">
        <f t="shared" si="37"/>
        <v>0</v>
      </c>
      <c r="I59" s="52">
        <f t="shared" si="7"/>
        <v>0</v>
      </c>
      <c r="J59" s="52"/>
      <c r="K59" s="129"/>
      <c r="L59" s="54">
        <f t="shared" si="38"/>
        <v>0</v>
      </c>
      <c r="M59" s="129"/>
      <c r="N59" s="54">
        <f t="shared" si="39"/>
        <v>0</v>
      </c>
      <c r="O59" s="54">
        <f t="shared" si="40"/>
        <v>0</v>
      </c>
      <c r="P59" s="1"/>
    </row>
    <row r="60" spans="2:17" ht="12.5">
      <c r="B60" s="7" t="str">
        <f t="shared" si="5"/>
        <v/>
      </c>
      <c r="C60" s="50">
        <f t="shared" si="6"/>
        <v>2052</v>
      </c>
      <c r="D60" s="55">
        <f>IF(F59+SUM(E$17:E59)=D$10,F59,D$10-SUM(E$17:E59))</f>
        <v>0</v>
      </c>
      <c r="E60" s="377">
        <f t="shared" si="34"/>
        <v>0</v>
      </c>
      <c r="F60" s="55">
        <f t="shared" si="35"/>
        <v>0</v>
      </c>
      <c r="G60" s="378">
        <f t="shared" si="36"/>
        <v>0</v>
      </c>
      <c r="H60" s="363">
        <f t="shared" si="37"/>
        <v>0</v>
      </c>
      <c r="I60" s="52">
        <f t="shared" si="7"/>
        <v>0</v>
      </c>
      <c r="J60" s="52"/>
      <c r="K60" s="129"/>
      <c r="L60" s="54">
        <f t="shared" si="38"/>
        <v>0</v>
      </c>
      <c r="M60" s="129"/>
      <c r="N60" s="54">
        <f t="shared" si="39"/>
        <v>0</v>
      </c>
      <c r="O60" s="54">
        <f t="shared" si="40"/>
        <v>0</v>
      </c>
      <c r="P60" s="1"/>
    </row>
    <row r="61" spans="2:17" ht="12.5">
      <c r="B61" s="7" t="str">
        <f t="shared" si="5"/>
        <v/>
      </c>
      <c r="C61" s="50">
        <f t="shared" si="6"/>
        <v>2053</v>
      </c>
      <c r="D61" s="55">
        <f>IF(F60+SUM(E$17:E60)=D$10,F60,D$10-SUM(E$17:E60))</f>
        <v>0</v>
      </c>
      <c r="E61" s="377">
        <f t="shared" si="34"/>
        <v>0</v>
      </c>
      <c r="F61" s="55">
        <f t="shared" si="35"/>
        <v>0</v>
      </c>
      <c r="G61" s="379">
        <f t="shared" si="36"/>
        <v>0</v>
      </c>
      <c r="H61" s="363">
        <f t="shared" si="37"/>
        <v>0</v>
      </c>
      <c r="I61" s="52">
        <f t="shared" si="7"/>
        <v>0</v>
      </c>
      <c r="J61" s="52"/>
      <c r="K61" s="129"/>
      <c r="L61" s="54">
        <f t="shared" si="38"/>
        <v>0</v>
      </c>
      <c r="M61" s="129"/>
      <c r="N61" s="54">
        <f t="shared" si="39"/>
        <v>0</v>
      </c>
      <c r="O61" s="54">
        <f t="shared" si="40"/>
        <v>0</v>
      </c>
      <c r="P61" s="1"/>
    </row>
    <row r="62" spans="2:17" ht="12.5">
      <c r="B62" s="7" t="str">
        <f t="shared" si="5"/>
        <v/>
      </c>
      <c r="C62" s="50">
        <f t="shared" si="6"/>
        <v>2054</v>
      </c>
      <c r="D62" s="55">
        <f>IF(F61+SUM(E$17:E61)=D$10,F61,D$10-SUM(E$17:E61))</f>
        <v>0</v>
      </c>
      <c r="E62" s="377">
        <f t="shared" si="34"/>
        <v>0</v>
      </c>
      <c r="F62" s="55">
        <f t="shared" si="35"/>
        <v>0</v>
      </c>
      <c r="G62" s="379">
        <f t="shared" si="36"/>
        <v>0</v>
      </c>
      <c r="H62" s="363">
        <f t="shared" si="37"/>
        <v>0</v>
      </c>
      <c r="I62" s="52">
        <f t="shared" si="7"/>
        <v>0</v>
      </c>
      <c r="J62" s="52"/>
      <c r="K62" s="129"/>
      <c r="L62" s="54">
        <f t="shared" si="38"/>
        <v>0</v>
      </c>
      <c r="M62" s="129"/>
      <c r="N62" s="54">
        <f t="shared" si="39"/>
        <v>0</v>
      </c>
      <c r="O62" s="54">
        <f t="shared" si="40"/>
        <v>0</v>
      </c>
      <c r="P62" s="1"/>
    </row>
    <row r="63" spans="2:17" ht="12.5">
      <c r="B63" s="7" t="str">
        <f t="shared" si="5"/>
        <v/>
      </c>
      <c r="C63" s="50">
        <f t="shared" si="6"/>
        <v>2055</v>
      </c>
      <c r="D63" s="55">
        <f>IF(F62+SUM(E$17:E62)=D$10,F62,D$10-SUM(E$17:E62))</f>
        <v>0</v>
      </c>
      <c r="E63" s="377">
        <f t="shared" si="34"/>
        <v>0</v>
      </c>
      <c r="F63" s="55">
        <f t="shared" si="35"/>
        <v>0</v>
      </c>
      <c r="G63" s="379">
        <f t="shared" si="36"/>
        <v>0</v>
      </c>
      <c r="H63" s="363">
        <f t="shared" si="37"/>
        <v>0</v>
      </c>
      <c r="I63" s="52">
        <f t="shared" si="7"/>
        <v>0</v>
      </c>
      <c r="J63" s="52"/>
      <c r="K63" s="129"/>
      <c r="L63" s="54">
        <f t="shared" si="38"/>
        <v>0</v>
      </c>
      <c r="M63" s="129"/>
      <c r="N63" s="54">
        <f t="shared" si="39"/>
        <v>0</v>
      </c>
      <c r="O63" s="54">
        <f t="shared" si="40"/>
        <v>0</v>
      </c>
      <c r="P63" s="1"/>
    </row>
    <row r="64" spans="2:17" ht="12.5">
      <c r="B64" s="7" t="str">
        <f t="shared" si="5"/>
        <v/>
      </c>
      <c r="C64" s="50">
        <f t="shared" si="6"/>
        <v>2056</v>
      </c>
      <c r="D64" s="55">
        <f>IF(F63+SUM(E$17:E63)=D$10,F63,D$10-SUM(E$17:E63))</f>
        <v>0</v>
      </c>
      <c r="E64" s="377">
        <f t="shared" si="34"/>
        <v>0</v>
      </c>
      <c r="F64" s="55">
        <f t="shared" si="35"/>
        <v>0</v>
      </c>
      <c r="G64" s="379">
        <f t="shared" si="36"/>
        <v>0</v>
      </c>
      <c r="H64" s="363">
        <f t="shared" si="37"/>
        <v>0</v>
      </c>
      <c r="I64" s="52">
        <f t="shared" si="7"/>
        <v>0</v>
      </c>
      <c r="J64" s="52"/>
      <c r="K64" s="129"/>
      <c r="L64" s="54">
        <f t="shared" si="38"/>
        <v>0</v>
      </c>
      <c r="M64" s="129"/>
      <c r="N64" s="54">
        <f t="shared" si="39"/>
        <v>0</v>
      </c>
      <c r="O64" s="54">
        <f t="shared" si="40"/>
        <v>0</v>
      </c>
      <c r="P64" s="1"/>
    </row>
    <row r="65" spans="1:16" ht="12.5">
      <c r="B65" s="7" t="str">
        <f t="shared" si="5"/>
        <v/>
      </c>
      <c r="C65" s="50">
        <f t="shared" si="6"/>
        <v>2057</v>
      </c>
      <c r="D65" s="55">
        <f>IF(F64+SUM(E$17:E64)=D$10,F64,D$10-SUM(E$17:E64))</f>
        <v>0</v>
      </c>
      <c r="E65" s="377">
        <f t="shared" si="34"/>
        <v>0</v>
      </c>
      <c r="F65" s="55">
        <f t="shared" si="35"/>
        <v>0</v>
      </c>
      <c r="G65" s="379">
        <f t="shared" si="36"/>
        <v>0</v>
      </c>
      <c r="H65" s="363">
        <f t="shared" si="37"/>
        <v>0</v>
      </c>
      <c r="I65" s="52">
        <f t="shared" si="7"/>
        <v>0</v>
      </c>
      <c r="J65" s="52"/>
      <c r="K65" s="129"/>
      <c r="L65" s="54">
        <f t="shared" si="38"/>
        <v>0</v>
      </c>
      <c r="M65" s="129"/>
      <c r="N65" s="54">
        <f t="shared" si="39"/>
        <v>0</v>
      </c>
      <c r="O65" s="54">
        <f t="shared" si="40"/>
        <v>0</v>
      </c>
      <c r="P65" s="1"/>
    </row>
    <row r="66" spans="1:16" ht="12.5">
      <c r="B66" s="7" t="str">
        <f t="shared" si="5"/>
        <v/>
      </c>
      <c r="C66" s="50">
        <f t="shared" si="6"/>
        <v>2058</v>
      </c>
      <c r="D66" s="55">
        <f>IF(F65+SUM(E$17:E65)=D$10,F65,D$10-SUM(E$17:E65))</f>
        <v>0</v>
      </c>
      <c r="E66" s="377">
        <f t="shared" si="34"/>
        <v>0</v>
      </c>
      <c r="F66" s="55">
        <f t="shared" si="35"/>
        <v>0</v>
      </c>
      <c r="G66" s="379">
        <f t="shared" si="36"/>
        <v>0</v>
      </c>
      <c r="H66" s="363">
        <f t="shared" si="37"/>
        <v>0</v>
      </c>
      <c r="I66" s="52">
        <f t="shared" si="7"/>
        <v>0</v>
      </c>
      <c r="J66" s="52"/>
      <c r="K66" s="129"/>
      <c r="L66" s="54">
        <f t="shared" si="38"/>
        <v>0</v>
      </c>
      <c r="M66" s="129"/>
      <c r="N66" s="54">
        <f t="shared" si="39"/>
        <v>0</v>
      </c>
      <c r="O66" s="54">
        <f t="shared" si="40"/>
        <v>0</v>
      </c>
      <c r="P66" s="1"/>
    </row>
    <row r="67" spans="1:16" ht="12.5">
      <c r="B67" s="7" t="str">
        <f t="shared" si="5"/>
        <v/>
      </c>
      <c r="C67" s="50">
        <f t="shared" si="6"/>
        <v>2059</v>
      </c>
      <c r="D67" s="55">
        <f>IF(F66+SUM(E$17:E66)=D$10,F66,D$10-SUM(E$17:E66))</f>
        <v>0</v>
      </c>
      <c r="E67" s="377">
        <f t="shared" si="34"/>
        <v>0</v>
      </c>
      <c r="F67" s="55">
        <f t="shared" si="35"/>
        <v>0</v>
      </c>
      <c r="G67" s="379">
        <f t="shared" si="36"/>
        <v>0</v>
      </c>
      <c r="H67" s="363">
        <f t="shared" si="37"/>
        <v>0</v>
      </c>
      <c r="I67" s="52">
        <f t="shared" si="7"/>
        <v>0</v>
      </c>
      <c r="J67" s="52"/>
      <c r="K67" s="129"/>
      <c r="L67" s="54">
        <f t="shared" si="38"/>
        <v>0</v>
      </c>
      <c r="M67" s="129"/>
      <c r="N67" s="54">
        <f t="shared" si="39"/>
        <v>0</v>
      </c>
      <c r="O67" s="54">
        <f t="shared" si="40"/>
        <v>0</v>
      </c>
      <c r="P67" s="1"/>
    </row>
    <row r="68" spans="1:16" ht="12.5">
      <c r="B68" s="7" t="str">
        <f t="shared" si="5"/>
        <v/>
      </c>
      <c r="C68" s="50">
        <f t="shared" si="6"/>
        <v>2060</v>
      </c>
      <c r="D68" s="55">
        <f>IF(F67+SUM(E$17:E67)=D$10,F67,D$10-SUM(E$17:E67))</f>
        <v>0</v>
      </c>
      <c r="E68" s="377">
        <f t="shared" si="34"/>
        <v>0</v>
      </c>
      <c r="F68" s="55">
        <f t="shared" si="35"/>
        <v>0</v>
      </c>
      <c r="G68" s="379">
        <f t="shared" si="36"/>
        <v>0</v>
      </c>
      <c r="H68" s="363">
        <f t="shared" si="37"/>
        <v>0</v>
      </c>
      <c r="I68" s="52">
        <f t="shared" si="7"/>
        <v>0</v>
      </c>
      <c r="J68" s="52"/>
      <c r="K68" s="129"/>
      <c r="L68" s="54">
        <f t="shared" si="38"/>
        <v>0</v>
      </c>
      <c r="M68" s="129"/>
      <c r="N68" s="54">
        <f t="shared" si="39"/>
        <v>0</v>
      </c>
      <c r="O68" s="54">
        <f t="shared" si="40"/>
        <v>0</v>
      </c>
      <c r="P68" s="1"/>
    </row>
    <row r="69" spans="1:16" ht="12.5">
      <c r="B69" s="7" t="str">
        <f t="shared" si="5"/>
        <v/>
      </c>
      <c r="C69" s="50">
        <f t="shared" si="6"/>
        <v>2061</v>
      </c>
      <c r="D69" s="55">
        <f>IF(F68+SUM(E$17:E68)=D$10,F68,D$10-SUM(E$17:E68))</f>
        <v>0</v>
      </c>
      <c r="E69" s="377">
        <f t="shared" si="34"/>
        <v>0</v>
      </c>
      <c r="F69" s="55">
        <f t="shared" si="35"/>
        <v>0</v>
      </c>
      <c r="G69" s="379">
        <f t="shared" si="36"/>
        <v>0</v>
      </c>
      <c r="H69" s="363">
        <f t="shared" si="37"/>
        <v>0</v>
      </c>
      <c r="I69" s="52">
        <f t="shared" si="7"/>
        <v>0</v>
      </c>
      <c r="J69" s="52"/>
      <c r="K69" s="129"/>
      <c r="L69" s="54">
        <f t="shared" si="38"/>
        <v>0</v>
      </c>
      <c r="M69" s="129"/>
      <c r="N69" s="54">
        <f t="shared" si="39"/>
        <v>0</v>
      </c>
      <c r="O69" s="54">
        <f t="shared" si="40"/>
        <v>0</v>
      </c>
      <c r="P69" s="1"/>
    </row>
    <row r="70" spans="1:16" ht="12.5">
      <c r="B70" s="7" t="str">
        <f t="shared" si="5"/>
        <v/>
      </c>
      <c r="C70" s="50">
        <f t="shared" si="6"/>
        <v>2062</v>
      </c>
      <c r="D70" s="55">
        <f>IF(F69+SUM(E$17:E69)=D$10,F69,D$10-SUM(E$17:E69))</f>
        <v>0</v>
      </c>
      <c r="E70" s="377">
        <f t="shared" si="34"/>
        <v>0</v>
      </c>
      <c r="F70" s="55">
        <f t="shared" si="35"/>
        <v>0</v>
      </c>
      <c r="G70" s="379">
        <f t="shared" si="36"/>
        <v>0</v>
      </c>
      <c r="H70" s="363">
        <f t="shared" si="37"/>
        <v>0</v>
      </c>
      <c r="I70" s="52">
        <f t="shared" si="7"/>
        <v>0</v>
      </c>
      <c r="J70" s="52"/>
      <c r="K70" s="129"/>
      <c r="L70" s="54">
        <f t="shared" si="38"/>
        <v>0</v>
      </c>
      <c r="M70" s="129"/>
      <c r="N70" s="54">
        <f t="shared" si="39"/>
        <v>0</v>
      </c>
      <c r="O70" s="54">
        <f t="shared" si="40"/>
        <v>0</v>
      </c>
      <c r="P70" s="1"/>
    </row>
    <row r="71" spans="1:16" ht="12.5">
      <c r="B71" s="7" t="str">
        <f t="shared" si="5"/>
        <v/>
      </c>
      <c r="C71" s="50">
        <f t="shared" si="6"/>
        <v>2063</v>
      </c>
      <c r="D71" s="55">
        <f>IF(F70+SUM(E$17:E70)=D$10,F70,D$10-SUM(E$17:E70))</f>
        <v>0</v>
      </c>
      <c r="E71" s="377">
        <f t="shared" si="34"/>
        <v>0</v>
      </c>
      <c r="F71" s="55">
        <f t="shared" si="35"/>
        <v>0</v>
      </c>
      <c r="G71" s="379">
        <f t="shared" si="36"/>
        <v>0</v>
      </c>
      <c r="H71" s="363">
        <f t="shared" si="37"/>
        <v>0</v>
      </c>
      <c r="I71" s="52">
        <f t="shared" si="7"/>
        <v>0</v>
      </c>
      <c r="J71" s="52"/>
      <c r="K71" s="129"/>
      <c r="L71" s="54">
        <f t="shared" si="38"/>
        <v>0</v>
      </c>
      <c r="M71" s="129"/>
      <c r="N71" s="54">
        <f t="shared" si="39"/>
        <v>0</v>
      </c>
      <c r="O71" s="54">
        <f t="shared" si="40"/>
        <v>0</v>
      </c>
      <c r="P71" s="1"/>
    </row>
    <row r="72" spans="1:16" ht="13" thickBot="1">
      <c r="B72" s="7" t="str">
        <f t="shared" si="5"/>
        <v/>
      </c>
      <c r="C72" s="59">
        <f t="shared" si="6"/>
        <v>2064</v>
      </c>
      <c r="D72" s="60">
        <f>IF(F71+SUM(E$17:E71)=D$10,F71,D$10-SUM(E$17:E71))</f>
        <v>0</v>
      </c>
      <c r="E72" s="380">
        <f t="shared" si="34"/>
        <v>0</v>
      </c>
      <c r="F72" s="60">
        <f t="shared" si="35"/>
        <v>0</v>
      </c>
      <c r="G72" s="381">
        <f t="shared" si="36"/>
        <v>0</v>
      </c>
      <c r="H72" s="361">
        <f t="shared" si="37"/>
        <v>0</v>
      </c>
      <c r="I72" s="63">
        <f t="shared" si="7"/>
        <v>0</v>
      </c>
      <c r="J72" s="52"/>
      <c r="K72" s="130"/>
      <c r="L72" s="64">
        <f t="shared" si="38"/>
        <v>0</v>
      </c>
      <c r="M72" s="130"/>
      <c r="N72" s="64">
        <f t="shared" si="39"/>
        <v>0</v>
      </c>
      <c r="O72" s="64">
        <f t="shared" si="40"/>
        <v>0</v>
      </c>
      <c r="P72" s="1"/>
    </row>
    <row r="73" spans="1:16" ht="12.5">
      <c r="C73" s="12" t="s">
        <v>78</v>
      </c>
      <c r="D73" s="292"/>
      <c r="E73" s="292">
        <f>SUM(E17:E72)</f>
        <v>8402686.9999999981</v>
      </c>
      <c r="F73" s="292"/>
      <c r="G73" s="292">
        <f>SUM(G17:G72)</f>
        <v>30512878.254089169</v>
      </c>
      <c r="H73" s="292">
        <f>SUM(H17:H72)</f>
        <v>30512878.254089169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1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1:16" ht="17.5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2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  <c r="Q85" s="1"/>
    </row>
    <row r="86" spans="1:17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809354.80776179023</v>
      </c>
      <c r="N87" s="386">
        <f>IF(J92&lt;D11,0,VLOOKUP(J92,C17:O72,11))</f>
        <v>809354.80776179023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852485.27752158092</v>
      </c>
      <c r="N88" s="389">
        <f>IF(J92&lt;D11,0,VLOOKUP(J92,C99:P154,7))</f>
        <v>852485.27752158092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SW Shreveport (sub work &amp; tap)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43130.469759790692</v>
      </c>
      <c r="N89" s="391">
        <f>+N88-N87</f>
        <v>43130.469759790692</v>
      </c>
      <c r="O89" s="392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  <c r="Q90" s="1"/>
    </row>
    <row r="91" spans="1:17" ht="13.5" thickBot="1">
      <c r="C91" s="75" t="s">
        <v>85</v>
      </c>
      <c r="D91" s="91" t="str">
        <f>+D9</f>
        <v>TP2007060</v>
      </c>
      <c r="E91" s="76"/>
      <c r="F91" s="76"/>
      <c r="G91" s="76"/>
      <c r="H91" s="76"/>
      <c r="I91" s="76"/>
      <c r="J91" s="95"/>
      <c r="Q91" s="1"/>
    </row>
    <row r="92" spans="1:17" ht="13">
      <c r="C92" s="34" t="s">
        <v>51</v>
      </c>
      <c r="D92" s="362">
        <v>8402687.4800000004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  <c r="Q92" s="1"/>
    </row>
    <row r="93" spans="1:17" ht="12.5">
      <c r="C93" s="34" t="s">
        <v>54</v>
      </c>
      <c r="D93" s="88">
        <f>IF(D11=I10,"",D11)</f>
        <v>2009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3">
        <f>IF(D11=I10,"",D12)</f>
        <v>1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190970.17</v>
      </c>
      <c r="K96" s="292"/>
      <c r="L96" s="292"/>
      <c r="M96" s="292"/>
      <c r="N96" s="292"/>
      <c r="O96" s="292"/>
      <c r="P96" s="1"/>
      <c r="Q96" s="1"/>
    </row>
    <row r="97" spans="1:17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  <c r="Q98" s="1"/>
    </row>
    <row r="99" spans="1:17" ht="12.5">
      <c r="C99" s="50">
        <f>IF(D93= "","-",D93)</f>
        <v>2009</v>
      </c>
      <c r="D99" s="133">
        <v>0</v>
      </c>
      <c r="E99" s="375">
        <v>202696</v>
      </c>
      <c r="F99" s="137">
        <v>8199991</v>
      </c>
      <c r="G99" s="140">
        <v>4099995</v>
      </c>
      <c r="H99" s="396">
        <v>796120</v>
      </c>
      <c r="I99" s="397">
        <v>796120</v>
      </c>
      <c r="J99" s="54">
        <f t="shared" ref="J99:J130" si="41">+I99-H99</f>
        <v>0</v>
      </c>
      <c r="K99" s="54"/>
      <c r="L99" s="112">
        <f t="shared" ref="L99:L104" si="42">H99</f>
        <v>796120</v>
      </c>
      <c r="M99" s="53">
        <f t="shared" ref="M99:M130" si="43">IF(L99&lt;&gt;0,+H99-L99,0)</f>
        <v>0</v>
      </c>
      <c r="N99" s="112">
        <f t="shared" ref="N99:N104" si="44">I99</f>
        <v>796120</v>
      </c>
      <c r="O99" s="53">
        <f t="shared" ref="O99:O130" si="45">IF(N99&lt;&gt;0,+I99-N99,0)</f>
        <v>0</v>
      </c>
      <c r="P99" s="53">
        <f t="shared" ref="P99:P130" si="46">+O99-M99</f>
        <v>0</v>
      </c>
      <c r="Q99" s="1"/>
    </row>
    <row r="100" spans="1:17" ht="12.5">
      <c r="B100" s="7" t="str">
        <f>IF(D100=F99,"","IU")</f>
        <v>IU</v>
      </c>
      <c r="C100" s="50">
        <f>IF(D93="","-",+C99+1)</f>
        <v>2010</v>
      </c>
      <c r="D100" s="133">
        <v>8199991.4800000004</v>
      </c>
      <c r="E100" s="375">
        <v>204943.59707317073</v>
      </c>
      <c r="F100" s="137">
        <v>7995047.8829268301</v>
      </c>
      <c r="G100" s="137">
        <v>8097519.6814634148</v>
      </c>
      <c r="H100" s="375">
        <v>1541731.3961161568</v>
      </c>
      <c r="I100" s="374">
        <v>1541731.3961161568</v>
      </c>
      <c r="J100" s="54">
        <f t="shared" si="41"/>
        <v>0</v>
      </c>
      <c r="K100" s="54"/>
      <c r="L100" s="113">
        <f t="shared" si="42"/>
        <v>1541731.3961161568</v>
      </c>
      <c r="M100" s="54">
        <f t="shared" si="43"/>
        <v>0</v>
      </c>
      <c r="N100" s="113">
        <f t="shared" si="44"/>
        <v>1541731.3961161568</v>
      </c>
      <c r="O100" s="54">
        <f t="shared" si="45"/>
        <v>0</v>
      </c>
      <c r="P100" s="54">
        <f t="shared" si="46"/>
        <v>0</v>
      </c>
      <c r="Q100" s="1"/>
    </row>
    <row r="101" spans="1:17" ht="12.5">
      <c r="B101" s="7" t="str">
        <f t="shared" ref="B101:B154" si="47">IF(D101=F100,"","IU")</f>
        <v/>
      </c>
      <c r="C101" s="50">
        <f>IF(D93="","-",+C100+1)</f>
        <v>2011</v>
      </c>
      <c r="D101" s="133">
        <v>7995047.8829268301</v>
      </c>
      <c r="E101" s="376">
        <v>200063.98761904764</v>
      </c>
      <c r="F101" s="137">
        <v>7794983.8953077821</v>
      </c>
      <c r="G101" s="137">
        <v>7895015.8891173061</v>
      </c>
      <c r="H101" s="375">
        <v>1387315.6975317788</v>
      </c>
      <c r="I101" s="374">
        <v>1387315.6975317788</v>
      </c>
      <c r="J101" s="54">
        <f t="shared" si="41"/>
        <v>0</v>
      </c>
      <c r="K101" s="54"/>
      <c r="L101" s="113">
        <f t="shared" si="42"/>
        <v>1387315.6975317788</v>
      </c>
      <c r="M101" s="54">
        <f t="shared" si="43"/>
        <v>0</v>
      </c>
      <c r="N101" s="113">
        <f t="shared" si="44"/>
        <v>1387315.6975317788</v>
      </c>
      <c r="O101" s="54">
        <f t="shared" si="45"/>
        <v>0</v>
      </c>
      <c r="P101" s="54">
        <f t="shared" si="46"/>
        <v>0</v>
      </c>
      <c r="Q101" s="1"/>
    </row>
    <row r="102" spans="1:17" ht="12.5">
      <c r="B102" s="7" t="str">
        <f t="shared" si="47"/>
        <v/>
      </c>
      <c r="C102" s="50">
        <f>IF(D93="","-",+C101+1)</f>
        <v>2012</v>
      </c>
      <c r="D102" s="133">
        <v>7794983.8953077821</v>
      </c>
      <c r="E102" s="375">
        <v>200063.98761904764</v>
      </c>
      <c r="F102" s="137">
        <v>7594919.9076887341</v>
      </c>
      <c r="G102" s="137">
        <v>7694951.9014982581</v>
      </c>
      <c r="H102" s="375">
        <v>1332406.4149067886</v>
      </c>
      <c r="I102" s="374">
        <v>1332406.4149067886</v>
      </c>
      <c r="J102" s="54">
        <f t="shared" si="41"/>
        <v>0</v>
      </c>
      <c r="K102" s="54"/>
      <c r="L102" s="113">
        <f t="shared" si="42"/>
        <v>1332406.4149067886</v>
      </c>
      <c r="M102" s="54">
        <f t="shared" si="43"/>
        <v>0</v>
      </c>
      <c r="N102" s="113">
        <f t="shared" si="44"/>
        <v>1332406.4149067886</v>
      </c>
      <c r="O102" s="54">
        <f t="shared" si="45"/>
        <v>0</v>
      </c>
      <c r="P102" s="54">
        <f t="shared" si="46"/>
        <v>0</v>
      </c>
      <c r="Q102" s="1"/>
    </row>
    <row r="103" spans="1:17" ht="12.5">
      <c r="B103" s="7" t="str">
        <f t="shared" si="47"/>
        <v/>
      </c>
      <c r="C103" s="50">
        <f>IF(D93="","-",+C102+1)</f>
        <v>2013</v>
      </c>
      <c r="D103" s="133">
        <v>7594919.9076887341</v>
      </c>
      <c r="E103" s="375">
        <v>200063.98761904764</v>
      </c>
      <c r="F103" s="137">
        <v>7394855.9200696861</v>
      </c>
      <c r="G103" s="137">
        <v>7494887.9138792101</v>
      </c>
      <c r="H103" s="375">
        <v>1214060.1321062704</v>
      </c>
      <c r="I103" s="374">
        <v>1214060.1321062704</v>
      </c>
      <c r="J103" s="54">
        <v>0</v>
      </c>
      <c r="K103" s="54"/>
      <c r="L103" s="113">
        <f t="shared" si="42"/>
        <v>1214060.1321062704</v>
      </c>
      <c r="M103" s="54">
        <f t="shared" ref="M103:M108" si="48">IF(L103&lt;&gt;0,+H103-L103,0)</f>
        <v>0</v>
      </c>
      <c r="N103" s="113">
        <f t="shared" si="44"/>
        <v>1214060.1321062704</v>
      </c>
      <c r="O103" s="54">
        <f t="shared" ref="O103:O108" si="49">IF(N103&lt;&gt;0,+I103-N103,0)</f>
        <v>0</v>
      </c>
      <c r="P103" s="54">
        <f t="shared" ref="P103:P108" si="50">+O103-M103</f>
        <v>0</v>
      </c>
      <c r="Q103" s="1"/>
    </row>
    <row r="104" spans="1:17" ht="12.5">
      <c r="B104" s="7" t="str">
        <f t="shared" si="47"/>
        <v/>
      </c>
      <c r="C104" s="50">
        <f>IF(D93="","-",+C103+1)</f>
        <v>2014</v>
      </c>
      <c r="D104" s="133">
        <v>7394855.9200696861</v>
      </c>
      <c r="E104" s="375">
        <v>200063.98761904764</v>
      </c>
      <c r="F104" s="137">
        <v>7194791.9324506382</v>
      </c>
      <c r="G104" s="137">
        <v>7294823.9262601621</v>
      </c>
      <c r="H104" s="375">
        <v>1191601.6940490135</v>
      </c>
      <c r="I104" s="374">
        <v>1191601.6940490135</v>
      </c>
      <c r="J104" s="54">
        <v>0</v>
      </c>
      <c r="K104" s="54"/>
      <c r="L104" s="113">
        <f t="shared" si="42"/>
        <v>1191601.6940490135</v>
      </c>
      <c r="M104" s="54">
        <f t="shared" si="48"/>
        <v>0</v>
      </c>
      <c r="N104" s="113">
        <f t="shared" si="44"/>
        <v>1191601.6940490135</v>
      </c>
      <c r="O104" s="54">
        <f t="shared" si="49"/>
        <v>0</v>
      </c>
      <c r="P104" s="54">
        <f t="shared" si="50"/>
        <v>0</v>
      </c>
      <c r="Q104" s="1"/>
    </row>
    <row r="105" spans="1:17" ht="12.5">
      <c r="B105" s="7" t="str">
        <f t="shared" si="47"/>
        <v/>
      </c>
      <c r="C105" s="50">
        <f>IF(D93="","-",+C104+1)</f>
        <v>2015</v>
      </c>
      <c r="D105" s="133">
        <v>7194791.9324506382</v>
      </c>
      <c r="E105" s="375">
        <v>200063.98761904764</v>
      </c>
      <c r="F105" s="137">
        <v>6994727.9448315902</v>
      </c>
      <c r="G105" s="137">
        <v>7094759.9386411142</v>
      </c>
      <c r="H105" s="375">
        <v>1134932.5435262297</v>
      </c>
      <c r="I105" s="374">
        <v>1134932.5435262297</v>
      </c>
      <c r="J105" s="54">
        <f t="shared" si="41"/>
        <v>0</v>
      </c>
      <c r="K105" s="54"/>
      <c r="L105" s="113">
        <f t="shared" ref="L105:L110" si="51">H105</f>
        <v>1134932.5435262297</v>
      </c>
      <c r="M105" s="54">
        <f t="shared" si="48"/>
        <v>0</v>
      </c>
      <c r="N105" s="113">
        <f t="shared" ref="N105:N110" si="52">I105</f>
        <v>1134932.5435262297</v>
      </c>
      <c r="O105" s="54">
        <f t="shared" si="49"/>
        <v>0</v>
      </c>
      <c r="P105" s="54">
        <f t="shared" si="50"/>
        <v>0</v>
      </c>
      <c r="Q105" s="1"/>
    </row>
    <row r="106" spans="1:17" ht="12.5">
      <c r="B106" s="7" t="str">
        <f t="shared" si="47"/>
        <v/>
      </c>
      <c r="C106" s="50">
        <f>IF(D93="","-",+C105+1)</f>
        <v>2016</v>
      </c>
      <c r="D106" s="133">
        <v>6994727.9448315902</v>
      </c>
      <c r="E106" s="375">
        <v>195411.33674418606</v>
      </c>
      <c r="F106" s="137">
        <v>6799316.6080874037</v>
      </c>
      <c r="G106" s="137">
        <v>6897022.2764594965</v>
      </c>
      <c r="H106" s="375">
        <v>1070988.2339652905</v>
      </c>
      <c r="I106" s="374">
        <v>1070988.2339652905</v>
      </c>
      <c r="J106" s="54">
        <f t="shared" si="41"/>
        <v>0</v>
      </c>
      <c r="K106" s="54"/>
      <c r="L106" s="113">
        <f t="shared" si="51"/>
        <v>1070988.2339652905</v>
      </c>
      <c r="M106" s="54">
        <f t="shared" si="48"/>
        <v>0</v>
      </c>
      <c r="N106" s="113">
        <f t="shared" si="52"/>
        <v>1070988.2339652905</v>
      </c>
      <c r="O106" s="54">
        <f t="shared" si="49"/>
        <v>0</v>
      </c>
      <c r="P106" s="54">
        <f t="shared" si="50"/>
        <v>0</v>
      </c>
      <c r="Q106" s="1"/>
    </row>
    <row r="107" spans="1:17" ht="12.5">
      <c r="B107" s="7" t="str">
        <f t="shared" si="47"/>
        <v/>
      </c>
      <c r="C107" s="50">
        <f>IF(D93="","-",+C106+1)</f>
        <v>2017</v>
      </c>
      <c r="D107" s="133">
        <v>6799316.6080874037</v>
      </c>
      <c r="E107" s="375">
        <v>200063.98761904764</v>
      </c>
      <c r="F107" s="137">
        <v>6599252.6204683557</v>
      </c>
      <c r="G107" s="137">
        <v>6699284.6142778797</v>
      </c>
      <c r="H107" s="375">
        <v>1013835.8551552552</v>
      </c>
      <c r="I107" s="374">
        <v>1013835.8551552552</v>
      </c>
      <c r="J107" s="54">
        <f t="shared" si="41"/>
        <v>0</v>
      </c>
      <c r="K107" s="54"/>
      <c r="L107" s="113">
        <f t="shared" si="51"/>
        <v>1013835.8551552552</v>
      </c>
      <c r="M107" s="54">
        <f t="shared" si="48"/>
        <v>0</v>
      </c>
      <c r="N107" s="113">
        <f t="shared" si="52"/>
        <v>1013835.8551552552</v>
      </c>
      <c r="O107" s="54">
        <f t="shared" si="49"/>
        <v>0</v>
      </c>
      <c r="P107" s="54">
        <f t="shared" si="50"/>
        <v>0</v>
      </c>
      <c r="Q107" s="1"/>
    </row>
    <row r="108" spans="1:17" ht="12.5">
      <c r="B108" s="7" t="str">
        <f t="shared" si="47"/>
        <v/>
      </c>
      <c r="C108" s="50">
        <f>IF(D93="","-",+C107+1)</f>
        <v>2018</v>
      </c>
      <c r="D108" s="133">
        <v>6599252.6204683557</v>
      </c>
      <c r="E108" s="375">
        <v>200063.98761904764</v>
      </c>
      <c r="F108" s="137">
        <v>6399188.6328493077</v>
      </c>
      <c r="G108" s="137">
        <v>6499220.6266588317</v>
      </c>
      <c r="H108" s="375">
        <v>886411.49004878511</v>
      </c>
      <c r="I108" s="374">
        <v>886411.49004878511</v>
      </c>
      <c r="J108" s="54">
        <f t="shared" si="41"/>
        <v>0</v>
      </c>
      <c r="K108" s="54"/>
      <c r="L108" s="113">
        <f t="shared" si="51"/>
        <v>886411.49004878511</v>
      </c>
      <c r="M108" s="54">
        <f t="shared" si="48"/>
        <v>0</v>
      </c>
      <c r="N108" s="113">
        <f t="shared" si="52"/>
        <v>886411.49004878511</v>
      </c>
      <c r="O108" s="54">
        <f t="shared" si="49"/>
        <v>0</v>
      </c>
      <c r="P108" s="54">
        <f t="shared" si="50"/>
        <v>0</v>
      </c>
      <c r="Q108" s="1"/>
    </row>
    <row r="109" spans="1:17" ht="12.5">
      <c r="B109" s="7" t="str">
        <f t="shared" si="47"/>
        <v/>
      </c>
      <c r="C109" s="50">
        <f>IF(D93="","-",+C108+1)</f>
        <v>2019</v>
      </c>
      <c r="D109" s="133">
        <v>6399188.6328493077</v>
      </c>
      <c r="E109" s="375">
        <v>195411.33674418606</v>
      </c>
      <c r="F109" s="137">
        <v>6203777.2961051213</v>
      </c>
      <c r="G109" s="137">
        <v>6301482.964477215</v>
      </c>
      <c r="H109" s="375">
        <v>869925.51728731813</v>
      </c>
      <c r="I109" s="374">
        <v>869925.51728731813</v>
      </c>
      <c r="J109" s="54">
        <f t="shared" si="41"/>
        <v>0</v>
      </c>
      <c r="K109" s="54"/>
      <c r="L109" s="113">
        <f t="shared" si="51"/>
        <v>869925.51728731813</v>
      </c>
      <c r="M109" s="54">
        <f t="shared" ref="M109:M110" si="53">IF(L109&lt;&gt;0,+H109-L109,0)</f>
        <v>0</v>
      </c>
      <c r="N109" s="113">
        <f t="shared" si="52"/>
        <v>869925.51728731813</v>
      </c>
      <c r="O109" s="54">
        <f t="shared" si="45"/>
        <v>0</v>
      </c>
      <c r="P109" s="54">
        <f t="shared" si="46"/>
        <v>0</v>
      </c>
      <c r="Q109" s="1"/>
    </row>
    <row r="110" spans="1:17" ht="12.5">
      <c r="B110" s="7" t="str">
        <f t="shared" si="47"/>
        <v/>
      </c>
      <c r="C110" s="50">
        <f>IF(D93="","-",+C109+1)</f>
        <v>2020</v>
      </c>
      <c r="D110" s="133">
        <v>6203777.2961051213</v>
      </c>
      <c r="E110" s="375">
        <v>200063.98761904764</v>
      </c>
      <c r="F110" s="137">
        <v>6003713.3084860733</v>
      </c>
      <c r="G110" s="137">
        <v>6103745.3022955973</v>
      </c>
      <c r="H110" s="375">
        <v>856667.26239535783</v>
      </c>
      <c r="I110" s="374">
        <v>856667.26239535783</v>
      </c>
      <c r="J110" s="54">
        <f t="shared" si="41"/>
        <v>0</v>
      </c>
      <c r="K110" s="54"/>
      <c r="L110" s="113">
        <f t="shared" si="51"/>
        <v>856667.26239535783</v>
      </c>
      <c r="M110" s="54">
        <f t="shared" si="53"/>
        <v>0</v>
      </c>
      <c r="N110" s="113">
        <f t="shared" si="52"/>
        <v>856667.26239535783</v>
      </c>
      <c r="O110" s="54">
        <f t="shared" si="45"/>
        <v>0</v>
      </c>
      <c r="P110" s="54">
        <f t="shared" si="46"/>
        <v>0</v>
      </c>
      <c r="Q110" s="1"/>
    </row>
    <row r="111" spans="1:17" ht="12.5">
      <c r="B111" s="7" t="str">
        <f t="shared" si="47"/>
        <v/>
      </c>
      <c r="C111" s="50">
        <f>IF(D93="","-",+C110+1)</f>
        <v>2021</v>
      </c>
      <c r="D111" s="133">
        <v>6003713.3084860733</v>
      </c>
      <c r="E111" s="375">
        <v>204943.59707317073</v>
      </c>
      <c r="F111" s="137">
        <v>5798769.7114129029</v>
      </c>
      <c r="G111" s="137">
        <v>5901241.5099494886</v>
      </c>
      <c r="H111" s="375">
        <v>874818.46170823427</v>
      </c>
      <c r="I111" s="374">
        <v>874818.46170823427</v>
      </c>
      <c r="J111" s="54">
        <f t="shared" si="41"/>
        <v>0</v>
      </c>
      <c r="K111" s="54"/>
      <c r="L111" s="113">
        <f t="shared" ref="L111" si="54">H111</f>
        <v>874818.46170823427</v>
      </c>
      <c r="M111" s="54">
        <f t="shared" ref="M111" si="55">IF(L111&lt;&gt;0,+H111-L111,0)</f>
        <v>0</v>
      </c>
      <c r="N111" s="113">
        <f t="shared" ref="N111" si="56">I111</f>
        <v>874818.46170823427</v>
      </c>
      <c r="O111" s="54">
        <f t="shared" ref="O111" si="57">IF(N111&lt;&gt;0,+I111-N111,0)</f>
        <v>0</v>
      </c>
      <c r="P111" s="54">
        <f t="shared" ref="P111" si="58">+O111-M111</f>
        <v>0</v>
      </c>
      <c r="Q111" s="1"/>
    </row>
    <row r="112" spans="1:17" ht="12.5">
      <c r="B112" s="7"/>
      <c r="C112" s="460">
        <f>IF(D93="","-",+C111+1)</f>
        <v>2022</v>
      </c>
      <c r="D112" s="133">
        <v>5798769.7114129029</v>
      </c>
      <c r="E112" s="375">
        <v>200063.98761904764</v>
      </c>
      <c r="F112" s="137">
        <v>5598705.7237938549</v>
      </c>
      <c r="G112" s="137">
        <v>5698737.7176033789</v>
      </c>
      <c r="H112" s="375">
        <v>869425.42799317313</v>
      </c>
      <c r="I112" s="374">
        <v>869425.42799317313</v>
      </c>
      <c r="J112" s="54">
        <f t="shared" si="41"/>
        <v>0</v>
      </c>
      <c r="K112" s="54"/>
      <c r="L112" s="113">
        <f t="shared" ref="L112:L113" si="59">H112</f>
        <v>869425.42799317313</v>
      </c>
      <c r="M112" s="54">
        <f t="shared" ref="M112:M113" si="60">IF(L112&lt;&gt;0,+H112-L112,0)</f>
        <v>0</v>
      </c>
      <c r="N112" s="113">
        <f t="shared" ref="N112:N113" si="61">I112</f>
        <v>869425.42799317313</v>
      </c>
      <c r="O112" s="54">
        <f t="shared" ref="O112:O113" si="62">IF(N112&lt;&gt;0,+I112-N112,0)</f>
        <v>0</v>
      </c>
      <c r="P112" s="54">
        <f t="shared" ref="P112:P113" si="63">+O112-M112</f>
        <v>0</v>
      </c>
      <c r="Q112" s="1"/>
    </row>
    <row r="113" spans="2:17" ht="12.5">
      <c r="B113" s="7" t="str">
        <f t="shared" si="47"/>
        <v/>
      </c>
      <c r="C113" s="50">
        <f>IF(D93="","-",+C112+1)</f>
        <v>2023</v>
      </c>
      <c r="D113" s="133">
        <v>5598705.7237938549</v>
      </c>
      <c r="E113" s="375">
        <v>190970.17</v>
      </c>
      <c r="F113" s="137">
        <v>5407735.553793855</v>
      </c>
      <c r="G113" s="137">
        <v>5503220.638793855</v>
      </c>
      <c r="H113" s="375">
        <v>869875.29346882575</v>
      </c>
      <c r="I113" s="374">
        <v>869875.29346882575</v>
      </c>
      <c r="J113" s="54">
        <f t="shared" si="41"/>
        <v>0</v>
      </c>
      <c r="K113" s="54"/>
      <c r="L113" s="113">
        <f t="shared" si="59"/>
        <v>869875.29346882575</v>
      </c>
      <c r="M113" s="54">
        <f t="shared" si="60"/>
        <v>0</v>
      </c>
      <c r="N113" s="113">
        <f t="shared" si="61"/>
        <v>869875.29346882575</v>
      </c>
      <c r="O113" s="54">
        <f t="shared" si="62"/>
        <v>0</v>
      </c>
      <c r="P113" s="54">
        <f t="shared" si="63"/>
        <v>0</v>
      </c>
      <c r="Q113" s="1"/>
    </row>
    <row r="114" spans="2:17" ht="12.5">
      <c r="B114" s="7" t="str">
        <f t="shared" si="47"/>
        <v/>
      </c>
      <c r="C114" s="50">
        <f>IF(D93="","-",+C113+1)</f>
        <v>2024</v>
      </c>
      <c r="D114" s="12">
        <f>IF(F113+SUM(E$99:E113)=D$92,F113,D$92-SUM(E$99:E113))</f>
        <v>5407735.553793855</v>
      </c>
      <c r="E114" s="377">
        <f>IF(+J96&lt;F113,J96,D114)</f>
        <v>190970.17</v>
      </c>
      <c r="F114" s="55">
        <f t="shared" ref="F114:F130" si="64">+D114-E114</f>
        <v>5216765.3837938551</v>
      </c>
      <c r="G114" s="55">
        <f t="shared" ref="G114:G130" si="65">+(F114+D114)/2</f>
        <v>5312250.468793855</v>
      </c>
      <c r="H114" s="379">
        <f t="shared" ref="H114:H154" si="66">+J$94*G114+E114</f>
        <v>852485.27752158092</v>
      </c>
      <c r="I114" s="398">
        <f t="shared" ref="I114:I154" si="67">+J$95*G114+E114</f>
        <v>852485.27752158092</v>
      </c>
      <c r="J114" s="54">
        <f t="shared" si="41"/>
        <v>0</v>
      </c>
      <c r="K114" s="54"/>
      <c r="L114" s="129"/>
      <c r="M114" s="54">
        <f t="shared" si="43"/>
        <v>0</v>
      </c>
      <c r="N114" s="129"/>
      <c r="O114" s="54">
        <f t="shared" si="45"/>
        <v>0</v>
      </c>
      <c r="P114" s="54">
        <f t="shared" si="46"/>
        <v>0</v>
      </c>
      <c r="Q114" s="1"/>
    </row>
    <row r="115" spans="2:17" ht="12.5">
      <c r="B115" s="7" t="str">
        <f t="shared" si="47"/>
        <v/>
      </c>
      <c r="C115" s="50">
        <f>IF(D93="","-",+C114+1)</f>
        <v>2025</v>
      </c>
      <c r="D115" s="12">
        <f>IF(F114+SUM(E$99:E114)=D$92,F114,D$92-SUM(E$99:E114))</f>
        <v>5216765.3837938551</v>
      </c>
      <c r="E115" s="377">
        <f>IF(+J96&lt;F114,J96,D115)</f>
        <v>190970.17</v>
      </c>
      <c r="F115" s="55">
        <f t="shared" si="64"/>
        <v>5025795.2137938552</v>
      </c>
      <c r="G115" s="55">
        <f t="shared" si="65"/>
        <v>5121280.2987938551</v>
      </c>
      <c r="H115" s="379">
        <f t="shared" si="66"/>
        <v>828704.46122101822</v>
      </c>
      <c r="I115" s="398">
        <f t="shared" si="67"/>
        <v>828704.46122101822</v>
      </c>
      <c r="J115" s="54">
        <f t="shared" si="41"/>
        <v>0</v>
      </c>
      <c r="K115" s="54"/>
      <c r="L115" s="129"/>
      <c r="M115" s="54">
        <f t="shared" si="43"/>
        <v>0</v>
      </c>
      <c r="N115" s="129"/>
      <c r="O115" s="54">
        <f t="shared" si="45"/>
        <v>0</v>
      </c>
      <c r="P115" s="54">
        <f t="shared" si="46"/>
        <v>0</v>
      </c>
      <c r="Q115" s="1"/>
    </row>
    <row r="116" spans="2:17" ht="12.5">
      <c r="B116" s="7" t="str">
        <f t="shared" si="47"/>
        <v/>
      </c>
      <c r="C116" s="50">
        <f>IF(D93="","-",+C115+1)</f>
        <v>2026</v>
      </c>
      <c r="D116" s="12">
        <f>IF(F115+SUM(E$99:E115)=D$92,F115,D$92-SUM(E$99:E115))</f>
        <v>5025795.2137938552</v>
      </c>
      <c r="E116" s="377">
        <f>IF(+J96&lt;F115,J96,D116)</f>
        <v>190970.17</v>
      </c>
      <c r="F116" s="55">
        <f t="shared" si="64"/>
        <v>4834825.0437938552</v>
      </c>
      <c r="G116" s="55">
        <f t="shared" si="65"/>
        <v>4930310.1287938552</v>
      </c>
      <c r="H116" s="379">
        <f t="shared" si="66"/>
        <v>804923.64492045552</v>
      </c>
      <c r="I116" s="398">
        <f t="shared" si="67"/>
        <v>804923.64492045552</v>
      </c>
      <c r="J116" s="54">
        <f t="shared" si="41"/>
        <v>0</v>
      </c>
      <c r="K116" s="54"/>
      <c r="L116" s="129"/>
      <c r="M116" s="54">
        <f t="shared" si="43"/>
        <v>0</v>
      </c>
      <c r="N116" s="129"/>
      <c r="O116" s="54">
        <f t="shared" si="45"/>
        <v>0</v>
      </c>
      <c r="P116" s="54">
        <f t="shared" si="46"/>
        <v>0</v>
      </c>
      <c r="Q116" s="1"/>
    </row>
    <row r="117" spans="2:17" ht="12.5">
      <c r="B117" s="7" t="str">
        <f t="shared" si="47"/>
        <v/>
      </c>
      <c r="C117" s="50">
        <f>IF(D93="","-",+C116+1)</f>
        <v>2027</v>
      </c>
      <c r="D117" s="12">
        <f>IF(F116+SUM(E$99:E116)=D$92,F116,D$92-SUM(E$99:E116))</f>
        <v>4834825.0437938552</v>
      </c>
      <c r="E117" s="377">
        <f>IF(+J96&lt;F116,J96,D117)</f>
        <v>190970.17</v>
      </c>
      <c r="F117" s="55">
        <f t="shared" si="64"/>
        <v>4643854.8737938553</v>
      </c>
      <c r="G117" s="55">
        <f t="shared" si="65"/>
        <v>4739339.9587938553</v>
      </c>
      <c r="H117" s="379">
        <f t="shared" si="66"/>
        <v>781142.82861989294</v>
      </c>
      <c r="I117" s="398">
        <f t="shared" si="67"/>
        <v>781142.82861989294</v>
      </c>
      <c r="J117" s="54">
        <f t="shared" si="41"/>
        <v>0</v>
      </c>
      <c r="K117" s="54"/>
      <c r="L117" s="129"/>
      <c r="M117" s="54">
        <f t="shared" si="43"/>
        <v>0</v>
      </c>
      <c r="N117" s="129"/>
      <c r="O117" s="54">
        <f t="shared" si="45"/>
        <v>0</v>
      </c>
      <c r="P117" s="54">
        <f t="shared" si="46"/>
        <v>0</v>
      </c>
      <c r="Q117" s="1"/>
    </row>
    <row r="118" spans="2:17" ht="12.5">
      <c r="B118" s="7" t="str">
        <f t="shared" si="47"/>
        <v/>
      </c>
      <c r="C118" s="50">
        <f>IF(D93="","-",+C117+1)</f>
        <v>2028</v>
      </c>
      <c r="D118" s="12">
        <f>IF(F117+SUM(E$99:E117)=D$92,F117,D$92-SUM(E$99:E117))</f>
        <v>4643854.8737938553</v>
      </c>
      <c r="E118" s="377">
        <f>IF(+J96&lt;F117,J96,D118)</f>
        <v>190970.17</v>
      </c>
      <c r="F118" s="55">
        <f t="shared" si="64"/>
        <v>4452884.7037938554</v>
      </c>
      <c r="G118" s="55">
        <f t="shared" si="65"/>
        <v>4548369.7887938553</v>
      </c>
      <c r="H118" s="379">
        <f t="shared" si="66"/>
        <v>757362.01231933024</v>
      </c>
      <c r="I118" s="398">
        <f t="shared" si="67"/>
        <v>757362.01231933024</v>
      </c>
      <c r="J118" s="54">
        <f t="shared" si="41"/>
        <v>0</v>
      </c>
      <c r="K118" s="54"/>
      <c r="L118" s="129"/>
      <c r="M118" s="54">
        <f t="shared" si="43"/>
        <v>0</v>
      </c>
      <c r="N118" s="129"/>
      <c r="O118" s="54">
        <f t="shared" si="45"/>
        <v>0</v>
      </c>
      <c r="P118" s="54">
        <f t="shared" si="46"/>
        <v>0</v>
      </c>
      <c r="Q118" s="1"/>
    </row>
    <row r="119" spans="2:17" ht="12.5">
      <c r="B119" s="7" t="str">
        <f t="shared" si="47"/>
        <v/>
      </c>
      <c r="C119" s="50">
        <f>IF(D93="","-",+C118+1)</f>
        <v>2029</v>
      </c>
      <c r="D119" s="12">
        <f>IF(F118+SUM(E$99:E118)=D$92,F118,D$92-SUM(E$99:E118))</f>
        <v>4452884.7037938554</v>
      </c>
      <c r="E119" s="377">
        <f>IF(+J96&lt;F118,J96,D119)</f>
        <v>190970.17</v>
      </c>
      <c r="F119" s="55">
        <f t="shared" si="64"/>
        <v>4261914.5337938555</v>
      </c>
      <c r="G119" s="55">
        <f t="shared" si="65"/>
        <v>4357399.6187938554</v>
      </c>
      <c r="H119" s="379">
        <f t="shared" si="66"/>
        <v>733581.19601876754</v>
      </c>
      <c r="I119" s="398">
        <f t="shared" si="67"/>
        <v>733581.19601876754</v>
      </c>
      <c r="J119" s="54">
        <f t="shared" si="41"/>
        <v>0</v>
      </c>
      <c r="K119" s="54"/>
      <c r="L119" s="129"/>
      <c r="M119" s="54">
        <f t="shared" si="43"/>
        <v>0</v>
      </c>
      <c r="N119" s="129"/>
      <c r="O119" s="54">
        <f t="shared" si="45"/>
        <v>0</v>
      </c>
      <c r="P119" s="54">
        <f t="shared" si="46"/>
        <v>0</v>
      </c>
      <c r="Q119" s="1"/>
    </row>
    <row r="120" spans="2:17" ht="12.5">
      <c r="B120" s="7" t="str">
        <f t="shared" si="47"/>
        <v/>
      </c>
      <c r="C120" s="50">
        <f>IF(D93="","-",+C119+1)</f>
        <v>2030</v>
      </c>
      <c r="D120" s="12">
        <f>IF(F119+SUM(E$99:E119)=D$92,F119,D$92-SUM(E$99:E119))</f>
        <v>4261914.5337938555</v>
      </c>
      <c r="E120" s="377">
        <f>IF(+J96&lt;F119,J96,D120)</f>
        <v>190970.17</v>
      </c>
      <c r="F120" s="55">
        <f t="shared" si="64"/>
        <v>4070944.3637938555</v>
      </c>
      <c r="G120" s="55">
        <f t="shared" si="65"/>
        <v>4166429.4487938555</v>
      </c>
      <c r="H120" s="379">
        <f t="shared" si="66"/>
        <v>709800.37971820496</v>
      </c>
      <c r="I120" s="398">
        <f t="shared" si="67"/>
        <v>709800.37971820496</v>
      </c>
      <c r="J120" s="54">
        <f t="shared" si="41"/>
        <v>0</v>
      </c>
      <c r="K120" s="54"/>
      <c r="L120" s="129"/>
      <c r="M120" s="54">
        <f t="shared" si="43"/>
        <v>0</v>
      </c>
      <c r="N120" s="129"/>
      <c r="O120" s="54">
        <f t="shared" si="45"/>
        <v>0</v>
      </c>
      <c r="P120" s="54">
        <f t="shared" si="46"/>
        <v>0</v>
      </c>
      <c r="Q120" s="1"/>
    </row>
    <row r="121" spans="2:17" ht="12.5">
      <c r="B121" s="7" t="str">
        <f t="shared" si="47"/>
        <v/>
      </c>
      <c r="C121" s="50">
        <f>IF(D93="","-",+C120+1)</f>
        <v>2031</v>
      </c>
      <c r="D121" s="12">
        <f>IF(F120+SUM(E$99:E120)=D$92,F120,D$92-SUM(E$99:E120))</f>
        <v>4070944.3637938555</v>
      </c>
      <c r="E121" s="377">
        <f>IF(+J96&lt;F120,J96,D121)</f>
        <v>190970.17</v>
      </c>
      <c r="F121" s="55">
        <f t="shared" si="64"/>
        <v>3879974.1937938556</v>
      </c>
      <c r="G121" s="55">
        <f t="shared" si="65"/>
        <v>3975459.2787938556</v>
      </c>
      <c r="H121" s="379">
        <f t="shared" si="66"/>
        <v>686019.56341764226</v>
      </c>
      <c r="I121" s="398">
        <f t="shared" si="67"/>
        <v>686019.56341764226</v>
      </c>
      <c r="J121" s="54">
        <f t="shared" si="41"/>
        <v>0</v>
      </c>
      <c r="K121" s="54"/>
      <c r="L121" s="129"/>
      <c r="M121" s="54">
        <f t="shared" si="43"/>
        <v>0</v>
      </c>
      <c r="N121" s="129"/>
      <c r="O121" s="54">
        <f t="shared" si="45"/>
        <v>0</v>
      </c>
      <c r="P121" s="54">
        <f t="shared" si="46"/>
        <v>0</v>
      </c>
      <c r="Q121" s="1"/>
    </row>
    <row r="122" spans="2:17" ht="12.5">
      <c r="B122" s="7" t="str">
        <f t="shared" si="47"/>
        <v/>
      </c>
      <c r="C122" s="50">
        <f>IF(D93="","-",+C121+1)</f>
        <v>2032</v>
      </c>
      <c r="D122" s="12">
        <f>IF(F121+SUM(E$99:E121)=D$92,F121,D$92-SUM(E$99:E121))</f>
        <v>3879974.1937938556</v>
      </c>
      <c r="E122" s="377">
        <f>IF(+J96&lt;F121,J96,D122)</f>
        <v>190970.17</v>
      </c>
      <c r="F122" s="55">
        <f t="shared" si="64"/>
        <v>3689004.0237938557</v>
      </c>
      <c r="G122" s="55">
        <f t="shared" si="65"/>
        <v>3784489.1087938556</v>
      </c>
      <c r="H122" s="379">
        <f t="shared" si="66"/>
        <v>662238.74711707956</v>
      </c>
      <c r="I122" s="398">
        <f t="shared" si="67"/>
        <v>662238.74711707956</v>
      </c>
      <c r="J122" s="54">
        <f t="shared" si="41"/>
        <v>0</v>
      </c>
      <c r="K122" s="54"/>
      <c r="L122" s="129"/>
      <c r="M122" s="54">
        <f t="shared" si="43"/>
        <v>0</v>
      </c>
      <c r="N122" s="129"/>
      <c r="O122" s="54">
        <f t="shared" si="45"/>
        <v>0</v>
      </c>
      <c r="P122" s="54">
        <f t="shared" si="46"/>
        <v>0</v>
      </c>
      <c r="Q122" s="1"/>
    </row>
    <row r="123" spans="2:17" ht="12.5">
      <c r="B123" s="7" t="str">
        <f t="shared" si="47"/>
        <v/>
      </c>
      <c r="C123" s="50">
        <f>IF(D93="","-",+C122+1)</f>
        <v>2033</v>
      </c>
      <c r="D123" s="12">
        <f>IF(F122+SUM(E$99:E122)=D$92,F122,D$92-SUM(E$99:E122))</f>
        <v>3689004.0237938557</v>
      </c>
      <c r="E123" s="377">
        <f>IF(+J96&lt;F122,J96,D123)</f>
        <v>190970.17</v>
      </c>
      <c r="F123" s="55">
        <f t="shared" si="64"/>
        <v>3498033.8537938558</v>
      </c>
      <c r="G123" s="55">
        <f t="shared" si="65"/>
        <v>3593518.9387938557</v>
      </c>
      <c r="H123" s="379">
        <f t="shared" si="66"/>
        <v>638457.93081651698</v>
      </c>
      <c r="I123" s="398">
        <f t="shared" si="67"/>
        <v>638457.93081651698</v>
      </c>
      <c r="J123" s="54">
        <f t="shared" si="41"/>
        <v>0</v>
      </c>
      <c r="K123" s="54"/>
      <c r="L123" s="129"/>
      <c r="M123" s="54">
        <f t="shared" si="43"/>
        <v>0</v>
      </c>
      <c r="N123" s="129"/>
      <c r="O123" s="54">
        <f t="shared" si="45"/>
        <v>0</v>
      </c>
      <c r="P123" s="54">
        <f t="shared" si="46"/>
        <v>0</v>
      </c>
      <c r="Q123" s="1"/>
    </row>
    <row r="124" spans="2:17" ht="12.5">
      <c r="B124" s="7" t="str">
        <f t="shared" si="47"/>
        <v/>
      </c>
      <c r="C124" s="50">
        <f>IF(D93="","-",+C123+1)</f>
        <v>2034</v>
      </c>
      <c r="D124" s="12">
        <f>IF(F123+SUM(E$99:E123)=D$92,F123,D$92-SUM(E$99:E123))</f>
        <v>3498033.8537938558</v>
      </c>
      <c r="E124" s="377">
        <f>IF(+J96&lt;F123,J96,D124)</f>
        <v>190970.17</v>
      </c>
      <c r="F124" s="55">
        <f t="shared" si="64"/>
        <v>3307063.6837938558</v>
      </c>
      <c r="G124" s="55">
        <f t="shared" si="65"/>
        <v>3402548.7687938558</v>
      </c>
      <c r="H124" s="379">
        <f t="shared" si="66"/>
        <v>614677.11451595428</v>
      </c>
      <c r="I124" s="398">
        <f t="shared" si="67"/>
        <v>614677.11451595428</v>
      </c>
      <c r="J124" s="54">
        <f t="shared" si="41"/>
        <v>0</v>
      </c>
      <c r="K124" s="54"/>
      <c r="L124" s="129"/>
      <c r="M124" s="54">
        <f t="shared" si="43"/>
        <v>0</v>
      </c>
      <c r="N124" s="129"/>
      <c r="O124" s="54">
        <f t="shared" si="45"/>
        <v>0</v>
      </c>
      <c r="P124" s="54">
        <f t="shared" si="46"/>
        <v>0</v>
      </c>
      <c r="Q124" s="1"/>
    </row>
    <row r="125" spans="2:17" ht="12.5">
      <c r="B125" s="7" t="str">
        <f t="shared" si="47"/>
        <v/>
      </c>
      <c r="C125" s="50">
        <f>IF(D93="","-",+C124+1)</f>
        <v>2035</v>
      </c>
      <c r="D125" s="12">
        <f>IF(F124+SUM(E$99:E124)=D$92,F124,D$92-SUM(E$99:E124))</f>
        <v>3307063.6837938558</v>
      </c>
      <c r="E125" s="377">
        <f>IF(+J96&lt;F124,J96,D125)</f>
        <v>190970.17</v>
      </c>
      <c r="F125" s="55">
        <f t="shared" si="64"/>
        <v>3116093.5137938559</v>
      </c>
      <c r="G125" s="55">
        <f t="shared" si="65"/>
        <v>3211578.5987938559</v>
      </c>
      <c r="H125" s="379">
        <f t="shared" si="66"/>
        <v>590896.29821539158</v>
      </c>
      <c r="I125" s="398">
        <f t="shared" si="67"/>
        <v>590896.29821539158</v>
      </c>
      <c r="J125" s="54">
        <f t="shared" si="41"/>
        <v>0</v>
      </c>
      <c r="K125" s="54"/>
      <c r="L125" s="129"/>
      <c r="M125" s="54">
        <f t="shared" si="43"/>
        <v>0</v>
      </c>
      <c r="N125" s="129"/>
      <c r="O125" s="54">
        <f t="shared" si="45"/>
        <v>0</v>
      </c>
      <c r="P125" s="54">
        <f t="shared" si="46"/>
        <v>0</v>
      </c>
      <c r="Q125" s="1"/>
    </row>
    <row r="126" spans="2:17" ht="12.5">
      <c r="B126" s="7" t="str">
        <f t="shared" si="47"/>
        <v/>
      </c>
      <c r="C126" s="50">
        <f>IF(D93="","-",+C125+1)</f>
        <v>2036</v>
      </c>
      <c r="D126" s="12">
        <f>IF(F125+SUM(E$99:E125)=D$92,F125,D$92-SUM(E$99:E125))</f>
        <v>3116093.5137938559</v>
      </c>
      <c r="E126" s="377">
        <f>IF(+J96&lt;F125,J96,D126)</f>
        <v>190970.17</v>
      </c>
      <c r="F126" s="55">
        <f t="shared" si="64"/>
        <v>2925123.343793856</v>
      </c>
      <c r="G126" s="55">
        <f t="shared" si="65"/>
        <v>3020608.4287938559</v>
      </c>
      <c r="H126" s="379">
        <f t="shared" si="66"/>
        <v>567115.481914829</v>
      </c>
      <c r="I126" s="398">
        <f t="shared" si="67"/>
        <v>567115.481914829</v>
      </c>
      <c r="J126" s="54">
        <f t="shared" si="41"/>
        <v>0</v>
      </c>
      <c r="K126" s="54"/>
      <c r="L126" s="129"/>
      <c r="M126" s="54">
        <f t="shared" si="43"/>
        <v>0</v>
      </c>
      <c r="N126" s="129"/>
      <c r="O126" s="54">
        <f t="shared" si="45"/>
        <v>0</v>
      </c>
      <c r="P126" s="54">
        <f t="shared" si="46"/>
        <v>0</v>
      </c>
      <c r="Q126" s="1"/>
    </row>
    <row r="127" spans="2:17" ht="12.5">
      <c r="B127" s="7" t="str">
        <f t="shared" si="47"/>
        <v/>
      </c>
      <c r="C127" s="50">
        <f>IF(D93="","-",+C126+1)</f>
        <v>2037</v>
      </c>
      <c r="D127" s="12">
        <f>IF(F126+SUM(E$99:E126)=D$92,F126,D$92-SUM(E$99:E126))</f>
        <v>2925123.343793856</v>
      </c>
      <c r="E127" s="377">
        <f>IF(+J96&lt;F126,J96,D127)</f>
        <v>190970.17</v>
      </c>
      <c r="F127" s="55">
        <f t="shared" si="64"/>
        <v>2734153.1737938561</v>
      </c>
      <c r="G127" s="55">
        <f t="shared" si="65"/>
        <v>2829638.258793856</v>
      </c>
      <c r="H127" s="379">
        <f t="shared" si="66"/>
        <v>543334.6656142663</v>
      </c>
      <c r="I127" s="398">
        <f t="shared" si="67"/>
        <v>543334.6656142663</v>
      </c>
      <c r="J127" s="54">
        <f t="shared" si="41"/>
        <v>0</v>
      </c>
      <c r="K127" s="54"/>
      <c r="L127" s="129"/>
      <c r="M127" s="54">
        <f t="shared" si="43"/>
        <v>0</v>
      </c>
      <c r="N127" s="129"/>
      <c r="O127" s="54">
        <f t="shared" si="45"/>
        <v>0</v>
      </c>
      <c r="P127" s="54">
        <f t="shared" si="46"/>
        <v>0</v>
      </c>
      <c r="Q127" s="1"/>
    </row>
    <row r="128" spans="2:17" ht="12.5">
      <c r="B128" s="7" t="str">
        <f t="shared" si="47"/>
        <v/>
      </c>
      <c r="C128" s="50">
        <f>IF(D93="","-",+C127+1)</f>
        <v>2038</v>
      </c>
      <c r="D128" s="12">
        <f>IF(F127+SUM(E$99:E127)=D$92,F127,D$92-SUM(E$99:E127))</f>
        <v>2734153.1737938561</v>
      </c>
      <c r="E128" s="377">
        <f>IF(+J96&lt;F127,J96,D128)</f>
        <v>190970.17</v>
      </c>
      <c r="F128" s="55">
        <f t="shared" si="64"/>
        <v>2543183.0037938561</v>
      </c>
      <c r="G128" s="55">
        <f t="shared" si="65"/>
        <v>2638668.0887938561</v>
      </c>
      <c r="H128" s="379">
        <f t="shared" si="66"/>
        <v>519553.8493137036</v>
      </c>
      <c r="I128" s="398">
        <f t="shared" si="67"/>
        <v>519553.8493137036</v>
      </c>
      <c r="J128" s="54">
        <f t="shared" si="41"/>
        <v>0</v>
      </c>
      <c r="K128" s="54"/>
      <c r="L128" s="129"/>
      <c r="M128" s="54">
        <f t="shared" si="43"/>
        <v>0</v>
      </c>
      <c r="N128" s="129"/>
      <c r="O128" s="54">
        <f t="shared" si="45"/>
        <v>0</v>
      </c>
      <c r="P128" s="54">
        <f t="shared" si="46"/>
        <v>0</v>
      </c>
      <c r="Q128" s="1"/>
    </row>
    <row r="129" spans="2:17" ht="12.5">
      <c r="B129" s="7" t="str">
        <f t="shared" si="47"/>
        <v/>
      </c>
      <c r="C129" s="50">
        <f>IF(D93="","-",+C128+1)</f>
        <v>2039</v>
      </c>
      <c r="D129" s="12">
        <f>IF(F128+SUM(E$99:E128)=D$92,F128,D$92-SUM(E$99:E128))</f>
        <v>2543183.0037938561</v>
      </c>
      <c r="E129" s="377">
        <f>IF(+J96&lt;F128,J96,D129)</f>
        <v>190970.17</v>
      </c>
      <c r="F129" s="55">
        <f t="shared" si="64"/>
        <v>2352212.8337938562</v>
      </c>
      <c r="G129" s="55">
        <f t="shared" si="65"/>
        <v>2447697.9187938562</v>
      </c>
      <c r="H129" s="379">
        <f t="shared" si="66"/>
        <v>495773.03301314102</v>
      </c>
      <c r="I129" s="398">
        <f t="shared" si="67"/>
        <v>495773.03301314102</v>
      </c>
      <c r="J129" s="54">
        <f t="shared" si="41"/>
        <v>0</v>
      </c>
      <c r="K129" s="54"/>
      <c r="L129" s="129"/>
      <c r="M129" s="54">
        <f t="shared" si="43"/>
        <v>0</v>
      </c>
      <c r="N129" s="129"/>
      <c r="O129" s="54">
        <f t="shared" si="45"/>
        <v>0</v>
      </c>
      <c r="P129" s="54">
        <f t="shared" si="46"/>
        <v>0</v>
      </c>
      <c r="Q129" s="1"/>
    </row>
    <row r="130" spans="2:17" ht="12.5">
      <c r="B130" s="7" t="str">
        <f t="shared" si="47"/>
        <v/>
      </c>
      <c r="C130" s="50">
        <f>IF(D93="","-",+C129+1)</f>
        <v>2040</v>
      </c>
      <c r="D130" s="12">
        <f>IF(F129+SUM(E$99:E129)=D$92,F129,D$92-SUM(E$99:E129))</f>
        <v>2352212.8337938562</v>
      </c>
      <c r="E130" s="377">
        <f>IF(+J96&lt;F129,J96,D130)</f>
        <v>190970.17</v>
      </c>
      <c r="F130" s="55">
        <f t="shared" si="64"/>
        <v>2161242.6637938563</v>
      </c>
      <c r="G130" s="55">
        <f t="shared" si="65"/>
        <v>2256727.7487938562</v>
      </c>
      <c r="H130" s="379">
        <f t="shared" si="66"/>
        <v>471992.21671257832</v>
      </c>
      <c r="I130" s="398">
        <f t="shared" si="67"/>
        <v>471992.21671257832</v>
      </c>
      <c r="J130" s="54">
        <f t="shared" si="41"/>
        <v>0</v>
      </c>
      <c r="K130" s="54"/>
      <c r="L130" s="129"/>
      <c r="M130" s="54">
        <f t="shared" si="43"/>
        <v>0</v>
      </c>
      <c r="N130" s="129"/>
      <c r="O130" s="54">
        <f t="shared" si="45"/>
        <v>0</v>
      </c>
      <c r="P130" s="54">
        <f t="shared" si="46"/>
        <v>0</v>
      </c>
      <c r="Q130" s="1"/>
    </row>
    <row r="131" spans="2:17" ht="12.5">
      <c r="B131" s="7" t="str">
        <f t="shared" si="47"/>
        <v/>
      </c>
      <c r="C131" s="50">
        <f>IF(D93="","-",+C130+1)</f>
        <v>2041</v>
      </c>
      <c r="D131" s="12">
        <f>IF(F130+SUM(E$99:E130)=D$92,F130,D$92-SUM(E$99:E130))</f>
        <v>2161242.6637938563</v>
      </c>
      <c r="E131" s="377">
        <f>IF(+J96&lt;F130,J96,D131)</f>
        <v>190970.17</v>
      </c>
      <c r="F131" s="55">
        <f t="shared" ref="F131:F154" si="68">+D131-E131</f>
        <v>1970272.4937938564</v>
      </c>
      <c r="G131" s="55">
        <f t="shared" ref="G131:G154" si="69">+(F131+D131)/2</f>
        <v>2065757.5787938563</v>
      </c>
      <c r="H131" s="379">
        <f t="shared" si="66"/>
        <v>448211.40041201568</v>
      </c>
      <c r="I131" s="398">
        <f t="shared" si="67"/>
        <v>448211.40041201568</v>
      </c>
      <c r="J131" s="54">
        <f t="shared" ref="J131:J154" si="70">+I131-H131</f>
        <v>0</v>
      </c>
      <c r="K131" s="54"/>
      <c r="L131" s="129"/>
      <c r="M131" s="54">
        <f t="shared" ref="M131:M154" si="71">IF(L131&lt;&gt;0,+H131-L131,0)</f>
        <v>0</v>
      </c>
      <c r="N131" s="129"/>
      <c r="O131" s="54">
        <f t="shared" ref="O131:O154" si="72">IF(N131&lt;&gt;0,+I131-N131,0)</f>
        <v>0</v>
      </c>
      <c r="P131" s="54">
        <f t="shared" ref="P131:P154" si="73">+O131-M131</f>
        <v>0</v>
      </c>
      <c r="Q131" s="1"/>
    </row>
    <row r="132" spans="2:17" ht="12.5">
      <c r="B132" s="7" t="str">
        <f t="shared" si="47"/>
        <v/>
      </c>
      <c r="C132" s="50">
        <f>IF(D93="","-",+C131+1)</f>
        <v>2042</v>
      </c>
      <c r="D132" s="12">
        <f>IF(F131+SUM(E$99:E131)=D$92,F131,D$92-SUM(E$99:E131))</f>
        <v>1970272.4937938564</v>
      </c>
      <c r="E132" s="377">
        <f>IF(+J96&lt;F131,J96,D132)</f>
        <v>190970.17</v>
      </c>
      <c r="F132" s="55">
        <f t="shared" si="68"/>
        <v>1779302.3237938564</v>
      </c>
      <c r="G132" s="55">
        <f t="shared" si="69"/>
        <v>1874787.4087938564</v>
      </c>
      <c r="H132" s="379">
        <f t="shared" si="66"/>
        <v>424430.58411145303</v>
      </c>
      <c r="I132" s="398">
        <f t="shared" si="67"/>
        <v>424430.58411145303</v>
      </c>
      <c r="J132" s="54">
        <f t="shared" si="70"/>
        <v>0</v>
      </c>
      <c r="K132" s="54"/>
      <c r="L132" s="129"/>
      <c r="M132" s="54">
        <f t="shared" si="71"/>
        <v>0</v>
      </c>
      <c r="N132" s="129"/>
      <c r="O132" s="54">
        <f t="shared" si="72"/>
        <v>0</v>
      </c>
      <c r="P132" s="54">
        <f t="shared" si="73"/>
        <v>0</v>
      </c>
      <c r="Q132" s="1"/>
    </row>
    <row r="133" spans="2:17" ht="12.5">
      <c r="B133" s="7" t="str">
        <f t="shared" si="47"/>
        <v/>
      </c>
      <c r="C133" s="50">
        <f>IF(D93="","-",+C132+1)</f>
        <v>2043</v>
      </c>
      <c r="D133" s="12">
        <f>IF(F132+SUM(E$99:E132)=D$92,F132,D$92-SUM(E$99:E132))</f>
        <v>1779302.3237938564</v>
      </c>
      <c r="E133" s="377">
        <f>IF(+J96&lt;F132,J96,D133)</f>
        <v>190970.17</v>
      </c>
      <c r="F133" s="55">
        <f t="shared" si="68"/>
        <v>1588332.1537938565</v>
      </c>
      <c r="G133" s="55">
        <f t="shared" si="69"/>
        <v>1683817.2387938565</v>
      </c>
      <c r="H133" s="379">
        <f t="shared" si="66"/>
        <v>400649.76781089033</v>
      </c>
      <c r="I133" s="398">
        <f t="shared" si="67"/>
        <v>400649.76781089033</v>
      </c>
      <c r="J133" s="54">
        <f t="shared" si="70"/>
        <v>0</v>
      </c>
      <c r="K133" s="54"/>
      <c r="L133" s="129"/>
      <c r="M133" s="54">
        <f t="shared" si="71"/>
        <v>0</v>
      </c>
      <c r="N133" s="129"/>
      <c r="O133" s="54">
        <f t="shared" si="72"/>
        <v>0</v>
      </c>
      <c r="P133" s="54">
        <f t="shared" si="73"/>
        <v>0</v>
      </c>
      <c r="Q133" s="1"/>
    </row>
    <row r="134" spans="2:17" ht="12.5">
      <c r="B134" s="7" t="str">
        <f t="shared" si="47"/>
        <v/>
      </c>
      <c r="C134" s="50">
        <f>IF(D93="","-",+C133+1)</f>
        <v>2044</v>
      </c>
      <c r="D134" s="12">
        <f>IF(F133+SUM(E$99:E133)=D$92,F133,D$92-SUM(E$99:E133))</f>
        <v>1588332.1537938565</v>
      </c>
      <c r="E134" s="377">
        <f>IF(+J96&lt;F133,J96,D134)</f>
        <v>190970.17</v>
      </c>
      <c r="F134" s="55">
        <f t="shared" si="68"/>
        <v>1397361.9837938566</v>
      </c>
      <c r="G134" s="55">
        <f t="shared" si="69"/>
        <v>1492847.0687938565</v>
      </c>
      <c r="H134" s="379">
        <f t="shared" si="66"/>
        <v>376868.95151032775</v>
      </c>
      <c r="I134" s="398">
        <f t="shared" si="67"/>
        <v>376868.95151032775</v>
      </c>
      <c r="J134" s="54">
        <f t="shared" si="70"/>
        <v>0</v>
      </c>
      <c r="K134" s="54"/>
      <c r="L134" s="129"/>
      <c r="M134" s="54">
        <f t="shared" si="71"/>
        <v>0</v>
      </c>
      <c r="N134" s="129"/>
      <c r="O134" s="54">
        <f t="shared" si="72"/>
        <v>0</v>
      </c>
      <c r="P134" s="54">
        <f t="shared" si="73"/>
        <v>0</v>
      </c>
      <c r="Q134" s="1"/>
    </row>
    <row r="135" spans="2:17" ht="12.5">
      <c r="B135" s="7" t="str">
        <f t="shared" si="47"/>
        <v/>
      </c>
      <c r="C135" s="50">
        <f>IF(D93="","-",+C134+1)</f>
        <v>2045</v>
      </c>
      <c r="D135" s="12">
        <f>IF(F134+SUM(E$99:E134)=D$92,F134,D$92-SUM(E$99:E134))</f>
        <v>1397361.9837938566</v>
      </c>
      <c r="E135" s="377">
        <f>IF(+J96&lt;F134,J96,D135)</f>
        <v>190970.17</v>
      </c>
      <c r="F135" s="55">
        <f t="shared" si="68"/>
        <v>1206391.8137938567</v>
      </c>
      <c r="G135" s="55">
        <f t="shared" si="69"/>
        <v>1301876.8987938566</v>
      </c>
      <c r="H135" s="379">
        <f t="shared" si="66"/>
        <v>353088.13520976505</v>
      </c>
      <c r="I135" s="398">
        <f t="shared" si="67"/>
        <v>353088.13520976505</v>
      </c>
      <c r="J135" s="54">
        <f t="shared" si="70"/>
        <v>0</v>
      </c>
      <c r="K135" s="54"/>
      <c r="L135" s="129"/>
      <c r="M135" s="54">
        <f t="shared" si="71"/>
        <v>0</v>
      </c>
      <c r="N135" s="129"/>
      <c r="O135" s="54">
        <f t="shared" si="72"/>
        <v>0</v>
      </c>
      <c r="P135" s="54">
        <f t="shared" si="73"/>
        <v>0</v>
      </c>
      <c r="Q135" s="1"/>
    </row>
    <row r="136" spans="2:17" ht="12.5">
      <c r="B136" s="7"/>
      <c r="C136" s="50">
        <f>IF(D93="","-",+C135+1)</f>
        <v>2046</v>
      </c>
      <c r="D136" s="12">
        <f>IF(F135+SUM(E$99:E135)=D$92,F135,D$92-SUM(E$99:E135))</f>
        <v>1206391.8137938567</v>
      </c>
      <c r="E136" s="377">
        <f>IF(+J96&lt;F135,J96,D136)</f>
        <v>190970.17</v>
      </c>
      <c r="F136" s="55">
        <f t="shared" si="68"/>
        <v>1015421.6437938566</v>
      </c>
      <c r="G136" s="55">
        <f t="shared" si="69"/>
        <v>1110906.7287938567</v>
      </c>
      <c r="H136" s="379">
        <f t="shared" si="66"/>
        <v>329307.31890920241</v>
      </c>
      <c r="I136" s="398">
        <f t="shared" si="67"/>
        <v>329307.31890920241</v>
      </c>
      <c r="J136" s="54">
        <f t="shared" si="70"/>
        <v>0</v>
      </c>
      <c r="K136" s="54"/>
      <c r="L136" s="129"/>
      <c r="M136" s="54">
        <f t="shared" si="71"/>
        <v>0</v>
      </c>
      <c r="N136" s="129"/>
      <c r="O136" s="54">
        <f t="shared" si="72"/>
        <v>0</v>
      </c>
      <c r="P136" s="54">
        <f t="shared" si="73"/>
        <v>0</v>
      </c>
      <c r="Q136" s="1"/>
    </row>
    <row r="137" spans="2:17" ht="12.5">
      <c r="B137" s="7" t="str">
        <f t="shared" si="47"/>
        <v/>
      </c>
      <c r="C137" s="50">
        <f>IF(D93="","-",+C136+1)</f>
        <v>2047</v>
      </c>
      <c r="D137" s="12">
        <f>IF(F136+SUM(E$99:E136)=D$92,F136,D$92-SUM(E$99:E136))</f>
        <v>1015421.6437938566</v>
      </c>
      <c r="E137" s="377">
        <f>IF(+J96&lt;F136,J96,D137)</f>
        <v>190970.17</v>
      </c>
      <c r="F137" s="55">
        <f t="shared" si="68"/>
        <v>824451.47379385657</v>
      </c>
      <c r="G137" s="55">
        <f t="shared" si="69"/>
        <v>919936.55879385653</v>
      </c>
      <c r="H137" s="379">
        <f t="shared" si="66"/>
        <v>305526.50260863971</v>
      </c>
      <c r="I137" s="398">
        <f t="shared" si="67"/>
        <v>305526.50260863971</v>
      </c>
      <c r="J137" s="54">
        <f t="shared" si="70"/>
        <v>0</v>
      </c>
      <c r="K137" s="54"/>
      <c r="L137" s="129"/>
      <c r="M137" s="54">
        <f t="shared" si="71"/>
        <v>0</v>
      </c>
      <c r="N137" s="129"/>
      <c r="O137" s="54">
        <f t="shared" si="72"/>
        <v>0</v>
      </c>
      <c r="P137" s="54">
        <f t="shared" si="73"/>
        <v>0</v>
      </c>
      <c r="Q137" s="1"/>
    </row>
    <row r="138" spans="2:17" ht="12.5">
      <c r="B138" s="7" t="str">
        <f t="shared" si="47"/>
        <v/>
      </c>
      <c r="C138" s="50">
        <f>IF(D93="","-",+C137+1)</f>
        <v>2048</v>
      </c>
      <c r="D138" s="12">
        <f>IF(F137+SUM(E$99:E137)=D$92,F137,D$92-SUM(E$99:E137))</f>
        <v>824451.47379385657</v>
      </c>
      <c r="E138" s="377">
        <f>IF(+J96&lt;F137,J96,D138)</f>
        <v>190970.17</v>
      </c>
      <c r="F138" s="55">
        <f t="shared" si="68"/>
        <v>633481.30379385652</v>
      </c>
      <c r="G138" s="55">
        <f t="shared" si="69"/>
        <v>728966.3887938566</v>
      </c>
      <c r="H138" s="379">
        <f t="shared" si="66"/>
        <v>281745.68630807707</v>
      </c>
      <c r="I138" s="398">
        <f t="shared" si="67"/>
        <v>281745.68630807707</v>
      </c>
      <c r="J138" s="54">
        <f t="shared" si="70"/>
        <v>0</v>
      </c>
      <c r="K138" s="54"/>
      <c r="L138" s="129"/>
      <c r="M138" s="54">
        <f t="shared" si="71"/>
        <v>0</v>
      </c>
      <c r="N138" s="129"/>
      <c r="O138" s="54">
        <f t="shared" si="72"/>
        <v>0</v>
      </c>
      <c r="P138" s="54">
        <f t="shared" si="73"/>
        <v>0</v>
      </c>
      <c r="Q138" s="1"/>
    </row>
    <row r="139" spans="2:17" ht="12.5">
      <c r="B139" s="7" t="str">
        <f t="shared" si="47"/>
        <v/>
      </c>
      <c r="C139" s="50">
        <f>IF(D93="","-",+C138+1)</f>
        <v>2049</v>
      </c>
      <c r="D139" s="12">
        <f>IF(F138+SUM(E$99:E138)=D$92,F138,D$92-SUM(E$99:E138))</f>
        <v>633481.30379385652</v>
      </c>
      <c r="E139" s="377">
        <f>IF(+J96&lt;F138,J96,D139)</f>
        <v>190970.17</v>
      </c>
      <c r="F139" s="55">
        <f t="shared" si="68"/>
        <v>442511.13379385648</v>
      </c>
      <c r="G139" s="55">
        <f t="shared" si="69"/>
        <v>537996.21879385645</v>
      </c>
      <c r="H139" s="379">
        <f t="shared" si="66"/>
        <v>257964.87000751437</v>
      </c>
      <c r="I139" s="398">
        <f t="shared" si="67"/>
        <v>257964.87000751437</v>
      </c>
      <c r="J139" s="54">
        <f t="shared" si="70"/>
        <v>0</v>
      </c>
      <c r="K139" s="54"/>
      <c r="L139" s="129"/>
      <c r="M139" s="54">
        <f t="shared" si="71"/>
        <v>0</v>
      </c>
      <c r="N139" s="129"/>
      <c r="O139" s="54">
        <f t="shared" si="72"/>
        <v>0</v>
      </c>
      <c r="P139" s="54">
        <f t="shared" si="73"/>
        <v>0</v>
      </c>
      <c r="Q139" s="1"/>
    </row>
    <row r="140" spans="2:17" ht="12.5">
      <c r="B140" s="7" t="str">
        <f t="shared" si="47"/>
        <v/>
      </c>
      <c r="C140" s="50">
        <f>IF(D93="","-",+C139+1)</f>
        <v>2050</v>
      </c>
      <c r="D140" s="12">
        <f>IF(F139+SUM(E$99:E139)=D$92,F139,D$92-SUM(E$99:E139))</f>
        <v>442511.13379385648</v>
      </c>
      <c r="E140" s="377">
        <f>IF(+J96&lt;F139,J96,D140)</f>
        <v>190970.17</v>
      </c>
      <c r="F140" s="55">
        <f t="shared" si="68"/>
        <v>251540.96379385647</v>
      </c>
      <c r="G140" s="55">
        <f t="shared" si="69"/>
        <v>347026.04879385646</v>
      </c>
      <c r="H140" s="379">
        <f t="shared" si="66"/>
        <v>234184.05370695173</v>
      </c>
      <c r="I140" s="398">
        <f t="shared" si="67"/>
        <v>234184.05370695173</v>
      </c>
      <c r="J140" s="54">
        <f t="shared" si="70"/>
        <v>0</v>
      </c>
      <c r="K140" s="54"/>
      <c r="L140" s="129"/>
      <c r="M140" s="54">
        <f t="shared" si="71"/>
        <v>0</v>
      </c>
      <c r="N140" s="129"/>
      <c r="O140" s="54">
        <f t="shared" si="72"/>
        <v>0</v>
      </c>
      <c r="P140" s="54">
        <f t="shared" si="73"/>
        <v>0</v>
      </c>
      <c r="Q140" s="1"/>
    </row>
    <row r="141" spans="2:17" ht="12.5">
      <c r="B141" s="7" t="str">
        <f t="shared" si="47"/>
        <v/>
      </c>
      <c r="C141" s="50">
        <f>IF(D93="","-",+C140+1)</f>
        <v>2051</v>
      </c>
      <c r="D141" s="12">
        <f>IF(F140+SUM(E$99:E140)=D$92,F140,D$92-SUM(E$99:E140))</f>
        <v>251540.96379385647</v>
      </c>
      <c r="E141" s="377">
        <f>IF(+J96&lt;F140,J96,D141)</f>
        <v>190970.17</v>
      </c>
      <c r="F141" s="55">
        <f t="shared" si="68"/>
        <v>60570.793793856457</v>
      </c>
      <c r="G141" s="55">
        <f t="shared" si="69"/>
        <v>156055.87879385648</v>
      </c>
      <c r="H141" s="379">
        <f t="shared" si="66"/>
        <v>210403.23740638906</v>
      </c>
      <c r="I141" s="398">
        <f t="shared" si="67"/>
        <v>210403.23740638906</v>
      </c>
      <c r="J141" s="54">
        <f t="shared" si="70"/>
        <v>0</v>
      </c>
      <c r="K141" s="54"/>
      <c r="L141" s="129"/>
      <c r="M141" s="54">
        <f t="shared" si="71"/>
        <v>0</v>
      </c>
      <c r="N141" s="129"/>
      <c r="O141" s="54">
        <f t="shared" si="72"/>
        <v>0</v>
      </c>
      <c r="P141" s="54">
        <f t="shared" si="73"/>
        <v>0</v>
      </c>
      <c r="Q141" s="1"/>
    </row>
    <row r="142" spans="2:17" ht="12.5">
      <c r="B142" s="7" t="str">
        <f t="shared" si="47"/>
        <v/>
      </c>
      <c r="C142" s="50">
        <f>IF(D93="","-",+C141+1)</f>
        <v>2052</v>
      </c>
      <c r="D142" s="12">
        <f>IF(F141+SUM(E$99:E141)=D$92,F141,D$92-SUM(E$99:E141))</f>
        <v>60570.793793856457</v>
      </c>
      <c r="E142" s="377">
        <f>IF(+J96&lt;F141,J96,D142)</f>
        <v>60570.793793856457</v>
      </c>
      <c r="F142" s="55">
        <f t="shared" si="68"/>
        <v>0</v>
      </c>
      <c r="G142" s="55">
        <f t="shared" si="69"/>
        <v>30285.396896928229</v>
      </c>
      <c r="H142" s="379">
        <f t="shared" si="66"/>
        <v>64342.123421910306</v>
      </c>
      <c r="I142" s="398">
        <f t="shared" si="67"/>
        <v>64342.123421910306</v>
      </c>
      <c r="J142" s="54">
        <f t="shared" si="70"/>
        <v>0</v>
      </c>
      <c r="K142" s="54"/>
      <c r="L142" s="129"/>
      <c r="M142" s="54">
        <f t="shared" si="71"/>
        <v>0</v>
      </c>
      <c r="N142" s="129"/>
      <c r="O142" s="54">
        <f t="shared" si="72"/>
        <v>0</v>
      </c>
      <c r="P142" s="54">
        <f t="shared" si="73"/>
        <v>0</v>
      </c>
      <c r="Q142" s="1"/>
    </row>
    <row r="143" spans="2:17" ht="12.5">
      <c r="B143" s="7" t="str">
        <f t="shared" si="47"/>
        <v/>
      </c>
      <c r="C143" s="50">
        <f>IF(D93="","-",+C142+1)</f>
        <v>2053</v>
      </c>
      <c r="D143" s="12">
        <f>IF(F142+SUM(E$99:E142)=D$92,F142,D$92-SUM(E$99:E142))</f>
        <v>0</v>
      </c>
      <c r="E143" s="377">
        <f>IF(+J96&lt;F142,J96,D143)</f>
        <v>0</v>
      </c>
      <c r="F143" s="55">
        <f t="shared" si="68"/>
        <v>0</v>
      </c>
      <c r="G143" s="55">
        <f t="shared" si="69"/>
        <v>0</v>
      </c>
      <c r="H143" s="379">
        <f t="shared" si="66"/>
        <v>0</v>
      </c>
      <c r="I143" s="398">
        <f t="shared" si="67"/>
        <v>0</v>
      </c>
      <c r="J143" s="54">
        <f t="shared" si="70"/>
        <v>0</v>
      </c>
      <c r="K143" s="54"/>
      <c r="L143" s="129"/>
      <c r="M143" s="54">
        <f t="shared" si="71"/>
        <v>0</v>
      </c>
      <c r="N143" s="129"/>
      <c r="O143" s="54">
        <f t="shared" si="72"/>
        <v>0</v>
      </c>
      <c r="P143" s="54">
        <f t="shared" si="73"/>
        <v>0</v>
      </c>
      <c r="Q143" s="1"/>
    </row>
    <row r="144" spans="2:17" ht="12.5">
      <c r="B144" s="7" t="str">
        <f t="shared" si="47"/>
        <v/>
      </c>
      <c r="C144" s="50">
        <f>IF(D93="","-",+C143+1)</f>
        <v>2054</v>
      </c>
      <c r="D144" s="12">
        <f>IF(F143+SUM(E$99:E143)=D$92,F143,D$92-SUM(E$99:E143))</f>
        <v>0</v>
      </c>
      <c r="E144" s="377">
        <f>IF(+J96&lt;F143,J96,D144)</f>
        <v>0</v>
      </c>
      <c r="F144" s="55">
        <f t="shared" si="68"/>
        <v>0</v>
      </c>
      <c r="G144" s="55">
        <f t="shared" si="69"/>
        <v>0</v>
      </c>
      <c r="H144" s="379">
        <f t="shared" si="66"/>
        <v>0</v>
      </c>
      <c r="I144" s="398">
        <f t="shared" si="67"/>
        <v>0</v>
      </c>
      <c r="J144" s="54">
        <f t="shared" si="70"/>
        <v>0</v>
      </c>
      <c r="K144" s="54"/>
      <c r="L144" s="129"/>
      <c r="M144" s="54">
        <f t="shared" si="71"/>
        <v>0</v>
      </c>
      <c r="N144" s="129"/>
      <c r="O144" s="54">
        <f t="shared" si="72"/>
        <v>0</v>
      </c>
      <c r="P144" s="54">
        <f t="shared" si="73"/>
        <v>0</v>
      </c>
      <c r="Q144" s="1"/>
    </row>
    <row r="145" spans="2:17" ht="12.5">
      <c r="B145" s="7" t="str">
        <f t="shared" si="47"/>
        <v/>
      </c>
      <c r="C145" s="50">
        <f>IF(D93="","-",+C144+1)</f>
        <v>2055</v>
      </c>
      <c r="D145" s="12">
        <f>IF(F144+SUM(E$99:E144)=D$92,F144,D$92-SUM(E$99:E144))</f>
        <v>0</v>
      </c>
      <c r="E145" s="377">
        <f>IF(+J96&lt;F144,J96,D145)</f>
        <v>0</v>
      </c>
      <c r="F145" s="55">
        <f t="shared" si="68"/>
        <v>0</v>
      </c>
      <c r="G145" s="55">
        <f t="shared" si="69"/>
        <v>0</v>
      </c>
      <c r="H145" s="379">
        <f t="shared" si="66"/>
        <v>0</v>
      </c>
      <c r="I145" s="398">
        <f t="shared" si="67"/>
        <v>0</v>
      </c>
      <c r="J145" s="54">
        <f t="shared" si="70"/>
        <v>0</v>
      </c>
      <c r="K145" s="54"/>
      <c r="L145" s="129"/>
      <c r="M145" s="54">
        <f t="shared" si="71"/>
        <v>0</v>
      </c>
      <c r="N145" s="129"/>
      <c r="O145" s="54">
        <f t="shared" si="72"/>
        <v>0</v>
      </c>
      <c r="P145" s="54">
        <f t="shared" si="73"/>
        <v>0</v>
      </c>
      <c r="Q145" s="1"/>
    </row>
    <row r="146" spans="2:17" ht="12.5">
      <c r="B146" s="7" t="str">
        <f t="shared" si="47"/>
        <v/>
      </c>
      <c r="C146" s="50">
        <f>IF(D93="","-",+C145+1)</f>
        <v>2056</v>
      </c>
      <c r="D146" s="12">
        <f>IF(F145+SUM(E$99:E145)=D$92,F145,D$92-SUM(E$99:E145))</f>
        <v>0</v>
      </c>
      <c r="E146" s="377">
        <f>IF(+J96&lt;F145,J96,D146)</f>
        <v>0</v>
      </c>
      <c r="F146" s="55">
        <f t="shared" si="68"/>
        <v>0</v>
      </c>
      <c r="G146" s="55">
        <f t="shared" si="69"/>
        <v>0</v>
      </c>
      <c r="H146" s="379">
        <f t="shared" si="66"/>
        <v>0</v>
      </c>
      <c r="I146" s="398">
        <f t="shared" si="67"/>
        <v>0</v>
      </c>
      <c r="J146" s="54">
        <f t="shared" si="70"/>
        <v>0</v>
      </c>
      <c r="K146" s="54"/>
      <c r="L146" s="129"/>
      <c r="M146" s="54">
        <f t="shared" si="71"/>
        <v>0</v>
      </c>
      <c r="N146" s="129"/>
      <c r="O146" s="54">
        <f t="shared" si="72"/>
        <v>0</v>
      </c>
      <c r="P146" s="54">
        <f t="shared" si="73"/>
        <v>0</v>
      </c>
      <c r="Q146" s="1"/>
    </row>
    <row r="147" spans="2:17" ht="12.5">
      <c r="B147" s="7" t="str">
        <f t="shared" si="47"/>
        <v/>
      </c>
      <c r="C147" s="50">
        <f>IF(D93="","-",+C146+1)</f>
        <v>2057</v>
      </c>
      <c r="D147" s="12">
        <f>IF(F146+SUM(E$99:E146)=D$92,F146,D$92-SUM(E$99:E146))</f>
        <v>0</v>
      </c>
      <c r="E147" s="377">
        <f>IF(+J96&lt;F146,J96,D147)</f>
        <v>0</v>
      </c>
      <c r="F147" s="55">
        <f t="shared" si="68"/>
        <v>0</v>
      </c>
      <c r="G147" s="55">
        <f t="shared" si="69"/>
        <v>0</v>
      </c>
      <c r="H147" s="379">
        <f t="shared" si="66"/>
        <v>0</v>
      </c>
      <c r="I147" s="398">
        <f t="shared" si="67"/>
        <v>0</v>
      </c>
      <c r="J147" s="54">
        <f t="shared" si="70"/>
        <v>0</v>
      </c>
      <c r="K147" s="54"/>
      <c r="L147" s="129"/>
      <c r="M147" s="54">
        <f t="shared" si="71"/>
        <v>0</v>
      </c>
      <c r="N147" s="129"/>
      <c r="O147" s="54">
        <f t="shared" si="72"/>
        <v>0</v>
      </c>
      <c r="P147" s="54">
        <f t="shared" si="73"/>
        <v>0</v>
      </c>
      <c r="Q147" s="1"/>
    </row>
    <row r="148" spans="2:17" ht="12.5">
      <c r="B148" s="7" t="str">
        <f t="shared" si="47"/>
        <v/>
      </c>
      <c r="C148" s="50">
        <f>IF(D93="","-",+C147+1)</f>
        <v>2058</v>
      </c>
      <c r="D148" s="12">
        <f>IF(F147+SUM(E$99:E147)=D$92,F147,D$92-SUM(E$99:E147))</f>
        <v>0</v>
      </c>
      <c r="E148" s="377">
        <f>IF(+J96&lt;F147,J96,D148)</f>
        <v>0</v>
      </c>
      <c r="F148" s="55">
        <f t="shared" si="68"/>
        <v>0</v>
      </c>
      <c r="G148" s="55">
        <f t="shared" si="69"/>
        <v>0</v>
      </c>
      <c r="H148" s="379">
        <f t="shared" si="66"/>
        <v>0</v>
      </c>
      <c r="I148" s="398">
        <f t="shared" si="67"/>
        <v>0</v>
      </c>
      <c r="J148" s="54">
        <f t="shared" si="70"/>
        <v>0</v>
      </c>
      <c r="K148" s="54"/>
      <c r="L148" s="129"/>
      <c r="M148" s="54">
        <f t="shared" si="71"/>
        <v>0</v>
      </c>
      <c r="N148" s="129"/>
      <c r="O148" s="54">
        <f t="shared" si="72"/>
        <v>0</v>
      </c>
      <c r="P148" s="54">
        <f t="shared" si="73"/>
        <v>0</v>
      </c>
      <c r="Q148" s="1"/>
    </row>
    <row r="149" spans="2:17" ht="12.5">
      <c r="B149" s="7" t="str">
        <f t="shared" si="47"/>
        <v/>
      </c>
      <c r="C149" s="50">
        <f>IF(D93="","-",+C148+1)</f>
        <v>2059</v>
      </c>
      <c r="D149" s="12">
        <f>IF(F148+SUM(E$99:E148)=D$92,F148,D$92-SUM(E$99:E148))</f>
        <v>0</v>
      </c>
      <c r="E149" s="377">
        <f>IF(+J96&lt;F148,J96,D149)</f>
        <v>0</v>
      </c>
      <c r="F149" s="55">
        <f t="shared" si="68"/>
        <v>0</v>
      </c>
      <c r="G149" s="55">
        <f t="shared" si="69"/>
        <v>0</v>
      </c>
      <c r="H149" s="379">
        <f t="shared" si="66"/>
        <v>0</v>
      </c>
      <c r="I149" s="398">
        <f t="shared" si="67"/>
        <v>0</v>
      </c>
      <c r="J149" s="54">
        <f t="shared" si="70"/>
        <v>0</v>
      </c>
      <c r="K149" s="54"/>
      <c r="L149" s="129"/>
      <c r="M149" s="54">
        <f t="shared" si="71"/>
        <v>0</v>
      </c>
      <c r="N149" s="129"/>
      <c r="O149" s="54">
        <f t="shared" si="72"/>
        <v>0</v>
      </c>
      <c r="P149" s="54">
        <f t="shared" si="73"/>
        <v>0</v>
      </c>
      <c r="Q149" s="1"/>
    </row>
    <row r="150" spans="2:17" ht="12.5">
      <c r="B150" s="7" t="str">
        <f t="shared" si="47"/>
        <v/>
      </c>
      <c r="C150" s="50">
        <f>IF(D93="","-",+C149+1)</f>
        <v>2060</v>
      </c>
      <c r="D150" s="12">
        <f>IF(F149+SUM(E$99:E149)=D$92,F149,D$92-SUM(E$99:E149))</f>
        <v>0</v>
      </c>
      <c r="E150" s="377">
        <f>IF(+J96&lt;F149,J96,D150)</f>
        <v>0</v>
      </c>
      <c r="F150" s="55">
        <f t="shared" si="68"/>
        <v>0</v>
      </c>
      <c r="G150" s="55">
        <f t="shared" si="69"/>
        <v>0</v>
      </c>
      <c r="H150" s="379">
        <f t="shared" si="66"/>
        <v>0</v>
      </c>
      <c r="I150" s="398">
        <f t="shared" si="67"/>
        <v>0</v>
      </c>
      <c r="J150" s="54">
        <f t="shared" si="70"/>
        <v>0</v>
      </c>
      <c r="K150" s="54"/>
      <c r="L150" s="129"/>
      <c r="M150" s="54">
        <f t="shared" si="71"/>
        <v>0</v>
      </c>
      <c r="N150" s="129"/>
      <c r="O150" s="54">
        <f t="shared" si="72"/>
        <v>0</v>
      </c>
      <c r="P150" s="54">
        <f t="shared" si="73"/>
        <v>0</v>
      </c>
      <c r="Q150" s="1"/>
    </row>
    <row r="151" spans="2:17" ht="12.5">
      <c r="B151" s="7" t="str">
        <f t="shared" si="47"/>
        <v/>
      </c>
      <c r="C151" s="50">
        <f>IF(D93="","-",+C150+1)</f>
        <v>2061</v>
      </c>
      <c r="D151" s="12">
        <f>IF(F150+SUM(E$99:E150)=D$92,F150,D$92-SUM(E$99:E150))</f>
        <v>0</v>
      </c>
      <c r="E151" s="377">
        <f>IF(+J96&lt;F150,J96,D151)</f>
        <v>0</v>
      </c>
      <c r="F151" s="55">
        <f t="shared" si="68"/>
        <v>0</v>
      </c>
      <c r="G151" s="55">
        <f t="shared" si="69"/>
        <v>0</v>
      </c>
      <c r="H151" s="379">
        <f t="shared" si="66"/>
        <v>0</v>
      </c>
      <c r="I151" s="398">
        <f t="shared" si="67"/>
        <v>0</v>
      </c>
      <c r="J151" s="54">
        <f t="shared" si="70"/>
        <v>0</v>
      </c>
      <c r="K151" s="54"/>
      <c r="L151" s="129"/>
      <c r="M151" s="54">
        <f t="shared" si="71"/>
        <v>0</v>
      </c>
      <c r="N151" s="129"/>
      <c r="O151" s="54">
        <f t="shared" si="72"/>
        <v>0</v>
      </c>
      <c r="P151" s="54">
        <f t="shared" si="73"/>
        <v>0</v>
      </c>
      <c r="Q151" s="1"/>
    </row>
    <row r="152" spans="2:17" ht="12.5">
      <c r="B152" s="7" t="str">
        <f t="shared" si="47"/>
        <v/>
      </c>
      <c r="C152" s="50">
        <f>IF(D93="","-",+C151+1)</f>
        <v>2062</v>
      </c>
      <c r="D152" s="12">
        <f>IF(F151+SUM(E$99:E151)=D$92,F151,D$92-SUM(E$99:E151))</f>
        <v>0</v>
      </c>
      <c r="E152" s="377">
        <f>IF(+J96&lt;F151,J96,D152)</f>
        <v>0</v>
      </c>
      <c r="F152" s="55">
        <f t="shared" si="68"/>
        <v>0</v>
      </c>
      <c r="G152" s="55">
        <f t="shared" si="69"/>
        <v>0</v>
      </c>
      <c r="H152" s="379">
        <f t="shared" si="66"/>
        <v>0</v>
      </c>
      <c r="I152" s="398">
        <f t="shared" si="67"/>
        <v>0</v>
      </c>
      <c r="J152" s="54">
        <f t="shared" si="70"/>
        <v>0</v>
      </c>
      <c r="K152" s="54"/>
      <c r="L152" s="129"/>
      <c r="M152" s="54">
        <f t="shared" si="71"/>
        <v>0</v>
      </c>
      <c r="N152" s="129"/>
      <c r="O152" s="54">
        <f t="shared" si="72"/>
        <v>0</v>
      </c>
      <c r="P152" s="54">
        <f t="shared" si="73"/>
        <v>0</v>
      </c>
      <c r="Q152" s="1"/>
    </row>
    <row r="153" spans="2:17" ht="12.5">
      <c r="B153" s="7" t="str">
        <f t="shared" si="47"/>
        <v/>
      </c>
      <c r="C153" s="50">
        <f>IF(D93="","-",+C152+1)</f>
        <v>2063</v>
      </c>
      <c r="D153" s="12">
        <f>IF(F152+SUM(E$99:E152)=D$92,F152,D$92-SUM(E$99:E152))</f>
        <v>0</v>
      </c>
      <c r="E153" s="377">
        <f>IF(+J96&lt;F152,J96,D153)</f>
        <v>0</v>
      </c>
      <c r="F153" s="55">
        <f t="shared" si="68"/>
        <v>0</v>
      </c>
      <c r="G153" s="55">
        <f t="shared" si="69"/>
        <v>0</v>
      </c>
      <c r="H153" s="379">
        <f t="shared" si="66"/>
        <v>0</v>
      </c>
      <c r="I153" s="398">
        <f t="shared" si="67"/>
        <v>0</v>
      </c>
      <c r="J153" s="54">
        <f t="shared" si="70"/>
        <v>0</v>
      </c>
      <c r="K153" s="54"/>
      <c r="L153" s="129"/>
      <c r="M153" s="54">
        <f t="shared" si="71"/>
        <v>0</v>
      </c>
      <c r="N153" s="129"/>
      <c r="O153" s="54">
        <f t="shared" si="72"/>
        <v>0</v>
      </c>
      <c r="P153" s="54">
        <f t="shared" si="73"/>
        <v>0</v>
      </c>
      <c r="Q153" s="1"/>
    </row>
    <row r="154" spans="2:17" ht="13" thickBot="1">
      <c r="B154" s="7" t="str">
        <f t="shared" si="47"/>
        <v/>
      </c>
      <c r="C154" s="59">
        <f>IF(D93="","-",+C153+1)</f>
        <v>2064</v>
      </c>
      <c r="D154" s="84">
        <f>IF(F153+SUM(E$99:E153)=D$92,F153,D$92-SUM(E$99:E153))</f>
        <v>0</v>
      </c>
      <c r="E154" s="380">
        <f>IF(+J96&lt;F153,J96,D154)</f>
        <v>0</v>
      </c>
      <c r="F154" s="60">
        <f t="shared" si="68"/>
        <v>0</v>
      </c>
      <c r="G154" s="60">
        <f t="shared" si="69"/>
        <v>0</v>
      </c>
      <c r="H154" s="381">
        <f t="shared" si="66"/>
        <v>0</v>
      </c>
      <c r="I154" s="399">
        <f t="shared" si="67"/>
        <v>0</v>
      </c>
      <c r="J154" s="64">
        <f t="shared" si="70"/>
        <v>0</v>
      </c>
      <c r="K154" s="54"/>
      <c r="L154" s="130"/>
      <c r="M154" s="64">
        <f t="shared" si="71"/>
        <v>0</v>
      </c>
      <c r="N154" s="130"/>
      <c r="O154" s="64">
        <f t="shared" si="72"/>
        <v>0</v>
      </c>
      <c r="P154" s="64">
        <f t="shared" si="73"/>
        <v>0</v>
      </c>
      <c r="Q154" s="1"/>
    </row>
    <row r="155" spans="2:17" ht="12.5">
      <c r="C155" s="12" t="s">
        <v>78</v>
      </c>
      <c r="D155" s="292"/>
      <c r="E155" s="292">
        <f>SUM(E99:E154)</f>
        <v>8402687.4799999967</v>
      </c>
      <c r="F155" s="292"/>
      <c r="G155" s="292"/>
      <c r="H155" s="292">
        <f>SUM(H99:H154)</f>
        <v>30854896.752671968</v>
      </c>
      <c r="I155" s="292">
        <f>SUM(I99:I154)</f>
        <v>30854896.752671968</v>
      </c>
      <c r="J155" s="292">
        <f>SUM(J99:J154)</f>
        <v>0</v>
      </c>
      <c r="K155" s="292"/>
      <c r="L155" s="292"/>
      <c r="M155" s="292"/>
      <c r="N155" s="292"/>
      <c r="O155" s="292"/>
      <c r="P155" s="1"/>
      <c r="Q155" s="1"/>
    </row>
    <row r="156" spans="2:17" ht="12.5"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  <c r="Q157" s="1"/>
    </row>
    <row r="158" spans="2:17" ht="12.5"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53" priority="1" stopIfTrue="1" operator="equal">
      <formula>$I$10</formula>
    </cfRule>
  </conditionalFormatting>
  <conditionalFormatting sqref="C99:C154">
    <cfRule type="cellIs" dxfId="15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96">
    <tabColor theme="9" tint="-0.249977111117893"/>
  </sheetPr>
  <dimension ref="A1:P162"/>
  <sheetViews>
    <sheetView topLeftCell="A4" zoomScaleNormal="100" zoomScaleSheetLayoutView="82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47 of 77</v>
      </c>
    </row>
    <row r="2" spans="1:16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/>
      <c r="P3" s="97">
        <v>1</v>
      </c>
    </row>
    <row r="4" spans="1:16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6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81415.319668258599</v>
      </c>
      <c r="P5" s="1"/>
    </row>
    <row r="6" spans="1:16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81415.319668258599</v>
      </c>
      <c r="O6" s="1"/>
      <c r="P6" s="1"/>
    </row>
    <row r="7" spans="1:16" ht="13.5" thickBot="1">
      <c r="C7" s="25" t="s">
        <v>48</v>
      </c>
      <c r="D7" s="90" t="s">
        <v>333</v>
      </c>
      <c r="E7" s="405"/>
      <c r="F7" s="405"/>
      <c r="G7" s="405"/>
      <c r="H7" s="40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6" ht="13.5" thickBot="1">
      <c r="C8" s="29"/>
      <c r="D8" s="99" t="s">
        <v>354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248</v>
      </c>
      <c r="E9" s="435" t="s">
        <v>395</v>
      </c>
      <c r="F9" s="31"/>
      <c r="G9" s="461" t="s">
        <v>561</v>
      </c>
      <c r="H9" s="31"/>
      <c r="I9" s="32"/>
      <c r="J9" s="33"/>
      <c r="P9" s="1"/>
    </row>
    <row r="10" spans="1:16" ht="13">
      <c r="C10" s="34" t="s">
        <v>51</v>
      </c>
      <c r="D10" s="362">
        <v>787880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6" ht="12.5">
      <c r="C11" s="34" t="s">
        <v>54</v>
      </c>
      <c r="D11" s="37">
        <v>2012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2">
        <v>2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19216.585365853658</v>
      </c>
      <c r="J14" s="292"/>
      <c r="K14" s="292"/>
      <c r="L14" s="292"/>
      <c r="M14" s="292"/>
      <c r="N14" s="292"/>
      <c r="O14" s="1"/>
      <c r="P14" s="1"/>
    </row>
    <row r="15" spans="1:16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42" t="s">
        <v>68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2012</v>
      </c>
      <c r="D17" s="428">
        <v>787880</v>
      </c>
      <c r="E17" s="436">
        <v>15632.539682539682</v>
      </c>
      <c r="F17" s="428">
        <v>772247.46031746035</v>
      </c>
      <c r="G17" s="436">
        <v>119816.83704873582</v>
      </c>
      <c r="H17" s="437">
        <v>119816.83704873582</v>
      </c>
      <c r="I17" s="52">
        <v>0</v>
      </c>
      <c r="J17" s="52"/>
      <c r="K17" s="112">
        <f t="shared" ref="K17:K22" si="0">G17</f>
        <v>119816.83704873582</v>
      </c>
      <c r="L17" s="53">
        <f t="shared" ref="L17:L22" si="1">IF(K17&lt;&gt;0,+G17-K17,0)</f>
        <v>0</v>
      </c>
      <c r="M17" s="112">
        <f t="shared" ref="M17:M22" si="2">H17</f>
        <v>119816.83704873582</v>
      </c>
      <c r="N17" s="53">
        <f t="shared" ref="N17:N22" si="3">IF(M17&lt;&gt;0,+H17-M17,0)</f>
        <v>0</v>
      </c>
      <c r="O17" s="54">
        <f t="shared" ref="O17:O22" si="4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2013</v>
      </c>
      <c r="D18" s="430">
        <v>772247.46031746035</v>
      </c>
      <c r="E18" s="429">
        <v>18759.047619047618</v>
      </c>
      <c r="F18" s="430">
        <v>753488.41269841278</v>
      </c>
      <c r="G18" s="429">
        <v>120412.55233667219</v>
      </c>
      <c r="H18" s="437">
        <v>120412.55233667219</v>
      </c>
      <c r="I18" s="52">
        <v>0</v>
      </c>
      <c r="J18" s="52"/>
      <c r="K18" s="113">
        <f t="shared" si="0"/>
        <v>120412.55233667219</v>
      </c>
      <c r="L18" s="54">
        <f t="shared" si="1"/>
        <v>0</v>
      </c>
      <c r="M18" s="113">
        <f t="shared" si="2"/>
        <v>120412.55233667219</v>
      </c>
      <c r="N18" s="54">
        <f t="shared" si="3"/>
        <v>0</v>
      </c>
      <c r="O18" s="54">
        <f t="shared" si="4"/>
        <v>0</v>
      </c>
      <c r="P18" s="1"/>
    </row>
    <row r="19" spans="2:16" ht="12.5">
      <c r="B19" s="7" t="str">
        <f>IF(D19=F18,"","IU")</f>
        <v/>
      </c>
      <c r="C19" s="50">
        <f>IF(D11="","-",+C18+1)</f>
        <v>2014</v>
      </c>
      <c r="D19" s="430">
        <v>753488.41269841278</v>
      </c>
      <c r="E19" s="429">
        <v>18759.047619047618</v>
      </c>
      <c r="F19" s="430">
        <v>734729.36507936521</v>
      </c>
      <c r="G19" s="429">
        <v>117881.75968810063</v>
      </c>
      <c r="H19" s="437">
        <v>117881.75968810063</v>
      </c>
      <c r="I19" s="52">
        <v>0</v>
      </c>
      <c r="J19" s="52"/>
      <c r="K19" s="113">
        <f t="shared" si="0"/>
        <v>117881.75968810063</v>
      </c>
      <c r="L19" s="54">
        <f t="shared" si="1"/>
        <v>0</v>
      </c>
      <c r="M19" s="113">
        <f t="shared" si="2"/>
        <v>117881.75968810063</v>
      </c>
      <c r="N19" s="54">
        <f t="shared" si="3"/>
        <v>0</v>
      </c>
      <c r="O19" s="54">
        <f t="shared" si="4"/>
        <v>0</v>
      </c>
      <c r="P19" s="1"/>
    </row>
    <row r="20" spans="2:16" ht="12.5">
      <c r="B20" s="7" t="str">
        <f t="shared" ref="B20:B72" si="5">IF(D20=F19,"","IU")</f>
        <v/>
      </c>
      <c r="C20" s="50">
        <f>IF(D11="","-",+C19+1)</f>
        <v>2015</v>
      </c>
      <c r="D20" s="430">
        <v>734729.36507936521</v>
      </c>
      <c r="E20" s="429">
        <v>18759.047619047618</v>
      </c>
      <c r="F20" s="430">
        <v>715970.31746031763</v>
      </c>
      <c r="G20" s="429">
        <v>113055.77578424601</v>
      </c>
      <c r="H20" s="437">
        <v>113055.77578424601</v>
      </c>
      <c r="I20" s="52">
        <v>0</v>
      </c>
      <c r="J20" s="52"/>
      <c r="K20" s="113">
        <f t="shared" si="0"/>
        <v>113055.77578424601</v>
      </c>
      <c r="L20" s="54">
        <f t="shared" si="1"/>
        <v>0</v>
      </c>
      <c r="M20" s="113">
        <f t="shared" si="2"/>
        <v>113055.77578424601</v>
      </c>
      <c r="N20" s="54">
        <f t="shared" si="3"/>
        <v>0</v>
      </c>
      <c r="O20" s="54">
        <f t="shared" si="4"/>
        <v>0</v>
      </c>
      <c r="P20" s="1"/>
    </row>
    <row r="21" spans="2:16" ht="12.5">
      <c r="B21" s="7" t="str">
        <f t="shared" si="5"/>
        <v/>
      </c>
      <c r="C21" s="50">
        <f>IF(D11="","-",+C20+1)</f>
        <v>2016</v>
      </c>
      <c r="D21" s="430">
        <v>715970.31746031763</v>
      </c>
      <c r="E21" s="429">
        <v>18759.047619047618</v>
      </c>
      <c r="F21" s="430">
        <v>697211.26984127006</v>
      </c>
      <c r="G21" s="429">
        <v>109452.2721829084</v>
      </c>
      <c r="H21" s="437">
        <v>109452.2721829084</v>
      </c>
      <c r="I21" s="52">
        <f t="shared" ref="I21:I33" si="6">H21-G21</f>
        <v>0</v>
      </c>
      <c r="J21" s="52"/>
      <c r="K21" s="113">
        <f t="shared" si="0"/>
        <v>109452.2721829084</v>
      </c>
      <c r="L21" s="54">
        <f t="shared" si="1"/>
        <v>0</v>
      </c>
      <c r="M21" s="113">
        <f t="shared" si="2"/>
        <v>109452.2721829084</v>
      </c>
      <c r="N21" s="54">
        <f t="shared" si="3"/>
        <v>0</v>
      </c>
      <c r="O21" s="54">
        <f t="shared" si="4"/>
        <v>0</v>
      </c>
      <c r="P21" s="1"/>
    </row>
    <row r="22" spans="2:16" ht="12.5">
      <c r="B22" s="7" t="str">
        <f t="shared" si="5"/>
        <v/>
      </c>
      <c r="C22" s="50">
        <f>IF(D11="","-",+C21+1)</f>
        <v>2017</v>
      </c>
      <c r="D22" s="430">
        <v>697211.26984127006</v>
      </c>
      <c r="E22" s="429">
        <v>18322.79069767442</v>
      </c>
      <c r="F22" s="430">
        <v>678888.47914359567</v>
      </c>
      <c r="G22" s="429">
        <v>103567.03290299821</v>
      </c>
      <c r="H22" s="437">
        <v>103567.03290299821</v>
      </c>
      <c r="I22" s="52">
        <f t="shared" si="6"/>
        <v>0</v>
      </c>
      <c r="J22" s="52"/>
      <c r="K22" s="113">
        <f t="shared" si="0"/>
        <v>103567.03290299821</v>
      </c>
      <c r="L22" s="54">
        <f t="shared" si="1"/>
        <v>0</v>
      </c>
      <c r="M22" s="113">
        <f t="shared" si="2"/>
        <v>103567.03290299821</v>
      </c>
      <c r="N22" s="54">
        <f t="shared" si="3"/>
        <v>0</v>
      </c>
      <c r="O22" s="54">
        <f t="shared" si="4"/>
        <v>0</v>
      </c>
      <c r="P22" s="1"/>
    </row>
    <row r="23" spans="2:16" ht="12.5">
      <c r="B23" s="7" t="str">
        <f t="shared" si="5"/>
        <v/>
      </c>
      <c r="C23" s="50">
        <f>IF(D11="","-",+C22+1)</f>
        <v>2018</v>
      </c>
      <c r="D23" s="430">
        <v>678888.47914359567</v>
      </c>
      <c r="E23" s="429">
        <v>19216.585365853658</v>
      </c>
      <c r="F23" s="430">
        <v>659671.89377774205</v>
      </c>
      <c r="G23" s="429">
        <v>104278.14759460979</v>
      </c>
      <c r="H23" s="437">
        <v>104278.14759460979</v>
      </c>
      <c r="I23" s="52">
        <f t="shared" si="6"/>
        <v>0</v>
      </c>
      <c r="J23" s="52"/>
      <c r="K23" s="113">
        <f t="shared" ref="K23:K28" si="7">G23</f>
        <v>104278.14759460979</v>
      </c>
      <c r="L23" s="54">
        <f t="shared" ref="L23:L28" si="8">IF(K23&lt;&gt;0,+G23-K23,0)</f>
        <v>0</v>
      </c>
      <c r="M23" s="113">
        <f t="shared" ref="M23:M28" si="9">H23</f>
        <v>104278.14759460979</v>
      </c>
      <c r="N23" s="54">
        <f>IF(M23&lt;&gt;0,+H23-M23,0)</f>
        <v>0</v>
      </c>
      <c r="O23" s="54">
        <f>+N23-L23</f>
        <v>0</v>
      </c>
      <c r="P23" s="1"/>
    </row>
    <row r="24" spans="2:16" ht="12.5">
      <c r="B24" s="7" t="str">
        <f t="shared" si="5"/>
        <v/>
      </c>
      <c r="C24" s="50">
        <f>IF(D11="","-",+C23+1)</f>
        <v>2019</v>
      </c>
      <c r="D24" s="430">
        <v>659671.89377774205</v>
      </c>
      <c r="E24" s="429">
        <v>19216.585365853658</v>
      </c>
      <c r="F24" s="430">
        <v>640455.30841188843</v>
      </c>
      <c r="G24" s="429">
        <v>101835.83299305863</v>
      </c>
      <c r="H24" s="437">
        <v>101835.83299305863</v>
      </c>
      <c r="I24" s="52">
        <f t="shared" si="6"/>
        <v>0</v>
      </c>
      <c r="J24" s="52"/>
      <c r="K24" s="113">
        <f t="shared" si="7"/>
        <v>101835.83299305863</v>
      </c>
      <c r="L24" s="54">
        <f t="shared" si="8"/>
        <v>0</v>
      </c>
      <c r="M24" s="113">
        <f t="shared" si="9"/>
        <v>101835.83299305863</v>
      </c>
      <c r="N24" s="54">
        <f t="shared" ref="N24:N72" si="10">IF(M24&lt;&gt;0,+H24-M24,0)</f>
        <v>0</v>
      </c>
      <c r="O24" s="54">
        <f t="shared" ref="O24:O72" si="11">+N24-L24</f>
        <v>0</v>
      </c>
      <c r="P24" s="1"/>
    </row>
    <row r="25" spans="2:16" ht="12.5">
      <c r="B25" s="7" t="str">
        <f t="shared" si="5"/>
        <v/>
      </c>
      <c r="C25" s="50">
        <f>IF(D11="","-",+C24+1)</f>
        <v>2020</v>
      </c>
      <c r="D25" s="430">
        <v>640455.30841188843</v>
      </c>
      <c r="E25" s="429">
        <v>19216.585365853658</v>
      </c>
      <c r="F25" s="430">
        <v>621238.72304603481</v>
      </c>
      <c r="G25" s="429">
        <v>83774.601936797058</v>
      </c>
      <c r="H25" s="437">
        <v>83774.601936797058</v>
      </c>
      <c r="I25" s="52">
        <f t="shared" si="6"/>
        <v>0</v>
      </c>
      <c r="J25" s="52"/>
      <c r="K25" s="113">
        <f t="shared" si="7"/>
        <v>83774.601936797058</v>
      </c>
      <c r="L25" s="54">
        <f t="shared" si="8"/>
        <v>0</v>
      </c>
      <c r="M25" s="113">
        <f t="shared" si="9"/>
        <v>83774.601936797058</v>
      </c>
      <c r="N25" s="54">
        <f t="shared" si="10"/>
        <v>0</v>
      </c>
      <c r="O25" s="54">
        <f t="shared" si="11"/>
        <v>0</v>
      </c>
      <c r="P25" s="1"/>
    </row>
    <row r="26" spans="2:16" ht="12.5">
      <c r="B26" s="7" t="str">
        <f t="shared" si="5"/>
        <v>IU</v>
      </c>
      <c r="C26" s="50">
        <f>IF(D11="","-",+C25+1)</f>
        <v>2021</v>
      </c>
      <c r="D26" s="430">
        <v>622132.5177142137</v>
      </c>
      <c r="E26" s="429">
        <v>18759.047619047618</v>
      </c>
      <c r="F26" s="430">
        <v>603373.47009516612</v>
      </c>
      <c r="G26" s="429">
        <v>83713.649961418851</v>
      </c>
      <c r="H26" s="437">
        <v>83713.649961418851</v>
      </c>
      <c r="I26" s="52">
        <f t="shared" si="6"/>
        <v>0</v>
      </c>
      <c r="J26" s="52"/>
      <c r="K26" s="113">
        <f t="shared" si="7"/>
        <v>83713.649961418851</v>
      </c>
      <c r="L26" s="54">
        <f t="shared" si="8"/>
        <v>0</v>
      </c>
      <c r="M26" s="113">
        <f t="shared" si="9"/>
        <v>83713.649961418851</v>
      </c>
      <c r="N26" s="54">
        <f t="shared" si="10"/>
        <v>0</v>
      </c>
      <c r="O26" s="54">
        <f t="shared" si="11"/>
        <v>0</v>
      </c>
      <c r="P26" s="1"/>
    </row>
    <row r="27" spans="2:16" ht="12.5">
      <c r="B27" s="7" t="str">
        <f t="shared" si="5"/>
        <v>IU</v>
      </c>
      <c r="C27" s="50">
        <f>IF(D11="","-",+C26+1)</f>
        <v>2022</v>
      </c>
      <c r="D27" s="430">
        <v>602479.67542698677</v>
      </c>
      <c r="E27" s="429">
        <v>18759.047619047618</v>
      </c>
      <c r="F27" s="430">
        <v>583720.62780793919</v>
      </c>
      <c r="G27" s="429">
        <v>85449.658528885382</v>
      </c>
      <c r="H27" s="437">
        <v>85449.658528885382</v>
      </c>
      <c r="I27" s="52">
        <f t="shared" si="6"/>
        <v>0</v>
      </c>
      <c r="J27" s="52"/>
      <c r="K27" s="113">
        <f t="shared" si="7"/>
        <v>85449.658528885382</v>
      </c>
      <c r="L27" s="54">
        <f t="shared" si="8"/>
        <v>0</v>
      </c>
      <c r="M27" s="113">
        <f t="shared" si="9"/>
        <v>85449.658528885382</v>
      </c>
      <c r="N27" s="54">
        <f t="shared" si="10"/>
        <v>0</v>
      </c>
      <c r="O27" s="54">
        <f t="shared" si="11"/>
        <v>0</v>
      </c>
      <c r="P27" s="1"/>
    </row>
    <row r="28" spans="2:16" ht="12.5">
      <c r="B28" s="7" t="str">
        <f t="shared" si="5"/>
        <v/>
      </c>
      <c r="C28" s="50">
        <f>IF(D11="","-",+C27+1)</f>
        <v>2023</v>
      </c>
      <c r="D28" s="430">
        <v>583720.62780793919</v>
      </c>
      <c r="E28" s="429">
        <v>18759.047619047618</v>
      </c>
      <c r="F28" s="430">
        <v>564961.58018889162</v>
      </c>
      <c r="G28" s="429">
        <v>91313.71449184035</v>
      </c>
      <c r="H28" s="437">
        <v>91313.71449184035</v>
      </c>
      <c r="I28" s="52">
        <f t="shared" si="6"/>
        <v>0</v>
      </c>
      <c r="J28" s="52"/>
      <c r="K28" s="113">
        <f t="shared" si="7"/>
        <v>91313.71449184035</v>
      </c>
      <c r="L28" s="54">
        <f t="shared" si="8"/>
        <v>0</v>
      </c>
      <c r="M28" s="113">
        <f t="shared" si="9"/>
        <v>91313.71449184035</v>
      </c>
      <c r="N28" s="54">
        <f t="shared" ref="N28" si="12">IF(M28&lt;&gt;0,+H28-M28,0)</f>
        <v>0</v>
      </c>
      <c r="O28" s="54">
        <f t="shared" ref="O28" si="13">+N28-L28</f>
        <v>0</v>
      </c>
      <c r="P28" s="1"/>
    </row>
    <row r="29" spans="2:16" ht="12.5">
      <c r="B29" s="7" t="str">
        <f t="shared" si="5"/>
        <v/>
      </c>
      <c r="C29" s="460">
        <f>IF(D11="","-",+C28+1)</f>
        <v>2024</v>
      </c>
      <c r="D29" s="430">
        <v>564961.58018889162</v>
      </c>
      <c r="E29" s="429">
        <v>17906.363636363636</v>
      </c>
      <c r="F29" s="430">
        <v>547055.21655252797</v>
      </c>
      <c r="G29" s="429">
        <v>84364.452669168837</v>
      </c>
      <c r="H29" s="437">
        <v>84364.452669168837</v>
      </c>
      <c r="I29" s="52">
        <f t="shared" si="6"/>
        <v>0</v>
      </c>
      <c r="J29" s="52"/>
      <c r="K29" s="113">
        <f t="shared" ref="K29" si="14">G29</f>
        <v>84364.452669168837</v>
      </c>
      <c r="L29" s="54">
        <f t="shared" ref="L29" si="15">IF(K29&lt;&gt;0,+G29-K29,0)</f>
        <v>0</v>
      </c>
      <c r="M29" s="113">
        <f t="shared" ref="M29" si="16">H29</f>
        <v>84364.452669168837</v>
      </c>
      <c r="N29" s="54">
        <f t="shared" ref="N29" si="17">IF(M29&lt;&gt;0,+H29-M29,0)</f>
        <v>0</v>
      </c>
      <c r="O29" s="54">
        <f t="shared" ref="O29" si="18">+N29-L29</f>
        <v>0</v>
      </c>
      <c r="P29" s="1"/>
    </row>
    <row r="30" spans="2:16" ht="13">
      <c r="B30" s="7" t="str">
        <f t="shared" si="5"/>
        <v/>
      </c>
      <c r="C30" s="459">
        <f>IF(D11="","-",+C29+1)</f>
        <v>2025</v>
      </c>
      <c r="D30" s="430">
        <v>547055.21655252797</v>
      </c>
      <c r="E30" s="429">
        <v>18322.79069767442</v>
      </c>
      <c r="F30" s="430">
        <v>528732.42585485359</v>
      </c>
      <c r="G30" s="429">
        <v>82722.764120493433</v>
      </c>
      <c r="H30" s="437">
        <v>82722.764120493433</v>
      </c>
      <c r="I30" s="52">
        <f t="shared" si="6"/>
        <v>0</v>
      </c>
      <c r="J30" s="52"/>
      <c r="K30" s="113">
        <f t="shared" ref="K30" si="19">G30</f>
        <v>82722.764120493433</v>
      </c>
      <c r="L30" s="54">
        <f t="shared" ref="L30" si="20">IF(K30&lt;&gt;0,+G30-K30,0)</f>
        <v>0</v>
      </c>
      <c r="M30" s="113">
        <f t="shared" ref="M30" si="21">H30</f>
        <v>82722.764120493433</v>
      </c>
      <c r="N30" s="54">
        <f t="shared" ref="N30" si="22">IF(M30&lt;&gt;0,+H30-M30,0)</f>
        <v>0</v>
      </c>
      <c r="O30" s="54">
        <f t="shared" ref="O30" si="23">+N30-L30</f>
        <v>0</v>
      </c>
      <c r="P30" s="1"/>
    </row>
    <row r="31" spans="2:16" ht="12.5">
      <c r="B31" s="7" t="str">
        <f t="shared" si="5"/>
        <v/>
      </c>
      <c r="C31" s="50">
        <f>IF(D11="","-",+C30+1)</f>
        <v>2026</v>
      </c>
      <c r="D31" s="55">
        <f>IF(F30+SUM(E$17:E30)=D$10,F30,D$10-SUM(E$17:E30))</f>
        <v>528732.42585485359</v>
      </c>
      <c r="E31" s="377">
        <f>IF(+I14&lt;F30,I14,D31)</f>
        <v>19216.585365853658</v>
      </c>
      <c r="F31" s="55">
        <f t="shared" ref="F31:F33" si="24">+D31-E31</f>
        <v>509515.84048899991</v>
      </c>
      <c r="G31" s="378">
        <f t="shared" ref="G31:G53" si="25">+I$12*((D31+F31)/2)+E31</f>
        <v>81415.319668258599</v>
      </c>
      <c r="H31" s="363">
        <f t="shared" ref="H31:H53" si="26">+I$13*((D31+F31)/2)+E31</f>
        <v>81415.319668258599</v>
      </c>
      <c r="I31" s="52">
        <f t="shared" si="6"/>
        <v>0</v>
      </c>
      <c r="J31" s="52"/>
      <c r="K31" s="129"/>
      <c r="L31" s="54">
        <f t="shared" ref="L31:L72" si="27">IF(K31&lt;&gt;0,+G31-K31,0)</f>
        <v>0</v>
      </c>
      <c r="M31" s="129"/>
      <c r="N31" s="54">
        <f t="shared" si="10"/>
        <v>0</v>
      </c>
      <c r="O31" s="54">
        <f t="shared" si="11"/>
        <v>0</v>
      </c>
      <c r="P31" s="1"/>
    </row>
    <row r="32" spans="2:16" ht="12.5">
      <c r="B32" s="7" t="str">
        <f t="shared" si="5"/>
        <v/>
      </c>
      <c r="C32" s="50">
        <f>IF(D11="","-",+C31+1)</f>
        <v>2027</v>
      </c>
      <c r="D32" s="55">
        <f>IF(F31+SUM(E$17:E31)=D$10,F31,D$10-SUM(E$17:E31))</f>
        <v>509515.84048899991</v>
      </c>
      <c r="E32" s="377">
        <f>IF(+I14&lt;F31,I14,D32)</f>
        <v>19216.585365853658</v>
      </c>
      <c r="F32" s="55">
        <f t="shared" si="24"/>
        <v>490299.25512314623</v>
      </c>
      <c r="G32" s="378">
        <f t="shared" si="25"/>
        <v>79112.889072194666</v>
      </c>
      <c r="H32" s="363">
        <f t="shared" si="26"/>
        <v>79112.889072194666</v>
      </c>
      <c r="I32" s="52">
        <f t="shared" si="6"/>
        <v>0</v>
      </c>
      <c r="J32" s="52"/>
      <c r="K32" s="129"/>
      <c r="L32" s="54">
        <f t="shared" si="27"/>
        <v>0</v>
      </c>
      <c r="M32" s="129"/>
      <c r="N32" s="54">
        <f t="shared" si="10"/>
        <v>0</v>
      </c>
      <c r="O32" s="54">
        <f t="shared" si="11"/>
        <v>0</v>
      </c>
      <c r="P32" s="1"/>
    </row>
    <row r="33" spans="2:16" ht="12.5">
      <c r="B33" s="7" t="str">
        <f t="shared" si="5"/>
        <v/>
      </c>
      <c r="C33" s="50">
        <f>IF(D11="","-",+C32+1)</f>
        <v>2028</v>
      </c>
      <c r="D33" s="55">
        <f>IF(F32+SUM(E$17:E32)=D$10,F32,D$10-SUM(E$17:E32))</f>
        <v>490299.25512314623</v>
      </c>
      <c r="E33" s="377">
        <f>IF(+I14&lt;F32,I14,D33)</f>
        <v>19216.585365853658</v>
      </c>
      <c r="F33" s="55">
        <f t="shared" si="24"/>
        <v>471082.66975729255</v>
      </c>
      <c r="G33" s="378">
        <f t="shared" si="25"/>
        <v>76810.45847613072</v>
      </c>
      <c r="H33" s="363">
        <f t="shared" si="26"/>
        <v>76810.45847613072</v>
      </c>
      <c r="I33" s="52">
        <f t="shared" si="6"/>
        <v>0</v>
      </c>
      <c r="J33" s="52"/>
      <c r="K33" s="129"/>
      <c r="L33" s="54">
        <f t="shared" si="27"/>
        <v>0</v>
      </c>
      <c r="M33" s="129"/>
      <c r="N33" s="54">
        <f t="shared" si="10"/>
        <v>0</v>
      </c>
      <c r="O33" s="54">
        <f t="shared" si="11"/>
        <v>0</v>
      </c>
      <c r="P33" s="1"/>
    </row>
    <row r="34" spans="2:16" ht="12.5">
      <c r="B34" s="7" t="str">
        <f t="shared" si="5"/>
        <v/>
      </c>
      <c r="C34" s="50">
        <f>IF(D11="","-",+C33+1)</f>
        <v>2029</v>
      </c>
      <c r="D34" s="55">
        <f>IF(F33+SUM(E$17:E33)=D$10,F33,D$10-SUM(E$17:E33))</f>
        <v>471082.66975729255</v>
      </c>
      <c r="E34" s="377">
        <f>IF(+I14&lt;F33,I14,D34)</f>
        <v>19216.585365853658</v>
      </c>
      <c r="F34" s="55">
        <f t="shared" ref="F34:F72" si="28">+D34-E34</f>
        <v>451866.08439143887</v>
      </c>
      <c r="G34" s="378">
        <f t="shared" si="25"/>
        <v>74508.027880066773</v>
      </c>
      <c r="H34" s="363">
        <f t="shared" si="26"/>
        <v>74508.027880066773</v>
      </c>
      <c r="I34" s="52">
        <f t="shared" ref="I34:I72" si="29">H34-G34</f>
        <v>0</v>
      </c>
      <c r="J34" s="52"/>
      <c r="K34" s="129"/>
      <c r="L34" s="54">
        <f t="shared" si="27"/>
        <v>0</v>
      </c>
      <c r="M34" s="129"/>
      <c r="N34" s="54">
        <f t="shared" si="10"/>
        <v>0</v>
      </c>
      <c r="O34" s="54">
        <f t="shared" si="11"/>
        <v>0</v>
      </c>
      <c r="P34" s="1"/>
    </row>
    <row r="35" spans="2:16" ht="12.5">
      <c r="B35" s="7" t="str">
        <f t="shared" si="5"/>
        <v/>
      </c>
      <c r="C35" s="50">
        <f>IF(D11="","-",+C34+1)</f>
        <v>2030</v>
      </c>
      <c r="D35" s="55">
        <f>IF(F34+SUM(E$17:E34)=D$10,F34,D$10-SUM(E$17:E34))</f>
        <v>451866.08439143887</v>
      </c>
      <c r="E35" s="377">
        <f>IF(+I14&lt;F34,I14,D35)</f>
        <v>19216.585365853658</v>
      </c>
      <c r="F35" s="55">
        <f t="shared" si="28"/>
        <v>432649.49902558519</v>
      </c>
      <c r="G35" s="378">
        <f t="shared" si="25"/>
        <v>72205.597284002841</v>
      </c>
      <c r="H35" s="363">
        <f t="shared" si="26"/>
        <v>72205.597284002841</v>
      </c>
      <c r="I35" s="52">
        <f t="shared" si="29"/>
        <v>0</v>
      </c>
      <c r="J35" s="52"/>
      <c r="K35" s="129"/>
      <c r="L35" s="54">
        <f t="shared" si="27"/>
        <v>0</v>
      </c>
      <c r="M35" s="129"/>
      <c r="N35" s="54">
        <f t="shared" si="10"/>
        <v>0</v>
      </c>
      <c r="O35" s="54">
        <f t="shared" si="11"/>
        <v>0</v>
      </c>
      <c r="P35" s="1"/>
    </row>
    <row r="36" spans="2:16" ht="12.5">
      <c r="B36" s="7" t="str">
        <f t="shared" si="5"/>
        <v/>
      </c>
      <c r="C36" s="50">
        <f>IF(D11="","-",+C35+1)</f>
        <v>2031</v>
      </c>
      <c r="D36" s="55">
        <f>IF(F35+SUM(E$17:E35)=D$10,F35,D$10-SUM(E$17:E35))</f>
        <v>432649.49902558519</v>
      </c>
      <c r="E36" s="377">
        <f>IF(+I14&lt;F35,I14,D36)</f>
        <v>19216.585365853658</v>
      </c>
      <c r="F36" s="55">
        <f t="shared" si="28"/>
        <v>413432.91365973151</v>
      </c>
      <c r="G36" s="378">
        <f t="shared" si="25"/>
        <v>69903.166687938909</v>
      </c>
      <c r="H36" s="363">
        <f t="shared" si="26"/>
        <v>69903.166687938909</v>
      </c>
      <c r="I36" s="52">
        <f t="shared" si="29"/>
        <v>0</v>
      </c>
      <c r="J36" s="52"/>
      <c r="K36" s="129"/>
      <c r="L36" s="54">
        <f t="shared" si="27"/>
        <v>0</v>
      </c>
      <c r="M36" s="129"/>
      <c r="N36" s="54">
        <f t="shared" si="10"/>
        <v>0</v>
      </c>
      <c r="O36" s="54">
        <f t="shared" si="11"/>
        <v>0</v>
      </c>
      <c r="P36" s="1"/>
    </row>
    <row r="37" spans="2:16" ht="12.5">
      <c r="B37" s="7" t="str">
        <f t="shared" si="5"/>
        <v/>
      </c>
      <c r="C37" s="50">
        <f>IF(D11="","-",+C36+1)</f>
        <v>2032</v>
      </c>
      <c r="D37" s="55">
        <f>IF(F36+SUM(E$17:E36)=D$10,F36,D$10-SUM(E$17:E36))</f>
        <v>413432.91365973151</v>
      </c>
      <c r="E37" s="377">
        <f>IF(+I14&lt;F36,I14,D37)</f>
        <v>19216.585365853658</v>
      </c>
      <c r="F37" s="55">
        <f t="shared" si="28"/>
        <v>394216.32829387783</v>
      </c>
      <c r="G37" s="378">
        <f t="shared" si="25"/>
        <v>67600.736091874947</v>
      </c>
      <c r="H37" s="363">
        <f t="shared" si="26"/>
        <v>67600.736091874947</v>
      </c>
      <c r="I37" s="52">
        <f t="shared" si="29"/>
        <v>0</v>
      </c>
      <c r="J37" s="52"/>
      <c r="K37" s="129"/>
      <c r="L37" s="54">
        <f t="shared" si="27"/>
        <v>0</v>
      </c>
      <c r="M37" s="129"/>
      <c r="N37" s="54">
        <f t="shared" si="10"/>
        <v>0</v>
      </c>
      <c r="O37" s="54">
        <f t="shared" si="11"/>
        <v>0</v>
      </c>
      <c r="P37" s="1"/>
    </row>
    <row r="38" spans="2:16" ht="12.5">
      <c r="B38" s="7" t="str">
        <f t="shared" si="5"/>
        <v/>
      </c>
      <c r="C38" s="50">
        <f>IF(D11="","-",+C37+1)</f>
        <v>2033</v>
      </c>
      <c r="D38" s="55">
        <f>IF(F37+SUM(E$17:E37)=D$10,F37,D$10-SUM(E$17:E37))</f>
        <v>394216.32829387783</v>
      </c>
      <c r="E38" s="377">
        <f>IF(+I14&lt;F37,I14,D38)</f>
        <v>19216.585365853658</v>
      </c>
      <c r="F38" s="55">
        <f t="shared" si="28"/>
        <v>374999.74292802415</v>
      </c>
      <c r="G38" s="378">
        <f t="shared" si="25"/>
        <v>65298.305495811015</v>
      </c>
      <c r="H38" s="363">
        <f t="shared" si="26"/>
        <v>65298.305495811015</v>
      </c>
      <c r="I38" s="52">
        <f t="shared" si="29"/>
        <v>0</v>
      </c>
      <c r="J38" s="52"/>
      <c r="K38" s="129"/>
      <c r="L38" s="54">
        <f t="shared" si="27"/>
        <v>0</v>
      </c>
      <c r="M38" s="129"/>
      <c r="N38" s="54">
        <f t="shared" si="10"/>
        <v>0</v>
      </c>
      <c r="O38" s="54">
        <f t="shared" si="11"/>
        <v>0</v>
      </c>
      <c r="P38" s="1"/>
    </row>
    <row r="39" spans="2:16" ht="12.5">
      <c r="B39" s="7" t="str">
        <f t="shared" si="5"/>
        <v/>
      </c>
      <c r="C39" s="50">
        <f>IF(D11="","-",+C38+1)</f>
        <v>2034</v>
      </c>
      <c r="D39" s="55">
        <f>IF(F38+SUM(E$17:E38)=D$10,F38,D$10-SUM(E$17:E38))</f>
        <v>374999.74292802415</v>
      </c>
      <c r="E39" s="377">
        <f>IF(+I14&lt;F38,I14,D39)</f>
        <v>19216.585365853658</v>
      </c>
      <c r="F39" s="55">
        <f t="shared" si="28"/>
        <v>355783.15756217047</v>
      </c>
      <c r="G39" s="378">
        <f t="shared" si="25"/>
        <v>62995.874899747068</v>
      </c>
      <c r="H39" s="363">
        <f t="shared" si="26"/>
        <v>62995.874899747068</v>
      </c>
      <c r="I39" s="52">
        <f t="shared" si="29"/>
        <v>0</v>
      </c>
      <c r="J39" s="52"/>
      <c r="K39" s="129"/>
      <c r="L39" s="54">
        <f t="shared" si="27"/>
        <v>0</v>
      </c>
      <c r="M39" s="129"/>
      <c r="N39" s="54">
        <f t="shared" si="10"/>
        <v>0</v>
      </c>
      <c r="O39" s="54">
        <f t="shared" si="11"/>
        <v>0</v>
      </c>
      <c r="P39" s="1"/>
    </row>
    <row r="40" spans="2:16" ht="12.5">
      <c r="B40" s="7" t="str">
        <f t="shared" si="5"/>
        <v/>
      </c>
      <c r="C40" s="50">
        <f>IF(D11="","-",+C39+1)</f>
        <v>2035</v>
      </c>
      <c r="D40" s="55">
        <f>IF(F39+SUM(E$17:E39)=D$10,F39,D$10-SUM(E$17:E39))</f>
        <v>355783.15756217047</v>
      </c>
      <c r="E40" s="377">
        <f>IF(+I14&lt;F39,I14,D40)</f>
        <v>19216.585365853658</v>
      </c>
      <c r="F40" s="55">
        <f t="shared" si="28"/>
        <v>336566.57219631679</v>
      </c>
      <c r="G40" s="378">
        <f t="shared" si="25"/>
        <v>60693.444303683136</v>
      </c>
      <c r="H40" s="363">
        <f t="shared" si="26"/>
        <v>60693.444303683136</v>
      </c>
      <c r="I40" s="52">
        <f t="shared" si="29"/>
        <v>0</v>
      </c>
      <c r="J40" s="52"/>
      <c r="K40" s="129"/>
      <c r="L40" s="54">
        <f t="shared" si="27"/>
        <v>0</v>
      </c>
      <c r="M40" s="129"/>
      <c r="N40" s="54">
        <f t="shared" si="10"/>
        <v>0</v>
      </c>
      <c r="O40" s="54">
        <f t="shared" si="11"/>
        <v>0</v>
      </c>
      <c r="P40" s="1"/>
    </row>
    <row r="41" spans="2:16" ht="12.5">
      <c r="B41" s="7" t="str">
        <f t="shared" si="5"/>
        <v/>
      </c>
      <c r="C41" s="50">
        <f>IF(D11="","-",+C40+1)</f>
        <v>2036</v>
      </c>
      <c r="D41" s="55">
        <f>IF(F40+SUM(E$17:E40)=D$10,F40,D$10-SUM(E$17:E40))</f>
        <v>336566.57219631679</v>
      </c>
      <c r="E41" s="377">
        <f>IF(+I14&lt;F40,I14,D41)</f>
        <v>19216.585365853658</v>
      </c>
      <c r="F41" s="55">
        <f t="shared" si="28"/>
        <v>317349.98683046311</v>
      </c>
      <c r="G41" s="378">
        <f t="shared" si="25"/>
        <v>58391.01370761919</v>
      </c>
      <c r="H41" s="363">
        <f t="shared" si="26"/>
        <v>58391.01370761919</v>
      </c>
      <c r="I41" s="52">
        <f t="shared" si="29"/>
        <v>0</v>
      </c>
      <c r="J41" s="52"/>
      <c r="K41" s="129"/>
      <c r="L41" s="54">
        <f t="shared" si="27"/>
        <v>0</v>
      </c>
      <c r="M41" s="129"/>
      <c r="N41" s="54">
        <f t="shared" si="10"/>
        <v>0</v>
      </c>
      <c r="O41" s="54">
        <f t="shared" si="11"/>
        <v>0</v>
      </c>
      <c r="P41" s="1"/>
    </row>
    <row r="42" spans="2:16" ht="12.5">
      <c r="B42" s="7" t="str">
        <f t="shared" si="5"/>
        <v/>
      </c>
      <c r="C42" s="50">
        <f>IF(D11="","-",+C41+1)</f>
        <v>2037</v>
      </c>
      <c r="D42" s="55">
        <f>IF(F41+SUM(E$17:E41)=D$10,F41,D$10-SUM(E$17:E41))</f>
        <v>317349.98683046311</v>
      </c>
      <c r="E42" s="377">
        <f>IF(+I14&lt;F41,I14,D42)</f>
        <v>19216.585365853658</v>
      </c>
      <c r="F42" s="55">
        <f t="shared" si="28"/>
        <v>298133.40146460943</v>
      </c>
      <c r="G42" s="378">
        <f t="shared" si="25"/>
        <v>56088.58311155525</v>
      </c>
      <c r="H42" s="363">
        <f t="shared" si="26"/>
        <v>56088.58311155525</v>
      </c>
      <c r="I42" s="52">
        <f t="shared" si="29"/>
        <v>0</v>
      </c>
      <c r="J42" s="52"/>
      <c r="K42" s="129"/>
      <c r="L42" s="54">
        <f t="shared" si="27"/>
        <v>0</v>
      </c>
      <c r="M42" s="129"/>
      <c r="N42" s="54">
        <f t="shared" si="10"/>
        <v>0</v>
      </c>
      <c r="O42" s="54">
        <f t="shared" si="11"/>
        <v>0</v>
      </c>
      <c r="P42" s="1"/>
    </row>
    <row r="43" spans="2:16" ht="12.5">
      <c r="B43" s="7" t="str">
        <f t="shared" si="5"/>
        <v/>
      </c>
      <c r="C43" s="50">
        <f>IF(D11="","-",+C42+1)</f>
        <v>2038</v>
      </c>
      <c r="D43" s="55">
        <f>IF(F42+SUM(E$17:E42)=D$10,F42,D$10-SUM(E$17:E42))</f>
        <v>298133.40146460943</v>
      </c>
      <c r="E43" s="377">
        <f>IF(+I14&lt;F42,I14,D43)</f>
        <v>19216.585365853658</v>
      </c>
      <c r="F43" s="55">
        <f t="shared" si="28"/>
        <v>278916.81609875575</v>
      </c>
      <c r="G43" s="378">
        <f t="shared" si="25"/>
        <v>53786.152515491303</v>
      </c>
      <c r="H43" s="363">
        <f t="shared" si="26"/>
        <v>53786.152515491303</v>
      </c>
      <c r="I43" s="52">
        <f t="shared" si="29"/>
        <v>0</v>
      </c>
      <c r="J43" s="52"/>
      <c r="K43" s="129"/>
      <c r="L43" s="54">
        <f t="shared" si="27"/>
        <v>0</v>
      </c>
      <c r="M43" s="129"/>
      <c r="N43" s="54">
        <f t="shared" si="10"/>
        <v>0</v>
      </c>
      <c r="O43" s="54">
        <f t="shared" si="11"/>
        <v>0</v>
      </c>
      <c r="P43" s="1"/>
    </row>
    <row r="44" spans="2:16" ht="12.5">
      <c r="B44" s="7" t="str">
        <f t="shared" si="5"/>
        <v/>
      </c>
      <c r="C44" s="50">
        <f>IF(D11="","-",+C43+1)</f>
        <v>2039</v>
      </c>
      <c r="D44" s="55">
        <f>IF(F43+SUM(E$17:E43)=D$10,F43,D$10-SUM(E$17:E43))</f>
        <v>278916.81609875575</v>
      </c>
      <c r="E44" s="377">
        <f>IF(+I14&lt;F43,I14,D44)</f>
        <v>19216.585365853658</v>
      </c>
      <c r="F44" s="55">
        <f t="shared" si="28"/>
        <v>259700.2307329021</v>
      </c>
      <c r="G44" s="378">
        <f t="shared" si="25"/>
        <v>51483.721919427371</v>
      </c>
      <c r="H44" s="363">
        <f t="shared" si="26"/>
        <v>51483.721919427371</v>
      </c>
      <c r="I44" s="52">
        <f t="shared" si="29"/>
        <v>0</v>
      </c>
      <c r="J44" s="52"/>
      <c r="K44" s="129"/>
      <c r="L44" s="54">
        <f t="shared" si="27"/>
        <v>0</v>
      </c>
      <c r="M44" s="129"/>
      <c r="N44" s="54">
        <f t="shared" si="10"/>
        <v>0</v>
      </c>
      <c r="O44" s="54">
        <f t="shared" si="11"/>
        <v>0</v>
      </c>
      <c r="P44" s="1"/>
    </row>
    <row r="45" spans="2:16" ht="12.5">
      <c r="B45" s="7" t="str">
        <f t="shared" si="5"/>
        <v/>
      </c>
      <c r="C45" s="50">
        <f>IF(D11="","-",+C44+1)</f>
        <v>2040</v>
      </c>
      <c r="D45" s="55">
        <f>IF(F44+SUM(E$17:E44)=D$10,F44,D$10-SUM(E$17:E44))</f>
        <v>259700.2307329021</v>
      </c>
      <c r="E45" s="377">
        <f>IF(+I14&lt;F44,I14,D45)</f>
        <v>19216.585365853658</v>
      </c>
      <c r="F45" s="55">
        <f t="shared" si="28"/>
        <v>240483.64536704845</v>
      </c>
      <c r="G45" s="378">
        <f t="shared" si="25"/>
        <v>49181.291323363432</v>
      </c>
      <c r="H45" s="363">
        <f t="shared" si="26"/>
        <v>49181.291323363432</v>
      </c>
      <c r="I45" s="52">
        <f t="shared" si="29"/>
        <v>0</v>
      </c>
      <c r="J45" s="52"/>
      <c r="K45" s="129"/>
      <c r="L45" s="54">
        <f t="shared" si="27"/>
        <v>0</v>
      </c>
      <c r="M45" s="129"/>
      <c r="N45" s="54">
        <f t="shared" si="10"/>
        <v>0</v>
      </c>
      <c r="O45" s="54">
        <f t="shared" si="11"/>
        <v>0</v>
      </c>
      <c r="P45" s="1"/>
    </row>
    <row r="46" spans="2:16" ht="12.5">
      <c r="B46" s="7" t="str">
        <f t="shared" si="5"/>
        <v/>
      </c>
      <c r="C46" s="50">
        <f>IF(D11="","-",+C45+1)</f>
        <v>2041</v>
      </c>
      <c r="D46" s="55">
        <f>IF(F45+SUM(E$17:E45)=D$10,F45,D$10-SUM(E$17:E45))</f>
        <v>240483.64536704845</v>
      </c>
      <c r="E46" s="377">
        <f>IF(+I14&lt;F45,I14,D46)</f>
        <v>19216.585365853658</v>
      </c>
      <c r="F46" s="55">
        <f t="shared" si="28"/>
        <v>221267.0600011948</v>
      </c>
      <c r="G46" s="378">
        <f t="shared" si="25"/>
        <v>46878.860727299492</v>
      </c>
      <c r="H46" s="363">
        <f t="shared" si="26"/>
        <v>46878.860727299492</v>
      </c>
      <c r="I46" s="52">
        <f t="shared" si="29"/>
        <v>0</v>
      </c>
      <c r="J46" s="52"/>
      <c r="K46" s="129"/>
      <c r="L46" s="54">
        <f t="shared" si="27"/>
        <v>0</v>
      </c>
      <c r="M46" s="129"/>
      <c r="N46" s="54">
        <f t="shared" si="10"/>
        <v>0</v>
      </c>
      <c r="O46" s="54">
        <f t="shared" si="11"/>
        <v>0</v>
      </c>
      <c r="P46" s="1"/>
    </row>
    <row r="47" spans="2:16" ht="12.5">
      <c r="B47" s="7" t="str">
        <f t="shared" si="5"/>
        <v/>
      </c>
      <c r="C47" s="50">
        <f>IF(D11="","-",+C46+1)</f>
        <v>2042</v>
      </c>
      <c r="D47" s="55">
        <f>IF(F46+SUM(E$17:E46)=D$10,F46,D$10-SUM(E$17:E46))</f>
        <v>221267.0600011948</v>
      </c>
      <c r="E47" s="377">
        <f>IF(+I14&lt;F46,I14,D47)</f>
        <v>19216.585365853658</v>
      </c>
      <c r="F47" s="55">
        <f t="shared" si="28"/>
        <v>202050.47463534115</v>
      </c>
      <c r="G47" s="378">
        <f t="shared" si="25"/>
        <v>44576.430131235553</v>
      </c>
      <c r="H47" s="363">
        <f t="shared" si="26"/>
        <v>44576.430131235553</v>
      </c>
      <c r="I47" s="52">
        <f t="shared" si="29"/>
        <v>0</v>
      </c>
      <c r="J47" s="52"/>
      <c r="K47" s="129"/>
      <c r="L47" s="54">
        <f t="shared" si="27"/>
        <v>0</v>
      </c>
      <c r="M47" s="129"/>
      <c r="N47" s="54">
        <f t="shared" si="10"/>
        <v>0</v>
      </c>
      <c r="O47" s="54">
        <f t="shared" si="11"/>
        <v>0</v>
      </c>
      <c r="P47" s="1"/>
    </row>
    <row r="48" spans="2:16" ht="12.5">
      <c r="B48" s="7" t="str">
        <f t="shared" si="5"/>
        <v/>
      </c>
      <c r="C48" s="50">
        <f>IF(D11="","-",+C47+1)</f>
        <v>2043</v>
      </c>
      <c r="D48" s="55">
        <f>IF(F47+SUM(E$17:E47)=D$10,F47,D$10-SUM(E$17:E47))</f>
        <v>202050.47463534115</v>
      </c>
      <c r="E48" s="377">
        <f>IF(+I14&lt;F47,I14,D48)</f>
        <v>19216.585365853658</v>
      </c>
      <c r="F48" s="55">
        <f t="shared" si="28"/>
        <v>182833.8892694875</v>
      </c>
      <c r="G48" s="378">
        <f t="shared" si="25"/>
        <v>42273.999535171621</v>
      </c>
      <c r="H48" s="363">
        <f t="shared" si="26"/>
        <v>42273.999535171621</v>
      </c>
      <c r="I48" s="52">
        <f t="shared" si="29"/>
        <v>0</v>
      </c>
      <c r="J48" s="52"/>
      <c r="K48" s="129"/>
      <c r="L48" s="54">
        <f t="shared" si="27"/>
        <v>0</v>
      </c>
      <c r="M48" s="129"/>
      <c r="N48" s="54">
        <f t="shared" si="10"/>
        <v>0</v>
      </c>
      <c r="O48" s="54">
        <f t="shared" si="11"/>
        <v>0</v>
      </c>
      <c r="P48" s="1"/>
    </row>
    <row r="49" spans="2:16" ht="12.5">
      <c r="B49" s="7" t="str">
        <f t="shared" si="5"/>
        <v/>
      </c>
      <c r="C49" s="50">
        <f>IF(D11="","-",+C48+1)</f>
        <v>2044</v>
      </c>
      <c r="D49" s="55">
        <f>IF(F48+SUM(E$17:E48)=D$10,F48,D$10-SUM(E$17:E48))</f>
        <v>182833.8892694875</v>
      </c>
      <c r="E49" s="377">
        <f>IF(+I14&lt;F48,I14,D49)</f>
        <v>19216.585365853658</v>
      </c>
      <c r="F49" s="55">
        <f t="shared" si="28"/>
        <v>163617.30390363385</v>
      </c>
      <c r="G49" s="378">
        <f t="shared" si="25"/>
        <v>39971.568939107674</v>
      </c>
      <c r="H49" s="363">
        <f t="shared" si="26"/>
        <v>39971.568939107674</v>
      </c>
      <c r="I49" s="52">
        <f t="shared" si="29"/>
        <v>0</v>
      </c>
      <c r="J49" s="52"/>
      <c r="K49" s="129"/>
      <c r="L49" s="54">
        <f t="shared" si="27"/>
        <v>0</v>
      </c>
      <c r="M49" s="129"/>
      <c r="N49" s="54">
        <f t="shared" si="10"/>
        <v>0</v>
      </c>
      <c r="O49" s="54">
        <f t="shared" si="11"/>
        <v>0</v>
      </c>
      <c r="P49" s="1"/>
    </row>
    <row r="50" spans="2:16" ht="12.5">
      <c r="B50" s="7" t="str">
        <f t="shared" si="5"/>
        <v/>
      </c>
      <c r="C50" s="50">
        <f>IF(D11="","-",+C49+1)</f>
        <v>2045</v>
      </c>
      <c r="D50" s="55">
        <f>IF(F49+SUM(E$17:E49)=D$10,F49,D$10-SUM(E$17:E49))</f>
        <v>163617.30390363385</v>
      </c>
      <c r="E50" s="377">
        <f>IF(+I14&lt;F49,I14,D50)</f>
        <v>19216.585365853658</v>
      </c>
      <c r="F50" s="55">
        <f t="shared" si="28"/>
        <v>144400.71853778019</v>
      </c>
      <c r="G50" s="378">
        <f t="shared" si="25"/>
        <v>37669.138343043742</v>
      </c>
      <c r="H50" s="363">
        <f t="shared" si="26"/>
        <v>37669.138343043742</v>
      </c>
      <c r="I50" s="52">
        <f t="shared" si="29"/>
        <v>0</v>
      </c>
      <c r="J50" s="52"/>
      <c r="K50" s="129"/>
      <c r="L50" s="54">
        <f t="shared" si="27"/>
        <v>0</v>
      </c>
      <c r="M50" s="129"/>
      <c r="N50" s="54">
        <f t="shared" si="10"/>
        <v>0</v>
      </c>
      <c r="O50" s="54">
        <f t="shared" si="11"/>
        <v>0</v>
      </c>
      <c r="P50" s="1"/>
    </row>
    <row r="51" spans="2:16" ht="12.5">
      <c r="B51" s="7" t="str">
        <f t="shared" si="5"/>
        <v/>
      </c>
      <c r="C51" s="50">
        <f>IF(D11="","-",+C50+1)</f>
        <v>2046</v>
      </c>
      <c r="D51" s="55">
        <f>IF(F50+SUM(E$17:E50)=D$10,F50,D$10-SUM(E$17:E50))</f>
        <v>144400.71853778019</v>
      </c>
      <c r="E51" s="377">
        <f>IF(+I14&lt;F50,I14,D51)</f>
        <v>19216.585365853658</v>
      </c>
      <c r="F51" s="55">
        <f t="shared" si="28"/>
        <v>125184.13317192654</v>
      </c>
      <c r="G51" s="378">
        <f t="shared" si="25"/>
        <v>35366.707746979802</v>
      </c>
      <c r="H51" s="363">
        <f t="shared" si="26"/>
        <v>35366.707746979802</v>
      </c>
      <c r="I51" s="52">
        <f t="shared" si="29"/>
        <v>0</v>
      </c>
      <c r="J51" s="52"/>
      <c r="K51" s="129"/>
      <c r="L51" s="54">
        <f t="shared" si="27"/>
        <v>0</v>
      </c>
      <c r="M51" s="129"/>
      <c r="N51" s="54">
        <f t="shared" si="10"/>
        <v>0</v>
      </c>
      <c r="O51" s="54">
        <f t="shared" si="11"/>
        <v>0</v>
      </c>
      <c r="P51" s="1"/>
    </row>
    <row r="52" spans="2:16" ht="12.5">
      <c r="B52" s="7" t="str">
        <f t="shared" si="5"/>
        <v/>
      </c>
      <c r="C52" s="50">
        <f>IF(D11="","-",+C51+1)</f>
        <v>2047</v>
      </c>
      <c r="D52" s="55">
        <f>IF(F51+SUM(E$17:E51)=D$10,F51,D$10-SUM(E$17:E51))</f>
        <v>125184.13317192654</v>
      </c>
      <c r="E52" s="377">
        <f>IF(+I14&lt;F51,I14,D52)</f>
        <v>19216.585365853658</v>
      </c>
      <c r="F52" s="55">
        <f t="shared" si="28"/>
        <v>105967.54780607289</v>
      </c>
      <c r="G52" s="378">
        <f t="shared" si="25"/>
        <v>33064.277150915863</v>
      </c>
      <c r="H52" s="363">
        <f t="shared" si="26"/>
        <v>33064.277150915863</v>
      </c>
      <c r="I52" s="52">
        <f t="shared" si="29"/>
        <v>0</v>
      </c>
      <c r="J52" s="52"/>
      <c r="K52" s="129"/>
      <c r="L52" s="54">
        <f t="shared" si="27"/>
        <v>0</v>
      </c>
      <c r="M52" s="129"/>
      <c r="N52" s="54">
        <f t="shared" si="10"/>
        <v>0</v>
      </c>
      <c r="O52" s="54">
        <f t="shared" si="11"/>
        <v>0</v>
      </c>
      <c r="P52" s="1"/>
    </row>
    <row r="53" spans="2:16" ht="12.5">
      <c r="B53" s="7" t="str">
        <f t="shared" si="5"/>
        <v/>
      </c>
      <c r="C53" s="50">
        <f>IF(D11="","-",+C52+1)</f>
        <v>2048</v>
      </c>
      <c r="D53" s="55">
        <f>IF(F52+SUM(E$17:E52)=D$10,F52,D$10-SUM(E$17:E52))</f>
        <v>105967.54780607289</v>
      </c>
      <c r="E53" s="377">
        <f>IF(+I14&lt;F52,I14,D53)</f>
        <v>19216.585365853658</v>
      </c>
      <c r="F53" s="55">
        <f t="shared" si="28"/>
        <v>86750.962440219242</v>
      </c>
      <c r="G53" s="378">
        <f t="shared" si="25"/>
        <v>30761.846554851927</v>
      </c>
      <c r="H53" s="363">
        <f t="shared" si="26"/>
        <v>30761.846554851927</v>
      </c>
      <c r="I53" s="52">
        <f t="shared" si="29"/>
        <v>0</v>
      </c>
      <c r="J53" s="52"/>
      <c r="K53" s="129"/>
      <c r="L53" s="54">
        <f t="shared" si="27"/>
        <v>0</v>
      </c>
      <c r="M53" s="129"/>
      <c r="N53" s="54">
        <f t="shared" si="10"/>
        <v>0</v>
      </c>
      <c r="O53" s="54">
        <f t="shared" si="11"/>
        <v>0</v>
      </c>
      <c r="P53" s="1"/>
    </row>
    <row r="54" spans="2:16" ht="12.5">
      <c r="B54" s="7" t="str">
        <f t="shared" si="5"/>
        <v/>
      </c>
      <c r="C54" s="50">
        <f>IF(D11="","-",+C53+1)</f>
        <v>2049</v>
      </c>
      <c r="D54" s="55">
        <f>IF(F53+SUM(E$17:E53)=D$10,F53,D$10-SUM(E$17:E53))</f>
        <v>86750.962440219242</v>
      </c>
      <c r="E54" s="377">
        <f>IF(+I14&lt;F53,I14,D54)</f>
        <v>19216.585365853658</v>
      </c>
      <c r="F54" s="55">
        <f t="shared" si="28"/>
        <v>67534.377074365591</v>
      </c>
      <c r="G54" s="378">
        <f t="shared" ref="G54:G72" si="30">+I$12*((D54+F54)/2)+E54</f>
        <v>28459.415958787991</v>
      </c>
      <c r="H54" s="363">
        <f t="shared" ref="H54:H72" si="31">+I$13*((D54+F54)/2)+E54</f>
        <v>28459.415958787991</v>
      </c>
      <c r="I54" s="52">
        <f t="shared" si="29"/>
        <v>0</v>
      </c>
      <c r="J54" s="52"/>
      <c r="K54" s="129"/>
      <c r="L54" s="54">
        <f t="shared" si="27"/>
        <v>0</v>
      </c>
      <c r="M54" s="129"/>
      <c r="N54" s="54">
        <f t="shared" si="10"/>
        <v>0</v>
      </c>
      <c r="O54" s="54">
        <f t="shared" si="11"/>
        <v>0</v>
      </c>
      <c r="P54" s="1"/>
    </row>
    <row r="55" spans="2:16" ht="12.5">
      <c r="B55" s="7" t="str">
        <f t="shared" si="5"/>
        <v/>
      </c>
      <c r="C55" s="50">
        <f>IF(D11="","-",+C54+1)</f>
        <v>2050</v>
      </c>
      <c r="D55" s="55">
        <f>IF(F54+SUM(E$17:E54)=D$10,F54,D$10-SUM(E$17:E54))</f>
        <v>67534.377074365591</v>
      </c>
      <c r="E55" s="377">
        <f>IF(+I14&lt;F54,I14,D55)</f>
        <v>19216.585365853658</v>
      </c>
      <c r="F55" s="55">
        <f t="shared" si="28"/>
        <v>48317.791708511933</v>
      </c>
      <c r="G55" s="378">
        <f t="shared" si="30"/>
        <v>26156.985362724052</v>
      </c>
      <c r="H55" s="363">
        <f t="shared" si="31"/>
        <v>26156.985362724052</v>
      </c>
      <c r="I55" s="52">
        <f t="shared" si="29"/>
        <v>0</v>
      </c>
      <c r="J55" s="52"/>
      <c r="K55" s="129"/>
      <c r="L55" s="54">
        <f t="shared" si="27"/>
        <v>0</v>
      </c>
      <c r="M55" s="129"/>
      <c r="N55" s="54">
        <f t="shared" si="10"/>
        <v>0</v>
      </c>
      <c r="O55" s="54">
        <f t="shared" si="11"/>
        <v>0</v>
      </c>
      <c r="P55" s="1"/>
    </row>
    <row r="56" spans="2:16" ht="12.5">
      <c r="B56" s="7" t="str">
        <f t="shared" si="5"/>
        <v/>
      </c>
      <c r="C56" s="50">
        <f>IF(D11="","-",+C55+1)</f>
        <v>2051</v>
      </c>
      <c r="D56" s="55">
        <f>IF(F55+SUM(E$17:E55)=D$10,F55,D$10-SUM(E$17:E55))</f>
        <v>48317.791708511933</v>
      </c>
      <c r="E56" s="377">
        <f>IF(+I14&lt;F55,I14,D56)</f>
        <v>19216.585365853658</v>
      </c>
      <c r="F56" s="55">
        <f t="shared" si="28"/>
        <v>29101.206342658275</v>
      </c>
      <c r="G56" s="378">
        <f t="shared" si="30"/>
        <v>23854.554766660112</v>
      </c>
      <c r="H56" s="363">
        <f t="shared" si="31"/>
        <v>23854.554766660112</v>
      </c>
      <c r="I56" s="52">
        <f t="shared" si="29"/>
        <v>0</v>
      </c>
      <c r="J56" s="52"/>
      <c r="K56" s="129"/>
      <c r="L56" s="54">
        <f t="shared" si="27"/>
        <v>0</v>
      </c>
      <c r="M56" s="129"/>
      <c r="N56" s="54">
        <f t="shared" si="10"/>
        <v>0</v>
      </c>
      <c r="O56" s="54">
        <f t="shared" si="11"/>
        <v>0</v>
      </c>
      <c r="P56" s="1"/>
    </row>
    <row r="57" spans="2:16" ht="12.5">
      <c r="B57" s="7" t="str">
        <f t="shared" si="5"/>
        <v/>
      </c>
      <c r="C57" s="50">
        <f>IF(D11="","-",+C56+1)</f>
        <v>2052</v>
      </c>
      <c r="D57" s="55">
        <f>IF(F56+SUM(E$17:E56)=D$10,F56,D$10-SUM(E$17:E56))</f>
        <v>29101.206342658275</v>
      </c>
      <c r="E57" s="377">
        <f>IF(+I14&lt;F56,I14,D57)</f>
        <v>19216.585365853658</v>
      </c>
      <c r="F57" s="55">
        <f t="shared" si="28"/>
        <v>9884.6209768046174</v>
      </c>
      <c r="G57" s="378">
        <f t="shared" si="30"/>
        <v>21552.124170596173</v>
      </c>
      <c r="H57" s="363">
        <f t="shared" si="31"/>
        <v>21552.124170596173</v>
      </c>
      <c r="I57" s="52">
        <f t="shared" si="29"/>
        <v>0</v>
      </c>
      <c r="J57" s="52"/>
      <c r="K57" s="129"/>
      <c r="L57" s="54">
        <f t="shared" si="27"/>
        <v>0</v>
      </c>
      <c r="M57" s="129"/>
      <c r="N57" s="54">
        <f t="shared" si="10"/>
        <v>0</v>
      </c>
      <c r="O57" s="54">
        <f t="shared" si="11"/>
        <v>0</v>
      </c>
      <c r="P57" s="1"/>
    </row>
    <row r="58" spans="2:16" ht="12.5">
      <c r="B58" s="7" t="str">
        <f t="shared" si="5"/>
        <v/>
      </c>
      <c r="C58" s="50">
        <f>IF(D11="","-",+C57+1)</f>
        <v>2053</v>
      </c>
      <c r="D58" s="55">
        <f>IF(F57+SUM(E$17:E57)=D$10,F57,D$10-SUM(E$17:E57))</f>
        <v>9884.6209768046174</v>
      </c>
      <c r="E58" s="377">
        <f>IF(+I14&lt;F57,I14,D58)</f>
        <v>9884.6209768046174</v>
      </c>
      <c r="F58" s="55">
        <f t="shared" si="28"/>
        <v>0</v>
      </c>
      <c r="G58" s="378">
        <f t="shared" si="30"/>
        <v>10476.78273015989</v>
      </c>
      <c r="H58" s="363">
        <f t="shared" si="31"/>
        <v>10476.78273015989</v>
      </c>
      <c r="I58" s="52">
        <f t="shared" si="29"/>
        <v>0</v>
      </c>
      <c r="J58" s="52"/>
      <c r="K58" s="129"/>
      <c r="L58" s="54">
        <f t="shared" si="27"/>
        <v>0</v>
      </c>
      <c r="M58" s="129"/>
      <c r="N58" s="54">
        <f t="shared" si="10"/>
        <v>0</v>
      </c>
      <c r="O58" s="54">
        <f t="shared" si="11"/>
        <v>0</v>
      </c>
      <c r="P58" s="1"/>
    </row>
    <row r="59" spans="2:16" ht="12.5">
      <c r="B59" s="7" t="str">
        <f t="shared" si="5"/>
        <v/>
      </c>
      <c r="C59" s="50">
        <f>IF(D11="","-",+C58+1)</f>
        <v>2054</v>
      </c>
      <c r="D59" s="55">
        <f>IF(F58+SUM(E$17:E58)=D$10,F58,D$10-SUM(E$17:E58))</f>
        <v>0</v>
      </c>
      <c r="E59" s="377">
        <f>IF(+I14&lt;F58,I14,D59)</f>
        <v>0</v>
      </c>
      <c r="F59" s="55">
        <f t="shared" si="28"/>
        <v>0</v>
      </c>
      <c r="G59" s="378">
        <f t="shared" si="30"/>
        <v>0</v>
      </c>
      <c r="H59" s="363">
        <f t="shared" si="31"/>
        <v>0</v>
      </c>
      <c r="I59" s="52">
        <f t="shared" si="29"/>
        <v>0</v>
      </c>
      <c r="J59" s="52"/>
      <c r="K59" s="129"/>
      <c r="L59" s="54">
        <f t="shared" si="27"/>
        <v>0</v>
      </c>
      <c r="M59" s="129"/>
      <c r="N59" s="54">
        <f t="shared" si="10"/>
        <v>0</v>
      </c>
      <c r="O59" s="54">
        <f t="shared" si="11"/>
        <v>0</v>
      </c>
      <c r="P59" s="1"/>
    </row>
    <row r="60" spans="2:16" ht="12.5">
      <c r="B60" s="7" t="str">
        <f t="shared" si="5"/>
        <v/>
      </c>
      <c r="C60" s="50">
        <f>IF(D11="","-",+C59+1)</f>
        <v>2055</v>
      </c>
      <c r="D60" s="55">
        <f>IF(F59+SUM(E$17:E59)=D$10,F59,D$10-SUM(E$17:E59))</f>
        <v>0</v>
      </c>
      <c r="E60" s="377">
        <f>IF(+I14&lt;F59,I14,D60)</f>
        <v>0</v>
      </c>
      <c r="F60" s="55">
        <f t="shared" si="28"/>
        <v>0</v>
      </c>
      <c r="G60" s="378">
        <f t="shared" si="30"/>
        <v>0</v>
      </c>
      <c r="H60" s="363">
        <f t="shared" si="31"/>
        <v>0</v>
      </c>
      <c r="I60" s="52">
        <f t="shared" si="29"/>
        <v>0</v>
      </c>
      <c r="J60" s="52"/>
      <c r="K60" s="129"/>
      <c r="L60" s="54">
        <f t="shared" si="27"/>
        <v>0</v>
      </c>
      <c r="M60" s="129"/>
      <c r="N60" s="54">
        <f t="shared" si="10"/>
        <v>0</v>
      </c>
      <c r="O60" s="54">
        <f t="shared" si="11"/>
        <v>0</v>
      </c>
      <c r="P60" s="1"/>
    </row>
    <row r="61" spans="2:16" ht="12.5">
      <c r="B61" s="7" t="str">
        <f t="shared" si="5"/>
        <v/>
      </c>
      <c r="C61" s="50">
        <f>IF(D11="","-",+C60+1)</f>
        <v>2056</v>
      </c>
      <c r="D61" s="55">
        <f>IF(F60+SUM(E$17:E60)=D$10,F60,D$10-SUM(E$17:E60))</f>
        <v>0</v>
      </c>
      <c r="E61" s="377">
        <f>IF(+I14&lt;F60,I14,D61)</f>
        <v>0</v>
      </c>
      <c r="F61" s="55">
        <f t="shared" si="28"/>
        <v>0</v>
      </c>
      <c r="G61" s="379">
        <f t="shared" si="30"/>
        <v>0</v>
      </c>
      <c r="H61" s="363">
        <f t="shared" si="31"/>
        <v>0</v>
      </c>
      <c r="I61" s="52">
        <f t="shared" si="29"/>
        <v>0</v>
      </c>
      <c r="J61" s="52"/>
      <c r="K61" s="129"/>
      <c r="L61" s="54">
        <f t="shared" si="27"/>
        <v>0</v>
      </c>
      <c r="M61" s="129"/>
      <c r="N61" s="54">
        <f t="shared" si="10"/>
        <v>0</v>
      </c>
      <c r="O61" s="54">
        <f t="shared" si="11"/>
        <v>0</v>
      </c>
      <c r="P61" s="1"/>
    </row>
    <row r="62" spans="2:16" ht="12.5">
      <c r="B62" s="7" t="str">
        <f t="shared" si="5"/>
        <v/>
      </c>
      <c r="C62" s="50">
        <f>IF(D11="","-",+C61+1)</f>
        <v>2057</v>
      </c>
      <c r="D62" s="55">
        <f>IF(F61+SUM(E$17:E61)=D$10,F61,D$10-SUM(E$17:E61))</f>
        <v>0</v>
      </c>
      <c r="E62" s="377">
        <f>IF(+I14&lt;F61,I14,D62)</f>
        <v>0</v>
      </c>
      <c r="F62" s="55">
        <f t="shared" si="28"/>
        <v>0</v>
      </c>
      <c r="G62" s="379">
        <f t="shared" si="30"/>
        <v>0</v>
      </c>
      <c r="H62" s="363">
        <f t="shared" si="31"/>
        <v>0</v>
      </c>
      <c r="I62" s="52">
        <f t="shared" si="29"/>
        <v>0</v>
      </c>
      <c r="J62" s="52"/>
      <c r="K62" s="129"/>
      <c r="L62" s="54">
        <f t="shared" si="27"/>
        <v>0</v>
      </c>
      <c r="M62" s="129"/>
      <c r="N62" s="54">
        <f t="shared" si="10"/>
        <v>0</v>
      </c>
      <c r="O62" s="54">
        <f t="shared" si="11"/>
        <v>0</v>
      </c>
      <c r="P62" s="1"/>
    </row>
    <row r="63" spans="2:16" ht="12.5">
      <c r="B63" s="7" t="str">
        <f t="shared" si="5"/>
        <v/>
      </c>
      <c r="C63" s="50">
        <f>IF(D11="","-",+C62+1)</f>
        <v>2058</v>
      </c>
      <c r="D63" s="55">
        <f>IF(F62+SUM(E$17:E62)=D$10,F62,D$10-SUM(E$17:E62))</f>
        <v>0</v>
      </c>
      <c r="E63" s="377">
        <f>IF(+I14&lt;F62,I14,D63)</f>
        <v>0</v>
      </c>
      <c r="F63" s="55">
        <f t="shared" si="28"/>
        <v>0</v>
      </c>
      <c r="G63" s="379">
        <f t="shared" si="30"/>
        <v>0</v>
      </c>
      <c r="H63" s="363">
        <f t="shared" si="31"/>
        <v>0</v>
      </c>
      <c r="I63" s="52">
        <f t="shared" si="29"/>
        <v>0</v>
      </c>
      <c r="J63" s="52"/>
      <c r="K63" s="129"/>
      <c r="L63" s="54">
        <f t="shared" si="27"/>
        <v>0</v>
      </c>
      <c r="M63" s="129"/>
      <c r="N63" s="54">
        <f t="shared" si="10"/>
        <v>0</v>
      </c>
      <c r="O63" s="54">
        <f t="shared" si="11"/>
        <v>0</v>
      </c>
      <c r="P63" s="1"/>
    </row>
    <row r="64" spans="2:16" ht="12.5">
      <c r="B64" s="7" t="str">
        <f t="shared" si="5"/>
        <v/>
      </c>
      <c r="C64" s="50">
        <f>IF(D11="","-",+C63+1)</f>
        <v>2059</v>
      </c>
      <c r="D64" s="55">
        <f>IF(F63+SUM(E$17:E63)=D$10,F63,D$10-SUM(E$17:E63))</f>
        <v>0</v>
      </c>
      <c r="E64" s="377">
        <f>IF(+I14&lt;F63,I14,D64)</f>
        <v>0</v>
      </c>
      <c r="F64" s="55">
        <f t="shared" si="28"/>
        <v>0</v>
      </c>
      <c r="G64" s="379">
        <f t="shared" si="30"/>
        <v>0</v>
      </c>
      <c r="H64" s="363">
        <f t="shared" si="31"/>
        <v>0</v>
      </c>
      <c r="I64" s="52">
        <f t="shared" si="29"/>
        <v>0</v>
      </c>
      <c r="J64" s="52"/>
      <c r="K64" s="129"/>
      <c r="L64" s="54">
        <f t="shared" si="27"/>
        <v>0</v>
      </c>
      <c r="M64" s="129"/>
      <c r="N64" s="54">
        <f t="shared" si="10"/>
        <v>0</v>
      </c>
      <c r="O64" s="54">
        <f t="shared" si="11"/>
        <v>0</v>
      </c>
      <c r="P64" s="1"/>
    </row>
    <row r="65" spans="2:16" ht="12.5">
      <c r="B65" s="7" t="str">
        <f t="shared" si="5"/>
        <v/>
      </c>
      <c r="C65" s="50">
        <f>IF(D11="","-",+C64+1)</f>
        <v>2060</v>
      </c>
      <c r="D65" s="55">
        <f>IF(F64+SUM(E$17:E64)=D$10,F64,D$10-SUM(E$17:E64))</f>
        <v>0</v>
      </c>
      <c r="E65" s="377">
        <f>IF(+I14&lt;F64,I14,D65)</f>
        <v>0</v>
      </c>
      <c r="F65" s="55">
        <f t="shared" si="28"/>
        <v>0</v>
      </c>
      <c r="G65" s="379">
        <f t="shared" si="30"/>
        <v>0</v>
      </c>
      <c r="H65" s="363">
        <f t="shared" si="31"/>
        <v>0</v>
      </c>
      <c r="I65" s="52">
        <f t="shared" si="29"/>
        <v>0</v>
      </c>
      <c r="J65" s="52"/>
      <c r="K65" s="129"/>
      <c r="L65" s="54">
        <f t="shared" si="27"/>
        <v>0</v>
      </c>
      <c r="M65" s="129"/>
      <c r="N65" s="54">
        <f t="shared" si="10"/>
        <v>0</v>
      </c>
      <c r="O65" s="54">
        <f t="shared" si="11"/>
        <v>0</v>
      </c>
      <c r="P65" s="1"/>
    </row>
    <row r="66" spans="2:16" ht="12.5">
      <c r="B66" s="7" t="str">
        <f t="shared" si="5"/>
        <v/>
      </c>
      <c r="C66" s="50">
        <f>IF(D11="","-",+C65+1)</f>
        <v>2061</v>
      </c>
      <c r="D66" s="55">
        <f>IF(F65+SUM(E$17:E65)=D$10,F65,D$10-SUM(E$17:E65))</f>
        <v>0</v>
      </c>
      <c r="E66" s="377">
        <f>IF(+I14&lt;F65,I14,D66)</f>
        <v>0</v>
      </c>
      <c r="F66" s="55">
        <f t="shared" si="28"/>
        <v>0</v>
      </c>
      <c r="G66" s="379">
        <f t="shared" si="30"/>
        <v>0</v>
      </c>
      <c r="H66" s="363">
        <f t="shared" si="31"/>
        <v>0</v>
      </c>
      <c r="I66" s="52">
        <f t="shared" si="29"/>
        <v>0</v>
      </c>
      <c r="J66" s="52"/>
      <c r="K66" s="129"/>
      <c r="L66" s="54">
        <f t="shared" si="27"/>
        <v>0</v>
      </c>
      <c r="M66" s="129"/>
      <c r="N66" s="54">
        <f t="shared" si="10"/>
        <v>0</v>
      </c>
      <c r="O66" s="54">
        <f t="shared" si="11"/>
        <v>0</v>
      </c>
      <c r="P66" s="1"/>
    </row>
    <row r="67" spans="2:16" ht="12.5">
      <c r="B67" s="7" t="str">
        <f t="shared" si="5"/>
        <v/>
      </c>
      <c r="C67" s="50">
        <f>IF(D11="","-",+C66+1)</f>
        <v>2062</v>
      </c>
      <c r="D67" s="55">
        <f>IF(F66+SUM(E$17:E66)=D$10,F66,D$10-SUM(E$17:E66))</f>
        <v>0</v>
      </c>
      <c r="E67" s="377">
        <f>IF(+I14&lt;F66,I14,D67)</f>
        <v>0</v>
      </c>
      <c r="F67" s="55">
        <f t="shared" si="28"/>
        <v>0</v>
      </c>
      <c r="G67" s="379">
        <f t="shared" si="30"/>
        <v>0</v>
      </c>
      <c r="H67" s="363">
        <f t="shared" si="31"/>
        <v>0</v>
      </c>
      <c r="I67" s="52">
        <f t="shared" si="29"/>
        <v>0</v>
      </c>
      <c r="J67" s="52"/>
      <c r="K67" s="129"/>
      <c r="L67" s="54">
        <f t="shared" si="27"/>
        <v>0</v>
      </c>
      <c r="M67" s="129"/>
      <c r="N67" s="54">
        <f t="shared" si="10"/>
        <v>0</v>
      </c>
      <c r="O67" s="54">
        <f t="shared" si="11"/>
        <v>0</v>
      </c>
      <c r="P67" s="1"/>
    </row>
    <row r="68" spans="2:16" ht="12.5">
      <c r="B68" s="7" t="str">
        <f t="shared" si="5"/>
        <v/>
      </c>
      <c r="C68" s="50">
        <f>IF(D11="","-",+C67+1)</f>
        <v>2063</v>
      </c>
      <c r="D68" s="55">
        <f>IF(F67+SUM(E$17:E67)=D$10,F67,D$10-SUM(E$17:E67))</f>
        <v>0</v>
      </c>
      <c r="E68" s="377">
        <f>IF(+I14&lt;F67,I14,D68)</f>
        <v>0</v>
      </c>
      <c r="F68" s="55">
        <f t="shared" si="28"/>
        <v>0</v>
      </c>
      <c r="G68" s="379">
        <f t="shared" si="30"/>
        <v>0</v>
      </c>
      <c r="H68" s="363">
        <f t="shared" si="31"/>
        <v>0</v>
      </c>
      <c r="I68" s="52">
        <f t="shared" si="29"/>
        <v>0</v>
      </c>
      <c r="J68" s="52"/>
      <c r="K68" s="129"/>
      <c r="L68" s="54">
        <f t="shared" si="27"/>
        <v>0</v>
      </c>
      <c r="M68" s="129"/>
      <c r="N68" s="54">
        <f t="shared" si="10"/>
        <v>0</v>
      </c>
      <c r="O68" s="54">
        <f t="shared" si="11"/>
        <v>0</v>
      </c>
      <c r="P68" s="1"/>
    </row>
    <row r="69" spans="2:16" ht="12.5">
      <c r="B69" s="7" t="str">
        <f t="shared" si="5"/>
        <v/>
      </c>
      <c r="C69" s="50">
        <f>IF(D11="","-",+C68+1)</f>
        <v>2064</v>
      </c>
      <c r="D69" s="55">
        <f>IF(F68+SUM(E$17:E68)=D$10,F68,D$10-SUM(E$17:E68))</f>
        <v>0</v>
      </c>
      <c r="E69" s="377">
        <f>IF(+I14&lt;F68,I14,D69)</f>
        <v>0</v>
      </c>
      <c r="F69" s="55">
        <f t="shared" si="28"/>
        <v>0</v>
      </c>
      <c r="G69" s="379">
        <f t="shared" si="30"/>
        <v>0</v>
      </c>
      <c r="H69" s="363">
        <f t="shared" si="31"/>
        <v>0</v>
      </c>
      <c r="I69" s="52">
        <f t="shared" si="29"/>
        <v>0</v>
      </c>
      <c r="J69" s="52"/>
      <c r="K69" s="129"/>
      <c r="L69" s="54">
        <f t="shared" si="27"/>
        <v>0</v>
      </c>
      <c r="M69" s="129"/>
      <c r="N69" s="54">
        <f t="shared" si="10"/>
        <v>0</v>
      </c>
      <c r="O69" s="54">
        <f t="shared" si="11"/>
        <v>0</v>
      </c>
      <c r="P69" s="1"/>
    </row>
    <row r="70" spans="2:16" ht="12.5">
      <c r="B70" s="7" t="str">
        <f t="shared" si="5"/>
        <v/>
      </c>
      <c r="C70" s="50">
        <f>IF(D11="","-",+C69+1)</f>
        <v>2065</v>
      </c>
      <c r="D70" s="55">
        <f>IF(F69+SUM(E$17:E69)=D$10,F69,D$10-SUM(E$17:E69))</f>
        <v>0</v>
      </c>
      <c r="E70" s="377">
        <f>IF(+I14&lt;F69,I14,D70)</f>
        <v>0</v>
      </c>
      <c r="F70" s="55">
        <f t="shared" si="28"/>
        <v>0</v>
      </c>
      <c r="G70" s="379">
        <f t="shared" si="30"/>
        <v>0</v>
      </c>
      <c r="H70" s="363">
        <f t="shared" si="31"/>
        <v>0</v>
      </c>
      <c r="I70" s="52">
        <f t="shared" si="29"/>
        <v>0</v>
      </c>
      <c r="J70" s="52"/>
      <c r="K70" s="129"/>
      <c r="L70" s="54">
        <f t="shared" si="27"/>
        <v>0</v>
      </c>
      <c r="M70" s="129"/>
      <c r="N70" s="54">
        <f t="shared" si="10"/>
        <v>0</v>
      </c>
      <c r="O70" s="54">
        <f t="shared" si="11"/>
        <v>0</v>
      </c>
      <c r="P70" s="1"/>
    </row>
    <row r="71" spans="2:16" ht="12.5">
      <c r="B71" s="7" t="str">
        <f t="shared" si="5"/>
        <v/>
      </c>
      <c r="C71" s="50">
        <f>IF(D11="","-",+C70+1)</f>
        <v>2066</v>
      </c>
      <c r="D71" s="55">
        <f>IF(F70+SUM(E$17:E70)=D$10,F70,D$10-SUM(E$17:E70))</f>
        <v>0</v>
      </c>
      <c r="E71" s="377">
        <f>IF(+I14&lt;F70,I14,D71)</f>
        <v>0</v>
      </c>
      <c r="F71" s="55">
        <f t="shared" si="28"/>
        <v>0</v>
      </c>
      <c r="G71" s="379">
        <f t="shared" si="30"/>
        <v>0</v>
      </c>
      <c r="H71" s="363">
        <f t="shared" si="31"/>
        <v>0</v>
      </c>
      <c r="I71" s="52">
        <f t="shared" si="29"/>
        <v>0</v>
      </c>
      <c r="J71" s="52"/>
      <c r="K71" s="129"/>
      <c r="L71" s="54">
        <f t="shared" si="27"/>
        <v>0</v>
      </c>
      <c r="M71" s="129"/>
      <c r="N71" s="54">
        <f t="shared" si="10"/>
        <v>0</v>
      </c>
      <c r="O71" s="54">
        <f t="shared" si="11"/>
        <v>0</v>
      </c>
      <c r="P71" s="1"/>
    </row>
    <row r="72" spans="2:16" ht="13" thickBot="1">
      <c r="B72" s="7" t="str">
        <f t="shared" si="5"/>
        <v/>
      </c>
      <c r="C72" s="59">
        <f>IF(D11="","-",+C71+1)</f>
        <v>2067</v>
      </c>
      <c r="D72" s="60">
        <f>IF(F71+SUM(E$17:E71)=D$10,F71,D$10-SUM(E$17:E71))</f>
        <v>0</v>
      </c>
      <c r="E72" s="380">
        <f>IF(+I14&lt;F71,I14,D72)</f>
        <v>0</v>
      </c>
      <c r="F72" s="60">
        <f t="shared" si="28"/>
        <v>0</v>
      </c>
      <c r="G72" s="381">
        <f t="shared" si="30"/>
        <v>0</v>
      </c>
      <c r="H72" s="361">
        <f t="shared" si="31"/>
        <v>0</v>
      </c>
      <c r="I72" s="63">
        <f t="shared" si="29"/>
        <v>0</v>
      </c>
      <c r="J72" s="52"/>
      <c r="K72" s="130"/>
      <c r="L72" s="64">
        <f t="shared" si="27"/>
        <v>0</v>
      </c>
      <c r="M72" s="130"/>
      <c r="N72" s="64">
        <f t="shared" si="10"/>
        <v>0</v>
      </c>
      <c r="O72" s="64">
        <f t="shared" si="11"/>
        <v>0</v>
      </c>
      <c r="P72" s="1"/>
    </row>
    <row r="73" spans="2:16" ht="12.5">
      <c r="C73" s="12" t="s">
        <v>78</v>
      </c>
      <c r="D73" s="292"/>
      <c r="E73" s="292">
        <f>SUM(E17:E72)</f>
        <v>787879.99999999965</v>
      </c>
      <c r="F73" s="292"/>
      <c r="G73" s="292">
        <f>SUM(G17:G72)</f>
        <v>2802176.3267946322</v>
      </c>
      <c r="H73" s="292">
        <f>SUM(H17:H72)</f>
        <v>2802176.3267946322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2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2:16" ht="13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47 of 77</v>
      </c>
    </row>
    <row r="84" spans="1:16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</row>
    <row r="86" spans="1:16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84364.452669168837</v>
      </c>
      <c r="N87" s="386">
        <f>IF(J92&lt;D11,0,VLOOKUP(J92,C17:O72,11))</f>
        <v>84364.452669168837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94194.75356617842</v>
      </c>
      <c r="N88" s="389">
        <f>IF(J92&lt;D11,0,VLOOKUP(J92,C99:P154,7))</f>
        <v>94194.75356617842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FULTON - HOPE 115KV CKT 1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9830.3008970095834</v>
      </c>
      <c r="N89" s="391">
        <f>+N88-N87</f>
        <v>9830.3008970095834</v>
      </c>
      <c r="O89" s="392">
        <f>+O88-O87</f>
        <v>0</v>
      </c>
      <c r="P89" s="1"/>
    </row>
    <row r="90" spans="1:16" ht="13.5" thickBot="1">
      <c r="C90" s="29"/>
      <c r="D90" s="443" t="str">
        <f>S.046!D90</f>
        <v xml:space="preserve">***Sch. 11 recovery commenced in the 2015 rate year.  Beg Bal = to depreciated balance as of 1/1/15. *** </v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</row>
    <row r="91" spans="1:16" ht="13.5" thickBot="1">
      <c r="C91" s="75" t="s">
        <v>85</v>
      </c>
      <c r="D91" s="91" t="str">
        <f>+D9</f>
        <v>TP2006077</v>
      </c>
      <c r="E91" s="76"/>
      <c r="F91" s="76"/>
      <c r="G91" s="76"/>
      <c r="H91" s="76"/>
      <c r="I91" s="76"/>
      <c r="J91" s="76"/>
    </row>
    <row r="92" spans="1:16" ht="13">
      <c r="C92" s="34" t="s">
        <v>51</v>
      </c>
      <c r="D92" s="427">
        <v>787880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</row>
    <row r="93" spans="1:16" ht="12.5">
      <c r="C93" s="34" t="s">
        <v>54</v>
      </c>
      <c r="D93" s="88">
        <f>D11</f>
        <v>2012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88">
        <f>D12</f>
        <v>2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17906.363636363636</v>
      </c>
      <c r="K96" s="292"/>
      <c r="L96" s="292"/>
      <c r="M96" s="292"/>
      <c r="N96" s="292"/>
      <c r="O96" s="292"/>
      <c r="P96" s="1"/>
    </row>
    <row r="97" spans="1:16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</row>
    <row r="99" spans="1:16" ht="12.5">
      <c r="C99" s="50">
        <f>IF(D93= "","-",D93)</f>
        <v>2012</v>
      </c>
      <c r="D99" s="12"/>
      <c r="E99" s="378"/>
      <c r="F99" s="55"/>
      <c r="G99" s="83"/>
      <c r="H99" s="415"/>
      <c r="I99" s="416"/>
      <c r="J99" s="54"/>
      <c r="K99" s="54"/>
      <c r="L99" s="112"/>
      <c r="M99" s="53">
        <f t="shared" ref="M99:M130" si="32">IF(L99&lt;&gt;0,+H99-L99,0)</f>
        <v>0</v>
      </c>
      <c r="N99" s="112"/>
      <c r="O99" s="53">
        <f t="shared" ref="O99:O130" si="33">IF(N99&lt;&gt;0,+I99-N99,0)</f>
        <v>0</v>
      </c>
      <c r="P99" s="53">
        <f t="shared" ref="P99:P130" si="34">+O99-M99</f>
        <v>0</v>
      </c>
    </row>
    <row r="100" spans="1:16" ht="12.5">
      <c r="B100" s="7" t="str">
        <f>IF(D100=F99,"","IU")</f>
        <v/>
      </c>
      <c r="C100" s="50">
        <f>IF(D93="","-",+C99+1)</f>
        <v>2013</v>
      </c>
      <c r="D100" s="12"/>
      <c r="E100" s="377"/>
      <c r="F100" s="55"/>
      <c r="G100" s="55"/>
      <c r="H100" s="379"/>
      <c r="I100" s="398"/>
      <c r="J100" s="54"/>
      <c r="K100" s="54"/>
      <c r="L100" s="113"/>
      <c r="M100" s="54">
        <f t="shared" si="32"/>
        <v>0</v>
      </c>
      <c r="N100" s="113"/>
      <c r="O100" s="54">
        <f t="shared" si="33"/>
        <v>0</v>
      </c>
      <c r="P100" s="54">
        <f t="shared" si="34"/>
        <v>0</v>
      </c>
    </row>
    <row r="101" spans="1:16" ht="12.5">
      <c r="B101" s="7" t="str">
        <f t="shared" ref="B101:B154" si="35">IF(D101=F100,"","IU")</f>
        <v/>
      </c>
      <c r="C101" s="50">
        <f>IF(D93="","-",+C100+1)</f>
        <v>2014</v>
      </c>
      <c r="D101" s="12"/>
      <c r="E101" s="377"/>
      <c r="F101" s="55"/>
      <c r="G101" s="55"/>
      <c r="H101" s="379"/>
      <c r="I101" s="398"/>
      <c r="J101" s="54"/>
      <c r="K101" s="54"/>
      <c r="L101" s="113"/>
      <c r="M101" s="54">
        <f t="shared" si="32"/>
        <v>0</v>
      </c>
      <c r="N101" s="113"/>
      <c r="O101" s="54">
        <f t="shared" si="33"/>
        <v>0</v>
      </c>
      <c r="P101" s="54">
        <f t="shared" si="34"/>
        <v>0</v>
      </c>
    </row>
    <row r="102" spans="1:16" ht="12.5">
      <c r="B102" s="7" t="str">
        <f t="shared" si="35"/>
        <v>IU</v>
      </c>
      <c r="C102" s="50">
        <f>IF(D93="","-",+C101+1)</f>
        <v>2015</v>
      </c>
      <c r="D102" s="428">
        <v>734729.36507936521</v>
      </c>
      <c r="E102" s="429">
        <v>17493.556311413457</v>
      </c>
      <c r="F102" s="430">
        <v>717235.80876795179</v>
      </c>
      <c r="G102" s="430">
        <v>725982.5869236585</v>
      </c>
      <c r="H102" s="432">
        <v>113155.46714712729</v>
      </c>
      <c r="I102" s="433">
        <v>113155.46714712729</v>
      </c>
      <c r="J102" s="54">
        <f>+I102-H102</f>
        <v>0</v>
      </c>
      <c r="K102" s="54"/>
      <c r="L102" s="113">
        <f t="shared" ref="L102:L107" si="36">+H102</f>
        <v>113155.46714712729</v>
      </c>
      <c r="M102" s="54">
        <f t="shared" si="32"/>
        <v>0</v>
      </c>
      <c r="N102" s="113">
        <f t="shared" ref="N102:N107" si="37">+I102</f>
        <v>113155.46714712729</v>
      </c>
      <c r="O102" s="54">
        <f t="shared" si="33"/>
        <v>0</v>
      </c>
      <c r="P102" s="54">
        <f t="shared" si="34"/>
        <v>0</v>
      </c>
    </row>
    <row r="103" spans="1:16" ht="12.5">
      <c r="B103" s="7" t="str">
        <f t="shared" si="35"/>
        <v>IU</v>
      </c>
      <c r="C103" s="50">
        <f>IF(D93="","-",+C102+1)</f>
        <v>2016</v>
      </c>
      <c r="D103" s="428">
        <v>770386.44368858659</v>
      </c>
      <c r="E103" s="429">
        <v>18322.79069767442</v>
      </c>
      <c r="F103" s="430">
        <v>752063.6529909122</v>
      </c>
      <c r="G103" s="430">
        <v>761225.04833974945</v>
      </c>
      <c r="H103" s="432">
        <v>114960.30166921337</v>
      </c>
      <c r="I103" s="433">
        <v>114960.30166921337</v>
      </c>
      <c r="J103" s="54">
        <f>+I103-H103</f>
        <v>0</v>
      </c>
      <c r="K103" s="54"/>
      <c r="L103" s="113">
        <f t="shared" si="36"/>
        <v>114960.30166921337</v>
      </c>
      <c r="M103" s="54">
        <f t="shared" ref="M103:M108" si="38">IF(L103&lt;&gt;0,+H103-L103,0)</f>
        <v>0</v>
      </c>
      <c r="N103" s="113">
        <f t="shared" si="37"/>
        <v>114960.30166921337</v>
      </c>
      <c r="O103" s="54">
        <f>IF(N103&lt;&gt;0,+I103-N103,0)</f>
        <v>0</v>
      </c>
      <c r="P103" s="54">
        <f>+O103-M103</f>
        <v>0</v>
      </c>
    </row>
    <row r="104" spans="1:16" ht="12.5">
      <c r="B104" s="7" t="str">
        <f t="shared" si="35"/>
        <v/>
      </c>
      <c r="C104" s="50">
        <f>IF(D93="","-",+C103+1)</f>
        <v>2017</v>
      </c>
      <c r="D104" s="428">
        <v>752063.6529909122</v>
      </c>
      <c r="E104" s="429">
        <v>18759.047619047618</v>
      </c>
      <c r="F104" s="430">
        <v>733304.60537186463</v>
      </c>
      <c r="G104" s="430">
        <v>742684.12918138842</v>
      </c>
      <c r="H104" s="432">
        <v>108973.97138946971</v>
      </c>
      <c r="I104" s="433">
        <v>108973.97138946971</v>
      </c>
      <c r="J104" s="54">
        <f t="shared" ref="J104:J154" si="39">+I104-H104</f>
        <v>0</v>
      </c>
      <c r="K104" s="54"/>
      <c r="L104" s="113">
        <f t="shared" si="36"/>
        <v>108973.97138946971</v>
      </c>
      <c r="M104" s="54">
        <f t="shared" si="38"/>
        <v>0</v>
      </c>
      <c r="N104" s="113">
        <f t="shared" si="37"/>
        <v>108973.97138946971</v>
      </c>
      <c r="O104" s="54">
        <f>IF(N104&lt;&gt;0,+I104-N104,0)</f>
        <v>0</v>
      </c>
      <c r="P104" s="54">
        <f>+O104-M104</f>
        <v>0</v>
      </c>
    </row>
    <row r="105" spans="1:16" ht="12.5">
      <c r="B105" s="7" t="str">
        <f t="shared" si="35"/>
        <v/>
      </c>
      <c r="C105" s="50">
        <f>IF(D93="","-",+C104+1)</f>
        <v>2018</v>
      </c>
      <c r="D105" s="428">
        <v>733304.60537186463</v>
      </c>
      <c r="E105" s="429">
        <v>18759.047619047618</v>
      </c>
      <c r="F105" s="430">
        <v>714545.55775281705</v>
      </c>
      <c r="G105" s="430">
        <v>723925.08156234084</v>
      </c>
      <c r="H105" s="432">
        <v>95208.856021995831</v>
      </c>
      <c r="I105" s="433">
        <v>95208.856021995831</v>
      </c>
      <c r="J105" s="54">
        <f t="shared" si="39"/>
        <v>0</v>
      </c>
      <c r="K105" s="54"/>
      <c r="L105" s="113">
        <f t="shared" si="36"/>
        <v>95208.856021995831</v>
      </c>
      <c r="M105" s="54">
        <f t="shared" si="38"/>
        <v>0</v>
      </c>
      <c r="N105" s="113">
        <f t="shared" si="37"/>
        <v>95208.856021995831</v>
      </c>
      <c r="O105" s="54">
        <f>IF(N105&lt;&gt;0,+I105-N105,0)</f>
        <v>0</v>
      </c>
      <c r="P105" s="54">
        <f t="shared" si="34"/>
        <v>0</v>
      </c>
    </row>
    <row r="106" spans="1:16" ht="12.5">
      <c r="B106" s="7" t="str">
        <f t="shared" si="35"/>
        <v/>
      </c>
      <c r="C106" s="50">
        <f>IF(D93="","-",+C105+1)</f>
        <v>2019</v>
      </c>
      <c r="D106" s="428">
        <v>714545.55775281705</v>
      </c>
      <c r="E106" s="429">
        <v>18322.79069767442</v>
      </c>
      <c r="F106" s="430">
        <v>696222.76705514267</v>
      </c>
      <c r="G106" s="430">
        <v>705384.1624039798</v>
      </c>
      <c r="H106" s="432">
        <v>93827.496963510814</v>
      </c>
      <c r="I106" s="433">
        <v>93827.496963510814</v>
      </c>
      <c r="J106" s="54">
        <f t="shared" si="39"/>
        <v>0</v>
      </c>
      <c r="K106" s="54"/>
      <c r="L106" s="113">
        <f t="shared" si="36"/>
        <v>93827.496963510814</v>
      </c>
      <c r="M106" s="54">
        <f t="shared" si="38"/>
        <v>0</v>
      </c>
      <c r="N106" s="113">
        <f t="shared" si="37"/>
        <v>93827.496963510814</v>
      </c>
      <c r="O106" s="54">
        <f t="shared" si="33"/>
        <v>0</v>
      </c>
      <c r="P106" s="54">
        <f t="shared" si="34"/>
        <v>0</v>
      </c>
    </row>
    <row r="107" spans="1:16" ht="12.5">
      <c r="B107" s="7" t="str">
        <f t="shared" si="35"/>
        <v/>
      </c>
      <c r="C107" s="50">
        <f>IF(D93="","-",+C106+1)</f>
        <v>2020</v>
      </c>
      <c r="D107" s="428">
        <v>696222.76705514267</v>
      </c>
      <c r="E107" s="429">
        <v>18759.047619047618</v>
      </c>
      <c r="F107" s="430">
        <v>677463.7194360951</v>
      </c>
      <c r="G107" s="430">
        <v>686843.24324561888</v>
      </c>
      <c r="H107" s="432">
        <v>92645.407622215163</v>
      </c>
      <c r="I107" s="433">
        <v>92645.407622215163</v>
      </c>
      <c r="J107" s="54">
        <f t="shared" si="39"/>
        <v>0</v>
      </c>
      <c r="K107" s="54"/>
      <c r="L107" s="113">
        <f t="shared" si="36"/>
        <v>92645.407622215163</v>
      </c>
      <c r="M107" s="54">
        <f t="shared" si="38"/>
        <v>0</v>
      </c>
      <c r="N107" s="113">
        <f t="shared" si="37"/>
        <v>92645.407622215163</v>
      </c>
      <c r="O107" s="54">
        <f t="shared" si="33"/>
        <v>0</v>
      </c>
      <c r="P107" s="54">
        <f t="shared" si="34"/>
        <v>0</v>
      </c>
    </row>
    <row r="108" spans="1:16" ht="12.5">
      <c r="B108" s="7" t="str">
        <f t="shared" si="35"/>
        <v/>
      </c>
      <c r="C108" s="50">
        <f>IF(D93="","-",+C107+1)</f>
        <v>2021</v>
      </c>
      <c r="D108" s="428">
        <v>677463.7194360951</v>
      </c>
      <c r="E108" s="429">
        <v>19216.585365853658</v>
      </c>
      <c r="F108" s="430">
        <v>658247.13407024147</v>
      </c>
      <c r="G108" s="430">
        <v>667855.42675316823</v>
      </c>
      <c r="H108" s="432">
        <v>95027.677461947256</v>
      </c>
      <c r="I108" s="433">
        <v>95027.677461947256</v>
      </c>
      <c r="J108" s="54">
        <f t="shared" si="39"/>
        <v>0</v>
      </c>
      <c r="K108" s="54"/>
      <c r="L108" s="113">
        <f t="shared" ref="L108" si="40">+H108</f>
        <v>95027.677461947256</v>
      </c>
      <c r="M108" s="54">
        <f t="shared" si="38"/>
        <v>0</v>
      </c>
      <c r="N108" s="113">
        <f t="shared" ref="N108" si="41">+I108</f>
        <v>95027.677461947256</v>
      </c>
      <c r="O108" s="54">
        <f t="shared" ref="O108" si="42">IF(N108&lt;&gt;0,+I108-N108,0)</f>
        <v>0</v>
      </c>
      <c r="P108" s="54">
        <f t="shared" ref="P108" si="43">+O108-M108</f>
        <v>0</v>
      </c>
    </row>
    <row r="109" spans="1:16" ht="13">
      <c r="B109" s="7" t="str">
        <f t="shared" si="35"/>
        <v/>
      </c>
      <c r="C109" s="459">
        <f>IF(D93="","-",+C108+1)</f>
        <v>2022</v>
      </c>
      <c r="D109" s="12">
        <v>658247.13407024147</v>
      </c>
      <c r="E109" s="377">
        <v>18759.047619047618</v>
      </c>
      <c r="F109" s="55">
        <v>639488.0864511939</v>
      </c>
      <c r="G109" s="55">
        <v>648867.61026071769</v>
      </c>
      <c r="H109" s="379">
        <v>94973.637540355339</v>
      </c>
      <c r="I109" s="398">
        <v>94973.637540355339</v>
      </c>
      <c r="J109" s="54">
        <f t="shared" si="39"/>
        <v>0</v>
      </c>
      <c r="K109" s="54"/>
      <c r="L109" s="129"/>
      <c r="M109" s="54">
        <f t="shared" si="32"/>
        <v>0</v>
      </c>
      <c r="N109" s="129"/>
      <c r="O109" s="54">
        <f t="shared" si="33"/>
        <v>0</v>
      </c>
      <c r="P109" s="54">
        <f t="shared" si="34"/>
        <v>0</v>
      </c>
    </row>
    <row r="110" spans="1:16" ht="12.5">
      <c r="B110" s="7" t="str">
        <f t="shared" si="35"/>
        <v/>
      </c>
      <c r="C110" s="50">
        <f>IF(D93="","-",+C109+1)</f>
        <v>2023</v>
      </c>
      <c r="D110" s="12">
        <f>IF(F109+SUM(E$99:E109)=D$92,F109,D$92-SUM(E$99:E109))</f>
        <v>639488.0864511939</v>
      </c>
      <c r="E110" s="377">
        <f t="shared" ref="E110:E154" si="44">IF(+$J$96&lt;F109,$J$96,D110)</f>
        <v>17906.363636363636</v>
      </c>
      <c r="F110" s="55">
        <f t="shared" ref="F110:F154" si="45">+D110-E110</f>
        <v>621581.72281483025</v>
      </c>
      <c r="G110" s="55">
        <f t="shared" ref="G110:G154" si="46">+(F110+D110)/2</f>
        <v>630534.90463301213</v>
      </c>
      <c r="H110" s="379">
        <f t="shared" ref="H110:H154" si="47">+J$94*G110+E110</f>
        <v>96424.56749076907</v>
      </c>
      <c r="I110" s="398">
        <f t="shared" ref="I110:I154" si="48">+J$95*G110+E110</f>
        <v>96424.56749076907</v>
      </c>
      <c r="J110" s="54">
        <f t="shared" si="39"/>
        <v>0</v>
      </c>
      <c r="K110" s="54"/>
      <c r="L110" s="129"/>
      <c r="M110" s="54">
        <f t="shared" si="32"/>
        <v>0</v>
      </c>
      <c r="N110" s="129"/>
      <c r="O110" s="54">
        <f t="shared" si="33"/>
        <v>0</v>
      </c>
      <c r="P110" s="54">
        <f t="shared" si="34"/>
        <v>0</v>
      </c>
    </row>
    <row r="111" spans="1:16" ht="12.5">
      <c r="B111" s="7" t="str">
        <f t="shared" si="35"/>
        <v/>
      </c>
      <c r="C111" s="50">
        <f>IF(D93="","-",+C110+1)</f>
        <v>2024</v>
      </c>
      <c r="D111" s="12">
        <f>IF(F110+SUM(E$99:E110)=D$92,F110,D$92-SUM(E$99:E110))</f>
        <v>621581.72281483025</v>
      </c>
      <c r="E111" s="377">
        <f t="shared" si="44"/>
        <v>17906.363636363636</v>
      </c>
      <c r="F111" s="55">
        <f t="shared" si="45"/>
        <v>603675.35917846661</v>
      </c>
      <c r="G111" s="55">
        <f t="shared" si="46"/>
        <v>612628.54099664837</v>
      </c>
      <c r="H111" s="379">
        <f t="shared" si="47"/>
        <v>94194.75356617842</v>
      </c>
      <c r="I111" s="398">
        <f t="shared" si="48"/>
        <v>94194.75356617842</v>
      </c>
      <c r="J111" s="54">
        <f t="shared" si="39"/>
        <v>0</v>
      </c>
      <c r="K111" s="54"/>
      <c r="L111" s="129"/>
      <c r="M111" s="54">
        <f t="shared" si="32"/>
        <v>0</v>
      </c>
      <c r="N111" s="129"/>
      <c r="O111" s="54">
        <f t="shared" si="33"/>
        <v>0</v>
      </c>
      <c r="P111" s="54">
        <f t="shared" si="34"/>
        <v>0</v>
      </c>
    </row>
    <row r="112" spans="1:16" ht="12.5">
      <c r="B112" s="7" t="str">
        <f t="shared" si="35"/>
        <v/>
      </c>
      <c r="C112" s="50">
        <f>IF(D93="","-",+C111+1)</f>
        <v>2025</v>
      </c>
      <c r="D112" s="12">
        <f>IF(F111+SUM(E$99:E111)=D$92,F111,D$92-SUM(E$99:E111))</f>
        <v>603675.35917846661</v>
      </c>
      <c r="E112" s="377">
        <f t="shared" si="44"/>
        <v>17906.363636363636</v>
      </c>
      <c r="F112" s="55">
        <f t="shared" si="45"/>
        <v>585768.99554210296</v>
      </c>
      <c r="G112" s="55">
        <f t="shared" si="46"/>
        <v>594722.17736028484</v>
      </c>
      <c r="H112" s="379">
        <f t="shared" si="47"/>
        <v>91964.939641587815</v>
      </c>
      <c r="I112" s="398">
        <f t="shared" si="48"/>
        <v>91964.939641587815</v>
      </c>
      <c r="J112" s="54">
        <f t="shared" si="39"/>
        <v>0</v>
      </c>
      <c r="K112" s="54"/>
      <c r="L112" s="129"/>
      <c r="M112" s="54">
        <f t="shared" si="32"/>
        <v>0</v>
      </c>
      <c r="N112" s="129"/>
      <c r="O112" s="54">
        <f t="shared" si="33"/>
        <v>0</v>
      </c>
      <c r="P112" s="54">
        <f t="shared" si="34"/>
        <v>0</v>
      </c>
    </row>
    <row r="113" spans="2:16" ht="12.5">
      <c r="B113" s="7" t="str">
        <f t="shared" si="35"/>
        <v/>
      </c>
      <c r="C113" s="50">
        <f>IF(D93="","-",+C112+1)</f>
        <v>2026</v>
      </c>
      <c r="D113" s="12">
        <f>IF(F112+SUM(E$99:E112)=D$92,F112,D$92-SUM(E$99:E112))</f>
        <v>585768.99554210296</v>
      </c>
      <c r="E113" s="377">
        <f t="shared" si="44"/>
        <v>17906.363636363636</v>
      </c>
      <c r="F113" s="55">
        <f t="shared" si="45"/>
        <v>567862.63190573931</v>
      </c>
      <c r="G113" s="55">
        <f t="shared" si="46"/>
        <v>576815.81372392108</v>
      </c>
      <c r="H113" s="379">
        <f t="shared" si="47"/>
        <v>89735.125716997165</v>
      </c>
      <c r="I113" s="398">
        <f t="shared" si="48"/>
        <v>89735.125716997165</v>
      </c>
      <c r="J113" s="54">
        <f t="shared" si="39"/>
        <v>0</v>
      </c>
      <c r="K113" s="54"/>
      <c r="L113" s="129"/>
      <c r="M113" s="54">
        <f t="shared" si="32"/>
        <v>0</v>
      </c>
      <c r="N113" s="129"/>
      <c r="O113" s="54">
        <f t="shared" si="33"/>
        <v>0</v>
      </c>
      <c r="P113" s="54">
        <f t="shared" si="34"/>
        <v>0</v>
      </c>
    </row>
    <row r="114" spans="2:16" ht="12.5">
      <c r="B114" s="7" t="str">
        <f t="shared" si="35"/>
        <v/>
      </c>
      <c r="C114" s="50">
        <f>IF(D93="","-",+C113+1)</f>
        <v>2027</v>
      </c>
      <c r="D114" s="12">
        <f>IF(F113+SUM(E$99:E113)=D$92,F113,D$92-SUM(E$99:E113))</f>
        <v>567862.63190573931</v>
      </c>
      <c r="E114" s="377">
        <f t="shared" si="44"/>
        <v>17906.363636363636</v>
      </c>
      <c r="F114" s="55">
        <f t="shared" si="45"/>
        <v>549956.26826937567</v>
      </c>
      <c r="G114" s="55">
        <f t="shared" si="46"/>
        <v>558909.45008755755</v>
      </c>
      <c r="H114" s="379">
        <f t="shared" si="47"/>
        <v>87505.311792406559</v>
      </c>
      <c r="I114" s="398">
        <f t="shared" si="48"/>
        <v>87505.311792406559</v>
      </c>
      <c r="J114" s="54">
        <f t="shared" si="39"/>
        <v>0</v>
      </c>
      <c r="K114" s="54"/>
      <c r="L114" s="129"/>
      <c r="M114" s="54">
        <f t="shared" si="32"/>
        <v>0</v>
      </c>
      <c r="N114" s="129"/>
      <c r="O114" s="54">
        <f t="shared" si="33"/>
        <v>0</v>
      </c>
      <c r="P114" s="54">
        <f t="shared" si="34"/>
        <v>0</v>
      </c>
    </row>
    <row r="115" spans="2:16" ht="12.5">
      <c r="B115" s="7" t="str">
        <f t="shared" si="35"/>
        <v/>
      </c>
      <c r="C115" s="50">
        <f>IF(D93="","-",+C114+1)</f>
        <v>2028</v>
      </c>
      <c r="D115" s="12">
        <f>IF(F114+SUM(E$99:E114)=D$92,F114,D$92-SUM(E$99:E114))</f>
        <v>549956.26826937567</v>
      </c>
      <c r="E115" s="377">
        <f t="shared" si="44"/>
        <v>17906.363636363636</v>
      </c>
      <c r="F115" s="55">
        <f t="shared" si="45"/>
        <v>532049.90463301202</v>
      </c>
      <c r="G115" s="55">
        <f t="shared" si="46"/>
        <v>541003.08645119378</v>
      </c>
      <c r="H115" s="379">
        <f t="shared" si="47"/>
        <v>85275.49786781591</v>
      </c>
      <c r="I115" s="398">
        <f t="shared" si="48"/>
        <v>85275.49786781591</v>
      </c>
      <c r="J115" s="54">
        <f t="shared" si="39"/>
        <v>0</v>
      </c>
      <c r="K115" s="54"/>
      <c r="L115" s="129"/>
      <c r="M115" s="54">
        <f t="shared" si="32"/>
        <v>0</v>
      </c>
      <c r="N115" s="129"/>
      <c r="O115" s="54">
        <f t="shared" si="33"/>
        <v>0</v>
      </c>
      <c r="P115" s="54">
        <f t="shared" si="34"/>
        <v>0</v>
      </c>
    </row>
    <row r="116" spans="2:16" ht="12.5">
      <c r="B116" s="7" t="str">
        <f t="shared" si="35"/>
        <v/>
      </c>
      <c r="C116" s="50">
        <f>IF(D93="","-",+C115+1)</f>
        <v>2029</v>
      </c>
      <c r="D116" s="12">
        <f>IF(F115+SUM(E$99:E115)=D$92,F115,D$92-SUM(E$99:E115))</f>
        <v>532049.90463301202</v>
      </c>
      <c r="E116" s="377">
        <f t="shared" si="44"/>
        <v>17906.363636363636</v>
      </c>
      <c r="F116" s="55">
        <f t="shared" si="45"/>
        <v>514143.54099664837</v>
      </c>
      <c r="G116" s="55">
        <f t="shared" si="46"/>
        <v>523096.72281483019</v>
      </c>
      <c r="H116" s="379">
        <f t="shared" si="47"/>
        <v>83045.683943225304</v>
      </c>
      <c r="I116" s="398">
        <f t="shared" si="48"/>
        <v>83045.683943225304</v>
      </c>
      <c r="J116" s="54">
        <f t="shared" si="39"/>
        <v>0</v>
      </c>
      <c r="K116" s="54"/>
      <c r="L116" s="129"/>
      <c r="M116" s="54">
        <f t="shared" si="32"/>
        <v>0</v>
      </c>
      <c r="N116" s="129"/>
      <c r="O116" s="54">
        <f t="shared" si="33"/>
        <v>0</v>
      </c>
      <c r="P116" s="54">
        <f t="shared" si="34"/>
        <v>0</v>
      </c>
    </row>
    <row r="117" spans="2:16" ht="12.5">
      <c r="B117" s="7" t="str">
        <f t="shared" si="35"/>
        <v/>
      </c>
      <c r="C117" s="50">
        <f>IF(D93="","-",+C116+1)</f>
        <v>2030</v>
      </c>
      <c r="D117" s="12">
        <f>IF(F116+SUM(E$99:E116)=D$92,F116,D$92-SUM(E$99:E116))</f>
        <v>514143.54099664837</v>
      </c>
      <c r="E117" s="377">
        <f t="shared" si="44"/>
        <v>17906.363636363636</v>
      </c>
      <c r="F117" s="55">
        <f t="shared" si="45"/>
        <v>496237.17736028472</v>
      </c>
      <c r="G117" s="55">
        <f t="shared" si="46"/>
        <v>505190.35917846655</v>
      </c>
      <c r="H117" s="379">
        <f t="shared" si="47"/>
        <v>80815.870018634669</v>
      </c>
      <c r="I117" s="398">
        <f t="shared" si="48"/>
        <v>80815.870018634669</v>
      </c>
      <c r="J117" s="54">
        <f t="shared" si="39"/>
        <v>0</v>
      </c>
      <c r="K117" s="54"/>
      <c r="L117" s="129"/>
      <c r="M117" s="54">
        <f t="shared" si="32"/>
        <v>0</v>
      </c>
      <c r="N117" s="129"/>
      <c r="O117" s="54">
        <f t="shared" si="33"/>
        <v>0</v>
      </c>
      <c r="P117" s="54">
        <f t="shared" si="34"/>
        <v>0</v>
      </c>
    </row>
    <row r="118" spans="2:16" ht="12.5">
      <c r="B118" s="7" t="str">
        <f t="shared" si="35"/>
        <v/>
      </c>
      <c r="C118" s="50">
        <f>IF(D93="","-",+C117+1)</f>
        <v>2031</v>
      </c>
      <c r="D118" s="12">
        <f>IF(F117+SUM(E$99:E117)=D$92,F117,D$92-SUM(E$99:E117))</f>
        <v>496237.17736028472</v>
      </c>
      <c r="E118" s="377">
        <f t="shared" si="44"/>
        <v>17906.363636363636</v>
      </c>
      <c r="F118" s="55">
        <f t="shared" si="45"/>
        <v>478330.81372392108</v>
      </c>
      <c r="G118" s="55">
        <f t="shared" si="46"/>
        <v>487283.9955421029</v>
      </c>
      <c r="H118" s="379">
        <f t="shared" si="47"/>
        <v>78586.056094044048</v>
      </c>
      <c r="I118" s="398">
        <f t="shared" si="48"/>
        <v>78586.056094044048</v>
      </c>
      <c r="J118" s="54">
        <f t="shared" si="39"/>
        <v>0</v>
      </c>
      <c r="K118" s="54"/>
      <c r="L118" s="129"/>
      <c r="M118" s="54">
        <f t="shared" si="32"/>
        <v>0</v>
      </c>
      <c r="N118" s="129"/>
      <c r="O118" s="54">
        <f t="shared" si="33"/>
        <v>0</v>
      </c>
      <c r="P118" s="54">
        <f t="shared" si="34"/>
        <v>0</v>
      </c>
    </row>
    <row r="119" spans="2:16" ht="12.5">
      <c r="B119" s="7" t="str">
        <f t="shared" si="35"/>
        <v/>
      </c>
      <c r="C119" s="50">
        <f>IF(D93="","-",+C118+1)</f>
        <v>2032</v>
      </c>
      <c r="D119" s="12">
        <f>IF(F118+SUM(E$99:E118)=D$92,F118,D$92-SUM(E$99:E118))</f>
        <v>478330.81372392108</v>
      </c>
      <c r="E119" s="377">
        <f t="shared" si="44"/>
        <v>17906.363636363636</v>
      </c>
      <c r="F119" s="55">
        <f t="shared" si="45"/>
        <v>460424.45008755743</v>
      </c>
      <c r="G119" s="55">
        <f t="shared" si="46"/>
        <v>469377.63190573925</v>
      </c>
      <c r="H119" s="379">
        <f t="shared" si="47"/>
        <v>76356.242169453413</v>
      </c>
      <c r="I119" s="398">
        <f t="shared" si="48"/>
        <v>76356.242169453413</v>
      </c>
      <c r="J119" s="54">
        <f t="shared" si="39"/>
        <v>0</v>
      </c>
      <c r="K119" s="54"/>
      <c r="L119" s="129"/>
      <c r="M119" s="54">
        <f t="shared" si="32"/>
        <v>0</v>
      </c>
      <c r="N119" s="129"/>
      <c r="O119" s="54">
        <f t="shared" si="33"/>
        <v>0</v>
      </c>
      <c r="P119" s="54">
        <f t="shared" si="34"/>
        <v>0</v>
      </c>
    </row>
    <row r="120" spans="2:16" ht="12.5">
      <c r="B120" s="7" t="str">
        <f t="shared" si="35"/>
        <v/>
      </c>
      <c r="C120" s="50">
        <f>IF(D93="","-",+C119+1)</f>
        <v>2033</v>
      </c>
      <c r="D120" s="12">
        <f>IF(F119+SUM(E$99:E119)=D$92,F119,D$92-SUM(E$99:E119))</f>
        <v>460424.45008755743</v>
      </c>
      <c r="E120" s="377">
        <f t="shared" si="44"/>
        <v>17906.363636363636</v>
      </c>
      <c r="F120" s="55">
        <f t="shared" si="45"/>
        <v>442518.08645119378</v>
      </c>
      <c r="G120" s="55">
        <f t="shared" si="46"/>
        <v>451471.26826937561</v>
      </c>
      <c r="H120" s="379">
        <f t="shared" si="47"/>
        <v>74126.428244862793</v>
      </c>
      <c r="I120" s="398">
        <f t="shared" si="48"/>
        <v>74126.428244862793</v>
      </c>
      <c r="J120" s="54">
        <f t="shared" si="39"/>
        <v>0</v>
      </c>
      <c r="K120" s="54"/>
      <c r="L120" s="129"/>
      <c r="M120" s="54">
        <f t="shared" si="32"/>
        <v>0</v>
      </c>
      <c r="N120" s="129"/>
      <c r="O120" s="54">
        <f t="shared" si="33"/>
        <v>0</v>
      </c>
      <c r="P120" s="54">
        <f t="shared" si="34"/>
        <v>0</v>
      </c>
    </row>
    <row r="121" spans="2:16" ht="12.5">
      <c r="B121" s="7" t="str">
        <f t="shared" si="35"/>
        <v/>
      </c>
      <c r="C121" s="50">
        <f>IF(D93="","-",+C120+1)</f>
        <v>2034</v>
      </c>
      <c r="D121" s="12">
        <f>IF(F120+SUM(E$99:E120)=D$92,F120,D$92-SUM(E$99:E120))</f>
        <v>442518.08645119378</v>
      </c>
      <c r="E121" s="377">
        <f t="shared" si="44"/>
        <v>17906.363636363636</v>
      </c>
      <c r="F121" s="55">
        <f t="shared" si="45"/>
        <v>424611.72281483014</v>
      </c>
      <c r="G121" s="55">
        <f t="shared" si="46"/>
        <v>433564.90463301196</v>
      </c>
      <c r="H121" s="379">
        <f t="shared" si="47"/>
        <v>71896.614320272172</v>
      </c>
      <c r="I121" s="398">
        <f t="shared" si="48"/>
        <v>71896.614320272172</v>
      </c>
      <c r="J121" s="54">
        <f t="shared" si="39"/>
        <v>0</v>
      </c>
      <c r="K121" s="54"/>
      <c r="L121" s="129"/>
      <c r="M121" s="54">
        <f t="shared" si="32"/>
        <v>0</v>
      </c>
      <c r="N121" s="129"/>
      <c r="O121" s="54">
        <f t="shared" si="33"/>
        <v>0</v>
      </c>
      <c r="P121" s="54">
        <f t="shared" si="34"/>
        <v>0</v>
      </c>
    </row>
    <row r="122" spans="2:16" ht="12.5">
      <c r="B122" s="7" t="str">
        <f t="shared" si="35"/>
        <v/>
      </c>
      <c r="C122" s="50">
        <f>IF(D93="","-",+C121+1)</f>
        <v>2035</v>
      </c>
      <c r="D122" s="12">
        <f>IF(F121+SUM(E$99:E121)=D$92,F121,D$92-SUM(E$99:E121))</f>
        <v>424611.72281483014</v>
      </c>
      <c r="E122" s="377">
        <f t="shared" si="44"/>
        <v>17906.363636363636</v>
      </c>
      <c r="F122" s="55">
        <f t="shared" si="45"/>
        <v>406705.35917846649</v>
      </c>
      <c r="G122" s="55">
        <f t="shared" si="46"/>
        <v>415658.54099664831</v>
      </c>
      <c r="H122" s="379">
        <f t="shared" si="47"/>
        <v>69666.800395681537</v>
      </c>
      <c r="I122" s="398">
        <f t="shared" si="48"/>
        <v>69666.800395681537</v>
      </c>
      <c r="J122" s="54">
        <f t="shared" si="39"/>
        <v>0</v>
      </c>
      <c r="K122" s="54"/>
      <c r="L122" s="129"/>
      <c r="M122" s="54">
        <f t="shared" si="32"/>
        <v>0</v>
      </c>
      <c r="N122" s="129"/>
      <c r="O122" s="54">
        <f t="shared" si="33"/>
        <v>0</v>
      </c>
      <c r="P122" s="54">
        <f t="shared" si="34"/>
        <v>0</v>
      </c>
    </row>
    <row r="123" spans="2:16" ht="12.5">
      <c r="B123" s="7" t="str">
        <f t="shared" si="35"/>
        <v/>
      </c>
      <c r="C123" s="50">
        <f>IF(D93="","-",+C122+1)</f>
        <v>2036</v>
      </c>
      <c r="D123" s="12">
        <f>IF(F122+SUM(E$99:E122)=D$92,F122,D$92-SUM(E$99:E122))</f>
        <v>406705.35917846649</v>
      </c>
      <c r="E123" s="377">
        <f t="shared" si="44"/>
        <v>17906.363636363636</v>
      </c>
      <c r="F123" s="55">
        <f t="shared" si="45"/>
        <v>388798.99554210284</v>
      </c>
      <c r="G123" s="55">
        <f t="shared" si="46"/>
        <v>397752.17736028467</v>
      </c>
      <c r="H123" s="379">
        <f t="shared" si="47"/>
        <v>67436.986471090917</v>
      </c>
      <c r="I123" s="398">
        <f t="shared" si="48"/>
        <v>67436.986471090917</v>
      </c>
      <c r="J123" s="54">
        <f t="shared" si="39"/>
        <v>0</v>
      </c>
      <c r="K123" s="54"/>
      <c r="L123" s="129"/>
      <c r="M123" s="54">
        <f t="shared" si="32"/>
        <v>0</v>
      </c>
      <c r="N123" s="129"/>
      <c r="O123" s="54">
        <f t="shared" si="33"/>
        <v>0</v>
      </c>
      <c r="P123" s="54">
        <f t="shared" si="34"/>
        <v>0</v>
      </c>
    </row>
    <row r="124" spans="2:16" ht="12.5">
      <c r="B124" s="7" t="str">
        <f t="shared" si="35"/>
        <v/>
      </c>
      <c r="C124" s="50">
        <f>IF(D93="","-",+C123+1)</f>
        <v>2037</v>
      </c>
      <c r="D124" s="12">
        <f>IF(F123+SUM(E$99:E123)=D$92,F123,D$92-SUM(E$99:E123))</f>
        <v>388798.99554210284</v>
      </c>
      <c r="E124" s="377">
        <f t="shared" si="44"/>
        <v>17906.363636363636</v>
      </c>
      <c r="F124" s="55">
        <f t="shared" si="45"/>
        <v>370892.6319057392</v>
      </c>
      <c r="G124" s="55">
        <f t="shared" si="46"/>
        <v>379845.81372392102</v>
      </c>
      <c r="H124" s="379">
        <f t="shared" si="47"/>
        <v>65207.172546500282</v>
      </c>
      <c r="I124" s="398">
        <f t="shared" si="48"/>
        <v>65207.172546500282</v>
      </c>
      <c r="J124" s="54">
        <f t="shared" si="39"/>
        <v>0</v>
      </c>
      <c r="K124" s="54"/>
      <c r="L124" s="129"/>
      <c r="M124" s="54">
        <f t="shared" si="32"/>
        <v>0</v>
      </c>
      <c r="N124" s="129"/>
      <c r="O124" s="54">
        <f t="shared" si="33"/>
        <v>0</v>
      </c>
      <c r="P124" s="54">
        <f t="shared" si="34"/>
        <v>0</v>
      </c>
    </row>
    <row r="125" spans="2:16" ht="12.5">
      <c r="B125" s="7" t="str">
        <f t="shared" si="35"/>
        <v/>
      </c>
      <c r="C125" s="50">
        <f>IF(D93="","-",+C124+1)</f>
        <v>2038</v>
      </c>
      <c r="D125" s="12">
        <f>IF(F124+SUM(E$99:E124)=D$92,F124,D$92-SUM(E$99:E124))</f>
        <v>370892.6319057392</v>
      </c>
      <c r="E125" s="377">
        <f t="shared" si="44"/>
        <v>17906.363636363636</v>
      </c>
      <c r="F125" s="55">
        <f t="shared" si="45"/>
        <v>352986.26826937555</v>
      </c>
      <c r="G125" s="55">
        <f t="shared" si="46"/>
        <v>361939.45008755737</v>
      </c>
      <c r="H125" s="379">
        <f t="shared" si="47"/>
        <v>62977.358621909661</v>
      </c>
      <c r="I125" s="398">
        <f t="shared" si="48"/>
        <v>62977.358621909661</v>
      </c>
      <c r="J125" s="54">
        <f t="shared" si="39"/>
        <v>0</v>
      </c>
      <c r="K125" s="54"/>
      <c r="L125" s="129"/>
      <c r="M125" s="54">
        <f t="shared" si="32"/>
        <v>0</v>
      </c>
      <c r="N125" s="129"/>
      <c r="O125" s="54">
        <f t="shared" si="33"/>
        <v>0</v>
      </c>
      <c r="P125" s="54">
        <f t="shared" si="34"/>
        <v>0</v>
      </c>
    </row>
    <row r="126" spans="2:16" ht="12.5">
      <c r="B126" s="7" t="str">
        <f t="shared" si="35"/>
        <v/>
      </c>
      <c r="C126" s="50">
        <f>IF(D93="","-",+C125+1)</f>
        <v>2039</v>
      </c>
      <c r="D126" s="12">
        <f>IF(F125+SUM(E$99:E125)=D$92,F125,D$92-SUM(E$99:E125))</f>
        <v>352986.26826937555</v>
      </c>
      <c r="E126" s="377">
        <f t="shared" si="44"/>
        <v>17906.363636363636</v>
      </c>
      <c r="F126" s="55">
        <f t="shared" si="45"/>
        <v>335079.9046330119</v>
      </c>
      <c r="G126" s="55">
        <f t="shared" si="46"/>
        <v>344033.08645119373</v>
      </c>
      <c r="H126" s="379">
        <f t="shared" si="47"/>
        <v>60747.544697319026</v>
      </c>
      <c r="I126" s="398">
        <f t="shared" si="48"/>
        <v>60747.544697319026</v>
      </c>
      <c r="J126" s="54">
        <f t="shared" si="39"/>
        <v>0</v>
      </c>
      <c r="K126" s="54"/>
      <c r="L126" s="129"/>
      <c r="M126" s="54">
        <f t="shared" si="32"/>
        <v>0</v>
      </c>
      <c r="N126" s="129"/>
      <c r="O126" s="54">
        <f t="shared" si="33"/>
        <v>0</v>
      </c>
      <c r="P126" s="54">
        <f t="shared" si="34"/>
        <v>0</v>
      </c>
    </row>
    <row r="127" spans="2:16" ht="12.5">
      <c r="B127" s="7" t="str">
        <f t="shared" si="35"/>
        <v/>
      </c>
      <c r="C127" s="50">
        <f>IF(D93="","-",+C126+1)</f>
        <v>2040</v>
      </c>
      <c r="D127" s="12">
        <f>IF(F126+SUM(E$99:E126)=D$92,F126,D$92-SUM(E$99:E126))</f>
        <v>335079.9046330119</v>
      </c>
      <c r="E127" s="377">
        <f t="shared" si="44"/>
        <v>17906.363636363636</v>
      </c>
      <c r="F127" s="55">
        <f t="shared" si="45"/>
        <v>317173.54099664825</v>
      </c>
      <c r="G127" s="55">
        <f t="shared" si="46"/>
        <v>326126.72281483008</v>
      </c>
      <c r="H127" s="379">
        <f t="shared" si="47"/>
        <v>58517.730772728406</v>
      </c>
      <c r="I127" s="398">
        <f t="shared" si="48"/>
        <v>58517.730772728406</v>
      </c>
      <c r="J127" s="54">
        <f t="shared" si="39"/>
        <v>0</v>
      </c>
      <c r="K127" s="54"/>
      <c r="L127" s="129"/>
      <c r="M127" s="54">
        <f t="shared" si="32"/>
        <v>0</v>
      </c>
      <c r="N127" s="129"/>
      <c r="O127" s="54">
        <f t="shared" si="33"/>
        <v>0</v>
      </c>
      <c r="P127" s="54">
        <f t="shared" si="34"/>
        <v>0</v>
      </c>
    </row>
    <row r="128" spans="2:16" ht="12.5">
      <c r="B128" s="7" t="str">
        <f t="shared" si="35"/>
        <v/>
      </c>
      <c r="C128" s="50">
        <f>IF(D93="","-",+C127+1)</f>
        <v>2041</v>
      </c>
      <c r="D128" s="12">
        <f>IF(F127+SUM(E$99:E127)=D$92,F127,D$92-SUM(E$99:E127))</f>
        <v>317173.54099664825</v>
      </c>
      <c r="E128" s="377">
        <f t="shared" si="44"/>
        <v>17906.363636363636</v>
      </c>
      <c r="F128" s="55">
        <f t="shared" si="45"/>
        <v>299267.17736028461</v>
      </c>
      <c r="G128" s="55">
        <f t="shared" si="46"/>
        <v>308220.35917846643</v>
      </c>
      <c r="H128" s="379">
        <f t="shared" si="47"/>
        <v>56287.916848137786</v>
      </c>
      <c r="I128" s="398">
        <f t="shared" si="48"/>
        <v>56287.916848137786</v>
      </c>
      <c r="J128" s="54">
        <f t="shared" si="39"/>
        <v>0</v>
      </c>
      <c r="K128" s="54"/>
      <c r="L128" s="129"/>
      <c r="M128" s="54">
        <f t="shared" si="32"/>
        <v>0</v>
      </c>
      <c r="N128" s="129"/>
      <c r="O128" s="54">
        <f t="shared" si="33"/>
        <v>0</v>
      </c>
      <c r="P128" s="54">
        <f t="shared" si="34"/>
        <v>0</v>
      </c>
    </row>
    <row r="129" spans="2:16" ht="12.5">
      <c r="B129" s="7" t="str">
        <f t="shared" si="35"/>
        <v/>
      </c>
      <c r="C129" s="50">
        <f>IF(D93="","-",+C128+1)</f>
        <v>2042</v>
      </c>
      <c r="D129" s="12">
        <f>IF(F128+SUM(E$99:E128)=D$92,F128,D$92-SUM(E$99:E128))</f>
        <v>299267.17736028461</v>
      </c>
      <c r="E129" s="377">
        <f t="shared" si="44"/>
        <v>17906.363636363636</v>
      </c>
      <c r="F129" s="55">
        <f t="shared" si="45"/>
        <v>281360.81372392096</v>
      </c>
      <c r="G129" s="55">
        <f t="shared" si="46"/>
        <v>290313.99554210278</v>
      </c>
      <c r="H129" s="379">
        <f t="shared" si="47"/>
        <v>54058.102923547151</v>
      </c>
      <c r="I129" s="398">
        <f t="shared" si="48"/>
        <v>54058.102923547151</v>
      </c>
      <c r="J129" s="54">
        <f t="shared" si="39"/>
        <v>0</v>
      </c>
      <c r="K129" s="54"/>
      <c r="L129" s="129"/>
      <c r="M129" s="54">
        <f t="shared" si="32"/>
        <v>0</v>
      </c>
      <c r="N129" s="129"/>
      <c r="O129" s="54">
        <f t="shared" si="33"/>
        <v>0</v>
      </c>
      <c r="P129" s="54">
        <f t="shared" si="34"/>
        <v>0</v>
      </c>
    </row>
    <row r="130" spans="2:16" ht="12.5">
      <c r="B130" s="7" t="str">
        <f t="shared" si="35"/>
        <v/>
      </c>
      <c r="C130" s="50">
        <f>IF(D93="","-",+C129+1)</f>
        <v>2043</v>
      </c>
      <c r="D130" s="12">
        <f>IF(F129+SUM(E$99:E129)=D$92,F129,D$92-SUM(E$99:E129))</f>
        <v>281360.81372392096</v>
      </c>
      <c r="E130" s="377">
        <f t="shared" si="44"/>
        <v>17906.363636363636</v>
      </c>
      <c r="F130" s="55">
        <f t="shared" si="45"/>
        <v>263454.45008755731</v>
      </c>
      <c r="G130" s="55">
        <f t="shared" si="46"/>
        <v>272407.63190573914</v>
      </c>
      <c r="H130" s="379">
        <f t="shared" si="47"/>
        <v>51828.28899895653</v>
      </c>
      <c r="I130" s="398">
        <f t="shared" si="48"/>
        <v>51828.28899895653</v>
      </c>
      <c r="J130" s="54">
        <f t="shared" si="39"/>
        <v>0</v>
      </c>
      <c r="K130" s="54"/>
      <c r="L130" s="129"/>
      <c r="M130" s="54">
        <f t="shared" si="32"/>
        <v>0</v>
      </c>
      <c r="N130" s="129"/>
      <c r="O130" s="54">
        <f t="shared" si="33"/>
        <v>0</v>
      </c>
      <c r="P130" s="54">
        <f t="shared" si="34"/>
        <v>0</v>
      </c>
    </row>
    <row r="131" spans="2:16" ht="12.5">
      <c r="B131" s="7" t="str">
        <f t="shared" si="35"/>
        <v/>
      </c>
      <c r="C131" s="50">
        <f>IF(D93="","-",+C130+1)</f>
        <v>2044</v>
      </c>
      <c r="D131" s="12">
        <f>IF(F130+SUM(E$99:E130)=D$92,F130,D$92-SUM(E$99:E130))</f>
        <v>263454.45008755731</v>
      </c>
      <c r="E131" s="377">
        <f t="shared" si="44"/>
        <v>17906.363636363636</v>
      </c>
      <c r="F131" s="55">
        <f t="shared" si="45"/>
        <v>245548.08645119367</v>
      </c>
      <c r="G131" s="55">
        <f t="shared" si="46"/>
        <v>254501.26826937549</v>
      </c>
      <c r="H131" s="379">
        <f t="shared" si="47"/>
        <v>49598.475074365895</v>
      </c>
      <c r="I131" s="398">
        <f t="shared" si="48"/>
        <v>49598.475074365895</v>
      </c>
      <c r="J131" s="54">
        <f t="shared" si="39"/>
        <v>0</v>
      </c>
      <c r="K131" s="54"/>
      <c r="L131" s="129"/>
      <c r="M131" s="54">
        <f t="shared" ref="M131:M154" si="49">IF(L541&lt;&gt;0,+H541-L541,0)</f>
        <v>0</v>
      </c>
      <c r="N131" s="129"/>
      <c r="O131" s="54">
        <f t="shared" ref="O131:O154" si="50">IF(N541&lt;&gt;0,+I541-N541,0)</f>
        <v>0</v>
      </c>
      <c r="P131" s="54">
        <f t="shared" ref="P131:P154" si="51">+O541-M541</f>
        <v>0</v>
      </c>
    </row>
    <row r="132" spans="2:16" ht="12.5">
      <c r="B132" s="7" t="str">
        <f t="shared" si="35"/>
        <v/>
      </c>
      <c r="C132" s="50">
        <f>IF(D93="","-",+C131+1)</f>
        <v>2045</v>
      </c>
      <c r="D132" s="12">
        <f>IF(F131+SUM(E$99:E131)=D$92,F131,D$92-SUM(E$99:E131))</f>
        <v>245548.08645119367</v>
      </c>
      <c r="E132" s="377">
        <f t="shared" si="44"/>
        <v>17906.363636363636</v>
      </c>
      <c r="F132" s="55">
        <f t="shared" si="45"/>
        <v>227641.72281483002</v>
      </c>
      <c r="G132" s="55">
        <f t="shared" si="46"/>
        <v>236594.90463301184</v>
      </c>
      <c r="H132" s="379">
        <f t="shared" si="47"/>
        <v>47368.661149775275</v>
      </c>
      <c r="I132" s="398">
        <f t="shared" si="48"/>
        <v>47368.661149775275</v>
      </c>
      <c r="J132" s="54">
        <f t="shared" si="39"/>
        <v>0</v>
      </c>
      <c r="K132" s="54"/>
      <c r="L132" s="129"/>
      <c r="M132" s="54">
        <f t="shared" si="49"/>
        <v>0</v>
      </c>
      <c r="N132" s="129"/>
      <c r="O132" s="54">
        <f t="shared" si="50"/>
        <v>0</v>
      </c>
      <c r="P132" s="54">
        <f t="shared" si="51"/>
        <v>0</v>
      </c>
    </row>
    <row r="133" spans="2:16" ht="12.5">
      <c r="B133" s="7" t="str">
        <f t="shared" si="35"/>
        <v/>
      </c>
      <c r="C133" s="50">
        <f>IF(D93="","-",+C132+1)</f>
        <v>2046</v>
      </c>
      <c r="D133" s="12">
        <f>IF(F132+SUM(E$99:E132)=D$92,F132,D$92-SUM(E$99:E132))</f>
        <v>227641.72281483002</v>
      </c>
      <c r="E133" s="377">
        <f t="shared" si="44"/>
        <v>17906.363636363636</v>
      </c>
      <c r="F133" s="55">
        <f t="shared" si="45"/>
        <v>209735.35917846637</v>
      </c>
      <c r="G133" s="55">
        <f t="shared" si="46"/>
        <v>218688.5409966482</v>
      </c>
      <c r="H133" s="379">
        <f t="shared" si="47"/>
        <v>45138.84722518464</v>
      </c>
      <c r="I133" s="398">
        <f t="shared" si="48"/>
        <v>45138.84722518464</v>
      </c>
      <c r="J133" s="54">
        <f t="shared" si="39"/>
        <v>0</v>
      </c>
      <c r="K133" s="54"/>
      <c r="L133" s="129"/>
      <c r="M133" s="54">
        <f t="shared" si="49"/>
        <v>0</v>
      </c>
      <c r="N133" s="129"/>
      <c r="O133" s="54">
        <f t="shared" si="50"/>
        <v>0</v>
      </c>
      <c r="P133" s="54">
        <f t="shared" si="51"/>
        <v>0</v>
      </c>
    </row>
    <row r="134" spans="2:16" ht="12.5">
      <c r="B134" s="7" t="str">
        <f t="shared" si="35"/>
        <v/>
      </c>
      <c r="C134" s="50">
        <f>IF(D93="","-",+C133+1)</f>
        <v>2047</v>
      </c>
      <c r="D134" s="12">
        <f>IF(F133+SUM(E$99:E133)=D$92,F133,D$92-SUM(E$99:E133))</f>
        <v>209735.35917846637</v>
      </c>
      <c r="E134" s="377">
        <f t="shared" si="44"/>
        <v>17906.363636363636</v>
      </c>
      <c r="F134" s="55">
        <f t="shared" si="45"/>
        <v>191828.99554210273</v>
      </c>
      <c r="G134" s="55">
        <f t="shared" si="46"/>
        <v>200782.17736028455</v>
      </c>
      <c r="H134" s="379">
        <f t="shared" si="47"/>
        <v>42909.033300594019</v>
      </c>
      <c r="I134" s="398">
        <f t="shared" si="48"/>
        <v>42909.033300594019</v>
      </c>
      <c r="J134" s="54">
        <f t="shared" si="39"/>
        <v>0</v>
      </c>
      <c r="K134" s="54"/>
      <c r="L134" s="129"/>
      <c r="M134" s="54">
        <f t="shared" si="49"/>
        <v>0</v>
      </c>
      <c r="N134" s="129"/>
      <c r="O134" s="54">
        <f t="shared" si="50"/>
        <v>0</v>
      </c>
      <c r="P134" s="54">
        <f t="shared" si="51"/>
        <v>0</v>
      </c>
    </row>
    <row r="135" spans="2:16" ht="12.5">
      <c r="B135" s="7" t="str">
        <f t="shared" si="35"/>
        <v/>
      </c>
      <c r="C135" s="50">
        <f>IF(D93="","-",+C134+1)</f>
        <v>2048</v>
      </c>
      <c r="D135" s="12">
        <f>IF(F134+SUM(E$99:E134)=D$92,F134,D$92-SUM(E$99:E134))</f>
        <v>191828.99554210273</v>
      </c>
      <c r="E135" s="377">
        <f t="shared" si="44"/>
        <v>17906.363636363636</v>
      </c>
      <c r="F135" s="55">
        <f t="shared" si="45"/>
        <v>173922.63190573908</v>
      </c>
      <c r="G135" s="55">
        <f t="shared" si="46"/>
        <v>182875.8137239209</v>
      </c>
      <c r="H135" s="379">
        <f t="shared" si="47"/>
        <v>40679.219376003392</v>
      </c>
      <c r="I135" s="398">
        <f t="shared" si="48"/>
        <v>40679.219376003392</v>
      </c>
      <c r="J135" s="54">
        <f t="shared" si="39"/>
        <v>0</v>
      </c>
      <c r="K135" s="54"/>
      <c r="L135" s="129"/>
      <c r="M135" s="54">
        <f t="shared" si="49"/>
        <v>0</v>
      </c>
      <c r="N135" s="129"/>
      <c r="O135" s="54">
        <f t="shared" si="50"/>
        <v>0</v>
      </c>
      <c r="P135" s="54">
        <f t="shared" si="51"/>
        <v>0</v>
      </c>
    </row>
    <row r="136" spans="2:16" ht="12.5">
      <c r="B136" s="7" t="str">
        <f t="shared" si="35"/>
        <v/>
      </c>
      <c r="C136" s="50">
        <f>IF(D93="","-",+C135+1)</f>
        <v>2049</v>
      </c>
      <c r="D136" s="12">
        <f>IF(F135+SUM(E$99:E135)=D$92,F135,D$92-SUM(E$99:E135))</f>
        <v>173922.63190573908</v>
      </c>
      <c r="E136" s="377">
        <f t="shared" si="44"/>
        <v>17906.363636363636</v>
      </c>
      <c r="F136" s="55">
        <f t="shared" si="45"/>
        <v>156016.26826937543</v>
      </c>
      <c r="G136" s="55">
        <f t="shared" si="46"/>
        <v>164969.45008755726</v>
      </c>
      <c r="H136" s="379">
        <f t="shared" si="47"/>
        <v>38449.405451412764</v>
      </c>
      <c r="I136" s="398">
        <f t="shared" si="48"/>
        <v>38449.405451412764</v>
      </c>
      <c r="J136" s="54">
        <f t="shared" si="39"/>
        <v>0</v>
      </c>
      <c r="K136" s="54"/>
      <c r="L136" s="129"/>
      <c r="M136" s="54">
        <f t="shared" si="49"/>
        <v>0</v>
      </c>
      <c r="N136" s="129"/>
      <c r="O136" s="54">
        <f t="shared" si="50"/>
        <v>0</v>
      </c>
      <c r="P136" s="54">
        <f t="shared" si="51"/>
        <v>0</v>
      </c>
    </row>
    <row r="137" spans="2:16" ht="12.5">
      <c r="B137" s="7" t="str">
        <f t="shared" si="35"/>
        <v/>
      </c>
      <c r="C137" s="50">
        <f>IF(D93="","-",+C136+1)</f>
        <v>2050</v>
      </c>
      <c r="D137" s="12">
        <f>IF(F136+SUM(E$99:E136)=D$92,F136,D$92-SUM(E$99:E136))</f>
        <v>156016.26826937543</v>
      </c>
      <c r="E137" s="377">
        <f t="shared" si="44"/>
        <v>17906.363636363636</v>
      </c>
      <c r="F137" s="55">
        <f t="shared" si="45"/>
        <v>138109.90463301179</v>
      </c>
      <c r="G137" s="55">
        <f t="shared" si="46"/>
        <v>147063.08645119361</v>
      </c>
      <c r="H137" s="379">
        <f t="shared" si="47"/>
        <v>36219.591526822136</v>
      </c>
      <c r="I137" s="398">
        <f t="shared" si="48"/>
        <v>36219.591526822136</v>
      </c>
      <c r="J137" s="54">
        <f t="shared" si="39"/>
        <v>0</v>
      </c>
      <c r="K137" s="54"/>
      <c r="L137" s="129"/>
      <c r="M137" s="54">
        <f t="shared" si="49"/>
        <v>0</v>
      </c>
      <c r="N137" s="129"/>
      <c r="O137" s="54">
        <f t="shared" si="50"/>
        <v>0</v>
      </c>
      <c r="P137" s="54">
        <f t="shared" si="51"/>
        <v>0</v>
      </c>
    </row>
    <row r="138" spans="2:16" ht="12.5">
      <c r="B138" s="7" t="str">
        <f t="shared" si="35"/>
        <v/>
      </c>
      <c r="C138" s="50">
        <f>IF(D93="","-",+C137+1)</f>
        <v>2051</v>
      </c>
      <c r="D138" s="12">
        <f>IF(F137+SUM(E$99:E137)=D$92,F137,D$92-SUM(E$99:E137))</f>
        <v>138109.90463301179</v>
      </c>
      <c r="E138" s="377">
        <f t="shared" si="44"/>
        <v>17906.363636363636</v>
      </c>
      <c r="F138" s="55">
        <f t="shared" si="45"/>
        <v>120203.54099664815</v>
      </c>
      <c r="G138" s="55">
        <f t="shared" si="46"/>
        <v>129156.72281482996</v>
      </c>
      <c r="H138" s="379">
        <f t="shared" si="47"/>
        <v>33989.777602231508</v>
      </c>
      <c r="I138" s="398">
        <f t="shared" si="48"/>
        <v>33989.777602231508</v>
      </c>
      <c r="J138" s="54">
        <f t="shared" si="39"/>
        <v>0</v>
      </c>
      <c r="K138" s="54"/>
      <c r="L138" s="129"/>
      <c r="M138" s="54">
        <f t="shared" si="49"/>
        <v>0</v>
      </c>
      <c r="N138" s="129"/>
      <c r="O138" s="54">
        <f t="shared" si="50"/>
        <v>0</v>
      </c>
      <c r="P138" s="54">
        <f t="shared" si="51"/>
        <v>0</v>
      </c>
    </row>
    <row r="139" spans="2:16" ht="12.5">
      <c r="B139" s="7" t="str">
        <f t="shared" si="35"/>
        <v/>
      </c>
      <c r="C139" s="50">
        <f>IF(D93="","-",+C138+1)</f>
        <v>2052</v>
      </c>
      <c r="D139" s="12">
        <f>IF(F138+SUM(E$99:E138)=D$92,F138,D$92-SUM(E$99:E138))</f>
        <v>120203.54099664815</v>
      </c>
      <c r="E139" s="377">
        <f t="shared" si="44"/>
        <v>17906.363636363636</v>
      </c>
      <c r="F139" s="55">
        <f t="shared" si="45"/>
        <v>102297.17736028452</v>
      </c>
      <c r="G139" s="55">
        <f t="shared" si="46"/>
        <v>111250.35917846634</v>
      </c>
      <c r="H139" s="379">
        <f t="shared" si="47"/>
        <v>31759.963677640888</v>
      </c>
      <c r="I139" s="398">
        <f t="shared" si="48"/>
        <v>31759.963677640888</v>
      </c>
      <c r="J139" s="54">
        <f t="shared" si="39"/>
        <v>0</v>
      </c>
      <c r="K139" s="54"/>
      <c r="L139" s="129"/>
      <c r="M139" s="54">
        <f t="shared" si="49"/>
        <v>0</v>
      </c>
      <c r="N139" s="129"/>
      <c r="O139" s="54">
        <f t="shared" si="50"/>
        <v>0</v>
      </c>
      <c r="P139" s="54">
        <f t="shared" si="51"/>
        <v>0</v>
      </c>
    </row>
    <row r="140" spans="2:16" ht="12.5">
      <c r="B140" s="7" t="str">
        <f t="shared" si="35"/>
        <v/>
      </c>
      <c r="C140" s="50">
        <f>IF(D93="","-",+C139+1)</f>
        <v>2053</v>
      </c>
      <c r="D140" s="12">
        <f>IF(F139+SUM(E$99:E139)=D$92,F139,D$92-SUM(E$99:E139))</f>
        <v>102297.17736028452</v>
      </c>
      <c r="E140" s="377">
        <f t="shared" si="44"/>
        <v>17906.363636363636</v>
      </c>
      <c r="F140" s="55">
        <f t="shared" si="45"/>
        <v>84390.813723920888</v>
      </c>
      <c r="G140" s="55">
        <f t="shared" si="46"/>
        <v>93343.995542102697</v>
      </c>
      <c r="H140" s="379">
        <f t="shared" si="47"/>
        <v>29530.14975305026</v>
      </c>
      <c r="I140" s="398">
        <f t="shared" si="48"/>
        <v>29530.14975305026</v>
      </c>
      <c r="J140" s="54">
        <f t="shared" si="39"/>
        <v>0</v>
      </c>
      <c r="K140" s="54"/>
      <c r="L140" s="129"/>
      <c r="M140" s="54">
        <f t="shared" si="49"/>
        <v>0</v>
      </c>
      <c r="N140" s="129"/>
      <c r="O140" s="54">
        <f t="shared" si="50"/>
        <v>0</v>
      </c>
      <c r="P140" s="54">
        <f t="shared" si="51"/>
        <v>0</v>
      </c>
    </row>
    <row r="141" spans="2:16" ht="12.5">
      <c r="B141" s="7" t="str">
        <f t="shared" si="35"/>
        <v/>
      </c>
      <c r="C141" s="50">
        <f>IF(D93="","-",+C140+1)</f>
        <v>2054</v>
      </c>
      <c r="D141" s="12">
        <f>IF(F140+SUM(E$99:E140)=D$92,F140,D$92-SUM(E$99:E140))</f>
        <v>84390.813723920888</v>
      </c>
      <c r="E141" s="377">
        <f t="shared" si="44"/>
        <v>17906.363636363636</v>
      </c>
      <c r="F141" s="55">
        <f t="shared" si="45"/>
        <v>66484.450087557256</v>
      </c>
      <c r="G141" s="55">
        <f t="shared" si="46"/>
        <v>75437.631905739079</v>
      </c>
      <c r="H141" s="379">
        <f t="shared" si="47"/>
        <v>27300.33582845964</v>
      </c>
      <c r="I141" s="398">
        <f t="shared" si="48"/>
        <v>27300.33582845964</v>
      </c>
      <c r="J141" s="54">
        <f t="shared" si="39"/>
        <v>0</v>
      </c>
      <c r="K141" s="54"/>
      <c r="L141" s="129"/>
      <c r="M141" s="54">
        <f t="shared" si="49"/>
        <v>0</v>
      </c>
      <c r="N141" s="129"/>
      <c r="O141" s="54">
        <f t="shared" si="50"/>
        <v>0</v>
      </c>
      <c r="P141" s="54">
        <f t="shared" si="51"/>
        <v>0</v>
      </c>
    </row>
    <row r="142" spans="2:16" ht="12.5">
      <c r="B142" s="7" t="str">
        <f t="shared" si="35"/>
        <v/>
      </c>
      <c r="C142" s="50">
        <f>IF(D93="","-",+C141+1)</f>
        <v>2055</v>
      </c>
      <c r="D142" s="12">
        <f>IF(F141+SUM(E$99:E141)=D$92,F141,D$92-SUM(E$99:E141))</f>
        <v>66484.450087557256</v>
      </c>
      <c r="E142" s="377">
        <f t="shared" si="44"/>
        <v>17906.363636363636</v>
      </c>
      <c r="F142" s="55">
        <f t="shared" si="45"/>
        <v>48578.086451193623</v>
      </c>
      <c r="G142" s="55">
        <f t="shared" si="46"/>
        <v>57531.26826937544</v>
      </c>
      <c r="H142" s="379">
        <f t="shared" si="47"/>
        <v>25070.521903869012</v>
      </c>
      <c r="I142" s="398">
        <f t="shared" si="48"/>
        <v>25070.521903869012</v>
      </c>
      <c r="J142" s="54">
        <f t="shared" si="39"/>
        <v>0</v>
      </c>
      <c r="K142" s="54"/>
      <c r="L142" s="129"/>
      <c r="M142" s="54">
        <f t="shared" si="49"/>
        <v>0</v>
      </c>
      <c r="N142" s="129"/>
      <c r="O142" s="54">
        <f t="shared" si="50"/>
        <v>0</v>
      </c>
      <c r="P142" s="54">
        <f t="shared" si="51"/>
        <v>0</v>
      </c>
    </row>
    <row r="143" spans="2:16" ht="12.5">
      <c r="B143" s="7" t="str">
        <f t="shared" si="35"/>
        <v/>
      </c>
      <c r="C143" s="50">
        <f>IF(D93="","-",+C142+1)</f>
        <v>2056</v>
      </c>
      <c r="D143" s="12">
        <f>IF(F142+SUM(E$99:E142)=D$92,F142,D$92-SUM(E$99:E142))</f>
        <v>48578.086451193623</v>
      </c>
      <c r="E143" s="377">
        <f t="shared" si="44"/>
        <v>17906.363636363636</v>
      </c>
      <c r="F143" s="55">
        <f t="shared" si="45"/>
        <v>30671.722814829987</v>
      </c>
      <c r="G143" s="55">
        <f t="shared" si="46"/>
        <v>39624.904633011807</v>
      </c>
      <c r="H143" s="379">
        <f t="shared" si="47"/>
        <v>22840.707979278388</v>
      </c>
      <c r="I143" s="398">
        <f t="shared" si="48"/>
        <v>22840.707979278388</v>
      </c>
      <c r="J143" s="54">
        <f t="shared" si="39"/>
        <v>0</v>
      </c>
      <c r="K143" s="54"/>
      <c r="L143" s="129"/>
      <c r="M143" s="54">
        <f t="shared" si="49"/>
        <v>0</v>
      </c>
      <c r="N143" s="129"/>
      <c r="O143" s="54">
        <f t="shared" si="50"/>
        <v>0</v>
      </c>
      <c r="P143" s="54">
        <f t="shared" si="51"/>
        <v>0</v>
      </c>
    </row>
    <row r="144" spans="2:16" ht="12.5">
      <c r="B144" s="7" t="str">
        <f t="shared" si="35"/>
        <v/>
      </c>
      <c r="C144" s="50">
        <f>IF(D93="","-",+C143+1)</f>
        <v>2057</v>
      </c>
      <c r="D144" s="12">
        <f>IF(F143+SUM(E$99:E143)=D$92,F143,D$92-SUM(E$99:E143))</f>
        <v>30671.722814829987</v>
      </c>
      <c r="E144" s="377">
        <f t="shared" si="44"/>
        <v>17906.363636363636</v>
      </c>
      <c r="F144" s="55">
        <f t="shared" si="45"/>
        <v>12765.359178466351</v>
      </c>
      <c r="G144" s="55">
        <f t="shared" si="46"/>
        <v>21718.540996648167</v>
      </c>
      <c r="H144" s="379">
        <f t="shared" si="47"/>
        <v>20610.89405468776</v>
      </c>
      <c r="I144" s="398">
        <f t="shared" si="48"/>
        <v>20610.89405468776</v>
      </c>
      <c r="J144" s="54">
        <f t="shared" si="39"/>
        <v>0</v>
      </c>
      <c r="K144" s="54"/>
      <c r="L144" s="129"/>
      <c r="M144" s="54">
        <f t="shared" si="49"/>
        <v>0</v>
      </c>
      <c r="N144" s="129"/>
      <c r="O144" s="54">
        <f t="shared" si="50"/>
        <v>0</v>
      </c>
      <c r="P144" s="54">
        <f t="shared" si="51"/>
        <v>0</v>
      </c>
    </row>
    <row r="145" spans="2:16" ht="12.5">
      <c r="B145" s="7" t="str">
        <f t="shared" si="35"/>
        <v/>
      </c>
      <c r="C145" s="50">
        <f>IF(D93="","-",+C144+1)</f>
        <v>2058</v>
      </c>
      <c r="D145" s="12">
        <f>IF(F144+SUM(E$99:E144)=D$92,F144,D$92-SUM(E$99:E144))</f>
        <v>12765.359178466351</v>
      </c>
      <c r="E145" s="377">
        <f t="shared" si="44"/>
        <v>12765.359178466351</v>
      </c>
      <c r="F145" s="55">
        <f t="shared" si="45"/>
        <v>0</v>
      </c>
      <c r="G145" s="55">
        <f t="shared" si="46"/>
        <v>6382.6795892331756</v>
      </c>
      <c r="H145" s="379">
        <f t="shared" si="47"/>
        <v>13560.170906480758</v>
      </c>
      <c r="I145" s="398">
        <f t="shared" si="48"/>
        <v>13560.170906480758</v>
      </c>
      <c r="J145" s="54">
        <f t="shared" si="39"/>
        <v>0</v>
      </c>
      <c r="K145" s="54"/>
      <c r="L145" s="129"/>
      <c r="M145" s="54">
        <f t="shared" si="49"/>
        <v>0</v>
      </c>
      <c r="N145" s="129"/>
      <c r="O145" s="54">
        <f t="shared" si="50"/>
        <v>0</v>
      </c>
      <c r="P145" s="54">
        <f t="shared" si="51"/>
        <v>0</v>
      </c>
    </row>
    <row r="146" spans="2:16" ht="12.5">
      <c r="B146" s="7" t="str">
        <f t="shared" si="35"/>
        <v/>
      </c>
      <c r="C146" s="50">
        <f>IF(D93="","-",+C145+1)</f>
        <v>2059</v>
      </c>
      <c r="D146" s="12">
        <f>IF(F145+SUM(E$99:E145)=D$92,F145,D$92-SUM(E$99:E145))</f>
        <v>0</v>
      </c>
      <c r="E146" s="377">
        <f t="shared" si="44"/>
        <v>0</v>
      </c>
      <c r="F146" s="55">
        <f t="shared" si="45"/>
        <v>0</v>
      </c>
      <c r="G146" s="55">
        <f t="shared" si="46"/>
        <v>0</v>
      </c>
      <c r="H146" s="379">
        <f t="shared" si="47"/>
        <v>0</v>
      </c>
      <c r="I146" s="398">
        <f t="shared" si="48"/>
        <v>0</v>
      </c>
      <c r="J146" s="54">
        <f t="shared" si="39"/>
        <v>0</v>
      </c>
      <c r="K146" s="54"/>
      <c r="L146" s="129"/>
      <c r="M146" s="54">
        <f t="shared" si="49"/>
        <v>0</v>
      </c>
      <c r="N146" s="129"/>
      <c r="O146" s="54">
        <f t="shared" si="50"/>
        <v>0</v>
      </c>
      <c r="P146" s="54">
        <f t="shared" si="51"/>
        <v>0</v>
      </c>
    </row>
    <row r="147" spans="2:16" ht="12.5">
      <c r="B147" s="7" t="str">
        <f t="shared" si="35"/>
        <v/>
      </c>
      <c r="C147" s="50">
        <f>IF(D93="","-",+C146+1)</f>
        <v>2060</v>
      </c>
      <c r="D147" s="12">
        <f>IF(F146+SUM(E$99:E146)=D$92,F146,D$92-SUM(E$99:E146))</f>
        <v>0</v>
      </c>
      <c r="E147" s="377">
        <f t="shared" si="44"/>
        <v>0</v>
      </c>
      <c r="F147" s="55">
        <f t="shared" si="45"/>
        <v>0</v>
      </c>
      <c r="G147" s="55">
        <f t="shared" si="46"/>
        <v>0</v>
      </c>
      <c r="H147" s="379">
        <f t="shared" si="47"/>
        <v>0</v>
      </c>
      <c r="I147" s="398">
        <f t="shared" si="48"/>
        <v>0</v>
      </c>
      <c r="J147" s="54">
        <f t="shared" si="39"/>
        <v>0</v>
      </c>
      <c r="K147" s="54"/>
      <c r="L147" s="129"/>
      <c r="M147" s="54">
        <f t="shared" si="49"/>
        <v>0</v>
      </c>
      <c r="N147" s="129"/>
      <c r="O147" s="54">
        <f t="shared" si="50"/>
        <v>0</v>
      </c>
      <c r="P147" s="54">
        <f t="shared" si="51"/>
        <v>0</v>
      </c>
    </row>
    <row r="148" spans="2:16" ht="12.5">
      <c r="B148" s="7" t="str">
        <f t="shared" si="35"/>
        <v/>
      </c>
      <c r="C148" s="50">
        <f>IF(D93="","-",+C147+1)</f>
        <v>2061</v>
      </c>
      <c r="D148" s="12">
        <f>IF(F147+SUM(E$99:E147)=D$92,F147,D$92-SUM(E$99:E147))</f>
        <v>0</v>
      </c>
      <c r="E148" s="377">
        <f t="shared" si="44"/>
        <v>0</v>
      </c>
      <c r="F148" s="55">
        <f t="shared" si="45"/>
        <v>0</v>
      </c>
      <c r="G148" s="55">
        <f t="shared" si="46"/>
        <v>0</v>
      </c>
      <c r="H148" s="379">
        <f t="shared" si="47"/>
        <v>0</v>
      </c>
      <c r="I148" s="398">
        <f t="shared" si="48"/>
        <v>0</v>
      </c>
      <c r="J148" s="54">
        <f t="shared" si="39"/>
        <v>0</v>
      </c>
      <c r="K148" s="54"/>
      <c r="L148" s="129"/>
      <c r="M148" s="54">
        <f t="shared" si="49"/>
        <v>0</v>
      </c>
      <c r="N148" s="129"/>
      <c r="O148" s="54">
        <f t="shared" si="50"/>
        <v>0</v>
      </c>
      <c r="P148" s="54">
        <f t="shared" si="51"/>
        <v>0</v>
      </c>
    </row>
    <row r="149" spans="2:16" ht="12.5">
      <c r="B149" s="7" t="str">
        <f t="shared" si="35"/>
        <v/>
      </c>
      <c r="C149" s="50">
        <f>IF(D93="","-",+C148+1)</f>
        <v>2062</v>
      </c>
      <c r="D149" s="12">
        <f>IF(F148+SUM(E$99:E148)=D$92,F148,D$92-SUM(E$99:E148))</f>
        <v>0</v>
      </c>
      <c r="E149" s="377">
        <f t="shared" si="44"/>
        <v>0</v>
      </c>
      <c r="F149" s="55">
        <f t="shared" si="45"/>
        <v>0</v>
      </c>
      <c r="G149" s="55">
        <f t="shared" si="46"/>
        <v>0</v>
      </c>
      <c r="H149" s="379">
        <f t="shared" si="47"/>
        <v>0</v>
      </c>
      <c r="I149" s="398">
        <f t="shared" si="48"/>
        <v>0</v>
      </c>
      <c r="J149" s="54">
        <f t="shared" si="39"/>
        <v>0</v>
      </c>
      <c r="K149" s="54"/>
      <c r="L149" s="129"/>
      <c r="M149" s="54">
        <f t="shared" si="49"/>
        <v>0</v>
      </c>
      <c r="N149" s="129"/>
      <c r="O149" s="54">
        <f t="shared" si="50"/>
        <v>0</v>
      </c>
      <c r="P149" s="54">
        <f t="shared" si="51"/>
        <v>0</v>
      </c>
    </row>
    <row r="150" spans="2:16" ht="12.5">
      <c r="B150" s="7" t="str">
        <f t="shared" si="35"/>
        <v/>
      </c>
      <c r="C150" s="50">
        <f>IF(D93="","-",+C149+1)</f>
        <v>2063</v>
      </c>
      <c r="D150" s="12">
        <f>IF(F149+SUM(E$99:E149)=D$92,F149,D$92-SUM(E$99:E149))</f>
        <v>0</v>
      </c>
      <c r="E150" s="377">
        <f t="shared" si="44"/>
        <v>0</v>
      </c>
      <c r="F150" s="55">
        <f t="shared" si="45"/>
        <v>0</v>
      </c>
      <c r="G150" s="55">
        <f t="shared" si="46"/>
        <v>0</v>
      </c>
      <c r="H150" s="379">
        <f t="shared" si="47"/>
        <v>0</v>
      </c>
      <c r="I150" s="398">
        <f t="shared" si="48"/>
        <v>0</v>
      </c>
      <c r="J150" s="54">
        <f t="shared" si="39"/>
        <v>0</v>
      </c>
      <c r="K150" s="54"/>
      <c r="L150" s="129"/>
      <c r="M150" s="54">
        <f t="shared" si="49"/>
        <v>0</v>
      </c>
      <c r="N150" s="129"/>
      <c r="O150" s="54">
        <f t="shared" si="50"/>
        <v>0</v>
      </c>
      <c r="P150" s="54">
        <f t="shared" si="51"/>
        <v>0</v>
      </c>
    </row>
    <row r="151" spans="2:16" ht="12.5">
      <c r="B151" s="7" t="str">
        <f t="shared" si="35"/>
        <v/>
      </c>
      <c r="C151" s="50">
        <f>IF(D93="","-",+C150+1)</f>
        <v>2064</v>
      </c>
      <c r="D151" s="12">
        <f>IF(F150+SUM(E$99:E150)=D$92,F150,D$92-SUM(E$99:E150))</f>
        <v>0</v>
      </c>
      <c r="E151" s="377">
        <f t="shared" si="44"/>
        <v>0</v>
      </c>
      <c r="F151" s="55">
        <f t="shared" si="45"/>
        <v>0</v>
      </c>
      <c r="G151" s="55">
        <f t="shared" si="46"/>
        <v>0</v>
      </c>
      <c r="H151" s="379">
        <f t="shared" si="47"/>
        <v>0</v>
      </c>
      <c r="I151" s="398">
        <f t="shared" si="48"/>
        <v>0</v>
      </c>
      <c r="J151" s="54">
        <f t="shared" si="39"/>
        <v>0</v>
      </c>
      <c r="K151" s="54"/>
      <c r="L151" s="129"/>
      <c r="M151" s="54">
        <f t="shared" si="49"/>
        <v>0</v>
      </c>
      <c r="N151" s="129"/>
      <c r="O151" s="54">
        <f t="shared" si="50"/>
        <v>0</v>
      </c>
      <c r="P151" s="54">
        <f t="shared" si="51"/>
        <v>0</v>
      </c>
    </row>
    <row r="152" spans="2:16" ht="12.5">
      <c r="B152" s="7" t="str">
        <f t="shared" si="35"/>
        <v/>
      </c>
      <c r="C152" s="50">
        <f>IF(D93="","-",+C151+1)</f>
        <v>2065</v>
      </c>
      <c r="D152" s="12">
        <f>IF(F151+SUM(E$99:E151)=D$92,F151,D$92-SUM(E$99:E151))</f>
        <v>0</v>
      </c>
      <c r="E152" s="377">
        <f t="shared" si="44"/>
        <v>0</v>
      </c>
      <c r="F152" s="55">
        <f t="shared" si="45"/>
        <v>0</v>
      </c>
      <c r="G152" s="55">
        <f t="shared" si="46"/>
        <v>0</v>
      </c>
      <c r="H152" s="379">
        <f t="shared" si="47"/>
        <v>0</v>
      </c>
      <c r="I152" s="398">
        <f t="shared" si="48"/>
        <v>0</v>
      </c>
      <c r="J152" s="54">
        <f t="shared" si="39"/>
        <v>0</v>
      </c>
      <c r="K152" s="54"/>
      <c r="L152" s="129"/>
      <c r="M152" s="54">
        <f t="shared" si="49"/>
        <v>0</v>
      </c>
      <c r="N152" s="129"/>
      <c r="O152" s="54">
        <f t="shared" si="50"/>
        <v>0</v>
      </c>
      <c r="P152" s="54">
        <f t="shared" si="51"/>
        <v>0</v>
      </c>
    </row>
    <row r="153" spans="2:16" ht="12.5">
      <c r="B153" s="7" t="str">
        <f t="shared" si="35"/>
        <v/>
      </c>
      <c r="C153" s="50">
        <f>IF(D93="","-",+C152+1)</f>
        <v>2066</v>
      </c>
      <c r="D153" s="12">
        <f>IF(F152+SUM(E$99:E152)=D$92,F152,D$92-SUM(E$99:E152))</f>
        <v>0</v>
      </c>
      <c r="E153" s="377">
        <f t="shared" si="44"/>
        <v>0</v>
      </c>
      <c r="F153" s="55">
        <f t="shared" si="45"/>
        <v>0</v>
      </c>
      <c r="G153" s="55">
        <f t="shared" si="46"/>
        <v>0</v>
      </c>
      <c r="H153" s="379">
        <f t="shared" si="47"/>
        <v>0</v>
      </c>
      <c r="I153" s="398">
        <f t="shared" si="48"/>
        <v>0</v>
      </c>
      <c r="J153" s="54">
        <f t="shared" si="39"/>
        <v>0</v>
      </c>
      <c r="K153" s="54"/>
      <c r="L153" s="129"/>
      <c r="M153" s="54">
        <f t="shared" si="49"/>
        <v>0</v>
      </c>
      <c r="N153" s="129"/>
      <c r="O153" s="54">
        <f t="shared" si="50"/>
        <v>0</v>
      </c>
      <c r="P153" s="54">
        <f t="shared" si="51"/>
        <v>0</v>
      </c>
    </row>
    <row r="154" spans="2:16" ht="13" thickBot="1">
      <c r="B154" s="7" t="str">
        <f t="shared" si="35"/>
        <v/>
      </c>
      <c r="C154" s="59">
        <f>IF(D93="","-",+C153+1)</f>
        <v>2067</v>
      </c>
      <c r="D154" s="12">
        <f>IF(F153+SUM(E$99:E153)=D$92,F153,D$92-SUM(E$99:E153))</f>
        <v>0</v>
      </c>
      <c r="E154" s="377">
        <f t="shared" si="44"/>
        <v>0</v>
      </c>
      <c r="F154" s="55">
        <f t="shared" si="45"/>
        <v>0</v>
      </c>
      <c r="G154" s="55">
        <f t="shared" si="46"/>
        <v>0</v>
      </c>
      <c r="H154" s="379">
        <f t="shared" si="47"/>
        <v>0</v>
      </c>
      <c r="I154" s="398">
        <f t="shared" si="48"/>
        <v>0</v>
      </c>
      <c r="J154" s="54">
        <f t="shared" si="39"/>
        <v>0</v>
      </c>
      <c r="K154" s="54"/>
      <c r="L154" s="130"/>
      <c r="M154" s="64">
        <f t="shared" si="49"/>
        <v>0</v>
      </c>
      <c r="N154" s="130"/>
      <c r="O154" s="64">
        <f t="shared" si="50"/>
        <v>0</v>
      </c>
      <c r="P154" s="64">
        <f t="shared" si="51"/>
        <v>0</v>
      </c>
    </row>
    <row r="155" spans="2:16" ht="12.5">
      <c r="C155" s="12" t="s">
        <v>78</v>
      </c>
      <c r="D155" s="292"/>
      <c r="E155" s="292">
        <f>SUM(E99:E154)</f>
        <v>787880.00000000047</v>
      </c>
      <c r="F155" s="292"/>
      <c r="G155" s="292"/>
      <c r="H155" s="292">
        <f>SUM(H99:H154)</f>
        <v>2870453.5637678099</v>
      </c>
      <c r="I155" s="292">
        <f>SUM(I99:I154)</f>
        <v>2870453.5637678099</v>
      </c>
      <c r="J155" s="292">
        <f>SUM(J99:J154)</f>
        <v>0</v>
      </c>
      <c r="K155" s="292"/>
      <c r="L155" s="292"/>
      <c r="M155" s="292"/>
      <c r="N155" s="292"/>
      <c r="O155" s="292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</row>
    <row r="157" spans="2:16" ht="12.5">
      <c r="C157" s="85"/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</row>
    <row r="159" spans="2:16" ht="13">
      <c r="C159" s="25" t="s">
        <v>79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63" priority="1" stopIfTrue="1" operator="equal">
      <formula>$I$10</formula>
    </cfRule>
  </conditionalFormatting>
  <conditionalFormatting sqref="C99:C154">
    <cfRule type="cellIs" dxfId="6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97">
    <tabColor theme="9" tint="-0.249977111117893"/>
  </sheetPr>
  <dimension ref="A1:P162"/>
  <sheetViews>
    <sheetView topLeftCell="A2" zoomScaleNormal="100" zoomScaleSheetLayoutView="82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48 of 77</v>
      </c>
    </row>
    <row r="2" spans="1:16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/>
      <c r="P3" s="97">
        <v>1</v>
      </c>
    </row>
    <row r="4" spans="1:16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6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15687.68762961527</v>
      </c>
      <c r="P5" s="1"/>
    </row>
    <row r="6" spans="1:16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15687.68762961527</v>
      </c>
      <c r="O6" s="1"/>
      <c r="P6" s="1"/>
    </row>
    <row r="7" spans="1:16" ht="13.5" thickBot="1">
      <c r="C7" s="25" t="s">
        <v>48</v>
      </c>
      <c r="D7" s="90" t="s">
        <v>335</v>
      </c>
      <c r="E7" s="405"/>
      <c r="F7" s="405"/>
      <c r="G7" s="405"/>
      <c r="H7" s="40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6" ht="13.5" thickBot="1">
      <c r="C8" s="29"/>
      <c r="D8" s="99" t="s">
        <v>354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334</v>
      </c>
      <c r="E9" s="435" t="s">
        <v>396</v>
      </c>
      <c r="F9" s="31"/>
      <c r="G9" s="461" t="s">
        <v>562</v>
      </c>
      <c r="H9" s="31"/>
      <c r="I9" s="32"/>
      <c r="J9" s="33"/>
      <c r="P9" s="1"/>
    </row>
    <row r="10" spans="1:16" ht="13">
      <c r="C10" s="34" t="s">
        <v>51</v>
      </c>
      <c r="D10" s="362">
        <v>160296.1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6" ht="12.5">
      <c r="C11" s="34" t="s">
        <v>54</v>
      </c>
      <c r="D11" s="37">
        <v>2010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2">
        <v>3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3909.6609756097564</v>
      </c>
      <c r="J14" s="292"/>
      <c r="K14" s="292"/>
      <c r="L14" s="292"/>
      <c r="M14" s="292"/>
      <c r="N14" s="292"/>
      <c r="O14" s="1"/>
      <c r="P14" s="1"/>
    </row>
    <row r="15" spans="1:16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42" t="s">
        <v>68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2010</v>
      </c>
      <c r="D17" s="428">
        <v>160296.1</v>
      </c>
      <c r="E17" s="436">
        <v>2862.4303571428577</v>
      </c>
      <c r="F17" s="428">
        <v>157433.66964285716</v>
      </c>
      <c r="G17" s="436">
        <v>24101.886744322466</v>
      </c>
      <c r="H17" s="437">
        <v>24101.886744322466</v>
      </c>
      <c r="I17" s="52">
        <v>0</v>
      </c>
      <c r="J17" s="52"/>
      <c r="K17" s="112">
        <f t="shared" ref="K17:K22" si="0">G17</f>
        <v>24101.886744322466</v>
      </c>
      <c r="L17" s="53">
        <f t="shared" ref="L17:L22" si="1">IF(K17&lt;&gt;0,+G17-K17,0)</f>
        <v>0</v>
      </c>
      <c r="M17" s="112">
        <f t="shared" ref="M17:M22" si="2">H17</f>
        <v>24101.886744322466</v>
      </c>
      <c r="N17" s="53">
        <f t="shared" ref="N17:N22" si="3">IF(M17&lt;&gt;0,+H17-M17,0)</f>
        <v>0</v>
      </c>
      <c r="O17" s="54">
        <f t="shared" ref="O17:O22" si="4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2011</v>
      </c>
      <c r="D18" s="430">
        <v>157433.66964285716</v>
      </c>
      <c r="E18" s="429">
        <v>3816.5738095238098</v>
      </c>
      <c r="F18" s="430">
        <v>153617.09583333335</v>
      </c>
      <c r="G18" s="429">
        <v>24541.134284286942</v>
      </c>
      <c r="H18" s="437">
        <v>24541.134284286942</v>
      </c>
      <c r="I18" s="52">
        <v>0</v>
      </c>
      <c r="J18" s="52"/>
      <c r="K18" s="113">
        <f t="shared" si="0"/>
        <v>24541.134284286942</v>
      </c>
      <c r="L18" s="54">
        <f t="shared" si="1"/>
        <v>0</v>
      </c>
      <c r="M18" s="113">
        <f t="shared" si="2"/>
        <v>24541.134284286942</v>
      </c>
      <c r="N18" s="54">
        <f t="shared" si="3"/>
        <v>0</v>
      </c>
      <c r="O18" s="54">
        <f t="shared" si="4"/>
        <v>0</v>
      </c>
      <c r="P18" s="1"/>
    </row>
    <row r="19" spans="2:16" ht="12.5">
      <c r="B19" s="7" t="str">
        <f>IF(D19=F18,"","IU")</f>
        <v/>
      </c>
      <c r="C19" s="50">
        <f>IF(D11="","-",+C18+1)</f>
        <v>2012</v>
      </c>
      <c r="D19" s="430">
        <v>153617.09583333335</v>
      </c>
      <c r="E19" s="429">
        <v>3816.5738095238098</v>
      </c>
      <c r="F19" s="430">
        <v>149800.52202380955</v>
      </c>
      <c r="G19" s="429">
        <v>24026.238371870466</v>
      </c>
      <c r="H19" s="437">
        <v>24026.238371870466</v>
      </c>
      <c r="I19" s="52">
        <v>0</v>
      </c>
      <c r="J19" s="52"/>
      <c r="K19" s="113">
        <f t="shared" si="0"/>
        <v>24026.238371870466</v>
      </c>
      <c r="L19" s="54">
        <f t="shared" si="1"/>
        <v>0</v>
      </c>
      <c r="M19" s="113">
        <f t="shared" si="2"/>
        <v>24026.238371870466</v>
      </c>
      <c r="N19" s="54">
        <f t="shared" si="3"/>
        <v>0</v>
      </c>
      <c r="O19" s="54">
        <f t="shared" si="4"/>
        <v>0</v>
      </c>
      <c r="P19" s="1"/>
    </row>
    <row r="20" spans="2:16" ht="12.5">
      <c r="B20" s="7" t="str">
        <f t="shared" ref="B20:B72" si="5">IF(D20=F19,"","IU")</f>
        <v/>
      </c>
      <c r="C20" s="50">
        <f>IF(D11="","-",+C19+1)</f>
        <v>2013</v>
      </c>
      <c r="D20" s="430">
        <v>149800.52202380955</v>
      </c>
      <c r="E20" s="429">
        <v>3816.5738095238098</v>
      </c>
      <c r="F20" s="430">
        <v>145983.94821428575</v>
      </c>
      <c r="G20" s="429">
        <v>23511.342459453994</v>
      </c>
      <c r="H20" s="437">
        <v>23511.342459453994</v>
      </c>
      <c r="I20" s="52">
        <v>0</v>
      </c>
      <c r="J20" s="52"/>
      <c r="K20" s="113">
        <f t="shared" si="0"/>
        <v>23511.342459453994</v>
      </c>
      <c r="L20" s="54">
        <f t="shared" si="1"/>
        <v>0</v>
      </c>
      <c r="M20" s="113">
        <f t="shared" si="2"/>
        <v>23511.342459453994</v>
      </c>
      <c r="N20" s="54">
        <f t="shared" si="3"/>
        <v>0</v>
      </c>
      <c r="O20" s="54">
        <f t="shared" si="4"/>
        <v>0</v>
      </c>
      <c r="P20" s="1"/>
    </row>
    <row r="21" spans="2:16" ht="12.5">
      <c r="B21" s="7" t="str">
        <f t="shared" si="5"/>
        <v/>
      </c>
      <c r="C21" s="50">
        <f>IF(D11="","-",+C20+1)</f>
        <v>2014</v>
      </c>
      <c r="D21" s="430">
        <v>145983.94821428575</v>
      </c>
      <c r="E21" s="429">
        <v>3816.5738095238098</v>
      </c>
      <c r="F21" s="430">
        <v>142167.37440476194</v>
      </c>
      <c r="G21" s="429">
        <v>22996.446547037518</v>
      </c>
      <c r="H21" s="437">
        <v>22996.446547037518</v>
      </c>
      <c r="I21" s="52">
        <v>0</v>
      </c>
      <c r="J21" s="52"/>
      <c r="K21" s="113">
        <f t="shared" si="0"/>
        <v>22996.446547037518</v>
      </c>
      <c r="L21" s="54">
        <f t="shared" si="1"/>
        <v>0</v>
      </c>
      <c r="M21" s="113">
        <f t="shared" si="2"/>
        <v>22996.446547037518</v>
      </c>
      <c r="N21" s="54">
        <f t="shared" si="3"/>
        <v>0</v>
      </c>
      <c r="O21" s="54">
        <f t="shared" si="4"/>
        <v>0</v>
      </c>
      <c r="P21" s="1"/>
    </row>
    <row r="22" spans="2:16" ht="12.5">
      <c r="B22" s="7" t="str">
        <f t="shared" si="5"/>
        <v/>
      </c>
      <c r="C22" s="50">
        <f>IF(D11="","-",+C21+1)</f>
        <v>2015</v>
      </c>
      <c r="D22" s="430">
        <v>142167.37440476194</v>
      </c>
      <c r="E22" s="429">
        <v>3816.5738095238098</v>
      </c>
      <c r="F22" s="430">
        <v>138350.80059523814</v>
      </c>
      <c r="G22" s="429">
        <v>22038.03846666696</v>
      </c>
      <c r="H22" s="437">
        <v>22038.03846666696</v>
      </c>
      <c r="I22" s="52">
        <v>0</v>
      </c>
      <c r="J22" s="52"/>
      <c r="K22" s="113">
        <f t="shared" si="0"/>
        <v>22038.03846666696</v>
      </c>
      <c r="L22" s="54">
        <f t="shared" si="1"/>
        <v>0</v>
      </c>
      <c r="M22" s="113">
        <f t="shared" si="2"/>
        <v>22038.03846666696</v>
      </c>
      <c r="N22" s="54">
        <f t="shared" si="3"/>
        <v>0</v>
      </c>
      <c r="O22" s="54">
        <f t="shared" si="4"/>
        <v>0</v>
      </c>
      <c r="P22" s="1"/>
    </row>
    <row r="23" spans="2:16" ht="12.5">
      <c r="B23" s="7" t="str">
        <f t="shared" si="5"/>
        <v/>
      </c>
      <c r="C23" s="50">
        <f>IF(D11="","-",+C22+1)</f>
        <v>2016</v>
      </c>
      <c r="D23" s="430">
        <v>138350.80059523814</v>
      </c>
      <c r="E23" s="429">
        <v>3816.5738095238098</v>
      </c>
      <c r="F23" s="430">
        <v>134534.22678571433</v>
      </c>
      <c r="G23" s="429">
        <v>21316.782668999032</v>
      </c>
      <c r="H23" s="437">
        <v>21316.782668999032</v>
      </c>
      <c r="I23" s="52">
        <f t="shared" ref="I23:I33" si="6">H23-G23</f>
        <v>0</v>
      </c>
      <c r="J23" s="52"/>
      <c r="K23" s="113">
        <f t="shared" ref="K23:K28" si="7">G23</f>
        <v>21316.782668999032</v>
      </c>
      <c r="L23" s="54">
        <f t="shared" ref="L23:L28" si="8">IF(K23&lt;&gt;0,+G23-K23,0)</f>
        <v>0</v>
      </c>
      <c r="M23" s="113">
        <f t="shared" ref="M23:M28" si="9">H23</f>
        <v>21316.782668999032</v>
      </c>
      <c r="N23" s="54">
        <f>IF(M23&lt;&gt;0,+H23-M23,0)</f>
        <v>0</v>
      </c>
      <c r="O23" s="54">
        <f>+N23-L23</f>
        <v>0</v>
      </c>
      <c r="P23" s="1"/>
    </row>
    <row r="24" spans="2:16" ht="12.5">
      <c r="B24" s="7" t="str">
        <f t="shared" si="5"/>
        <v/>
      </c>
      <c r="C24" s="50">
        <f>IF(D11="","-",+C23+1)</f>
        <v>2017</v>
      </c>
      <c r="D24" s="430">
        <v>134534.22678571433</v>
      </c>
      <c r="E24" s="429">
        <v>3727.8162790697675</v>
      </c>
      <c r="F24" s="430">
        <v>130806.41050664456</v>
      </c>
      <c r="G24" s="429">
        <v>20164.678191842031</v>
      </c>
      <c r="H24" s="437">
        <v>20164.678191842031</v>
      </c>
      <c r="I24" s="52">
        <f t="shared" si="6"/>
        <v>0</v>
      </c>
      <c r="J24" s="52"/>
      <c r="K24" s="113">
        <f t="shared" si="7"/>
        <v>20164.678191842031</v>
      </c>
      <c r="L24" s="54">
        <f t="shared" si="8"/>
        <v>0</v>
      </c>
      <c r="M24" s="113">
        <f t="shared" si="9"/>
        <v>20164.678191842031</v>
      </c>
      <c r="N24" s="54">
        <f>IF(M24&lt;&gt;0,+H24-M24,0)</f>
        <v>0</v>
      </c>
      <c r="O24" s="54">
        <f>+N24-L24</f>
        <v>0</v>
      </c>
      <c r="P24" s="1"/>
    </row>
    <row r="25" spans="2:16" ht="12.5">
      <c r="B25" s="7" t="str">
        <f t="shared" si="5"/>
        <v/>
      </c>
      <c r="C25" s="50">
        <f>IF(D11="","-",+C24+1)</f>
        <v>2018</v>
      </c>
      <c r="D25" s="430">
        <v>130806.41050664456</v>
      </c>
      <c r="E25" s="429">
        <v>3909.6609756097564</v>
      </c>
      <c r="F25" s="430">
        <v>126896.7495310348</v>
      </c>
      <c r="G25" s="429">
        <v>20285.936433586696</v>
      </c>
      <c r="H25" s="437">
        <v>20285.936433586696</v>
      </c>
      <c r="I25" s="52">
        <f t="shared" si="6"/>
        <v>0</v>
      </c>
      <c r="J25" s="52"/>
      <c r="K25" s="113">
        <f t="shared" si="7"/>
        <v>20285.936433586696</v>
      </c>
      <c r="L25" s="54">
        <f t="shared" si="8"/>
        <v>0</v>
      </c>
      <c r="M25" s="113">
        <f t="shared" si="9"/>
        <v>20285.936433586696</v>
      </c>
      <c r="N25" s="54">
        <f>IF(M25&lt;&gt;0,+H25-M25,0)</f>
        <v>0</v>
      </c>
      <c r="O25" s="54">
        <f>+N25-L25</f>
        <v>0</v>
      </c>
      <c r="P25" s="1"/>
    </row>
    <row r="26" spans="2:16" ht="12.5">
      <c r="B26" s="7" t="str">
        <f t="shared" si="5"/>
        <v/>
      </c>
      <c r="C26" s="50">
        <f>IF(D11="","-",+C25+1)</f>
        <v>2019</v>
      </c>
      <c r="D26" s="430">
        <v>126896.7495310348</v>
      </c>
      <c r="E26" s="429">
        <v>3909.6609756097564</v>
      </c>
      <c r="F26" s="430">
        <v>122987.08855542504</v>
      </c>
      <c r="G26" s="429">
        <v>19789.041594776594</v>
      </c>
      <c r="H26" s="437">
        <v>19789.041594776594</v>
      </c>
      <c r="I26" s="52">
        <f t="shared" si="6"/>
        <v>0</v>
      </c>
      <c r="J26" s="52"/>
      <c r="K26" s="113">
        <f t="shared" si="7"/>
        <v>19789.041594776594</v>
      </c>
      <c r="L26" s="54">
        <f t="shared" si="8"/>
        <v>0</v>
      </c>
      <c r="M26" s="113">
        <f t="shared" si="9"/>
        <v>19789.041594776594</v>
      </c>
      <c r="N26" s="54">
        <f t="shared" ref="N26:N72" si="10">IF(M26&lt;&gt;0,+H26-M26,0)</f>
        <v>0</v>
      </c>
      <c r="O26" s="54">
        <f t="shared" ref="O26:O72" si="11">+N26-L26</f>
        <v>0</v>
      </c>
      <c r="P26" s="1"/>
    </row>
    <row r="27" spans="2:16" ht="12.5">
      <c r="B27" s="7" t="str">
        <f t="shared" si="5"/>
        <v/>
      </c>
      <c r="C27" s="50">
        <f>IF(D11="","-",+C26+1)</f>
        <v>2020</v>
      </c>
      <c r="D27" s="430">
        <v>122987.08855542504</v>
      </c>
      <c r="E27" s="429">
        <v>3909.6609756097564</v>
      </c>
      <c r="F27" s="430">
        <v>119077.42757981528</v>
      </c>
      <c r="G27" s="429">
        <v>16295.552209349336</v>
      </c>
      <c r="H27" s="437">
        <v>16295.552209349336</v>
      </c>
      <c r="I27" s="52">
        <f t="shared" si="6"/>
        <v>0</v>
      </c>
      <c r="J27" s="52"/>
      <c r="K27" s="113">
        <f t="shared" si="7"/>
        <v>16295.552209349336</v>
      </c>
      <c r="L27" s="54">
        <f t="shared" si="8"/>
        <v>0</v>
      </c>
      <c r="M27" s="113">
        <f t="shared" si="9"/>
        <v>16295.552209349336</v>
      </c>
      <c r="N27" s="54">
        <f t="shared" si="10"/>
        <v>0</v>
      </c>
      <c r="O27" s="54">
        <f t="shared" si="11"/>
        <v>0</v>
      </c>
      <c r="P27" s="1"/>
    </row>
    <row r="28" spans="2:16" ht="12.5">
      <c r="B28" s="7" t="str">
        <f t="shared" si="5"/>
        <v>IU</v>
      </c>
      <c r="C28" s="50">
        <f>IF(D11="","-",+C27+1)</f>
        <v>2021</v>
      </c>
      <c r="D28" s="430">
        <v>119259.27227635524</v>
      </c>
      <c r="E28" s="429">
        <v>3816.5738095238098</v>
      </c>
      <c r="F28" s="430">
        <v>115442.69846683144</v>
      </c>
      <c r="G28" s="429">
        <v>16256.311624142963</v>
      </c>
      <c r="H28" s="437">
        <v>16256.311624142963</v>
      </c>
      <c r="I28" s="52">
        <f t="shared" si="6"/>
        <v>0</v>
      </c>
      <c r="J28" s="52"/>
      <c r="K28" s="113">
        <f t="shared" si="7"/>
        <v>16256.311624142963</v>
      </c>
      <c r="L28" s="54">
        <f t="shared" si="8"/>
        <v>0</v>
      </c>
      <c r="M28" s="113">
        <f t="shared" si="9"/>
        <v>16256.311624142963</v>
      </c>
      <c r="N28" s="54">
        <f t="shared" si="10"/>
        <v>0</v>
      </c>
      <c r="O28" s="54">
        <f t="shared" si="11"/>
        <v>0</v>
      </c>
      <c r="P28" s="1"/>
    </row>
    <row r="29" spans="2:16" ht="12.5">
      <c r="B29" s="7" t="str">
        <f t="shared" si="5"/>
        <v>IU</v>
      </c>
      <c r="C29" s="50">
        <f>IF(D11="","-",+C28+1)</f>
        <v>2022</v>
      </c>
      <c r="D29" s="430">
        <v>115260.85377029145</v>
      </c>
      <c r="E29" s="429">
        <v>3816.5738095238098</v>
      </c>
      <c r="F29" s="430">
        <v>111444.27996076764</v>
      </c>
      <c r="G29" s="429">
        <v>16562.400820096133</v>
      </c>
      <c r="H29" s="437">
        <v>16562.400820096133</v>
      </c>
      <c r="I29" s="52">
        <f t="shared" si="6"/>
        <v>0</v>
      </c>
      <c r="J29" s="52"/>
      <c r="K29" s="113">
        <f t="shared" ref="K29" si="12">G29</f>
        <v>16562.400820096133</v>
      </c>
      <c r="L29" s="54">
        <f t="shared" ref="L29" si="13">IF(K29&lt;&gt;0,+G29-K29,0)</f>
        <v>0</v>
      </c>
      <c r="M29" s="113">
        <f t="shared" ref="M29" si="14">H29</f>
        <v>16562.400820096133</v>
      </c>
      <c r="N29" s="54">
        <f t="shared" si="10"/>
        <v>0</v>
      </c>
      <c r="O29" s="54">
        <f t="shared" si="11"/>
        <v>0</v>
      </c>
      <c r="P29" s="1"/>
    </row>
    <row r="30" spans="2:16" ht="12.5">
      <c r="B30" s="7" t="str">
        <f t="shared" si="5"/>
        <v/>
      </c>
      <c r="C30" s="50">
        <f>IF(D11="","-",+C29+1)</f>
        <v>2023</v>
      </c>
      <c r="D30" s="430">
        <v>111444.27996076764</v>
      </c>
      <c r="E30" s="429">
        <v>3816.5738095238098</v>
      </c>
      <c r="F30" s="430">
        <v>107627.70615124384</v>
      </c>
      <c r="G30" s="429">
        <v>17653.903980447743</v>
      </c>
      <c r="H30" s="437">
        <v>17653.903980447743</v>
      </c>
      <c r="I30" s="52">
        <f t="shared" si="6"/>
        <v>0</v>
      </c>
      <c r="J30" s="52"/>
      <c r="K30" s="113">
        <f t="shared" ref="K30" si="15">G30</f>
        <v>17653.903980447743</v>
      </c>
      <c r="L30" s="54">
        <f t="shared" ref="L30" si="16">IF(K30&lt;&gt;0,+G30-K30,0)</f>
        <v>0</v>
      </c>
      <c r="M30" s="113">
        <f t="shared" ref="M30" si="17">H30</f>
        <v>17653.903980447743</v>
      </c>
      <c r="N30" s="54">
        <f t="shared" ref="N30" si="18">IF(M30&lt;&gt;0,+H30-M30,0)</f>
        <v>0</v>
      </c>
      <c r="O30" s="54">
        <f t="shared" ref="O30" si="19">+N30-L30</f>
        <v>0</v>
      </c>
      <c r="P30" s="1"/>
    </row>
    <row r="31" spans="2:16" ht="12.5">
      <c r="B31" s="7" t="str">
        <f t="shared" si="5"/>
        <v/>
      </c>
      <c r="C31" s="460">
        <f>IF(D11="","-",+C30+1)</f>
        <v>2024</v>
      </c>
      <c r="D31" s="430">
        <v>107627.70615124384</v>
      </c>
      <c r="E31" s="429">
        <v>3643.0931818181821</v>
      </c>
      <c r="F31" s="430">
        <v>103984.61296942565</v>
      </c>
      <c r="G31" s="429">
        <v>16289.799945394194</v>
      </c>
      <c r="H31" s="437">
        <v>16289.799945394194</v>
      </c>
      <c r="I31" s="52">
        <f t="shared" si="6"/>
        <v>0</v>
      </c>
      <c r="J31" s="52"/>
      <c r="K31" s="113">
        <f t="shared" ref="K31" si="20">G31</f>
        <v>16289.799945394194</v>
      </c>
      <c r="L31" s="54">
        <f t="shared" ref="L31" si="21">IF(K31&lt;&gt;0,+G31-K31,0)</f>
        <v>0</v>
      </c>
      <c r="M31" s="113">
        <f t="shared" ref="M31" si="22">H31</f>
        <v>16289.799945394194</v>
      </c>
      <c r="N31" s="54">
        <f t="shared" ref="N31" si="23">IF(M31&lt;&gt;0,+H31-M31,0)</f>
        <v>0</v>
      </c>
      <c r="O31" s="54">
        <f t="shared" ref="O31" si="24">+N31-L31</f>
        <v>0</v>
      </c>
      <c r="P31" s="1"/>
    </row>
    <row r="32" spans="2:16" ht="13">
      <c r="B32" s="7" t="str">
        <f t="shared" si="5"/>
        <v/>
      </c>
      <c r="C32" s="459">
        <f>IF(D11="","-",+C31+1)</f>
        <v>2025</v>
      </c>
      <c r="D32" s="430">
        <v>103984.61296942565</v>
      </c>
      <c r="E32" s="429">
        <v>3727.8162790697675</v>
      </c>
      <c r="F32" s="430">
        <v>100256.79669035588</v>
      </c>
      <c r="G32" s="429">
        <v>15954.338350372911</v>
      </c>
      <c r="H32" s="437">
        <v>15954.338350372911</v>
      </c>
      <c r="I32" s="52">
        <f t="shared" si="6"/>
        <v>0</v>
      </c>
      <c r="J32" s="52"/>
      <c r="K32" s="113">
        <f t="shared" ref="K32" si="25">G32</f>
        <v>15954.338350372911</v>
      </c>
      <c r="L32" s="54">
        <f t="shared" ref="L32" si="26">IF(K32&lt;&gt;0,+G32-K32,0)</f>
        <v>0</v>
      </c>
      <c r="M32" s="113">
        <f t="shared" ref="M32" si="27">H32</f>
        <v>15954.338350372911</v>
      </c>
      <c r="N32" s="54">
        <f t="shared" ref="N32" si="28">IF(M32&lt;&gt;0,+H32-M32,0)</f>
        <v>0</v>
      </c>
      <c r="O32" s="54">
        <f t="shared" ref="O32" si="29">+N32-L32</f>
        <v>0</v>
      </c>
      <c r="P32" s="1"/>
    </row>
    <row r="33" spans="2:16" ht="12.5">
      <c r="B33" s="7" t="str">
        <f t="shared" si="5"/>
        <v/>
      </c>
      <c r="C33" s="50">
        <f>IF(D11="","-",+C32+1)</f>
        <v>2026</v>
      </c>
      <c r="D33" s="55">
        <f>IF(F32+SUM(E$17:E32)=D$10,F32,D$10-SUM(E$17:E32))</f>
        <v>100256.79669035588</v>
      </c>
      <c r="E33" s="377">
        <f>IF(+I14&lt;F32,I14,D33)</f>
        <v>3909.6609756097564</v>
      </c>
      <c r="F33" s="55">
        <f t="shared" ref="F33" si="30">+D33-E33</f>
        <v>96347.135714746124</v>
      </c>
      <c r="G33" s="378">
        <f t="shared" ref="G33:G55" si="31">+I$12*((D33+F33)/2)+E33</f>
        <v>15687.68762961527</v>
      </c>
      <c r="H33" s="363">
        <f t="shared" ref="H33:H55" si="32">+I$13*((D33+F33)/2)+E33</f>
        <v>15687.68762961527</v>
      </c>
      <c r="I33" s="52">
        <f t="shared" si="6"/>
        <v>0</v>
      </c>
      <c r="J33" s="52"/>
      <c r="K33" s="129"/>
      <c r="L33" s="54">
        <f t="shared" ref="L33:L72" si="33">IF(K33&lt;&gt;0,+G33-K33,0)</f>
        <v>0</v>
      </c>
      <c r="M33" s="129"/>
      <c r="N33" s="54">
        <f t="shared" si="10"/>
        <v>0</v>
      </c>
      <c r="O33" s="54">
        <f t="shared" si="11"/>
        <v>0</v>
      </c>
      <c r="P33" s="1"/>
    </row>
    <row r="34" spans="2:16" ht="12.5">
      <c r="B34" s="7" t="str">
        <f t="shared" si="5"/>
        <v/>
      </c>
      <c r="C34" s="50">
        <f>IF(D11="","-",+C33+1)</f>
        <v>2027</v>
      </c>
      <c r="D34" s="55">
        <f>IF(F33+SUM(E$17:E33)=D$10,F33,D$10-SUM(E$17:E33))</f>
        <v>96347.135714746124</v>
      </c>
      <c r="E34" s="377">
        <f>IF(+I14&lt;F33,I14,D34)</f>
        <v>3909.6609756097564</v>
      </c>
      <c r="F34" s="55">
        <f t="shared" ref="F34:F72" si="34">+D34-E34</f>
        <v>92437.474739136363</v>
      </c>
      <c r="G34" s="378">
        <f t="shared" si="31"/>
        <v>15219.252531542308</v>
      </c>
      <c r="H34" s="363">
        <f t="shared" si="32"/>
        <v>15219.252531542308</v>
      </c>
      <c r="I34" s="52">
        <f t="shared" ref="I34:I72" si="35">H34-G34</f>
        <v>0</v>
      </c>
      <c r="J34" s="52"/>
      <c r="K34" s="129"/>
      <c r="L34" s="54">
        <f t="shared" si="33"/>
        <v>0</v>
      </c>
      <c r="M34" s="129"/>
      <c r="N34" s="54">
        <f t="shared" si="10"/>
        <v>0</v>
      </c>
      <c r="O34" s="54">
        <f t="shared" si="11"/>
        <v>0</v>
      </c>
      <c r="P34" s="1"/>
    </row>
    <row r="35" spans="2:16" ht="12.5">
      <c r="B35" s="7" t="str">
        <f t="shared" si="5"/>
        <v/>
      </c>
      <c r="C35" s="50">
        <f>IF(D11="","-",+C34+1)</f>
        <v>2028</v>
      </c>
      <c r="D35" s="55">
        <f>IF(F34+SUM(E$17:E34)=D$10,F34,D$10-SUM(E$17:E34))</f>
        <v>92437.474739136363</v>
      </c>
      <c r="E35" s="377">
        <f>IF(+I14&lt;F34,I14,D35)</f>
        <v>3909.6609756097564</v>
      </c>
      <c r="F35" s="55">
        <f t="shared" si="34"/>
        <v>88527.813763526603</v>
      </c>
      <c r="G35" s="378">
        <f t="shared" si="31"/>
        <v>14750.817433469347</v>
      </c>
      <c r="H35" s="363">
        <f t="shared" si="32"/>
        <v>14750.817433469347</v>
      </c>
      <c r="I35" s="52">
        <f t="shared" si="35"/>
        <v>0</v>
      </c>
      <c r="J35" s="52"/>
      <c r="K35" s="129"/>
      <c r="L35" s="54">
        <f t="shared" si="33"/>
        <v>0</v>
      </c>
      <c r="M35" s="129"/>
      <c r="N35" s="54">
        <f t="shared" si="10"/>
        <v>0</v>
      </c>
      <c r="O35" s="54">
        <f t="shared" si="11"/>
        <v>0</v>
      </c>
      <c r="P35" s="1"/>
    </row>
    <row r="36" spans="2:16" ht="12.5">
      <c r="B36" s="7" t="str">
        <f t="shared" si="5"/>
        <v/>
      </c>
      <c r="C36" s="50">
        <f>IF(D11="","-",+C35+1)</f>
        <v>2029</v>
      </c>
      <c r="D36" s="55">
        <f>IF(F35+SUM(E$17:E35)=D$10,F35,D$10-SUM(E$17:E35))</f>
        <v>88527.813763526603</v>
      </c>
      <c r="E36" s="377">
        <f>IF(+I14&lt;F35,I14,D36)</f>
        <v>3909.6609756097564</v>
      </c>
      <c r="F36" s="55">
        <f t="shared" si="34"/>
        <v>84618.152787916842</v>
      </c>
      <c r="G36" s="378">
        <f t="shared" si="31"/>
        <v>14282.382335396385</v>
      </c>
      <c r="H36" s="363">
        <f t="shared" si="32"/>
        <v>14282.382335396385</v>
      </c>
      <c r="I36" s="52">
        <f t="shared" si="35"/>
        <v>0</v>
      </c>
      <c r="J36" s="52"/>
      <c r="K36" s="129"/>
      <c r="L36" s="54">
        <f t="shared" si="33"/>
        <v>0</v>
      </c>
      <c r="M36" s="129"/>
      <c r="N36" s="54">
        <f t="shared" si="10"/>
        <v>0</v>
      </c>
      <c r="O36" s="54">
        <f t="shared" si="11"/>
        <v>0</v>
      </c>
      <c r="P36" s="1"/>
    </row>
    <row r="37" spans="2:16" ht="12.5">
      <c r="B37" s="7" t="str">
        <f t="shared" si="5"/>
        <v/>
      </c>
      <c r="C37" s="50">
        <f>IF(D11="","-",+C36+1)</f>
        <v>2030</v>
      </c>
      <c r="D37" s="55">
        <f>IF(F36+SUM(E$17:E36)=D$10,F36,D$10-SUM(E$17:E36))</f>
        <v>84618.152787916842</v>
      </c>
      <c r="E37" s="377">
        <f>IF(+I14&lt;F36,I14,D37)</f>
        <v>3909.6609756097564</v>
      </c>
      <c r="F37" s="55">
        <f t="shared" si="34"/>
        <v>80708.491812307082</v>
      </c>
      <c r="G37" s="378">
        <f t="shared" si="31"/>
        <v>13813.947237323422</v>
      </c>
      <c r="H37" s="363">
        <f t="shared" si="32"/>
        <v>13813.947237323422</v>
      </c>
      <c r="I37" s="52">
        <f t="shared" si="35"/>
        <v>0</v>
      </c>
      <c r="J37" s="52"/>
      <c r="K37" s="129"/>
      <c r="L37" s="54">
        <f t="shared" si="33"/>
        <v>0</v>
      </c>
      <c r="M37" s="129"/>
      <c r="N37" s="54">
        <f t="shared" si="10"/>
        <v>0</v>
      </c>
      <c r="O37" s="54">
        <f t="shared" si="11"/>
        <v>0</v>
      </c>
      <c r="P37" s="1"/>
    </row>
    <row r="38" spans="2:16" ht="12.5">
      <c r="B38" s="7" t="str">
        <f t="shared" si="5"/>
        <v/>
      </c>
      <c r="C38" s="50">
        <f>IF(D11="","-",+C37+1)</f>
        <v>2031</v>
      </c>
      <c r="D38" s="55">
        <f>IF(F37+SUM(E$17:E37)=D$10,F37,D$10-SUM(E$17:E37))</f>
        <v>80708.491812307082</v>
      </c>
      <c r="E38" s="377">
        <f>IF(+I14&lt;F37,I14,D38)</f>
        <v>3909.6609756097564</v>
      </c>
      <c r="F38" s="55">
        <f t="shared" si="34"/>
        <v>76798.830836697322</v>
      </c>
      <c r="G38" s="378">
        <f t="shared" si="31"/>
        <v>13345.512139250461</v>
      </c>
      <c r="H38" s="363">
        <f t="shared" si="32"/>
        <v>13345.512139250461</v>
      </c>
      <c r="I38" s="52">
        <f t="shared" si="35"/>
        <v>0</v>
      </c>
      <c r="J38" s="52"/>
      <c r="K38" s="129"/>
      <c r="L38" s="54">
        <f t="shared" si="33"/>
        <v>0</v>
      </c>
      <c r="M38" s="129"/>
      <c r="N38" s="54">
        <f t="shared" si="10"/>
        <v>0</v>
      </c>
      <c r="O38" s="54">
        <f t="shared" si="11"/>
        <v>0</v>
      </c>
      <c r="P38" s="1"/>
    </row>
    <row r="39" spans="2:16" ht="12.5">
      <c r="B39" s="7" t="str">
        <f t="shared" si="5"/>
        <v/>
      </c>
      <c r="C39" s="50">
        <f>IF(D11="","-",+C38+1)</f>
        <v>2032</v>
      </c>
      <c r="D39" s="55">
        <f>IF(F38+SUM(E$17:E38)=D$10,F38,D$10-SUM(E$17:E38))</f>
        <v>76798.830836697322</v>
      </c>
      <c r="E39" s="377">
        <f>IF(+I14&lt;F38,I14,D39)</f>
        <v>3909.6609756097564</v>
      </c>
      <c r="F39" s="55">
        <f t="shared" si="34"/>
        <v>72889.169861087561</v>
      </c>
      <c r="G39" s="378">
        <f t="shared" si="31"/>
        <v>12877.077041177499</v>
      </c>
      <c r="H39" s="363">
        <f t="shared" si="32"/>
        <v>12877.077041177499</v>
      </c>
      <c r="I39" s="52">
        <f t="shared" si="35"/>
        <v>0</v>
      </c>
      <c r="J39" s="52"/>
      <c r="K39" s="129"/>
      <c r="L39" s="54">
        <f t="shared" si="33"/>
        <v>0</v>
      </c>
      <c r="M39" s="129"/>
      <c r="N39" s="54">
        <f t="shared" si="10"/>
        <v>0</v>
      </c>
      <c r="O39" s="54">
        <f t="shared" si="11"/>
        <v>0</v>
      </c>
      <c r="P39" s="1"/>
    </row>
    <row r="40" spans="2:16" ht="12.5">
      <c r="B40" s="7" t="str">
        <f t="shared" si="5"/>
        <v/>
      </c>
      <c r="C40" s="50">
        <f>IF(D11="","-",+C39+1)</f>
        <v>2033</v>
      </c>
      <c r="D40" s="55">
        <f>IF(F39+SUM(E$17:E39)=D$10,F39,D$10-SUM(E$17:E39))</f>
        <v>72889.169861087561</v>
      </c>
      <c r="E40" s="377">
        <f>IF(+I14&lt;F39,I14,D40)</f>
        <v>3909.6609756097564</v>
      </c>
      <c r="F40" s="55">
        <f t="shared" si="34"/>
        <v>68979.508885477801</v>
      </c>
      <c r="G40" s="378">
        <f t="shared" si="31"/>
        <v>12408.641943104538</v>
      </c>
      <c r="H40" s="363">
        <f t="shared" si="32"/>
        <v>12408.641943104538</v>
      </c>
      <c r="I40" s="52">
        <f t="shared" si="35"/>
        <v>0</v>
      </c>
      <c r="J40" s="52"/>
      <c r="K40" s="129"/>
      <c r="L40" s="54">
        <f t="shared" si="33"/>
        <v>0</v>
      </c>
      <c r="M40" s="129"/>
      <c r="N40" s="54">
        <f t="shared" si="10"/>
        <v>0</v>
      </c>
      <c r="O40" s="54">
        <f t="shared" si="11"/>
        <v>0</v>
      </c>
      <c r="P40" s="1"/>
    </row>
    <row r="41" spans="2:16" ht="12.5">
      <c r="B41" s="7" t="str">
        <f t="shared" si="5"/>
        <v/>
      </c>
      <c r="C41" s="50">
        <f>IF(D11="","-",+C40+1)</f>
        <v>2034</v>
      </c>
      <c r="D41" s="55">
        <f>IF(F40+SUM(E$17:E40)=D$10,F40,D$10-SUM(E$17:E40))</f>
        <v>68979.508885477801</v>
      </c>
      <c r="E41" s="377">
        <f>IF(+I14&lt;F40,I14,D41)</f>
        <v>3909.6609756097564</v>
      </c>
      <c r="F41" s="55">
        <f t="shared" si="34"/>
        <v>65069.847909868047</v>
      </c>
      <c r="G41" s="378">
        <f t="shared" si="31"/>
        <v>11940.206845031575</v>
      </c>
      <c r="H41" s="363">
        <f t="shared" si="32"/>
        <v>11940.206845031575</v>
      </c>
      <c r="I41" s="52">
        <f t="shared" si="35"/>
        <v>0</v>
      </c>
      <c r="J41" s="52"/>
      <c r="K41" s="129"/>
      <c r="L41" s="54">
        <f t="shared" si="33"/>
        <v>0</v>
      </c>
      <c r="M41" s="129"/>
      <c r="N41" s="54">
        <f t="shared" si="10"/>
        <v>0</v>
      </c>
      <c r="O41" s="54">
        <f t="shared" si="11"/>
        <v>0</v>
      </c>
      <c r="P41" s="1"/>
    </row>
    <row r="42" spans="2:16" ht="12.5">
      <c r="B42" s="7" t="str">
        <f t="shared" si="5"/>
        <v/>
      </c>
      <c r="C42" s="50">
        <f>IF(D11="","-",+C41+1)</f>
        <v>2035</v>
      </c>
      <c r="D42" s="55">
        <f>IF(F41+SUM(E$17:E41)=D$10,F41,D$10-SUM(E$17:E41))</f>
        <v>65069.847909868047</v>
      </c>
      <c r="E42" s="377">
        <f>IF(+I14&lt;F41,I14,D42)</f>
        <v>3909.6609756097564</v>
      </c>
      <c r="F42" s="55">
        <f t="shared" si="34"/>
        <v>61160.186934258294</v>
      </c>
      <c r="G42" s="378">
        <f t="shared" si="31"/>
        <v>11471.771746958615</v>
      </c>
      <c r="H42" s="363">
        <f t="shared" si="32"/>
        <v>11471.771746958615</v>
      </c>
      <c r="I42" s="52">
        <f t="shared" si="35"/>
        <v>0</v>
      </c>
      <c r="J42" s="52"/>
      <c r="K42" s="129"/>
      <c r="L42" s="54">
        <f t="shared" si="33"/>
        <v>0</v>
      </c>
      <c r="M42" s="129"/>
      <c r="N42" s="54">
        <f t="shared" si="10"/>
        <v>0</v>
      </c>
      <c r="O42" s="54">
        <f t="shared" si="11"/>
        <v>0</v>
      </c>
      <c r="P42" s="1"/>
    </row>
    <row r="43" spans="2:16" ht="12.5">
      <c r="B43" s="7" t="str">
        <f t="shared" si="5"/>
        <v/>
      </c>
      <c r="C43" s="50">
        <f>IF(D11="","-",+C42+1)</f>
        <v>2036</v>
      </c>
      <c r="D43" s="55">
        <f>IF(F42+SUM(E$17:E42)=D$10,F42,D$10-SUM(E$17:E42))</f>
        <v>61160.186934258294</v>
      </c>
      <c r="E43" s="377">
        <f>IF(+I14&lt;F42,I14,D43)</f>
        <v>3909.6609756097564</v>
      </c>
      <c r="F43" s="55">
        <f t="shared" si="34"/>
        <v>57250.525958648541</v>
      </c>
      <c r="G43" s="378">
        <f t="shared" si="31"/>
        <v>11003.336648885654</v>
      </c>
      <c r="H43" s="363">
        <f t="shared" si="32"/>
        <v>11003.336648885654</v>
      </c>
      <c r="I43" s="52">
        <f t="shared" si="35"/>
        <v>0</v>
      </c>
      <c r="J43" s="52"/>
      <c r="K43" s="129"/>
      <c r="L43" s="54">
        <f t="shared" si="33"/>
        <v>0</v>
      </c>
      <c r="M43" s="129"/>
      <c r="N43" s="54">
        <f t="shared" si="10"/>
        <v>0</v>
      </c>
      <c r="O43" s="54">
        <f t="shared" si="11"/>
        <v>0</v>
      </c>
      <c r="P43" s="1"/>
    </row>
    <row r="44" spans="2:16" ht="12.5">
      <c r="B44" s="7" t="str">
        <f t="shared" si="5"/>
        <v/>
      </c>
      <c r="C44" s="50">
        <f>IF(D11="","-",+C43+1)</f>
        <v>2037</v>
      </c>
      <c r="D44" s="55">
        <f>IF(F43+SUM(E$17:E43)=D$10,F43,D$10-SUM(E$17:E43))</f>
        <v>57250.525958648541</v>
      </c>
      <c r="E44" s="377">
        <f>IF(+I14&lt;F43,I14,D44)</f>
        <v>3909.6609756097564</v>
      </c>
      <c r="F44" s="55">
        <f t="shared" si="34"/>
        <v>53340.864983038788</v>
      </c>
      <c r="G44" s="378">
        <f t="shared" si="31"/>
        <v>10534.901550812692</v>
      </c>
      <c r="H44" s="363">
        <f t="shared" si="32"/>
        <v>10534.901550812692</v>
      </c>
      <c r="I44" s="52">
        <f t="shared" si="35"/>
        <v>0</v>
      </c>
      <c r="J44" s="52"/>
      <c r="K44" s="129"/>
      <c r="L44" s="54">
        <f t="shared" si="33"/>
        <v>0</v>
      </c>
      <c r="M44" s="129"/>
      <c r="N44" s="54">
        <f t="shared" si="10"/>
        <v>0</v>
      </c>
      <c r="O44" s="54">
        <f t="shared" si="11"/>
        <v>0</v>
      </c>
      <c r="P44" s="1"/>
    </row>
    <row r="45" spans="2:16" ht="12.5">
      <c r="B45" s="7" t="str">
        <f t="shared" si="5"/>
        <v/>
      </c>
      <c r="C45" s="50">
        <f>IF(D11="","-",+C44+1)</f>
        <v>2038</v>
      </c>
      <c r="D45" s="55">
        <f>IF(F44+SUM(E$17:E44)=D$10,F44,D$10-SUM(E$17:E44))</f>
        <v>53340.864983038788</v>
      </c>
      <c r="E45" s="377">
        <f>IF(+I14&lt;F44,I14,D45)</f>
        <v>3909.6609756097564</v>
      </c>
      <c r="F45" s="55">
        <f t="shared" si="34"/>
        <v>49431.204007429034</v>
      </c>
      <c r="G45" s="378">
        <f t="shared" si="31"/>
        <v>10066.466452739731</v>
      </c>
      <c r="H45" s="363">
        <f t="shared" si="32"/>
        <v>10066.466452739731</v>
      </c>
      <c r="I45" s="52">
        <f t="shared" si="35"/>
        <v>0</v>
      </c>
      <c r="J45" s="52"/>
      <c r="K45" s="129"/>
      <c r="L45" s="54">
        <f t="shared" si="33"/>
        <v>0</v>
      </c>
      <c r="M45" s="129"/>
      <c r="N45" s="54">
        <f t="shared" si="10"/>
        <v>0</v>
      </c>
      <c r="O45" s="54">
        <f t="shared" si="11"/>
        <v>0</v>
      </c>
      <c r="P45" s="1"/>
    </row>
    <row r="46" spans="2:16" ht="12.5">
      <c r="B46" s="7" t="str">
        <f t="shared" si="5"/>
        <v/>
      </c>
      <c r="C46" s="50">
        <f>IF(D11="","-",+C45+1)</f>
        <v>2039</v>
      </c>
      <c r="D46" s="55">
        <f>IF(F45+SUM(E$17:E45)=D$10,F45,D$10-SUM(E$17:E45))</f>
        <v>49431.204007429034</v>
      </c>
      <c r="E46" s="377">
        <f>IF(+I14&lt;F45,I14,D46)</f>
        <v>3909.6609756097564</v>
      </c>
      <c r="F46" s="55">
        <f t="shared" si="34"/>
        <v>45521.543031819281</v>
      </c>
      <c r="G46" s="378">
        <f t="shared" si="31"/>
        <v>9598.0313546667712</v>
      </c>
      <c r="H46" s="363">
        <f t="shared" si="32"/>
        <v>9598.0313546667712</v>
      </c>
      <c r="I46" s="52">
        <f t="shared" si="35"/>
        <v>0</v>
      </c>
      <c r="J46" s="52"/>
      <c r="K46" s="129"/>
      <c r="L46" s="54">
        <f t="shared" si="33"/>
        <v>0</v>
      </c>
      <c r="M46" s="129"/>
      <c r="N46" s="54">
        <f t="shared" si="10"/>
        <v>0</v>
      </c>
      <c r="O46" s="54">
        <f t="shared" si="11"/>
        <v>0</v>
      </c>
      <c r="P46" s="1"/>
    </row>
    <row r="47" spans="2:16" ht="12.5">
      <c r="B47" s="7" t="str">
        <f t="shared" si="5"/>
        <v/>
      </c>
      <c r="C47" s="50">
        <f>IF(D11="","-",+C46+1)</f>
        <v>2040</v>
      </c>
      <c r="D47" s="55">
        <f>IF(F46+SUM(E$17:E46)=D$10,F46,D$10-SUM(E$17:E46))</f>
        <v>45521.543031819281</v>
      </c>
      <c r="E47" s="377">
        <f>IF(+I14&lt;F46,I14,D47)</f>
        <v>3909.6609756097564</v>
      </c>
      <c r="F47" s="55">
        <f t="shared" si="34"/>
        <v>41611.882056209528</v>
      </c>
      <c r="G47" s="378">
        <f t="shared" si="31"/>
        <v>9129.5962565938098</v>
      </c>
      <c r="H47" s="363">
        <f t="shared" si="32"/>
        <v>9129.5962565938098</v>
      </c>
      <c r="I47" s="52">
        <f t="shared" si="35"/>
        <v>0</v>
      </c>
      <c r="J47" s="52"/>
      <c r="K47" s="129"/>
      <c r="L47" s="54">
        <f t="shared" si="33"/>
        <v>0</v>
      </c>
      <c r="M47" s="129"/>
      <c r="N47" s="54">
        <f t="shared" si="10"/>
        <v>0</v>
      </c>
      <c r="O47" s="54">
        <f t="shared" si="11"/>
        <v>0</v>
      </c>
      <c r="P47" s="1"/>
    </row>
    <row r="48" spans="2:16" ht="12.5">
      <c r="B48" s="7" t="str">
        <f t="shared" si="5"/>
        <v/>
      </c>
      <c r="C48" s="50">
        <f>IF(D11="","-",+C47+1)</f>
        <v>2041</v>
      </c>
      <c r="D48" s="55">
        <f>IF(F47+SUM(E$17:E47)=D$10,F47,D$10-SUM(E$17:E47))</f>
        <v>41611.882056209528</v>
      </c>
      <c r="E48" s="377">
        <f>IF(+I14&lt;F47,I14,D48)</f>
        <v>3909.6609756097564</v>
      </c>
      <c r="F48" s="55">
        <f t="shared" si="34"/>
        <v>37702.221080599775</v>
      </c>
      <c r="G48" s="378">
        <f t="shared" si="31"/>
        <v>8661.1611585208484</v>
      </c>
      <c r="H48" s="363">
        <f t="shared" si="32"/>
        <v>8661.1611585208484</v>
      </c>
      <c r="I48" s="52">
        <f t="shared" si="35"/>
        <v>0</v>
      </c>
      <c r="J48" s="52"/>
      <c r="K48" s="129"/>
      <c r="L48" s="54">
        <f t="shared" si="33"/>
        <v>0</v>
      </c>
      <c r="M48" s="129"/>
      <c r="N48" s="54">
        <f t="shared" si="10"/>
        <v>0</v>
      </c>
      <c r="O48" s="54">
        <f t="shared" si="11"/>
        <v>0</v>
      </c>
      <c r="P48" s="1"/>
    </row>
    <row r="49" spans="2:16" ht="12.5">
      <c r="B49" s="7" t="str">
        <f t="shared" si="5"/>
        <v/>
      </c>
      <c r="C49" s="50">
        <f>IF(D11="","-",+C48+1)</f>
        <v>2042</v>
      </c>
      <c r="D49" s="55">
        <f>IF(F48+SUM(E$17:E48)=D$10,F48,D$10-SUM(E$17:E48))</f>
        <v>37702.221080599775</v>
      </c>
      <c r="E49" s="377">
        <f>IF(+I14&lt;F48,I14,D49)</f>
        <v>3909.6609756097564</v>
      </c>
      <c r="F49" s="55">
        <f t="shared" si="34"/>
        <v>33792.560104990022</v>
      </c>
      <c r="G49" s="378">
        <f t="shared" si="31"/>
        <v>8192.726060447887</v>
      </c>
      <c r="H49" s="363">
        <f t="shared" si="32"/>
        <v>8192.726060447887</v>
      </c>
      <c r="I49" s="52">
        <f t="shared" si="35"/>
        <v>0</v>
      </c>
      <c r="J49" s="52"/>
      <c r="K49" s="129"/>
      <c r="L49" s="54">
        <f t="shared" si="33"/>
        <v>0</v>
      </c>
      <c r="M49" s="129"/>
      <c r="N49" s="54">
        <f t="shared" si="10"/>
        <v>0</v>
      </c>
      <c r="O49" s="54">
        <f t="shared" si="11"/>
        <v>0</v>
      </c>
      <c r="P49" s="1"/>
    </row>
    <row r="50" spans="2:16" ht="12.5">
      <c r="B50" s="7" t="str">
        <f t="shared" si="5"/>
        <v/>
      </c>
      <c r="C50" s="50">
        <f>IF(D11="","-",+C49+1)</f>
        <v>2043</v>
      </c>
      <c r="D50" s="55">
        <f>IF(F49+SUM(E$17:E49)=D$10,F49,D$10-SUM(E$17:E49))</f>
        <v>33792.560104990022</v>
      </c>
      <c r="E50" s="377">
        <f>IF(+I14&lt;F49,I14,D50)</f>
        <v>3909.6609756097564</v>
      </c>
      <c r="F50" s="55">
        <f t="shared" si="34"/>
        <v>29882.899129380265</v>
      </c>
      <c r="G50" s="378">
        <f t="shared" si="31"/>
        <v>7724.2909623749265</v>
      </c>
      <c r="H50" s="363">
        <f t="shared" si="32"/>
        <v>7724.2909623749265</v>
      </c>
      <c r="I50" s="52">
        <f t="shared" si="35"/>
        <v>0</v>
      </c>
      <c r="J50" s="52"/>
      <c r="K50" s="129"/>
      <c r="L50" s="54">
        <f t="shared" si="33"/>
        <v>0</v>
      </c>
      <c r="M50" s="129"/>
      <c r="N50" s="54">
        <f t="shared" si="10"/>
        <v>0</v>
      </c>
      <c r="O50" s="54">
        <f t="shared" si="11"/>
        <v>0</v>
      </c>
      <c r="P50" s="1"/>
    </row>
    <row r="51" spans="2:16" ht="12.5">
      <c r="B51" s="7" t="str">
        <f t="shared" si="5"/>
        <v/>
      </c>
      <c r="C51" s="50">
        <f>IF(D11="","-",+C50+1)</f>
        <v>2044</v>
      </c>
      <c r="D51" s="55">
        <f>IF(F50+SUM(E$17:E50)=D$10,F50,D$10-SUM(E$17:E50))</f>
        <v>29882.899129380265</v>
      </c>
      <c r="E51" s="377">
        <f>IF(+I14&lt;F50,I14,D51)</f>
        <v>3909.6609756097564</v>
      </c>
      <c r="F51" s="55">
        <f t="shared" si="34"/>
        <v>25973.238153770508</v>
      </c>
      <c r="G51" s="378">
        <f t="shared" si="31"/>
        <v>7255.855864301966</v>
      </c>
      <c r="H51" s="363">
        <f t="shared" si="32"/>
        <v>7255.855864301966</v>
      </c>
      <c r="I51" s="52">
        <f t="shared" si="35"/>
        <v>0</v>
      </c>
      <c r="J51" s="52"/>
      <c r="K51" s="129"/>
      <c r="L51" s="54">
        <f t="shared" si="33"/>
        <v>0</v>
      </c>
      <c r="M51" s="129"/>
      <c r="N51" s="54">
        <f t="shared" si="10"/>
        <v>0</v>
      </c>
      <c r="O51" s="54">
        <f t="shared" si="11"/>
        <v>0</v>
      </c>
      <c r="P51" s="1"/>
    </row>
    <row r="52" spans="2:16" ht="12.5">
      <c r="B52" s="7" t="str">
        <f t="shared" si="5"/>
        <v/>
      </c>
      <c r="C52" s="50">
        <f>IF(D11="","-",+C51+1)</f>
        <v>2045</v>
      </c>
      <c r="D52" s="55">
        <f>IF(F51+SUM(E$17:E51)=D$10,F51,D$10-SUM(E$17:E51))</f>
        <v>25973.238153770508</v>
      </c>
      <c r="E52" s="377">
        <f>IF(+I14&lt;F51,I14,D52)</f>
        <v>3909.6609756097564</v>
      </c>
      <c r="F52" s="55">
        <f t="shared" si="34"/>
        <v>22063.577178160751</v>
      </c>
      <c r="G52" s="378">
        <f t="shared" si="31"/>
        <v>6787.4207662290037</v>
      </c>
      <c r="H52" s="363">
        <f t="shared" si="32"/>
        <v>6787.4207662290037</v>
      </c>
      <c r="I52" s="52">
        <f t="shared" si="35"/>
        <v>0</v>
      </c>
      <c r="J52" s="52"/>
      <c r="K52" s="129"/>
      <c r="L52" s="54">
        <f t="shared" si="33"/>
        <v>0</v>
      </c>
      <c r="M52" s="129"/>
      <c r="N52" s="54">
        <f t="shared" si="10"/>
        <v>0</v>
      </c>
      <c r="O52" s="54">
        <f t="shared" si="11"/>
        <v>0</v>
      </c>
      <c r="P52" s="1"/>
    </row>
    <row r="53" spans="2:16" ht="12.5">
      <c r="B53" s="7" t="str">
        <f t="shared" si="5"/>
        <v/>
      </c>
      <c r="C53" s="50">
        <f>IF(D11="","-",+C52+1)</f>
        <v>2046</v>
      </c>
      <c r="D53" s="55">
        <f>IF(F52+SUM(E$17:E52)=D$10,F52,D$10-SUM(E$17:E52))</f>
        <v>22063.577178160751</v>
      </c>
      <c r="E53" s="377">
        <f>IF(+I14&lt;F52,I14,D53)</f>
        <v>3909.6609756097564</v>
      </c>
      <c r="F53" s="55">
        <f t="shared" si="34"/>
        <v>18153.916202550994</v>
      </c>
      <c r="G53" s="378">
        <f t="shared" si="31"/>
        <v>6318.9856681560432</v>
      </c>
      <c r="H53" s="363">
        <f t="shared" si="32"/>
        <v>6318.9856681560432</v>
      </c>
      <c r="I53" s="52">
        <f t="shared" si="35"/>
        <v>0</v>
      </c>
      <c r="J53" s="52"/>
      <c r="K53" s="129"/>
      <c r="L53" s="54">
        <f t="shared" si="33"/>
        <v>0</v>
      </c>
      <c r="M53" s="129"/>
      <c r="N53" s="54">
        <f t="shared" si="10"/>
        <v>0</v>
      </c>
      <c r="O53" s="54">
        <f t="shared" si="11"/>
        <v>0</v>
      </c>
      <c r="P53" s="1"/>
    </row>
    <row r="54" spans="2:16" ht="12.5">
      <c r="B54" s="7" t="str">
        <f t="shared" si="5"/>
        <v/>
      </c>
      <c r="C54" s="50">
        <f>IF(D11="","-",+C53+1)</f>
        <v>2047</v>
      </c>
      <c r="D54" s="55">
        <f>IF(F53+SUM(E$17:E53)=D$10,F53,D$10-SUM(E$17:E53))</f>
        <v>18153.916202550994</v>
      </c>
      <c r="E54" s="377">
        <f>IF(+I14&lt;F53,I14,D54)</f>
        <v>3909.6609756097564</v>
      </c>
      <c r="F54" s="55">
        <f t="shared" si="34"/>
        <v>14244.255226941237</v>
      </c>
      <c r="G54" s="378">
        <f t="shared" si="31"/>
        <v>5850.5505700830809</v>
      </c>
      <c r="H54" s="363">
        <f t="shared" si="32"/>
        <v>5850.5505700830809</v>
      </c>
      <c r="I54" s="52">
        <f t="shared" si="35"/>
        <v>0</v>
      </c>
      <c r="J54" s="52"/>
      <c r="K54" s="129"/>
      <c r="L54" s="54">
        <f t="shared" si="33"/>
        <v>0</v>
      </c>
      <c r="M54" s="129"/>
      <c r="N54" s="54">
        <f t="shared" si="10"/>
        <v>0</v>
      </c>
      <c r="O54" s="54">
        <f t="shared" si="11"/>
        <v>0</v>
      </c>
      <c r="P54" s="1"/>
    </row>
    <row r="55" spans="2:16" ht="12.5">
      <c r="B55" s="7" t="str">
        <f t="shared" si="5"/>
        <v/>
      </c>
      <c r="C55" s="50">
        <f>IF(D11="","-",+C54+1)</f>
        <v>2048</v>
      </c>
      <c r="D55" s="55">
        <f>IF(F54+SUM(E$17:E54)=D$10,F54,D$10-SUM(E$17:E54))</f>
        <v>14244.255226941237</v>
      </c>
      <c r="E55" s="377">
        <f>IF(+I14&lt;F54,I14,D55)</f>
        <v>3909.6609756097564</v>
      </c>
      <c r="F55" s="55">
        <f t="shared" si="34"/>
        <v>10334.59425133148</v>
      </c>
      <c r="G55" s="378">
        <f t="shared" si="31"/>
        <v>5382.1154720101204</v>
      </c>
      <c r="H55" s="363">
        <f t="shared" si="32"/>
        <v>5382.1154720101204</v>
      </c>
      <c r="I55" s="52">
        <f t="shared" si="35"/>
        <v>0</v>
      </c>
      <c r="J55" s="52"/>
      <c r="K55" s="129"/>
      <c r="L55" s="54">
        <f t="shared" si="33"/>
        <v>0</v>
      </c>
      <c r="M55" s="129"/>
      <c r="N55" s="54">
        <f t="shared" si="10"/>
        <v>0</v>
      </c>
      <c r="O55" s="54">
        <f t="shared" si="11"/>
        <v>0</v>
      </c>
      <c r="P55" s="1"/>
    </row>
    <row r="56" spans="2:16" ht="12.5">
      <c r="B56" s="7" t="str">
        <f t="shared" si="5"/>
        <v/>
      </c>
      <c r="C56" s="50">
        <f>IF(D11="","-",+C55+1)</f>
        <v>2049</v>
      </c>
      <c r="D56" s="55">
        <f>IF(F55+SUM(E$17:E55)=D$10,F55,D$10-SUM(E$17:E55))</f>
        <v>10334.59425133148</v>
      </c>
      <c r="E56" s="377">
        <f>IF(+I14&lt;F55,I14,D56)</f>
        <v>3909.6609756097564</v>
      </c>
      <c r="F56" s="55">
        <f t="shared" si="34"/>
        <v>6424.9332757217235</v>
      </c>
      <c r="G56" s="378">
        <f t="shared" ref="G56:G72" si="36">+I$12*((D56+F56)/2)+E56</f>
        <v>4913.6803739371589</v>
      </c>
      <c r="H56" s="363">
        <f t="shared" ref="H56:H72" si="37">+I$13*((D56+F56)/2)+E56</f>
        <v>4913.6803739371589</v>
      </c>
      <c r="I56" s="52">
        <f t="shared" si="35"/>
        <v>0</v>
      </c>
      <c r="J56" s="52"/>
      <c r="K56" s="129"/>
      <c r="L56" s="54">
        <f t="shared" si="33"/>
        <v>0</v>
      </c>
      <c r="M56" s="129"/>
      <c r="N56" s="54">
        <f t="shared" si="10"/>
        <v>0</v>
      </c>
      <c r="O56" s="54">
        <f t="shared" si="11"/>
        <v>0</v>
      </c>
      <c r="P56" s="1"/>
    </row>
    <row r="57" spans="2:16" ht="12.5">
      <c r="B57" s="7" t="str">
        <f t="shared" si="5"/>
        <v/>
      </c>
      <c r="C57" s="50">
        <f>IF(D11="","-",+C56+1)</f>
        <v>2050</v>
      </c>
      <c r="D57" s="55">
        <f>IF(F56+SUM(E$17:E56)=D$10,F56,D$10-SUM(E$17:E56))</f>
        <v>6424.9332757217235</v>
      </c>
      <c r="E57" s="377">
        <f>IF(+I14&lt;F56,I14,D57)</f>
        <v>3909.6609756097564</v>
      </c>
      <c r="F57" s="55">
        <f t="shared" si="34"/>
        <v>2515.2723001119671</v>
      </c>
      <c r="G57" s="378">
        <f t="shared" si="36"/>
        <v>4445.2452758641975</v>
      </c>
      <c r="H57" s="363">
        <f t="shared" si="37"/>
        <v>4445.2452758641975</v>
      </c>
      <c r="I57" s="52">
        <f t="shared" si="35"/>
        <v>0</v>
      </c>
      <c r="J57" s="52"/>
      <c r="K57" s="129"/>
      <c r="L57" s="54">
        <f t="shared" si="33"/>
        <v>0</v>
      </c>
      <c r="M57" s="129"/>
      <c r="N57" s="54">
        <f t="shared" si="10"/>
        <v>0</v>
      </c>
      <c r="O57" s="54">
        <f t="shared" si="11"/>
        <v>0</v>
      </c>
      <c r="P57" s="1"/>
    </row>
    <row r="58" spans="2:16" ht="12.5">
      <c r="B58" s="7" t="str">
        <f t="shared" si="5"/>
        <v/>
      </c>
      <c r="C58" s="50">
        <f>IF(D11="","-",+C57+1)</f>
        <v>2051</v>
      </c>
      <c r="D58" s="55">
        <f>IF(F57+SUM(E$17:E57)=D$10,F57,D$10-SUM(E$17:E57))</f>
        <v>2515.2723001119671</v>
      </c>
      <c r="E58" s="377">
        <f>IF(+I14&lt;F57,I14,D58)</f>
        <v>2515.2723001119671</v>
      </c>
      <c r="F58" s="55">
        <f t="shared" si="34"/>
        <v>0</v>
      </c>
      <c r="G58" s="378">
        <f t="shared" si="36"/>
        <v>2665.9556757209471</v>
      </c>
      <c r="H58" s="363">
        <f t="shared" si="37"/>
        <v>2665.9556757209471</v>
      </c>
      <c r="I58" s="52">
        <f t="shared" si="35"/>
        <v>0</v>
      </c>
      <c r="J58" s="52"/>
      <c r="K58" s="129"/>
      <c r="L58" s="54">
        <f t="shared" si="33"/>
        <v>0</v>
      </c>
      <c r="M58" s="129"/>
      <c r="N58" s="54">
        <f t="shared" si="10"/>
        <v>0</v>
      </c>
      <c r="O58" s="54">
        <f t="shared" si="11"/>
        <v>0</v>
      </c>
      <c r="P58" s="1"/>
    </row>
    <row r="59" spans="2:16" ht="12.5">
      <c r="B59" s="7" t="str">
        <f t="shared" si="5"/>
        <v/>
      </c>
      <c r="C59" s="50">
        <f>IF(D11="","-",+C58+1)</f>
        <v>2052</v>
      </c>
      <c r="D59" s="55">
        <f>IF(F58+SUM(E$17:E58)=D$10,F58,D$10-SUM(E$17:E58))</f>
        <v>0</v>
      </c>
      <c r="E59" s="377">
        <f>IF(+I14&lt;F58,I14,D59)</f>
        <v>0</v>
      </c>
      <c r="F59" s="55">
        <f t="shared" si="34"/>
        <v>0</v>
      </c>
      <c r="G59" s="378">
        <f t="shared" si="36"/>
        <v>0</v>
      </c>
      <c r="H59" s="363">
        <f t="shared" si="37"/>
        <v>0</v>
      </c>
      <c r="I59" s="52">
        <f t="shared" si="35"/>
        <v>0</v>
      </c>
      <c r="J59" s="52"/>
      <c r="K59" s="129"/>
      <c r="L59" s="54">
        <f t="shared" si="33"/>
        <v>0</v>
      </c>
      <c r="M59" s="129"/>
      <c r="N59" s="54">
        <f t="shared" si="10"/>
        <v>0</v>
      </c>
      <c r="O59" s="54">
        <f t="shared" si="11"/>
        <v>0</v>
      </c>
      <c r="P59" s="1"/>
    </row>
    <row r="60" spans="2:16" ht="12.5">
      <c r="B60" s="7" t="str">
        <f t="shared" si="5"/>
        <v/>
      </c>
      <c r="C60" s="50">
        <f>IF(D11="","-",+C59+1)</f>
        <v>2053</v>
      </c>
      <c r="D60" s="55">
        <f>IF(F59+SUM(E$17:E59)=D$10,F59,D$10-SUM(E$17:E59))</f>
        <v>0</v>
      </c>
      <c r="E60" s="377">
        <f>IF(+I14&lt;F59,I14,D60)</f>
        <v>0</v>
      </c>
      <c r="F60" s="55">
        <f t="shared" si="34"/>
        <v>0</v>
      </c>
      <c r="G60" s="378">
        <f t="shared" si="36"/>
        <v>0</v>
      </c>
      <c r="H60" s="363">
        <f t="shared" si="37"/>
        <v>0</v>
      </c>
      <c r="I60" s="52">
        <f t="shared" si="35"/>
        <v>0</v>
      </c>
      <c r="J60" s="52"/>
      <c r="K60" s="129"/>
      <c r="L60" s="54">
        <f t="shared" si="33"/>
        <v>0</v>
      </c>
      <c r="M60" s="129"/>
      <c r="N60" s="54">
        <f t="shared" si="10"/>
        <v>0</v>
      </c>
      <c r="O60" s="54">
        <f t="shared" si="11"/>
        <v>0</v>
      </c>
      <c r="P60" s="1"/>
    </row>
    <row r="61" spans="2:16" ht="12.5">
      <c r="B61" s="7" t="str">
        <f t="shared" si="5"/>
        <v/>
      </c>
      <c r="C61" s="50">
        <f>IF(D11="","-",+C60+1)</f>
        <v>2054</v>
      </c>
      <c r="D61" s="55">
        <f>IF(F60+SUM(E$17:E60)=D$10,F60,D$10-SUM(E$17:E60))</f>
        <v>0</v>
      </c>
      <c r="E61" s="377">
        <f>IF(+I14&lt;F60,I14,D61)</f>
        <v>0</v>
      </c>
      <c r="F61" s="55">
        <f t="shared" si="34"/>
        <v>0</v>
      </c>
      <c r="G61" s="379">
        <f t="shared" si="36"/>
        <v>0</v>
      </c>
      <c r="H61" s="363">
        <f t="shared" si="37"/>
        <v>0</v>
      </c>
      <c r="I61" s="52">
        <f t="shared" si="35"/>
        <v>0</v>
      </c>
      <c r="J61" s="52"/>
      <c r="K61" s="129"/>
      <c r="L61" s="54">
        <f t="shared" si="33"/>
        <v>0</v>
      </c>
      <c r="M61" s="129"/>
      <c r="N61" s="54">
        <f t="shared" si="10"/>
        <v>0</v>
      </c>
      <c r="O61" s="54">
        <f t="shared" si="11"/>
        <v>0</v>
      </c>
      <c r="P61" s="1"/>
    </row>
    <row r="62" spans="2:16" ht="12.5">
      <c r="B62" s="7" t="str">
        <f t="shared" si="5"/>
        <v/>
      </c>
      <c r="C62" s="50">
        <f>IF(D11="","-",+C61+1)</f>
        <v>2055</v>
      </c>
      <c r="D62" s="55">
        <f>IF(F61+SUM(E$17:E61)=D$10,F61,D$10-SUM(E$17:E61))</f>
        <v>0</v>
      </c>
      <c r="E62" s="377">
        <f>IF(+I14&lt;F61,I14,D62)</f>
        <v>0</v>
      </c>
      <c r="F62" s="55">
        <f t="shared" si="34"/>
        <v>0</v>
      </c>
      <c r="G62" s="379">
        <f t="shared" si="36"/>
        <v>0</v>
      </c>
      <c r="H62" s="363">
        <f t="shared" si="37"/>
        <v>0</v>
      </c>
      <c r="I62" s="52">
        <f t="shared" si="35"/>
        <v>0</v>
      </c>
      <c r="J62" s="52"/>
      <c r="K62" s="129"/>
      <c r="L62" s="54">
        <f t="shared" si="33"/>
        <v>0</v>
      </c>
      <c r="M62" s="129"/>
      <c r="N62" s="54">
        <f t="shared" si="10"/>
        <v>0</v>
      </c>
      <c r="O62" s="54">
        <f t="shared" si="11"/>
        <v>0</v>
      </c>
      <c r="P62" s="1"/>
    </row>
    <row r="63" spans="2:16" ht="12.5">
      <c r="B63" s="7" t="str">
        <f t="shared" si="5"/>
        <v/>
      </c>
      <c r="C63" s="50">
        <f>IF(D11="","-",+C62+1)</f>
        <v>2056</v>
      </c>
      <c r="D63" s="55">
        <f>IF(F62+SUM(E$17:E62)=D$10,F62,D$10-SUM(E$17:E62))</f>
        <v>0</v>
      </c>
      <c r="E63" s="377">
        <f>IF(+I14&lt;F62,I14,D63)</f>
        <v>0</v>
      </c>
      <c r="F63" s="55">
        <f t="shared" si="34"/>
        <v>0</v>
      </c>
      <c r="G63" s="379">
        <f t="shared" si="36"/>
        <v>0</v>
      </c>
      <c r="H63" s="363">
        <f t="shared" si="37"/>
        <v>0</v>
      </c>
      <c r="I63" s="52">
        <f t="shared" si="35"/>
        <v>0</v>
      </c>
      <c r="J63" s="52"/>
      <c r="K63" s="129"/>
      <c r="L63" s="54">
        <f t="shared" si="33"/>
        <v>0</v>
      </c>
      <c r="M63" s="129"/>
      <c r="N63" s="54">
        <f t="shared" si="10"/>
        <v>0</v>
      </c>
      <c r="O63" s="54">
        <f t="shared" si="11"/>
        <v>0</v>
      </c>
      <c r="P63" s="1"/>
    </row>
    <row r="64" spans="2:16" ht="12.5">
      <c r="B64" s="7" t="str">
        <f t="shared" si="5"/>
        <v/>
      </c>
      <c r="C64" s="50">
        <f>IF(D11="","-",+C63+1)</f>
        <v>2057</v>
      </c>
      <c r="D64" s="55">
        <f>IF(F63+SUM(E$17:E63)=D$10,F63,D$10-SUM(E$17:E63))</f>
        <v>0</v>
      </c>
      <c r="E64" s="377">
        <f>IF(+I14&lt;F63,I14,D64)</f>
        <v>0</v>
      </c>
      <c r="F64" s="55">
        <f t="shared" si="34"/>
        <v>0</v>
      </c>
      <c r="G64" s="379">
        <f t="shared" si="36"/>
        <v>0</v>
      </c>
      <c r="H64" s="363">
        <f t="shared" si="37"/>
        <v>0</v>
      </c>
      <c r="I64" s="52">
        <f t="shared" si="35"/>
        <v>0</v>
      </c>
      <c r="J64" s="52"/>
      <c r="K64" s="129"/>
      <c r="L64" s="54">
        <f t="shared" si="33"/>
        <v>0</v>
      </c>
      <c r="M64" s="129"/>
      <c r="N64" s="54">
        <f t="shared" si="10"/>
        <v>0</v>
      </c>
      <c r="O64" s="54">
        <f t="shared" si="11"/>
        <v>0</v>
      </c>
      <c r="P64" s="1"/>
    </row>
    <row r="65" spans="2:16" ht="12.5">
      <c r="B65" s="7" t="str">
        <f t="shared" si="5"/>
        <v/>
      </c>
      <c r="C65" s="50">
        <f>IF(D11="","-",+C64+1)</f>
        <v>2058</v>
      </c>
      <c r="D65" s="55">
        <f>IF(F64+SUM(E$17:E64)=D$10,F64,D$10-SUM(E$17:E64))</f>
        <v>0</v>
      </c>
      <c r="E65" s="377">
        <f>IF(+I14&lt;F64,I14,D65)</f>
        <v>0</v>
      </c>
      <c r="F65" s="55">
        <f t="shared" si="34"/>
        <v>0</v>
      </c>
      <c r="G65" s="379">
        <f t="shared" si="36"/>
        <v>0</v>
      </c>
      <c r="H65" s="363">
        <f t="shared" si="37"/>
        <v>0</v>
      </c>
      <c r="I65" s="52">
        <f t="shared" si="35"/>
        <v>0</v>
      </c>
      <c r="J65" s="52"/>
      <c r="K65" s="129"/>
      <c r="L65" s="54">
        <f t="shared" si="33"/>
        <v>0</v>
      </c>
      <c r="M65" s="129"/>
      <c r="N65" s="54">
        <f t="shared" si="10"/>
        <v>0</v>
      </c>
      <c r="O65" s="54">
        <f t="shared" si="11"/>
        <v>0</v>
      </c>
      <c r="P65" s="1"/>
    </row>
    <row r="66" spans="2:16" ht="12.5">
      <c r="B66" s="7" t="str">
        <f t="shared" si="5"/>
        <v/>
      </c>
      <c r="C66" s="50">
        <f>IF(D11="","-",+C65+1)</f>
        <v>2059</v>
      </c>
      <c r="D66" s="55">
        <f>IF(F65+SUM(E$17:E65)=D$10,F65,D$10-SUM(E$17:E65))</f>
        <v>0</v>
      </c>
      <c r="E66" s="377">
        <f>IF(+I14&lt;F65,I14,D66)</f>
        <v>0</v>
      </c>
      <c r="F66" s="55">
        <f t="shared" si="34"/>
        <v>0</v>
      </c>
      <c r="G66" s="379">
        <f t="shared" si="36"/>
        <v>0</v>
      </c>
      <c r="H66" s="363">
        <f t="shared" si="37"/>
        <v>0</v>
      </c>
      <c r="I66" s="52">
        <f t="shared" si="35"/>
        <v>0</v>
      </c>
      <c r="J66" s="52"/>
      <c r="K66" s="129"/>
      <c r="L66" s="54">
        <f t="shared" si="33"/>
        <v>0</v>
      </c>
      <c r="M66" s="129"/>
      <c r="N66" s="54">
        <f t="shared" si="10"/>
        <v>0</v>
      </c>
      <c r="O66" s="54">
        <f t="shared" si="11"/>
        <v>0</v>
      </c>
      <c r="P66" s="1"/>
    </row>
    <row r="67" spans="2:16" ht="12.5">
      <c r="B67" s="7" t="str">
        <f t="shared" si="5"/>
        <v/>
      </c>
      <c r="C67" s="50">
        <f>IF(D11="","-",+C66+1)</f>
        <v>2060</v>
      </c>
      <c r="D67" s="55">
        <f>IF(F66+SUM(E$17:E66)=D$10,F66,D$10-SUM(E$17:E66))</f>
        <v>0</v>
      </c>
      <c r="E67" s="377">
        <f>IF(+I14&lt;F66,I14,D67)</f>
        <v>0</v>
      </c>
      <c r="F67" s="55">
        <f t="shared" si="34"/>
        <v>0</v>
      </c>
      <c r="G67" s="379">
        <f t="shared" si="36"/>
        <v>0</v>
      </c>
      <c r="H67" s="363">
        <f t="shared" si="37"/>
        <v>0</v>
      </c>
      <c r="I67" s="52">
        <f t="shared" si="35"/>
        <v>0</v>
      </c>
      <c r="J67" s="52"/>
      <c r="K67" s="129"/>
      <c r="L67" s="54">
        <f t="shared" si="33"/>
        <v>0</v>
      </c>
      <c r="M67" s="129"/>
      <c r="N67" s="54">
        <f t="shared" si="10"/>
        <v>0</v>
      </c>
      <c r="O67" s="54">
        <f t="shared" si="11"/>
        <v>0</v>
      </c>
      <c r="P67" s="1"/>
    </row>
    <row r="68" spans="2:16" ht="12.5">
      <c r="B68" s="7" t="str">
        <f t="shared" si="5"/>
        <v/>
      </c>
      <c r="C68" s="50">
        <f>IF(D11="","-",+C67+1)</f>
        <v>2061</v>
      </c>
      <c r="D68" s="55">
        <f>IF(F67+SUM(E$17:E67)=D$10,F67,D$10-SUM(E$17:E67))</f>
        <v>0</v>
      </c>
      <c r="E68" s="377">
        <f>IF(+I14&lt;F67,I14,D68)</f>
        <v>0</v>
      </c>
      <c r="F68" s="55">
        <f t="shared" si="34"/>
        <v>0</v>
      </c>
      <c r="G68" s="379">
        <f t="shared" si="36"/>
        <v>0</v>
      </c>
      <c r="H68" s="363">
        <f t="shared" si="37"/>
        <v>0</v>
      </c>
      <c r="I68" s="52">
        <f t="shared" si="35"/>
        <v>0</v>
      </c>
      <c r="J68" s="52"/>
      <c r="K68" s="129"/>
      <c r="L68" s="54">
        <f t="shared" si="33"/>
        <v>0</v>
      </c>
      <c r="M68" s="129"/>
      <c r="N68" s="54">
        <f t="shared" si="10"/>
        <v>0</v>
      </c>
      <c r="O68" s="54">
        <f t="shared" si="11"/>
        <v>0</v>
      </c>
      <c r="P68" s="1"/>
    </row>
    <row r="69" spans="2:16" ht="12.5">
      <c r="B69" s="7" t="str">
        <f t="shared" si="5"/>
        <v/>
      </c>
      <c r="C69" s="50">
        <f>IF(D11="","-",+C68+1)</f>
        <v>2062</v>
      </c>
      <c r="D69" s="55">
        <f>IF(F68+SUM(E$17:E68)=D$10,F68,D$10-SUM(E$17:E68))</f>
        <v>0</v>
      </c>
      <c r="E69" s="377">
        <f>IF(+I14&lt;F68,I14,D69)</f>
        <v>0</v>
      </c>
      <c r="F69" s="55">
        <f t="shared" si="34"/>
        <v>0</v>
      </c>
      <c r="G69" s="379">
        <f t="shared" si="36"/>
        <v>0</v>
      </c>
      <c r="H69" s="363">
        <f t="shared" si="37"/>
        <v>0</v>
      </c>
      <c r="I69" s="52">
        <f t="shared" si="35"/>
        <v>0</v>
      </c>
      <c r="J69" s="52"/>
      <c r="K69" s="129"/>
      <c r="L69" s="54">
        <f t="shared" si="33"/>
        <v>0</v>
      </c>
      <c r="M69" s="129"/>
      <c r="N69" s="54">
        <f t="shared" si="10"/>
        <v>0</v>
      </c>
      <c r="O69" s="54">
        <f t="shared" si="11"/>
        <v>0</v>
      </c>
      <c r="P69" s="1"/>
    </row>
    <row r="70" spans="2:16" ht="12.5">
      <c r="B70" s="7" t="str">
        <f t="shared" si="5"/>
        <v/>
      </c>
      <c r="C70" s="50">
        <f>IF(D11="","-",+C69+1)</f>
        <v>2063</v>
      </c>
      <c r="D70" s="55">
        <f>IF(F69+SUM(E$17:E69)=D$10,F69,D$10-SUM(E$17:E69))</f>
        <v>0</v>
      </c>
      <c r="E70" s="377">
        <f>IF(+I14&lt;F69,I14,D70)</f>
        <v>0</v>
      </c>
      <c r="F70" s="55">
        <f t="shared" si="34"/>
        <v>0</v>
      </c>
      <c r="G70" s="379">
        <f t="shared" si="36"/>
        <v>0</v>
      </c>
      <c r="H70" s="363">
        <f t="shared" si="37"/>
        <v>0</v>
      </c>
      <c r="I70" s="52">
        <f t="shared" si="35"/>
        <v>0</v>
      </c>
      <c r="J70" s="52"/>
      <c r="K70" s="129"/>
      <c r="L70" s="54">
        <f t="shared" si="33"/>
        <v>0</v>
      </c>
      <c r="M70" s="129"/>
      <c r="N70" s="54">
        <f t="shared" si="10"/>
        <v>0</v>
      </c>
      <c r="O70" s="54">
        <f t="shared" si="11"/>
        <v>0</v>
      </c>
      <c r="P70" s="1"/>
    </row>
    <row r="71" spans="2:16" ht="12.5">
      <c r="B71" s="7" t="str">
        <f t="shared" si="5"/>
        <v/>
      </c>
      <c r="C71" s="50">
        <f>IF(D11="","-",+C70+1)</f>
        <v>2064</v>
      </c>
      <c r="D71" s="55">
        <f>IF(F70+SUM(E$17:E70)=D$10,F70,D$10-SUM(E$17:E70))</f>
        <v>0</v>
      </c>
      <c r="E71" s="377">
        <f>IF(+I14&lt;F70,I14,D71)</f>
        <v>0</v>
      </c>
      <c r="F71" s="55">
        <f t="shared" si="34"/>
        <v>0</v>
      </c>
      <c r="G71" s="379">
        <f t="shared" si="36"/>
        <v>0</v>
      </c>
      <c r="H71" s="363">
        <f t="shared" si="37"/>
        <v>0</v>
      </c>
      <c r="I71" s="52">
        <f t="shared" si="35"/>
        <v>0</v>
      </c>
      <c r="J71" s="52"/>
      <c r="K71" s="129"/>
      <c r="L71" s="54">
        <f t="shared" si="33"/>
        <v>0</v>
      </c>
      <c r="M71" s="129"/>
      <c r="N71" s="54">
        <f t="shared" si="10"/>
        <v>0</v>
      </c>
      <c r="O71" s="54">
        <f t="shared" si="11"/>
        <v>0</v>
      </c>
      <c r="P71" s="1"/>
    </row>
    <row r="72" spans="2:16" ht="13" thickBot="1">
      <c r="B72" s="7" t="str">
        <f t="shared" si="5"/>
        <v/>
      </c>
      <c r="C72" s="59">
        <f>IF(D11="","-",+C71+1)</f>
        <v>2065</v>
      </c>
      <c r="D72" s="60">
        <f>IF(F71+SUM(E$17:E71)=D$10,F71,D$10-SUM(E$17:E71))</f>
        <v>0</v>
      </c>
      <c r="E72" s="380">
        <f>IF(+I14&lt;F71,I14,D72)</f>
        <v>0</v>
      </c>
      <c r="F72" s="60">
        <f t="shared" si="34"/>
        <v>0</v>
      </c>
      <c r="G72" s="381">
        <f t="shared" si="36"/>
        <v>0</v>
      </c>
      <c r="H72" s="361">
        <f t="shared" si="37"/>
        <v>0</v>
      </c>
      <c r="I72" s="63">
        <f t="shared" si="35"/>
        <v>0</v>
      </c>
      <c r="J72" s="52"/>
      <c r="K72" s="130"/>
      <c r="L72" s="64">
        <f t="shared" si="33"/>
        <v>0</v>
      </c>
      <c r="M72" s="130"/>
      <c r="N72" s="64">
        <f t="shared" si="10"/>
        <v>0</v>
      </c>
      <c r="O72" s="64">
        <f t="shared" si="11"/>
        <v>0</v>
      </c>
      <c r="P72" s="1"/>
    </row>
    <row r="73" spans="2:16" ht="12.5">
      <c r="C73" s="12" t="s">
        <v>78</v>
      </c>
      <c r="D73" s="292"/>
      <c r="E73" s="292">
        <f>SUM(E17:E72)</f>
        <v>160296.10000000009</v>
      </c>
      <c r="F73" s="292"/>
      <c r="G73" s="292">
        <f>SUM(G17:G72)</f>
        <v>576111.4496868602</v>
      </c>
      <c r="H73" s="292">
        <f>SUM(H17:H72)</f>
        <v>576111.4496868602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2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2:16" ht="13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48 of 77</v>
      </c>
    </row>
    <row r="84" spans="1:16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</row>
    <row r="86" spans="1:16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16289.799945394194</v>
      </c>
      <c r="N87" s="386">
        <f>IF(J92&lt;D11,0,VLOOKUP(J92,C17:O72,11))</f>
        <v>16289.799945394194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19185.82784220286</v>
      </c>
      <c r="N88" s="389">
        <f>IF(J92&lt;D11,0,VLOOKUP(J92,C99:P154,7))</f>
        <v>19185.82784220286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MINEOLA - NORTH MINEOLA 69KV CKT 1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2896.0278968086659</v>
      </c>
      <c r="N89" s="391">
        <f>+N88-N87</f>
        <v>2896.0278968086659</v>
      </c>
      <c r="O89" s="392">
        <f>+O88-O87</f>
        <v>0</v>
      </c>
      <c r="P89" s="1"/>
    </row>
    <row r="90" spans="1:16" ht="13.5" thickBot="1">
      <c r="C90" s="29"/>
      <c r="D90" s="443" t="str">
        <f>S.047!D90</f>
        <v xml:space="preserve">***Sch. 11 recovery commenced in the 2015 rate year.  Beg Bal = to depreciated balance as of 1/1/15. *** </v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</row>
    <row r="91" spans="1:16" ht="13.5" thickBot="1">
      <c r="C91" s="75" t="s">
        <v>85</v>
      </c>
      <c r="D91" s="91" t="str">
        <f>+D9</f>
        <v>TP2007166</v>
      </c>
      <c r="E91" s="76"/>
      <c r="F91" s="76"/>
      <c r="G91" s="76"/>
      <c r="H91" s="76"/>
      <c r="I91" s="76"/>
      <c r="J91" s="76"/>
    </row>
    <row r="92" spans="1:16" ht="13">
      <c r="C92" s="34" t="s">
        <v>51</v>
      </c>
      <c r="D92" s="427">
        <v>160296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</row>
    <row r="93" spans="1:16" ht="12.5">
      <c r="C93" s="34" t="s">
        <v>54</v>
      </c>
      <c r="D93" s="88">
        <f>D11</f>
        <v>2010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88">
        <f>D12</f>
        <v>3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3643.090909090909</v>
      </c>
      <c r="K96" s="292"/>
      <c r="L96" s="292"/>
      <c r="M96" s="292"/>
      <c r="N96" s="292"/>
      <c r="O96" s="292"/>
      <c r="P96" s="1"/>
    </row>
    <row r="97" spans="1:16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</row>
    <row r="99" spans="1:16" ht="12.5">
      <c r="C99" s="50">
        <f>IF(D93= "","-",D93)</f>
        <v>2010</v>
      </c>
      <c r="D99" s="12"/>
      <c r="E99" s="378"/>
      <c r="F99" s="55"/>
      <c r="G99" s="83"/>
      <c r="H99" s="415"/>
      <c r="I99" s="416"/>
      <c r="J99" s="54"/>
      <c r="K99" s="54"/>
      <c r="L99" s="112"/>
      <c r="M99" s="53">
        <f t="shared" ref="M99:M130" si="38">IF(L99&lt;&gt;0,+H99-L99,0)</f>
        <v>0</v>
      </c>
      <c r="N99" s="112"/>
      <c r="O99" s="53">
        <f t="shared" ref="O99:O130" si="39">IF(N99&lt;&gt;0,+I99-N99,0)</f>
        <v>0</v>
      </c>
      <c r="P99" s="53">
        <f t="shared" ref="P99:P130" si="40">+O99-M99</f>
        <v>0</v>
      </c>
    </row>
    <row r="100" spans="1:16" ht="12.5">
      <c r="B100" s="7" t="str">
        <f>IF(D100=F99,"","IU")</f>
        <v/>
      </c>
      <c r="C100" s="50">
        <f>IF(D93="","-",+C99+1)</f>
        <v>2011</v>
      </c>
      <c r="D100" s="12"/>
      <c r="E100" s="377"/>
      <c r="F100" s="55"/>
      <c r="G100" s="55"/>
      <c r="H100" s="379"/>
      <c r="I100" s="398"/>
      <c r="J100" s="54"/>
      <c r="K100" s="54"/>
      <c r="L100" s="113"/>
      <c r="M100" s="54">
        <f t="shared" si="38"/>
        <v>0</v>
      </c>
      <c r="N100" s="113"/>
      <c r="O100" s="54">
        <f t="shared" si="39"/>
        <v>0</v>
      </c>
      <c r="P100" s="54">
        <f t="shared" si="40"/>
        <v>0</v>
      </c>
    </row>
    <row r="101" spans="1:16" ht="12.5">
      <c r="B101" s="7" t="str">
        <f t="shared" ref="B101:B154" si="41">IF(D101=F100,"","IU")</f>
        <v/>
      </c>
      <c r="C101" s="50">
        <f>IF(D93="","-",+C100+1)</f>
        <v>2012</v>
      </c>
      <c r="D101" s="12"/>
      <c r="E101" s="377"/>
      <c r="F101" s="55"/>
      <c r="G101" s="55"/>
      <c r="H101" s="379"/>
      <c r="I101" s="398"/>
      <c r="J101" s="54"/>
      <c r="K101" s="54"/>
      <c r="L101" s="113"/>
      <c r="M101" s="54">
        <f t="shared" si="38"/>
        <v>0</v>
      </c>
      <c r="N101" s="113"/>
      <c r="O101" s="54">
        <f t="shared" si="39"/>
        <v>0</v>
      </c>
      <c r="P101" s="54">
        <f t="shared" si="40"/>
        <v>0</v>
      </c>
    </row>
    <row r="102" spans="1:16" ht="12.5">
      <c r="B102" s="7" t="str">
        <f t="shared" si="41"/>
        <v/>
      </c>
      <c r="C102" s="50">
        <f>IF(D93="","-",+C101+1)</f>
        <v>2013</v>
      </c>
      <c r="D102" s="12"/>
      <c r="E102" s="377"/>
      <c r="F102" s="55"/>
      <c r="G102" s="55"/>
      <c r="H102" s="379"/>
      <c r="I102" s="398"/>
      <c r="J102" s="54"/>
      <c r="K102" s="54"/>
      <c r="L102" s="113"/>
      <c r="M102" s="54">
        <f t="shared" si="38"/>
        <v>0</v>
      </c>
      <c r="N102" s="113"/>
      <c r="O102" s="54">
        <f t="shared" si="39"/>
        <v>0</v>
      </c>
      <c r="P102" s="54">
        <f t="shared" si="40"/>
        <v>0</v>
      </c>
    </row>
    <row r="103" spans="1:16" ht="12.5">
      <c r="B103" s="7" t="str">
        <f t="shared" si="41"/>
        <v/>
      </c>
      <c r="C103" s="50">
        <f>IF(D93="","-",+C102+1)</f>
        <v>2014</v>
      </c>
      <c r="D103" s="12"/>
      <c r="E103" s="377"/>
      <c r="F103" s="55"/>
      <c r="G103" s="55"/>
      <c r="H103" s="379"/>
      <c r="I103" s="398"/>
      <c r="J103" s="54"/>
      <c r="K103" s="54"/>
      <c r="L103" s="113"/>
      <c r="M103" s="54">
        <f t="shared" si="38"/>
        <v>0</v>
      </c>
      <c r="N103" s="113"/>
      <c r="O103" s="54">
        <f t="shared" si="39"/>
        <v>0</v>
      </c>
      <c r="P103" s="54">
        <f t="shared" si="40"/>
        <v>0</v>
      </c>
    </row>
    <row r="104" spans="1:16" ht="12.5">
      <c r="B104" s="7" t="str">
        <f t="shared" si="41"/>
        <v>IU</v>
      </c>
      <c r="C104" s="50">
        <f>IF(D93="","-",+C103+1)</f>
        <v>2015</v>
      </c>
      <c r="D104" s="428">
        <v>142167.37440476194</v>
      </c>
      <c r="E104" s="429">
        <v>3384.9374858276651</v>
      </c>
      <c r="F104" s="430">
        <v>138782.43691893428</v>
      </c>
      <c r="G104" s="430">
        <v>140474.90566184811</v>
      </c>
      <c r="H104" s="432">
        <v>21895.158174484655</v>
      </c>
      <c r="I104" s="433">
        <v>21895.158174484655</v>
      </c>
      <c r="J104" s="54">
        <f>+I104-H104</f>
        <v>0</v>
      </c>
      <c r="K104" s="54"/>
      <c r="L104" s="113">
        <f t="shared" ref="L104:L109" si="42">+H104</f>
        <v>21895.158174484655</v>
      </c>
      <c r="M104" s="54">
        <f t="shared" si="38"/>
        <v>0</v>
      </c>
      <c r="N104" s="113">
        <f t="shared" ref="N104:N109" si="43">+I104</f>
        <v>21895.158174484655</v>
      </c>
      <c r="O104" s="54">
        <f t="shared" si="39"/>
        <v>0</v>
      </c>
      <c r="P104" s="54">
        <f t="shared" si="40"/>
        <v>0</v>
      </c>
    </row>
    <row r="105" spans="1:16" ht="12.5">
      <c r="B105" s="7" t="str">
        <f t="shared" si="41"/>
        <v>IU</v>
      </c>
      <c r="C105" s="50">
        <f>IF(D93="","-",+C104+1)</f>
        <v>2016</v>
      </c>
      <c r="D105" s="428">
        <v>156911.06251417234</v>
      </c>
      <c r="E105" s="429">
        <v>3727.8139534883721</v>
      </c>
      <c r="F105" s="430">
        <v>153183.24856068398</v>
      </c>
      <c r="G105" s="430">
        <v>155047.15553742816</v>
      </c>
      <c r="H105" s="432">
        <v>23411.048533108711</v>
      </c>
      <c r="I105" s="433">
        <v>23411.048533108711</v>
      </c>
      <c r="J105" s="54">
        <f>+I105-H105</f>
        <v>0</v>
      </c>
      <c r="K105" s="54"/>
      <c r="L105" s="113">
        <f t="shared" si="42"/>
        <v>23411.048533108711</v>
      </c>
      <c r="M105" s="54">
        <f t="shared" ref="M105:M110" si="44">IF(L105&lt;&gt;0,+H105-L105,0)</f>
        <v>0</v>
      </c>
      <c r="N105" s="113">
        <f t="shared" si="43"/>
        <v>23411.048533108711</v>
      </c>
      <c r="O105" s="54">
        <f>IF(N105&lt;&gt;0,+I105-N105,0)</f>
        <v>0</v>
      </c>
      <c r="P105" s="54">
        <f>+O105-M105</f>
        <v>0</v>
      </c>
    </row>
    <row r="106" spans="1:16" ht="12.5">
      <c r="B106" s="7" t="str">
        <f t="shared" si="41"/>
        <v/>
      </c>
      <c r="C106" s="50">
        <f>IF(D93="","-",+C105+1)</f>
        <v>2017</v>
      </c>
      <c r="D106" s="428">
        <v>153183.24856068398</v>
      </c>
      <c r="E106" s="429">
        <v>3816.5714285714284</v>
      </c>
      <c r="F106" s="430">
        <v>149366.67713211256</v>
      </c>
      <c r="G106" s="430">
        <v>151274.96284639827</v>
      </c>
      <c r="H106" s="432">
        <v>22192.161676613654</v>
      </c>
      <c r="I106" s="433">
        <v>22192.161676613654</v>
      </c>
      <c r="J106" s="54">
        <f t="shared" ref="J106:J154" si="45">+I106-H106</f>
        <v>0</v>
      </c>
      <c r="K106" s="54"/>
      <c r="L106" s="113">
        <f t="shared" si="42"/>
        <v>22192.161676613654</v>
      </c>
      <c r="M106" s="54">
        <f t="shared" si="44"/>
        <v>0</v>
      </c>
      <c r="N106" s="113">
        <f t="shared" si="43"/>
        <v>22192.161676613654</v>
      </c>
      <c r="O106" s="54">
        <f>IF(N106&lt;&gt;0,+I106-N106,0)</f>
        <v>0</v>
      </c>
      <c r="P106" s="54">
        <f>+O106-M106</f>
        <v>0</v>
      </c>
    </row>
    <row r="107" spans="1:16" ht="12.5">
      <c r="B107" s="7" t="str">
        <f t="shared" si="41"/>
        <v/>
      </c>
      <c r="C107" s="50">
        <f>IF(D93="","-",+C106+1)</f>
        <v>2018</v>
      </c>
      <c r="D107" s="428">
        <v>149366.67713211256</v>
      </c>
      <c r="E107" s="429">
        <v>3816.5714285714284</v>
      </c>
      <c r="F107" s="430">
        <v>145550.10570354114</v>
      </c>
      <c r="G107" s="430">
        <v>147458.39141782685</v>
      </c>
      <c r="H107" s="432">
        <v>19388.853779903409</v>
      </c>
      <c r="I107" s="433">
        <v>19388.853779903409</v>
      </c>
      <c r="J107" s="54">
        <f t="shared" si="45"/>
        <v>0</v>
      </c>
      <c r="K107" s="54"/>
      <c r="L107" s="113">
        <f t="shared" si="42"/>
        <v>19388.853779903409</v>
      </c>
      <c r="M107" s="54">
        <f t="shared" si="44"/>
        <v>0</v>
      </c>
      <c r="N107" s="113">
        <f t="shared" si="43"/>
        <v>19388.853779903409</v>
      </c>
      <c r="O107" s="54">
        <f>IF(N107&lt;&gt;0,+I107-N107,0)</f>
        <v>0</v>
      </c>
      <c r="P107" s="54">
        <f t="shared" si="40"/>
        <v>0</v>
      </c>
    </row>
    <row r="108" spans="1:16" ht="12.5">
      <c r="B108" s="7" t="str">
        <f t="shared" si="41"/>
        <v/>
      </c>
      <c r="C108" s="50">
        <f>IF(D93="","-",+C107+1)</f>
        <v>2019</v>
      </c>
      <c r="D108" s="428">
        <v>145550.10570354114</v>
      </c>
      <c r="E108" s="429">
        <v>3727.8139534883721</v>
      </c>
      <c r="F108" s="430">
        <v>141822.29175005277</v>
      </c>
      <c r="G108" s="430">
        <v>143686.19872679695</v>
      </c>
      <c r="H108" s="432">
        <v>19108.063195756004</v>
      </c>
      <c r="I108" s="433">
        <v>19108.063195756004</v>
      </c>
      <c r="J108" s="54">
        <f t="shared" si="45"/>
        <v>0</v>
      </c>
      <c r="K108" s="54"/>
      <c r="L108" s="113">
        <f t="shared" si="42"/>
        <v>19108.063195756004</v>
      </c>
      <c r="M108" s="54">
        <f t="shared" si="44"/>
        <v>0</v>
      </c>
      <c r="N108" s="113">
        <f t="shared" si="43"/>
        <v>19108.063195756004</v>
      </c>
      <c r="O108" s="54">
        <f t="shared" si="39"/>
        <v>0</v>
      </c>
      <c r="P108" s="54">
        <f t="shared" si="40"/>
        <v>0</v>
      </c>
    </row>
    <row r="109" spans="1:16" ht="12.5">
      <c r="B109" s="7" t="str">
        <f t="shared" si="41"/>
        <v/>
      </c>
      <c r="C109" s="50">
        <f>IF(D93="","-",+C108+1)</f>
        <v>2020</v>
      </c>
      <c r="D109" s="428">
        <v>141822.29175005277</v>
      </c>
      <c r="E109" s="429">
        <v>3816.5714285714284</v>
      </c>
      <c r="F109" s="430">
        <v>138005.72032148135</v>
      </c>
      <c r="G109" s="430">
        <v>139914.00603576706</v>
      </c>
      <c r="H109" s="432">
        <v>18867.657278370214</v>
      </c>
      <c r="I109" s="433">
        <v>18867.657278370214</v>
      </c>
      <c r="J109" s="54">
        <f t="shared" si="45"/>
        <v>0</v>
      </c>
      <c r="K109" s="54"/>
      <c r="L109" s="113">
        <f t="shared" si="42"/>
        <v>18867.657278370214</v>
      </c>
      <c r="M109" s="54">
        <f t="shared" si="44"/>
        <v>0</v>
      </c>
      <c r="N109" s="113">
        <f t="shared" si="43"/>
        <v>18867.657278370214</v>
      </c>
      <c r="O109" s="54">
        <f t="shared" si="39"/>
        <v>0</v>
      </c>
      <c r="P109" s="54">
        <f t="shared" si="40"/>
        <v>0</v>
      </c>
    </row>
    <row r="110" spans="1:16" ht="12.5">
      <c r="B110" s="7" t="str">
        <f t="shared" si="41"/>
        <v/>
      </c>
      <c r="C110" s="50">
        <f>IF(D93="","-",+C109+1)</f>
        <v>2021</v>
      </c>
      <c r="D110" s="428">
        <v>138005.72032148135</v>
      </c>
      <c r="E110" s="429">
        <v>3909.6585365853657</v>
      </c>
      <c r="F110" s="430">
        <v>134096.06178489598</v>
      </c>
      <c r="G110" s="430">
        <v>136050.89105318865</v>
      </c>
      <c r="H110" s="432">
        <v>19353.370181681992</v>
      </c>
      <c r="I110" s="433">
        <v>19353.370181681992</v>
      </c>
      <c r="J110" s="54">
        <f t="shared" si="45"/>
        <v>0</v>
      </c>
      <c r="K110" s="54"/>
      <c r="L110" s="113">
        <f t="shared" ref="L110" si="46">+H110</f>
        <v>19353.370181681992</v>
      </c>
      <c r="M110" s="54">
        <f t="shared" si="44"/>
        <v>0</v>
      </c>
      <c r="N110" s="113">
        <f t="shared" ref="N110" si="47">+I110</f>
        <v>19353.370181681992</v>
      </c>
      <c r="O110" s="54">
        <f t="shared" ref="O110" si="48">IF(N110&lt;&gt;0,+I110-N110,0)</f>
        <v>0</v>
      </c>
      <c r="P110" s="54">
        <f t="shared" si="40"/>
        <v>0</v>
      </c>
    </row>
    <row r="111" spans="1:16" ht="13">
      <c r="B111" s="7" t="str">
        <f t="shared" si="41"/>
        <v/>
      </c>
      <c r="C111" s="459">
        <f>IF(D93="","-",+C110+1)</f>
        <v>2022</v>
      </c>
      <c r="D111" s="12">
        <v>134096.06178489598</v>
      </c>
      <c r="E111" s="377">
        <v>3816.5714285714284</v>
      </c>
      <c r="F111" s="55">
        <v>130279.49035632455</v>
      </c>
      <c r="G111" s="55">
        <v>132187.77607061027</v>
      </c>
      <c r="H111" s="379">
        <v>19343.062482398549</v>
      </c>
      <c r="I111" s="398">
        <v>19343.062482398549</v>
      </c>
      <c r="J111" s="54">
        <f t="shared" si="45"/>
        <v>0</v>
      </c>
      <c r="K111" s="54"/>
      <c r="L111" s="129"/>
      <c r="M111" s="54">
        <f t="shared" si="38"/>
        <v>0</v>
      </c>
      <c r="N111" s="129"/>
      <c r="O111" s="54">
        <f t="shared" si="39"/>
        <v>0</v>
      </c>
      <c r="P111" s="54">
        <f t="shared" si="40"/>
        <v>0</v>
      </c>
    </row>
    <row r="112" spans="1:16" ht="12.5">
      <c r="B112" s="7" t="str">
        <f t="shared" si="41"/>
        <v/>
      </c>
      <c r="C112" s="50">
        <f>IF(D93="","-",+C111+1)</f>
        <v>2023</v>
      </c>
      <c r="D112" s="12">
        <f>IF(F111+SUM(E$99:E111)=D$92,F111,D$92-SUM(E$99:E111))</f>
        <v>130279.49035632455</v>
      </c>
      <c r="E112" s="377">
        <f t="shared" ref="E112:E154" si="49">IF(+$J$96&lt;F111,$J$96,D112)</f>
        <v>3643.090909090909</v>
      </c>
      <c r="F112" s="55">
        <f t="shared" ref="F112:F154" si="50">+D112-E112</f>
        <v>126636.39944723363</v>
      </c>
      <c r="G112" s="55">
        <f t="shared" ref="G112:G154" si="51">+(F112+D112)/2</f>
        <v>128457.94490177909</v>
      </c>
      <c r="H112" s="379">
        <f t="shared" ref="H112:H154" si="52">+J$94*G112+E112</f>
        <v>19639.4886190422</v>
      </c>
      <c r="I112" s="398">
        <f t="shared" ref="I112:I154" si="53">+J$95*G112+E112</f>
        <v>19639.4886190422</v>
      </c>
      <c r="J112" s="54">
        <f t="shared" si="45"/>
        <v>0</v>
      </c>
      <c r="K112" s="54"/>
      <c r="L112" s="129"/>
      <c r="M112" s="54">
        <f t="shared" si="38"/>
        <v>0</v>
      </c>
      <c r="N112" s="129"/>
      <c r="O112" s="54">
        <f t="shared" si="39"/>
        <v>0</v>
      </c>
      <c r="P112" s="54">
        <f t="shared" si="40"/>
        <v>0</v>
      </c>
    </row>
    <row r="113" spans="2:16" ht="12.5">
      <c r="B113" s="7" t="str">
        <f t="shared" si="41"/>
        <v/>
      </c>
      <c r="C113" s="50">
        <f>IF(D93="","-",+C112+1)</f>
        <v>2024</v>
      </c>
      <c r="D113" s="12">
        <f>IF(F112+SUM(E$99:E112)=D$92,F112,D$92-SUM(E$99:E112))</f>
        <v>126636.39944723363</v>
      </c>
      <c r="E113" s="377">
        <f t="shared" si="49"/>
        <v>3643.090909090909</v>
      </c>
      <c r="F113" s="55">
        <f t="shared" si="50"/>
        <v>122993.30853814272</v>
      </c>
      <c r="G113" s="55">
        <f t="shared" si="51"/>
        <v>124814.85399268818</v>
      </c>
      <c r="H113" s="379">
        <f t="shared" si="52"/>
        <v>19185.82784220286</v>
      </c>
      <c r="I113" s="398">
        <f t="shared" si="53"/>
        <v>19185.82784220286</v>
      </c>
      <c r="J113" s="54">
        <f t="shared" si="45"/>
        <v>0</v>
      </c>
      <c r="K113" s="54"/>
      <c r="L113" s="129"/>
      <c r="M113" s="54">
        <f t="shared" si="38"/>
        <v>0</v>
      </c>
      <c r="N113" s="129"/>
      <c r="O113" s="54">
        <f t="shared" si="39"/>
        <v>0</v>
      </c>
      <c r="P113" s="54">
        <f t="shared" si="40"/>
        <v>0</v>
      </c>
    </row>
    <row r="114" spans="2:16" ht="12.5">
      <c r="B114" s="7" t="str">
        <f t="shared" si="41"/>
        <v/>
      </c>
      <c r="C114" s="50">
        <f>IF(D93="","-",+C113+1)</f>
        <v>2025</v>
      </c>
      <c r="D114" s="12">
        <f>IF(F113+SUM(E$99:E113)=D$92,F113,D$92-SUM(E$99:E113))</f>
        <v>122993.30853814272</v>
      </c>
      <c r="E114" s="377">
        <f t="shared" si="49"/>
        <v>3643.090909090909</v>
      </c>
      <c r="F114" s="55">
        <f t="shared" si="50"/>
        <v>119350.21762905181</v>
      </c>
      <c r="G114" s="55">
        <f t="shared" si="51"/>
        <v>121171.76308359727</v>
      </c>
      <c r="H114" s="379">
        <f t="shared" si="52"/>
        <v>18732.167065363523</v>
      </c>
      <c r="I114" s="398">
        <f t="shared" si="53"/>
        <v>18732.167065363523</v>
      </c>
      <c r="J114" s="54">
        <f t="shared" si="45"/>
        <v>0</v>
      </c>
      <c r="K114" s="54"/>
      <c r="L114" s="129"/>
      <c r="M114" s="54">
        <f t="shared" si="38"/>
        <v>0</v>
      </c>
      <c r="N114" s="129"/>
      <c r="O114" s="54">
        <f t="shared" si="39"/>
        <v>0</v>
      </c>
      <c r="P114" s="54">
        <f t="shared" si="40"/>
        <v>0</v>
      </c>
    </row>
    <row r="115" spans="2:16" ht="12.5">
      <c r="B115" s="7" t="str">
        <f t="shared" si="41"/>
        <v/>
      </c>
      <c r="C115" s="50">
        <f>IF(D93="","-",+C114+1)</f>
        <v>2026</v>
      </c>
      <c r="D115" s="12">
        <f>IF(F114+SUM(E$99:E114)=D$92,F114,D$92-SUM(E$99:E114))</f>
        <v>119350.21762905181</v>
      </c>
      <c r="E115" s="377">
        <f t="shared" si="49"/>
        <v>3643.090909090909</v>
      </c>
      <c r="F115" s="55">
        <f t="shared" si="50"/>
        <v>115707.1267199609</v>
      </c>
      <c r="G115" s="55">
        <f t="shared" si="51"/>
        <v>117528.67217450636</v>
      </c>
      <c r="H115" s="379">
        <f t="shared" si="52"/>
        <v>18278.506288524182</v>
      </c>
      <c r="I115" s="398">
        <f t="shared" si="53"/>
        <v>18278.506288524182</v>
      </c>
      <c r="J115" s="54">
        <f t="shared" si="45"/>
        <v>0</v>
      </c>
      <c r="K115" s="54"/>
      <c r="L115" s="129"/>
      <c r="M115" s="54">
        <f t="shared" si="38"/>
        <v>0</v>
      </c>
      <c r="N115" s="129"/>
      <c r="O115" s="54">
        <f t="shared" si="39"/>
        <v>0</v>
      </c>
      <c r="P115" s="54">
        <f t="shared" si="40"/>
        <v>0</v>
      </c>
    </row>
    <row r="116" spans="2:16" ht="12.5">
      <c r="B116" s="7" t="str">
        <f t="shared" si="41"/>
        <v/>
      </c>
      <c r="C116" s="50">
        <f>IF(D93="","-",+C115+1)</f>
        <v>2027</v>
      </c>
      <c r="D116" s="12">
        <f>IF(F115+SUM(E$99:E115)=D$92,F115,D$92-SUM(E$99:E115))</f>
        <v>115707.1267199609</v>
      </c>
      <c r="E116" s="377">
        <f t="shared" si="49"/>
        <v>3643.090909090909</v>
      </c>
      <c r="F116" s="55">
        <f t="shared" si="50"/>
        <v>112064.03581086999</v>
      </c>
      <c r="G116" s="55">
        <f t="shared" si="51"/>
        <v>113885.58126541544</v>
      </c>
      <c r="H116" s="379">
        <f t="shared" si="52"/>
        <v>17824.845511684842</v>
      </c>
      <c r="I116" s="398">
        <f t="shared" si="53"/>
        <v>17824.845511684842</v>
      </c>
      <c r="J116" s="54">
        <f t="shared" si="45"/>
        <v>0</v>
      </c>
      <c r="K116" s="54"/>
      <c r="L116" s="129"/>
      <c r="M116" s="54">
        <f t="shared" si="38"/>
        <v>0</v>
      </c>
      <c r="N116" s="129"/>
      <c r="O116" s="54">
        <f t="shared" si="39"/>
        <v>0</v>
      </c>
      <c r="P116" s="54">
        <f t="shared" si="40"/>
        <v>0</v>
      </c>
    </row>
    <row r="117" spans="2:16" ht="12.5">
      <c r="B117" s="7" t="str">
        <f t="shared" si="41"/>
        <v/>
      </c>
      <c r="C117" s="50">
        <f>IF(D93="","-",+C116+1)</f>
        <v>2028</v>
      </c>
      <c r="D117" s="12">
        <f>IF(F116+SUM(E$99:E116)=D$92,F116,D$92-SUM(E$99:E116))</f>
        <v>112064.03581086999</v>
      </c>
      <c r="E117" s="377">
        <f t="shared" si="49"/>
        <v>3643.090909090909</v>
      </c>
      <c r="F117" s="55">
        <f t="shared" si="50"/>
        <v>108420.94490177908</v>
      </c>
      <c r="G117" s="55">
        <f t="shared" si="51"/>
        <v>110242.49035632453</v>
      </c>
      <c r="H117" s="379">
        <f t="shared" si="52"/>
        <v>17371.184734845501</v>
      </c>
      <c r="I117" s="398">
        <f t="shared" si="53"/>
        <v>17371.184734845501</v>
      </c>
      <c r="J117" s="54">
        <f t="shared" si="45"/>
        <v>0</v>
      </c>
      <c r="K117" s="54"/>
      <c r="L117" s="129"/>
      <c r="M117" s="54">
        <f t="shared" si="38"/>
        <v>0</v>
      </c>
      <c r="N117" s="129"/>
      <c r="O117" s="54">
        <f t="shared" si="39"/>
        <v>0</v>
      </c>
      <c r="P117" s="54">
        <f t="shared" si="40"/>
        <v>0</v>
      </c>
    </row>
    <row r="118" spans="2:16" ht="12.5">
      <c r="B118" s="7" t="str">
        <f t="shared" si="41"/>
        <v/>
      </c>
      <c r="C118" s="50">
        <f>IF(D93="","-",+C117+1)</f>
        <v>2029</v>
      </c>
      <c r="D118" s="12">
        <f>IF(F117+SUM(E$99:E117)=D$92,F117,D$92-SUM(E$99:E117))</f>
        <v>108420.94490177908</v>
      </c>
      <c r="E118" s="377">
        <f t="shared" si="49"/>
        <v>3643.090909090909</v>
      </c>
      <c r="F118" s="55">
        <f t="shared" si="50"/>
        <v>104777.85399268816</v>
      </c>
      <c r="G118" s="55">
        <f t="shared" si="51"/>
        <v>106599.39944723362</v>
      </c>
      <c r="H118" s="379">
        <f t="shared" si="52"/>
        <v>16917.523958006161</v>
      </c>
      <c r="I118" s="398">
        <f t="shared" si="53"/>
        <v>16917.523958006161</v>
      </c>
      <c r="J118" s="54">
        <f t="shared" si="45"/>
        <v>0</v>
      </c>
      <c r="K118" s="54"/>
      <c r="L118" s="129"/>
      <c r="M118" s="54">
        <f t="shared" si="38"/>
        <v>0</v>
      </c>
      <c r="N118" s="129"/>
      <c r="O118" s="54">
        <f t="shared" si="39"/>
        <v>0</v>
      </c>
      <c r="P118" s="54">
        <f t="shared" si="40"/>
        <v>0</v>
      </c>
    </row>
    <row r="119" spans="2:16" ht="12.5">
      <c r="B119" s="7" t="str">
        <f t="shared" si="41"/>
        <v/>
      </c>
      <c r="C119" s="50">
        <f>IF(D93="","-",+C118+1)</f>
        <v>2030</v>
      </c>
      <c r="D119" s="12">
        <f>IF(F118+SUM(E$99:E118)=D$92,F118,D$92-SUM(E$99:E118))</f>
        <v>104777.85399268816</v>
      </c>
      <c r="E119" s="377">
        <f t="shared" si="49"/>
        <v>3643.090909090909</v>
      </c>
      <c r="F119" s="55">
        <f t="shared" si="50"/>
        <v>101134.76308359725</v>
      </c>
      <c r="G119" s="55">
        <f t="shared" si="51"/>
        <v>102956.30853814271</v>
      </c>
      <c r="H119" s="379">
        <f t="shared" si="52"/>
        <v>16463.86318116682</v>
      </c>
      <c r="I119" s="398">
        <f t="shared" si="53"/>
        <v>16463.86318116682</v>
      </c>
      <c r="J119" s="54">
        <f t="shared" si="45"/>
        <v>0</v>
      </c>
      <c r="K119" s="54"/>
      <c r="L119" s="129"/>
      <c r="M119" s="54">
        <f t="shared" si="38"/>
        <v>0</v>
      </c>
      <c r="N119" s="129"/>
      <c r="O119" s="54">
        <f t="shared" si="39"/>
        <v>0</v>
      </c>
      <c r="P119" s="54">
        <f t="shared" si="40"/>
        <v>0</v>
      </c>
    </row>
    <row r="120" spans="2:16" ht="12.5">
      <c r="B120" s="7" t="str">
        <f t="shared" si="41"/>
        <v/>
      </c>
      <c r="C120" s="50">
        <f>IF(D93="","-",+C119+1)</f>
        <v>2031</v>
      </c>
      <c r="D120" s="12">
        <f>IF(F119+SUM(E$99:E119)=D$92,F119,D$92-SUM(E$99:E119))</f>
        <v>101134.76308359725</v>
      </c>
      <c r="E120" s="377">
        <f t="shared" si="49"/>
        <v>3643.090909090909</v>
      </c>
      <c r="F120" s="55">
        <f t="shared" si="50"/>
        <v>97491.672174506341</v>
      </c>
      <c r="G120" s="55">
        <f t="shared" si="51"/>
        <v>99313.217629051796</v>
      </c>
      <c r="H120" s="379">
        <f t="shared" si="52"/>
        <v>16010.202404327483</v>
      </c>
      <c r="I120" s="398">
        <f t="shared" si="53"/>
        <v>16010.202404327483</v>
      </c>
      <c r="J120" s="54">
        <f t="shared" si="45"/>
        <v>0</v>
      </c>
      <c r="K120" s="54"/>
      <c r="L120" s="129"/>
      <c r="M120" s="54">
        <f t="shared" si="38"/>
        <v>0</v>
      </c>
      <c r="N120" s="129"/>
      <c r="O120" s="54">
        <f t="shared" si="39"/>
        <v>0</v>
      </c>
      <c r="P120" s="54">
        <f t="shared" si="40"/>
        <v>0</v>
      </c>
    </row>
    <row r="121" spans="2:16" ht="12.5">
      <c r="B121" s="7" t="str">
        <f t="shared" si="41"/>
        <v/>
      </c>
      <c r="C121" s="50">
        <f>IF(D93="","-",+C120+1)</f>
        <v>2032</v>
      </c>
      <c r="D121" s="12">
        <f>IF(F120+SUM(E$99:E120)=D$92,F120,D$92-SUM(E$99:E120))</f>
        <v>97491.672174506341</v>
      </c>
      <c r="E121" s="377">
        <f t="shared" si="49"/>
        <v>3643.090909090909</v>
      </c>
      <c r="F121" s="55">
        <f t="shared" si="50"/>
        <v>93848.581265415429</v>
      </c>
      <c r="G121" s="55">
        <f t="shared" si="51"/>
        <v>95670.126719960885</v>
      </c>
      <c r="H121" s="379">
        <f t="shared" si="52"/>
        <v>15556.541627488143</v>
      </c>
      <c r="I121" s="398">
        <f t="shared" si="53"/>
        <v>15556.541627488143</v>
      </c>
      <c r="J121" s="54">
        <f t="shared" si="45"/>
        <v>0</v>
      </c>
      <c r="K121" s="54"/>
      <c r="L121" s="129"/>
      <c r="M121" s="54">
        <f t="shared" si="38"/>
        <v>0</v>
      </c>
      <c r="N121" s="129"/>
      <c r="O121" s="54">
        <f t="shared" si="39"/>
        <v>0</v>
      </c>
      <c r="P121" s="54">
        <f t="shared" si="40"/>
        <v>0</v>
      </c>
    </row>
    <row r="122" spans="2:16" ht="12.5">
      <c r="B122" s="7" t="str">
        <f t="shared" si="41"/>
        <v/>
      </c>
      <c r="C122" s="50">
        <f>IF(D93="","-",+C121+1)</f>
        <v>2033</v>
      </c>
      <c r="D122" s="12">
        <f>IF(F121+SUM(E$99:E121)=D$92,F121,D$92-SUM(E$99:E121))</f>
        <v>93848.581265415429</v>
      </c>
      <c r="E122" s="377">
        <f t="shared" si="49"/>
        <v>3643.090909090909</v>
      </c>
      <c r="F122" s="55">
        <f t="shared" si="50"/>
        <v>90205.490356324517</v>
      </c>
      <c r="G122" s="55">
        <f t="shared" si="51"/>
        <v>92027.035810869973</v>
      </c>
      <c r="H122" s="379">
        <f t="shared" si="52"/>
        <v>15102.880850648802</v>
      </c>
      <c r="I122" s="398">
        <f t="shared" si="53"/>
        <v>15102.880850648802</v>
      </c>
      <c r="J122" s="54">
        <f t="shared" si="45"/>
        <v>0</v>
      </c>
      <c r="K122" s="54"/>
      <c r="L122" s="129"/>
      <c r="M122" s="54">
        <f t="shared" si="38"/>
        <v>0</v>
      </c>
      <c r="N122" s="129"/>
      <c r="O122" s="54">
        <f t="shared" si="39"/>
        <v>0</v>
      </c>
      <c r="P122" s="54">
        <f t="shared" si="40"/>
        <v>0</v>
      </c>
    </row>
    <row r="123" spans="2:16" ht="12.5">
      <c r="B123" s="7" t="str">
        <f t="shared" si="41"/>
        <v/>
      </c>
      <c r="C123" s="50">
        <f>IF(D93="","-",+C122+1)</f>
        <v>2034</v>
      </c>
      <c r="D123" s="12">
        <f>IF(F122+SUM(E$99:E122)=D$92,F122,D$92-SUM(E$99:E122))</f>
        <v>90205.490356324517</v>
      </c>
      <c r="E123" s="377">
        <f t="shared" si="49"/>
        <v>3643.090909090909</v>
      </c>
      <c r="F123" s="55">
        <f t="shared" si="50"/>
        <v>86562.399447233605</v>
      </c>
      <c r="G123" s="55">
        <f t="shared" si="51"/>
        <v>88383.944901779061</v>
      </c>
      <c r="H123" s="379">
        <f t="shared" si="52"/>
        <v>14649.220073809462</v>
      </c>
      <c r="I123" s="398">
        <f t="shared" si="53"/>
        <v>14649.220073809462</v>
      </c>
      <c r="J123" s="54">
        <f t="shared" si="45"/>
        <v>0</v>
      </c>
      <c r="K123" s="54"/>
      <c r="L123" s="129"/>
      <c r="M123" s="54">
        <f t="shared" si="38"/>
        <v>0</v>
      </c>
      <c r="N123" s="129"/>
      <c r="O123" s="54">
        <f t="shared" si="39"/>
        <v>0</v>
      </c>
      <c r="P123" s="54">
        <f t="shared" si="40"/>
        <v>0</v>
      </c>
    </row>
    <row r="124" spans="2:16" ht="12.5">
      <c r="B124" s="7" t="str">
        <f t="shared" si="41"/>
        <v/>
      </c>
      <c r="C124" s="50">
        <f>IF(D93="","-",+C123+1)</f>
        <v>2035</v>
      </c>
      <c r="D124" s="12">
        <f>IF(F123+SUM(E$99:E123)=D$92,F123,D$92-SUM(E$99:E123))</f>
        <v>86562.399447233605</v>
      </c>
      <c r="E124" s="377">
        <f t="shared" si="49"/>
        <v>3643.090909090909</v>
      </c>
      <c r="F124" s="55">
        <f t="shared" si="50"/>
        <v>82919.308538142694</v>
      </c>
      <c r="G124" s="55">
        <f t="shared" si="51"/>
        <v>84740.853992688149</v>
      </c>
      <c r="H124" s="379">
        <f t="shared" si="52"/>
        <v>14195.559296970121</v>
      </c>
      <c r="I124" s="398">
        <f t="shared" si="53"/>
        <v>14195.559296970121</v>
      </c>
      <c r="J124" s="54">
        <f t="shared" si="45"/>
        <v>0</v>
      </c>
      <c r="K124" s="54"/>
      <c r="L124" s="129"/>
      <c r="M124" s="54">
        <f t="shared" si="38"/>
        <v>0</v>
      </c>
      <c r="N124" s="129"/>
      <c r="O124" s="54">
        <f t="shared" si="39"/>
        <v>0</v>
      </c>
      <c r="P124" s="54">
        <f t="shared" si="40"/>
        <v>0</v>
      </c>
    </row>
    <row r="125" spans="2:16" ht="12.5">
      <c r="B125" s="7" t="str">
        <f t="shared" si="41"/>
        <v/>
      </c>
      <c r="C125" s="50">
        <f>IF(D93="","-",+C124+1)</f>
        <v>2036</v>
      </c>
      <c r="D125" s="12">
        <f>IF(F124+SUM(E$99:E124)=D$92,F124,D$92-SUM(E$99:E124))</f>
        <v>82919.308538142694</v>
      </c>
      <c r="E125" s="377">
        <f t="shared" si="49"/>
        <v>3643.090909090909</v>
      </c>
      <c r="F125" s="55">
        <f t="shared" si="50"/>
        <v>79276.217629051782</v>
      </c>
      <c r="G125" s="55">
        <f t="shared" si="51"/>
        <v>81097.763083597238</v>
      </c>
      <c r="H125" s="379">
        <f t="shared" si="52"/>
        <v>13741.898520130781</v>
      </c>
      <c r="I125" s="398">
        <f t="shared" si="53"/>
        <v>13741.898520130781</v>
      </c>
      <c r="J125" s="54">
        <f t="shared" si="45"/>
        <v>0</v>
      </c>
      <c r="K125" s="54"/>
      <c r="L125" s="129"/>
      <c r="M125" s="54">
        <f t="shared" si="38"/>
        <v>0</v>
      </c>
      <c r="N125" s="129"/>
      <c r="O125" s="54">
        <f t="shared" si="39"/>
        <v>0</v>
      </c>
      <c r="P125" s="54">
        <f t="shared" si="40"/>
        <v>0</v>
      </c>
    </row>
    <row r="126" spans="2:16" ht="12.5">
      <c r="B126" s="7" t="str">
        <f t="shared" si="41"/>
        <v/>
      </c>
      <c r="C126" s="50">
        <f>IF(D93="","-",+C125+1)</f>
        <v>2037</v>
      </c>
      <c r="D126" s="12">
        <f>IF(F125+SUM(E$99:E125)=D$92,F125,D$92-SUM(E$99:E125))</f>
        <v>79276.217629051782</v>
      </c>
      <c r="E126" s="377">
        <f t="shared" si="49"/>
        <v>3643.090909090909</v>
      </c>
      <c r="F126" s="55">
        <f t="shared" si="50"/>
        <v>75633.12671996087</v>
      </c>
      <c r="G126" s="55">
        <f t="shared" si="51"/>
        <v>77454.672174506326</v>
      </c>
      <c r="H126" s="379">
        <f t="shared" si="52"/>
        <v>13288.23774329144</v>
      </c>
      <c r="I126" s="398">
        <f t="shared" si="53"/>
        <v>13288.23774329144</v>
      </c>
      <c r="J126" s="54">
        <f t="shared" si="45"/>
        <v>0</v>
      </c>
      <c r="K126" s="54"/>
      <c r="L126" s="129"/>
      <c r="M126" s="54">
        <f t="shared" si="38"/>
        <v>0</v>
      </c>
      <c r="N126" s="129"/>
      <c r="O126" s="54">
        <f t="shared" si="39"/>
        <v>0</v>
      </c>
      <c r="P126" s="54">
        <f t="shared" si="40"/>
        <v>0</v>
      </c>
    </row>
    <row r="127" spans="2:16" ht="12.5">
      <c r="B127" s="7" t="str">
        <f t="shared" si="41"/>
        <v/>
      </c>
      <c r="C127" s="50">
        <f>IF(D93="","-",+C126+1)</f>
        <v>2038</v>
      </c>
      <c r="D127" s="12">
        <f>IF(F126+SUM(E$99:E126)=D$92,F126,D$92-SUM(E$99:E126))</f>
        <v>75633.12671996087</v>
      </c>
      <c r="E127" s="377">
        <f t="shared" si="49"/>
        <v>3643.090909090909</v>
      </c>
      <c r="F127" s="55">
        <f t="shared" si="50"/>
        <v>71990.035810869958</v>
      </c>
      <c r="G127" s="55">
        <f t="shared" si="51"/>
        <v>73811.581265415414</v>
      </c>
      <c r="H127" s="379">
        <f t="shared" si="52"/>
        <v>12834.576966452103</v>
      </c>
      <c r="I127" s="398">
        <f t="shared" si="53"/>
        <v>12834.576966452103</v>
      </c>
      <c r="J127" s="54">
        <f t="shared" si="45"/>
        <v>0</v>
      </c>
      <c r="K127" s="54"/>
      <c r="L127" s="129"/>
      <c r="M127" s="54">
        <f t="shared" si="38"/>
        <v>0</v>
      </c>
      <c r="N127" s="129"/>
      <c r="O127" s="54">
        <f t="shared" si="39"/>
        <v>0</v>
      </c>
      <c r="P127" s="54">
        <f t="shared" si="40"/>
        <v>0</v>
      </c>
    </row>
    <row r="128" spans="2:16" ht="12.5">
      <c r="B128" s="7" t="str">
        <f t="shared" si="41"/>
        <v/>
      </c>
      <c r="C128" s="50">
        <f>IF(D93="","-",+C127+1)</f>
        <v>2039</v>
      </c>
      <c r="D128" s="12">
        <f>IF(F127+SUM(E$99:E127)=D$92,F127,D$92-SUM(E$99:E127))</f>
        <v>71990.035810869958</v>
      </c>
      <c r="E128" s="377">
        <f t="shared" si="49"/>
        <v>3643.090909090909</v>
      </c>
      <c r="F128" s="55">
        <f t="shared" si="50"/>
        <v>68346.944901779047</v>
      </c>
      <c r="G128" s="55">
        <f t="shared" si="51"/>
        <v>70168.490356324502</v>
      </c>
      <c r="H128" s="379">
        <f t="shared" si="52"/>
        <v>12380.916189612763</v>
      </c>
      <c r="I128" s="398">
        <f t="shared" si="53"/>
        <v>12380.916189612763</v>
      </c>
      <c r="J128" s="54">
        <f t="shared" si="45"/>
        <v>0</v>
      </c>
      <c r="K128" s="54"/>
      <c r="L128" s="129"/>
      <c r="M128" s="54">
        <f t="shared" si="38"/>
        <v>0</v>
      </c>
      <c r="N128" s="129"/>
      <c r="O128" s="54">
        <f t="shared" si="39"/>
        <v>0</v>
      </c>
      <c r="P128" s="54">
        <f t="shared" si="40"/>
        <v>0</v>
      </c>
    </row>
    <row r="129" spans="2:16" ht="12.5">
      <c r="B129" s="7" t="str">
        <f t="shared" si="41"/>
        <v/>
      </c>
      <c r="C129" s="50">
        <f>IF(D93="","-",+C128+1)</f>
        <v>2040</v>
      </c>
      <c r="D129" s="12">
        <f>IF(F128+SUM(E$99:E128)=D$92,F128,D$92-SUM(E$99:E128))</f>
        <v>68346.944901779047</v>
      </c>
      <c r="E129" s="377">
        <f t="shared" si="49"/>
        <v>3643.090909090909</v>
      </c>
      <c r="F129" s="55">
        <f t="shared" si="50"/>
        <v>64703.853992688135</v>
      </c>
      <c r="G129" s="55">
        <f t="shared" si="51"/>
        <v>66525.399447233591</v>
      </c>
      <c r="H129" s="379">
        <f t="shared" si="52"/>
        <v>11927.255412773422</v>
      </c>
      <c r="I129" s="398">
        <f t="shared" si="53"/>
        <v>11927.255412773422</v>
      </c>
      <c r="J129" s="54">
        <f t="shared" si="45"/>
        <v>0</v>
      </c>
      <c r="K129" s="54"/>
      <c r="L129" s="129"/>
      <c r="M129" s="54">
        <f t="shared" si="38"/>
        <v>0</v>
      </c>
      <c r="N129" s="129"/>
      <c r="O129" s="54">
        <f t="shared" si="39"/>
        <v>0</v>
      </c>
      <c r="P129" s="54">
        <f t="shared" si="40"/>
        <v>0</v>
      </c>
    </row>
    <row r="130" spans="2:16" ht="12.5">
      <c r="B130" s="7" t="str">
        <f t="shared" si="41"/>
        <v/>
      </c>
      <c r="C130" s="50">
        <f>IF(D93="","-",+C129+1)</f>
        <v>2041</v>
      </c>
      <c r="D130" s="12">
        <f>IF(F129+SUM(E$99:E129)=D$92,F129,D$92-SUM(E$99:E129))</f>
        <v>64703.853992688135</v>
      </c>
      <c r="E130" s="377">
        <f t="shared" si="49"/>
        <v>3643.090909090909</v>
      </c>
      <c r="F130" s="55">
        <f t="shared" si="50"/>
        <v>61060.763083597223</v>
      </c>
      <c r="G130" s="55">
        <f t="shared" si="51"/>
        <v>62882.308538142679</v>
      </c>
      <c r="H130" s="379">
        <f t="shared" si="52"/>
        <v>11473.594635934081</v>
      </c>
      <c r="I130" s="398">
        <f t="shared" si="53"/>
        <v>11473.594635934081</v>
      </c>
      <c r="J130" s="54">
        <f t="shared" si="45"/>
        <v>0</v>
      </c>
      <c r="K130" s="54"/>
      <c r="L130" s="129"/>
      <c r="M130" s="54">
        <f t="shared" si="38"/>
        <v>0</v>
      </c>
      <c r="N130" s="129"/>
      <c r="O130" s="54">
        <f t="shared" si="39"/>
        <v>0</v>
      </c>
      <c r="P130" s="54">
        <f t="shared" si="40"/>
        <v>0</v>
      </c>
    </row>
    <row r="131" spans="2:16" ht="12.5">
      <c r="B131" s="7" t="str">
        <f t="shared" si="41"/>
        <v/>
      </c>
      <c r="C131" s="50">
        <f>IF(D93="","-",+C130+1)</f>
        <v>2042</v>
      </c>
      <c r="D131" s="12">
        <f>IF(F130+SUM(E$99:E130)=D$92,F130,D$92-SUM(E$99:E130))</f>
        <v>61060.763083597223</v>
      </c>
      <c r="E131" s="377">
        <f t="shared" si="49"/>
        <v>3643.090909090909</v>
      </c>
      <c r="F131" s="55">
        <f t="shared" si="50"/>
        <v>57417.672174506311</v>
      </c>
      <c r="G131" s="55">
        <f t="shared" si="51"/>
        <v>59239.217629051767</v>
      </c>
      <c r="H131" s="379">
        <f t="shared" si="52"/>
        <v>11019.933859094741</v>
      </c>
      <c r="I131" s="398">
        <f t="shared" si="53"/>
        <v>11019.933859094741</v>
      </c>
      <c r="J131" s="54">
        <f t="shared" si="45"/>
        <v>0</v>
      </c>
      <c r="K131" s="54"/>
      <c r="L131" s="129"/>
      <c r="M131" s="54">
        <f t="shared" ref="M131:M154" si="54">IF(L541&lt;&gt;0,+H541-L541,0)</f>
        <v>0</v>
      </c>
      <c r="N131" s="129"/>
      <c r="O131" s="54">
        <f t="shared" ref="O131:O154" si="55">IF(N541&lt;&gt;0,+I541-N541,0)</f>
        <v>0</v>
      </c>
      <c r="P131" s="54">
        <f t="shared" ref="P131:P154" si="56">+O541-M541</f>
        <v>0</v>
      </c>
    </row>
    <row r="132" spans="2:16" ht="12.5">
      <c r="B132" s="7" t="str">
        <f t="shared" si="41"/>
        <v/>
      </c>
      <c r="C132" s="50">
        <f>IF(D93="","-",+C131+1)</f>
        <v>2043</v>
      </c>
      <c r="D132" s="12">
        <f>IF(F131+SUM(E$99:E131)=D$92,F131,D$92-SUM(E$99:E131))</f>
        <v>57417.672174506311</v>
      </c>
      <c r="E132" s="377">
        <f t="shared" si="49"/>
        <v>3643.090909090909</v>
      </c>
      <c r="F132" s="55">
        <f t="shared" si="50"/>
        <v>53774.5812654154</v>
      </c>
      <c r="G132" s="55">
        <f t="shared" si="51"/>
        <v>55596.126719960856</v>
      </c>
      <c r="H132" s="379">
        <f t="shared" si="52"/>
        <v>10566.273082255402</v>
      </c>
      <c r="I132" s="398">
        <f t="shared" si="53"/>
        <v>10566.273082255402</v>
      </c>
      <c r="J132" s="54">
        <f t="shared" si="45"/>
        <v>0</v>
      </c>
      <c r="K132" s="54"/>
      <c r="L132" s="129"/>
      <c r="M132" s="54">
        <f t="shared" si="54"/>
        <v>0</v>
      </c>
      <c r="N132" s="129"/>
      <c r="O132" s="54">
        <f t="shared" si="55"/>
        <v>0</v>
      </c>
      <c r="P132" s="54">
        <f t="shared" si="56"/>
        <v>0</v>
      </c>
    </row>
    <row r="133" spans="2:16" ht="12.5">
      <c r="B133" s="7" t="str">
        <f t="shared" si="41"/>
        <v/>
      </c>
      <c r="C133" s="50">
        <f>IF(D93="","-",+C132+1)</f>
        <v>2044</v>
      </c>
      <c r="D133" s="12">
        <f>IF(F132+SUM(E$99:E132)=D$92,F132,D$92-SUM(E$99:E132))</f>
        <v>53774.5812654154</v>
      </c>
      <c r="E133" s="377">
        <f t="shared" si="49"/>
        <v>3643.090909090909</v>
      </c>
      <c r="F133" s="55">
        <f t="shared" si="50"/>
        <v>50131.490356324488</v>
      </c>
      <c r="G133" s="55">
        <f t="shared" si="51"/>
        <v>51953.035810869944</v>
      </c>
      <c r="H133" s="379">
        <f t="shared" si="52"/>
        <v>10112.612305416062</v>
      </c>
      <c r="I133" s="398">
        <f t="shared" si="53"/>
        <v>10112.612305416062</v>
      </c>
      <c r="J133" s="54">
        <f t="shared" si="45"/>
        <v>0</v>
      </c>
      <c r="K133" s="54"/>
      <c r="L133" s="129"/>
      <c r="M133" s="54">
        <f t="shared" si="54"/>
        <v>0</v>
      </c>
      <c r="N133" s="129"/>
      <c r="O133" s="54">
        <f t="shared" si="55"/>
        <v>0</v>
      </c>
      <c r="P133" s="54">
        <f t="shared" si="56"/>
        <v>0</v>
      </c>
    </row>
    <row r="134" spans="2:16" ht="12.5">
      <c r="B134" s="7" t="str">
        <f t="shared" si="41"/>
        <v/>
      </c>
      <c r="C134" s="50">
        <f>IF(D93="","-",+C133+1)</f>
        <v>2045</v>
      </c>
      <c r="D134" s="12">
        <f>IF(F133+SUM(E$99:E133)=D$92,F133,D$92-SUM(E$99:E133))</f>
        <v>50131.490356324488</v>
      </c>
      <c r="E134" s="377">
        <f t="shared" si="49"/>
        <v>3643.090909090909</v>
      </c>
      <c r="F134" s="55">
        <f t="shared" si="50"/>
        <v>46488.399447233576</v>
      </c>
      <c r="G134" s="55">
        <f t="shared" si="51"/>
        <v>48309.944901779032</v>
      </c>
      <c r="H134" s="379">
        <f t="shared" si="52"/>
        <v>9658.9515285767229</v>
      </c>
      <c r="I134" s="398">
        <f t="shared" si="53"/>
        <v>9658.9515285767229</v>
      </c>
      <c r="J134" s="54">
        <f t="shared" si="45"/>
        <v>0</v>
      </c>
      <c r="K134" s="54"/>
      <c r="L134" s="129"/>
      <c r="M134" s="54">
        <f t="shared" si="54"/>
        <v>0</v>
      </c>
      <c r="N134" s="129"/>
      <c r="O134" s="54">
        <f t="shared" si="55"/>
        <v>0</v>
      </c>
      <c r="P134" s="54">
        <f t="shared" si="56"/>
        <v>0</v>
      </c>
    </row>
    <row r="135" spans="2:16" ht="12.5">
      <c r="B135" s="7" t="str">
        <f t="shared" si="41"/>
        <v/>
      </c>
      <c r="C135" s="50">
        <f>IF(D93="","-",+C134+1)</f>
        <v>2046</v>
      </c>
      <c r="D135" s="12">
        <f>IF(F134+SUM(E$99:E134)=D$92,F134,D$92-SUM(E$99:E134))</f>
        <v>46488.399447233576</v>
      </c>
      <c r="E135" s="377">
        <f t="shared" si="49"/>
        <v>3643.090909090909</v>
      </c>
      <c r="F135" s="55">
        <f t="shared" si="50"/>
        <v>42845.308538142664</v>
      </c>
      <c r="G135" s="55">
        <f t="shared" si="51"/>
        <v>44666.85399268812</v>
      </c>
      <c r="H135" s="379">
        <f t="shared" si="52"/>
        <v>9205.2907517373824</v>
      </c>
      <c r="I135" s="398">
        <f t="shared" si="53"/>
        <v>9205.2907517373824</v>
      </c>
      <c r="J135" s="54">
        <f t="shared" si="45"/>
        <v>0</v>
      </c>
      <c r="K135" s="54"/>
      <c r="L135" s="129"/>
      <c r="M135" s="54">
        <f t="shared" si="54"/>
        <v>0</v>
      </c>
      <c r="N135" s="129"/>
      <c r="O135" s="54">
        <f t="shared" si="55"/>
        <v>0</v>
      </c>
      <c r="P135" s="54">
        <f t="shared" si="56"/>
        <v>0</v>
      </c>
    </row>
    <row r="136" spans="2:16" ht="12.5">
      <c r="B136" s="7" t="str">
        <f t="shared" si="41"/>
        <v/>
      </c>
      <c r="C136" s="50">
        <f>IF(D93="","-",+C135+1)</f>
        <v>2047</v>
      </c>
      <c r="D136" s="12">
        <f>IF(F135+SUM(E$99:E135)=D$92,F135,D$92-SUM(E$99:E135))</f>
        <v>42845.308538142664</v>
      </c>
      <c r="E136" s="377">
        <f t="shared" si="49"/>
        <v>3643.090909090909</v>
      </c>
      <c r="F136" s="55">
        <f t="shared" si="50"/>
        <v>39202.217629051753</v>
      </c>
      <c r="G136" s="55">
        <f t="shared" si="51"/>
        <v>41023.763083597209</v>
      </c>
      <c r="H136" s="379">
        <f t="shared" si="52"/>
        <v>8751.6299748980418</v>
      </c>
      <c r="I136" s="398">
        <f t="shared" si="53"/>
        <v>8751.6299748980418</v>
      </c>
      <c r="J136" s="54">
        <f t="shared" si="45"/>
        <v>0</v>
      </c>
      <c r="K136" s="54"/>
      <c r="L136" s="129"/>
      <c r="M136" s="54">
        <f t="shared" si="54"/>
        <v>0</v>
      </c>
      <c r="N136" s="129"/>
      <c r="O136" s="54">
        <f t="shared" si="55"/>
        <v>0</v>
      </c>
      <c r="P136" s="54">
        <f t="shared" si="56"/>
        <v>0</v>
      </c>
    </row>
    <row r="137" spans="2:16" ht="12.5">
      <c r="B137" s="7" t="str">
        <f t="shared" si="41"/>
        <v/>
      </c>
      <c r="C137" s="50">
        <f>IF(D93="","-",+C136+1)</f>
        <v>2048</v>
      </c>
      <c r="D137" s="12">
        <f>IF(F136+SUM(E$99:E136)=D$92,F136,D$92-SUM(E$99:E136))</f>
        <v>39202.217629051753</v>
      </c>
      <c r="E137" s="377">
        <f t="shared" si="49"/>
        <v>3643.090909090909</v>
      </c>
      <c r="F137" s="55">
        <f t="shared" si="50"/>
        <v>35559.126719960841</v>
      </c>
      <c r="G137" s="55">
        <f t="shared" si="51"/>
        <v>37380.672174506297</v>
      </c>
      <c r="H137" s="379">
        <f t="shared" si="52"/>
        <v>8297.9691980587013</v>
      </c>
      <c r="I137" s="398">
        <f t="shared" si="53"/>
        <v>8297.9691980587013</v>
      </c>
      <c r="J137" s="54">
        <f t="shared" si="45"/>
        <v>0</v>
      </c>
      <c r="K137" s="54"/>
      <c r="L137" s="129"/>
      <c r="M137" s="54">
        <f t="shared" si="54"/>
        <v>0</v>
      </c>
      <c r="N137" s="129"/>
      <c r="O137" s="54">
        <f t="shared" si="55"/>
        <v>0</v>
      </c>
      <c r="P137" s="54">
        <f t="shared" si="56"/>
        <v>0</v>
      </c>
    </row>
    <row r="138" spans="2:16" ht="12.5">
      <c r="B138" s="7" t="str">
        <f t="shared" si="41"/>
        <v/>
      </c>
      <c r="C138" s="50">
        <f>IF(D93="","-",+C137+1)</f>
        <v>2049</v>
      </c>
      <c r="D138" s="12">
        <f>IF(F137+SUM(E$99:E137)=D$92,F137,D$92-SUM(E$99:E137))</f>
        <v>35559.126719960841</v>
      </c>
      <c r="E138" s="377">
        <f t="shared" si="49"/>
        <v>3643.090909090909</v>
      </c>
      <c r="F138" s="55">
        <f t="shared" si="50"/>
        <v>31916.035810869933</v>
      </c>
      <c r="G138" s="55">
        <f t="shared" si="51"/>
        <v>33737.581265415385</v>
      </c>
      <c r="H138" s="379">
        <f t="shared" si="52"/>
        <v>7844.3084212193626</v>
      </c>
      <c r="I138" s="398">
        <f t="shared" si="53"/>
        <v>7844.3084212193626</v>
      </c>
      <c r="J138" s="54">
        <f t="shared" si="45"/>
        <v>0</v>
      </c>
      <c r="K138" s="54"/>
      <c r="L138" s="129"/>
      <c r="M138" s="54">
        <f t="shared" si="54"/>
        <v>0</v>
      </c>
      <c r="N138" s="129"/>
      <c r="O138" s="54">
        <f t="shared" si="55"/>
        <v>0</v>
      </c>
      <c r="P138" s="54">
        <f t="shared" si="56"/>
        <v>0</v>
      </c>
    </row>
    <row r="139" spans="2:16" ht="12.5">
      <c r="B139" s="7" t="str">
        <f t="shared" si="41"/>
        <v/>
      </c>
      <c r="C139" s="50">
        <f>IF(D93="","-",+C138+1)</f>
        <v>2050</v>
      </c>
      <c r="D139" s="12">
        <f>IF(F138+SUM(E$99:E138)=D$92,F138,D$92-SUM(E$99:E138))</f>
        <v>31916.035810869933</v>
      </c>
      <c r="E139" s="377">
        <f t="shared" si="49"/>
        <v>3643.090909090909</v>
      </c>
      <c r="F139" s="55">
        <f t="shared" si="50"/>
        <v>28272.944901779025</v>
      </c>
      <c r="G139" s="55">
        <f t="shared" si="51"/>
        <v>30094.490356324481</v>
      </c>
      <c r="H139" s="379">
        <f t="shared" si="52"/>
        <v>7390.6476443800238</v>
      </c>
      <c r="I139" s="398">
        <f t="shared" si="53"/>
        <v>7390.6476443800238</v>
      </c>
      <c r="J139" s="54">
        <f t="shared" si="45"/>
        <v>0</v>
      </c>
      <c r="K139" s="54"/>
      <c r="L139" s="129"/>
      <c r="M139" s="54">
        <f t="shared" si="54"/>
        <v>0</v>
      </c>
      <c r="N139" s="129"/>
      <c r="O139" s="54">
        <f t="shared" si="55"/>
        <v>0</v>
      </c>
      <c r="P139" s="54">
        <f t="shared" si="56"/>
        <v>0</v>
      </c>
    </row>
    <row r="140" spans="2:16" ht="12.5">
      <c r="B140" s="7" t="str">
        <f t="shared" si="41"/>
        <v/>
      </c>
      <c r="C140" s="50">
        <f>IF(D93="","-",+C139+1)</f>
        <v>2051</v>
      </c>
      <c r="D140" s="12">
        <f>IF(F139+SUM(E$99:E139)=D$92,F139,D$92-SUM(E$99:E139))</f>
        <v>28272.944901779025</v>
      </c>
      <c r="E140" s="377">
        <f t="shared" si="49"/>
        <v>3643.090909090909</v>
      </c>
      <c r="F140" s="55">
        <f t="shared" si="50"/>
        <v>24629.853992688117</v>
      </c>
      <c r="G140" s="55">
        <f t="shared" si="51"/>
        <v>26451.399447233569</v>
      </c>
      <c r="H140" s="379">
        <f t="shared" si="52"/>
        <v>6936.9868675406833</v>
      </c>
      <c r="I140" s="398">
        <f t="shared" si="53"/>
        <v>6936.9868675406833</v>
      </c>
      <c r="J140" s="54">
        <f t="shared" si="45"/>
        <v>0</v>
      </c>
      <c r="K140" s="54"/>
      <c r="L140" s="129"/>
      <c r="M140" s="54">
        <f t="shared" si="54"/>
        <v>0</v>
      </c>
      <c r="N140" s="129"/>
      <c r="O140" s="54">
        <f t="shared" si="55"/>
        <v>0</v>
      </c>
      <c r="P140" s="54">
        <f t="shared" si="56"/>
        <v>0</v>
      </c>
    </row>
    <row r="141" spans="2:16" ht="12.5">
      <c r="B141" s="7" t="str">
        <f t="shared" si="41"/>
        <v/>
      </c>
      <c r="C141" s="50">
        <f>IF(D93="","-",+C140+1)</f>
        <v>2052</v>
      </c>
      <c r="D141" s="12">
        <f>IF(F140+SUM(E$99:E140)=D$92,F140,D$92-SUM(E$99:E140))</f>
        <v>24629.853992688117</v>
      </c>
      <c r="E141" s="377">
        <f t="shared" si="49"/>
        <v>3643.090909090909</v>
      </c>
      <c r="F141" s="55">
        <f t="shared" si="50"/>
        <v>20986.763083597209</v>
      </c>
      <c r="G141" s="55">
        <f t="shared" si="51"/>
        <v>22808.308538142664</v>
      </c>
      <c r="H141" s="379">
        <f t="shared" si="52"/>
        <v>6483.3260907013446</v>
      </c>
      <c r="I141" s="398">
        <f t="shared" si="53"/>
        <v>6483.3260907013446</v>
      </c>
      <c r="J141" s="54">
        <f t="shared" si="45"/>
        <v>0</v>
      </c>
      <c r="K141" s="54"/>
      <c r="L141" s="129"/>
      <c r="M141" s="54">
        <f t="shared" si="54"/>
        <v>0</v>
      </c>
      <c r="N141" s="129"/>
      <c r="O141" s="54">
        <f t="shared" si="55"/>
        <v>0</v>
      </c>
      <c r="P141" s="54">
        <f t="shared" si="56"/>
        <v>0</v>
      </c>
    </row>
    <row r="142" spans="2:16" ht="12.5">
      <c r="B142" s="7" t="str">
        <f t="shared" si="41"/>
        <v/>
      </c>
      <c r="C142" s="50">
        <f>IF(D93="","-",+C141+1)</f>
        <v>2053</v>
      </c>
      <c r="D142" s="12">
        <f>IF(F141+SUM(E$99:E141)=D$92,F141,D$92-SUM(E$99:E141))</f>
        <v>20986.763083597209</v>
      </c>
      <c r="E142" s="377">
        <f t="shared" si="49"/>
        <v>3643.090909090909</v>
      </c>
      <c r="F142" s="55">
        <f t="shared" si="50"/>
        <v>17343.672174506301</v>
      </c>
      <c r="G142" s="55">
        <f t="shared" si="51"/>
        <v>19165.217629051753</v>
      </c>
      <c r="H142" s="379">
        <f t="shared" si="52"/>
        <v>6029.665313862004</v>
      </c>
      <c r="I142" s="398">
        <f t="shared" si="53"/>
        <v>6029.665313862004</v>
      </c>
      <c r="J142" s="54">
        <f t="shared" si="45"/>
        <v>0</v>
      </c>
      <c r="K142" s="54"/>
      <c r="L142" s="129"/>
      <c r="M142" s="54">
        <f t="shared" si="54"/>
        <v>0</v>
      </c>
      <c r="N142" s="129"/>
      <c r="O142" s="54">
        <f t="shared" si="55"/>
        <v>0</v>
      </c>
      <c r="P142" s="54">
        <f t="shared" si="56"/>
        <v>0</v>
      </c>
    </row>
    <row r="143" spans="2:16" ht="12.5">
      <c r="B143" s="7" t="str">
        <f t="shared" si="41"/>
        <v/>
      </c>
      <c r="C143" s="50">
        <f>IF(D93="","-",+C142+1)</f>
        <v>2054</v>
      </c>
      <c r="D143" s="12">
        <f>IF(F142+SUM(E$99:E142)=D$92,F142,D$92-SUM(E$99:E142))</f>
        <v>17343.672174506301</v>
      </c>
      <c r="E143" s="377">
        <f t="shared" si="49"/>
        <v>3643.090909090909</v>
      </c>
      <c r="F143" s="55">
        <f t="shared" si="50"/>
        <v>13700.581265415392</v>
      </c>
      <c r="G143" s="55">
        <f t="shared" si="51"/>
        <v>15522.126719960846</v>
      </c>
      <c r="H143" s="379">
        <f t="shared" si="52"/>
        <v>5576.0045370226653</v>
      </c>
      <c r="I143" s="398">
        <f t="shared" si="53"/>
        <v>5576.0045370226653</v>
      </c>
      <c r="J143" s="54">
        <f t="shared" si="45"/>
        <v>0</v>
      </c>
      <c r="K143" s="54"/>
      <c r="L143" s="129"/>
      <c r="M143" s="54">
        <f t="shared" si="54"/>
        <v>0</v>
      </c>
      <c r="N143" s="129"/>
      <c r="O143" s="54">
        <f t="shared" si="55"/>
        <v>0</v>
      </c>
      <c r="P143" s="54">
        <f t="shared" si="56"/>
        <v>0</v>
      </c>
    </row>
    <row r="144" spans="2:16" ht="12.5">
      <c r="B144" s="7" t="str">
        <f t="shared" si="41"/>
        <v/>
      </c>
      <c r="C144" s="50">
        <f>IF(D93="","-",+C143+1)</f>
        <v>2055</v>
      </c>
      <c r="D144" s="12">
        <f>IF(F143+SUM(E$99:E143)=D$92,F143,D$92-SUM(E$99:E143))</f>
        <v>13700.581265415392</v>
      </c>
      <c r="E144" s="377">
        <f t="shared" si="49"/>
        <v>3643.090909090909</v>
      </c>
      <c r="F144" s="55">
        <f t="shared" si="50"/>
        <v>10057.490356324484</v>
      </c>
      <c r="G144" s="55">
        <f t="shared" si="51"/>
        <v>11879.035810869938</v>
      </c>
      <c r="H144" s="379">
        <f t="shared" si="52"/>
        <v>5122.3437601833257</v>
      </c>
      <c r="I144" s="398">
        <f t="shared" si="53"/>
        <v>5122.3437601833257</v>
      </c>
      <c r="J144" s="54">
        <f t="shared" si="45"/>
        <v>0</v>
      </c>
      <c r="K144" s="54"/>
      <c r="L144" s="129"/>
      <c r="M144" s="54">
        <f t="shared" si="54"/>
        <v>0</v>
      </c>
      <c r="N144" s="129"/>
      <c r="O144" s="54">
        <f t="shared" si="55"/>
        <v>0</v>
      </c>
      <c r="P144" s="54">
        <f t="shared" si="56"/>
        <v>0</v>
      </c>
    </row>
    <row r="145" spans="2:16" ht="12.5">
      <c r="B145" s="7" t="str">
        <f t="shared" si="41"/>
        <v/>
      </c>
      <c r="C145" s="50">
        <f>IF(D93="","-",+C144+1)</f>
        <v>2056</v>
      </c>
      <c r="D145" s="12">
        <f>IF(F144+SUM(E$99:E144)=D$92,F144,D$92-SUM(E$99:E144))</f>
        <v>10057.490356324484</v>
      </c>
      <c r="E145" s="377">
        <f t="shared" si="49"/>
        <v>3643.090909090909</v>
      </c>
      <c r="F145" s="55">
        <f t="shared" si="50"/>
        <v>6414.3994472335753</v>
      </c>
      <c r="G145" s="55">
        <f t="shared" si="51"/>
        <v>8235.9449017790303</v>
      </c>
      <c r="H145" s="379">
        <f t="shared" si="52"/>
        <v>4668.6829833439861</v>
      </c>
      <c r="I145" s="398">
        <f t="shared" si="53"/>
        <v>4668.6829833439861</v>
      </c>
      <c r="J145" s="54">
        <f t="shared" si="45"/>
        <v>0</v>
      </c>
      <c r="K145" s="54"/>
      <c r="L145" s="129"/>
      <c r="M145" s="54">
        <f t="shared" si="54"/>
        <v>0</v>
      </c>
      <c r="N145" s="129"/>
      <c r="O145" s="54">
        <f t="shared" si="55"/>
        <v>0</v>
      </c>
      <c r="P145" s="54">
        <f t="shared" si="56"/>
        <v>0</v>
      </c>
    </row>
    <row r="146" spans="2:16" ht="12.5">
      <c r="B146" s="7" t="str">
        <f t="shared" si="41"/>
        <v/>
      </c>
      <c r="C146" s="50">
        <f>IF(D93="","-",+C145+1)</f>
        <v>2057</v>
      </c>
      <c r="D146" s="12">
        <f>IF(F145+SUM(E$99:E145)=D$92,F145,D$92-SUM(E$99:E145))</f>
        <v>6414.3994472335753</v>
      </c>
      <c r="E146" s="377">
        <f t="shared" si="49"/>
        <v>3643.090909090909</v>
      </c>
      <c r="F146" s="55">
        <f t="shared" si="50"/>
        <v>2771.3085381426663</v>
      </c>
      <c r="G146" s="55">
        <f t="shared" si="51"/>
        <v>4592.8539926881203</v>
      </c>
      <c r="H146" s="379">
        <f t="shared" si="52"/>
        <v>4215.0222065046464</v>
      </c>
      <c r="I146" s="398">
        <f t="shared" si="53"/>
        <v>4215.0222065046464</v>
      </c>
      <c r="J146" s="54">
        <f t="shared" si="45"/>
        <v>0</v>
      </c>
      <c r="K146" s="54"/>
      <c r="L146" s="129"/>
      <c r="M146" s="54">
        <f t="shared" si="54"/>
        <v>0</v>
      </c>
      <c r="N146" s="129"/>
      <c r="O146" s="54">
        <f t="shared" si="55"/>
        <v>0</v>
      </c>
      <c r="P146" s="54">
        <f t="shared" si="56"/>
        <v>0</v>
      </c>
    </row>
    <row r="147" spans="2:16" ht="12.5">
      <c r="B147" s="7" t="str">
        <f t="shared" si="41"/>
        <v/>
      </c>
      <c r="C147" s="50">
        <f>IF(D93="","-",+C146+1)</f>
        <v>2058</v>
      </c>
      <c r="D147" s="12">
        <f>IF(F146+SUM(E$99:E146)=D$92,F146,D$92-SUM(E$99:E146))</f>
        <v>2771.3085381426663</v>
      </c>
      <c r="E147" s="377">
        <f t="shared" si="49"/>
        <v>2771.3085381426663</v>
      </c>
      <c r="F147" s="55">
        <f t="shared" si="50"/>
        <v>0</v>
      </c>
      <c r="G147" s="55">
        <f t="shared" si="51"/>
        <v>1385.6542690713331</v>
      </c>
      <c r="H147" s="379">
        <f t="shared" si="52"/>
        <v>2943.8589926396999</v>
      </c>
      <c r="I147" s="398">
        <f t="shared" si="53"/>
        <v>2943.8589926396999</v>
      </c>
      <c r="J147" s="54">
        <f t="shared" si="45"/>
        <v>0</v>
      </c>
      <c r="K147" s="54"/>
      <c r="L147" s="129"/>
      <c r="M147" s="54">
        <f t="shared" si="54"/>
        <v>0</v>
      </c>
      <c r="N147" s="129"/>
      <c r="O147" s="54">
        <f t="shared" si="55"/>
        <v>0</v>
      </c>
      <c r="P147" s="54">
        <f t="shared" si="56"/>
        <v>0</v>
      </c>
    </row>
    <row r="148" spans="2:16" ht="12.5">
      <c r="B148" s="7" t="str">
        <f t="shared" si="41"/>
        <v/>
      </c>
      <c r="C148" s="50">
        <f>IF(D93="","-",+C147+1)</f>
        <v>2059</v>
      </c>
      <c r="D148" s="12">
        <f>IF(F147+SUM(E$99:E147)=D$92,F147,D$92-SUM(E$99:E147))</f>
        <v>0</v>
      </c>
      <c r="E148" s="377">
        <f t="shared" si="49"/>
        <v>0</v>
      </c>
      <c r="F148" s="55">
        <f t="shared" si="50"/>
        <v>0</v>
      </c>
      <c r="G148" s="55">
        <f t="shared" si="51"/>
        <v>0</v>
      </c>
      <c r="H148" s="379">
        <f t="shared" si="52"/>
        <v>0</v>
      </c>
      <c r="I148" s="398">
        <f t="shared" si="53"/>
        <v>0</v>
      </c>
      <c r="J148" s="54">
        <f t="shared" si="45"/>
        <v>0</v>
      </c>
      <c r="K148" s="54"/>
      <c r="L148" s="129"/>
      <c r="M148" s="54">
        <f t="shared" si="54"/>
        <v>0</v>
      </c>
      <c r="N148" s="129"/>
      <c r="O148" s="54">
        <f t="shared" si="55"/>
        <v>0</v>
      </c>
      <c r="P148" s="54">
        <f t="shared" si="56"/>
        <v>0</v>
      </c>
    </row>
    <row r="149" spans="2:16" ht="12.5">
      <c r="B149" s="7" t="str">
        <f t="shared" si="41"/>
        <v/>
      </c>
      <c r="C149" s="50">
        <f>IF(D93="","-",+C148+1)</f>
        <v>2060</v>
      </c>
      <c r="D149" s="12">
        <f>IF(F148+SUM(E$99:E148)=D$92,F148,D$92-SUM(E$99:E148))</f>
        <v>0</v>
      </c>
      <c r="E149" s="377">
        <f t="shared" si="49"/>
        <v>0</v>
      </c>
      <c r="F149" s="55">
        <f t="shared" si="50"/>
        <v>0</v>
      </c>
      <c r="G149" s="55">
        <f t="shared" si="51"/>
        <v>0</v>
      </c>
      <c r="H149" s="379">
        <f t="shared" si="52"/>
        <v>0</v>
      </c>
      <c r="I149" s="398">
        <f t="shared" si="53"/>
        <v>0</v>
      </c>
      <c r="J149" s="54">
        <f t="shared" si="45"/>
        <v>0</v>
      </c>
      <c r="K149" s="54"/>
      <c r="L149" s="129"/>
      <c r="M149" s="54">
        <f t="shared" si="54"/>
        <v>0</v>
      </c>
      <c r="N149" s="129"/>
      <c r="O149" s="54">
        <f t="shared" si="55"/>
        <v>0</v>
      </c>
      <c r="P149" s="54">
        <f t="shared" si="56"/>
        <v>0</v>
      </c>
    </row>
    <row r="150" spans="2:16" ht="12.5">
      <c r="B150" s="7" t="str">
        <f t="shared" si="41"/>
        <v/>
      </c>
      <c r="C150" s="50">
        <f>IF(D93="","-",+C149+1)</f>
        <v>2061</v>
      </c>
      <c r="D150" s="12">
        <f>IF(F149+SUM(E$99:E149)=D$92,F149,D$92-SUM(E$99:E149))</f>
        <v>0</v>
      </c>
      <c r="E150" s="377">
        <f t="shared" si="49"/>
        <v>0</v>
      </c>
      <c r="F150" s="55">
        <f t="shared" si="50"/>
        <v>0</v>
      </c>
      <c r="G150" s="55">
        <f t="shared" si="51"/>
        <v>0</v>
      </c>
      <c r="H150" s="379">
        <f t="shared" si="52"/>
        <v>0</v>
      </c>
      <c r="I150" s="398">
        <f t="shared" si="53"/>
        <v>0</v>
      </c>
      <c r="J150" s="54">
        <f t="shared" si="45"/>
        <v>0</v>
      </c>
      <c r="K150" s="54"/>
      <c r="L150" s="129"/>
      <c r="M150" s="54">
        <f t="shared" si="54"/>
        <v>0</v>
      </c>
      <c r="N150" s="129"/>
      <c r="O150" s="54">
        <f t="shared" si="55"/>
        <v>0</v>
      </c>
      <c r="P150" s="54">
        <f t="shared" si="56"/>
        <v>0</v>
      </c>
    </row>
    <row r="151" spans="2:16" ht="12.5">
      <c r="B151" s="7" t="str">
        <f t="shared" si="41"/>
        <v/>
      </c>
      <c r="C151" s="50">
        <f>IF(D93="","-",+C150+1)</f>
        <v>2062</v>
      </c>
      <c r="D151" s="12">
        <f>IF(F150+SUM(E$99:E150)=D$92,F150,D$92-SUM(E$99:E150))</f>
        <v>0</v>
      </c>
      <c r="E151" s="377">
        <f t="shared" si="49"/>
        <v>0</v>
      </c>
      <c r="F151" s="55">
        <f t="shared" si="50"/>
        <v>0</v>
      </c>
      <c r="G151" s="55">
        <f t="shared" si="51"/>
        <v>0</v>
      </c>
      <c r="H151" s="379">
        <f t="shared" si="52"/>
        <v>0</v>
      </c>
      <c r="I151" s="398">
        <f t="shared" si="53"/>
        <v>0</v>
      </c>
      <c r="J151" s="54">
        <f t="shared" si="45"/>
        <v>0</v>
      </c>
      <c r="K151" s="54"/>
      <c r="L151" s="129"/>
      <c r="M151" s="54">
        <f t="shared" si="54"/>
        <v>0</v>
      </c>
      <c r="N151" s="129"/>
      <c r="O151" s="54">
        <f t="shared" si="55"/>
        <v>0</v>
      </c>
      <c r="P151" s="54">
        <f t="shared" si="56"/>
        <v>0</v>
      </c>
    </row>
    <row r="152" spans="2:16" ht="12.5">
      <c r="B152" s="7" t="str">
        <f t="shared" si="41"/>
        <v/>
      </c>
      <c r="C152" s="50">
        <f>IF(D93="","-",+C151+1)</f>
        <v>2063</v>
      </c>
      <c r="D152" s="12">
        <f>IF(F151+SUM(E$99:E151)=D$92,F151,D$92-SUM(E$99:E151))</f>
        <v>0</v>
      </c>
      <c r="E152" s="377">
        <f t="shared" si="49"/>
        <v>0</v>
      </c>
      <c r="F152" s="55">
        <f t="shared" si="50"/>
        <v>0</v>
      </c>
      <c r="G152" s="55">
        <f t="shared" si="51"/>
        <v>0</v>
      </c>
      <c r="H152" s="379">
        <f t="shared" si="52"/>
        <v>0</v>
      </c>
      <c r="I152" s="398">
        <f t="shared" si="53"/>
        <v>0</v>
      </c>
      <c r="J152" s="54">
        <f t="shared" si="45"/>
        <v>0</v>
      </c>
      <c r="K152" s="54"/>
      <c r="L152" s="129"/>
      <c r="M152" s="54">
        <f t="shared" si="54"/>
        <v>0</v>
      </c>
      <c r="N152" s="129"/>
      <c r="O152" s="54">
        <f t="shared" si="55"/>
        <v>0</v>
      </c>
      <c r="P152" s="54">
        <f t="shared" si="56"/>
        <v>0</v>
      </c>
    </row>
    <row r="153" spans="2:16" ht="12.5">
      <c r="B153" s="7" t="str">
        <f t="shared" si="41"/>
        <v/>
      </c>
      <c r="C153" s="50">
        <f>IF(D93="","-",+C152+1)</f>
        <v>2064</v>
      </c>
      <c r="D153" s="12">
        <f>IF(F152+SUM(E$99:E152)=D$92,F152,D$92-SUM(E$99:E152))</f>
        <v>0</v>
      </c>
      <c r="E153" s="377">
        <f t="shared" si="49"/>
        <v>0</v>
      </c>
      <c r="F153" s="55">
        <f t="shared" si="50"/>
        <v>0</v>
      </c>
      <c r="G153" s="55">
        <f t="shared" si="51"/>
        <v>0</v>
      </c>
      <c r="H153" s="379">
        <f t="shared" si="52"/>
        <v>0</v>
      </c>
      <c r="I153" s="398">
        <f t="shared" si="53"/>
        <v>0</v>
      </c>
      <c r="J153" s="54">
        <f t="shared" si="45"/>
        <v>0</v>
      </c>
      <c r="K153" s="54"/>
      <c r="L153" s="129"/>
      <c r="M153" s="54">
        <f t="shared" si="54"/>
        <v>0</v>
      </c>
      <c r="N153" s="129"/>
      <c r="O153" s="54">
        <f t="shared" si="55"/>
        <v>0</v>
      </c>
      <c r="P153" s="54">
        <f t="shared" si="56"/>
        <v>0</v>
      </c>
    </row>
    <row r="154" spans="2:16" ht="13" thickBot="1">
      <c r="B154" s="7" t="str">
        <f t="shared" si="41"/>
        <v/>
      </c>
      <c r="C154" s="59">
        <f>IF(D93="","-",+C153+1)</f>
        <v>2065</v>
      </c>
      <c r="D154" s="12">
        <f>IF(F153+SUM(E$99:E153)=D$92,F153,D$92-SUM(E$99:E153))</f>
        <v>0</v>
      </c>
      <c r="E154" s="377">
        <f t="shared" si="49"/>
        <v>0</v>
      </c>
      <c r="F154" s="55">
        <f t="shared" si="50"/>
        <v>0</v>
      </c>
      <c r="G154" s="55">
        <f t="shared" si="51"/>
        <v>0</v>
      </c>
      <c r="H154" s="379">
        <f t="shared" si="52"/>
        <v>0</v>
      </c>
      <c r="I154" s="398">
        <f t="shared" si="53"/>
        <v>0</v>
      </c>
      <c r="J154" s="54">
        <f t="shared" si="45"/>
        <v>0</v>
      </c>
      <c r="K154" s="54"/>
      <c r="L154" s="130"/>
      <c r="M154" s="64">
        <f t="shared" si="54"/>
        <v>0</v>
      </c>
      <c r="N154" s="130"/>
      <c r="O154" s="64">
        <f t="shared" si="55"/>
        <v>0</v>
      </c>
      <c r="P154" s="64">
        <f t="shared" si="56"/>
        <v>0</v>
      </c>
    </row>
    <row r="155" spans="2:16" ht="12.5">
      <c r="C155" s="12" t="s">
        <v>78</v>
      </c>
      <c r="D155" s="292"/>
      <c r="E155" s="292">
        <f>SUM(E99:E154)</f>
        <v>160296.00000000006</v>
      </c>
      <c r="F155" s="292"/>
      <c r="G155" s="292"/>
      <c r="H155" s="292">
        <f>SUM(H99:H154)</f>
        <v>583957.17374202656</v>
      </c>
      <c r="I155" s="292">
        <f>SUM(I99:I154)</f>
        <v>583957.17374202656</v>
      </c>
      <c r="J155" s="292">
        <f>SUM(J99:J154)</f>
        <v>0</v>
      </c>
      <c r="K155" s="292"/>
      <c r="L155" s="292"/>
      <c r="M155" s="292"/>
      <c r="N155" s="292"/>
      <c r="O155" s="292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</row>
    <row r="157" spans="2:16" ht="12.5">
      <c r="C157" s="85"/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</row>
    <row r="159" spans="2:16" ht="13">
      <c r="C159" s="25" t="s">
        <v>79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61" priority="1" stopIfTrue="1" operator="equal">
      <formula>$I$10</formula>
    </cfRule>
  </conditionalFormatting>
  <conditionalFormatting sqref="C99:C154">
    <cfRule type="cellIs" dxfId="6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98">
    <tabColor theme="9" tint="-0.249977111117893"/>
  </sheetPr>
  <dimension ref="A1:P162"/>
  <sheetViews>
    <sheetView zoomScaleNormal="100" zoomScaleSheetLayoutView="82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49 of 77</v>
      </c>
    </row>
    <row r="2" spans="1:16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/>
      <c r="P3" s="97">
        <v>1</v>
      </c>
    </row>
    <row r="4" spans="1:16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6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2365.8807570784584</v>
      </c>
      <c r="P5" s="1"/>
    </row>
    <row r="6" spans="1:16" ht="15.5">
      <c r="C6" s="6"/>
      <c r="D6" s="99" t="s">
        <v>354</v>
      </c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2365.8807570784584</v>
      </c>
      <c r="O6" s="1"/>
      <c r="P6" s="1"/>
    </row>
    <row r="7" spans="1:16" ht="13.5" thickBot="1">
      <c r="C7" s="25" t="s">
        <v>48</v>
      </c>
      <c r="D7" s="90" t="s">
        <v>337</v>
      </c>
      <c r="E7" s="405"/>
      <c r="F7" s="405"/>
      <c r="G7" s="405"/>
      <c r="H7" s="40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>DOES NOT MEET SPP $100,000 MINIMUM INVESTMENT FOR REGIONAL BPU SHARING.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336</v>
      </c>
      <c r="E9" s="435" t="s">
        <v>504</v>
      </c>
      <c r="F9" s="31"/>
      <c r="G9" s="461" t="s">
        <v>563</v>
      </c>
      <c r="H9" s="31"/>
      <c r="I9" s="32"/>
      <c r="J9" s="33"/>
      <c r="P9" s="1"/>
    </row>
    <row r="10" spans="1:16" ht="13">
      <c r="C10" s="34" t="s">
        <v>51</v>
      </c>
      <c r="D10" s="362">
        <v>23215.78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6" ht="12.5">
      <c r="C11" s="34" t="s">
        <v>54</v>
      </c>
      <c r="D11" s="37">
        <v>2010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2">
        <v>11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566.23853658536586</v>
      </c>
      <c r="J14" s="292"/>
      <c r="K14" s="292"/>
      <c r="L14" s="292"/>
      <c r="M14" s="292"/>
      <c r="N14" s="292"/>
      <c r="O14" s="1"/>
      <c r="P14" s="1"/>
    </row>
    <row r="15" spans="1:16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42" t="s">
        <v>68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2010</v>
      </c>
      <c r="D17" s="428">
        <v>23215.78</v>
      </c>
      <c r="E17" s="436">
        <v>92.126111111111115</v>
      </c>
      <c r="F17" s="428">
        <v>23123.653888888886</v>
      </c>
      <c r="G17" s="436">
        <v>3211.7500098580754</v>
      </c>
      <c r="H17" s="437">
        <v>3211.7500098580754</v>
      </c>
      <c r="I17" s="52">
        <v>0</v>
      </c>
      <c r="J17" s="52"/>
      <c r="K17" s="112">
        <f t="shared" ref="K17:K22" si="0">G17</f>
        <v>3211.7500098580754</v>
      </c>
      <c r="L17" s="53">
        <f t="shared" ref="L17:L22" si="1">IF(K17&lt;&gt;0,+G17-K17,0)</f>
        <v>0</v>
      </c>
      <c r="M17" s="112">
        <f t="shared" ref="M17:M22" si="2">H17</f>
        <v>3211.7500098580754</v>
      </c>
      <c r="N17" s="53">
        <f t="shared" ref="N17:N22" si="3">IF(M17&lt;&gt;0,+H17-M17,0)</f>
        <v>0</v>
      </c>
      <c r="O17" s="54">
        <f t="shared" ref="O17:O22" si="4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2011</v>
      </c>
      <c r="D18" s="430">
        <v>23215.78</v>
      </c>
      <c r="E18" s="429">
        <v>92.126111111111115</v>
      </c>
      <c r="F18" s="430">
        <v>23123.653888888886</v>
      </c>
      <c r="G18" s="429">
        <v>3211.7500098580754</v>
      </c>
      <c r="H18" s="437">
        <v>3211.7500098580754</v>
      </c>
      <c r="I18" s="52">
        <v>0</v>
      </c>
      <c r="J18" s="52"/>
      <c r="K18" s="113">
        <f t="shared" si="0"/>
        <v>3211.7500098580754</v>
      </c>
      <c r="L18" s="54">
        <f t="shared" si="1"/>
        <v>0</v>
      </c>
      <c r="M18" s="113">
        <f t="shared" si="2"/>
        <v>3211.7500098580754</v>
      </c>
      <c r="N18" s="54">
        <f t="shared" si="3"/>
        <v>0</v>
      </c>
      <c r="O18" s="54">
        <f t="shared" si="4"/>
        <v>0</v>
      </c>
      <c r="P18" s="1"/>
    </row>
    <row r="19" spans="2:16" ht="12.5">
      <c r="B19" s="7" t="str">
        <f>IF(D19=F18,"","IU")</f>
        <v/>
      </c>
      <c r="C19" s="50">
        <f>IF(D11="","-",+C18+1)</f>
        <v>2012</v>
      </c>
      <c r="D19" s="430">
        <v>23123.653888888886</v>
      </c>
      <c r="E19" s="429">
        <v>552.75666666666666</v>
      </c>
      <c r="F19" s="430">
        <v>22570.897222222218</v>
      </c>
      <c r="G19" s="429">
        <v>3597.8078825750581</v>
      </c>
      <c r="H19" s="437">
        <v>3597.8078825750581</v>
      </c>
      <c r="I19" s="52">
        <v>0</v>
      </c>
      <c r="J19" s="52"/>
      <c r="K19" s="113">
        <f t="shared" si="0"/>
        <v>3597.8078825750581</v>
      </c>
      <c r="L19" s="54">
        <f t="shared" si="1"/>
        <v>0</v>
      </c>
      <c r="M19" s="113">
        <f t="shared" si="2"/>
        <v>3597.8078825750581</v>
      </c>
      <c r="N19" s="54">
        <f t="shared" si="3"/>
        <v>0</v>
      </c>
      <c r="O19" s="54">
        <f t="shared" si="4"/>
        <v>0</v>
      </c>
      <c r="P19" s="1"/>
    </row>
    <row r="20" spans="2:16" ht="12.5">
      <c r="B20" s="7" t="str">
        <f t="shared" ref="B20:B72" si="5">IF(D20=F19,"","IU")</f>
        <v/>
      </c>
      <c r="C20" s="50">
        <f>IF(D11="","-",+C19+1)</f>
        <v>2013</v>
      </c>
      <c r="D20" s="430">
        <v>22570.897222222218</v>
      </c>
      <c r="E20" s="429">
        <v>552.75666666666666</v>
      </c>
      <c r="F20" s="430">
        <v>22018.14055555555</v>
      </c>
      <c r="G20" s="429">
        <v>3523.2351997364849</v>
      </c>
      <c r="H20" s="437">
        <v>3523.2351997364849</v>
      </c>
      <c r="I20" s="52">
        <v>0</v>
      </c>
      <c r="J20" s="52"/>
      <c r="K20" s="113">
        <f t="shared" si="0"/>
        <v>3523.2351997364849</v>
      </c>
      <c r="L20" s="54">
        <f t="shared" si="1"/>
        <v>0</v>
      </c>
      <c r="M20" s="113">
        <f t="shared" si="2"/>
        <v>3523.2351997364849</v>
      </c>
      <c r="N20" s="54">
        <f t="shared" si="3"/>
        <v>0</v>
      </c>
      <c r="O20" s="54">
        <f t="shared" si="4"/>
        <v>0</v>
      </c>
      <c r="P20" s="1"/>
    </row>
    <row r="21" spans="2:16" ht="12.5">
      <c r="B21" s="7" t="str">
        <f t="shared" si="5"/>
        <v/>
      </c>
      <c r="C21" s="50">
        <f>IF(D11="","-",+C20+1)</f>
        <v>2014</v>
      </c>
      <c r="D21" s="430">
        <v>22018.14055555555</v>
      </c>
      <c r="E21" s="429">
        <v>552.75666666666666</v>
      </c>
      <c r="F21" s="430">
        <v>21465.383888888882</v>
      </c>
      <c r="G21" s="429">
        <v>3448.6625168979117</v>
      </c>
      <c r="H21" s="437">
        <v>3448.6625168979117</v>
      </c>
      <c r="I21" s="52">
        <v>0</v>
      </c>
      <c r="J21" s="52"/>
      <c r="K21" s="113">
        <f t="shared" si="0"/>
        <v>3448.6625168979117</v>
      </c>
      <c r="L21" s="54">
        <f t="shared" si="1"/>
        <v>0</v>
      </c>
      <c r="M21" s="113">
        <f t="shared" si="2"/>
        <v>3448.6625168979117</v>
      </c>
      <c r="N21" s="54">
        <f t="shared" si="3"/>
        <v>0</v>
      </c>
      <c r="O21" s="54">
        <f t="shared" si="4"/>
        <v>0</v>
      </c>
      <c r="P21" s="1"/>
    </row>
    <row r="22" spans="2:16" ht="12.5">
      <c r="B22" s="7" t="str">
        <f t="shared" si="5"/>
        <v/>
      </c>
      <c r="C22" s="50">
        <f>IF(D11="","-",+C21+1)</f>
        <v>2015</v>
      </c>
      <c r="D22" s="430">
        <v>21465.383888888882</v>
      </c>
      <c r="E22" s="429">
        <v>552.75666666666666</v>
      </c>
      <c r="F22" s="430">
        <v>20912.627222222214</v>
      </c>
      <c r="G22" s="429">
        <v>3307.050072836138</v>
      </c>
      <c r="H22" s="437">
        <v>3307.050072836138</v>
      </c>
      <c r="I22" s="52">
        <f t="shared" ref="I22:I33" si="6">H22-G22</f>
        <v>0</v>
      </c>
      <c r="J22" s="52"/>
      <c r="K22" s="113">
        <f t="shared" si="0"/>
        <v>3307.050072836138</v>
      </c>
      <c r="L22" s="54">
        <f t="shared" si="1"/>
        <v>0</v>
      </c>
      <c r="M22" s="113">
        <f t="shared" si="2"/>
        <v>3307.050072836138</v>
      </c>
      <c r="N22" s="54">
        <f t="shared" si="3"/>
        <v>0</v>
      </c>
      <c r="O22" s="54">
        <f t="shared" si="4"/>
        <v>0</v>
      </c>
      <c r="P22" s="1"/>
    </row>
    <row r="23" spans="2:16" ht="12.5">
      <c r="B23" s="7" t="str">
        <f t="shared" si="5"/>
        <v/>
      </c>
      <c r="C23" s="50">
        <f>IF(D11="","-",+C22+1)</f>
        <v>2016</v>
      </c>
      <c r="D23" s="430">
        <v>20912.627222222214</v>
      </c>
      <c r="E23" s="429">
        <v>552.75666666666666</v>
      </c>
      <c r="F23" s="430">
        <v>20359.870555555546</v>
      </c>
      <c r="G23" s="429">
        <v>3201.1681199217446</v>
      </c>
      <c r="H23" s="437">
        <v>3201.1681199217446</v>
      </c>
      <c r="I23" s="52">
        <f t="shared" si="6"/>
        <v>0</v>
      </c>
      <c r="J23" s="52"/>
      <c r="K23" s="113">
        <f t="shared" ref="K23:K28" si="7">G23</f>
        <v>3201.1681199217446</v>
      </c>
      <c r="L23" s="54">
        <f t="shared" ref="L23:L28" si="8">IF(K23&lt;&gt;0,+G23-K23,0)</f>
        <v>0</v>
      </c>
      <c r="M23" s="113">
        <f t="shared" ref="M23:M28" si="9">H23</f>
        <v>3201.1681199217446</v>
      </c>
      <c r="N23" s="54">
        <f>IF(M23&lt;&gt;0,+H23-M23,0)</f>
        <v>0</v>
      </c>
      <c r="O23" s="54">
        <f>+N23-L23</f>
        <v>0</v>
      </c>
      <c r="P23" s="1"/>
    </row>
    <row r="24" spans="2:16" ht="12.5">
      <c r="B24" s="7" t="str">
        <f t="shared" si="5"/>
        <v/>
      </c>
      <c r="C24" s="50">
        <f>IF(D11="","-",+C23+1)</f>
        <v>2017</v>
      </c>
      <c r="D24" s="430">
        <v>20359.870555555546</v>
      </c>
      <c r="E24" s="429">
        <v>539.90186046511621</v>
      </c>
      <c r="F24" s="430">
        <v>19819.968695090429</v>
      </c>
      <c r="G24" s="429">
        <v>3028.8929029965175</v>
      </c>
      <c r="H24" s="437">
        <v>3028.8929029965175</v>
      </c>
      <c r="I24" s="52">
        <f t="shared" si="6"/>
        <v>0</v>
      </c>
      <c r="J24" s="52"/>
      <c r="K24" s="113">
        <f t="shared" si="7"/>
        <v>3028.8929029965175</v>
      </c>
      <c r="L24" s="54">
        <f t="shared" si="8"/>
        <v>0</v>
      </c>
      <c r="M24" s="113">
        <f t="shared" si="9"/>
        <v>3028.8929029965175</v>
      </c>
      <c r="N24" s="54">
        <f>IF(M24&lt;&gt;0,+H24-M24,0)</f>
        <v>0</v>
      </c>
      <c r="O24" s="54">
        <f>+N24-L24</f>
        <v>0</v>
      </c>
      <c r="P24" s="1"/>
    </row>
    <row r="25" spans="2:16" ht="12.5">
      <c r="B25" s="7" t="str">
        <f t="shared" si="5"/>
        <v/>
      </c>
      <c r="C25" s="50">
        <f>IF(D11="","-",+C24+1)</f>
        <v>2018</v>
      </c>
      <c r="D25" s="430">
        <v>19819.968695090429</v>
      </c>
      <c r="E25" s="429">
        <v>566.23853658536586</v>
      </c>
      <c r="F25" s="430">
        <v>19253.730158505063</v>
      </c>
      <c r="G25" s="429">
        <v>3049.2568103813055</v>
      </c>
      <c r="H25" s="437">
        <v>3049.2568103813055</v>
      </c>
      <c r="I25" s="52">
        <f t="shared" si="6"/>
        <v>0</v>
      </c>
      <c r="J25" s="52"/>
      <c r="K25" s="113">
        <f t="shared" si="7"/>
        <v>3049.2568103813055</v>
      </c>
      <c r="L25" s="54">
        <f t="shared" si="8"/>
        <v>0</v>
      </c>
      <c r="M25" s="113">
        <f t="shared" si="9"/>
        <v>3049.2568103813055</v>
      </c>
      <c r="N25" s="54">
        <f t="shared" ref="N25:N72" si="10">IF(M25&lt;&gt;0,+H25-M25,0)</f>
        <v>0</v>
      </c>
      <c r="O25" s="54">
        <f t="shared" ref="O25:O72" si="11">+N25-L25</f>
        <v>0</v>
      </c>
      <c r="P25" s="1"/>
    </row>
    <row r="26" spans="2:16" ht="12.5">
      <c r="B26" s="7" t="str">
        <f t="shared" si="5"/>
        <v/>
      </c>
      <c r="C26" s="50">
        <f>IF(D11="","-",+C25+1)</f>
        <v>2019</v>
      </c>
      <c r="D26" s="430">
        <v>19253.730158505063</v>
      </c>
      <c r="E26" s="429">
        <v>566.23853658536586</v>
      </c>
      <c r="F26" s="430">
        <v>18687.491621919697</v>
      </c>
      <c r="G26" s="429">
        <v>2977.2912337955331</v>
      </c>
      <c r="H26" s="437">
        <v>2977.2912337955331</v>
      </c>
      <c r="I26" s="52">
        <f t="shared" si="6"/>
        <v>0</v>
      </c>
      <c r="J26" s="52"/>
      <c r="K26" s="113">
        <f t="shared" si="7"/>
        <v>2977.2912337955331</v>
      </c>
      <c r="L26" s="54">
        <f t="shared" si="8"/>
        <v>0</v>
      </c>
      <c r="M26" s="113">
        <f t="shared" si="9"/>
        <v>2977.2912337955331</v>
      </c>
      <c r="N26" s="54">
        <f t="shared" si="10"/>
        <v>0</v>
      </c>
      <c r="O26" s="54">
        <f t="shared" si="11"/>
        <v>0</v>
      </c>
      <c r="P26" s="1"/>
    </row>
    <row r="27" spans="2:16" ht="12.5">
      <c r="B27" s="7" t="str">
        <f t="shared" si="5"/>
        <v>IU</v>
      </c>
      <c r="C27" s="50">
        <f>IF(D11="","-",+C26+1)</f>
        <v>2020</v>
      </c>
      <c r="D27" s="430">
        <v>18595.365510808595</v>
      </c>
      <c r="E27" s="429">
        <v>566.23853658536586</v>
      </c>
      <c r="F27" s="430">
        <v>18029.126974223229</v>
      </c>
      <c r="G27" s="429">
        <v>2440.2305931372539</v>
      </c>
      <c r="H27" s="437">
        <v>2440.2305931372539</v>
      </c>
      <c r="I27" s="52">
        <f t="shared" si="6"/>
        <v>0</v>
      </c>
      <c r="J27" s="52"/>
      <c r="K27" s="113">
        <f t="shared" si="7"/>
        <v>2440.2305931372539</v>
      </c>
      <c r="L27" s="54">
        <f t="shared" si="8"/>
        <v>0</v>
      </c>
      <c r="M27" s="113">
        <f t="shared" si="9"/>
        <v>2440.2305931372539</v>
      </c>
      <c r="N27" s="54">
        <f t="shared" si="10"/>
        <v>0</v>
      </c>
      <c r="O27" s="54">
        <f t="shared" si="11"/>
        <v>0</v>
      </c>
      <c r="P27" s="1"/>
    </row>
    <row r="28" spans="2:16" ht="12.5">
      <c r="B28" s="7" t="str">
        <f t="shared" si="5"/>
        <v>IU</v>
      </c>
      <c r="C28" s="50">
        <f>IF(D11="","-",+C27+1)</f>
        <v>2021</v>
      </c>
      <c r="D28" s="430">
        <v>18055.463650343478</v>
      </c>
      <c r="E28" s="429">
        <v>552.75666666666666</v>
      </c>
      <c r="F28" s="430">
        <v>17502.70698367681</v>
      </c>
      <c r="G28" s="429">
        <v>2437.4205169702896</v>
      </c>
      <c r="H28" s="437">
        <v>2437.4205169702896</v>
      </c>
      <c r="I28" s="52">
        <f t="shared" si="6"/>
        <v>0</v>
      </c>
      <c r="J28" s="52"/>
      <c r="K28" s="113">
        <f t="shared" si="7"/>
        <v>2437.4205169702896</v>
      </c>
      <c r="L28" s="54">
        <f t="shared" si="8"/>
        <v>0</v>
      </c>
      <c r="M28" s="113">
        <f t="shared" si="9"/>
        <v>2437.4205169702896</v>
      </c>
      <c r="N28" s="54">
        <f t="shared" si="10"/>
        <v>0</v>
      </c>
      <c r="O28" s="54">
        <f t="shared" si="11"/>
        <v>0</v>
      </c>
      <c r="P28" s="1"/>
    </row>
    <row r="29" spans="2:16" ht="12.5">
      <c r="B29" s="7" t="str">
        <f t="shared" si="5"/>
        <v>IU</v>
      </c>
      <c r="C29" s="50">
        <f>IF(D11="","-",+C28+1)</f>
        <v>2022</v>
      </c>
      <c r="D29" s="430">
        <v>17476.370307556565</v>
      </c>
      <c r="E29" s="429">
        <v>552.75666666666666</v>
      </c>
      <c r="F29" s="430">
        <v>16923.613640889896</v>
      </c>
      <c r="G29" s="429">
        <v>2486.7942306042569</v>
      </c>
      <c r="H29" s="437">
        <v>2486.7942306042569</v>
      </c>
      <c r="I29" s="52">
        <f t="shared" si="6"/>
        <v>0</v>
      </c>
      <c r="J29" s="52"/>
      <c r="K29" s="113">
        <f t="shared" ref="K29" si="12">G29</f>
        <v>2486.7942306042569</v>
      </c>
      <c r="L29" s="54">
        <f t="shared" ref="L29" si="13">IF(K29&lt;&gt;0,+G29-K29,0)</f>
        <v>0</v>
      </c>
      <c r="M29" s="113">
        <f t="shared" ref="M29" si="14">H29</f>
        <v>2486.7942306042569</v>
      </c>
      <c r="N29" s="54">
        <f t="shared" si="10"/>
        <v>0</v>
      </c>
      <c r="O29" s="54">
        <f t="shared" si="11"/>
        <v>0</v>
      </c>
      <c r="P29" s="1"/>
    </row>
    <row r="30" spans="2:16" ht="12.5">
      <c r="B30" s="7" t="str">
        <f t="shared" si="5"/>
        <v/>
      </c>
      <c r="C30" s="50">
        <f>IF(D11="","-",+C29+1)</f>
        <v>2023</v>
      </c>
      <c r="D30" s="430">
        <v>16923.613640889896</v>
      </c>
      <c r="E30" s="429">
        <v>552.75666666666666</v>
      </c>
      <c r="F30" s="430">
        <v>16370.85697422323</v>
      </c>
      <c r="G30" s="429">
        <v>2655.7484318113256</v>
      </c>
      <c r="H30" s="437">
        <v>2655.7484318113256</v>
      </c>
      <c r="I30" s="52">
        <f t="shared" si="6"/>
        <v>0</v>
      </c>
      <c r="J30" s="52"/>
      <c r="K30" s="113">
        <f t="shared" ref="K30" si="15">G30</f>
        <v>2655.7484318113256</v>
      </c>
      <c r="L30" s="54">
        <f t="shared" ref="L30" si="16">IF(K30&lt;&gt;0,+G30-K30,0)</f>
        <v>0</v>
      </c>
      <c r="M30" s="113">
        <f t="shared" ref="M30" si="17">H30</f>
        <v>2655.7484318113256</v>
      </c>
      <c r="N30" s="54">
        <f t="shared" ref="N30" si="18">IF(M30&lt;&gt;0,+H30-M30,0)</f>
        <v>0</v>
      </c>
      <c r="O30" s="54">
        <f t="shared" ref="O30" si="19">+N30-L30</f>
        <v>0</v>
      </c>
      <c r="P30" s="1"/>
    </row>
    <row r="31" spans="2:16" ht="12.5">
      <c r="B31" s="7" t="str">
        <f t="shared" si="5"/>
        <v/>
      </c>
      <c r="C31" s="460">
        <f>IF(D11="","-",+C30+1)</f>
        <v>2024</v>
      </c>
      <c r="D31" s="430">
        <v>16370.85697422323</v>
      </c>
      <c r="E31" s="429">
        <v>527.63136363636363</v>
      </c>
      <c r="F31" s="430">
        <v>15843.225610586867</v>
      </c>
      <c r="G31" s="429">
        <v>2452.8598087506471</v>
      </c>
      <c r="H31" s="437">
        <v>2452.8598087506471</v>
      </c>
      <c r="I31" s="52">
        <f t="shared" si="6"/>
        <v>0</v>
      </c>
      <c r="J31" s="52"/>
      <c r="K31" s="113">
        <f t="shared" ref="K31" si="20">G31</f>
        <v>2452.8598087506471</v>
      </c>
      <c r="L31" s="54">
        <f t="shared" ref="L31" si="21">IF(K31&lt;&gt;0,+G31-K31,0)</f>
        <v>0</v>
      </c>
      <c r="M31" s="113">
        <f t="shared" ref="M31" si="22">H31</f>
        <v>2452.8598087506471</v>
      </c>
      <c r="N31" s="54">
        <f t="shared" ref="N31" si="23">IF(M31&lt;&gt;0,+H31-M31,0)</f>
        <v>0</v>
      </c>
      <c r="O31" s="54">
        <f t="shared" ref="O31" si="24">+N31-L31</f>
        <v>0</v>
      </c>
      <c r="P31" s="1"/>
    </row>
    <row r="32" spans="2:16" ht="13">
      <c r="B32" s="7" t="str">
        <f t="shared" si="5"/>
        <v/>
      </c>
      <c r="C32" s="459">
        <f>IF(D11="","-",+C31+1)</f>
        <v>2025</v>
      </c>
      <c r="D32" s="430">
        <v>15843.225610586867</v>
      </c>
      <c r="E32" s="429">
        <v>539.90186046511621</v>
      </c>
      <c r="F32" s="430">
        <v>15303.323750121752</v>
      </c>
      <c r="G32" s="429">
        <v>2404.430575959118</v>
      </c>
      <c r="H32" s="437">
        <v>2404.430575959118</v>
      </c>
      <c r="I32" s="52">
        <f t="shared" si="6"/>
        <v>0</v>
      </c>
      <c r="J32" s="52"/>
      <c r="K32" s="113">
        <f t="shared" ref="K32" si="25">G32</f>
        <v>2404.430575959118</v>
      </c>
      <c r="L32" s="54">
        <f t="shared" ref="L32" si="26">IF(K32&lt;&gt;0,+G32-K32,0)</f>
        <v>0</v>
      </c>
      <c r="M32" s="113">
        <f t="shared" ref="M32" si="27">H32</f>
        <v>2404.430575959118</v>
      </c>
      <c r="N32" s="54">
        <f t="shared" ref="N32" si="28">IF(M32&lt;&gt;0,+H32-M32,0)</f>
        <v>0</v>
      </c>
      <c r="O32" s="54">
        <f t="shared" ref="O32" si="29">+N32-L32</f>
        <v>0</v>
      </c>
      <c r="P32" s="1"/>
    </row>
    <row r="33" spans="2:16" ht="12.5">
      <c r="B33" s="7" t="str">
        <f t="shared" si="5"/>
        <v/>
      </c>
      <c r="C33" s="50">
        <f>IF(D11="","-",+C32+1)</f>
        <v>2026</v>
      </c>
      <c r="D33" s="55">
        <f>IF(F32+SUM(E$17:E32)=D$10,F32,D$10-SUM(E$17:E32))</f>
        <v>15303.323750121752</v>
      </c>
      <c r="E33" s="377">
        <f>IF(+I14&lt;F32,I14,D33)</f>
        <v>566.23853658536586</v>
      </c>
      <c r="F33" s="55">
        <f t="shared" ref="F33" si="30">+D33-E33</f>
        <v>14737.085213536386</v>
      </c>
      <c r="G33" s="378">
        <f t="shared" ref="G33:G54" si="31">+I$12*((D33+F33)/2)+E33</f>
        <v>2365.8807570784584</v>
      </c>
      <c r="H33" s="363">
        <f t="shared" ref="H33:H54" si="32">+I$13*((D33+F33)/2)+E33</f>
        <v>2365.8807570784584</v>
      </c>
      <c r="I33" s="52">
        <f t="shared" si="6"/>
        <v>0</v>
      </c>
      <c r="J33" s="52"/>
      <c r="K33" s="129"/>
      <c r="L33" s="54">
        <f t="shared" ref="L33:L72" si="33">IF(K33&lt;&gt;0,+G33-K33,0)</f>
        <v>0</v>
      </c>
      <c r="M33" s="129"/>
      <c r="N33" s="54">
        <f t="shared" si="10"/>
        <v>0</v>
      </c>
      <c r="O33" s="54">
        <f t="shared" si="11"/>
        <v>0</v>
      </c>
      <c r="P33" s="1"/>
    </row>
    <row r="34" spans="2:16" ht="12.5">
      <c r="B34" s="7" t="str">
        <f t="shared" si="5"/>
        <v/>
      </c>
      <c r="C34" s="50">
        <f>IF(D11="","-",+C33+1)</f>
        <v>2027</v>
      </c>
      <c r="D34" s="55">
        <f>IF(F33+SUM(E$17:E33)=D$10,F33,D$10-SUM(E$17:E33))</f>
        <v>14737.085213536386</v>
      </c>
      <c r="E34" s="377">
        <f>IF(+I14&lt;F33,I14,D34)</f>
        <v>566.23853658536586</v>
      </c>
      <c r="F34" s="55">
        <f t="shared" ref="F34:F72" si="34">+D34-E34</f>
        <v>14170.84667695102</v>
      </c>
      <c r="G34" s="378">
        <f t="shared" si="31"/>
        <v>2298.0370217590071</v>
      </c>
      <c r="H34" s="363">
        <f t="shared" si="32"/>
        <v>2298.0370217590071</v>
      </c>
      <c r="I34" s="52">
        <f t="shared" ref="I34:I72" si="35">H34-G34</f>
        <v>0</v>
      </c>
      <c r="J34" s="52"/>
      <c r="K34" s="129"/>
      <c r="L34" s="54">
        <f t="shared" si="33"/>
        <v>0</v>
      </c>
      <c r="M34" s="129"/>
      <c r="N34" s="54">
        <f t="shared" si="10"/>
        <v>0</v>
      </c>
      <c r="O34" s="54">
        <f t="shared" si="11"/>
        <v>0</v>
      </c>
      <c r="P34" s="1"/>
    </row>
    <row r="35" spans="2:16" ht="12.5">
      <c r="B35" s="7" t="str">
        <f t="shared" si="5"/>
        <v/>
      </c>
      <c r="C35" s="50">
        <f>IF(D11="","-",+C34+1)</f>
        <v>2028</v>
      </c>
      <c r="D35" s="55">
        <f>IF(F34+SUM(E$17:E34)=D$10,F34,D$10-SUM(E$17:E34))</f>
        <v>14170.84667695102</v>
      </c>
      <c r="E35" s="377">
        <f>IF(+I14&lt;F34,I14,D35)</f>
        <v>566.23853658536586</v>
      </c>
      <c r="F35" s="55">
        <f t="shared" si="34"/>
        <v>13604.608140365654</v>
      </c>
      <c r="G35" s="378">
        <f t="shared" si="31"/>
        <v>2230.1932864395558</v>
      </c>
      <c r="H35" s="363">
        <f t="shared" si="32"/>
        <v>2230.1932864395558</v>
      </c>
      <c r="I35" s="52">
        <f t="shared" si="35"/>
        <v>0</v>
      </c>
      <c r="J35" s="52"/>
      <c r="K35" s="129"/>
      <c r="L35" s="54">
        <f t="shared" si="33"/>
        <v>0</v>
      </c>
      <c r="M35" s="129"/>
      <c r="N35" s="54">
        <f t="shared" si="10"/>
        <v>0</v>
      </c>
      <c r="O35" s="54">
        <f t="shared" si="11"/>
        <v>0</v>
      </c>
      <c r="P35" s="1"/>
    </row>
    <row r="36" spans="2:16" ht="12.5">
      <c r="B36" s="7" t="str">
        <f t="shared" si="5"/>
        <v/>
      </c>
      <c r="C36" s="50">
        <f>IF(D11="","-",+C35+1)</f>
        <v>2029</v>
      </c>
      <c r="D36" s="55">
        <f>IF(F35+SUM(E$17:E35)=D$10,F35,D$10-SUM(E$17:E35))</f>
        <v>13604.608140365654</v>
      </c>
      <c r="E36" s="377">
        <f>IF(+I14&lt;F35,I14,D36)</f>
        <v>566.23853658536586</v>
      </c>
      <c r="F36" s="55">
        <f t="shared" si="34"/>
        <v>13038.369603780287</v>
      </c>
      <c r="G36" s="378">
        <f t="shared" si="31"/>
        <v>2162.3495511201045</v>
      </c>
      <c r="H36" s="363">
        <f t="shared" si="32"/>
        <v>2162.3495511201045</v>
      </c>
      <c r="I36" s="52">
        <f t="shared" si="35"/>
        <v>0</v>
      </c>
      <c r="J36" s="52"/>
      <c r="K36" s="129"/>
      <c r="L36" s="54">
        <f t="shared" si="33"/>
        <v>0</v>
      </c>
      <c r="M36" s="129"/>
      <c r="N36" s="54">
        <f t="shared" si="10"/>
        <v>0</v>
      </c>
      <c r="O36" s="54">
        <f t="shared" si="11"/>
        <v>0</v>
      </c>
      <c r="P36" s="1"/>
    </row>
    <row r="37" spans="2:16" ht="12.5">
      <c r="B37" s="7" t="str">
        <f t="shared" si="5"/>
        <v/>
      </c>
      <c r="C37" s="50">
        <f>IF(D11="","-",+C36+1)</f>
        <v>2030</v>
      </c>
      <c r="D37" s="55">
        <f>IF(F36+SUM(E$17:E36)=D$10,F36,D$10-SUM(E$17:E36))</f>
        <v>13038.369603780287</v>
      </c>
      <c r="E37" s="377">
        <f>IF(+I14&lt;F36,I14,D37)</f>
        <v>566.23853658536586</v>
      </c>
      <c r="F37" s="55">
        <f t="shared" si="34"/>
        <v>12472.131067194921</v>
      </c>
      <c r="G37" s="378">
        <f t="shared" si="31"/>
        <v>2094.5058158006532</v>
      </c>
      <c r="H37" s="363">
        <f t="shared" si="32"/>
        <v>2094.5058158006532</v>
      </c>
      <c r="I37" s="52">
        <f t="shared" si="35"/>
        <v>0</v>
      </c>
      <c r="J37" s="52"/>
      <c r="K37" s="129"/>
      <c r="L37" s="54">
        <f t="shared" si="33"/>
        <v>0</v>
      </c>
      <c r="M37" s="129"/>
      <c r="N37" s="54">
        <f t="shared" si="10"/>
        <v>0</v>
      </c>
      <c r="O37" s="54">
        <f t="shared" si="11"/>
        <v>0</v>
      </c>
      <c r="P37" s="1"/>
    </row>
    <row r="38" spans="2:16" ht="12.5">
      <c r="B38" s="7" t="str">
        <f t="shared" si="5"/>
        <v/>
      </c>
      <c r="C38" s="50">
        <f>IF(D11="","-",+C37+1)</f>
        <v>2031</v>
      </c>
      <c r="D38" s="55">
        <f>IF(F37+SUM(E$17:E37)=D$10,F37,D$10-SUM(E$17:E37))</f>
        <v>12472.131067194921</v>
      </c>
      <c r="E38" s="377">
        <f>IF(+I14&lt;F37,I14,D38)</f>
        <v>566.23853658536586</v>
      </c>
      <c r="F38" s="55">
        <f t="shared" si="34"/>
        <v>11905.892530609555</v>
      </c>
      <c r="G38" s="378">
        <f t="shared" si="31"/>
        <v>2026.6620804812021</v>
      </c>
      <c r="H38" s="363">
        <f t="shared" si="32"/>
        <v>2026.6620804812021</v>
      </c>
      <c r="I38" s="52">
        <f t="shared" si="35"/>
        <v>0</v>
      </c>
      <c r="J38" s="52"/>
      <c r="K38" s="129"/>
      <c r="L38" s="54">
        <f t="shared" si="33"/>
        <v>0</v>
      </c>
      <c r="M38" s="129"/>
      <c r="N38" s="54">
        <f t="shared" si="10"/>
        <v>0</v>
      </c>
      <c r="O38" s="54">
        <f t="shared" si="11"/>
        <v>0</v>
      </c>
      <c r="P38" s="1"/>
    </row>
    <row r="39" spans="2:16" ht="12.5">
      <c r="B39" s="7" t="str">
        <f t="shared" si="5"/>
        <v/>
      </c>
      <c r="C39" s="50">
        <f>IF(D11="","-",+C38+1)</f>
        <v>2032</v>
      </c>
      <c r="D39" s="55">
        <f>IF(F38+SUM(E$17:E38)=D$10,F38,D$10-SUM(E$17:E38))</f>
        <v>11905.892530609555</v>
      </c>
      <c r="E39" s="377">
        <f>IF(+I14&lt;F38,I14,D39)</f>
        <v>566.23853658536586</v>
      </c>
      <c r="F39" s="55">
        <f t="shared" si="34"/>
        <v>11339.653994024189</v>
      </c>
      <c r="G39" s="378">
        <f t="shared" si="31"/>
        <v>1958.8183451617508</v>
      </c>
      <c r="H39" s="363">
        <f t="shared" si="32"/>
        <v>1958.8183451617508</v>
      </c>
      <c r="I39" s="52">
        <f t="shared" si="35"/>
        <v>0</v>
      </c>
      <c r="J39" s="52"/>
      <c r="K39" s="129"/>
      <c r="L39" s="54">
        <f t="shared" si="33"/>
        <v>0</v>
      </c>
      <c r="M39" s="129"/>
      <c r="N39" s="54">
        <f t="shared" si="10"/>
        <v>0</v>
      </c>
      <c r="O39" s="54">
        <f t="shared" si="11"/>
        <v>0</v>
      </c>
      <c r="P39" s="1"/>
    </row>
    <row r="40" spans="2:16" ht="12.5">
      <c r="B40" s="7" t="str">
        <f t="shared" si="5"/>
        <v/>
      </c>
      <c r="C40" s="50">
        <f>IF(D11="","-",+C39+1)</f>
        <v>2033</v>
      </c>
      <c r="D40" s="55">
        <f>IF(F39+SUM(E$17:E39)=D$10,F39,D$10-SUM(E$17:E39))</f>
        <v>11339.653994024189</v>
      </c>
      <c r="E40" s="377">
        <f>IF(+I14&lt;F39,I14,D40)</f>
        <v>566.23853658536586</v>
      </c>
      <c r="F40" s="55">
        <f t="shared" si="34"/>
        <v>10773.415457438823</v>
      </c>
      <c r="G40" s="378">
        <f t="shared" si="31"/>
        <v>1890.9746098422995</v>
      </c>
      <c r="H40" s="363">
        <f t="shared" si="32"/>
        <v>1890.9746098422995</v>
      </c>
      <c r="I40" s="52">
        <f t="shared" si="35"/>
        <v>0</v>
      </c>
      <c r="J40" s="52"/>
      <c r="K40" s="129"/>
      <c r="L40" s="54">
        <f t="shared" si="33"/>
        <v>0</v>
      </c>
      <c r="M40" s="129"/>
      <c r="N40" s="54">
        <f t="shared" si="10"/>
        <v>0</v>
      </c>
      <c r="O40" s="54">
        <f t="shared" si="11"/>
        <v>0</v>
      </c>
      <c r="P40" s="1"/>
    </row>
    <row r="41" spans="2:16" ht="12.5">
      <c r="B41" s="7" t="str">
        <f t="shared" si="5"/>
        <v/>
      </c>
      <c r="C41" s="50">
        <f>IF(D11="","-",+C40+1)</f>
        <v>2034</v>
      </c>
      <c r="D41" s="55">
        <f>IF(F40+SUM(E$17:E40)=D$10,F40,D$10-SUM(E$17:E40))</f>
        <v>10773.415457438823</v>
      </c>
      <c r="E41" s="377">
        <f>IF(+I14&lt;F40,I14,D41)</f>
        <v>566.23853658536586</v>
      </c>
      <c r="F41" s="55">
        <f t="shared" si="34"/>
        <v>10207.176920853457</v>
      </c>
      <c r="G41" s="378">
        <f t="shared" si="31"/>
        <v>1823.1308745228482</v>
      </c>
      <c r="H41" s="363">
        <f t="shared" si="32"/>
        <v>1823.1308745228482</v>
      </c>
      <c r="I41" s="52">
        <f t="shared" si="35"/>
        <v>0</v>
      </c>
      <c r="J41" s="52"/>
      <c r="K41" s="129"/>
      <c r="L41" s="54">
        <f t="shared" si="33"/>
        <v>0</v>
      </c>
      <c r="M41" s="129"/>
      <c r="N41" s="54">
        <f t="shared" si="10"/>
        <v>0</v>
      </c>
      <c r="O41" s="54">
        <f t="shared" si="11"/>
        <v>0</v>
      </c>
      <c r="P41" s="1"/>
    </row>
    <row r="42" spans="2:16" ht="12.5">
      <c r="B42" s="7" t="str">
        <f t="shared" si="5"/>
        <v/>
      </c>
      <c r="C42" s="50">
        <f>IF(D11="","-",+C41+1)</f>
        <v>2035</v>
      </c>
      <c r="D42" s="55">
        <f>IF(F41+SUM(E$17:E41)=D$10,F41,D$10-SUM(E$17:E41))</f>
        <v>10207.176920853457</v>
      </c>
      <c r="E42" s="377">
        <f>IF(+I14&lt;F41,I14,D42)</f>
        <v>566.23853658536586</v>
      </c>
      <c r="F42" s="55">
        <f t="shared" si="34"/>
        <v>9640.9383842680909</v>
      </c>
      <c r="G42" s="378">
        <f t="shared" si="31"/>
        <v>1755.2871392033969</v>
      </c>
      <c r="H42" s="363">
        <f t="shared" si="32"/>
        <v>1755.2871392033969</v>
      </c>
      <c r="I42" s="52">
        <f t="shared" si="35"/>
        <v>0</v>
      </c>
      <c r="J42" s="52"/>
      <c r="K42" s="129"/>
      <c r="L42" s="54">
        <f t="shared" si="33"/>
        <v>0</v>
      </c>
      <c r="M42" s="129"/>
      <c r="N42" s="54">
        <f t="shared" si="10"/>
        <v>0</v>
      </c>
      <c r="O42" s="54">
        <f t="shared" si="11"/>
        <v>0</v>
      </c>
      <c r="P42" s="1"/>
    </row>
    <row r="43" spans="2:16" ht="12.5">
      <c r="B43" s="7" t="str">
        <f t="shared" si="5"/>
        <v/>
      </c>
      <c r="C43" s="50">
        <f>IF(D11="","-",+C42+1)</f>
        <v>2036</v>
      </c>
      <c r="D43" s="55">
        <f>IF(F42+SUM(E$17:E42)=D$10,F42,D$10-SUM(E$17:E42))</f>
        <v>9640.9383842680909</v>
      </c>
      <c r="E43" s="377">
        <f>IF(+I14&lt;F42,I14,D43)</f>
        <v>566.23853658536586</v>
      </c>
      <c r="F43" s="55">
        <f t="shared" si="34"/>
        <v>9074.6998476827248</v>
      </c>
      <c r="G43" s="378">
        <f t="shared" si="31"/>
        <v>1687.4434038839456</v>
      </c>
      <c r="H43" s="363">
        <f t="shared" si="32"/>
        <v>1687.4434038839456</v>
      </c>
      <c r="I43" s="52">
        <f t="shared" si="35"/>
        <v>0</v>
      </c>
      <c r="J43" s="52"/>
      <c r="K43" s="129"/>
      <c r="L43" s="54">
        <f t="shared" si="33"/>
        <v>0</v>
      </c>
      <c r="M43" s="129"/>
      <c r="N43" s="54">
        <f t="shared" si="10"/>
        <v>0</v>
      </c>
      <c r="O43" s="54">
        <f t="shared" si="11"/>
        <v>0</v>
      </c>
      <c r="P43" s="1"/>
    </row>
    <row r="44" spans="2:16" ht="12.5">
      <c r="B44" s="7" t="str">
        <f t="shared" si="5"/>
        <v/>
      </c>
      <c r="C44" s="50">
        <f>IF(D11="","-",+C43+1)</f>
        <v>2037</v>
      </c>
      <c r="D44" s="55">
        <f>IF(F43+SUM(E$17:E43)=D$10,F43,D$10-SUM(E$17:E43))</f>
        <v>9074.6998476827248</v>
      </c>
      <c r="E44" s="377">
        <f>IF(+I14&lt;F43,I14,D44)</f>
        <v>566.23853658536586</v>
      </c>
      <c r="F44" s="55">
        <f t="shared" si="34"/>
        <v>8508.4613110973587</v>
      </c>
      <c r="G44" s="378">
        <f t="shared" si="31"/>
        <v>1619.5996685644943</v>
      </c>
      <c r="H44" s="363">
        <f t="shared" si="32"/>
        <v>1619.5996685644943</v>
      </c>
      <c r="I44" s="52">
        <f t="shared" si="35"/>
        <v>0</v>
      </c>
      <c r="J44" s="52"/>
      <c r="K44" s="129"/>
      <c r="L44" s="54">
        <f t="shared" si="33"/>
        <v>0</v>
      </c>
      <c r="M44" s="129"/>
      <c r="N44" s="54">
        <f t="shared" si="10"/>
        <v>0</v>
      </c>
      <c r="O44" s="54">
        <f t="shared" si="11"/>
        <v>0</v>
      </c>
      <c r="P44" s="1"/>
    </row>
    <row r="45" spans="2:16" ht="12.5">
      <c r="B45" s="7" t="str">
        <f t="shared" si="5"/>
        <v/>
      </c>
      <c r="C45" s="50">
        <f>IF(D11="","-",+C44+1)</f>
        <v>2038</v>
      </c>
      <c r="D45" s="55">
        <f>IF(F44+SUM(E$17:E44)=D$10,F44,D$10-SUM(E$17:E44))</f>
        <v>8508.4613110973587</v>
      </c>
      <c r="E45" s="377">
        <f>IF(+I14&lt;F44,I14,D45)</f>
        <v>566.23853658536586</v>
      </c>
      <c r="F45" s="55">
        <f t="shared" si="34"/>
        <v>7942.2227745119926</v>
      </c>
      <c r="G45" s="378">
        <f t="shared" si="31"/>
        <v>1551.7559332450428</v>
      </c>
      <c r="H45" s="363">
        <f t="shared" si="32"/>
        <v>1551.7559332450428</v>
      </c>
      <c r="I45" s="52">
        <f t="shared" si="35"/>
        <v>0</v>
      </c>
      <c r="J45" s="52"/>
      <c r="K45" s="129"/>
      <c r="L45" s="54">
        <f t="shared" si="33"/>
        <v>0</v>
      </c>
      <c r="M45" s="129"/>
      <c r="N45" s="54">
        <f t="shared" si="10"/>
        <v>0</v>
      </c>
      <c r="O45" s="54">
        <f t="shared" si="11"/>
        <v>0</v>
      </c>
      <c r="P45" s="1"/>
    </row>
    <row r="46" spans="2:16" ht="12.5">
      <c r="B46" s="7" t="str">
        <f t="shared" si="5"/>
        <v/>
      </c>
      <c r="C46" s="50">
        <f>IF(D11="","-",+C45+1)</f>
        <v>2039</v>
      </c>
      <c r="D46" s="55">
        <f>IF(F45+SUM(E$17:E45)=D$10,F45,D$10-SUM(E$17:E45))</f>
        <v>7942.2227745119926</v>
      </c>
      <c r="E46" s="377">
        <f>IF(+I14&lt;F45,I14,D46)</f>
        <v>566.23853658536586</v>
      </c>
      <c r="F46" s="55">
        <f t="shared" si="34"/>
        <v>7375.9842379266265</v>
      </c>
      <c r="G46" s="378">
        <f t="shared" si="31"/>
        <v>1483.9121979255915</v>
      </c>
      <c r="H46" s="363">
        <f t="shared" si="32"/>
        <v>1483.9121979255915</v>
      </c>
      <c r="I46" s="52">
        <f t="shared" si="35"/>
        <v>0</v>
      </c>
      <c r="J46" s="52"/>
      <c r="K46" s="129"/>
      <c r="L46" s="54">
        <f t="shared" si="33"/>
        <v>0</v>
      </c>
      <c r="M46" s="129"/>
      <c r="N46" s="54">
        <f t="shared" si="10"/>
        <v>0</v>
      </c>
      <c r="O46" s="54">
        <f t="shared" si="11"/>
        <v>0</v>
      </c>
      <c r="P46" s="1"/>
    </row>
    <row r="47" spans="2:16" ht="12.5">
      <c r="B47" s="7" t="str">
        <f t="shared" si="5"/>
        <v/>
      </c>
      <c r="C47" s="50">
        <f>IF(D11="","-",+C46+1)</f>
        <v>2040</v>
      </c>
      <c r="D47" s="55">
        <f>IF(F46+SUM(E$17:E46)=D$10,F46,D$10-SUM(E$17:E46))</f>
        <v>7375.9842379266265</v>
      </c>
      <c r="E47" s="377">
        <f>IF(+I14&lt;F46,I14,D47)</f>
        <v>566.23853658536586</v>
      </c>
      <c r="F47" s="55">
        <f t="shared" si="34"/>
        <v>6809.7457013412604</v>
      </c>
      <c r="G47" s="378">
        <f t="shared" si="31"/>
        <v>1416.0684626061402</v>
      </c>
      <c r="H47" s="363">
        <f t="shared" si="32"/>
        <v>1416.0684626061402</v>
      </c>
      <c r="I47" s="52">
        <f t="shared" si="35"/>
        <v>0</v>
      </c>
      <c r="J47" s="52"/>
      <c r="K47" s="129"/>
      <c r="L47" s="54">
        <f t="shared" si="33"/>
        <v>0</v>
      </c>
      <c r="M47" s="129"/>
      <c r="N47" s="54">
        <f t="shared" si="10"/>
        <v>0</v>
      </c>
      <c r="O47" s="54">
        <f t="shared" si="11"/>
        <v>0</v>
      </c>
      <c r="P47" s="1"/>
    </row>
    <row r="48" spans="2:16" ht="12.5">
      <c r="B48" s="7" t="str">
        <f t="shared" si="5"/>
        <v/>
      </c>
      <c r="C48" s="50">
        <f>IF(D11="","-",+C47+1)</f>
        <v>2041</v>
      </c>
      <c r="D48" s="55">
        <f>IF(F47+SUM(E$17:E47)=D$10,F47,D$10-SUM(E$17:E47))</f>
        <v>6809.7457013412604</v>
      </c>
      <c r="E48" s="377">
        <f>IF(+I14&lt;F47,I14,D48)</f>
        <v>566.23853658536586</v>
      </c>
      <c r="F48" s="55">
        <f t="shared" si="34"/>
        <v>6243.5071647558943</v>
      </c>
      <c r="G48" s="378">
        <f t="shared" si="31"/>
        <v>1348.2247272866889</v>
      </c>
      <c r="H48" s="363">
        <f t="shared" si="32"/>
        <v>1348.2247272866889</v>
      </c>
      <c r="I48" s="52">
        <f t="shared" si="35"/>
        <v>0</v>
      </c>
      <c r="J48" s="52"/>
      <c r="K48" s="129"/>
      <c r="L48" s="54">
        <f t="shared" si="33"/>
        <v>0</v>
      </c>
      <c r="M48" s="129"/>
      <c r="N48" s="54">
        <f t="shared" si="10"/>
        <v>0</v>
      </c>
      <c r="O48" s="54">
        <f t="shared" si="11"/>
        <v>0</v>
      </c>
      <c r="P48" s="1"/>
    </row>
    <row r="49" spans="2:16" ht="12.5">
      <c r="B49" s="7" t="str">
        <f t="shared" si="5"/>
        <v/>
      </c>
      <c r="C49" s="50">
        <f>IF(D11="","-",+C48+1)</f>
        <v>2042</v>
      </c>
      <c r="D49" s="55">
        <f>IF(F48+SUM(E$17:E48)=D$10,F48,D$10-SUM(E$17:E48))</f>
        <v>6243.5071647558943</v>
      </c>
      <c r="E49" s="377">
        <f>IF(+I14&lt;F48,I14,D49)</f>
        <v>566.23853658536586</v>
      </c>
      <c r="F49" s="55">
        <f t="shared" si="34"/>
        <v>5677.2686281705282</v>
      </c>
      <c r="G49" s="378">
        <f t="shared" si="31"/>
        <v>1280.3809919672376</v>
      </c>
      <c r="H49" s="363">
        <f t="shared" si="32"/>
        <v>1280.3809919672376</v>
      </c>
      <c r="I49" s="52">
        <f t="shared" si="35"/>
        <v>0</v>
      </c>
      <c r="J49" s="52"/>
      <c r="K49" s="129"/>
      <c r="L49" s="54">
        <f t="shared" si="33"/>
        <v>0</v>
      </c>
      <c r="M49" s="129"/>
      <c r="N49" s="54">
        <f t="shared" si="10"/>
        <v>0</v>
      </c>
      <c r="O49" s="54">
        <f t="shared" si="11"/>
        <v>0</v>
      </c>
      <c r="P49" s="1"/>
    </row>
    <row r="50" spans="2:16" ht="12.5">
      <c r="B50" s="7" t="str">
        <f t="shared" si="5"/>
        <v/>
      </c>
      <c r="C50" s="50">
        <f>IF(D11="","-",+C49+1)</f>
        <v>2043</v>
      </c>
      <c r="D50" s="55">
        <f>IF(F49+SUM(E$17:E49)=D$10,F49,D$10-SUM(E$17:E49))</f>
        <v>5677.2686281705282</v>
      </c>
      <c r="E50" s="377">
        <f>IF(+I14&lt;F49,I14,D50)</f>
        <v>566.23853658536586</v>
      </c>
      <c r="F50" s="55">
        <f t="shared" si="34"/>
        <v>5111.0300915851622</v>
      </c>
      <c r="G50" s="378">
        <f t="shared" si="31"/>
        <v>1212.5372566477863</v>
      </c>
      <c r="H50" s="363">
        <f t="shared" si="32"/>
        <v>1212.5372566477863</v>
      </c>
      <c r="I50" s="52">
        <f t="shared" si="35"/>
        <v>0</v>
      </c>
      <c r="J50" s="52"/>
      <c r="K50" s="129"/>
      <c r="L50" s="54">
        <f t="shared" si="33"/>
        <v>0</v>
      </c>
      <c r="M50" s="129"/>
      <c r="N50" s="54">
        <f t="shared" si="10"/>
        <v>0</v>
      </c>
      <c r="O50" s="54">
        <f t="shared" si="11"/>
        <v>0</v>
      </c>
      <c r="P50" s="1"/>
    </row>
    <row r="51" spans="2:16" ht="12.5">
      <c r="B51" s="7" t="str">
        <f t="shared" si="5"/>
        <v/>
      </c>
      <c r="C51" s="50">
        <f>IF(D11="","-",+C50+1)</f>
        <v>2044</v>
      </c>
      <c r="D51" s="55">
        <f>IF(F50+SUM(E$17:E50)=D$10,F50,D$10-SUM(E$17:E50))</f>
        <v>5111.0300915851622</v>
      </c>
      <c r="E51" s="377">
        <f>IF(+I14&lt;F50,I14,D51)</f>
        <v>566.23853658536586</v>
      </c>
      <c r="F51" s="55">
        <f t="shared" si="34"/>
        <v>4544.7915549997961</v>
      </c>
      <c r="G51" s="378">
        <f t="shared" si="31"/>
        <v>1144.693521328335</v>
      </c>
      <c r="H51" s="363">
        <f t="shared" si="32"/>
        <v>1144.693521328335</v>
      </c>
      <c r="I51" s="52">
        <f t="shared" si="35"/>
        <v>0</v>
      </c>
      <c r="J51" s="52"/>
      <c r="K51" s="129"/>
      <c r="L51" s="54">
        <f t="shared" si="33"/>
        <v>0</v>
      </c>
      <c r="M51" s="129"/>
      <c r="N51" s="54">
        <f t="shared" si="10"/>
        <v>0</v>
      </c>
      <c r="O51" s="54">
        <f t="shared" si="11"/>
        <v>0</v>
      </c>
      <c r="P51" s="1"/>
    </row>
    <row r="52" spans="2:16" ht="12.5">
      <c r="B52" s="7" t="str">
        <f t="shared" si="5"/>
        <v/>
      </c>
      <c r="C52" s="50">
        <f>IF(D11="","-",+C51+1)</f>
        <v>2045</v>
      </c>
      <c r="D52" s="55">
        <f>IF(F51+SUM(E$17:E51)=D$10,F51,D$10-SUM(E$17:E51))</f>
        <v>4544.7915549997961</v>
      </c>
      <c r="E52" s="377">
        <f>IF(+I14&lt;F51,I14,D52)</f>
        <v>566.23853658536586</v>
      </c>
      <c r="F52" s="55">
        <f t="shared" si="34"/>
        <v>3978.55301841443</v>
      </c>
      <c r="G52" s="378">
        <f t="shared" si="31"/>
        <v>1076.8497860088837</v>
      </c>
      <c r="H52" s="363">
        <f t="shared" si="32"/>
        <v>1076.8497860088837</v>
      </c>
      <c r="I52" s="52">
        <f t="shared" si="35"/>
        <v>0</v>
      </c>
      <c r="J52" s="52"/>
      <c r="K52" s="129"/>
      <c r="L52" s="54">
        <f t="shared" si="33"/>
        <v>0</v>
      </c>
      <c r="M52" s="129"/>
      <c r="N52" s="54">
        <f t="shared" si="10"/>
        <v>0</v>
      </c>
      <c r="O52" s="54">
        <f t="shared" si="11"/>
        <v>0</v>
      </c>
      <c r="P52" s="1"/>
    </row>
    <row r="53" spans="2:16" ht="12.5">
      <c r="B53" s="7" t="str">
        <f t="shared" si="5"/>
        <v/>
      </c>
      <c r="C53" s="50">
        <f>IF(D11="","-",+C52+1)</f>
        <v>2046</v>
      </c>
      <c r="D53" s="55">
        <f>IF(F52+SUM(E$17:E52)=D$10,F52,D$10-SUM(E$17:E52))</f>
        <v>3978.55301841443</v>
      </c>
      <c r="E53" s="377">
        <f>IF(+I14&lt;F52,I14,D53)</f>
        <v>566.23853658536586</v>
      </c>
      <c r="F53" s="55">
        <f t="shared" si="34"/>
        <v>3412.3144818290639</v>
      </c>
      <c r="G53" s="378">
        <f t="shared" si="31"/>
        <v>1009.0060506894325</v>
      </c>
      <c r="H53" s="363">
        <f t="shared" si="32"/>
        <v>1009.0060506894325</v>
      </c>
      <c r="I53" s="52">
        <f t="shared" si="35"/>
        <v>0</v>
      </c>
      <c r="J53" s="52"/>
      <c r="K53" s="129"/>
      <c r="L53" s="54">
        <f t="shared" si="33"/>
        <v>0</v>
      </c>
      <c r="M53" s="129"/>
      <c r="N53" s="54">
        <f t="shared" si="10"/>
        <v>0</v>
      </c>
      <c r="O53" s="54">
        <f t="shared" si="11"/>
        <v>0</v>
      </c>
      <c r="P53" s="1"/>
    </row>
    <row r="54" spans="2:16" ht="12.5">
      <c r="B54" s="7" t="str">
        <f t="shared" si="5"/>
        <v/>
      </c>
      <c r="C54" s="50">
        <f>IF(D11="","-",+C53+1)</f>
        <v>2047</v>
      </c>
      <c r="D54" s="55">
        <f>IF(F53+SUM(E$17:E53)=D$10,F53,D$10-SUM(E$17:E53))</f>
        <v>3412.3144818290639</v>
      </c>
      <c r="E54" s="377">
        <f>IF(+I14&lt;F53,I14,D54)</f>
        <v>566.23853658536586</v>
      </c>
      <c r="F54" s="55">
        <f t="shared" si="34"/>
        <v>2846.0759452436978</v>
      </c>
      <c r="G54" s="378">
        <f t="shared" si="31"/>
        <v>941.16231536998123</v>
      </c>
      <c r="H54" s="363">
        <f t="shared" si="32"/>
        <v>941.16231536998123</v>
      </c>
      <c r="I54" s="52">
        <f t="shared" si="35"/>
        <v>0</v>
      </c>
      <c r="J54" s="52"/>
      <c r="K54" s="129"/>
      <c r="L54" s="54">
        <f t="shared" si="33"/>
        <v>0</v>
      </c>
      <c r="M54" s="129"/>
      <c r="N54" s="54">
        <f t="shared" si="10"/>
        <v>0</v>
      </c>
      <c r="O54" s="54">
        <f t="shared" si="11"/>
        <v>0</v>
      </c>
      <c r="P54" s="1"/>
    </row>
    <row r="55" spans="2:16" ht="12.5">
      <c r="B55" s="7" t="str">
        <f t="shared" si="5"/>
        <v/>
      </c>
      <c r="C55" s="50">
        <f>IF(D11="","-",+C54+1)</f>
        <v>2048</v>
      </c>
      <c r="D55" s="55">
        <f>IF(F54+SUM(E$17:E54)=D$10,F54,D$10-SUM(E$17:E54))</f>
        <v>2846.0759452436978</v>
      </c>
      <c r="E55" s="377">
        <f>IF(+I14&lt;F54,I14,D55)</f>
        <v>566.23853658536586</v>
      </c>
      <c r="F55" s="55">
        <f t="shared" si="34"/>
        <v>2279.8374086583317</v>
      </c>
      <c r="G55" s="378">
        <f t="shared" ref="G55:G72" si="36">+I$12*((D55+F55)/2)+E55</f>
        <v>873.31858005052993</v>
      </c>
      <c r="H55" s="363">
        <f t="shared" ref="H55:H72" si="37">+I$13*((D55+F55)/2)+E55</f>
        <v>873.31858005052993</v>
      </c>
      <c r="I55" s="52">
        <f t="shared" si="35"/>
        <v>0</v>
      </c>
      <c r="J55" s="52"/>
      <c r="K55" s="129"/>
      <c r="L55" s="54">
        <f t="shared" si="33"/>
        <v>0</v>
      </c>
      <c r="M55" s="129"/>
      <c r="N55" s="54">
        <f t="shared" si="10"/>
        <v>0</v>
      </c>
      <c r="O55" s="54">
        <f t="shared" si="11"/>
        <v>0</v>
      </c>
      <c r="P55" s="1"/>
    </row>
    <row r="56" spans="2:16" ht="12.5">
      <c r="B56" s="7" t="str">
        <f t="shared" si="5"/>
        <v/>
      </c>
      <c r="C56" s="50">
        <f>IF(D11="","-",+C55+1)</f>
        <v>2049</v>
      </c>
      <c r="D56" s="55">
        <f>IF(F55+SUM(E$17:E55)=D$10,F55,D$10-SUM(E$17:E55))</f>
        <v>2279.8374086583317</v>
      </c>
      <c r="E56" s="377">
        <f>IF(+I14&lt;F55,I14,D56)</f>
        <v>566.23853658536586</v>
      </c>
      <c r="F56" s="55">
        <f t="shared" si="34"/>
        <v>1713.5988720729658</v>
      </c>
      <c r="G56" s="378">
        <f t="shared" si="36"/>
        <v>805.47484473107863</v>
      </c>
      <c r="H56" s="363">
        <f t="shared" si="37"/>
        <v>805.47484473107863</v>
      </c>
      <c r="I56" s="52">
        <f t="shared" si="35"/>
        <v>0</v>
      </c>
      <c r="J56" s="52"/>
      <c r="K56" s="129"/>
      <c r="L56" s="54">
        <f t="shared" si="33"/>
        <v>0</v>
      </c>
      <c r="M56" s="129"/>
      <c r="N56" s="54">
        <f t="shared" si="10"/>
        <v>0</v>
      </c>
      <c r="O56" s="54">
        <f t="shared" si="11"/>
        <v>0</v>
      </c>
      <c r="P56" s="1"/>
    </row>
    <row r="57" spans="2:16" ht="12.5">
      <c r="B57" s="7" t="str">
        <f t="shared" si="5"/>
        <v/>
      </c>
      <c r="C57" s="50">
        <f>IF(D11="","-",+C56+1)</f>
        <v>2050</v>
      </c>
      <c r="D57" s="55">
        <f>IF(F56+SUM(E$17:E56)=D$10,F56,D$10-SUM(E$17:E56))</f>
        <v>1713.5988720729658</v>
      </c>
      <c r="E57" s="377">
        <f>IF(+I14&lt;F56,I14,D57)</f>
        <v>566.23853658536586</v>
      </c>
      <c r="F57" s="55">
        <f t="shared" si="34"/>
        <v>1147.3603354876</v>
      </c>
      <c r="G57" s="378">
        <f t="shared" si="36"/>
        <v>737.63110941162734</v>
      </c>
      <c r="H57" s="363">
        <f t="shared" si="37"/>
        <v>737.63110941162734</v>
      </c>
      <c r="I57" s="52">
        <f t="shared" si="35"/>
        <v>0</v>
      </c>
      <c r="J57" s="52"/>
      <c r="K57" s="129"/>
      <c r="L57" s="54">
        <f t="shared" si="33"/>
        <v>0</v>
      </c>
      <c r="M57" s="129"/>
      <c r="N57" s="54">
        <f t="shared" si="10"/>
        <v>0</v>
      </c>
      <c r="O57" s="54">
        <f t="shared" si="11"/>
        <v>0</v>
      </c>
      <c r="P57" s="1"/>
    </row>
    <row r="58" spans="2:16" ht="12.5">
      <c r="B58" s="7" t="str">
        <f t="shared" si="5"/>
        <v/>
      </c>
      <c r="C58" s="50">
        <f>IF(D11="","-",+C57+1)</f>
        <v>2051</v>
      </c>
      <c r="D58" s="55">
        <f>IF(F57+SUM(E$17:E57)=D$10,F57,D$10-SUM(E$17:E57))</f>
        <v>1147.3603354876</v>
      </c>
      <c r="E58" s="377">
        <f>IF(+I14&lt;F57,I14,D58)</f>
        <v>566.23853658536586</v>
      </c>
      <c r="F58" s="55">
        <f t="shared" si="34"/>
        <v>581.1217989022341</v>
      </c>
      <c r="G58" s="378">
        <f t="shared" si="36"/>
        <v>669.78737409217604</v>
      </c>
      <c r="H58" s="363">
        <f t="shared" si="37"/>
        <v>669.78737409217604</v>
      </c>
      <c r="I58" s="52">
        <f t="shared" si="35"/>
        <v>0</v>
      </c>
      <c r="J58" s="52"/>
      <c r="K58" s="129"/>
      <c r="L58" s="54">
        <f t="shared" si="33"/>
        <v>0</v>
      </c>
      <c r="M58" s="129"/>
      <c r="N58" s="54">
        <f t="shared" si="10"/>
        <v>0</v>
      </c>
      <c r="O58" s="54">
        <f t="shared" si="11"/>
        <v>0</v>
      </c>
      <c r="P58" s="1"/>
    </row>
    <row r="59" spans="2:16" ht="12.5">
      <c r="B59" s="7" t="str">
        <f t="shared" si="5"/>
        <v/>
      </c>
      <c r="C59" s="50">
        <f>IF(D11="","-",+C58+1)</f>
        <v>2052</v>
      </c>
      <c r="D59" s="55">
        <f>IF(F58+SUM(E$17:E58)=D$10,F58,D$10-SUM(E$17:E58))</f>
        <v>581.1217989022341</v>
      </c>
      <c r="E59" s="377">
        <f>IF(+I14&lt;F58,I14,D59)</f>
        <v>566.23853658536586</v>
      </c>
      <c r="F59" s="55">
        <f t="shared" si="34"/>
        <v>14.88326231686824</v>
      </c>
      <c r="G59" s="378">
        <f t="shared" si="36"/>
        <v>601.94363877272485</v>
      </c>
      <c r="H59" s="363">
        <f t="shared" si="37"/>
        <v>601.94363877272485</v>
      </c>
      <c r="I59" s="52">
        <f t="shared" si="35"/>
        <v>0</v>
      </c>
      <c r="J59" s="52"/>
      <c r="K59" s="129"/>
      <c r="L59" s="54">
        <f t="shared" si="33"/>
        <v>0</v>
      </c>
      <c r="M59" s="129"/>
      <c r="N59" s="54">
        <f t="shared" si="10"/>
        <v>0</v>
      </c>
      <c r="O59" s="54">
        <f t="shared" si="11"/>
        <v>0</v>
      </c>
      <c r="P59" s="1"/>
    </row>
    <row r="60" spans="2:16" ht="12.5">
      <c r="B60" s="7" t="str">
        <f t="shared" si="5"/>
        <v/>
      </c>
      <c r="C60" s="50">
        <f>IF(D11="","-",+C59+1)</f>
        <v>2053</v>
      </c>
      <c r="D60" s="55">
        <f>IF(F59+SUM(E$17:E59)=D$10,F59,D$10-SUM(E$17:E59))</f>
        <v>14.88326231686824</v>
      </c>
      <c r="E60" s="377">
        <f>IF(+I14&lt;F59,I14,D60)</f>
        <v>14.88326231686824</v>
      </c>
      <c r="F60" s="55">
        <f t="shared" si="34"/>
        <v>0</v>
      </c>
      <c r="G60" s="378">
        <f t="shared" si="36"/>
        <v>15.774879580684887</v>
      </c>
      <c r="H60" s="363">
        <f t="shared" si="37"/>
        <v>15.774879580684887</v>
      </c>
      <c r="I60" s="52">
        <f t="shared" si="35"/>
        <v>0</v>
      </c>
      <c r="J60" s="52"/>
      <c r="K60" s="129"/>
      <c r="L60" s="54">
        <f t="shared" si="33"/>
        <v>0</v>
      </c>
      <c r="M60" s="129"/>
      <c r="N60" s="54">
        <f t="shared" si="10"/>
        <v>0</v>
      </c>
      <c r="O60" s="54">
        <f t="shared" si="11"/>
        <v>0</v>
      </c>
      <c r="P60" s="1"/>
    </row>
    <row r="61" spans="2:16" ht="12.5">
      <c r="B61" s="7" t="str">
        <f t="shared" si="5"/>
        <v/>
      </c>
      <c r="C61" s="50">
        <f>IF(D11="","-",+C60+1)</f>
        <v>2054</v>
      </c>
      <c r="D61" s="55">
        <f>IF(F60+SUM(E$17:E60)=D$10,F60,D$10-SUM(E$17:E60))</f>
        <v>0</v>
      </c>
      <c r="E61" s="377">
        <f>IF(+I14&lt;F60,I14,D61)</f>
        <v>0</v>
      </c>
      <c r="F61" s="55">
        <f t="shared" si="34"/>
        <v>0</v>
      </c>
      <c r="G61" s="379">
        <f t="shared" si="36"/>
        <v>0</v>
      </c>
      <c r="H61" s="363">
        <f t="shared" si="37"/>
        <v>0</v>
      </c>
      <c r="I61" s="52">
        <f t="shared" si="35"/>
        <v>0</v>
      </c>
      <c r="J61" s="52"/>
      <c r="K61" s="129"/>
      <c r="L61" s="54">
        <f t="shared" si="33"/>
        <v>0</v>
      </c>
      <c r="M61" s="129"/>
      <c r="N61" s="54">
        <f t="shared" si="10"/>
        <v>0</v>
      </c>
      <c r="O61" s="54">
        <f t="shared" si="11"/>
        <v>0</v>
      </c>
      <c r="P61" s="1"/>
    </row>
    <row r="62" spans="2:16" ht="12.5">
      <c r="B62" s="7" t="str">
        <f t="shared" si="5"/>
        <v/>
      </c>
      <c r="C62" s="50">
        <f>IF(D11="","-",+C61+1)</f>
        <v>2055</v>
      </c>
      <c r="D62" s="55">
        <f>IF(F61+SUM(E$17:E61)=D$10,F61,D$10-SUM(E$17:E61))</f>
        <v>0</v>
      </c>
      <c r="E62" s="377">
        <f>IF(+I14&lt;F61,I14,D62)</f>
        <v>0</v>
      </c>
      <c r="F62" s="55">
        <f t="shared" si="34"/>
        <v>0</v>
      </c>
      <c r="G62" s="379">
        <f t="shared" si="36"/>
        <v>0</v>
      </c>
      <c r="H62" s="363">
        <f t="shared" si="37"/>
        <v>0</v>
      </c>
      <c r="I62" s="52">
        <f t="shared" si="35"/>
        <v>0</v>
      </c>
      <c r="J62" s="52"/>
      <c r="K62" s="129"/>
      <c r="L62" s="54">
        <f t="shared" si="33"/>
        <v>0</v>
      </c>
      <c r="M62" s="129"/>
      <c r="N62" s="54">
        <f t="shared" si="10"/>
        <v>0</v>
      </c>
      <c r="O62" s="54">
        <f t="shared" si="11"/>
        <v>0</v>
      </c>
      <c r="P62" s="1"/>
    </row>
    <row r="63" spans="2:16" ht="12.5">
      <c r="B63" s="7" t="str">
        <f t="shared" si="5"/>
        <v/>
      </c>
      <c r="C63" s="50">
        <f>IF(D11="","-",+C62+1)</f>
        <v>2056</v>
      </c>
      <c r="D63" s="55">
        <f>IF(F62+SUM(E$17:E62)=D$10,F62,D$10-SUM(E$17:E62))</f>
        <v>0</v>
      </c>
      <c r="E63" s="377">
        <f>IF(+I14&lt;F62,I14,D63)</f>
        <v>0</v>
      </c>
      <c r="F63" s="55">
        <f t="shared" si="34"/>
        <v>0</v>
      </c>
      <c r="G63" s="379">
        <f t="shared" si="36"/>
        <v>0</v>
      </c>
      <c r="H63" s="363">
        <f t="shared" si="37"/>
        <v>0</v>
      </c>
      <c r="I63" s="52">
        <f t="shared" si="35"/>
        <v>0</v>
      </c>
      <c r="J63" s="52"/>
      <c r="K63" s="129"/>
      <c r="L63" s="54">
        <f t="shared" si="33"/>
        <v>0</v>
      </c>
      <c r="M63" s="129"/>
      <c r="N63" s="54">
        <f t="shared" si="10"/>
        <v>0</v>
      </c>
      <c r="O63" s="54">
        <f t="shared" si="11"/>
        <v>0</v>
      </c>
      <c r="P63" s="1"/>
    </row>
    <row r="64" spans="2:16" ht="12.5">
      <c r="B64" s="7" t="str">
        <f t="shared" si="5"/>
        <v/>
      </c>
      <c r="C64" s="50">
        <f>IF(D11="","-",+C63+1)</f>
        <v>2057</v>
      </c>
      <c r="D64" s="55">
        <f>IF(F63+SUM(E$17:E63)=D$10,F63,D$10-SUM(E$17:E63))</f>
        <v>0</v>
      </c>
      <c r="E64" s="377">
        <f>IF(+I14&lt;F63,I14,D64)</f>
        <v>0</v>
      </c>
      <c r="F64" s="55">
        <f t="shared" si="34"/>
        <v>0</v>
      </c>
      <c r="G64" s="379">
        <f t="shared" si="36"/>
        <v>0</v>
      </c>
      <c r="H64" s="363">
        <f t="shared" si="37"/>
        <v>0</v>
      </c>
      <c r="I64" s="52">
        <f t="shared" si="35"/>
        <v>0</v>
      </c>
      <c r="J64" s="52"/>
      <c r="K64" s="129"/>
      <c r="L64" s="54">
        <f t="shared" si="33"/>
        <v>0</v>
      </c>
      <c r="M64" s="129"/>
      <c r="N64" s="54">
        <f t="shared" si="10"/>
        <v>0</v>
      </c>
      <c r="O64" s="54">
        <f t="shared" si="11"/>
        <v>0</v>
      </c>
      <c r="P64" s="1"/>
    </row>
    <row r="65" spans="2:16" ht="12.5">
      <c r="B65" s="7" t="str">
        <f t="shared" si="5"/>
        <v/>
      </c>
      <c r="C65" s="50">
        <f>IF(D11="","-",+C64+1)</f>
        <v>2058</v>
      </c>
      <c r="D65" s="55">
        <f>IF(F64+SUM(E$17:E64)=D$10,F64,D$10-SUM(E$17:E64))</f>
        <v>0</v>
      </c>
      <c r="E65" s="377">
        <f>IF(+I14&lt;F64,I14,D65)</f>
        <v>0</v>
      </c>
      <c r="F65" s="55">
        <f t="shared" si="34"/>
        <v>0</v>
      </c>
      <c r="G65" s="379">
        <f t="shared" si="36"/>
        <v>0</v>
      </c>
      <c r="H65" s="363">
        <f t="shared" si="37"/>
        <v>0</v>
      </c>
      <c r="I65" s="52">
        <f t="shared" si="35"/>
        <v>0</v>
      </c>
      <c r="J65" s="52"/>
      <c r="K65" s="129"/>
      <c r="L65" s="54">
        <f t="shared" si="33"/>
        <v>0</v>
      </c>
      <c r="M65" s="129"/>
      <c r="N65" s="54">
        <f t="shared" si="10"/>
        <v>0</v>
      </c>
      <c r="O65" s="54">
        <f t="shared" si="11"/>
        <v>0</v>
      </c>
      <c r="P65" s="1"/>
    </row>
    <row r="66" spans="2:16" ht="12.5">
      <c r="B66" s="7" t="str">
        <f t="shared" si="5"/>
        <v/>
      </c>
      <c r="C66" s="50">
        <f>IF(D11="","-",+C65+1)</f>
        <v>2059</v>
      </c>
      <c r="D66" s="55">
        <f>IF(F65+SUM(E$17:E65)=D$10,F65,D$10-SUM(E$17:E65))</f>
        <v>0</v>
      </c>
      <c r="E66" s="377">
        <f>IF(+I14&lt;F65,I14,D66)</f>
        <v>0</v>
      </c>
      <c r="F66" s="55">
        <f t="shared" si="34"/>
        <v>0</v>
      </c>
      <c r="G66" s="379">
        <f t="shared" si="36"/>
        <v>0</v>
      </c>
      <c r="H66" s="363">
        <f t="shared" si="37"/>
        <v>0</v>
      </c>
      <c r="I66" s="52">
        <f t="shared" si="35"/>
        <v>0</v>
      </c>
      <c r="J66" s="52"/>
      <c r="K66" s="129"/>
      <c r="L66" s="54">
        <f t="shared" si="33"/>
        <v>0</v>
      </c>
      <c r="M66" s="129"/>
      <c r="N66" s="54">
        <f t="shared" si="10"/>
        <v>0</v>
      </c>
      <c r="O66" s="54">
        <f t="shared" si="11"/>
        <v>0</v>
      </c>
      <c r="P66" s="1"/>
    </row>
    <row r="67" spans="2:16" ht="12.5">
      <c r="B67" s="7" t="str">
        <f t="shared" si="5"/>
        <v/>
      </c>
      <c r="C67" s="50">
        <f>IF(D11="","-",+C66+1)</f>
        <v>2060</v>
      </c>
      <c r="D67" s="55">
        <f>IF(F66+SUM(E$17:E66)=D$10,F66,D$10-SUM(E$17:E66))</f>
        <v>0</v>
      </c>
      <c r="E67" s="377">
        <f>IF(+I14&lt;F66,I14,D67)</f>
        <v>0</v>
      </c>
      <c r="F67" s="55">
        <f t="shared" si="34"/>
        <v>0</v>
      </c>
      <c r="G67" s="379">
        <f t="shared" si="36"/>
        <v>0</v>
      </c>
      <c r="H67" s="363">
        <f t="shared" si="37"/>
        <v>0</v>
      </c>
      <c r="I67" s="52">
        <f t="shared" si="35"/>
        <v>0</v>
      </c>
      <c r="J67" s="52"/>
      <c r="K67" s="129"/>
      <c r="L67" s="54">
        <f t="shared" si="33"/>
        <v>0</v>
      </c>
      <c r="M67" s="129"/>
      <c r="N67" s="54">
        <f t="shared" si="10"/>
        <v>0</v>
      </c>
      <c r="O67" s="54">
        <f t="shared" si="11"/>
        <v>0</v>
      </c>
      <c r="P67" s="1"/>
    </row>
    <row r="68" spans="2:16" ht="12.5">
      <c r="B68" s="7" t="str">
        <f t="shared" si="5"/>
        <v/>
      </c>
      <c r="C68" s="50">
        <f>IF(D11="","-",+C67+1)</f>
        <v>2061</v>
      </c>
      <c r="D68" s="55">
        <f>IF(F67+SUM(E$17:E67)=D$10,F67,D$10-SUM(E$17:E67))</f>
        <v>0</v>
      </c>
      <c r="E68" s="377">
        <f>IF(+I14&lt;F67,I14,D68)</f>
        <v>0</v>
      </c>
      <c r="F68" s="55">
        <f t="shared" si="34"/>
        <v>0</v>
      </c>
      <c r="G68" s="379">
        <f t="shared" si="36"/>
        <v>0</v>
      </c>
      <c r="H68" s="363">
        <f t="shared" si="37"/>
        <v>0</v>
      </c>
      <c r="I68" s="52">
        <f t="shared" si="35"/>
        <v>0</v>
      </c>
      <c r="J68" s="52"/>
      <c r="K68" s="129"/>
      <c r="L68" s="54">
        <f t="shared" si="33"/>
        <v>0</v>
      </c>
      <c r="M68" s="129"/>
      <c r="N68" s="54">
        <f t="shared" si="10"/>
        <v>0</v>
      </c>
      <c r="O68" s="54">
        <f t="shared" si="11"/>
        <v>0</v>
      </c>
      <c r="P68" s="1"/>
    </row>
    <row r="69" spans="2:16" ht="12.5">
      <c r="B69" s="7" t="str">
        <f t="shared" si="5"/>
        <v/>
      </c>
      <c r="C69" s="50">
        <f>IF(D11="","-",+C68+1)</f>
        <v>2062</v>
      </c>
      <c r="D69" s="55">
        <f>IF(F68+SUM(E$17:E68)=D$10,F68,D$10-SUM(E$17:E68))</f>
        <v>0</v>
      </c>
      <c r="E69" s="377">
        <f>IF(+I14&lt;F68,I14,D69)</f>
        <v>0</v>
      </c>
      <c r="F69" s="55">
        <f t="shared" si="34"/>
        <v>0</v>
      </c>
      <c r="G69" s="379">
        <f t="shared" si="36"/>
        <v>0</v>
      </c>
      <c r="H69" s="363">
        <f t="shared" si="37"/>
        <v>0</v>
      </c>
      <c r="I69" s="52">
        <f t="shared" si="35"/>
        <v>0</v>
      </c>
      <c r="J69" s="52"/>
      <c r="K69" s="129"/>
      <c r="L69" s="54">
        <f t="shared" si="33"/>
        <v>0</v>
      </c>
      <c r="M69" s="129"/>
      <c r="N69" s="54">
        <f t="shared" si="10"/>
        <v>0</v>
      </c>
      <c r="O69" s="54">
        <f t="shared" si="11"/>
        <v>0</v>
      </c>
      <c r="P69" s="1"/>
    </row>
    <row r="70" spans="2:16" ht="12.5">
      <c r="B70" s="7" t="str">
        <f t="shared" si="5"/>
        <v/>
      </c>
      <c r="C70" s="50">
        <f>IF(D11="","-",+C69+1)</f>
        <v>2063</v>
      </c>
      <c r="D70" s="55">
        <f>IF(F69+SUM(E$17:E69)=D$10,F69,D$10-SUM(E$17:E69))</f>
        <v>0</v>
      </c>
      <c r="E70" s="377">
        <f>IF(+I14&lt;F69,I14,D70)</f>
        <v>0</v>
      </c>
      <c r="F70" s="55">
        <f t="shared" si="34"/>
        <v>0</v>
      </c>
      <c r="G70" s="379">
        <f t="shared" si="36"/>
        <v>0</v>
      </c>
      <c r="H70" s="363">
        <f t="shared" si="37"/>
        <v>0</v>
      </c>
      <c r="I70" s="52">
        <f t="shared" si="35"/>
        <v>0</v>
      </c>
      <c r="J70" s="52"/>
      <c r="K70" s="129"/>
      <c r="L70" s="54">
        <f t="shared" si="33"/>
        <v>0</v>
      </c>
      <c r="M70" s="129"/>
      <c r="N70" s="54">
        <f t="shared" si="10"/>
        <v>0</v>
      </c>
      <c r="O70" s="54">
        <f t="shared" si="11"/>
        <v>0</v>
      </c>
      <c r="P70" s="1"/>
    </row>
    <row r="71" spans="2:16" ht="12.5">
      <c r="B71" s="7" t="str">
        <f t="shared" si="5"/>
        <v/>
      </c>
      <c r="C71" s="50">
        <f>IF(D11="","-",+C70+1)</f>
        <v>2064</v>
      </c>
      <c r="D71" s="55">
        <f>IF(F70+SUM(E$17:E70)=D$10,F70,D$10-SUM(E$17:E70))</f>
        <v>0</v>
      </c>
      <c r="E71" s="377">
        <f>IF(+I14&lt;F70,I14,D71)</f>
        <v>0</v>
      </c>
      <c r="F71" s="55">
        <f t="shared" si="34"/>
        <v>0</v>
      </c>
      <c r="G71" s="379">
        <f t="shared" si="36"/>
        <v>0</v>
      </c>
      <c r="H71" s="363">
        <f t="shared" si="37"/>
        <v>0</v>
      </c>
      <c r="I71" s="52">
        <f t="shared" si="35"/>
        <v>0</v>
      </c>
      <c r="J71" s="52"/>
      <c r="K71" s="129"/>
      <c r="L71" s="54">
        <f t="shared" si="33"/>
        <v>0</v>
      </c>
      <c r="M71" s="129"/>
      <c r="N71" s="54">
        <f t="shared" si="10"/>
        <v>0</v>
      </c>
      <c r="O71" s="54">
        <f t="shared" si="11"/>
        <v>0</v>
      </c>
      <c r="P71" s="1"/>
    </row>
    <row r="72" spans="2:16" ht="13" thickBot="1">
      <c r="B72" s="7" t="str">
        <f t="shared" si="5"/>
        <v/>
      </c>
      <c r="C72" s="59">
        <f>IF(D11="","-",+C71+1)</f>
        <v>2065</v>
      </c>
      <c r="D72" s="60">
        <f>IF(F71+SUM(E$17:E71)=D$10,F71,D$10-SUM(E$17:E71))</f>
        <v>0</v>
      </c>
      <c r="E72" s="380">
        <f>IF(+I14&lt;F71,I14,D72)</f>
        <v>0</v>
      </c>
      <c r="F72" s="60">
        <f t="shared" si="34"/>
        <v>0</v>
      </c>
      <c r="G72" s="381">
        <f t="shared" si="36"/>
        <v>0</v>
      </c>
      <c r="H72" s="361">
        <f t="shared" si="37"/>
        <v>0</v>
      </c>
      <c r="I72" s="63">
        <f t="shared" si="35"/>
        <v>0</v>
      </c>
      <c r="J72" s="52"/>
      <c r="K72" s="130"/>
      <c r="L72" s="64">
        <f t="shared" si="33"/>
        <v>0</v>
      </c>
      <c r="M72" s="130"/>
      <c r="N72" s="64">
        <f t="shared" si="10"/>
        <v>0</v>
      </c>
      <c r="O72" s="64">
        <f t="shared" si="11"/>
        <v>0</v>
      </c>
      <c r="P72" s="1"/>
    </row>
    <row r="73" spans="2:16" ht="12.5">
      <c r="C73" s="12" t="s">
        <v>78</v>
      </c>
      <c r="D73" s="292"/>
      <c r="E73" s="292">
        <f>SUM(E17:E72)</f>
        <v>23215.78</v>
      </c>
      <c r="F73" s="292"/>
      <c r="G73" s="292">
        <f>SUM(G17:G72)</f>
        <v>87515.753139661392</v>
      </c>
      <c r="H73" s="292">
        <f>SUM(H17:H72)</f>
        <v>87515.753139661392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2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2:16" ht="13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49 of 77</v>
      </c>
    </row>
    <row r="84" spans="1:16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</row>
    <row r="86" spans="1:16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2452.8598087506471</v>
      </c>
      <c r="N87" s="386">
        <f>IF(J92&lt;D11,0,VLOOKUP(J92,C17:O72,11))</f>
        <v>2452.8598087506471</v>
      </c>
      <c r="O87" s="69">
        <f>+N87-M87</f>
        <v>0</v>
      </c>
      <c r="P87" s="1"/>
    </row>
    <row r="88" spans="1:16" ht="15.5">
      <c r="C88" s="6"/>
      <c r="D88" s="99" t="str">
        <f>S.048!D90</f>
        <v xml:space="preserve">***Sch. 11 recovery commenced in the 2015 rate year.  Beg Bal = to depreciated balance as of 1/1/15. *** </v>
      </c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2708.8960733152348</v>
      </c>
      <c r="N88" s="389">
        <f>IF(J92&lt;D11,0,VLOOKUP(J92,C99:P154,7))</f>
        <v>2708.8960733152348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 xml:space="preserve">SUGAR HILL 138/69KV TRANSFORMER CKT 1 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256.03626456458778</v>
      </c>
      <c r="N89" s="391">
        <f>+N88-N87</f>
        <v>256.03626456458778</v>
      </c>
      <c r="O89" s="392">
        <f>+O88-O87</f>
        <v>0</v>
      </c>
      <c r="P89" s="1"/>
    </row>
    <row r="90" spans="1:16" ht="13.5" thickBot="1">
      <c r="C90" s="29"/>
      <c r="D90" s="66" t="str">
        <f>D8</f>
        <v>DOES NOT MEET SPP $100,000 MINIMUM INVESTMENT FOR REGIONAL BPU SHARING.</v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</row>
    <row r="91" spans="1:16" ht="13.5" thickBot="1">
      <c r="C91" s="75" t="s">
        <v>85</v>
      </c>
      <c r="D91" s="91" t="str">
        <f>+D9</f>
        <v>TP2004032</v>
      </c>
      <c r="E91" s="76"/>
      <c r="F91" s="76"/>
      <c r="G91" s="76"/>
      <c r="H91" s="76"/>
      <c r="I91" s="76"/>
      <c r="J91" s="76"/>
    </row>
    <row r="92" spans="1:16" ht="13">
      <c r="C92" s="34" t="s">
        <v>51</v>
      </c>
      <c r="D92" s="427">
        <v>23216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</row>
    <row r="93" spans="1:16" ht="12.5">
      <c r="C93" s="34" t="s">
        <v>54</v>
      </c>
      <c r="D93" s="88">
        <f>D11</f>
        <v>2010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88">
        <f>D12</f>
        <v>11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527.63636363636363</v>
      </c>
      <c r="K96" s="292"/>
      <c r="L96" s="292"/>
      <c r="M96" s="292"/>
      <c r="N96" s="292"/>
      <c r="O96" s="292"/>
      <c r="P96" s="1"/>
    </row>
    <row r="97" spans="1:16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</row>
    <row r="99" spans="1:16" ht="12.5">
      <c r="C99" s="50">
        <f>IF(D93= "","-",D93)</f>
        <v>2010</v>
      </c>
      <c r="D99" s="12"/>
      <c r="E99" s="378"/>
      <c r="F99" s="55"/>
      <c r="G99" s="83"/>
      <c r="H99" s="415"/>
      <c r="I99" s="416"/>
      <c r="J99" s="54"/>
      <c r="K99" s="54"/>
      <c r="L99" s="112"/>
      <c r="M99" s="53">
        <f t="shared" ref="M99:M130" si="38">IF(L99&lt;&gt;0,+H99-L99,0)</f>
        <v>0</v>
      </c>
      <c r="N99" s="112"/>
      <c r="O99" s="53">
        <f t="shared" ref="O99:O130" si="39">IF(N99&lt;&gt;0,+I99-N99,0)</f>
        <v>0</v>
      </c>
      <c r="P99" s="53">
        <f t="shared" ref="P99:P130" si="40">+O99-M99</f>
        <v>0</v>
      </c>
    </row>
    <row r="100" spans="1:16" ht="12.5">
      <c r="B100" s="7" t="str">
        <f>IF(D100=F99,"","IU")</f>
        <v/>
      </c>
      <c r="C100" s="50">
        <f>IF(D93="","-",+C99+1)</f>
        <v>2011</v>
      </c>
      <c r="D100" s="12"/>
      <c r="E100" s="377"/>
      <c r="F100" s="55"/>
      <c r="G100" s="55"/>
      <c r="H100" s="379"/>
      <c r="I100" s="398"/>
      <c r="J100" s="54"/>
      <c r="K100" s="54"/>
      <c r="L100" s="113"/>
      <c r="M100" s="54">
        <f t="shared" si="38"/>
        <v>0</v>
      </c>
      <c r="N100" s="113"/>
      <c r="O100" s="54">
        <f t="shared" si="39"/>
        <v>0</v>
      </c>
      <c r="P100" s="54">
        <f t="shared" si="40"/>
        <v>0</v>
      </c>
    </row>
    <row r="101" spans="1:16" ht="12.5">
      <c r="B101" s="7" t="str">
        <f t="shared" ref="B101:B154" si="41">IF(D101=F100,"","IU")</f>
        <v/>
      </c>
      <c r="C101" s="50">
        <f>IF(D93="","-",+C100+1)</f>
        <v>2012</v>
      </c>
      <c r="D101" s="12"/>
      <c r="E101" s="377"/>
      <c r="F101" s="55"/>
      <c r="G101" s="55"/>
      <c r="H101" s="379"/>
      <c r="I101" s="398"/>
      <c r="J101" s="54"/>
      <c r="K101" s="54"/>
      <c r="L101" s="113"/>
      <c r="M101" s="54">
        <f t="shared" si="38"/>
        <v>0</v>
      </c>
      <c r="N101" s="113"/>
      <c r="O101" s="54">
        <f t="shared" si="39"/>
        <v>0</v>
      </c>
      <c r="P101" s="54">
        <f t="shared" si="40"/>
        <v>0</v>
      </c>
    </row>
    <row r="102" spans="1:16" ht="12.5">
      <c r="B102" s="7" t="str">
        <f t="shared" si="41"/>
        <v/>
      </c>
      <c r="C102" s="50">
        <f>IF(D93="","-",+C101+1)</f>
        <v>2013</v>
      </c>
      <c r="D102" s="12"/>
      <c r="E102" s="377"/>
      <c r="F102" s="55"/>
      <c r="G102" s="55"/>
      <c r="H102" s="379"/>
      <c r="I102" s="398"/>
      <c r="J102" s="54"/>
      <c r="K102" s="54"/>
      <c r="L102" s="113"/>
      <c r="M102" s="54">
        <f t="shared" si="38"/>
        <v>0</v>
      </c>
      <c r="N102" s="113"/>
      <c r="O102" s="54">
        <f t="shared" si="39"/>
        <v>0</v>
      </c>
      <c r="P102" s="54">
        <f t="shared" si="40"/>
        <v>0</v>
      </c>
    </row>
    <row r="103" spans="1:16" ht="12.5">
      <c r="B103" s="7" t="str">
        <f t="shared" si="41"/>
        <v>IU</v>
      </c>
      <c r="C103" s="50">
        <f>IF(D93="","-",+C102+1)</f>
        <v>2014</v>
      </c>
      <c r="D103" s="428">
        <v>21465.383888888882</v>
      </c>
      <c r="E103" s="429">
        <v>511.0805687830686</v>
      </c>
      <c r="F103" s="430">
        <v>20954.303320105813</v>
      </c>
      <c r="G103" s="430">
        <v>21209.84360449735</v>
      </c>
      <c r="H103" s="432">
        <v>3305.8778604517456</v>
      </c>
      <c r="I103" s="433">
        <v>3305.8778604517456</v>
      </c>
      <c r="J103" s="54">
        <f>+I103-H103</f>
        <v>0</v>
      </c>
      <c r="K103" s="54"/>
      <c r="L103" s="113">
        <f t="shared" ref="L103:L109" si="42">+H103</f>
        <v>3305.8778604517456</v>
      </c>
      <c r="M103" s="54">
        <f t="shared" si="38"/>
        <v>0</v>
      </c>
      <c r="N103" s="113">
        <f t="shared" ref="N103:N109" si="43">+I103</f>
        <v>3305.8778604517456</v>
      </c>
      <c r="O103" s="54">
        <f t="shared" si="39"/>
        <v>0</v>
      </c>
      <c r="P103" s="54">
        <f t="shared" si="40"/>
        <v>0</v>
      </c>
    </row>
    <row r="104" spans="1:16" ht="12.5">
      <c r="B104" s="7" t="str">
        <f t="shared" si="41"/>
        <v>IU</v>
      </c>
      <c r="C104" s="50">
        <f>IF(D93="","-",+C103+1)</f>
        <v>2015</v>
      </c>
      <c r="D104" s="428">
        <v>22704.919431216931</v>
      </c>
      <c r="E104" s="429">
        <v>539.90697674418607</v>
      </c>
      <c r="F104" s="430">
        <v>22165.012454472744</v>
      </c>
      <c r="G104" s="430">
        <v>22434.965942844836</v>
      </c>
      <c r="H104" s="432">
        <v>3388.0256404381366</v>
      </c>
      <c r="I104" s="433">
        <v>3388.0256404381366</v>
      </c>
      <c r="J104" s="54">
        <f>+I104-H104</f>
        <v>0</v>
      </c>
      <c r="K104" s="54"/>
      <c r="L104" s="113">
        <f t="shared" si="42"/>
        <v>3388.0256404381366</v>
      </c>
      <c r="M104" s="54">
        <f t="shared" ref="M104:M109" si="44">IF(L104&lt;&gt;0,+H104-L104,0)</f>
        <v>0</v>
      </c>
      <c r="N104" s="113">
        <f t="shared" si="43"/>
        <v>3388.0256404381366</v>
      </c>
      <c r="O104" s="54">
        <f>IF(N104&lt;&gt;0,+I104-N104,0)</f>
        <v>0</v>
      </c>
      <c r="P104" s="54">
        <f>+O104-M104</f>
        <v>0</v>
      </c>
    </row>
    <row r="105" spans="1:16" ht="12.5">
      <c r="B105" s="7" t="str">
        <f t="shared" si="41"/>
        <v/>
      </c>
      <c r="C105" s="50">
        <f>IF(D93="","-",+C104+1)</f>
        <v>2016</v>
      </c>
      <c r="D105" s="428">
        <v>22165.012454472744</v>
      </c>
      <c r="E105" s="429">
        <v>552.76190476190482</v>
      </c>
      <c r="F105" s="430">
        <v>21612.25054971084</v>
      </c>
      <c r="G105" s="430">
        <v>21888.63150209179</v>
      </c>
      <c r="H105" s="432">
        <v>3211.6058800285246</v>
      </c>
      <c r="I105" s="433">
        <v>3211.6058800285246</v>
      </c>
      <c r="J105" s="54">
        <f t="shared" ref="J105:J154" si="45">+I105-H105</f>
        <v>0</v>
      </c>
      <c r="K105" s="54"/>
      <c r="L105" s="113">
        <f t="shared" si="42"/>
        <v>3211.6058800285246</v>
      </c>
      <c r="M105" s="54">
        <f t="shared" si="44"/>
        <v>0</v>
      </c>
      <c r="N105" s="113">
        <f t="shared" si="43"/>
        <v>3211.6058800285246</v>
      </c>
      <c r="O105" s="54">
        <f>IF(N105&lt;&gt;0,+I105-N105,0)</f>
        <v>0</v>
      </c>
      <c r="P105" s="54">
        <f>+O105-M105</f>
        <v>0</v>
      </c>
    </row>
    <row r="106" spans="1:16" ht="12.5">
      <c r="B106" s="7" t="str">
        <f t="shared" si="41"/>
        <v/>
      </c>
      <c r="C106" s="50">
        <f>IF(D93="","-",+C105+1)</f>
        <v>2017</v>
      </c>
      <c r="D106" s="428">
        <v>21612.25054971084</v>
      </c>
      <c r="E106" s="429">
        <v>552.76190476190482</v>
      </c>
      <c r="F106" s="430">
        <v>21059.488644948935</v>
      </c>
      <c r="G106" s="430">
        <v>21335.869597329889</v>
      </c>
      <c r="H106" s="432">
        <v>2805.9275766929632</v>
      </c>
      <c r="I106" s="433">
        <v>2805.9275766929632</v>
      </c>
      <c r="J106" s="54">
        <f t="shared" si="45"/>
        <v>0</v>
      </c>
      <c r="K106" s="54"/>
      <c r="L106" s="113">
        <f t="shared" si="42"/>
        <v>2805.9275766929632</v>
      </c>
      <c r="M106" s="54">
        <f t="shared" si="44"/>
        <v>0</v>
      </c>
      <c r="N106" s="113">
        <f t="shared" si="43"/>
        <v>2805.9275766929632</v>
      </c>
      <c r="O106" s="54">
        <f>IF(N106&lt;&gt;0,+I106-N106,0)</f>
        <v>0</v>
      </c>
      <c r="P106" s="54">
        <f t="shared" si="40"/>
        <v>0</v>
      </c>
    </row>
    <row r="107" spans="1:16" ht="12.5">
      <c r="B107" s="7" t="str">
        <f t="shared" si="41"/>
        <v/>
      </c>
      <c r="C107" s="50">
        <f>IF(D93="","-",+C106+1)</f>
        <v>2018</v>
      </c>
      <c r="D107" s="428">
        <v>21059.488644948935</v>
      </c>
      <c r="E107" s="429">
        <v>539.90697674418607</v>
      </c>
      <c r="F107" s="430">
        <v>20519.581668204748</v>
      </c>
      <c r="G107" s="430">
        <v>20789.535156576843</v>
      </c>
      <c r="H107" s="432">
        <v>2765.2301822595773</v>
      </c>
      <c r="I107" s="433">
        <v>2765.2301822595773</v>
      </c>
      <c r="J107" s="54">
        <f t="shared" si="45"/>
        <v>0</v>
      </c>
      <c r="K107" s="54"/>
      <c r="L107" s="113">
        <f t="shared" si="42"/>
        <v>2765.2301822595773</v>
      </c>
      <c r="M107" s="54">
        <f t="shared" si="44"/>
        <v>0</v>
      </c>
      <c r="N107" s="113">
        <f t="shared" si="43"/>
        <v>2765.2301822595773</v>
      </c>
      <c r="O107" s="54">
        <f t="shared" si="39"/>
        <v>0</v>
      </c>
      <c r="P107" s="54">
        <f t="shared" si="40"/>
        <v>0</v>
      </c>
    </row>
    <row r="108" spans="1:16" ht="12.5">
      <c r="B108" s="7" t="str">
        <f t="shared" si="41"/>
        <v/>
      </c>
      <c r="C108" s="50">
        <f>IF(D93="","-",+C107+1)</f>
        <v>2019</v>
      </c>
      <c r="D108" s="428">
        <v>20519.581668204748</v>
      </c>
      <c r="E108" s="429">
        <v>539.90697674418607</v>
      </c>
      <c r="F108" s="430">
        <v>19979.674691460561</v>
      </c>
      <c r="G108" s="430">
        <v>20249.628179832653</v>
      </c>
      <c r="H108" s="432">
        <v>2707.4382443870068</v>
      </c>
      <c r="I108" s="433">
        <v>2707.4382443870068</v>
      </c>
      <c r="J108" s="54">
        <f t="shared" si="45"/>
        <v>0</v>
      </c>
      <c r="K108" s="54"/>
      <c r="L108" s="113">
        <f t="shared" si="42"/>
        <v>2707.4382443870068</v>
      </c>
      <c r="M108" s="54">
        <f t="shared" si="44"/>
        <v>0</v>
      </c>
      <c r="N108" s="113">
        <f t="shared" si="43"/>
        <v>2707.4382443870068</v>
      </c>
      <c r="O108" s="54">
        <f t="shared" si="39"/>
        <v>0</v>
      </c>
      <c r="P108" s="54">
        <f t="shared" si="40"/>
        <v>0</v>
      </c>
    </row>
    <row r="109" spans="1:16" ht="12.5">
      <c r="B109" s="7" t="str">
        <f t="shared" si="41"/>
        <v/>
      </c>
      <c r="C109" s="50">
        <f>IF(D93="","-",+C108+1)</f>
        <v>2020</v>
      </c>
      <c r="D109" s="428">
        <v>19979.674691460561</v>
      </c>
      <c r="E109" s="429">
        <v>552.76190476190482</v>
      </c>
      <c r="F109" s="430">
        <v>19426.912786698656</v>
      </c>
      <c r="G109" s="430">
        <v>19703.293739079607</v>
      </c>
      <c r="H109" s="432">
        <v>2672.3207251624854</v>
      </c>
      <c r="I109" s="433">
        <v>2672.3207251624854</v>
      </c>
      <c r="J109" s="54">
        <f t="shared" si="45"/>
        <v>0</v>
      </c>
      <c r="K109" s="54"/>
      <c r="L109" s="113">
        <f t="shared" si="42"/>
        <v>2672.3207251624854</v>
      </c>
      <c r="M109" s="54">
        <f t="shared" si="44"/>
        <v>0</v>
      </c>
      <c r="N109" s="113">
        <f t="shared" si="43"/>
        <v>2672.3207251624854</v>
      </c>
      <c r="O109" s="54">
        <f t="shared" si="39"/>
        <v>0</v>
      </c>
      <c r="P109" s="54">
        <f t="shared" si="40"/>
        <v>0</v>
      </c>
    </row>
    <row r="110" spans="1:16" ht="12.5">
      <c r="B110" s="7" t="str">
        <f t="shared" si="41"/>
        <v/>
      </c>
      <c r="C110" s="50">
        <f>IF(D93="","-",+C109+1)</f>
        <v>2021</v>
      </c>
      <c r="D110" s="428">
        <v>19426.912786698656</v>
      </c>
      <c r="E110" s="429">
        <v>566.2439024390244</v>
      </c>
      <c r="F110" s="430">
        <v>18860.66888425963</v>
      </c>
      <c r="G110" s="430">
        <v>19143.790835479143</v>
      </c>
      <c r="H110" s="432">
        <v>2739.3365089519757</v>
      </c>
      <c r="I110" s="433">
        <v>2739.3365089519757</v>
      </c>
      <c r="J110" s="54">
        <f t="shared" si="45"/>
        <v>0</v>
      </c>
      <c r="K110" s="54"/>
      <c r="L110" s="113">
        <f t="shared" ref="L110" si="46">+H110</f>
        <v>2739.3365089519757</v>
      </c>
      <c r="M110" s="54">
        <f t="shared" ref="M110" si="47">IF(L110&lt;&gt;0,+H110-L110,0)</f>
        <v>0</v>
      </c>
      <c r="N110" s="113">
        <f t="shared" ref="N110" si="48">+I110</f>
        <v>2739.3365089519757</v>
      </c>
      <c r="O110" s="54">
        <f t="shared" ref="O110" si="49">IF(N110&lt;&gt;0,+I110-N110,0)</f>
        <v>0</v>
      </c>
      <c r="P110" s="54">
        <f t="shared" ref="P110" si="50">+O110-M110</f>
        <v>0</v>
      </c>
    </row>
    <row r="111" spans="1:16" ht="13">
      <c r="B111" s="7" t="str">
        <f t="shared" si="41"/>
        <v/>
      </c>
      <c r="C111" s="459">
        <f>IF(D93="","-",+C110+1)</f>
        <v>2022</v>
      </c>
      <c r="D111" s="12">
        <v>18860.66888425963</v>
      </c>
      <c r="E111" s="377">
        <v>552.76190476190482</v>
      </c>
      <c r="F111" s="55">
        <v>18307.906979497726</v>
      </c>
      <c r="G111" s="55">
        <v>18584.28793187868</v>
      </c>
      <c r="H111" s="379">
        <v>2735.6322797194844</v>
      </c>
      <c r="I111" s="398">
        <v>2735.6322797194844</v>
      </c>
      <c r="J111" s="54">
        <f t="shared" si="45"/>
        <v>0</v>
      </c>
      <c r="K111" s="54"/>
      <c r="L111" s="129"/>
      <c r="M111" s="54">
        <f t="shared" si="38"/>
        <v>0</v>
      </c>
      <c r="N111" s="129"/>
      <c r="O111" s="54">
        <f t="shared" si="39"/>
        <v>0</v>
      </c>
      <c r="P111" s="54">
        <f t="shared" si="40"/>
        <v>0</v>
      </c>
    </row>
    <row r="112" spans="1:16" ht="12.5">
      <c r="B112" s="7" t="str">
        <f t="shared" si="41"/>
        <v/>
      </c>
      <c r="C112" s="50">
        <f>IF(D93="","-",+C111+1)</f>
        <v>2023</v>
      </c>
      <c r="D112" s="12">
        <f>IF(F111+SUM(E$99:E111)=D$92,F111,D$92-SUM(E$99:E111))</f>
        <v>18307.906979497726</v>
      </c>
      <c r="E112" s="377">
        <f t="shared" ref="E112:E154" si="51">IF(+$J$96&lt;F111,$J$96,D112)</f>
        <v>527.63636363636363</v>
      </c>
      <c r="F112" s="55">
        <f t="shared" ref="F112:F154" si="52">+D112-E112</f>
        <v>17780.270615861362</v>
      </c>
      <c r="G112" s="55">
        <f t="shared" ref="G112:G154" si="53">+(F112+D112)/2</f>
        <v>18044.088797679542</v>
      </c>
      <c r="H112" s="379">
        <f t="shared" ref="H112:H154" si="54">+J$94*G112+E112</f>
        <v>2774.6006984780711</v>
      </c>
      <c r="I112" s="398">
        <f t="shared" ref="I112:I154" si="55">+J$95*G112+E112</f>
        <v>2774.6006984780711</v>
      </c>
      <c r="J112" s="54">
        <f t="shared" si="45"/>
        <v>0</v>
      </c>
      <c r="K112" s="54"/>
      <c r="L112" s="129"/>
      <c r="M112" s="54">
        <f t="shared" si="38"/>
        <v>0</v>
      </c>
      <c r="N112" s="129"/>
      <c r="O112" s="54">
        <f t="shared" si="39"/>
        <v>0</v>
      </c>
      <c r="P112" s="54">
        <f t="shared" si="40"/>
        <v>0</v>
      </c>
    </row>
    <row r="113" spans="2:16" ht="12.5">
      <c r="B113" s="7" t="str">
        <f t="shared" si="41"/>
        <v/>
      </c>
      <c r="C113" s="50">
        <f>IF(D93="","-",+C112+1)</f>
        <v>2024</v>
      </c>
      <c r="D113" s="12">
        <f>IF(F112+SUM(E$99:E112)=D$92,F112,D$92-SUM(E$99:E112))</f>
        <v>17780.270615861362</v>
      </c>
      <c r="E113" s="377">
        <f t="shared" si="51"/>
        <v>527.63636363636363</v>
      </c>
      <c r="F113" s="55">
        <f t="shared" si="52"/>
        <v>17252.634252224998</v>
      </c>
      <c r="G113" s="55">
        <f t="shared" si="53"/>
        <v>17516.452434043182</v>
      </c>
      <c r="H113" s="379">
        <f t="shared" si="54"/>
        <v>2708.8960733152348</v>
      </c>
      <c r="I113" s="398">
        <f t="shared" si="55"/>
        <v>2708.8960733152348</v>
      </c>
      <c r="J113" s="54">
        <f t="shared" si="45"/>
        <v>0</v>
      </c>
      <c r="K113" s="54"/>
      <c r="L113" s="129"/>
      <c r="M113" s="54">
        <f t="shared" si="38"/>
        <v>0</v>
      </c>
      <c r="N113" s="129"/>
      <c r="O113" s="54">
        <f t="shared" si="39"/>
        <v>0</v>
      </c>
      <c r="P113" s="54">
        <f t="shared" si="40"/>
        <v>0</v>
      </c>
    </row>
    <row r="114" spans="2:16" ht="12.5">
      <c r="B114" s="7" t="str">
        <f t="shared" si="41"/>
        <v/>
      </c>
      <c r="C114" s="50">
        <f>IF(D93="","-",+C113+1)</f>
        <v>2025</v>
      </c>
      <c r="D114" s="12">
        <f>IF(F113+SUM(E$99:E113)=D$92,F113,D$92-SUM(E$99:E113))</f>
        <v>17252.634252224998</v>
      </c>
      <c r="E114" s="377">
        <f t="shared" si="51"/>
        <v>527.63636363636363</v>
      </c>
      <c r="F114" s="55">
        <f t="shared" si="52"/>
        <v>16724.997888588634</v>
      </c>
      <c r="G114" s="55">
        <f t="shared" si="53"/>
        <v>16988.816070406814</v>
      </c>
      <c r="H114" s="379">
        <f t="shared" si="54"/>
        <v>2643.1914481523972</v>
      </c>
      <c r="I114" s="398">
        <f t="shared" si="55"/>
        <v>2643.1914481523972</v>
      </c>
      <c r="J114" s="54">
        <f t="shared" si="45"/>
        <v>0</v>
      </c>
      <c r="K114" s="54"/>
      <c r="L114" s="129"/>
      <c r="M114" s="54">
        <f t="shared" si="38"/>
        <v>0</v>
      </c>
      <c r="N114" s="129"/>
      <c r="O114" s="54">
        <f t="shared" si="39"/>
        <v>0</v>
      </c>
      <c r="P114" s="54">
        <f t="shared" si="40"/>
        <v>0</v>
      </c>
    </row>
    <row r="115" spans="2:16" ht="12.5">
      <c r="B115" s="7" t="str">
        <f t="shared" si="41"/>
        <v/>
      </c>
      <c r="C115" s="50">
        <f>IF(D93="","-",+C114+1)</f>
        <v>2026</v>
      </c>
      <c r="D115" s="12">
        <f>IF(F114+SUM(E$99:E114)=D$92,F114,D$92-SUM(E$99:E114))</f>
        <v>16724.997888588634</v>
      </c>
      <c r="E115" s="377">
        <f t="shared" si="51"/>
        <v>527.63636363636363</v>
      </c>
      <c r="F115" s="55">
        <f t="shared" si="52"/>
        <v>16197.36152495227</v>
      </c>
      <c r="G115" s="55">
        <f t="shared" si="53"/>
        <v>16461.179706770454</v>
      </c>
      <c r="H115" s="379">
        <f t="shared" si="54"/>
        <v>2577.4868229895606</v>
      </c>
      <c r="I115" s="398">
        <f t="shared" si="55"/>
        <v>2577.4868229895606</v>
      </c>
      <c r="J115" s="54">
        <f t="shared" si="45"/>
        <v>0</v>
      </c>
      <c r="K115" s="54"/>
      <c r="L115" s="129"/>
      <c r="M115" s="54">
        <f t="shared" si="38"/>
        <v>0</v>
      </c>
      <c r="N115" s="129"/>
      <c r="O115" s="54">
        <f t="shared" si="39"/>
        <v>0</v>
      </c>
      <c r="P115" s="54">
        <f t="shared" si="40"/>
        <v>0</v>
      </c>
    </row>
    <row r="116" spans="2:16" ht="12.5">
      <c r="B116" s="7" t="str">
        <f t="shared" si="41"/>
        <v/>
      </c>
      <c r="C116" s="50">
        <f>IF(D93="","-",+C115+1)</f>
        <v>2027</v>
      </c>
      <c r="D116" s="12">
        <f>IF(F115+SUM(E$99:E115)=D$92,F115,D$92-SUM(E$99:E115))</f>
        <v>16197.36152495227</v>
      </c>
      <c r="E116" s="377">
        <f t="shared" si="51"/>
        <v>527.63636363636363</v>
      </c>
      <c r="F116" s="55">
        <f t="shared" si="52"/>
        <v>15669.725161315906</v>
      </c>
      <c r="G116" s="55">
        <f t="shared" si="53"/>
        <v>15933.543343134088</v>
      </c>
      <c r="H116" s="379">
        <f t="shared" si="54"/>
        <v>2511.7821978267239</v>
      </c>
      <c r="I116" s="398">
        <f t="shared" si="55"/>
        <v>2511.7821978267239</v>
      </c>
      <c r="J116" s="54">
        <f t="shared" si="45"/>
        <v>0</v>
      </c>
      <c r="K116" s="54"/>
      <c r="L116" s="129"/>
      <c r="M116" s="54">
        <f t="shared" si="38"/>
        <v>0</v>
      </c>
      <c r="N116" s="129"/>
      <c r="O116" s="54">
        <f t="shared" si="39"/>
        <v>0</v>
      </c>
      <c r="P116" s="54">
        <f t="shared" si="40"/>
        <v>0</v>
      </c>
    </row>
    <row r="117" spans="2:16" ht="12.5">
      <c r="B117" s="7" t="str">
        <f t="shared" si="41"/>
        <v/>
      </c>
      <c r="C117" s="50">
        <f>IF(D93="","-",+C116+1)</f>
        <v>2028</v>
      </c>
      <c r="D117" s="12">
        <f>IF(F116+SUM(E$99:E116)=D$92,F116,D$92-SUM(E$99:E116))</f>
        <v>15669.725161315906</v>
      </c>
      <c r="E117" s="377">
        <f t="shared" si="51"/>
        <v>527.63636363636363</v>
      </c>
      <c r="F117" s="55">
        <f t="shared" si="52"/>
        <v>15142.088797679542</v>
      </c>
      <c r="G117" s="55">
        <f t="shared" si="53"/>
        <v>15405.906979497724</v>
      </c>
      <c r="H117" s="379">
        <f t="shared" si="54"/>
        <v>2446.0775726638867</v>
      </c>
      <c r="I117" s="398">
        <f t="shared" si="55"/>
        <v>2446.0775726638867</v>
      </c>
      <c r="J117" s="54">
        <f t="shared" si="45"/>
        <v>0</v>
      </c>
      <c r="K117" s="54"/>
      <c r="L117" s="129"/>
      <c r="M117" s="54">
        <f t="shared" si="38"/>
        <v>0</v>
      </c>
      <c r="N117" s="129"/>
      <c r="O117" s="54">
        <f t="shared" si="39"/>
        <v>0</v>
      </c>
      <c r="P117" s="54">
        <f t="shared" si="40"/>
        <v>0</v>
      </c>
    </row>
    <row r="118" spans="2:16" ht="12.5">
      <c r="B118" s="7" t="str">
        <f t="shared" si="41"/>
        <v/>
      </c>
      <c r="C118" s="50">
        <f>IF(D93="","-",+C117+1)</f>
        <v>2029</v>
      </c>
      <c r="D118" s="12">
        <f>IF(F117+SUM(E$99:E117)=D$92,F117,D$92-SUM(E$99:E117))</f>
        <v>15142.088797679542</v>
      </c>
      <c r="E118" s="377">
        <f t="shared" si="51"/>
        <v>527.63636363636363</v>
      </c>
      <c r="F118" s="55">
        <f t="shared" si="52"/>
        <v>14614.452434043178</v>
      </c>
      <c r="G118" s="55">
        <f t="shared" si="53"/>
        <v>14878.27061586136</v>
      </c>
      <c r="H118" s="379">
        <f t="shared" si="54"/>
        <v>2380.3729475010496</v>
      </c>
      <c r="I118" s="398">
        <f t="shared" si="55"/>
        <v>2380.3729475010496</v>
      </c>
      <c r="J118" s="54">
        <f t="shared" si="45"/>
        <v>0</v>
      </c>
      <c r="K118" s="54"/>
      <c r="L118" s="129"/>
      <c r="M118" s="54">
        <f t="shared" si="38"/>
        <v>0</v>
      </c>
      <c r="N118" s="129"/>
      <c r="O118" s="54">
        <f t="shared" si="39"/>
        <v>0</v>
      </c>
      <c r="P118" s="54">
        <f t="shared" si="40"/>
        <v>0</v>
      </c>
    </row>
    <row r="119" spans="2:16" ht="12.5">
      <c r="B119" s="7" t="str">
        <f t="shared" si="41"/>
        <v/>
      </c>
      <c r="C119" s="50">
        <f>IF(D93="","-",+C118+1)</f>
        <v>2030</v>
      </c>
      <c r="D119" s="12">
        <f>IF(F118+SUM(E$99:E118)=D$92,F118,D$92-SUM(E$99:E118))</f>
        <v>14614.452434043178</v>
      </c>
      <c r="E119" s="377">
        <f t="shared" si="51"/>
        <v>527.63636363636363</v>
      </c>
      <c r="F119" s="55">
        <f t="shared" si="52"/>
        <v>14086.816070406814</v>
      </c>
      <c r="G119" s="55">
        <f t="shared" si="53"/>
        <v>14350.634252224996</v>
      </c>
      <c r="H119" s="379">
        <f t="shared" si="54"/>
        <v>2314.6683223382129</v>
      </c>
      <c r="I119" s="398">
        <f t="shared" si="55"/>
        <v>2314.6683223382129</v>
      </c>
      <c r="J119" s="54">
        <f t="shared" si="45"/>
        <v>0</v>
      </c>
      <c r="K119" s="54"/>
      <c r="L119" s="129"/>
      <c r="M119" s="54">
        <f t="shared" si="38"/>
        <v>0</v>
      </c>
      <c r="N119" s="129"/>
      <c r="O119" s="54">
        <f t="shared" si="39"/>
        <v>0</v>
      </c>
      <c r="P119" s="54">
        <f t="shared" si="40"/>
        <v>0</v>
      </c>
    </row>
    <row r="120" spans="2:16" ht="12.5">
      <c r="B120" s="7" t="str">
        <f t="shared" si="41"/>
        <v/>
      </c>
      <c r="C120" s="50">
        <f>IF(D93="","-",+C119+1)</f>
        <v>2031</v>
      </c>
      <c r="D120" s="12">
        <f>IF(F119+SUM(E$99:E119)=D$92,F119,D$92-SUM(E$99:E119))</f>
        <v>14086.816070406814</v>
      </c>
      <c r="E120" s="377">
        <f t="shared" si="51"/>
        <v>527.63636363636363</v>
      </c>
      <c r="F120" s="55">
        <f t="shared" si="52"/>
        <v>13559.17970677045</v>
      </c>
      <c r="G120" s="55">
        <f t="shared" si="53"/>
        <v>13822.997888588632</v>
      </c>
      <c r="H120" s="379">
        <f t="shared" si="54"/>
        <v>2248.9636971753757</v>
      </c>
      <c r="I120" s="398">
        <f t="shared" si="55"/>
        <v>2248.9636971753757</v>
      </c>
      <c r="J120" s="54">
        <f t="shared" si="45"/>
        <v>0</v>
      </c>
      <c r="K120" s="54"/>
      <c r="L120" s="129"/>
      <c r="M120" s="54">
        <f t="shared" si="38"/>
        <v>0</v>
      </c>
      <c r="N120" s="129"/>
      <c r="O120" s="54">
        <f t="shared" si="39"/>
        <v>0</v>
      </c>
      <c r="P120" s="54">
        <f t="shared" si="40"/>
        <v>0</v>
      </c>
    </row>
    <row r="121" spans="2:16" ht="12.5">
      <c r="B121" s="7" t="str">
        <f t="shared" si="41"/>
        <v/>
      </c>
      <c r="C121" s="50">
        <f>IF(D93="","-",+C120+1)</f>
        <v>2032</v>
      </c>
      <c r="D121" s="12">
        <f>IF(F120+SUM(E$99:E120)=D$92,F120,D$92-SUM(E$99:E120))</f>
        <v>13559.17970677045</v>
      </c>
      <c r="E121" s="377">
        <f t="shared" si="51"/>
        <v>527.63636363636363</v>
      </c>
      <c r="F121" s="55">
        <f t="shared" si="52"/>
        <v>13031.543343134086</v>
      </c>
      <c r="G121" s="55">
        <f t="shared" si="53"/>
        <v>13295.361524952268</v>
      </c>
      <c r="H121" s="379">
        <f t="shared" si="54"/>
        <v>2183.2590720125386</v>
      </c>
      <c r="I121" s="398">
        <f t="shared" si="55"/>
        <v>2183.2590720125386</v>
      </c>
      <c r="J121" s="54">
        <f t="shared" si="45"/>
        <v>0</v>
      </c>
      <c r="K121" s="54"/>
      <c r="L121" s="129"/>
      <c r="M121" s="54">
        <f t="shared" si="38"/>
        <v>0</v>
      </c>
      <c r="N121" s="129"/>
      <c r="O121" s="54">
        <f t="shared" si="39"/>
        <v>0</v>
      </c>
      <c r="P121" s="54">
        <f t="shared" si="40"/>
        <v>0</v>
      </c>
    </row>
    <row r="122" spans="2:16" ht="12.5">
      <c r="B122" s="7" t="str">
        <f t="shared" si="41"/>
        <v/>
      </c>
      <c r="C122" s="50">
        <f>IF(D93="","-",+C121+1)</f>
        <v>2033</v>
      </c>
      <c r="D122" s="12">
        <f>IF(F121+SUM(E$99:E121)=D$92,F121,D$92-SUM(E$99:E121))</f>
        <v>13031.543343134086</v>
      </c>
      <c r="E122" s="377">
        <f t="shared" si="51"/>
        <v>527.63636363636363</v>
      </c>
      <c r="F122" s="55">
        <f t="shared" si="52"/>
        <v>12503.906979497722</v>
      </c>
      <c r="G122" s="55">
        <f t="shared" si="53"/>
        <v>12767.725161315904</v>
      </c>
      <c r="H122" s="379">
        <f t="shared" si="54"/>
        <v>2117.5544468497019</v>
      </c>
      <c r="I122" s="398">
        <f t="shared" si="55"/>
        <v>2117.5544468497019</v>
      </c>
      <c r="J122" s="54">
        <f t="shared" si="45"/>
        <v>0</v>
      </c>
      <c r="K122" s="54"/>
      <c r="L122" s="129"/>
      <c r="M122" s="54">
        <f t="shared" si="38"/>
        <v>0</v>
      </c>
      <c r="N122" s="129"/>
      <c r="O122" s="54">
        <f t="shared" si="39"/>
        <v>0</v>
      </c>
      <c r="P122" s="54">
        <f t="shared" si="40"/>
        <v>0</v>
      </c>
    </row>
    <row r="123" spans="2:16" ht="12.5">
      <c r="B123" s="7" t="str">
        <f t="shared" si="41"/>
        <v/>
      </c>
      <c r="C123" s="50">
        <f>IF(D93="","-",+C122+1)</f>
        <v>2034</v>
      </c>
      <c r="D123" s="12">
        <f>IF(F122+SUM(E$99:E122)=D$92,F122,D$92-SUM(E$99:E122))</f>
        <v>12503.906979497722</v>
      </c>
      <c r="E123" s="377">
        <f t="shared" si="51"/>
        <v>527.63636363636363</v>
      </c>
      <c r="F123" s="55">
        <f t="shared" si="52"/>
        <v>11976.270615861358</v>
      </c>
      <c r="G123" s="55">
        <f t="shared" si="53"/>
        <v>12240.08879767954</v>
      </c>
      <c r="H123" s="379">
        <f t="shared" si="54"/>
        <v>2051.8498216868647</v>
      </c>
      <c r="I123" s="398">
        <f t="shared" si="55"/>
        <v>2051.8498216868647</v>
      </c>
      <c r="J123" s="54">
        <f t="shared" si="45"/>
        <v>0</v>
      </c>
      <c r="K123" s="54"/>
      <c r="L123" s="129"/>
      <c r="M123" s="54">
        <f t="shared" si="38"/>
        <v>0</v>
      </c>
      <c r="N123" s="129"/>
      <c r="O123" s="54">
        <f t="shared" si="39"/>
        <v>0</v>
      </c>
      <c r="P123" s="54">
        <f t="shared" si="40"/>
        <v>0</v>
      </c>
    </row>
    <row r="124" spans="2:16" ht="12.5">
      <c r="B124" s="7" t="str">
        <f t="shared" si="41"/>
        <v/>
      </c>
      <c r="C124" s="50">
        <f>IF(D93="","-",+C123+1)</f>
        <v>2035</v>
      </c>
      <c r="D124" s="12">
        <f>IF(F123+SUM(E$99:E123)=D$92,F123,D$92-SUM(E$99:E123))</f>
        <v>11976.270615861358</v>
      </c>
      <c r="E124" s="377">
        <f t="shared" si="51"/>
        <v>527.63636363636363</v>
      </c>
      <c r="F124" s="55">
        <f t="shared" si="52"/>
        <v>11448.634252224994</v>
      </c>
      <c r="G124" s="55">
        <f t="shared" si="53"/>
        <v>11712.452434043176</v>
      </c>
      <c r="H124" s="379">
        <f t="shared" si="54"/>
        <v>1986.1451965240281</v>
      </c>
      <c r="I124" s="398">
        <f t="shared" si="55"/>
        <v>1986.1451965240281</v>
      </c>
      <c r="J124" s="54">
        <f t="shared" si="45"/>
        <v>0</v>
      </c>
      <c r="K124" s="54"/>
      <c r="L124" s="129"/>
      <c r="M124" s="54">
        <f t="shared" si="38"/>
        <v>0</v>
      </c>
      <c r="N124" s="129"/>
      <c r="O124" s="54">
        <f t="shared" si="39"/>
        <v>0</v>
      </c>
      <c r="P124" s="54">
        <f t="shared" si="40"/>
        <v>0</v>
      </c>
    </row>
    <row r="125" spans="2:16" ht="12.5">
      <c r="B125" s="7" t="str">
        <f t="shared" si="41"/>
        <v/>
      </c>
      <c r="C125" s="50">
        <f>IF(D93="","-",+C124+1)</f>
        <v>2036</v>
      </c>
      <c r="D125" s="12">
        <f>IF(F124+SUM(E$99:E124)=D$92,F124,D$92-SUM(E$99:E124))</f>
        <v>11448.634252224994</v>
      </c>
      <c r="E125" s="377">
        <f t="shared" si="51"/>
        <v>527.63636363636363</v>
      </c>
      <c r="F125" s="55">
        <f t="shared" si="52"/>
        <v>10920.99788858863</v>
      </c>
      <c r="G125" s="55">
        <f t="shared" si="53"/>
        <v>11184.816070406812</v>
      </c>
      <c r="H125" s="379">
        <f t="shared" si="54"/>
        <v>1920.4405713611909</v>
      </c>
      <c r="I125" s="398">
        <f t="shared" si="55"/>
        <v>1920.4405713611909</v>
      </c>
      <c r="J125" s="54">
        <f t="shared" si="45"/>
        <v>0</v>
      </c>
      <c r="K125" s="54"/>
      <c r="L125" s="129"/>
      <c r="M125" s="54">
        <f t="shared" si="38"/>
        <v>0</v>
      </c>
      <c r="N125" s="129"/>
      <c r="O125" s="54">
        <f t="shared" si="39"/>
        <v>0</v>
      </c>
      <c r="P125" s="54">
        <f t="shared" si="40"/>
        <v>0</v>
      </c>
    </row>
    <row r="126" spans="2:16" ht="12.5">
      <c r="B126" s="7" t="str">
        <f t="shared" si="41"/>
        <v/>
      </c>
      <c r="C126" s="50">
        <f>IF(D93="","-",+C125+1)</f>
        <v>2037</v>
      </c>
      <c r="D126" s="12">
        <f>IF(F125+SUM(E$99:E125)=D$92,F125,D$92-SUM(E$99:E125))</f>
        <v>10920.99788858863</v>
      </c>
      <c r="E126" s="377">
        <f t="shared" si="51"/>
        <v>527.63636363636363</v>
      </c>
      <c r="F126" s="55">
        <f t="shared" si="52"/>
        <v>10393.361524952266</v>
      </c>
      <c r="G126" s="55">
        <f t="shared" si="53"/>
        <v>10657.179706770448</v>
      </c>
      <c r="H126" s="379">
        <f t="shared" si="54"/>
        <v>1854.7359461983538</v>
      </c>
      <c r="I126" s="398">
        <f t="shared" si="55"/>
        <v>1854.7359461983538</v>
      </c>
      <c r="J126" s="54">
        <f t="shared" si="45"/>
        <v>0</v>
      </c>
      <c r="K126" s="54"/>
      <c r="L126" s="129"/>
      <c r="M126" s="54">
        <f t="shared" si="38"/>
        <v>0</v>
      </c>
      <c r="N126" s="129"/>
      <c r="O126" s="54">
        <f t="shared" si="39"/>
        <v>0</v>
      </c>
      <c r="P126" s="54">
        <f t="shared" si="40"/>
        <v>0</v>
      </c>
    </row>
    <row r="127" spans="2:16" ht="12.5">
      <c r="B127" s="7" t="str">
        <f t="shared" si="41"/>
        <v/>
      </c>
      <c r="C127" s="50">
        <f>IF(D93="","-",+C126+1)</f>
        <v>2038</v>
      </c>
      <c r="D127" s="12">
        <f>IF(F126+SUM(E$99:E126)=D$92,F126,D$92-SUM(E$99:E126))</f>
        <v>10393.361524952266</v>
      </c>
      <c r="E127" s="377">
        <f t="shared" si="51"/>
        <v>527.63636363636363</v>
      </c>
      <c r="F127" s="55">
        <f t="shared" si="52"/>
        <v>9865.7251613159024</v>
      </c>
      <c r="G127" s="55">
        <f t="shared" si="53"/>
        <v>10129.543343134084</v>
      </c>
      <c r="H127" s="379">
        <f t="shared" si="54"/>
        <v>1789.0313210355171</v>
      </c>
      <c r="I127" s="398">
        <f t="shared" si="55"/>
        <v>1789.0313210355171</v>
      </c>
      <c r="J127" s="54">
        <f t="shared" si="45"/>
        <v>0</v>
      </c>
      <c r="K127" s="54"/>
      <c r="L127" s="129"/>
      <c r="M127" s="54">
        <f t="shared" si="38"/>
        <v>0</v>
      </c>
      <c r="N127" s="129"/>
      <c r="O127" s="54">
        <f t="shared" si="39"/>
        <v>0</v>
      </c>
      <c r="P127" s="54">
        <f t="shared" si="40"/>
        <v>0</v>
      </c>
    </row>
    <row r="128" spans="2:16" ht="12.5">
      <c r="B128" s="7" t="str">
        <f t="shared" si="41"/>
        <v/>
      </c>
      <c r="C128" s="50">
        <f>IF(D93="","-",+C127+1)</f>
        <v>2039</v>
      </c>
      <c r="D128" s="12">
        <f>IF(F127+SUM(E$99:E127)=D$92,F127,D$92-SUM(E$99:E127))</f>
        <v>9865.7251613159024</v>
      </c>
      <c r="E128" s="377">
        <f t="shared" si="51"/>
        <v>527.63636363636363</v>
      </c>
      <c r="F128" s="55">
        <f t="shared" si="52"/>
        <v>9338.0887976795384</v>
      </c>
      <c r="G128" s="55">
        <f t="shared" si="53"/>
        <v>9601.9069794977204</v>
      </c>
      <c r="H128" s="379">
        <f t="shared" si="54"/>
        <v>1723.3266958726799</v>
      </c>
      <c r="I128" s="398">
        <f t="shared" si="55"/>
        <v>1723.3266958726799</v>
      </c>
      <c r="J128" s="54">
        <f t="shared" si="45"/>
        <v>0</v>
      </c>
      <c r="K128" s="54"/>
      <c r="L128" s="129"/>
      <c r="M128" s="54">
        <f t="shared" si="38"/>
        <v>0</v>
      </c>
      <c r="N128" s="129"/>
      <c r="O128" s="54">
        <f t="shared" si="39"/>
        <v>0</v>
      </c>
      <c r="P128" s="54">
        <f t="shared" si="40"/>
        <v>0</v>
      </c>
    </row>
    <row r="129" spans="2:16" ht="12.5">
      <c r="B129" s="7" t="str">
        <f t="shared" si="41"/>
        <v/>
      </c>
      <c r="C129" s="50">
        <f>IF(D93="","-",+C128+1)</f>
        <v>2040</v>
      </c>
      <c r="D129" s="12">
        <f>IF(F128+SUM(E$99:E128)=D$92,F128,D$92-SUM(E$99:E128))</f>
        <v>9338.0887976795384</v>
      </c>
      <c r="E129" s="377">
        <f t="shared" si="51"/>
        <v>527.63636363636363</v>
      </c>
      <c r="F129" s="55">
        <f t="shared" si="52"/>
        <v>8810.4524340431744</v>
      </c>
      <c r="G129" s="55">
        <f t="shared" si="53"/>
        <v>9074.2706158613564</v>
      </c>
      <c r="H129" s="379">
        <f t="shared" si="54"/>
        <v>1657.6220707098432</v>
      </c>
      <c r="I129" s="398">
        <f t="shared" si="55"/>
        <v>1657.6220707098432</v>
      </c>
      <c r="J129" s="54">
        <f t="shared" si="45"/>
        <v>0</v>
      </c>
      <c r="K129" s="54"/>
      <c r="L129" s="129"/>
      <c r="M129" s="54">
        <f t="shared" si="38"/>
        <v>0</v>
      </c>
      <c r="N129" s="129"/>
      <c r="O129" s="54">
        <f t="shared" si="39"/>
        <v>0</v>
      </c>
      <c r="P129" s="54">
        <f t="shared" si="40"/>
        <v>0</v>
      </c>
    </row>
    <row r="130" spans="2:16" ht="12.5">
      <c r="B130" s="7" t="str">
        <f t="shared" si="41"/>
        <v/>
      </c>
      <c r="C130" s="50">
        <f>IF(D93="","-",+C129+1)</f>
        <v>2041</v>
      </c>
      <c r="D130" s="12">
        <f>IF(F129+SUM(E$99:E129)=D$92,F129,D$92-SUM(E$99:E129))</f>
        <v>8810.4524340431744</v>
      </c>
      <c r="E130" s="377">
        <f t="shared" si="51"/>
        <v>527.63636363636363</v>
      </c>
      <c r="F130" s="55">
        <f t="shared" si="52"/>
        <v>8282.8160704068105</v>
      </c>
      <c r="G130" s="55">
        <f t="shared" si="53"/>
        <v>8546.6342522249925</v>
      </c>
      <c r="H130" s="379">
        <f t="shared" si="54"/>
        <v>1591.9174455470061</v>
      </c>
      <c r="I130" s="398">
        <f t="shared" si="55"/>
        <v>1591.9174455470061</v>
      </c>
      <c r="J130" s="54">
        <f t="shared" si="45"/>
        <v>0</v>
      </c>
      <c r="K130" s="54"/>
      <c r="L130" s="129"/>
      <c r="M130" s="54">
        <f t="shared" si="38"/>
        <v>0</v>
      </c>
      <c r="N130" s="129"/>
      <c r="O130" s="54">
        <f t="shared" si="39"/>
        <v>0</v>
      </c>
      <c r="P130" s="54">
        <f t="shared" si="40"/>
        <v>0</v>
      </c>
    </row>
    <row r="131" spans="2:16" ht="12.5">
      <c r="B131" s="7" t="str">
        <f t="shared" si="41"/>
        <v/>
      </c>
      <c r="C131" s="50">
        <f>IF(D93="","-",+C130+1)</f>
        <v>2042</v>
      </c>
      <c r="D131" s="12">
        <f>IF(F130+SUM(E$99:E130)=D$92,F130,D$92-SUM(E$99:E130))</f>
        <v>8282.8160704068105</v>
      </c>
      <c r="E131" s="377">
        <f t="shared" si="51"/>
        <v>527.63636363636363</v>
      </c>
      <c r="F131" s="55">
        <f t="shared" si="52"/>
        <v>7755.1797067704465</v>
      </c>
      <c r="G131" s="55">
        <f t="shared" si="53"/>
        <v>8018.9978885886285</v>
      </c>
      <c r="H131" s="379">
        <f t="shared" si="54"/>
        <v>1526.2128203841689</v>
      </c>
      <c r="I131" s="398">
        <f t="shared" si="55"/>
        <v>1526.2128203841689</v>
      </c>
      <c r="J131" s="54">
        <f t="shared" si="45"/>
        <v>0</v>
      </c>
      <c r="K131" s="54"/>
      <c r="L131" s="129"/>
      <c r="M131" s="54">
        <f t="shared" ref="M131:M154" si="56">IF(L541&lt;&gt;0,+H541-L541,0)</f>
        <v>0</v>
      </c>
      <c r="N131" s="129"/>
      <c r="O131" s="54">
        <f t="shared" ref="O131:O154" si="57">IF(N541&lt;&gt;0,+I541-N541,0)</f>
        <v>0</v>
      </c>
      <c r="P131" s="54">
        <f t="shared" ref="P131:P154" si="58">+O541-M541</f>
        <v>0</v>
      </c>
    </row>
    <row r="132" spans="2:16" ht="12.5">
      <c r="B132" s="7" t="str">
        <f t="shared" si="41"/>
        <v/>
      </c>
      <c r="C132" s="50">
        <f>IF(D93="","-",+C131+1)</f>
        <v>2043</v>
      </c>
      <c r="D132" s="12">
        <f>IF(F131+SUM(E$99:E131)=D$92,F131,D$92-SUM(E$99:E131))</f>
        <v>7755.1797067704465</v>
      </c>
      <c r="E132" s="377">
        <f t="shared" si="51"/>
        <v>527.63636363636363</v>
      </c>
      <c r="F132" s="55">
        <f t="shared" si="52"/>
        <v>7227.5433431340825</v>
      </c>
      <c r="G132" s="55">
        <f t="shared" si="53"/>
        <v>7491.3615249522645</v>
      </c>
      <c r="H132" s="379">
        <f t="shared" si="54"/>
        <v>1460.5081952213322</v>
      </c>
      <c r="I132" s="398">
        <f t="shared" si="55"/>
        <v>1460.5081952213322</v>
      </c>
      <c r="J132" s="54">
        <f t="shared" si="45"/>
        <v>0</v>
      </c>
      <c r="K132" s="54"/>
      <c r="L132" s="129"/>
      <c r="M132" s="54">
        <f t="shared" si="56"/>
        <v>0</v>
      </c>
      <c r="N132" s="129"/>
      <c r="O132" s="54">
        <f t="shared" si="57"/>
        <v>0</v>
      </c>
      <c r="P132" s="54">
        <f t="shared" si="58"/>
        <v>0</v>
      </c>
    </row>
    <row r="133" spans="2:16" ht="12.5">
      <c r="B133" s="7" t="str">
        <f t="shared" si="41"/>
        <v/>
      </c>
      <c r="C133" s="50">
        <f>IF(D93="","-",+C132+1)</f>
        <v>2044</v>
      </c>
      <c r="D133" s="12">
        <f>IF(F132+SUM(E$99:E132)=D$92,F132,D$92-SUM(E$99:E132))</f>
        <v>7227.5433431340825</v>
      </c>
      <c r="E133" s="377">
        <f t="shared" si="51"/>
        <v>527.63636363636363</v>
      </c>
      <c r="F133" s="55">
        <f t="shared" si="52"/>
        <v>6699.9069794977186</v>
      </c>
      <c r="G133" s="55">
        <f t="shared" si="53"/>
        <v>6963.7251613159006</v>
      </c>
      <c r="H133" s="379">
        <f t="shared" si="54"/>
        <v>1394.8035700584951</v>
      </c>
      <c r="I133" s="398">
        <f t="shared" si="55"/>
        <v>1394.8035700584951</v>
      </c>
      <c r="J133" s="54">
        <f t="shared" si="45"/>
        <v>0</v>
      </c>
      <c r="K133" s="54"/>
      <c r="L133" s="129"/>
      <c r="M133" s="54">
        <f t="shared" si="56"/>
        <v>0</v>
      </c>
      <c r="N133" s="129"/>
      <c r="O133" s="54">
        <f t="shared" si="57"/>
        <v>0</v>
      </c>
      <c r="P133" s="54">
        <f t="shared" si="58"/>
        <v>0</v>
      </c>
    </row>
    <row r="134" spans="2:16" ht="12.5">
      <c r="B134" s="7" t="str">
        <f t="shared" si="41"/>
        <v/>
      </c>
      <c r="C134" s="50">
        <f>IF(D93="","-",+C133+1)</f>
        <v>2045</v>
      </c>
      <c r="D134" s="12">
        <f>IF(F133+SUM(E$99:E133)=D$92,F133,D$92-SUM(E$99:E133))</f>
        <v>6699.9069794977186</v>
      </c>
      <c r="E134" s="377">
        <f t="shared" si="51"/>
        <v>527.63636363636363</v>
      </c>
      <c r="F134" s="55">
        <f t="shared" si="52"/>
        <v>6172.2706158613546</v>
      </c>
      <c r="G134" s="55">
        <f t="shared" si="53"/>
        <v>6436.0887976795366</v>
      </c>
      <c r="H134" s="379">
        <f t="shared" si="54"/>
        <v>1329.0989448956582</v>
      </c>
      <c r="I134" s="398">
        <f t="shared" si="55"/>
        <v>1329.0989448956582</v>
      </c>
      <c r="J134" s="54">
        <f t="shared" si="45"/>
        <v>0</v>
      </c>
      <c r="K134" s="54"/>
      <c r="L134" s="129"/>
      <c r="M134" s="54">
        <f t="shared" si="56"/>
        <v>0</v>
      </c>
      <c r="N134" s="129"/>
      <c r="O134" s="54">
        <f t="shared" si="57"/>
        <v>0</v>
      </c>
      <c r="P134" s="54">
        <f t="shared" si="58"/>
        <v>0</v>
      </c>
    </row>
    <row r="135" spans="2:16" ht="12.5">
      <c r="B135" s="7" t="str">
        <f t="shared" si="41"/>
        <v/>
      </c>
      <c r="C135" s="50">
        <f>IF(D93="","-",+C134+1)</f>
        <v>2046</v>
      </c>
      <c r="D135" s="12">
        <f>IF(F134+SUM(E$99:E134)=D$92,F134,D$92-SUM(E$99:E134))</f>
        <v>6172.2706158613546</v>
      </c>
      <c r="E135" s="377">
        <f t="shared" si="51"/>
        <v>527.63636363636363</v>
      </c>
      <c r="F135" s="55">
        <f t="shared" si="52"/>
        <v>5644.6342522249906</v>
      </c>
      <c r="G135" s="55">
        <f t="shared" si="53"/>
        <v>5908.4524340431726</v>
      </c>
      <c r="H135" s="379">
        <f t="shared" si="54"/>
        <v>1263.3943197328213</v>
      </c>
      <c r="I135" s="398">
        <f t="shared" si="55"/>
        <v>1263.3943197328213</v>
      </c>
      <c r="J135" s="54">
        <f t="shared" si="45"/>
        <v>0</v>
      </c>
      <c r="K135" s="54"/>
      <c r="L135" s="129"/>
      <c r="M135" s="54">
        <f t="shared" si="56"/>
        <v>0</v>
      </c>
      <c r="N135" s="129"/>
      <c r="O135" s="54">
        <f t="shared" si="57"/>
        <v>0</v>
      </c>
      <c r="P135" s="54">
        <f t="shared" si="58"/>
        <v>0</v>
      </c>
    </row>
    <row r="136" spans="2:16" ht="12.5">
      <c r="B136" s="7" t="str">
        <f t="shared" si="41"/>
        <v/>
      </c>
      <c r="C136" s="50">
        <f>IF(D93="","-",+C135+1)</f>
        <v>2047</v>
      </c>
      <c r="D136" s="12">
        <f>IF(F135+SUM(E$99:E135)=D$92,F135,D$92-SUM(E$99:E135))</f>
        <v>5644.6342522249906</v>
      </c>
      <c r="E136" s="377">
        <f t="shared" si="51"/>
        <v>527.63636363636363</v>
      </c>
      <c r="F136" s="55">
        <f t="shared" si="52"/>
        <v>5116.9978885886267</v>
      </c>
      <c r="G136" s="55">
        <f t="shared" si="53"/>
        <v>5380.8160704068086</v>
      </c>
      <c r="H136" s="379">
        <f t="shared" si="54"/>
        <v>1197.6896945699841</v>
      </c>
      <c r="I136" s="398">
        <f t="shared" si="55"/>
        <v>1197.6896945699841</v>
      </c>
      <c r="J136" s="54">
        <f t="shared" si="45"/>
        <v>0</v>
      </c>
      <c r="K136" s="54"/>
      <c r="L136" s="129"/>
      <c r="M136" s="54">
        <f t="shared" si="56"/>
        <v>0</v>
      </c>
      <c r="N136" s="129"/>
      <c r="O136" s="54">
        <f t="shared" si="57"/>
        <v>0</v>
      </c>
      <c r="P136" s="54">
        <f t="shared" si="58"/>
        <v>0</v>
      </c>
    </row>
    <row r="137" spans="2:16" ht="12.5">
      <c r="B137" s="7" t="str">
        <f t="shared" si="41"/>
        <v/>
      </c>
      <c r="C137" s="50">
        <f>IF(D93="","-",+C136+1)</f>
        <v>2048</v>
      </c>
      <c r="D137" s="12">
        <f>IF(F136+SUM(E$99:E136)=D$92,F136,D$92-SUM(E$99:E136))</f>
        <v>5116.9978885886267</v>
      </c>
      <c r="E137" s="377">
        <f t="shared" si="51"/>
        <v>527.63636363636363</v>
      </c>
      <c r="F137" s="55">
        <f t="shared" si="52"/>
        <v>4589.3615249522627</v>
      </c>
      <c r="G137" s="55">
        <f t="shared" si="53"/>
        <v>4853.1797067704447</v>
      </c>
      <c r="H137" s="379">
        <f t="shared" si="54"/>
        <v>1131.9850694071472</v>
      </c>
      <c r="I137" s="398">
        <f t="shared" si="55"/>
        <v>1131.9850694071472</v>
      </c>
      <c r="J137" s="54">
        <f t="shared" si="45"/>
        <v>0</v>
      </c>
      <c r="K137" s="54"/>
      <c r="L137" s="129"/>
      <c r="M137" s="54">
        <f t="shared" si="56"/>
        <v>0</v>
      </c>
      <c r="N137" s="129"/>
      <c r="O137" s="54">
        <f t="shared" si="57"/>
        <v>0</v>
      </c>
      <c r="P137" s="54">
        <f t="shared" si="58"/>
        <v>0</v>
      </c>
    </row>
    <row r="138" spans="2:16" ht="12.5">
      <c r="B138" s="7" t="str">
        <f t="shared" si="41"/>
        <v/>
      </c>
      <c r="C138" s="50">
        <f>IF(D93="","-",+C137+1)</f>
        <v>2049</v>
      </c>
      <c r="D138" s="12">
        <f>IF(F137+SUM(E$99:E137)=D$92,F137,D$92-SUM(E$99:E137))</f>
        <v>4589.3615249522627</v>
      </c>
      <c r="E138" s="377">
        <f t="shared" si="51"/>
        <v>527.63636363636363</v>
      </c>
      <c r="F138" s="55">
        <f t="shared" si="52"/>
        <v>4061.7251613158992</v>
      </c>
      <c r="G138" s="55">
        <f t="shared" si="53"/>
        <v>4325.5433431340807</v>
      </c>
      <c r="H138" s="379">
        <f t="shared" si="54"/>
        <v>1066.2804442443103</v>
      </c>
      <c r="I138" s="398">
        <f t="shared" si="55"/>
        <v>1066.2804442443103</v>
      </c>
      <c r="J138" s="54">
        <f t="shared" si="45"/>
        <v>0</v>
      </c>
      <c r="K138" s="54"/>
      <c r="L138" s="129"/>
      <c r="M138" s="54">
        <f t="shared" si="56"/>
        <v>0</v>
      </c>
      <c r="N138" s="129"/>
      <c r="O138" s="54">
        <f t="shared" si="57"/>
        <v>0</v>
      </c>
      <c r="P138" s="54">
        <f t="shared" si="58"/>
        <v>0</v>
      </c>
    </row>
    <row r="139" spans="2:16" ht="12.5">
      <c r="B139" s="7" t="str">
        <f t="shared" si="41"/>
        <v/>
      </c>
      <c r="C139" s="50">
        <f>IF(D93="","-",+C138+1)</f>
        <v>2050</v>
      </c>
      <c r="D139" s="12">
        <f>IF(F138+SUM(E$99:E138)=D$92,F138,D$92-SUM(E$99:E138))</f>
        <v>4061.7251613158992</v>
      </c>
      <c r="E139" s="377">
        <f t="shared" si="51"/>
        <v>527.63636363636363</v>
      </c>
      <c r="F139" s="55">
        <f t="shared" si="52"/>
        <v>3534.0887976795357</v>
      </c>
      <c r="G139" s="55">
        <f t="shared" si="53"/>
        <v>3797.9069794977177</v>
      </c>
      <c r="H139" s="379">
        <f t="shared" si="54"/>
        <v>1000.5758190814734</v>
      </c>
      <c r="I139" s="398">
        <f t="shared" si="55"/>
        <v>1000.5758190814734</v>
      </c>
      <c r="J139" s="54">
        <f t="shared" si="45"/>
        <v>0</v>
      </c>
      <c r="K139" s="54"/>
      <c r="L139" s="129"/>
      <c r="M139" s="54">
        <f t="shared" si="56"/>
        <v>0</v>
      </c>
      <c r="N139" s="129"/>
      <c r="O139" s="54">
        <f t="shared" si="57"/>
        <v>0</v>
      </c>
      <c r="P139" s="54">
        <f t="shared" si="58"/>
        <v>0</v>
      </c>
    </row>
    <row r="140" spans="2:16" ht="12.5">
      <c r="B140" s="7" t="str">
        <f t="shared" si="41"/>
        <v/>
      </c>
      <c r="C140" s="50">
        <f>IF(D93="","-",+C139+1)</f>
        <v>2051</v>
      </c>
      <c r="D140" s="12">
        <f>IF(F139+SUM(E$99:E139)=D$92,F139,D$92-SUM(E$99:E139))</f>
        <v>3534.0887976795357</v>
      </c>
      <c r="E140" s="377">
        <f t="shared" si="51"/>
        <v>527.63636363636363</v>
      </c>
      <c r="F140" s="55">
        <f t="shared" si="52"/>
        <v>3006.4524340431722</v>
      </c>
      <c r="G140" s="55">
        <f t="shared" si="53"/>
        <v>3270.2706158613537</v>
      </c>
      <c r="H140" s="379">
        <f t="shared" si="54"/>
        <v>934.87119391863644</v>
      </c>
      <c r="I140" s="398">
        <f t="shared" si="55"/>
        <v>934.87119391863644</v>
      </c>
      <c r="J140" s="54">
        <f t="shared" si="45"/>
        <v>0</v>
      </c>
      <c r="K140" s="54"/>
      <c r="L140" s="129"/>
      <c r="M140" s="54">
        <f t="shared" si="56"/>
        <v>0</v>
      </c>
      <c r="N140" s="129"/>
      <c r="O140" s="54">
        <f t="shared" si="57"/>
        <v>0</v>
      </c>
      <c r="P140" s="54">
        <f t="shared" si="58"/>
        <v>0</v>
      </c>
    </row>
    <row r="141" spans="2:16" ht="12.5">
      <c r="B141" s="7" t="str">
        <f t="shared" si="41"/>
        <v/>
      </c>
      <c r="C141" s="50">
        <f>IF(D93="","-",+C140+1)</f>
        <v>2052</v>
      </c>
      <c r="D141" s="12">
        <f>IF(F140+SUM(E$99:E140)=D$92,F140,D$92-SUM(E$99:E140))</f>
        <v>3006.4524340431722</v>
      </c>
      <c r="E141" s="377">
        <f t="shared" si="51"/>
        <v>527.63636363636363</v>
      </c>
      <c r="F141" s="55">
        <f t="shared" si="52"/>
        <v>2478.8160704068086</v>
      </c>
      <c r="G141" s="55">
        <f t="shared" si="53"/>
        <v>2742.6342522249906</v>
      </c>
      <c r="H141" s="379">
        <f t="shared" si="54"/>
        <v>869.16656875579952</v>
      </c>
      <c r="I141" s="398">
        <f t="shared" si="55"/>
        <v>869.16656875579952</v>
      </c>
      <c r="J141" s="54">
        <f t="shared" si="45"/>
        <v>0</v>
      </c>
      <c r="K141" s="54"/>
      <c r="L141" s="129"/>
      <c r="M141" s="54">
        <f t="shared" si="56"/>
        <v>0</v>
      </c>
      <c r="N141" s="129"/>
      <c r="O141" s="54">
        <f t="shared" si="57"/>
        <v>0</v>
      </c>
      <c r="P141" s="54">
        <f t="shared" si="58"/>
        <v>0</v>
      </c>
    </row>
    <row r="142" spans="2:16" ht="12.5">
      <c r="B142" s="7" t="str">
        <f t="shared" si="41"/>
        <v/>
      </c>
      <c r="C142" s="50">
        <f>IF(D93="","-",+C141+1)</f>
        <v>2053</v>
      </c>
      <c r="D142" s="12">
        <f>IF(F141+SUM(E$99:E141)=D$92,F141,D$92-SUM(E$99:E141))</f>
        <v>2478.8160704068086</v>
      </c>
      <c r="E142" s="377">
        <f t="shared" si="51"/>
        <v>527.63636363636363</v>
      </c>
      <c r="F142" s="55">
        <f t="shared" si="52"/>
        <v>1951.1797067704451</v>
      </c>
      <c r="G142" s="55">
        <f t="shared" si="53"/>
        <v>2214.9978885886267</v>
      </c>
      <c r="H142" s="379">
        <f t="shared" si="54"/>
        <v>803.4619435929626</v>
      </c>
      <c r="I142" s="398">
        <f t="shared" si="55"/>
        <v>803.4619435929626</v>
      </c>
      <c r="J142" s="54">
        <f t="shared" si="45"/>
        <v>0</v>
      </c>
      <c r="K142" s="54"/>
      <c r="L142" s="129"/>
      <c r="M142" s="54">
        <f t="shared" si="56"/>
        <v>0</v>
      </c>
      <c r="N142" s="129"/>
      <c r="O142" s="54">
        <f t="shared" si="57"/>
        <v>0</v>
      </c>
      <c r="P142" s="54">
        <f t="shared" si="58"/>
        <v>0</v>
      </c>
    </row>
    <row r="143" spans="2:16" ht="12.5">
      <c r="B143" s="7" t="str">
        <f t="shared" si="41"/>
        <v/>
      </c>
      <c r="C143" s="50">
        <f>IF(D93="","-",+C142+1)</f>
        <v>2054</v>
      </c>
      <c r="D143" s="12">
        <f>IF(F142+SUM(E$99:E142)=D$92,F142,D$92-SUM(E$99:E142))</f>
        <v>1951.1797067704451</v>
      </c>
      <c r="E143" s="377">
        <f t="shared" si="51"/>
        <v>527.63636363636363</v>
      </c>
      <c r="F143" s="55">
        <f t="shared" si="52"/>
        <v>1423.5433431340816</v>
      </c>
      <c r="G143" s="55">
        <f t="shared" si="53"/>
        <v>1687.3615249522634</v>
      </c>
      <c r="H143" s="379">
        <f t="shared" si="54"/>
        <v>737.75731843012568</v>
      </c>
      <c r="I143" s="398">
        <f t="shared" si="55"/>
        <v>737.75731843012568</v>
      </c>
      <c r="J143" s="54">
        <f t="shared" si="45"/>
        <v>0</v>
      </c>
      <c r="K143" s="54"/>
      <c r="L143" s="129"/>
      <c r="M143" s="54">
        <f t="shared" si="56"/>
        <v>0</v>
      </c>
      <c r="N143" s="129"/>
      <c r="O143" s="54">
        <f t="shared" si="57"/>
        <v>0</v>
      </c>
      <c r="P143" s="54">
        <f t="shared" si="58"/>
        <v>0</v>
      </c>
    </row>
    <row r="144" spans="2:16" ht="12.5">
      <c r="B144" s="7" t="str">
        <f t="shared" si="41"/>
        <v/>
      </c>
      <c r="C144" s="50">
        <f>IF(D93="","-",+C143+1)</f>
        <v>2055</v>
      </c>
      <c r="D144" s="12">
        <f>IF(F143+SUM(E$99:E143)=D$92,F143,D$92-SUM(E$99:E143))</f>
        <v>1423.5433431340816</v>
      </c>
      <c r="E144" s="377">
        <f t="shared" si="51"/>
        <v>527.63636363636363</v>
      </c>
      <c r="F144" s="55">
        <f t="shared" si="52"/>
        <v>895.906979497718</v>
      </c>
      <c r="G144" s="55">
        <f t="shared" si="53"/>
        <v>1159.7251613158999</v>
      </c>
      <c r="H144" s="379">
        <f t="shared" si="54"/>
        <v>672.05269326728876</v>
      </c>
      <c r="I144" s="398">
        <f t="shared" si="55"/>
        <v>672.05269326728876</v>
      </c>
      <c r="J144" s="54">
        <f t="shared" si="45"/>
        <v>0</v>
      </c>
      <c r="K144" s="54"/>
      <c r="L144" s="129"/>
      <c r="M144" s="54">
        <f t="shared" si="56"/>
        <v>0</v>
      </c>
      <c r="N144" s="129"/>
      <c r="O144" s="54">
        <f t="shared" si="57"/>
        <v>0</v>
      </c>
      <c r="P144" s="54">
        <f t="shared" si="58"/>
        <v>0</v>
      </c>
    </row>
    <row r="145" spans="2:16" ht="12.5">
      <c r="B145" s="7" t="str">
        <f t="shared" si="41"/>
        <v/>
      </c>
      <c r="C145" s="50">
        <f>IF(D93="","-",+C144+1)</f>
        <v>2056</v>
      </c>
      <c r="D145" s="12">
        <f>IF(F144+SUM(E$99:E144)=D$92,F144,D$92-SUM(E$99:E144))</f>
        <v>895.906979497718</v>
      </c>
      <c r="E145" s="377">
        <f t="shared" si="51"/>
        <v>527.63636363636363</v>
      </c>
      <c r="F145" s="55">
        <f t="shared" si="52"/>
        <v>368.27061586135437</v>
      </c>
      <c r="G145" s="55">
        <f t="shared" si="53"/>
        <v>632.08879767953613</v>
      </c>
      <c r="H145" s="379">
        <f t="shared" si="54"/>
        <v>606.34806810445184</v>
      </c>
      <c r="I145" s="398">
        <f t="shared" si="55"/>
        <v>606.34806810445184</v>
      </c>
      <c r="J145" s="54">
        <f t="shared" si="45"/>
        <v>0</v>
      </c>
      <c r="K145" s="54"/>
      <c r="L145" s="129"/>
      <c r="M145" s="54">
        <f t="shared" si="56"/>
        <v>0</v>
      </c>
      <c r="N145" s="129"/>
      <c r="O145" s="54">
        <f t="shared" si="57"/>
        <v>0</v>
      </c>
      <c r="P145" s="54">
        <f t="shared" si="58"/>
        <v>0</v>
      </c>
    </row>
    <row r="146" spans="2:16" ht="12.5">
      <c r="B146" s="7" t="str">
        <f t="shared" si="41"/>
        <v/>
      </c>
      <c r="C146" s="50">
        <f>IF(D93="","-",+C145+1)</f>
        <v>2057</v>
      </c>
      <c r="D146" s="12">
        <f>IF(F145+SUM(E$99:E145)=D$92,F145,D$92-SUM(E$99:E145))</f>
        <v>368.27061586135437</v>
      </c>
      <c r="E146" s="377">
        <f t="shared" si="51"/>
        <v>368.27061586135437</v>
      </c>
      <c r="F146" s="55">
        <f t="shared" si="52"/>
        <v>0</v>
      </c>
      <c r="G146" s="55">
        <f t="shared" si="53"/>
        <v>184.13530793067719</v>
      </c>
      <c r="H146" s="379">
        <f t="shared" si="54"/>
        <v>391.20031180468925</v>
      </c>
      <c r="I146" s="398">
        <f t="shared" si="55"/>
        <v>391.20031180468925</v>
      </c>
      <c r="J146" s="54">
        <f t="shared" si="45"/>
        <v>0</v>
      </c>
      <c r="K146" s="54"/>
      <c r="L146" s="129"/>
      <c r="M146" s="54">
        <f t="shared" si="56"/>
        <v>0</v>
      </c>
      <c r="N146" s="129"/>
      <c r="O146" s="54">
        <f t="shared" si="57"/>
        <v>0</v>
      </c>
      <c r="P146" s="54">
        <f t="shared" si="58"/>
        <v>0</v>
      </c>
    </row>
    <row r="147" spans="2:16" ht="12.5">
      <c r="B147" s="7" t="str">
        <f t="shared" si="41"/>
        <v/>
      </c>
      <c r="C147" s="50">
        <f>IF(D93="","-",+C146+1)</f>
        <v>2058</v>
      </c>
      <c r="D147" s="12">
        <f>IF(F146+SUM(E$99:E146)=D$92,F146,D$92-SUM(E$99:E146))</f>
        <v>0</v>
      </c>
      <c r="E147" s="377">
        <f t="shared" si="51"/>
        <v>0</v>
      </c>
      <c r="F147" s="55">
        <f t="shared" si="52"/>
        <v>0</v>
      </c>
      <c r="G147" s="55">
        <f t="shared" si="53"/>
        <v>0</v>
      </c>
      <c r="H147" s="379">
        <f t="shared" si="54"/>
        <v>0</v>
      </c>
      <c r="I147" s="398">
        <f t="shared" si="55"/>
        <v>0</v>
      </c>
      <c r="J147" s="54">
        <f t="shared" si="45"/>
        <v>0</v>
      </c>
      <c r="K147" s="54"/>
      <c r="L147" s="129"/>
      <c r="M147" s="54">
        <f t="shared" si="56"/>
        <v>0</v>
      </c>
      <c r="N147" s="129"/>
      <c r="O147" s="54">
        <f t="shared" si="57"/>
        <v>0</v>
      </c>
      <c r="P147" s="54">
        <f t="shared" si="58"/>
        <v>0</v>
      </c>
    </row>
    <row r="148" spans="2:16" ht="12.5">
      <c r="B148" s="7" t="str">
        <f t="shared" si="41"/>
        <v/>
      </c>
      <c r="C148" s="50">
        <f>IF(D93="","-",+C147+1)</f>
        <v>2059</v>
      </c>
      <c r="D148" s="12">
        <f>IF(F147+SUM(E$99:E147)=D$92,F147,D$92-SUM(E$99:E147))</f>
        <v>0</v>
      </c>
      <c r="E148" s="377">
        <f t="shared" si="51"/>
        <v>0</v>
      </c>
      <c r="F148" s="55">
        <f t="shared" si="52"/>
        <v>0</v>
      </c>
      <c r="G148" s="55">
        <f t="shared" si="53"/>
        <v>0</v>
      </c>
      <c r="H148" s="379">
        <f t="shared" si="54"/>
        <v>0</v>
      </c>
      <c r="I148" s="398">
        <f t="shared" si="55"/>
        <v>0</v>
      </c>
      <c r="J148" s="54">
        <f t="shared" si="45"/>
        <v>0</v>
      </c>
      <c r="K148" s="54"/>
      <c r="L148" s="129"/>
      <c r="M148" s="54">
        <f t="shared" si="56"/>
        <v>0</v>
      </c>
      <c r="N148" s="129"/>
      <c r="O148" s="54">
        <f t="shared" si="57"/>
        <v>0</v>
      </c>
      <c r="P148" s="54">
        <f t="shared" si="58"/>
        <v>0</v>
      </c>
    </row>
    <row r="149" spans="2:16" ht="12.5">
      <c r="B149" s="7" t="str">
        <f t="shared" si="41"/>
        <v/>
      </c>
      <c r="C149" s="50">
        <f>IF(D93="","-",+C148+1)</f>
        <v>2060</v>
      </c>
      <c r="D149" s="12">
        <f>IF(F148+SUM(E$99:E148)=D$92,F148,D$92-SUM(E$99:E148))</f>
        <v>0</v>
      </c>
      <c r="E149" s="377">
        <f t="shared" si="51"/>
        <v>0</v>
      </c>
      <c r="F149" s="55">
        <f t="shared" si="52"/>
        <v>0</v>
      </c>
      <c r="G149" s="55">
        <f t="shared" si="53"/>
        <v>0</v>
      </c>
      <c r="H149" s="379">
        <f t="shared" si="54"/>
        <v>0</v>
      </c>
      <c r="I149" s="398">
        <f t="shared" si="55"/>
        <v>0</v>
      </c>
      <c r="J149" s="54">
        <f t="shared" si="45"/>
        <v>0</v>
      </c>
      <c r="K149" s="54"/>
      <c r="L149" s="129"/>
      <c r="M149" s="54">
        <f t="shared" si="56"/>
        <v>0</v>
      </c>
      <c r="N149" s="129"/>
      <c r="O149" s="54">
        <f t="shared" si="57"/>
        <v>0</v>
      </c>
      <c r="P149" s="54">
        <f t="shared" si="58"/>
        <v>0</v>
      </c>
    </row>
    <row r="150" spans="2:16" ht="12.5">
      <c r="B150" s="7" t="str">
        <f t="shared" si="41"/>
        <v/>
      </c>
      <c r="C150" s="50">
        <f>IF(D93="","-",+C149+1)</f>
        <v>2061</v>
      </c>
      <c r="D150" s="12">
        <f>IF(F149+SUM(E$99:E149)=D$92,F149,D$92-SUM(E$99:E149))</f>
        <v>0</v>
      </c>
      <c r="E150" s="377">
        <f t="shared" si="51"/>
        <v>0</v>
      </c>
      <c r="F150" s="55">
        <f t="shared" si="52"/>
        <v>0</v>
      </c>
      <c r="G150" s="55">
        <f t="shared" si="53"/>
        <v>0</v>
      </c>
      <c r="H150" s="379">
        <f t="shared" si="54"/>
        <v>0</v>
      </c>
      <c r="I150" s="398">
        <f t="shared" si="55"/>
        <v>0</v>
      </c>
      <c r="J150" s="54">
        <f t="shared" si="45"/>
        <v>0</v>
      </c>
      <c r="K150" s="54"/>
      <c r="L150" s="129"/>
      <c r="M150" s="54">
        <f t="shared" si="56"/>
        <v>0</v>
      </c>
      <c r="N150" s="129"/>
      <c r="O150" s="54">
        <f t="shared" si="57"/>
        <v>0</v>
      </c>
      <c r="P150" s="54">
        <f t="shared" si="58"/>
        <v>0</v>
      </c>
    </row>
    <row r="151" spans="2:16" ht="12.5">
      <c r="B151" s="7" t="str">
        <f t="shared" si="41"/>
        <v/>
      </c>
      <c r="C151" s="50">
        <f>IF(D93="","-",+C150+1)</f>
        <v>2062</v>
      </c>
      <c r="D151" s="12">
        <f>IF(F150+SUM(E$99:E150)=D$92,F150,D$92-SUM(E$99:E150))</f>
        <v>0</v>
      </c>
      <c r="E151" s="377">
        <f t="shared" si="51"/>
        <v>0</v>
      </c>
      <c r="F151" s="55">
        <f t="shared" si="52"/>
        <v>0</v>
      </c>
      <c r="G151" s="55">
        <f t="shared" si="53"/>
        <v>0</v>
      </c>
      <c r="H151" s="379">
        <f t="shared" si="54"/>
        <v>0</v>
      </c>
      <c r="I151" s="398">
        <f t="shared" si="55"/>
        <v>0</v>
      </c>
      <c r="J151" s="54">
        <f t="shared" si="45"/>
        <v>0</v>
      </c>
      <c r="K151" s="54"/>
      <c r="L151" s="129"/>
      <c r="M151" s="54">
        <f t="shared" si="56"/>
        <v>0</v>
      </c>
      <c r="N151" s="129"/>
      <c r="O151" s="54">
        <f t="shared" si="57"/>
        <v>0</v>
      </c>
      <c r="P151" s="54">
        <f t="shared" si="58"/>
        <v>0</v>
      </c>
    </row>
    <row r="152" spans="2:16" ht="12.5">
      <c r="B152" s="7" t="str">
        <f t="shared" si="41"/>
        <v/>
      </c>
      <c r="C152" s="50">
        <f>IF(D93="","-",+C151+1)</f>
        <v>2063</v>
      </c>
      <c r="D152" s="12">
        <f>IF(F151+SUM(E$99:E151)=D$92,F151,D$92-SUM(E$99:E151))</f>
        <v>0</v>
      </c>
      <c r="E152" s="377">
        <f t="shared" si="51"/>
        <v>0</v>
      </c>
      <c r="F152" s="55">
        <f t="shared" si="52"/>
        <v>0</v>
      </c>
      <c r="G152" s="55">
        <f t="shared" si="53"/>
        <v>0</v>
      </c>
      <c r="H152" s="379">
        <f t="shared" si="54"/>
        <v>0</v>
      </c>
      <c r="I152" s="398">
        <f t="shared" si="55"/>
        <v>0</v>
      </c>
      <c r="J152" s="54">
        <f t="shared" si="45"/>
        <v>0</v>
      </c>
      <c r="K152" s="54"/>
      <c r="L152" s="129"/>
      <c r="M152" s="54">
        <f t="shared" si="56"/>
        <v>0</v>
      </c>
      <c r="N152" s="129"/>
      <c r="O152" s="54">
        <f t="shared" si="57"/>
        <v>0</v>
      </c>
      <c r="P152" s="54">
        <f t="shared" si="58"/>
        <v>0</v>
      </c>
    </row>
    <row r="153" spans="2:16" ht="12.5">
      <c r="B153" s="7" t="str">
        <f t="shared" si="41"/>
        <v/>
      </c>
      <c r="C153" s="50">
        <f>IF(D93="","-",+C152+1)</f>
        <v>2064</v>
      </c>
      <c r="D153" s="12">
        <f>IF(F152+SUM(E$99:E152)=D$92,F152,D$92-SUM(E$99:E152))</f>
        <v>0</v>
      </c>
      <c r="E153" s="377">
        <f t="shared" si="51"/>
        <v>0</v>
      </c>
      <c r="F153" s="55">
        <f t="shared" si="52"/>
        <v>0</v>
      </c>
      <c r="G153" s="55">
        <f t="shared" si="53"/>
        <v>0</v>
      </c>
      <c r="H153" s="379">
        <f t="shared" si="54"/>
        <v>0</v>
      </c>
      <c r="I153" s="398">
        <f t="shared" si="55"/>
        <v>0</v>
      </c>
      <c r="J153" s="54">
        <f t="shared" si="45"/>
        <v>0</v>
      </c>
      <c r="K153" s="54"/>
      <c r="L153" s="129"/>
      <c r="M153" s="54">
        <f t="shared" si="56"/>
        <v>0</v>
      </c>
      <c r="N153" s="129"/>
      <c r="O153" s="54">
        <f t="shared" si="57"/>
        <v>0</v>
      </c>
      <c r="P153" s="54">
        <f t="shared" si="58"/>
        <v>0</v>
      </c>
    </row>
    <row r="154" spans="2:16" ht="13" thickBot="1">
      <c r="B154" s="7" t="str">
        <f t="shared" si="41"/>
        <v/>
      </c>
      <c r="C154" s="59">
        <f>IF(D93="","-",+C153+1)</f>
        <v>2065</v>
      </c>
      <c r="D154" s="12">
        <f>IF(F153+SUM(E$99:E153)=D$92,F153,D$92-SUM(E$99:E153))</f>
        <v>0</v>
      </c>
      <c r="E154" s="377">
        <f t="shared" si="51"/>
        <v>0</v>
      </c>
      <c r="F154" s="55">
        <f t="shared" si="52"/>
        <v>0</v>
      </c>
      <c r="G154" s="55">
        <f t="shared" si="53"/>
        <v>0</v>
      </c>
      <c r="H154" s="379">
        <f t="shared" si="54"/>
        <v>0</v>
      </c>
      <c r="I154" s="398">
        <f t="shared" si="55"/>
        <v>0</v>
      </c>
      <c r="J154" s="54">
        <f t="shared" si="45"/>
        <v>0</v>
      </c>
      <c r="K154" s="54"/>
      <c r="L154" s="130"/>
      <c r="M154" s="64">
        <f t="shared" si="56"/>
        <v>0</v>
      </c>
      <c r="N154" s="130"/>
      <c r="O154" s="64">
        <f t="shared" si="57"/>
        <v>0</v>
      </c>
      <c r="P154" s="64">
        <f t="shared" si="58"/>
        <v>0</v>
      </c>
    </row>
    <row r="155" spans="2:16" ht="12.5">
      <c r="C155" s="12" t="s">
        <v>78</v>
      </c>
      <c r="D155" s="292"/>
      <c r="E155" s="292">
        <f>SUM(E99:E154)</f>
        <v>23215.999999999996</v>
      </c>
      <c r="F155" s="292"/>
      <c r="G155" s="292"/>
      <c r="H155" s="292">
        <f>SUM(H99:H154)</f>
        <v>84198.724241799471</v>
      </c>
      <c r="I155" s="292">
        <f>SUM(I99:I154)</f>
        <v>84198.724241799471</v>
      </c>
      <c r="J155" s="292">
        <f>SUM(J99:J154)</f>
        <v>0</v>
      </c>
      <c r="K155" s="292"/>
      <c r="L155" s="292"/>
      <c r="M155" s="292"/>
      <c r="N155" s="292"/>
      <c r="O155" s="292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</row>
    <row r="157" spans="2:16" ht="12.5">
      <c r="C157" s="85"/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</row>
    <row r="159" spans="2:16" ht="13">
      <c r="C159" s="25" t="s">
        <v>79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59" priority="1" stopIfTrue="1" operator="equal">
      <formula>$I$10</formula>
    </cfRule>
  </conditionalFormatting>
  <conditionalFormatting sqref="C99:C154">
    <cfRule type="cellIs" dxfId="5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99"/>
  <dimension ref="A1:P162"/>
  <sheetViews>
    <sheetView topLeftCell="A16" zoomScaleNormal="100" zoomScaleSheetLayoutView="82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50 of 77</v>
      </c>
    </row>
    <row r="2" spans="1:16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/>
      <c r="P3" s="97">
        <v>1</v>
      </c>
    </row>
    <row r="4" spans="1:16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6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1797317.8153573265</v>
      </c>
      <c r="P5" s="1"/>
    </row>
    <row r="6" spans="1:16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1797317.8153573265</v>
      </c>
      <c r="O6" s="1"/>
      <c r="P6" s="1"/>
    </row>
    <row r="7" spans="1:16" ht="13.5" thickBot="1">
      <c r="C7" s="25" t="s">
        <v>48</v>
      </c>
      <c r="D7" s="90" t="s">
        <v>338</v>
      </c>
      <c r="E7" s="405"/>
      <c r="F7" s="405"/>
      <c r="G7" s="405"/>
      <c r="H7" s="40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465</v>
      </c>
      <c r="E9" s="435" t="s">
        <v>397</v>
      </c>
      <c r="F9" s="31"/>
      <c r="G9" s="461" t="s">
        <v>564</v>
      </c>
      <c r="H9" s="31"/>
      <c r="I9" s="32"/>
      <c r="J9" s="33"/>
      <c r="P9" s="1"/>
    </row>
    <row r="10" spans="1:16" ht="13">
      <c r="C10" s="34" t="s">
        <v>51</v>
      </c>
      <c r="D10" s="362">
        <v>15930624.490000006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6" ht="12.5">
      <c r="C11" s="34" t="s">
        <v>54</v>
      </c>
      <c r="D11" s="37">
        <v>2015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2">
        <v>6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388551.81682926841</v>
      </c>
      <c r="J14" s="292"/>
      <c r="K14" s="292"/>
      <c r="L14" s="292"/>
      <c r="M14" s="292"/>
      <c r="N14" s="292"/>
      <c r="O14" s="1"/>
      <c r="P14" s="1"/>
    </row>
    <row r="15" spans="1:16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42" t="s">
        <v>68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2015</v>
      </c>
      <c r="D17" s="428">
        <v>15500000</v>
      </c>
      <c r="E17" s="436">
        <v>184523.80952380953</v>
      </c>
      <c r="F17" s="428">
        <v>15315476.19047619</v>
      </c>
      <c r="G17" s="436">
        <v>2201645.5530295321</v>
      </c>
      <c r="H17" s="437">
        <v>2201645.5530295321</v>
      </c>
      <c r="I17" s="52">
        <v>0</v>
      </c>
      <c r="J17" s="52"/>
      <c r="K17" s="113">
        <f t="shared" ref="K17:K22" si="0">G17</f>
        <v>2201645.5530295321</v>
      </c>
      <c r="L17" s="54">
        <f t="shared" ref="L17:L22" si="1">IF(K17&lt;&gt;0,+G17-K17,0)</f>
        <v>0</v>
      </c>
      <c r="M17" s="113">
        <f t="shared" ref="M17:M22" si="2">H17</f>
        <v>2201645.5530295321</v>
      </c>
      <c r="N17" s="54">
        <f>IF(M17&lt;&gt;0,+H17-M17,0)</f>
        <v>0</v>
      </c>
      <c r="O17" s="54">
        <f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2016</v>
      </c>
      <c r="D18" s="430">
        <v>15593387.19047619</v>
      </c>
      <c r="E18" s="429">
        <v>375664.54761904763</v>
      </c>
      <c r="F18" s="430">
        <v>15217722.642857142</v>
      </c>
      <c r="G18" s="429">
        <v>2355185.5288467337</v>
      </c>
      <c r="H18" s="437">
        <v>2355185.5288467337</v>
      </c>
      <c r="I18" s="52">
        <f>H18-G18</f>
        <v>0</v>
      </c>
      <c r="J18" s="52"/>
      <c r="K18" s="113">
        <f t="shared" si="0"/>
        <v>2355185.5288467337</v>
      </c>
      <c r="L18" s="54">
        <f t="shared" si="1"/>
        <v>0</v>
      </c>
      <c r="M18" s="113">
        <f t="shared" si="2"/>
        <v>2355185.5288467337</v>
      </c>
      <c r="N18" s="54">
        <f>IF(M18&lt;&gt;0,+H18-M18,0)</f>
        <v>0</v>
      </c>
      <c r="O18" s="54">
        <f>+N18-L18</f>
        <v>0</v>
      </c>
      <c r="P18" s="1"/>
    </row>
    <row r="19" spans="2:16" ht="12.5">
      <c r="B19" s="7" t="str">
        <f>IF(D19=F18,"","IU")</f>
        <v>IU</v>
      </c>
      <c r="C19" s="50">
        <f>IF(D11="","-",+C18+1)</f>
        <v>2017</v>
      </c>
      <c r="D19" s="430">
        <v>15438728.642857144</v>
      </c>
      <c r="E19" s="429">
        <v>372067.83720930235</v>
      </c>
      <c r="F19" s="430">
        <v>15066660.805647841</v>
      </c>
      <c r="G19" s="429">
        <v>2261762.8310746681</v>
      </c>
      <c r="H19" s="437">
        <v>2261762.8310746681</v>
      </c>
      <c r="I19" s="52">
        <f t="shared" ref="I19:I72" si="3">H19-G19</f>
        <v>0</v>
      </c>
      <c r="J19" s="52"/>
      <c r="K19" s="113">
        <f t="shared" si="0"/>
        <v>2261762.8310746681</v>
      </c>
      <c r="L19" s="54">
        <f t="shared" si="1"/>
        <v>0</v>
      </c>
      <c r="M19" s="113">
        <f t="shared" si="2"/>
        <v>2261762.8310746681</v>
      </c>
      <c r="N19" s="54">
        <f>IF(M19&lt;&gt;0,+H19-M19,0)</f>
        <v>0</v>
      </c>
      <c r="O19" s="54">
        <f>+N19-L19</f>
        <v>0</v>
      </c>
      <c r="P19" s="1"/>
    </row>
    <row r="20" spans="2:16" ht="12.5">
      <c r="B20" s="7" t="str">
        <f t="shared" ref="B20:B72" si="4">IF(D20=F19,"","IU")</f>
        <v/>
      </c>
      <c r="C20" s="50">
        <f>IF(D11="","-",+C19+1)</f>
        <v>2018</v>
      </c>
      <c r="D20" s="430">
        <v>15066660.805647841</v>
      </c>
      <c r="E20" s="429">
        <v>390217.48780487804</v>
      </c>
      <c r="F20" s="430">
        <v>14676443.317842962</v>
      </c>
      <c r="G20" s="429">
        <v>2280303.9967571078</v>
      </c>
      <c r="H20" s="437">
        <v>2280303.9967571078</v>
      </c>
      <c r="I20" s="52">
        <f t="shared" si="3"/>
        <v>0</v>
      </c>
      <c r="J20" s="52"/>
      <c r="K20" s="113">
        <f t="shared" si="0"/>
        <v>2280303.9967571078</v>
      </c>
      <c r="L20" s="54">
        <f t="shared" si="1"/>
        <v>0</v>
      </c>
      <c r="M20" s="113">
        <f t="shared" si="2"/>
        <v>2280303.9967571078</v>
      </c>
      <c r="N20" s="54">
        <f>IF(M20&lt;&gt;0,+H20-M20,0)</f>
        <v>0</v>
      </c>
      <c r="O20" s="54">
        <f>+N20-L20</f>
        <v>0</v>
      </c>
      <c r="P20" s="1"/>
    </row>
    <row r="21" spans="2:16" ht="12.5">
      <c r="B21" s="7" t="str">
        <f t="shared" si="4"/>
        <v/>
      </c>
      <c r="C21" s="50">
        <f>IF(D11="","-",+C20+1)</f>
        <v>2019</v>
      </c>
      <c r="D21" s="430">
        <v>14676443.317842962</v>
      </c>
      <c r="E21" s="429">
        <v>390217.48780487804</v>
      </c>
      <c r="F21" s="430">
        <v>14286225.830038084</v>
      </c>
      <c r="G21" s="429">
        <v>2230709.6567584975</v>
      </c>
      <c r="H21" s="437">
        <v>2230709.6567584975</v>
      </c>
      <c r="I21" s="52">
        <f t="shared" si="3"/>
        <v>0</v>
      </c>
      <c r="J21" s="52"/>
      <c r="K21" s="113">
        <f t="shared" si="0"/>
        <v>2230709.6567584975</v>
      </c>
      <c r="L21" s="54">
        <f t="shared" si="1"/>
        <v>0</v>
      </c>
      <c r="M21" s="113">
        <f t="shared" si="2"/>
        <v>2230709.6567584975</v>
      </c>
      <c r="N21" s="54">
        <f t="shared" ref="N21:N72" si="5">IF(M21&lt;&gt;0,+H21-M21,0)</f>
        <v>0</v>
      </c>
      <c r="O21" s="54">
        <f t="shared" ref="O21:O72" si="6">+N21-L21</f>
        <v>0</v>
      </c>
      <c r="P21" s="1"/>
    </row>
    <row r="22" spans="2:16" ht="12.5">
      <c r="B22" s="7" t="str">
        <f t="shared" si="4"/>
        <v>IU</v>
      </c>
      <c r="C22" s="50">
        <f>IF(D11="","-",+C21+1)</f>
        <v>2020</v>
      </c>
      <c r="D22" s="430">
        <v>14496645.830038084</v>
      </c>
      <c r="E22" s="429">
        <v>395349.68292682926</v>
      </c>
      <c r="F22" s="430">
        <v>14101296.147111254</v>
      </c>
      <c r="G22" s="429">
        <v>1858641.3891753859</v>
      </c>
      <c r="H22" s="437">
        <v>1858641.3891753859</v>
      </c>
      <c r="I22" s="52">
        <f t="shared" si="3"/>
        <v>0</v>
      </c>
      <c r="J22" s="52"/>
      <c r="K22" s="113">
        <f t="shared" si="0"/>
        <v>1858641.3891753859</v>
      </c>
      <c r="L22" s="54">
        <f t="shared" si="1"/>
        <v>0</v>
      </c>
      <c r="M22" s="113">
        <f t="shared" si="2"/>
        <v>1858641.3891753859</v>
      </c>
      <c r="N22" s="54">
        <f t="shared" si="5"/>
        <v>0</v>
      </c>
      <c r="O22" s="54">
        <f t="shared" si="6"/>
        <v>0</v>
      </c>
      <c r="P22" s="1"/>
    </row>
    <row r="23" spans="2:16" ht="12.5">
      <c r="B23" s="7" t="str">
        <f t="shared" si="4"/>
        <v>IU</v>
      </c>
      <c r="C23" s="50">
        <f>IF(D11="","-",+C22+1)</f>
        <v>2021</v>
      </c>
      <c r="D23" s="430">
        <v>13840732.797706831</v>
      </c>
      <c r="E23" s="429">
        <v>379300.57142857142</v>
      </c>
      <c r="F23" s="430">
        <v>13461432.22627826</v>
      </c>
      <c r="G23" s="429">
        <v>1826377.362451636</v>
      </c>
      <c r="H23" s="437">
        <v>1826377.362451636</v>
      </c>
      <c r="I23" s="52">
        <f t="shared" si="3"/>
        <v>0</v>
      </c>
      <c r="J23" s="52"/>
      <c r="K23" s="113">
        <f t="shared" ref="K23" si="7">G23</f>
        <v>1826377.362451636</v>
      </c>
      <c r="L23" s="54">
        <f t="shared" ref="L23" si="8">IF(K23&lt;&gt;0,+G23-K23,0)</f>
        <v>0</v>
      </c>
      <c r="M23" s="113">
        <f t="shared" ref="M23" si="9">H23</f>
        <v>1826377.362451636</v>
      </c>
      <c r="N23" s="54">
        <f t="shared" si="5"/>
        <v>0</v>
      </c>
      <c r="O23" s="54">
        <f t="shared" si="6"/>
        <v>0</v>
      </c>
      <c r="P23" s="1"/>
    </row>
    <row r="24" spans="2:16" ht="12.5">
      <c r="B24" s="7" t="str">
        <f t="shared" si="4"/>
        <v>IU</v>
      </c>
      <c r="C24" s="50">
        <f>IF(D11="","-",+C23+1)</f>
        <v>2022</v>
      </c>
      <c r="D24" s="430">
        <v>13443282.575682685</v>
      </c>
      <c r="E24" s="429">
        <v>379300.57142857142</v>
      </c>
      <c r="F24" s="430">
        <v>13063982.004254114</v>
      </c>
      <c r="G24" s="429">
        <v>1869593.2846943685</v>
      </c>
      <c r="H24" s="437">
        <v>1869593.2846943685</v>
      </c>
      <c r="I24" s="52">
        <f t="shared" si="3"/>
        <v>0</v>
      </c>
      <c r="J24" s="52"/>
      <c r="K24" s="113">
        <f t="shared" ref="K24" si="10">G24</f>
        <v>1869593.2846943685</v>
      </c>
      <c r="L24" s="54">
        <f t="shared" ref="L24" si="11">IF(K24&lt;&gt;0,+G24-K24,0)</f>
        <v>0</v>
      </c>
      <c r="M24" s="113">
        <f t="shared" ref="M24" si="12">H24</f>
        <v>1869593.2846943685</v>
      </c>
      <c r="N24" s="54">
        <f t="shared" si="5"/>
        <v>0</v>
      </c>
      <c r="O24" s="54">
        <f t="shared" si="6"/>
        <v>0</v>
      </c>
      <c r="P24" s="1"/>
    </row>
    <row r="25" spans="2:16" ht="12.5">
      <c r="B25" s="7" t="str">
        <f t="shared" si="4"/>
        <v>IU</v>
      </c>
      <c r="C25" s="50">
        <f>IF(D11="","-",+C24+1)</f>
        <v>2023</v>
      </c>
      <c r="D25" s="430">
        <v>13063982.494254118</v>
      </c>
      <c r="E25" s="429">
        <v>379300.58309523825</v>
      </c>
      <c r="F25" s="430">
        <v>12684681.91115888</v>
      </c>
      <c r="G25" s="429">
        <v>2005673.6176458267</v>
      </c>
      <c r="H25" s="437">
        <v>2005673.6176458267</v>
      </c>
      <c r="I25" s="52">
        <f t="shared" si="3"/>
        <v>0</v>
      </c>
      <c r="J25" s="52"/>
      <c r="K25" s="113">
        <f t="shared" ref="K25" si="13">G25</f>
        <v>2005673.6176458267</v>
      </c>
      <c r="L25" s="54">
        <f t="shared" ref="L25" si="14">IF(K25&lt;&gt;0,+G25-K25,0)</f>
        <v>0</v>
      </c>
      <c r="M25" s="113">
        <f t="shared" ref="M25" si="15">H25</f>
        <v>2005673.6176458267</v>
      </c>
      <c r="N25" s="54">
        <f t="shared" ref="N25" si="16">IF(M25&lt;&gt;0,+H25-M25,0)</f>
        <v>0</v>
      </c>
      <c r="O25" s="54">
        <f t="shared" ref="O25" si="17">+N25-L25</f>
        <v>0</v>
      </c>
      <c r="P25" s="1"/>
    </row>
    <row r="26" spans="2:16" ht="12.5">
      <c r="B26" s="7" t="str">
        <f t="shared" si="4"/>
        <v/>
      </c>
      <c r="C26" s="460">
        <f>IF(D11="","-",+C25+1)</f>
        <v>2024</v>
      </c>
      <c r="D26" s="430">
        <v>12684681.91115888</v>
      </c>
      <c r="E26" s="429">
        <v>362059.64750000014</v>
      </c>
      <c r="F26" s="430">
        <v>12322622.263658879</v>
      </c>
      <c r="G26" s="429">
        <v>1856585.3167079764</v>
      </c>
      <c r="H26" s="437">
        <v>1856585.3167079764</v>
      </c>
      <c r="I26" s="52">
        <f t="shared" si="3"/>
        <v>0</v>
      </c>
      <c r="J26" s="52"/>
      <c r="K26" s="113">
        <f t="shared" ref="K26" si="18">G26</f>
        <v>1856585.3167079764</v>
      </c>
      <c r="L26" s="54">
        <f t="shared" ref="L26" si="19">IF(K26&lt;&gt;0,+G26-K26,0)</f>
        <v>0</v>
      </c>
      <c r="M26" s="113">
        <f t="shared" ref="M26" si="20">H26</f>
        <v>1856585.3167079764</v>
      </c>
      <c r="N26" s="54">
        <f t="shared" ref="N26" si="21">IF(M26&lt;&gt;0,+H26-M26,0)</f>
        <v>0</v>
      </c>
      <c r="O26" s="54">
        <f t="shared" ref="O26" si="22">+N26-L26</f>
        <v>0</v>
      </c>
      <c r="P26" s="1"/>
    </row>
    <row r="27" spans="2:16" ht="13">
      <c r="B27" s="7" t="str">
        <f t="shared" si="4"/>
        <v/>
      </c>
      <c r="C27" s="459">
        <f>IF(D11="","-",+C26+1)</f>
        <v>2025</v>
      </c>
      <c r="D27" s="430">
        <v>12322622.263658879</v>
      </c>
      <c r="E27" s="429">
        <v>370479.63930232573</v>
      </c>
      <c r="F27" s="430">
        <v>11952142.624356553</v>
      </c>
      <c r="G27" s="429">
        <v>1823642.09628599</v>
      </c>
      <c r="H27" s="437">
        <v>1823642.09628599</v>
      </c>
      <c r="I27" s="52">
        <f t="shared" si="3"/>
        <v>0</v>
      </c>
      <c r="J27" s="52"/>
      <c r="K27" s="113">
        <f t="shared" ref="K27" si="23">G27</f>
        <v>1823642.09628599</v>
      </c>
      <c r="L27" s="54">
        <f t="shared" ref="L27" si="24">IF(K27&lt;&gt;0,+G27-K27,0)</f>
        <v>0</v>
      </c>
      <c r="M27" s="113">
        <f t="shared" ref="M27" si="25">H27</f>
        <v>1823642.09628599</v>
      </c>
      <c r="N27" s="54">
        <f t="shared" ref="N27" si="26">IF(M27&lt;&gt;0,+H27-M27,0)</f>
        <v>0</v>
      </c>
      <c r="O27" s="54">
        <f t="shared" ref="O27" si="27">+N27-L27</f>
        <v>0</v>
      </c>
      <c r="P27" s="1"/>
    </row>
    <row r="28" spans="2:16" ht="12.5">
      <c r="B28" s="7" t="str">
        <f t="shared" si="4"/>
        <v/>
      </c>
      <c r="C28" s="50">
        <f>IF(D11="","-",+C27+1)</f>
        <v>2026</v>
      </c>
      <c r="D28" s="55">
        <f>IF(F27+SUM(E$17:E27)=D$10,F27,D$10-SUM(E$17:E27))</f>
        <v>11952142.624356553</v>
      </c>
      <c r="E28" s="377">
        <f t="shared" ref="E28:E72" si="28">IF(+$I$14&lt;F27,$I$14,D28)</f>
        <v>388551.81682926841</v>
      </c>
      <c r="F28" s="55">
        <f t="shared" ref="F28:F72" si="29">+D28-E28</f>
        <v>11563590.807527285</v>
      </c>
      <c r="G28" s="378">
        <f t="shared" ref="G28:G50" si="30">+I$12*((D28+F28)/2)+E28</f>
        <v>1797317.8153573265</v>
      </c>
      <c r="H28" s="363">
        <f t="shared" ref="H28:H50" si="31">+I$13*((D28+F28)/2)+E28</f>
        <v>1797317.8153573265</v>
      </c>
      <c r="I28" s="52">
        <f t="shared" si="3"/>
        <v>0</v>
      </c>
      <c r="J28" s="52"/>
      <c r="K28" s="129"/>
      <c r="L28" s="54">
        <f t="shared" ref="L28:L72" si="32">IF(K28&lt;&gt;0,+G28-K28,0)</f>
        <v>0</v>
      </c>
      <c r="M28" s="129"/>
      <c r="N28" s="54">
        <f t="shared" si="5"/>
        <v>0</v>
      </c>
      <c r="O28" s="54">
        <f t="shared" si="6"/>
        <v>0</v>
      </c>
      <c r="P28" s="1"/>
    </row>
    <row r="29" spans="2:16" ht="12.5">
      <c r="B29" s="7" t="str">
        <f t="shared" si="4"/>
        <v/>
      </c>
      <c r="C29" s="50">
        <f>IF(D11="","-",+C28+1)</f>
        <v>2027</v>
      </c>
      <c r="D29" s="55">
        <f>IF(F28+SUM(E$17:E28)=D$10,F28,D$10-SUM(E$17:E28))</f>
        <v>11563590.807527285</v>
      </c>
      <c r="E29" s="377">
        <f t="shared" si="28"/>
        <v>388551.81682926841</v>
      </c>
      <c r="F29" s="55">
        <f t="shared" si="29"/>
        <v>11175038.990698017</v>
      </c>
      <c r="G29" s="378">
        <f t="shared" si="30"/>
        <v>1750763.5720205475</v>
      </c>
      <c r="H29" s="363">
        <f t="shared" si="31"/>
        <v>1750763.5720205475</v>
      </c>
      <c r="I29" s="52">
        <f t="shared" si="3"/>
        <v>0</v>
      </c>
      <c r="J29" s="52"/>
      <c r="K29" s="129"/>
      <c r="L29" s="54">
        <f t="shared" si="32"/>
        <v>0</v>
      </c>
      <c r="M29" s="129"/>
      <c r="N29" s="54">
        <f t="shared" si="5"/>
        <v>0</v>
      </c>
      <c r="O29" s="54">
        <f t="shared" si="6"/>
        <v>0</v>
      </c>
      <c r="P29" s="1"/>
    </row>
    <row r="30" spans="2:16" ht="12.5">
      <c r="B30" s="7" t="str">
        <f t="shared" si="4"/>
        <v/>
      </c>
      <c r="C30" s="50">
        <f>IF(D11="","-",+C29+1)</f>
        <v>2028</v>
      </c>
      <c r="D30" s="55">
        <f>IF(F29+SUM(E$17:E29)=D$10,F29,D$10-SUM(E$17:E29))</f>
        <v>11175038.990698017</v>
      </c>
      <c r="E30" s="377">
        <f t="shared" si="28"/>
        <v>388551.81682926841</v>
      </c>
      <c r="F30" s="55">
        <f t="shared" si="29"/>
        <v>10786487.173868749</v>
      </c>
      <c r="G30" s="378">
        <f t="shared" si="30"/>
        <v>1704209.3286837684</v>
      </c>
      <c r="H30" s="363">
        <f t="shared" si="31"/>
        <v>1704209.3286837684</v>
      </c>
      <c r="I30" s="52">
        <f t="shared" si="3"/>
        <v>0</v>
      </c>
      <c r="J30" s="52"/>
      <c r="K30" s="129"/>
      <c r="L30" s="54">
        <f t="shared" si="32"/>
        <v>0</v>
      </c>
      <c r="M30" s="129"/>
      <c r="N30" s="54">
        <f t="shared" si="5"/>
        <v>0</v>
      </c>
      <c r="O30" s="54">
        <f t="shared" si="6"/>
        <v>0</v>
      </c>
      <c r="P30" s="1"/>
    </row>
    <row r="31" spans="2:16" ht="12.5">
      <c r="B31" s="7" t="str">
        <f t="shared" si="4"/>
        <v/>
      </c>
      <c r="C31" s="50">
        <f>IF(D11="","-",+C30+1)</f>
        <v>2029</v>
      </c>
      <c r="D31" s="55">
        <f>IF(F30+SUM(E$17:E30)=D$10,F30,D$10-SUM(E$17:E30))</f>
        <v>10786487.173868749</v>
      </c>
      <c r="E31" s="377">
        <f t="shared" si="28"/>
        <v>388551.81682926841</v>
      </c>
      <c r="F31" s="55">
        <f t="shared" si="29"/>
        <v>10397935.357039481</v>
      </c>
      <c r="G31" s="378">
        <f t="shared" si="30"/>
        <v>1657655.0853469896</v>
      </c>
      <c r="H31" s="363">
        <f t="shared" si="31"/>
        <v>1657655.0853469896</v>
      </c>
      <c r="I31" s="52">
        <f t="shared" si="3"/>
        <v>0</v>
      </c>
      <c r="J31" s="52"/>
      <c r="K31" s="129"/>
      <c r="L31" s="54">
        <f t="shared" si="32"/>
        <v>0</v>
      </c>
      <c r="M31" s="129"/>
      <c r="N31" s="54">
        <f t="shared" si="5"/>
        <v>0</v>
      </c>
      <c r="O31" s="54">
        <f t="shared" si="6"/>
        <v>0</v>
      </c>
      <c r="P31" s="1"/>
    </row>
    <row r="32" spans="2:16" ht="12.5">
      <c r="B32" s="7" t="str">
        <f t="shared" si="4"/>
        <v/>
      </c>
      <c r="C32" s="50">
        <f>IF(D11="","-",+C31+1)</f>
        <v>2030</v>
      </c>
      <c r="D32" s="55">
        <f>IF(F31+SUM(E$17:E31)=D$10,F31,D$10-SUM(E$17:E31))</f>
        <v>10397935.357039481</v>
      </c>
      <c r="E32" s="377">
        <f t="shared" si="28"/>
        <v>388551.81682926841</v>
      </c>
      <c r="F32" s="55">
        <f t="shared" si="29"/>
        <v>10009383.540210214</v>
      </c>
      <c r="G32" s="378">
        <f t="shared" si="30"/>
        <v>1611100.8420102105</v>
      </c>
      <c r="H32" s="363">
        <f t="shared" si="31"/>
        <v>1611100.8420102105</v>
      </c>
      <c r="I32" s="52">
        <f t="shared" si="3"/>
        <v>0</v>
      </c>
      <c r="J32" s="52"/>
      <c r="K32" s="129"/>
      <c r="L32" s="54">
        <f t="shared" si="32"/>
        <v>0</v>
      </c>
      <c r="M32" s="129"/>
      <c r="N32" s="54">
        <f t="shared" si="5"/>
        <v>0</v>
      </c>
      <c r="O32" s="54">
        <f t="shared" si="6"/>
        <v>0</v>
      </c>
      <c r="P32" s="1"/>
    </row>
    <row r="33" spans="2:16" ht="12.5">
      <c r="B33" s="7" t="str">
        <f t="shared" si="4"/>
        <v/>
      </c>
      <c r="C33" s="50">
        <f>IF(D11="","-",+C32+1)</f>
        <v>2031</v>
      </c>
      <c r="D33" s="55">
        <f>IF(F32+SUM(E$17:E32)=D$10,F32,D$10-SUM(E$17:E32))</f>
        <v>10009383.540210214</v>
      </c>
      <c r="E33" s="377">
        <f t="shared" si="28"/>
        <v>388551.81682926841</v>
      </c>
      <c r="F33" s="55">
        <f t="shared" si="29"/>
        <v>9620831.7233809456</v>
      </c>
      <c r="G33" s="378">
        <f t="shared" si="30"/>
        <v>1564546.5986734314</v>
      </c>
      <c r="H33" s="363">
        <f t="shared" si="31"/>
        <v>1564546.5986734314</v>
      </c>
      <c r="I33" s="52">
        <f t="shared" si="3"/>
        <v>0</v>
      </c>
      <c r="J33" s="52"/>
      <c r="K33" s="129"/>
      <c r="L33" s="54">
        <f t="shared" si="32"/>
        <v>0</v>
      </c>
      <c r="M33" s="129"/>
      <c r="N33" s="54">
        <f t="shared" si="5"/>
        <v>0</v>
      </c>
      <c r="O33" s="54">
        <f t="shared" si="6"/>
        <v>0</v>
      </c>
      <c r="P33" s="1"/>
    </row>
    <row r="34" spans="2:16" ht="12.5">
      <c r="B34" s="7" t="str">
        <f t="shared" si="4"/>
        <v/>
      </c>
      <c r="C34" s="50">
        <f>IF(D11="","-",+C33+1)</f>
        <v>2032</v>
      </c>
      <c r="D34" s="55">
        <f>IF(F33+SUM(E$17:E33)=D$10,F33,D$10-SUM(E$17:E33))</f>
        <v>9620831.7233809456</v>
      </c>
      <c r="E34" s="377">
        <f t="shared" si="28"/>
        <v>388551.81682926841</v>
      </c>
      <c r="F34" s="55">
        <f t="shared" si="29"/>
        <v>9232279.9065516777</v>
      </c>
      <c r="G34" s="378">
        <f t="shared" si="30"/>
        <v>1517992.3553366524</v>
      </c>
      <c r="H34" s="363">
        <f t="shared" si="31"/>
        <v>1517992.3553366524</v>
      </c>
      <c r="I34" s="52">
        <f t="shared" si="3"/>
        <v>0</v>
      </c>
      <c r="J34" s="52"/>
      <c r="K34" s="129"/>
      <c r="L34" s="54">
        <f t="shared" si="32"/>
        <v>0</v>
      </c>
      <c r="M34" s="129"/>
      <c r="N34" s="54">
        <f t="shared" si="5"/>
        <v>0</v>
      </c>
      <c r="O34" s="54">
        <f t="shared" si="6"/>
        <v>0</v>
      </c>
      <c r="P34" s="1"/>
    </row>
    <row r="35" spans="2:16" ht="12.5">
      <c r="B35" s="7" t="str">
        <f t="shared" si="4"/>
        <v/>
      </c>
      <c r="C35" s="50">
        <f>IF(D11="","-",+C34+1)</f>
        <v>2033</v>
      </c>
      <c r="D35" s="55">
        <f>IF(F34+SUM(E$17:E34)=D$10,F34,D$10-SUM(E$17:E34))</f>
        <v>9232279.9065516777</v>
      </c>
      <c r="E35" s="377">
        <f t="shared" si="28"/>
        <v>388551.81682926841</v>
      </c>
      <c r="F35" s="55">
        <f t="shared" si="29"/>
        <v>8843728.0897224098</v>
      </c>
      <c r="G35" s="378">
        <f t="shared" si="30"/>
        <v>1471438.1119998735</v>
      </c>
      <c r="H35" s="363">
        <f t="shared" si="31"/>
        <v>1471438.1119998735</v>
      </c>
      <c r="I35" s="52">
        <f t="shared" si="3"/>
        <v>0</v>
      </c>
      <c r="J35" s="52"/>
      <c r="K35" s="129"/>
      <c r="L35" s="54">
        <f t="shared" si="32"/>
        <v>0</v>
      </c>
      <c r="M35" s="129"/>
      <c r="N35" s="54">
        <f t="shared" si="5"/>
        <v>0</v>
      </c>
      <c r="O35" s="54">
        <f t="shared" si="6"/>
        <v>0</v>
      </c>
      <c r="P35" s="1"/>
    </row>
    <row r="36" spans="2:16" ht="12.5">
      <c r="B36" s="7" t="str">
        <f t="shared" si="4"/>
        <v/>
      </c>
      <c r="C36" s="50">
        <f>IF(D11="","-",+C35+1)</f>
        <v>2034</v>
      </c>
      <c r="D36" s="55">
        <f>IF(F35+SUM(E$17:E35)=D$10,F35,D$10-SUM(E$17:E35))</f>
        <v>8843728.0897224098</v>
      </c>
      <c r="E36" s="377">
        <f t="shared" si="28"/>
        <v>388551.81682926841</v>
      </c>
      <c r="F36" s="55">
        <f t="shared" si="29"/>
        <v>8455176.272893142</v>
      </c>
      <c r="G36" s="378">
        <f t="shared" si="30"/>
        <v>1424883.8686630945</v>
      </c>
      <c r="H36" s="363">
        <f t="shared" si="31"/>
        <v>1424883.8686630945</v>
      </c>
      <c r="I36" s="52">
        <f t="shared" si="3"/>
        <v>0</v>
      </c>
      <c r="J36" s="52"/>
      <c r="K36" s="129"/>
      <c r="L36" s="54">
        <f t="shared" si="32"/>
        <v>0</v>
      </c>
      <c r="M36" s="129"/>
      <c r="N36" s="54">
        <f t="shared" si="5"/>
        <v>0</v>
      </c>
      <c r="O36" s="54">
        <f t="shared" si="6"/>
        <v>0</v>
      </c>
      <c r="P36" s="1"/>
    </row>
    <row r="37" spans="2:16" ht="12.5">
      <c r="B37" s="7" t="str">
        <f t="shared" si="4"/>
        <v/>
      </c>
      <c r="C37" s="50">
        <f>IF(D11="","-",+C36+1)</f>
        <v>2035</v>
      </c>
      <c r="D37" s="55">
        <f>IF(F36+SUM(E$17:E36)=D$10,F36,D$10-SUM(E$17:E36))</f>
        <v>8455176.272893142</v>
      </c>
      <c r="E37" s="377">
        <f t="shared" si="28"/>
        <v>388551.81682926841</v>
      </c>
      <c r="F37" s="55">
        <f t="shared" si="29"/>
        <v>8066624.4560638731</v>
      </c>
      <c r="G37" s="378">
        <f t="shared" si="30"/>
        <v>1378329.6253263156</v>
      </c>
      <c r="H37" s="363">
        <f t="shared" si="31"/>
        <v>1378329.6253263156</v>
      </c>
      <c r="I37" s="52">
        <f t="shared" si="3"/>
        <v>0</v>
      </c>
      <c r="J37" s="52"/>
      <c r="K37" s="129"/>
      <c r="L37" s="54">
        <f t="shared" si="32"/>
        <v>0</v>
      </c>
      <c r="M37" s="129"/>
      <c r="N37" s="54">
        <f t="shared" si="5"/>
        <v>0</v>
      </c>
      <c r="O37" s="54">
        <f t="shared" si="6"/>
        <v>0</v>
      </c>
      <c r="P37" s="1"/>
    </row>
    <row r="38" spans="2:16" ht="12.5">
      <c r="B38" s="7" t="str">
        <f t="shared" si="4"/>
        <v/>
      </c>
      <c r="C38" s="50">
        <f>IF(D11="","-",+C37+1)</f>
        <v>2036</v>
      </c>
      <c r="D38" s="55">
        <f>IF(F37+SUM(E$17:E37)=D$10,F37,D$10-SUM(E$17:E37))</f>
        <v>8066624.4560638731</v>
      </c>
      <c r="E38" s="377">
        <f t="shared" si="28"/>
        <v>388551.81682926841</v>
      </c>
      <c r="F38" s="55">
        <f t="shared" si="29"/>
        <v>7678072.6392346043</v>
      </c>
      <c r="G38" s="378">
        <f t="shared" si="30"/>
        <v>1331775.3819895363</v>
      </c>
      <c r="H38" s="363">
        <f t="shared" si="31"/>
        <v>1331775.3819895363</v>
      </c>
      <c r="I38" s="52">
        <f t="shared" si="3"/>
        <v>0</v>
      </c>
      <c r="J38" s="52"/>
      <c r="K38" s="129"/>
      <c r="L38" s="54">
        <f t="shared" si="32"/>
        <v>0</v>
      </c>
      <c r="M38" s="129"/>
      <c r="N38" s="54">
        <f t="shared" si="5"/>
        <v>0</v>
      </c>
      <c r="O38" s="54">
        <f t="shared" si="6"/>
        <v>0</v>
      </c>
      <c r="P38" s="1"/>
    </row>
    <row r="39" spans="2:16" ht="12.5">
      <c r="B39" s="7" t="str">
        <f t="shared" si="4"/>
        <v/>
      </c>
      <c r="C39" s="50">
        <f>IF(D11="","-",+C38+1)</f>
        <v>2037</v>
      </c>
      <c r="D39" s="55">
        <f>IF(F38+SUM(E$17:E38)=D$10,F38,D$10-SUM(E$17:E38))</f>
        <v>7678072.6392346043</v>
      </c>
      <c r="E39" s="377">
        <f t="shared" si="28"/>
        <v>388551.81682926841</v>
      </c>
      <c r="F39" s="55">
        <f t="shared" si="29"/>
        <v>7289520.8224053355</v>
      </c>
      <c r="G39" s="378">
        <f t="shared" si="30"/>
        <v>1285221.1386527573</v>
      </c>
      <c r="H39" s="363">
        <f t="shared" si="31"/>
        <v>1285221.1386527573</v>
      </c>
      <c r="I39" s="52">
        <f t="shared" si="3"/>
        <v>0</v>
      </c>
      <c r="J39" s="52"/>
      <c r="K39" s="129"/>
      <c r="L39" s="54">
        <f t="shared" si="32"/>
        <v>0</v>
      </c>
      <c r="M39" s="129"/>
      <c r="N39" s="54">
        <f t="shared" si="5"/>
        <v>0</v>
      </c>
      <c r="O39" s="54">
        <f t="shared" si="6"/>
        <v>0</v>
      </c>
      <c r="P39" s="1"/>
    </row>
    <row r="40" spans="2:16" ht="12.5">
      <c r="B40" s="7" t="str">
        <f t="shared" si="4"/>
        <v/>
      </c>
      <c r="C40" s="50">
        <f>IF(D11="","-",+C39+1)</f>
        <v>2038</v>
      </c>
      <c r="D40" s="55">
        <f>IF(F39+SUM(E$17:E39)=D$10,F39,D$10-SUM(E$17:E39))</f>
        <v>7289520.8224053355</v>
      </c>
      <c r="E40" s="377">
        <f t="shared" si="28"/>
        <v>388551.81682926841</v>
      </c>
      <c r="F40" s="55">
        <f t="shared" si="29"/>
        <v>6900969.0055760667</v>
      </c>
      <c r="G40" s="378">
        <f t="shared" si="30"/>
        <v>1238666.895315978</v>
      </c>
      <c r="H40" s="363">
        <f t="shared" si="31"/>
        <v>1238666.895315978</v>
      </c>
      <c r="I40" s="52">
        <f t="shared" si="3"/>
        <v>0</v>
      </c>
      <c r="J40" s="52"/>
      <c r="K40" s="129"/>
      <c r="L40" s="54">
        <f t="shared" si="32"/>
        <v>0</v>
      </c>
      <c r="M40" s="129"/>
      <c r="N40" s="54">
        <f t="shared" si="5"/>
        <v>0</v>
      </c>
      <c r="O40" s="54">
        <f t="shared" si="6"/>
        <v>0</v>
      </c>
      <c r="P40" s="1"/>
    </row>
    <row r="41" spans="2:16" ht="12.5">
      <c r="B41" s="7" t="str">
        <f t="shared" si="4"/>
        <v/>
      </c>
      <c r="C41" s="50">
        <f>IF(D11="","-",+C40+1)</f>
        <v>2039</v>
      </c>
      <c r="D41" s="55">
        <f>IF(F40+SUM(E$17:E40)=D$10,F40,D$10-SUM(E$17:E40))</f>
        <v>6900969.0055760667</v>
      </c>
      <c r="E41" s="377">
        <f t="shared" si="28"/>
        <v>388551.81682926841</v>
      </c>
      <c r="F41" s="55">
        <f t="shared" si="29"/>
        <v>6512417.1887467979</v>
      </c>
      <c r="G41" s="378">
        <f t="shared" si="30"/>
        <v>1192112.6519791991</v>
      </c>
      <c r="H41" s="363">
        <f t="shared" si="31"/>
        <v>1192112.6519791991</v>
      </c>
      <c r="I41" s="52">
        <f t="shared" si="3"/>
        <v>0</v>
      </c>
      <c r="J41" s="52"/>
      <c r="K41" s="129"/>
      <c r="L41" s="54">
        <f t="shared" si="32"/>
        <v>0</v>
      </c>
      <c r="M41" s="129"/>
      <c r="N41" s="54">
        <f t="shared" si="5"/>
        <v>0</v>
      </c>
      <c r="O41" s="54">
        <f t="shared" si="6"/>
        <v>0</v>
      </c>
      <c r="P41" s="1"/>
    </row>
    <row r="42" spans="2:16" ht="12.5">
      <c r="B42" s="7" t="str">
        <f t="shared" si="4"/>
        <v/>
      </c>
      <c r="C42" s="50">
        <f>IF(D11="","-",+C41+1)</f>
        <v>2040</v>
      </c>
      <c r="D42" s="55">
        <f>IF(F41+SUM(E$17:E41)=D$10,F41,D$10-SUM(E$17:E41))</f>
        <v>6512417.1887467979</v>
      </c>
      <c r="E42" s="377">
        <f t="shared" si="28"/>
        <v>388551.81682926841</v>
      </c>
      <c r="F42" s="55">
        <f t="shared" si="29"/>
        <v>6123865.371917529</v>
      </c>
      <c r="G42" s="378">
        <f t="shared" si="30"/>
        <v>1145558.4086424198</v>
      </c>
      <c r="H42" s="363">
        <f t="shared" si="31"/>
        <v>1145558.4086424198</v>
      </c>
      <c r="I42" s="52">
        <f t="shared" si="3"/>
        <v>0</v>
      </c>
      <c r="J42" s="52"/>
      <c r="K42" s="129"/>
      <c r="L42" s="54">
        <f t="shared" si="32"/>
        <v>0</v>
      </c>
      <c r="M42" s="129"/>
      <c r="N42" s="54">
        <f t="shared" si="5"/>
        <v>0</v>
      </c>
      <c r="O42" s="54">
        <f t="shared" si="6"/>
        <v>0</v>
      </c>
      <c r="P42" s="1"/>
    </row>
    <row r="43" spans="2:16" ht="12.5">
      <c r="B43" s="7" t="str">
        <f t="shared" si="4"/>
        <v/>
      </c>
      <c r="C43" s="50">
        <f>IF(D11="","-",+C42+1)</f>
        <v>2041</v>
      </c>
      <c r="D43" s="55">
        <f>IF(F42+SUM(E$17:E42)=D$10,F42,D$10-SUM(E$17:E42))</f>
        <v>6123865.371917529</v>
      </c>
      <c r="E43" s="377">
        <f t="shared" si="28"/>
        <v>388551.81682926841</v>
      </c>
      <c r="F43" s="55">
        <f t="shared" si="29"/>
        <v>5735313.5550882602</v>
      </c>
      <c r="G43" s="378">
        <f t="shared" si="30"/>
        <v>1099004.1653056408</v>
      </c>
      <c r="H43" s="363">
        <f t="shared" si="31"/>
        <v>1099004.1653056408</v>
      </c>
      <c r="I43" s="52">
        <f t="shared" si="3"/>
        <v>0</v>
      </c>
      <c r="J43" s="52"/>
      <c r="K43" s="129"/>
      <c r="L43" s="54">
        <f t="shared" si="32"/>
        <v>0</v>
      </c>
      <c r="M43" s="129"/>
      <c r="N43" s="54">
        <f t="shared" si="5"/>
        <v>0</v>
      </c>
      <c r="O43" s="54">
        <f t="shared" si="6"/>
        <v>0</v>
      </c>
      <c r="P43" s="1"/>
    </row>
    <row r="44" spans="2:16" ht="12.5">
      <c r="B44" s="7" t="str">
        <f t="shared" si="4"/>
        <v/>
      </c>
      <c r="C44" s="50">
        <f>IF(D11="","-",+C43+1)</f>
        <v>2042</v>
      </c>
      <c r="D44" s="55">
        <f>IF(F43+SUM(E$17:E43)=D$10,F43,D$10-SUM(E$17:E43))</f>
        <v>5735313.5550882602</v>
      </c>
      <c r="E44" s="377">
        <f t="shared" si="28"/>
        <v>388551.81682926841</v>
      </c>
      <c r="F44" s="55">
        <f t="shared" si="29"/>
        <v>5346761.7382589914</v>
      </c>
      <c r="G44" s="378">
        <f t="shared" si="30"/>
        <v>1052449.9219688615</v>
      </c>
      <c r="H44" s="363">
        <f t="shared" si="31"/>
        <v>1052449.9219688615</v>
      </c>
      <c r="I44" s="52">
        <f t="shared" si="3"/>
        <v>0</v>
      </c>
      <c r="J44" s="52"/>
      <c r="K44" s="129"/>
      <c r="L44" s="54">
        <f t="shared" si="32"/>
        <v>0</v>
      </c>
      <c r="M44" s="129"/>
      <c r="N44" s="54">
        <f t="shared" si="5"/>
        <v>0</v>
      </c>
      <c r="O44" s="54">
        <f t="shared" si="6"/>
        <v>0</v>
      </c>
      <c r="P44" s="1"/>
    </row>
    <row r="45" spans="2:16" ht="12.5">
      <c r="B45" s="7" t="str">
        <f t="shared" si="4"/>
        <v/>
      </c>
      <c r="C45" s="50">
        <f>IF(D11="","-",+C44+1)</f>
        <v>2043</v>
      </c>
      <c r="D45" s="55">
        <f>IF(F44+SUM(E$17:E44)=D$10,F44,D$10-SUM(E$17:E44))</f>
        <v>5346761.7382589914</v>
      </c>
      <c r="E45" s="377">
        <f t="shared" si="28"/>
        <v>388551.81682926841</v>
      </c>
      <c r="F45" s="55">
        <f t="shared" si="29"/>
        <v>4958209.9214297226</v>
      </c>
      <c r="G45" s="378">
        <f t="shared" si="30"/>
        <v>1005895.6786320827</v>
      </c>
      <c r="H45" s="363">
        <f t="shared" si="31"/>
        <v>1005895.6786320827</v>
      </c>
      <c r="I45" s="52">
        <f t="shared" si="3"/>
        <v>0</v>
      </c>
      <c r="J45" s="52"/>
      <c r="K45" s="129"/>
      <c r="L45" s="54">
        <f t="shared" si="32"/>
        <v>0</v>
      </c>
      <c r="M45" s="129"/>
      <c r="N45" s="54">
        <f t="shared" si="5"/>
        <v>0</v>
      </c>
      <c r="O45" s="54">
        <f t="shared" si="6"/>
        <v>0</v>
      </c>
      <c r="P45" s="1"/>
    </row>
    <row r="46" spans="2:16" ht="12.5">
      <c r="B46" s="7" t="str">
        <f t="shared" si="4"/>
        <v/>
      </c>
      <c r="C46" s="50">
        <f>IF(D11="","-",+C45+1)</f>
        <v>2044</v>
      </c>
      <c r="D46" s="55">
        <f>IF(F45+SUM(E$17:E45)=D$10,F45,D$10-SUM(E$17:E45))</f>
        <v>4958209.9214297226</v>
      </c>
      <c r="E46" s="377">
        <f t="shared" si="28"/>
        <v>388551.81682926841</v>
      </c>
      <c r="F46" s="55">
        <f t="shared" si="29"/>
        <v>4569658.1046004537</v>
      </c>
      <c r="G46" s="378">
        <f t="shared" si="30"/>
        <v>959341.43529530335</v>
      </c>
      <c r="H46" s="363">
        <f t="shared" si="31"/>
        <v>959341.43529530335</v>
      </c>
      <c r="I46" s="52">
        <f t="shared" si="3"/>
        <v>0</v>
      </c>
      <c r="J46" s="52"/>
      <c r="K46" s="129"/>
      <c r="L46" s="54">
        <f t="shared" si="32"/>
        <v>0</v>
      </c>
      <c r="M46" s="129"/>
      <c r="N46" s="54">
        <f t="shared" si="5"/>
        <v>0</v>
      </c>
      <c r="O46" s="54">
        <f t="shared" si="6"/>
        <v>0</v>
      </c>
      <c r="P46" s="1"/>
    </row>
    <row r="47" spans="2:16" ht="12.5">
      <c r="B47" s="7" t="str">
        <f t="shared" si="4"/>
        <v/>
      </c>
      <c r="C47" s="50">
        <f>IF(D11="","-",+C46+1)</f>
        <v>2045</v>
      </c>
      <c r="D47" s="55">
        <f>IF(F46+SUM(E$17:E46)=D$10,F46,D$10-SUM(E$17:E46))</f>
        <v>4569658.1046004537</v>
      </c>
      <c r="E47" s="377">
        <f t="shared" si="28"/>
        <v>388551.81682926841</v>
      </c>
      <c r="F47" s="55">
        <f t="shared" si="29"/>
        <v>4181106.2877711854</v>
      </c>
      <c r="G47" s="378">
        <f t="shared" si="30"/>
        <v>912787.19195852429</v>
      </c>
      <c r="H47" s="363">
        <f t="shared" si="31"/>
        <v>912787.19195852429</v>
      </c>
      <c r="I47" s="52">
        <f t="shared" si="3"/>
        <v>0</v>
      </c>
      <c r="J47" s="52"/>
      <c r="K47" s="129"/>
      <c r="L47" s="54">
        <f t="shared" si="32"/>
        <v>0</v>
      </c>
      <c r="M47" s="129"/>
      <c r="N47" s="54">
        <f t="shared" si="5"/>
        <v>0</v>
      </c>
      <c r="O47" s="54">
        <f t="shared" si="6"/>
        <v>0</v>
      </c>
      <c r="P47" s="1"/>
    </row>
    <row r="48" spans="2:16" ht="12.5">
      <c r="B48" s="7" t="str">
        <f t="shared" si="4"/>
        <v/>
      </c>
      <c r="C48" s="50">
        <f>IF(D11="","-",+C47+1)</f>
        <v>2046</v>
      </c>
      <c r="D48" s="55">
        <f>IF(F47+SUM(E$17:E47)=D$10,F47,D$10-SUM(E$17:E47))</f>
        <v>4181106.2877711854</v>
      </c>
      <c r="E48" s="377">
        <f t="shared" si="28"/>
        <v>388551.81682926841</v>
      </c>
      <c r="F48" s="55">
        <f t="shared" si="29"/>
        <v>3792554.470941917</v>
      </c>
      <c r="G48" s="378">
        <f t="shared" si="30"/>
        <v>866232.94862174522</v>
      </c>
      <c r="H48" s="363">
        <f t="shared" si="31"/>
        <v>866232.94862174522</v>
      </c>
      <c r="I48" s="52">
        <f t="shared" si="3"/>
        <v>0</v>
      </c>
      <c r="J48" s="52"/>
      <c r="K48" s="129"/>
      <c r="L48" s="54">
        <f t="shared" si="32"/>
        <v>0</v>
      </c>
      <c r="M48" s="129"/>
      <c r="N48" s="54">
        <f t="shared" si="5"/>
        <v>0</v>
      </c>
      <c r="O48" s="54">
        <f t="shared" si="6"/>
        <v>0</v>
      </c>
      <c r="P48" s="1"/>
    </row>
    <row r="49" spans="2:16" ht="12.5">
      <c r="B49" s="7" t="str">
        <f t="shared" si="4"/>
        <v/>
      </c>
      <c r="C49" s="50">
        <f>IF(D11="","-",+C48+1)</f>
        <v>2047</v>
      </c>
      <c r="D49" s="55">
        <f>IF(F48+SUM(E$17:E48)=D$10,F48,D$10-SUM(E$17:E48))</f>
        <v>3792554.470941917</v>
      </c>
      <c r="E49" s="377">
        <f t="shared" si="28"/>
        <v>388551.81682926841</v>
      </c>
      <c r="F49" s="55">
        <f t="shared" si="29"/>
        <v>3404002.6541126487</v>
      </c>
      <c r="G49" s="378">
        <f t="shared" si="30"/>
        <v>819678.70528496616</v>
      </c>
      <c r="H49" s="363">
        <f t="shared" si="31"/>
        <v>819678.70528496616</v>
      </c>
      <c r="I49" s="52">
        <f t="shared" si="3"/>
        <v>0</v>
      </c>
      <c r="J49" s="52"/>
      <c r="K49" s="129"/>
      <c r="L49" s="54">
        <f t="shared" si="32"/>
        <v>0</v>
      </c>
      <c r="M49" s="129"/>
      <c r="N49" s="54">
        <f t="shared" si="5"/>
        <v>0</v>
      </c>
      <c r="O49" s="54">
        <f t="shared" si="6"/>
        <v>0</v>
      </c>
      <c r="P49" s="1"/>
    </row>
    <row r="50" spans="2:16" ht="12.5">
      <c r="B50" s="7" t="str">
        <f t="shared" si="4"/>
        <v/>
      </c>
      <c r="C50" s="50">
        <f>IF(D11="","-",+C49+1)</f>
        <v>2048</v>
      </c>
      <c r="D50" s="55">
        <f>IF(F49+SUM(E$17:E49)=D$10,F49,D$10-SUM(E$17:E49))</f>
        <v>3404002.6541126487</v>
      </c>
      <c r="E50" s="377">
        <f t="shared" si="28"/>
        <v>388551.81682926841</v>
      </c>
      <c r="F50" s="55">
        <f t="shared" si="29"/>
        <v>3015450.8372833803</v>
      </c>
      <c r="G50" s="378">
        <f t="shared" si="30"/>
        <v>773124.46194818709</v>
      </c>
      <c r="H50" s="363">
        <f t="shared" si="31"/>
        <v>773124.46194818709</v>
      </c>
      <c r="I50" s="52">
        <f t="shared" si="3"/>
        <v>0</v>
      </c>
      <c r="J50" s="52"/>
      <c r="K50" s="129"/>
      <c r="L50" s="54">
        <f t="shared" si="32"/>
        <v>0</v>
      </c>
      <c r="M50" s="129"/>
      <c r="N50" s="54">
        <f t="shared" si="5"/>
        <v>0</v>
      </c>
      <c r="O50" s="54">
        <f t="shared" si="6"/>
        <v>0</v>
      </c>
      <c r="P50" s="1"/>
    </row>
    <row r="51" spans="2:16" ht="12.5">
      <c r="B51" s="7" t="str">
        <f t="shared" si="4"/>
        <v/>
      </c>
      <c r="C51" s="50">
        <f>IF(D11="","-",+C50+1)</f>
        <v>2049</v>
      </c>
      <c r="D51" s="55">
        <f>IF(F50+SUM(E$17:E50)=D$10,F50,D$10-SUM(E$17:E50))</f>
        <v>3015450.8372833803</v>
      </c>
      <c r="E51" s="377">
        <f t="shared" si="28"/>
        <v>388551.81682926841</v>
      </c>
      <c r="F51" s="55">
        <f t="shared" si="29"/>
        <v>2626899.020454112</v>
      </c>
      <c r="G51" s="378">
        <f t="shared" ref="G51:G72" si="33">+I$12*((D51+F51)/2)+E51</f>
        <v>726570.21861140803</v>
      </c>
      <c r="H51" s="363">
        <f t="shared" ref="H51:H72" si="34">+I$13*((D51+F51)/2)+E51</f>
        <v>726570.21861140803</v>
      </c>
      <c r="I51" s="52">
        <f t="shared" si="3"/>
        <v>0</v>
      </c>
      <c r="J51" s="52"/>
      <c r="K51" s="129"/>
      <c r="L51" s="54">
        <f t="shared" si="32"/>
        <v>0</v>
      </c>
      <c r="M51" s="129"/>
      <c r="N51" s="54">
        <f t="shared" si="5"/>
        <v>0</v>
      </c>
      <c r="O51" s="54">
        <f t="shared" si="6"/>
        <v>0</v>
      </c>
      <c r="P51" s="1"/>
    </row>
    <row r="52" spans="2:16" ht="12.5">
      <c r="B52" s="7" t="str">
        <f t="shared" si="4"/>
        <v/>
      </c>
      <c r="C52" s="50">
        <f>IF(D11="","-",+C51+1)</f>
        <v>2050</v>
      </c>
      <c r="D52" s="55">
        <f>IF(F51+SUM(E$17:E51)=D$10,F51,D$10-SUM(E$17:E51))</f>
        <v>2626899.020454112</v>
      </c>
      <c r="E52" s="377">
        <f t="shared" si="28"/>
        <v>388551.81682926841</v>
      </c>
      <c r="F52" s="55">
        <f t="shared" si="29"/>
        <v>2238347.2036248436</v>
      </c>
      <c r="G52" s="378">
        <f t="shared" si="33"/>
        <v>680015.97527462896</v>
      </c>
      <c r="H52" s="363">
        <f t="shared" si="34"/>
        <v>680015.97527462896</v>
      </c>
      <c r="I52" s="52">
        <f t="shared" si="3"/>
        <v>0</v>
      </c>
      <c r="J52" s="52"/>
      <c r="K52" s="129"/>
      <c r="L52" s="54">
        <f t="shared" si="32"/>
        <v>0</v>
      </c>
      <c r="M52" s="129"/>
      <c r="N52" s="54">
        <f t="shared" si="5"/>
        <v>0</v>
      </c>
      <c r="O52" s="54">
        <f t="shared" si="6"/>
        <v>0</v>
      </c>
      <c r="P52" s="1"/>
    </row>
    <row r="53" spans="2:16" ht="12.5">
      <c r="B53" s="7" t="str">
        <f t="shared" si="4"/>
        <v/>
      </c>
      <c r="C53" s="50">
        <f>IF(D11="","-",+C52+1)</f>
        <v>2051</v>
      </c>
      <c r="D53" s="55">
        <f>IF(F52+SUM(E$17:E52)=D$10,F52,D$10-SUM(E$17:E52))</f>
        <v>2238347.2036248436</v>
      </c>
      <c r="E53" s="377">
        <f t="shared" si="28"/>
        <v>388551.81682926841</v>
      </c>
      <c r="F53" s="55">
        <f t="shared" si="29"/>
        <v>1849795.3867955753</v>
      </c>
      <c r="G53" s="378">
        <f t="shared" si="33"/>
        <v>633461.73193784989</v>
      </c>
      <c r="H53" s="363">
        <f t="shared" si="34"/>
        <v>633461.73193784989</v>
      </c>
      <c r="I53" s="52">
        <f t="shared" si="3"/>
        <v>0</v>
      </c>
      <c r="J53" s="52"/>
      <c r="K53" s="129"/>
      <c r="L53" s="54">
        <f t="shared" si="32"/>
        <v>0</v>
      </c>
      <c r="M53" s="129"/>
      <c r="N53" s="54">
        <f t="shared" si="5"/>
        <v>0</v>
      </c>
      <c r="O53" s="54">
        <f t="shared" si="6"/>
        <v>0</v>
      </c>
      <c r="P53" s="1"/>
    </row>
    <row r="54" spans="2:16" ht="12.5">
      <c r="B54" s="7" t="str">
        <f t="shared" si="4"/>
        <v/>
      </c>
      <c r="C54" s="50">
        <f>IF(D11="","-",+C53+1)</f>
        <v>2052</v>
      </c>
      <c r="D54" s="55">
        <f>IF(F53+SUM(E$17:E53)=D$10,F53,D$10-SUM(E$17:E53))</f>
        <v>1849795.3867955753</v>
      </c>
      <c r="E54" s="377">
        <f t="shared" si="28"/>
        <v>388551.81682926841</v>
      </c>
      <c r="F54" s="55">
        <f t="shared" si="29"/>
        <v>1461243.5699663069</v>
      </c>
      <c r="G54" s="378">
        <f t="shared" si="33"/>
        <v>586907.48860107083</v>
      </c>
      <c r="H54" s="363">
        <f t="shared" si="34"/>
        <v>586907.48860107083</v>
      </c>
      <c r="I54" s="52">
        <f t="shared" si="3"/>
        <v>0</v>
      </c>
      <c r="J54" s="52"/>
      <c r="K54" s="129"/>
      <c r="L54" s="54">
        <f t="shared" si="32"/>
        <v>0</v>
      </c>
      <c r="M54" s="129"/>
      <c r="N54" s="54">
        <f t="shared" si="5"/>
        <v>0</v>
      </c>
      <c r="O54" s="54">
        <f t="shared" si="6"/>
        <v>0</v>
      </c>
      <c r="P54" s="1"/>
    </row>
    <row r="55" spans="2:16" ht="12.5">
      <c r="B55" s="7" t="str">
        <f t="shared" si="4"/>
        <v/>
      </c>
      <c r="C55" s="50">
        <f>IF(D11="","-",+C54+1)</f>
        <v>2053</v>
      </c>
      <c r="D55" s="55">
        <f>IF(F54+SUM(E$17:E54)=D$10,F54,D$10-SUM(E$17:E54))</f>
        <v>1461243.5699663069</v>
      </c>
      <c r="E55" s="377">
        <f t="shared" si="28"/>
        <v>388551.81682926841</v>
      </c>
      <c r="F55" s="55">
        <f t="shared" si="29"/>
        <v>1072691.7531370386</v>
      </c>
      <c r="G55" s="378">
        <f t="shared" si="33"/>
        <v>540353.24526429176</v>
      </c>
      <c r="H55" s="363">
        <f t="shared" si="34"/>
        <v>540353.24526429176</v>
      </c>
      <c r="I55" s="52">
        <f t="shared" si="3"/>
        <v>0</v>
      </c>
      <c r="J55" s="52"/>
      <c r="K55" s="129"/>
      <c r="L55" s="54">
        <f t="shared" si="32"/>
        <v>0</v>
      </c>
      <c r="M55" s="129"/>
      <c r="N55" s="54">
        <f t="shared" si="5"/>
        <v>0</v>
      </c>
      <c r="O55" s="54">
        <f t="shared" si="6"/>
        <v>0</v>
      </c>
      <c r="P55" s="1"/>
    </row>
    <row r="56" spans="2:16" ht="12.5">
      <c r="B56" s="7" t="str">
        <f t="shared" si="4"/>
        <v/>
      </c>
      <c r="C56" s="50">
        <f>IF(D11="","-",+C55+1)</f>
        <v>2054</v>
      </c>
      <c r="D56" s="55">
        <f>IF(F55+SUM(E$17:E55)=D$10,F55,D$10-SUM(E$17:E55))</f>
        <v>1072691.7531370386</v>
      </c>
      <c r="E56" s="377">
        <f t="shared" si="28"/>
        <v>388551.81682926841</v>
      </c>
      <c r="F56" s="55">
        <f t="shared" si="29"/>
        <v>684139.9363077702</v>
      </c>
      <c r="G56" s="378">
        <f t="shared" si="33"/>
        <v>493799.00192751276</v>
      </c>
      <c r="H56" s="363">
        <f t="shared" si="34"/>
        <v>493799.00192751276</v>
      </c>
      <c r="I56" s="52">
        <f t="shared" si="3"/>
        <v>0</v>
      </c>
      <c r="J56" s="52"/>
      <c r="K56" s="129"/>
      <c r="L56" s="54">
        <f t="shared" si="32"/>
        <v>0</v>
      </c>
      <c r="M56" s="129"/>
      <c r="N56" s="54">
        <f t="shared" si="5"/>
        <v>0</v>
      </c>
      <c r="O56" s="54">
        <f t="shared" si="6"/>
        <v>0</v>
      </c>
      <c r="P56" s="1"/>
    </row>
    <row r="57" spans="2:16" ht="12.5">
      <c r="B57" s="7" t="str">
        <f t="shared" si="4"/>
        <v/>
      </c>
      <c r="C57" s="50">
        <f>IF(D11="","-",+C56+1)</f>
        <v>2055</v>
      </c>
      <c r="D57" s="55">
        <f>IF(F56+SUM(E$17:E56)=D$10,F56,D$10-SUM(E$17:E56))</f>
        <v>684139.9363077702</v>
      </c>
      <c r="E57" s="377">
        <f t="shared" si="28"/>
        <v>388551.81682926841</v>
      </c>
      <c r="F57" s="55">
        <f t="shared" si="29"/>
        <v>295588.11947850179</v>
      </c>
      <c r="G57" s="378">
        <f t="shared" si="33"/>
        <v>447244.75859073369</v>
      </c>
      <c r="H57" s="363">
        <f t="shared" si="34"/>
        <v>447244.75859073369</v>
      </c>
      <c r="I57" s="52">
        <f t="shared" si="3"/>
        <v>0</v>
      </c>
      <c r="J57" s="52"/>
      <c r="K57" s="129"/>
      <c r="L57" s="54">
        <f t="shared" si="32"/>
        <v>0</v>
      </c>
      <c r="M57" s="129"/>
      <c r="N57" s="54">
        <f t="shared" si="5"/>
        <v>0</v>
      </c>
      <c r="O57" s="54">
        <f t="shared" si="6"/>
        <v>0</v>
      </c>
      <c r="P57" s="1"/>
    </row>
    <row r="58" spans="2:16" ht="12.5">
      <c r="B58" s="7" t="str">
        <f t="shared" si="4"/>
        <v/>
      </c>
      <c r="C58" s="50">
        <f>IF(D11="","-",+C57+1)</f>
        <v>2056</v>
      </c>
      <c r="D58" s="55">
        <f>IF(F57+SUM(E$17:E57)=D$10,F57,D$10-SUM(E$17:E57))</f>
        <v>295588.11947850179</v>
      </c>
      <c r="E58" s="377">
        <f t="shared" si="28"/>
        <v>295588.11947850179</v>
      </c>
      <c r="F58" s="55">
        <f t="shared" si="29"/>
        <v>0</v>
      </c>
      <c r="G58" s="378">
        <f t="shared" si="33"/>
        <v>313296.02952503966</v>
      </c>
      <c r="H58" s="363">
        <f t="shared" si="34"/>
        <v>313296.02952503966</v>
      </c>
      <c r="I58" s="52">
        <f t="shared" si="3"/>
        <v>0</v>
      </c>
      <c r="J58" s="52"/>
      <c r="K58" s="129"/>
      <c r="L58" s="54">
        <f t="shared" si="32"/>
        <v>0</v>
      </c>
      <c r="M58" s="129"/>
      <c r="N58" s="54">
        <f t="shared" si="5"/>
        <v>0</v>
      </c>
      <c r="O58" s="54">
        <f t="shared" si="6"/>
        <v>0</v>
      </c>
      <c r="P58" s="1"/>
    </row>
    <row r="59" spans="2:16" ht="12.5">
      <c r="B59" s="7" t="str">
        <f t="shared" si="4"/>
        <v/>
      </c>
      <c r="C59" s="50">
        <f>IF(D11="","-",+C58+1)</f>
        <v>2057</v>
      </c>
      <c r="D59" s="55">
        <f>IF(F58+SUM(E$17:E58)=D$10,F58,D$10-SUM(E$17:E58))</f>
        <v>0</v>
      </c>
      <c r="E59" s="377">
        <f t="shared" si="28"/>
        <v>0</v>
      </c>
      <c r="F59" s="55">
        <f t="shared" si="29"/>
        <v>0</v>
      </c>
      <c r="G59" s="378">
        <f t="shared" si="33"/>
        <v>0</v>
      </c>
      <c r="H59" s="363">
        <f t="shared" si="34"/>
        <v>0</v>
      </c>
      <c r="I59" s="52">
        <f t="shared" si="3"/>
        <v>0</v>
      </c>
      <c r="J59" s="52"/>
      <c r="K59" s="129"/>
      <c r="L59" s="54">
        <f t="shared" si="32"/>
        <v>0</v>
      </c>
      <c r="M59" s="129"/>
      <c r="N59" s="54">
        <f t="shared" si="5"/>
        <v>0</v>
      </c>
      <c r="O59" s="54">
        <f t="shared" si="6"/>
        <v>0</v>
      </c>
      <c r="P59" s="1"/>
    </row>
    <row r="60" spans="2:16" ht="12.5">
      <c r="B60" s="7" t="str">
        <f t="shared" si="4"/>
        <v/>
      </c>
      <c r="C60" s="50">
        <f>IF(D11="","-",+C59+1)</f>
        <v>2058</v>
      </c>
      <c r="D60" s="55">
        <f>IF(F59+SUM(E$17:E59)=D$10,F59,D$10-SUM(E$17:E59))</f>
        <v>0</v>
      </c>
      <c r="E60" s="377">
        <f t="shared" si="28"/>
        <v>0</v>
      </c>
      <c r="F60" s="55">
        <f t="shared" si="29"/>
        <v>0</v>
      </c>
      <c r="G60" s="378">
        <f t="shared" si="33"/>
        <v>0</v>
      </c>
      <c r="H60" s="363">
        <f t="shared" si="34"/>
        <v>0</v>
      </c>
      <c r="I60" s="52">
        <f t="shared" si="3"/>
        <v>0</v>
      </c>
      <c r="J60" s="52"/>
      <c r="K60" s="129"/>
      <c r="L60" s="54">
        <f t="shared" si="32"/>
        <v>0</v>
      </c>
      <c r="M60" s="129"/>
      <c r="N60" s="54">
        <f t="shared" si="5"/>
        <v>0</v>
      </c>
      <c r="O60" s="54">
        <f t="shared" si="6"/>
        <v>0</v>
      </c>
      <c r="P60" s="1"/>
    </row>
    <row r="61" spans="2:16" ht="12.5">
      <c r="B61" s="7" t="str">
        <f t="shared" si="4"/>
        <v/>
      </c>
      <c r="C61" s="50">
        <f>IF(D11="","-",+C60+1)</f>
        <v>2059</v>
      </c>
      <c r="D61" s="55">
        <f>IF(F60+SUM(E$17:E60)=D$10,F60,D$10-SUM(E$17:E60))</f>
        <v>0</v>
      </c>
      <c r="E61" s="377">
        <f t="shared" si="28"/>
        <v>0</v>
      </c>
      <c r="F61" s="55">
        <f t="shared" si="29"/>
        <v>0</v>
      </c>
      <c r="G61" s="378">
        <f t="shared" si="33"/>
        <v>0</v>
      </c>
      <c r="H61" s="363">
        <f t="shared" si="34"/>
        <v>0</v>
      </c>
      <c r="I61" s="52">
        <f t="shared" si="3"/>
        <v>0</v>
      </c>
      <c r="J61" s="52"/>
      <c r="K61" s="129"/>
      <c r="L61" s="54">
        <f t="shared" si="32"/>
        <v>0</v>
      </c>
      <c r="M61" s="129"/>
      <c r="N61" s="54">
        <f t="shared" si="5"/>
        <v>0</v>
      </c>
      <c r="O61" s="54">
        <f t="shared" si="6"/>
        <v>0</v>
      </c>
      <c r="P61" s="1"/>
    </row>
    <row r="62" spans="2:16" ht="12.5">
      <c r="B62" s="7" t="str">
        <f t="shared" si="4"/>
        <v/>
      </c>
      <c r="C62" s="50">
        <f>IF(D11="","-",+C61+1)</f>
        <v>2060</v>
      </c>
      <c r="D62" s="55">
        <f>IF(F61+SUM(E$17:E61)=D$10,F61,D$10-SUM(E$17:E61))</f>
        <v>0</v>
      </c>
      <c r="E62" s="377">
        <f t="shared" si="28"/>
        <v>0</v>
      </c>
      <c r="F62" s="55">
        <f t="shared" si="29"/>
        <v>0</v>
      </c>
      <c r="G62" s="378">
        <f t="shared" si="33"/>
        <v>0</v>
      </c>
      <c r="H62" s="363">
        <f t="shared" si="34"/>
        <v>0</v>
      </c>
      <c r="I62" s="52">
        <f t="shared" si="3"/>
        <v>0</v>
      </c>
      <c r="J62" s="52"/>
      <c r="K62" s="129"/>
      <c r="L62" s="54">
        <f t="shared" si="32"/>
        <v>0</v>
      </c>
      <c r="M62" s="129"/>
      <c r="N62" s="54">
        <f t="shared" si="5"/>
        <v>0</v>
      </c>
      <c r="O62" s="54">
        <f t="shared" si="6"/>
        <v>0</v>
      </c>
      <c r="P62" s="1"/>
    </row>
    <row r="63" spans="2:16" ht="12.5">
      <c r="B63" s="7" t="str">
        <f t="shared" si="4"/>
        <v/>
      </c>
      <c r="C63" s="50">
        <f>IF(D11="","-",+C62+1)</f>
        <v>2061</v>
      </c>
      <c r="D63" s="55">
        <f>IF(F62+SUM(E$17:E62)=D$10,F62,D$10-SUM(E$17:E62))</f>
        <v>0</v>
      </c>
      <c r="E63" s="377">
        <f t="shared" si="28"/>
        <v>0</v>
      </c>
      <c r="F63" s="55">
        <f t="shared" si="29"/>
        <v>0</v>
      </c>
      <c r="G63" s="378">
        <f t="shared" si="33"/>
        <v>0</v>
      </c>
      <c r="H63" s="363">
        <f t="shared" si="34"/>
        <v>0</v>
      </c>
      <c r="I63" s="52">
        <f t="shared" si="3"/>
        <v>0</v>
      </c>
      <c r="J63" s="52"/>
      <c r="K63" s="129"/>
      <c r="L63" s="54">
        <f t="shared" si="32"/>
        <v>0</v>
      </c>
      <c r="M63" s="129"/>
      <c r="N63" s="54">
        <f t="shared" si="5"/>
        <v>0</v>
      </c>
      <c r="O63" s="54">
        <f t="shared" si="6"/>
        <v>0</v>
      </c>
      <c r="P63" s="1"/>
    </row>
    <row r="64" spans="2:16" ht="12.5">
      <c r="B64" s="7" t="str">
        <f t="shared" si="4"/>
        <v/>
      </c>
      <c r="C64" s="50">
        <f>IF(D11="","-",+C63+1)</f>
        <v>2062</v>
      </c>
      <c r="D64" s="55">
        <f>IF(F63+SUM(E$17:E63)=D$10,F63,D$10-SUM(E$17:E63))</f>
        <v>0</v>
      </c>
      <c r="E64" s="377">
        <f t="shared" si="28"/>
        <v>0</v>
      </c>
      <c r="F64" s="55">
        <f t="shared" si="29"/>
        <v>0</v>
      </c>
      <c r="G64" s="378">
        <f t="shared" si="33"/>
        <v>0</v>
      </c>
      <c r="H64" s="363">
        <f t="shared" si="34"/>
        <v>0</v>
      </c>
      <c r="I64" s="52">
        <f t="shared" si="3"/>
        <v>0</v>
      </c>
      <c r="J64" s="52"/>
      <c r="K64" s="129"/>
      <c r="L64" s="54">
        <f t="shared" si="32"/>
        <v>0</v>
      </c>
      <c r="M64" s="129"/>
      <c r="N64" s="54">
        <f t="shared" si="5"/>
        <v>0</v>
      </c>
      <c r="O64" s="54">
        <f t="shared" si="6"/>
        <v>0</v>
      </c>
      <c r="P64" s="1"/>
    </row>
    <row r="65" spans="2:16" ht="12.5">
      <c r="B65" s="7" t="str">
        <f t="shared" si="4"/>
        <v/>
      </c>
      <c r="C65" s="50">
        <f>IF(D11="","-",+C64+1)</f>
        <v>2063</v>
      </c>
      <c r="D65" s="55">
        <f>IF(F64+SUM(E$17:E64)=D$10,F64,D$10-SUM(E$17:E64))</f>
        <v>0</v>
      </c>
      <c r="E65" s="377">
        <f t="shared" si="28"/>
        <v>0</v>
      </c>
      <c r="F65" s="55">
        <f t="shared" si="29"/>
        <v>0</v>
      </c>
      <c r="G65" s="378">
        <f t="shared" si="33"/>
        <v>0</v>
      </c>
      <c r="H65" s="363">
        <f t="shared" si="34"/>
        <v>0</v>
      </c>
      <c r="I65" s="52">
        <f t="shared" si="3"/>
        <v>0</v>
      </c>
      <c r="J65" s="52"/>
      <c r="K65" s="129"/>
      <c r="L65" s="54">
        <f t="shared" si="32"/>
        <v>0</v>
      </c>
      <c r="M65" s="129"/>
      <c r="N65" s="54">
        <f t="shared" si="5"/>
        <v>0</v>
      </c>
      <c r="O65" s="54">
        <f t="shared" si="6"/>
        <v>0</v>
      </c>
      <c r="P65" s="1"/>
    </row>
    <row r="66" spans="2:16" ht="12.5">
      <c r="B66" s="7" t="str">
        <f t="shared" si="4"/>
        <v/>
      </c>
      <c r="C66" s="50">
        <f>IF(D11="","-",+C65+1)</f>
        <v>2064</v>
      </c>
      <c r="D66" s="55">
        <f>IF(F65+SUM(E$17:E65)=D$10,F65,D$10-SUM(E$17:E65))</f>
        <v>0</v>
      </c>
      <c r="E66" s="377">
        <f t="shared" si="28"/>
        <v>0</v>
      </c>
      <c r="F66" s="55">
        <f t="shared" si="29"/>
        <v>0</v>
      </c>
      <c r="G66" s="378">
        <f t="shared" si="33"/>
        <v>0</v>
      </c>
      <c r="H66" s="363">
        <f t="shared" si="34"/>
        <v>0</v>
      </c>
      <c r="I66" s="52">
        <f t="shared" si="3"/>
        <v>0</v>
      </c>
      <c r="J66" s="52"/>
      <c r="K66" s="129"/>
      <c r="L66" s="54">
        <f t="shared" si="32"/>
        <v>0</v>
      </c>
      <c r="M66" s="129"/>
      <c r="N66" s="54">
        <f t="shared" si="5"/>
        <v>0</v>
      </c>
      <c r="O66" s="54">
        <f t="shared" si="6"/>
        <v>0</v>
      </c>
      <c r="P66" s="1"/>
    </row>
    <row r="67" spans="2:16" ht="12.5">
      <c r="B67" s="7" t="str">
        <f t="shared" si="4"/>
        <v/>
      </c>
      <c r="C67" s="50">
        <f>IF(D11="","-",+C66+1)</f>
        <v>2065</v>
      </c>
      <c r="D67" s="55">
        <f>IF(F66+SUM(E$17:E66)=D$10,F66,D$10-SUM(E$17:E66))</f>
        <v>0</v>
      </c>
      <c r="E67" s="377">
        <f t="shared" si="28"/>
        <v>0</v>
      </c>
      <c r="F67" s="55">
        <f t="shared" si="29"/>
        <v>0</v>
      </c>
      <c r="G67" s="378">
        <f t="shared" si="33"/>
        <v>0</v>
      </c>
      <c r="H67" s="363">
        <f t="shared" si="34"/>
        <v>0</v>
      </c>
      <c r="I67" s="52">
        <f t="shared" si="3"/>
        <v>0</v>
      </c>
      <c r="J67" s="52"/>
      <c r="K67" s="129"/>
      <c r="L67" s="54">
        <f t="shared" si="32"/>
        <v>0</v>
      </c>
      <c r="M67" s="129"/>
      <c r="N67" s="54">
        <f t="shared" si="5"/>
        <v>0</v>
      </c>
      <c r="O67" s="54">
        <f t="shared" si="6"/>
        <v>0</v>
      </c>
      <c r="P67" s="1"/>
    </row>
    <row r="68" spans="2:16" ht="12.5">
      <c r="B68" s="7" t="str">
        <f t="shared" si="4"/>
        <v/>
      </c>
      <c r="C68" s="50">
        <f>IF(D11="","-",+C67+1)</f>
        <v>2066</v>
      </c>
      <c r="D68" s="55">
        <f>IF(F67+SUM(E$17:E67)=D$10,F67,D$10-SUM(E$17:E67))</f>
        <v>0</v>
      </c>
      <c r="E68" s="377">
        <f t="shared" si="28"/>
        <v>0</v>
      </c>
      <c r="F68" s="55">
        <f t="shared" si="29"/>
        <v>0</v>
      </c>
      <c r="G68" s="378">
        <f t="shared" si="33"/>
        <v>0</v>
      </c>
      <c r="H68" s="363">
        <f t="shared" si="34"/>
        <v>0</v>
      </c>
      <c r="I68" s="52">
        <f t="shared" si="3"/>
        <v>0</v>
      </c>
      <c r="J68" s="52"/>
      <c r="K68" s="129"/>
      <c r="L68" s="54">
        <f t="shared" si="32"/>
        <v>0</v>
      </c>
      <c r="M68" s="129"/>
      <c r="N68" s="54">
        <f t="shared" si="5"/>
        <v>0</v>
      </c>
      <c r="O68" s="54">
        <f t="shared" si="6"/>
        <v>0</v>
      </c>
      <c r="P68" s="1"/>
    </row>
    <row r="69" spans="2:16" ht="12.5">
      <c r="B69" s="7" t="str">
        <f t="shared" si="4"/>
        <v/>
      </c>
      <c r="C69" s="50">
        <f>IF(D11="","-",+C68+1)</f>
        <v>2067</v>
      </c>
      <c r="D69" s="55">
        <f>IF(F68+SUM(E$17:E68)=D$10,F68,D$10-SUM(E$17:E68))</f>
        <v>0</v>
      </c>
      <c r="E69" s="377">
        <f t="shared" si="28"/>
        <v>0</v>
      </c>
      <c r="F69" s="55">
        <f t="shared" si="29"/>
        <v>0</v>
      </c>
      <c r="G69" s="378">
        <f t="shared" si="33"/>
        <v>0</v>
      </c>
      <c r="H69" s="363">
        <f t="shared" si="34"/>
        <v>0</v>
      </c>
      <c r="I69" s="52">
        <f t="shared" si="3"/>
        <v>0</v>
      </c>
      <c r="J69" s="52"/>
      <c r="K69" s="129"/>
      <c r="L69" s="54">
        <f t="shared" si="32"/>
        <v>0</v>
      </c>
      <c r="M69" s="129"/>
      <c r="N69" s="54">
        <f t="shared" si="5"/>
        <v>0</v>
      </c>
      <c r="O69" s="54">
        <f t="shared" si="6"/>
        <v>0</v>
      </c>
      <c r="P69" s="1"/>
    </row>
    <row r="70" spans="2:16" ht="12.5">
      <c r="B70" s="7" t="str">
        <f t="shared" si="4"/>
        <v/>
      </c>
      <c r="C70" s="50">
        <f>IF(D11="","-",+C69+1)</f>
        <v>2068</v>
      </c>
      <c r="D70" s="55">
        <f>IF(F69+SUM(E$17:E69)=D$10,F69,D$10-SUM(E$17:E69))</f>
        <v>0</v>
      </c>
      <c r="E70" s="377">
        <f t="shared" si="28"/>
        <v>0</v>
      </c>
      <c r="F70" s="55">
        <f t="shared" si="29"/>
        <v>0</v>
      </c>
      <c r="G70" s="378">
        <f t="shared" si="33"/>
        <v>0</v>
      </c>
      <c r="H70" s="363">
        <f t="shared" si="34"/>
        <v>0</v>
      </c>
      <c r="I70" s="52">
        <f t="shared" si="3"/>
        <v>0</v>
      </c>
      <c r="J70" s="52"/>
      <c r="K70" s="129"/>
      <c r="L70" s="54">
        <f t="shared" si="32"/>
        <v>0</v>
      </c>
      <c r="M70" s="129"/>
      <c r="N70" s="54">
        <f t="shared" si="5"/>
        <v>0</v>
      </c>
      <c r="O70" s="54">
        <f t="shared" si="6"/>
        <v>0</v>
      </c>
      <c r="P70" s="1"/>
    </row>
    <row r="71" spans="2:16" ht="12.5">
      <c r="B71" s="7" t="str">
        <f t="shared" si="4"/>
        <v/>
      </c>
      <c r="C71" s="50">
        <f>IF(D11="","-",+C70+1)</f>
        <v>2069</v>
      </c>
      <c r="D71" s="55">
        <f>IF(F70+SUM(E$17:E70)=D$10,F70,D$10-SUM(E$17:E70))</f>
        <v>0</v>
      </c>
      <c r="E71" s="377">
        <f t="shared" si="28"/>
        <v>0</v>
      </c>
      <c r="F71" s="55">
        <f t="shared" si="29"/>
        <v>0</v>
      </c>
      <c r="G71" s="378">
        <f t="shared" si="33"/>
        <v>0</v>
      </c>
      <c r="H71" s="363">
        <f t="shared" si="34"/>
        <v>0</v>
      </c>
      <c r="I71" s="52">
        <f t="shared" si="3"/>
        <v>0</v>
      </c>
      <c r="J71" s="52"/>
      <c r="K71" s="129"/>
      <c r="L71" s="54">
        <f t="shared" si="32"/>
        <v>0</v>
      </c>
      <c r="M71" s="129"/>
      <c r="N71" s="54">
        <f t="shared" si="5"/>
        <v>0</v>
      </c>
      <c r="O71" s="54">
        <f t="shared" si="6"/>
        <v>0</v>
      </c>
      <c r="P71" s="1"/>
    </row>
    <row r="72" spans="2:16" ht="13" thickBot="1">
      <c r="B72" s="7" t="str">
        <f t="shared" si="4"/>
        <v/>
      </c>
      <c r="C72" s="59">
        <f>IF(D11="","-",+C71+1)</f>
        <v>2070</v>
      </c>
      <c r="D72" s="55">
        <f>IF(F71+SUM(E$17:E71)=D$10,F71,D$10-SUM(E$17:E71))</f>
        <v>0</v>
      </c>
      <c r="E72" s="377">
        <f t="shared" si="28"/>
        <v>0</v>
      </c>
      <c r="F72" s="55">
        <f t="shared" si="29"/>
        <v>0</v>
      </c>
      <c r="G72" s="378">
        <f t="shared" si="33"/>
        <v>0</v>
      </c>
      <c r="H72" s="363">
        <f t="shared" si="34"/>
        <v>0</v>
      </c>
      <c r="I72" s="52">
        <f t="shared" si="3"/>
        <v>0</v>
      </c>
      <c r="J72" s="52"/>
      <c r="K72" s="130"/>
      <c r="L72" s="64">
        <f t="shared" si="32"/>
        <v>0</v>
      </c>
      <c r="M72" s="130"/>
      <c r="N72" s="64">
        <f t="shared" si="5"/>
        <v>0</v>
      </c>
      <c r="O72" s="64">
        <f t="shared" si="6"/>
        <v>0</v>
      </c>
      <c r="P72" s="1"/>
    </row>
    <row r="73" spans="2:16" ht="12.5">
      <c r="C73" s="12" t="s">
        <v>78</v>
      </c>
      <c r="D73" s="292"/>
      <c r="E73" s="292">
        <f>SUM(E17:E72)</f>
        <v>15930624.49</v>
      </c>
      <c r="F73" s="292"/>
      <c r="G73" s="292">
        <f>SUM(G17:G72)</f>
        <v>56551855.27217368</v>
      </c>
      <c r="H73" s="292">
        <f>SUM(H17:H72)</f>
        <v>56551855.27217368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2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2:16" ht="13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50 of 77</v>
      </c>
    </row>
    <row r="84" spans="1:16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</row>
    <row r="86" spans="1:16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1856585.3167079764</v>
      </c>
      <c r="N87" s="386">
        <f>IF(J92&lt;D11,0,VLOOKUP(J92,C17:O72,11))</f>
        <v>1856585.3167079764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1923606.2268388774</v>
      </c>
      <c r="N88" s="389">
        <f>IF(J92&lt;D11,0,VLOOKUP(J92,C99:P154,7))</f>
        <v>1923606.2268388774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Dekalb-New Boston 69 kV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67020.910130901029</v>
      </c>
      <c r="N89" s="391">
        <f>+N88-N87</f>
        <v>67020.910130901029</v>
      </c>
      <c r="O89" s="392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</row>
    <row r="91" spans="1:16" ht="13.5" thickBot="1">
      <c r="C91" s="75" t="s">
        <v>85</v>
      </c>
      <c r="D91" s="91" t="str">
        <f>+D9</f>
        <v>TP2012144</v>
      </c>
      <c r="E91" s="76"/>
      <c r="F91" s="76"/>
      <c r="G91" s="76"/>
      <c r="H91" s="76"/>
      <c r="I91" s="76"/>
      <c r="J91" s="76"/>
    </row>
    <row r="92" spans="1:16" ht="13">
      <c r="C92" s="34" t="s">
        <v>51</v>
      </c>
      <c r="D92" s="427">
        <v>15930624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</row>
    <row r="93" spans="1:16" ht="12.5">
      <c r="C93" s="34" t="s">
        <v>54</v>
      </c>
      <c r="D93" s="88">
        <f>IF(D11=I10,"",D11)</f>
        <v>2015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3">
        <f>IF(D11=I10,"",D12)</f>
        <v>6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362059.63636363635</v>
      </c>
      <c r="K96" s="292"/>
      <c r="L96" s="292"/>
      <c r="M96" s="292"/>
      <c r="N96" s="292"/>
      <c r="O96" s="292"/>
      <c r="P96" s="1"/>
    </row>
    <row r="97" spans="1:16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</row>
    <row r="99" spans="1:16" ht="12.5">
      <c r="C99" s="50">
        <f>IF(D93= "","-",D93)</f>
        <v>2015</v>
      </c>
      <c r="D99" s="428">
        <v>0</v>
      </c>
      <c r="E99" s="429">
        <v>187832.27380952382</v>
      </c>
      <c r="F99" s="430">
        <v>15590078.726190476</v>
      </c>
      <c r="G99" s="431">
        <v>7795039.3630952379</v>
      </c>
      <c r="H99" s="432">
        <v>1214975.8636759706</v>
      </c>
      <c r="I99" s="433">
        <v>1214975.8636759706</v>
      </c>
      <c r="J99" s="54">
        <f>+I99-H99</f>
        <v>0</v>
      </c>
      <c r="K99" s="54"/>
      <c r="L99" s="112">
        <f t="shared" ref="L99:L104" si="35">+H99</f>
        <v>1214975.8636759706</v>
      </c>
      <c r="M99" s="53">
        <f t="shared" ref="M99:M130" si="36">IF(L99&lt;&gt;0,+H99-L99,0)</f>
        <v>0</v>
      </c>
      <c r="N99" s="112">
        <f t="shared" ref="N99:N104" si="37">+I99</f>
        <v>1214975.8636759706</v>
      </c>
      <c r="O99" s="53">
        <f t="shared" ref="O99:O130" si="38">IF(N99&lt;&gt;0,+I99-N99,0)</f>
        <v>0</v>
      </c>
      <c r="P99" s="53">
        <f t="shared" ref="P99:P130" si="39">+O99-M99</f>
        <v>0</v>
      </c>
    </row>
    <row r="100" spans="1:16" ht="12.5">
      <c r="B100" s="7" t="str">
        <f>IF(D100=F99,"","IU")</f>
        <v>IU</v>
      </c>
      <c r="C100" s="50">
        <f>IF(D93="","-",+C99+1)</f>
        <v>2016</v>
      </c>
      <c r="D100" s="428">
        <v>15804084.726190476</v>
      </c>
      <c r="E100" s="429">
        <v>371905.04651162791</v>
      </c>
      <c r="F100" s="430">
        <v>15432179.679678848</v>
      </c>
      <c r="G100" s="430">
        <v>15618132.202934662</v>
      </c>
      <c r="H100" s="432">
        <v>2354626.7467602715</v>
      </c>
      <c r="I100" s="433">
        <v>2354626.7467602715</v>
      </c>
      <c r="J100" s="54">
        <f>+I100-H100</f>
        <v>0</v>
      </c>
      <c r="K100" s="54"/>
      <c r="L100" s="113">
        <f t="shared" si="35"/>
        <v>2354626.7467602715</v>
      </c>
      <c r="M100" s="54">
        <f t="shared" ref="M100:M105" si="40">IF(L100&lt;&gt;0,+H100-L100,0)</f>
        <v>0</v>
      </c>
      <c r="N100" s="113">
        <f t="shared" si="37"/>
        <v>2354626.7467602715</v>
      </c>
      <c r="O100" s="54">
        <f>IF(N100&lt;&gt;0,+I100-N100,0)</f>
        <v>0</v>
      </c>
      <c r="P100" s="54">
        <f>+O100-M100</f>
        <v>0</v>
      </c>
    </row>
    <row r="101" spans="1:16" ht="12.5">
      <c r="B101" s="7" t="str">
        <f t="shared" ref="B101:B154" si="41">IF(D101=F100,"","IU")</f>
        <v>IU</v>
      </c>
      <c r="C101" s="50">
        <f>IF(D93="","-",+C100+1)</f>
        <v>2017</v>
      </c>
      <c r="D101" s="428">
        <v>15582465.679678848</v>
      </c>
      <c r="E101" s="429">
        <v>384338.16666666669</v>
      </c>
      <c r="F101" s="430">
        <v>15198127.513012182</v>
      </c>
      <c r="G101" s="430">
        <v>15390296.596345514</v>
      </c>
      <c r="H101" s="432">
        <v>2253819.9284135839</v>
      </c>
      <c r="I101" s="433">
        <v>2253819.9284135839</v>
      </c>
      <c r="J101" s="54">
        <f t="shared" ref="J101:J154" si="42">+I101-H101</f>
        <v>0</v>
      </c>
      <c r="K101" s="54"/>
      <c r="L101" s="113">
        <f t="shared" si="35"/>
        <v>2253819.9284135839</v>
      </c>
      <c r="M101" s="54">
        <f t="shared" si="40"/>
        <v>0</v>
      </c>
      <c r="N101" s="113">
        <f t="shared" si="37"/>
        <v>2253819.9284135839</v>
      </c>
      <c r="O101" s="54">
        <f>IF(N101&lt;&gt;0,+I101-N101,0)</f>
        <v>0</v>
      </c>
      <c r="P101" s="54">
        <f>+O101-M101</f>
        <v>0</v>
      </c>
    </row>
    <row r="102" spans="1:16" ht="12.5">
      <c r="B102" s="7" t="str">
        <f t="shared" si="41"/>
        <v>IU</v>
      </c>
      <c r="C102" s="50">
        <f>IF(D93="","-",+C101+1)</f>
        <v>2018</v>
      </c>
      <c r="D102" s="428">
        <v>15265261.513012182</v>
      </c>
      <c r="E102" s="429">
        <v>385936.59523809527</v>
      </c>
      <c r="F102" s="430">
        <v>14879324.917774087</v>
      </c>
      <c r="G102" s="430">
        <v>15072293.215393133</v>
      </c>
      <c r="H102" s="432">
        <v>1977639.8776041078</v>
      </c>
      <c r="I102" s="433">
        <v>1977639.8776041078</v>
      </c>
      <c r="J102" s="54">
        <f t="shared" si="42"/>
        <v>0</v>
      </c>
      <c r="K102" s="54"/>
      <c r="L102" s="113">
        <f t="shared" si="35"/>
        <v>1977639.8776041078</v>
      </c>
      <c r="M102" s="54">
        <f t="shared" si="40"/>
        <v>0</v>
      </c>
      <c r="N102" s="113">
        <f t="shared" si="37"/>
        <v>1977639.8776041078</v>
      </c>
      <c r="O102" s="54">
        <f>IF(N102&lt;&gt;0,+I102-N102,0)</f>
        <v>0</v>
      </c>
      <c r="P102" s="54">
        <f>+O102-M102</f>
        <v>0</v>
      </c>
    </row>
    <row r="103" spans="1:16" ht="12.5">
      <c r="B103" s="7" t="str">
        <f t="shared" si="41"/>
        <v>IU</v>
      </c>
      <c r="C103" s="50">
        <f>IF(D93="","-",+C102+1)</f>
        <v>2019</v>
      </c>
      <c r="D103" s="428">
        <v>14600611.917774087</v>
      </c>
      <c r="E103" s="429">
        <v>370479.62790697673</v>
      </c>
      <c r="F103" s="430">
        <v>14230132.289867111</v>
      </c>
      <c r="G103" s="430">
        <v>14415372.1038206</v>
      </c>
      <c r="H103" s="432">
        <v>1913508.9365071231</v>
      </c>
      <c r="I103" s="433">
        <v>1913508.9365071231</v>
      </c>
      <c r="J103" s="54">
        <f t="shared" si="42"/>
        <v>0</v>
      </c>
      <c r="K103" s="54"/>
      <c r="L103" s="113">
        <f t="shared" si="35"/>
        <v>1913508.9365071231</v>
      </c>
      <c r="M103" s="54">
        <f t="shared" si="40"/>
        <v>0</v>
      </c>
      <c r="N103" s="113">
        <f t="shared" si="37"/>
        <v>1913508.9365071231</v>
      </c>
      <c r="O103" s="54">
        <f t="shared" si="38"/>
        <v>0</v>
      </c>
      <c r="P103" s="54">
        <f t="shared" si="39"/>
        <v>0</v>
      </c>
    </row>
    <row r="104" spans="1:16" ht="12.5">
      <c r="B104" s="7" t="str">
        <f t="shared" si="41"/>
        <v/>
      </c>
      <c r="C104" s="50">
        <f>IF(D93="","-",+C103+1)</f>
        <v>2020</v>
      </c>
      <c r="D104" s="428">
        <v>14230132.289867111</v>
      </c>
      <c r="E104" s="429">
        <v>379300.57142857142</v>
      </c>
      <c r="F104" s="430">
        <v>13850831.71843854</v>
      </c>
      <c r="G104" s="430">
        <v>14040482.004152825</v>
      </c>
      <c r="H104" s="432">
        <v>1889689.0307729272</v>
      </c>
      <c r="I104" s="433">
        <v>1889689.0307729272</v>
      </c>
      <c r="J104" s="54">
        <f t="shared" si="42"/>
        <v>0</v>
      </c>
      <c r="K104" s="54"/>
      <c r="L104" s="113">
        <f t="shared" si="35"/>
        <v>1889689.0307729272</v>
      </c>
      <c r="M104" s="54">
        <f t="shared" si="40"/>
        <v>0</v>
      </c>
      <c r="N104" s="113">
        <f t="shared" si="37"/>
        <v>1889689.0307729272</v>
      </c>
      <c r="O104" s="54">
        <f t="shared" si="38"/>
        <v>0</v>
      </c>
      <c r="P104" s="54">
        <f t="shared" si="39"/>
        <v>0</v>
      </c>
    </row>
    <row r="105" spans="1:16" ht="12.5">
      <c r="B105" s="7" t="str">
        <f t="shared" si="41"/>
        <v/>
      </c>
      <c r="C105" s="50">
        <f>IF(D93="","-",+C104+1)</f>
        <v>2021</v>
      </c>
      <c r="D105" s="428">
        <v>13850831.71843854</v>
      </c>
      <c r="E105" s="429">
        <v>388551.80487804877</v>
      </c>
      <c r="F105" s="430">
        <v>13462279.913560491</v>
      </c>
      <c r="G105" s="430">
        <v>13656555.815999515</v>
      </c>
      <c r="H105" s="432">
        <v>1938765.1732345268</v>
      </c>
      <c r="I105" s="433">
        <v>1938765.1732345268</v>
      </c>
      <c r="J105" s="54">
        <f t="shared" si="42"/>
        <v>0</v>
      </c>
      <c r="K105" s="54"/>
      <c r="L105" s="113">
        <f t="shared" ref="L105" si="43">+H105</f>
        <v>1938765.1732345268</v>
      </c>
      <c r="M105" s="54">
        <f t="shared" si="40"/>
        <v>0</v>
      </c>
      <c r="N105" s="113">
        <f t="shared" ref="N105" si="44">+I105</f>
        <v>1938765.1732345268</v>
      </c>
      <c r="O105" s="54">
        <f t="shared" ref="O105" si="45">IF(N105&lt;&gt;0,+I105-N105,0)</f>
        <v>0</v>
      </c>
      <c r="P105" s="54">
        <f t="shared" ref="P105" si="46">+O105-M105</f>
        <v>0</v>
      </c>
    </row>
    <row r="106" spans="1:16" ht="13">
      <c r="B106" s="7" t="str">
        <f t="shared" si="41"/>
        <v/>
      </c>
      <c r="C106" s="459">
        <f>IF(D93="","-",+C105+1)</f>
        <v>2022</v>
      </c>
      <c r="D106" s="12">
        <v>13462279.913560491</v>
      </c>
      <c r="E106" s="377">
        <v>379300.57142857142</v>
      </c>
      <c r="F106" s="55">
        <v>13082979.34213192</v>
      </c>
      <c r="G106" s="55">
        <v>13272629.627846206</v>
      </c>
      <c r="H106" s="379">
        <v>1938275.0190161855</v>
      </c>
      <c r="I106" s="398">
        <v>1938275.0190161855</v>
      </c>
      <c r="J106" s="54">
        <f t="shared" si="42"/>
        <v>0</v>
      </c>
      <c r="K106" s="54"/>
      <c r="L106" s="129"/>
      <c r="M106" s="54">
        <f t="shared" si="36"/>
        <v>0</v>
      </c>
      <c r="N106" s="129"/>
      <c r="O106" s="54">
        <f t="shared" si="38"/>
        <v>0</v>
      </c>
      <c r="P106" s="54">
        <f t="shared" si="39"/>
        <v>0</v>
      </c>
    </row>
    <row r="107" spans="1:16" ht="12.5">
      <c r="B107" s="7" t="str">
        <f t="shared" si="41"/>
        <v/>
      </c>
      <c r="C107" s="50">
        <f>IF(D93="","-",+C106+1)</f>
        <v>2023</v>
      </c>
      <c r="D107" s="12">
        <f>IF(F106+SUM(E$99:E106)=D$92,F106,D$92-SUM(E$99:E106))</f>
        <v>13082979.34213192</v>
      </c>
      <c r="E107" s="377">
        <f t="shared" ref="E107:E154" si="47">IF(+$J$96&lt;F106,$J$96,D107)</f>
        <v>362059.63636363635</v>
      </c>
      <c r="F107" s="55">
        <f t="shared" ref="F107:F154" si="48">+D107-E107</f>
        <v>12720919.705768283</v>
      </c>
      <c r="G107" s="55">
        <f t="shared" ref="G107:G154" si="49">+(F107+D107)/2</f>
        <v>12901949.523950102</v>
      </c>
      <c r="H107" s="379">
        <f t="shared" ref="H107:H154" si="50">+J$94*G107+E107</f>
        <v>1968692.1881814897</v>
      </c>
      <c r="I107" s="398">
        <f t="shared" ref="I107:I154" si="51">+J$95*G107+E107</f>
        <v>1968692.1881814897</v>
      </c>
      <c r="J107" s="54">
        <f t="shared" si="42"/>
        <v>0</v>
      </c>
      <c r="K107" s="54"/>
      <c r="L107" s="129"/>
      <c r="M107" s="54">
        <f t="shared" si="36"/>
        <v>0</v>
      </c>
      <c r="N107" s="129"/>
      <c r="O107" s="54">
        <f t="shared" si="38"/>
        <v>0</v>
      </c>
      <c r="P107" s="54">
        <f t="shared" si="39"/>
        <v>0</v>
      </c>
    </row>
    <row r="108" spans="1:16" ht="12.5">
      <c r="B108" s="7" t="str">
        <f t="shared" si="41"/>
        <v/>
      </c>
      <c r="C108" s="50">
        <f>IF(D93="","-",+C107+1)</f>
        <v>2024</v>
      </c>
      <c r="D108" s="12">
        <f>IF(F107+SUM(E$99:E107)=D$92,F107,D$92-SUM(E$99:E107))</f>
        <v>12720919.705768283</v>
      </c>
      <c r="E108" s="377">
        <f t="shared" si="47"/>
        <v>362059.63636363635</v>
      </c>
      <c r="F108" s="55">
        <f t="shared" si="48"/>
        <v>12358860.069404647</v>
      </c>
      <c r="G108" s="55">
        <f t="shared" si="49"/>
        <v>12539889.887586465</v>
      </c>
      <c r="H108" s="379">
        <f t="shared" si="50"/>
        <v>1923606.2268388774</v>
      </c>
      <c r="I108" s="398">
        <f t="shared" si="51"/>
        <v>1923606.2268388774</v>
      </c>
      <c r="J108" s="54">
        <f t="shared" si="42"/>
        <v>0</v>
      </c>
      <c r="K108" s="54"/>
      <c r="L108" s="129"/>
      <c r="M108" s="54">
        <f t="shared" si="36"/>
        <v>0</v>
      </c>
      <c r="N108" s="129"/>
      <c r="O108" s="54">
        <f t="shared" si="38"/>
        <v>0</v>
      </c>
      <c r="P108" s="54">
        <f t="shared" si="39"/>
        <v>0</v>
      </c>
    </row>
    <row r="109" spans="1:16" ht="12.5">
      <c r="B109" s="7" t="str">
        <f t="shared" si="41"/>
        <v/>
      </c>
      <c r="C109" s="50">
        <f>IF(D93="","-",+C108+1)</f>
        <v>2025</v>
      </c>
      <c r="D109" s="12">
        <f>IF(F108+SUM(E$99:E108)=D$92,F108,D$92-SUM(E$99:E108))</f>
        <v>12358860.069404647</v>
      </c>
      <c r="E109" s="377">
        <f t="shared" si="47"/>
        <v>362059.63636363635</v>
      </c>
      <c r="F109" s="55">
        <f t="shared" si="48"/>
        <v>11996800.43304101</v>
      </c>
      <c r="G109" s="55">
        <f t="shared" si="49"/>
        <v>12177830.251222828</v>
      </c>
      <c r="H109" s="379">
        <f t="shared" si="50"/>
        <v>1878520.2654962647</v>
      </c>
      <c r="I109" s="398">
        <f t="shared" si="51"/>
        <v>1878520.2654962647</v>
      </c>
      <c r="J109" s="54">
        <f t="shared" si="42"/>
        <v>0</v>
      </c>
      <c r="K109" s="54"/>
      <c r="L109" s="129"/>
      <c r="M109" s="54">
        <f t="shared" si="36"/>
        <v>0</v>
      </c>
      <c r="N109" s="129"/>
      <c r="O109" s="54">
        <f t="shared" si="38"/>
        <v>0</v>
      </c>
      <c r="P109" s="54">
        <f t="shared" si="39"/>
        <v>0</v>
      </c>
    </row>
    <row r="110" spans="1:16" ht="12.5">
      <c r="B110" s="7" t="str">
        <f t="shared" si="41"/>
        <v/>
      </c>
      <c r="C110" s="50">
        <f>IF(D93="","-",+C109+1)</f>
        <v>2026</v>
      </c>
      <c r="D110" s="12">
        <f>IF(F109+SUM(E$99:E109)=D$92,F109,D$92-SUM(E$99:E109))</f>
        <v>11996800.43304101</v>
      </c>
      <c r="E110" s="377">
        <f t="shared" si="47"/>
        <v>362059.63636363635</v>
      </c>
      <c r="F110" s="55">
        <f t="shared" si="48"/>
        <v>11634740.796677373</v>
      </c>
      <c r="G110" s="55">
        <f t="shared" si="49"/>
        <v>11815770.614859192</v>
      </c>
      <c r="H110" s="379">
        <f t="shared" si="50"/>
        <v>1833434.3041536519</v>
      </c>
      <c r="I110" s="398">
        <f t="shared" si="51"/>
        <v>1833434.3041536519</v>
      </c>
      <c r="J110" s="54">
        <f t="shared" si="42"/>
        <v>0</v>
      </c>
      <c r="K110" s="54"/>
      <c r="L110" s="129"/>
      <c r="M110" s="54">
        <f t="shared" si="36"/>
        <v>0</v>
      </c>
      <c r="N110" s="129"/>
      <c r="O110" s="54">
        <f t="shared" si="38"/>
        <v>0</v>
      </c>
      <c r="P110" s="54">
        <f t="shared" si="39"/>
        <v>0</v>
      </c>
    </row>
    <row r="111" spans="1:16" ht="12.5">
      <c r="B111" s="7" t="str">
        <f t="shared" si="41"/>
        <v/>
      </c>
      <c r="C111" s="50">
        <f>IF(D93="","-",+C110+1)</f>
        <v>2027</v>
      </c>
      <c r="D111" s="12">
        <f>IF(F110+SUM(E$99:E110)=D$92,F110,D$92-SUM(E$99:E110))</f>
        <v>11634740.796677373</v>
      </c>
      <c r="E111" s="377">
        <f t="shared" si="47"/>
        <v>362059.63636363635</v>
      </c>
      <c r="F111" s="55">
        <f t="shared" si="48"/>
        <v>11272681.160313737</v>
      </c>
      <c r="G111" s="55">
        <f t="shared" si="49"/>
        <v>11453710.978495555</v>
      </c>
      <c r="H111" s="379">
        <f t="shared" si="50"/>
        <v>1788348.3428110392</v>
      </c>
      <c r="I111" s="398">
        <f t="shared" si="51"/>
        <v>1788348.3428110392</v>
      </c>
      <c r="J111" s="54">
        <f t="shared" si="42"/>
        <v>0</v>
      </c>
      <c r="K111" s="54"/>
      <c r="L111" s="129"/>
      <c r="M111" s="54">
        <f t="shared" si="36"/>
        <v>0</v>
      </c>
      <c r="N111" s="129"/>
      <c r="O111" s="54">
        <f t="shared" si="38"/>
        <v>0</v>
      </c>
      <c r="P111" s="54">
        <f t="shared" si="39"/>
        <v>0</v>
      </c>
    </row>
    <row r="112" spans="1:16" ht="12.5">
      <c r="B112" s="7" t="str">
        <f t="shared" si="41"/>
        <v/>
      </c>
      <c r="C112" s="50">
        <f>IF(D93="","-",+C111+1)</f>
        <v>2028</v>
      </c>
      <c r="D112" s="12">
        <f>IF(F111+SUM(E$99:E111)=D$92,F111,D$92-SUM(E$99:E111))</f>
        <v>11272681.160313737</v>
      </c>
      <c r="E112" s="377">
        <f t="shared" si="47"/>
        <v>362059.63636363635</v>
      </c>
      <c r="F112" s="55">
        <f t="shared" si="48"/>
        <v>10910621.5239501</v>
      </c>
      <c r="G112" s="55">
        <f t="shared" si="49"/>
        <v>11091651.342131918</v>
      </c>
      <c r="H112" s="379">
        <f t="shared" si="50"/>
        <v>1743262.3814684269</v>
      </c>
      <c r="I112" s="398">
        <f t="shared" si="51"/>
        <v>1743262.3814684269</v>
      </c>
      <c r="J112" s="54">
        <f t="shared" si="42"/>
        <v>0</v>
      </c>
      <c r="K112" s="54"/>
      <c r="L112" s="129"/>
      <c r="M112" s="54">
        <f t="shared" si="36"/>
        <v>0</v>
      </c>
      <c r="N112" s="129"/>
      <c r="O112" s="54">
        <f t="shared" si="38"/>
        <v>0</v>
      </c>
      <c r="P112" s="54">
        <f t="shared" si="39"/>
        <v>0</v>
      </c>
    </row>
    <row r="113" spans="2:16" ht="12.5">
      <c r="B113" s="7" t="str">
        <f t="shared" si="41"/>
        <v/>
      </c>
      <c r="C113" s="50">
        <f>IF(D93="","-",+C112+1)</f>
        <v>2029</v>
      </c>
      <c r="D113" s="12">
        <f>IF(F112+SUM(E$99:E112)=D$92,F112,D$92-SUM(E$99:E112))</f>
        <v>10910621.5239501</v>
      </c>
      <c r="E113" s="377">
        <f t="shared" si="47"/>
        <v>362059.63636363635</v>
      </c>
      <c r="F113" s="55">
        <f t="shared" si="48"/>
        <v>10548561.887586463</v>
      </c>
      <c r="G113" s="55">
        <f t="shared" si="49"/>
        <v>10729591.705768282</v>
      </c>
      <c r="H113" s="379">
        <f t="shared" si="50"/>
        <v>1698176.4201258142</v>
      </c>
      <c r="I113" s="398">
        <f t="shared" si="51"/>
        <v>1698176.4201258142</v>
      </c>
      <c r="J113" s="54">
        <f t="shared" si="42"/>
        <v>0</v>
      </c>
      <c r="K113" s="54"/>
      <c r="L113" s="129"/>
      <c r="M113" s="54">
        <f t="shared" si="36"/>
        <v>0</v>
      </c>
      <c r="N113" s="129"/>
      <c r="O113" s="54">
        <f t="shared" si="38"/>
        <v>0</v>
      </c>
      <c r="P113" s="54">
        <f t="shared" si="39"/>
        <v>0</v>
      </c>
    </row>
    <row r="114" spans="2:16" ht="12.5">
      <c r="B114" s="7" t="str">
        <f t="shared" si="41"/>
        <v/>
      </c>
      <c r="C114" s="50">
        <f>IF(D93="","-",+C113+1)</f>
        <v>2030</v>
      </c>
      <c r="D114" s="12">
        <f>IF(F113+SUM(E$99:E113)=D$92,F113,D$92-SUM(E$99:E113))</f>
        <v>10548561.887586463</v>
      </c>
      <c r="E114" s="377">
        <f t="shared" si="47"/>
        <v>362059.63636363635</v>
      </c>
      <c r="F114" s="55">
        <f t="shared" si="48"/>
        <v>10186502.251222827</v>
      </c>
      <c r="G114" s="55">
        <f t="shared" si="49"/>
        <v>10367532.069404645</v>
      </c>
      <c r="H114" s="379">
        <f t="shared" si="50"/>
        <v>1653090.4587832014</v>
      </c>
      <c r="I114" s="398">
        <f t="shared" si="51"/>
        <v>1653090.4587832014</v>
      </c>
      <c r="J114" s="54">
        <f t="shared" si="42"/>
        <v>0</v>
      </c>
      <c r="K114" s="54"/>
      <c r="L114" s="129"/>
      <c r="M114" s="54">
        <f t="shared" si="36"/>
        <v>0</v>
      </c>
      <c r="N114" s="129"/>
      <c r="O114" s="54">
        <f t="shared" si="38"/>
        <v>0</v>
      </c>
      <c r="P114" s="54">
        <f t="shared" si="39"/>
        <v>0</v>
      </c>
    </row>
    <row r="115" spans="2:16" ht="12.5">
      <c r="B115" s="7" t="str">
        <f t="shared" si="41"/>
        <v/>
      </c>
      <c r="C115" s="50">
        <f>IF(D93="","-",+C114+1)</f>
        <v>2031</v>
      </c>
      <c r="D115" s="12">
        <f>IF(F114+SUM(E$99:E114)=D$92,F114,D$92-SUM(E$99:E114))</f>
        <v>10186502.251222827</v>
      </c>
      <c r="E115" s="377">
        <f t="shared" si="47"/>
        <v>362059.63636363635</v>
      </c>
      <c r="F115" s="55">
        <f t="shared" si="48"/>
        <v>9824442.6148591898</v>
      </c>
      <c r="G115" s="55">
        <f t="shared" si="49"/>
        <v>10005472.433041008</v>
      </c>
      <c r="H115" s="379">
        <f t="shared" si="50"/>
        <v>1608004.4974405887</v>
      </c>
      <c r="I115" s="398">
        <f t="shared" si="51"/>
        <v>1608004.4974405887</v>
      </c>
      <c r="J115" s="54">
        <f t="shared" si="42"/>
        <v>0</v>
      </c>
      <c r="K115" s="54"/>
      <c r="L115" s="129"/>
      <c r="M115" s="54">
        <f t="shared" si="36"/>
        <v>0</v>
      </c>
      <c r="N115" s="129"/>
      <c r="O115" s="54">
        <f t="shared" si="38"/>
        <v>0</v>
      </c>
      <c r="P115" s="54">
        <f t="shared" si="39"/>
        <v>0</v>
      </c>
    </row>
    <row r="116" spans="2:16" ht="12.5">
      <c r="B116" s="7" t="str">
        <f t="shared" si="41"/>
        <v/>
      </c>
      <c r="C116" s="50">
        <f>IF(D93="","-",+C115+1)</f>
        <v>2032</v>
      </c>
      <c r="D116" s="12">
        <f>IF(F115+SUM(E$99:E115)=D$92,F115,D$92-SUM(E$99:E115))</f>
        <v>9824442.6148591898</v>
      </c>
      <c r="E116" s="377">
        <f t="shared" si="47"/>
        <v>362059.63636363635</v>
      </c>
      <c r="F116" s="55">
        <f t="shared" si="48"/>
        <v>9462382.9784955531</v>
      </c>
      <c r="G116" s="55">
        <f t="shared" si="49"/>
        <v>9643412.7966773715</v>
      </c>
      <c r="H116" s="379">
        <f t="shared" si="50"/>
        <v>1562918.5360979764</v>
      </c>
      <c r="I116" s="398">
        <f t="shared" si="51"/>
        <v>1562918.5360979764</v>
      </c>
      <c r="J116" s="54">
        <f t="shared" si="42"/>
        <v>0</v>
      </c>
      <c r="K116" s="54"/>
      <c r="L116" s="129"/>
      <c r="M116" s="54">
        <f t="shared" si="36"/>
        <v>0</v>
      </c>
      <c r="N116" s="129"/>
      <c r="O116" s="54">
        <f t="shared" si="38"/>
        <v>0</v>
      </c>
      <c r="P116" s="54">
        <f t="shared" si="39"/>
        <v>0</v>
      </c>
    </row>
    <row r="117" spans="2:16" ht="12.5">
      <c r="B117" s="7" t="str">
        <f t="shared" si="41"/>
        <v/>
      </c>
      <c r="C117" s="50">
        <f>IF(D93="","-",+C116+1)</f>
        <v>2033</v>
      </c>
      <c r="D117" s="12">
        <f>IF(F116+SUM(E$99:E116)=D$92,F116,D$92-SUM(E$99:E116))</f>
        <v>9462382.9784955531</v>
      </c>
      <c r="E117" s="377">
        <f t="shared" si="47"/>
        <v>362059.63636363635</v>
      </c>
      <c r="F117" s="55">
        <f t="shared" si="48"/>
        <v>9100323.3421319164</v>
      </c>
      <c r="G117" s="55">
        <f t="shared" si="49"/>
        <v>9281353.1603137348</v>
      </c>
      <c r="H117" s="379">
        <f t="shared" si="50"/>
        <v>1517832.5747553636</v>
      </c>
      <c r="I117" s="398">
        <f t="shared" si="51"/>
        <v>1517832.5747553636</v>
      </c>
      <c r="J117" s="54">
        <f t="shared" si="42"/>
        <v>0</v>
      </c>
      <c r="K117" s="54"/>
      <c r="L117" s="129"/>
      <c r="M117" s="54">
        <f t="shared" si="36"/>
        <v>0</v>
      </c>
      <c r="N117" s="129"/>
      <c r="O117" s="54">
        <f t="shared" si="38"/>
        <v>0</v>
      </c>
      <c r="P117" s="54">
        <f t="shared" si="39"/>
        <v>0</v>
      </c>
    </row>
    <row r="118" spans="2:16" ht="12.5">
      <c r="B118" s="7" t="str">
        <f t="shared" si="41"/>
        <v/>
      </c>
      <c r="C118" s="50">
        <f>IF(D93="","-",+C117+1)</f>
        <v>2034</v>
      </c>
      <c r="D118" s="12">
        <f>IF(F117+SUM(E$99:E117)=D$92,F117,D$92-SUM(E$99:E117))</f>
        <v>9100323.3421319164</v>
      </c>
      <c r="E118" s="377">
        <f t="shared" si="47"/>
        <v>362059.63636363635</v>
      </c>
      <c r="F118" s="55">
        <f t="shared" si="48"/>
        <v>8738263.7057682797</v>
      </c>
      <c r="G118" s="55">
        <f t="shared" si="49"/>
        <v>8919293.5239500981</v>
      </c>
      <c r="H118" s="379">
        <f t="shared" si="50"/>
        <v>1472746.6134127509</v>
      </c>
      <c r="I118" s="398">
        <f t="shared" si="51"/>
        <v>1472746.6134127509</v>
      </c>
      <c r="J118" s="54">
        <f t="shared" si="42"/>
        <v>0</v>
      </c>
      <c r="K118" s="54"/>
      <c r="L118" s="129"/>
      <c r="M118" s="54">
        <f t="shared" si="36"/>
        <v>0</v>
      </c>
      <c r="N118" s="129"/>
      <c r="O118" s="54">
        <f t="shared" si="38"/>
        <v>0</v>
      </c>
      <c r="P118" s="54">
        <f t="shared" si="39"/>
        <v>0</v>
      </c>
    </row>
    <row r="119" spans="2:16" ht="12.5">
      <c r="B119" s="7" t="str">
        <f t="shared" si="41"/>
        <v/>
      </c>
      <c r="C119" s="50">
        <f>IF(D93="","-",+C118+1)</f>
        <v>2035</v>
      </c>
      <c r="D119" s="12">
        <f>IF(F118+SUM(E$99:E118)=D$92,F118,D$92-SUM(E$99:E118))</f>
        <v>8738263.7057682797</v>
      </c>
      <c r="E119" s="377">
        <f t="shared" si="47"/>
        <v>362059.63636363635</v>
      </c>
      <c r="F119" s="55">
        <f t="shared" si="48"/>
        <v>8376204.069404643</v>
      </c>
      <c r="G119" s="55">
        <f t="shared" si="49"/>
        <v>8557233.8875864614</v>
      </c>
      <c r="H119" s="379">
        <f t="shared" si="50"/>
        <v>1427660.6520701381</v>
      </c>
      <c r="I119" s="398">
        <f t="shared" si="51"/>
        <v>1427660.6520701381</v>
      </c>
      <c r="J119" s="54">
        <f t="shared" si="42"/>
        <v>0</v>
      </c>
      <c r="K119" s="54"/>
      <c r="L119" s="129"/>
      <c r="M119" s="54">
        <f t="shared" si="36"/>
        <v>0</v>
      </c>
      <c r="N119" s="129"/>
      <c r="O119" s="54">
        <f t="shared" si="38"/>
        <v>0</v>
      </c>
      <c r="P119" s="54">
        <f t="shared" si="39"/>
        <v>0</v>
      </c>
    </row>
    <row r="120" spans="2:16" ht="12.5">
      <c r="B120" s="7" t="str">
        <f t="shared" si="41"/>
        <v/>
      </c>
      <c r="C120" s="50">
        <f>IF(D93="","-",+C119+1)</f>
        <v>2036</v>
      </c>
      <c r="D120" s="12">
        <f>IF(F119+SUM(E$99:E119)=D$92,F119,D$92-SUM(E$99:E119))</f>
        <v>8376204.069404643</v>
      </c>
      <c r="E120" s="377">
        <f t="shared" si="47"/>
        <v>362059.63636363635</v>
      </c>
      <c r="F120" s="55">
        <f t="shared" si="48"/>
        <v>8014144.4330410063</v>
      </c>
      <c r="G120" s="55">
        <f t="shared" si="49"/>
        <v>8195174.2512228247</v>
      </c>
      <c r="H120" s="379">
        <f t="shared" si="50"/>
        <v>1382574.6907275256</v>
      </c>
      <c r="I120" s="398">
        <f t="shared" si="51"/>
        <v>1382574.6907275256</v>
      </c>
      <c r="J120" s="54">
        <f t="shared" si="42"/>
        <v>0</v>
      </c>
      <c r="K120" s="54"/>
      <c r="L120" s="129"/>
      <c r="M120" s="54">
        <f t="shared" si="36"/>
        <v>0</v>
      </c>
      <c r="N120" s="129"/>
      <c r="O120" s="54">
        <f t="shared" si="38"/>
        <v>0</v>
      </c>
      <c r="P120" s="54">
        <f t="shared" si="39"/>
        <v>0</v>
      </c>
    </row>
    <row r="121" spans="2:16" ht="12.5">
      <c r="B121" s="7" t="str">
        <f t="shared" si="41"/>
        <v/>
      </c>
      <c r="C121" s="50">
        <f>IF(D93="","-",+C120+1)</f>
        <v>2037</v>
      </c>
      <c r="D121" s="12">
        <f>IF(F120+SUM(E$99:E120)=D$92,F120,D$92-SUM(E$99:E120))</f>
        <v>8014144.4330410063</v>
      </c>
      <c r="E121" s="377">
        <f t="shared" si="47"/>
        <v>362059.63636363635</v>
      </c>
      <c r="F121" s="55">
        <f t="shared" si="48"/>
        <v>7652084.7966773696</v>
      </c>
      <c r="G121" s="55">
        <f t="shared" si="49"/>
        <v>7833114.614859188</v>
      </c>
      <c r="H121" s="379">
        <f t="shared" si="50"/>
        <v>1337488.7293849131</v>
      </c>
      <c r="I121" s="398">
        <f t="shared" si="51"/>
        <v>1337488.7293849131</v>
      </c>
      <c r="J121" s="54">
        <f t="shared" si="42"/>
        <v>0</v>
      </c>
      <c r="K121" s="54"/>
      <c r="L121" s="129"/>
      <c r="M121" s="54">
        <f t="shared" si="36"/>
        <v>0</v>
      </c>
      <c r="N121" s="129"/>
      <c r="O121" s="54">
        <f t="shared" si="38"/>
        <v>0</v>
      </c>
      <c r="P121" s="54">
        <f t="shared" si="39"/>
        <v>0</v>
      </c>
    </row>
    <row r="122" spans="2:16" ht="12.5">
      <c r="B122" s="7" t="str">
        <f t="shared" si="41"/>
        <v/>
      </c>
      <c r="C122" s="50">
        <f>IF(D93="","-",+C121+1)</f>
        <v>2038</v>
      </c>
      <c r="D122" s="12">
        <f>IF(F121+SUM(E$99:E121)=D$92,F121,D$92-SUM(E$99:E121))</f>
        <v>7652084.7966773696</v>
      </c>
      <c r="E122" s="377">
        <f t="shared" si="47"/>
        <v>362059.63636363635</v>
      </c>
      <c r="F122" s="55">
        <f t="shared" si="48"/>
        <v>7290025.1603137329</v>
      </c>
      <c r="G122" s="55">
        <f t="shared" si="49"/>
        <v>7471054.9784955513</v>
      </c>
      <c r="H122" s="379">
        <f t="shared" si="50"/>
        <v>1292402.7680423004</v>
      </c>
      <c r="I122" s="398">
        <f t="shared" si="51"/>
        <v>1292402.7680423004</v>
      </c>
      <c r="J122" s="54">
        <f t="shared" si="42"/>
        <v>0</v>
      </c>
      <c r="K122" s="54"/>
      <c r="L122" s="129"/>
      <c r="M122" s="54">
        <f t="shared" si="36"/>
        <v>0</v>
      </c>
      <c r="N122" s="129"/>
      <c r="O122" s="54">
        <f t="shared" si="38"/>
        <v>0</v>
      </c>
      <c r="P122" s="54">
        <f t="shared" si="39"/>
        <v>0</v>
      </c>
    </row>
    <row r="123" spans="2:16" ht="12.5">
      <c r="B123" s="7" t="str">
        <f t="shared" si="41"/>
        <v/>
      </c>
      <c r="C123" s="50">
        <f>IF(D93="","-",+C122+1)</f>
        <v>2039</v>
      </c>
      <c r="D123" s="12">
        <f>IF(F122+SUM(E$99:E122)=D$92,F122,D$92-SUM(E$99:E122))</f>
        <v>7290025.1603137329</v>
      </c>
      <c r="E123" s="377">
        <f t="shared" si="47"/>
        <v>362059.63636363635</v>
      </c>
      <c r="F123" s="55">
        <f t="shared" si="48"/>
        <v>6927965.5239500962</v>
      </c>
      <c r="G123" s="55">
        <f t="shared" si="49"/>
        <v>7108995.3421319146</v>
      </c>
      <c r="H123" s="379">
        <f t="shared" si="50"/>
        <v>1247316.8066996876</v>
      </c>
      <c r="I123" s="398">
        <f t="shared" si="51"/>
        <v>1247316.8066996876</v>
      </c>
      <c r="J123" s="54">
        <f t="shared" si="42"/>
        <v>0</v>
      </c>
      <c r="K123" s="54"/>
      <c r="L123" s="129"/>
      <c r="M123" s="54">
        <f t="shared" si="36"/>
        <v>0</v>
      </c>
      <c r="N123" s="129"/>
      <c r="O123" s="54">
        <f t="shared" si="38"/>
        <v>0</v>
      </c>
      <c r="P123" s="54">
        <f t="shared" si="39"/>
        <v>0</v>
      </c>
    </row>
    <row r="124" spans="2:16" ht="12.5">
      <c r="B124" s="7" t="str">
        <f t="shared" si="41"/>
        <v/>
      </c>
      <c r="C124" s="50">
        <f>IF(D93="","-",+C123+1)</f>
        <v>2040</v>
      </c>
      <c r="D124" s="12">
        <f>IF(F123+SUM(E$99:E123)=D$92,F123,D$92-SUM(E$99:E123))</f>
        <v>6927965.5239500962</v>
      </c>
      <c r="E124" s="377">
        <f t="shared" si="47"/>
        <v>362059.63636363635</v>
      </c>
      <c r="F124" s="55">
        <f t="shared" si="48"/>
        <v>6565905.8875864595</v>
      </c>
      <c r="G124" s="55">
        <f t="shared" si="49"/>
        <v>6746935.7057682779</v>
      </c>
      <c r="H124" s="379">
        <f t="shared" si="50"/>
        <v>1202230.8453570751</v>
      </c>
      <c r="I124" s="398">
        <f t="shared" si="51"/>
        <v>1202230.8453570751</v>
      </c>
      <c r="J124" s="54">
        <f t="shared" si="42"/>
        <v>0</v>
      </c>
      <c r="K124" s="54"/>
      <c r="L124" s="129"/>
      <c r="M124" s="54">
        <f t="shared" si="36"/>
        <v>0</v>
      </c>
      <c r="N124" s="129"/>
      <c r="O124" s="54">
        <f t="shared" si="38"/>
        <v>0</v>
      </c>
      <c r="P124" s="54">
        <f t="shared" si="39"/>
        <v>0</v>
      </c>
    </row>
    <row r="125" spans="2:16" ht="12.5">
      <c r="B125" s="7" t="str">
        <f t="shared" si="41"/>
        <v/>
      </c>
      <c r="C125" s="50">
        <f>IF(D93="","-",+C124+1)</f>
        <v>2041</v>
      </c>
      <c r="D125" s="12">
        <f>IF(F124+SUM(E$99:E124)=D$92,F124,D$92-SUM(E$99:E124))</f>
        <v>6565905.8875864595</v>
      </c>
      <c r="E125" s="377">
        <f t="shared" si="47"/>
        <v>362059.63636363635</v>
      </c>
      <c r="F125" s="55">
        <f t="shared" si="48"/>
        <v>6203846.2512228228</v>
      </c>
      <c r="G125" s="55">
        <f t="shared" si="49"/>
        <v>6384876.0694046412</v>
      </c>
      <c r="H125" s="379">
        <f t="shared" si="50"/>
        <v>1157144.8840144626</v>
      </c>
      <c r="I125" s="398">
        <f t="shared" si="51"/>
        <v>1157144.8840144626</v>
      </c>
      <c r="J125" s="54">
        <f t="shared" si="42"/>
        <v>0</v>
      </c>
      <c r="K125" s="54"/>
      <c r="L125" s="129"/>
      <c r="M125" s="54">
        <f t="shared" si="36"/>
        <v>0</v>
      </c>
      <c r="N125" s="129"/>
      <c r="O125" s="54">
        <f t="shared" si="38"/>
        <v>0</v>
      </c>
      <c r="P125" s="54">
        <f t="shared" si="39"/>
        <v>0</v>
      </c>
    </row>
    <row r="126" spans="2:16" ht="12.5">
      <c r="B126" s="7" t="str">
        <f t="shared" si="41"/>
        <v/>
      </c>
      <c r="C126" s="50">
        <f>IF(D93="","-",+C125+1)</f>
        <v>2042</v>
      </c>
      <c r="D126" s="12">
        <f>IF(F125+SUM(E$99:E125)=D$92,F125,D$92-SUM(E$99:E125))</f>
        <v>6203846.2512228228</v>
      </c>
      <c r="E126" s="377">
        <f t="shared" si="47"/>
        <v>362059.63636363635</v>
      </c>
      <c r="F126" s="55">
        <f t="shared" si="48"/>
        <v>5841786.6148591861</v>
      </c>
      <c r="G126" s="55">
        <f t="shared" si="49"/>
        <v>6022816.4330410045</v>
      </c>
      <c r="H126" s="379">
        <f t="shared" si="50"/>
        <v>1112058.9226718498</v>
      </c>
      <c r="I126" s="398">
        <f t="shared" si="51"/>
        <v>1112058.9226718498</v>
      </c>
      <c r="J126" s="54">
        <f t="shared" si="42"/>
        <v>0</v>
      </c>
      <c r="K126" s="54"/>
      <c r="L126" s="129"/>
      <c r="M126" s="54">
        <f t="shared" si="36"/>
        <v>0</v>
      </c>
      <c r="N126" s="129"/>
      <c r="O126" s="54">
        <f t="shared" si="38"/>
        <v>0</v>
      </c>
      <c r="P126" s="54">
        <f t="shared" si="39"/>
        <v>0</v>
      </c>
    </row>
    <row r="127" spans="2:16" ht="12.5">
      <c r="B127" s="7" t="str">
        <f t="shared" si="41"/>
        <v/>
      </c>
      <c r="C127" s="50">
        <f>IF(D93="","-",+C126+1)</f>
        <v>2043</v>
      </c>
      <c r="D127" s="12">
        <f>IF(F126+SUM(E$99:E126)=D$92,F126,D$92-SUM(E$99:E126))</f>
        <v>5841786.6148591861</v>
      </c>
      <c r="E127" s="377">
        <f t="shared" si="47"/>
        <v>362059.63636363635</v>
      </c>
      <c r="F127" s="55">
        <f t="shared" si="48"/>
        <v>5479726.9784955494</v>
      </c>
      <c r="G127" s="55">
        <f t="shared" si="49"/>
        <v>5660756.7966773678</v>
      </c>
      <c r="H127" s="379">
        <f t="shared" si="50"/>
        <v>1066972.9613292371</v>
      </c>
      <c r="I127" s="398">
        <f t="shared" si="51"/>
        <v>1066972.9613292371</v>
      </c>
      <c r="J127" s="54">
        <f t="shared" si="42"/>
        <v>0</v>
      </c>
      <c r="K127" s="54"/>
      <c r="L127" s="129"/>
      <c r="M127" s="54">
        <f t="shared" si="36"/>
        <v>0</v>
      </c>
      <c r="N127" s="129"/>
      <c r="O127" s="54">
        <f t="shared" si="38"/>
        <v>0</v>
      </c>
      <c r="P127" s="54">
        <f t="shared" si="39"/>
        <v>0</v>
      </c>
    </row>
    <row r="128" spans="2:16" ht="12.5">
      <c r="B128" s="7" t="str">
        <f t="shared" si="41"/>
        <v/>
      </c>
      <c r="C128" s="50">
        <f>IF(D93="","-",+C127+1)</f>
        <v>2044</v>
      </c>
      <c r="D128" s="12">
        <f>IF(F127+SUM(E$99:E127)=D$92,F127,D$92-SUM(E$99:E127))</f>
        <v>5479726.9784955494</v>
      </c>
      <c r="E128" s="377">
        <f t="shared" si="47"/>
        <v>362059.63636363635</v>
      </c>
      <c r="F128" s="55">
        <f t="shared" si="48"/>
        <v>5117667.3421319127</v>
      </c>
      <c r="G128" s="55">
        <f t="shared" si="49"/>
        <v>5298697.1603137311</v>
      </c>
      <c r="H128" s="379">
        <f t="shared" si="50"/>
        <v>1021886.9999866246</v>
      </c>
      <c r="I128" s="398">
        <f t="shared" si="51"/>
        <v>1021886.9999866246</v>
      </c>
      <c r="J128" s="54">
        <f t="shared" si="42"/>
        <v>0</v>
      </c>
      <c r="K128" s="54"/>
      <c r="L128" s="129"/>
      <c r="M128" s="54">
        <f t="shared" si="36"/>
        <v>0</v>
      </c>
      <c r="N128" s="129"/>
      <c r="O128" s="54">
        <f t="shared" si="38"/>
        <v>0</v>
      </c>
      <c r="P128" s="54">
        <f t="shared" si="39"/>
        <v>0</v>
      </c>
    </row>
    <row r="129" spans="2:16" ht="12.5">
      <c r="B129" s="7" t="str">
        <f t="shared" si="41"/>
        <v/>
      </c>
      <c r="C129" s="50">
        <f>IF(D93="","-",+C128+1)</f>
        <v>2045</v>
      </c>
      <c r="D129" s="12">
        <f>IF(F128+SUM(E$99:E128)=D$92,F128,D$92-SUM(E$99:E128))</f>
        <v>5117667.3421319127</v>
      </c>
      <c r="E129" s="377">
        <f t="shared" si="47"/>
        <v>362059.63636363635</v>
      </c>
      <c r="F129" s="55">
        <f t="shared" si="48"/>
        <v>4755607.705768276</v>
      </c>
      <c r="G129" s="55">
        <f t="shared" si="49"/>
        <v>4936637.5239500944</v>
      </c>
      <c r="H129" s="379">
        <f t="shared" si="50"/>
        <v>976801.03864401195</v>
      </c>
      <c r="I129" s="398">
        <f t="shared" si="51"/>
        <v>976801.03864401195</v>
      </c>
      <c r="J129" s="54">
        <f t="shared" si="42"/>
        <v>0</v>
      </c>
      <c r="K129" s="54"/>
      <c r="L129" s="129"/>
      <c r="M129" s="54">
        <f t="shared" si="36"/>
        <v>0</v>
      </c>
      <c r="N129" s="129"/>
      <c r="O129" s="54">
        <f t="shared" si="38"/>
        <v>0</v>
      </c>
      <c r="P129" s="54">
        <f t="shared" si="39"/>
        <v>0</v>
      </c>
    </row>
    <row r="130" spans="2:16" ht="12.5">
      <c r="B130" s="7" t="str">
        <f t="shared" si="41"/>
        <v/>
      </c>
      <c r="C130" s="50">
        <f>IF(D93="","-",+C129+1)</f>
        <v>2046</v>
      </c>
      <c r="D130" s="12">
        <f>IF(F129+SUM(E$99:E129)=D$92,F129,D$92-SUM(E$99:E129))</f>
        <v>4755607.705768276</v>
      </c>
      <c r="E130" s="377">
        <f t="shared" si="47"/>
        <v>362059.63636363635</v>
      </c>
      <c r="F130" s="55">
        <f t="shared" si="48"/>
        <v>4393548.0694046393</v>
      </c>
      <c r="G130" s="55">
        <f t="shared" si="49"/>
        <v>4574577.8875864577</v>
      </c>
      <c r="H130" s="379">
        <f t="shared" si="50"/>
        <v>931715.07730139932</v>
      </c>
      <c r="I130" s="398">
        <f t="shared" si="51"/>
        <v>931715.07730139932</v>
      </c>
      <c r="J130" s="54">
        <f t="shared" si="42"/>
        <v>0</v>
      </c>
      <c r="K130" s="54"/>
      <c r="L130" s="129"/>
      <c r="M130" s="54">
        <f t="shared" si="36"/>
        <v>0</v>
      </c>
      <c r="N130" s="129"/>
      <c r="O130" s="54">
        <f t="shared" si="38"/>
        <v>0</v>
      </c>
      <c r="P130" s="54">
        <f t="shared" si="39"/>
        <v>0</v>
      </c>
    </row>
    <row r="131" spans="2:16" ht="12.5">
      <c r="B131" s="7" t="str">
        <f t="shared" si="41"/>
        <v/>
      </c>
      <c r="C131" s="50">
        <f>IF(D93="","-",+C130+1)</f>
        <v>2047</v>
      </c>
      <c r="D131" s="12">
        <f>IF(F130+SUM(E$99:E130)=D$92,F130,D$92-SUM(E$99:E130))</f>
        <v>4393548.0694046393</v>
      </c>
      <c r="E131" s="377">
        <f t="shared" si="47"/>
        <v>362059.63636363635</v>
      </c>
      <c r="F131" s="55">
        <f t="shared" si="48"/>
        <v>4031488.4330410031</v>
      </c>
      <c r="G131" s="55">
        <f t="shared" si="49"/>
        <v>4212518.251222821</v>
      </c>
      <c r="H131" s="379">
        <f t="shared" si="50"/>
        <v>886629.11595878669</v>
      </c>
      <c r="I131" s="398">
        <f t="shared" si="51"/>
        <v>886629.11595878669</v>
      </c>
      <c r="J131" s="54">
        <f t="shared" si="42"/>
        <v>0</v>
      </c>
      <c r="K131" s="54"/>
      <c r="L131" s="129"/>
      <c r="M131" s="54">
        <f t="shared" ref="M131:M154" si="52">IF(L541&lt;&gt;0,+H541-L541,0)</f>
        <v>0</v>
      </c>
      <c r="N131" s="129"/>
      <c r="O131" s="54">
        <f t="shared" ref="O131:O154" si="53">IF(N541&lt;&gt;0,+I541-N541,0)</f>
        <v>0</v>
      </c>
      <c r="P131" s="54">
        <f t="shared" ref="P131:P154" si="54">+O541-M541</f>
        <v>0</v>
      </c>
    </row>
    <row r="132" spans="2:16" ht="12.5">
      <c r="B132" s="7" t="str">
        <f t="shared" si="41"/>
        <v/>
      </c>
      <c r="C132" s="50">
        <f>IF(D93="","-",+C131+1)</f>
        <v>2048</v>
      </c>
      <c r="D132" s="12">
        <f>IF(F131+SUM(E$99:E131)=D$92,F131,D$92-SUM(E$99:E131))</f>
        <v>4031488.4330410031</v>
      </c>
      <c r="E132" s="377">
        <f t="shared" si="47"/>
        <v>362059.63636363635</v>
      </c>
      <c r="F132" s="55">
        <f t="shared" si="48"/>
        <v>3669428.7966773668</v>
      </c>
      <c r="G132" s="55">
        <f t="shared" si="49"/>
        <v>3850458.6148591852</v>
      </c>
      <c r="H132" s="379">
        <f t="shared" si="50"/>
        <v>841543.15461617417</v>
      </c>
      <c r="I132" s="398">
        <f t="shared" si="51"/>
        <v>841543.15461617417</v>
      </c>
      <c r="J132" s="54">
        <f t="shared" si="42"/>
        <v>0</v>
      </c>
      <c r="K132" s="54"/>
      <c r="L132" s="129"/>
      <c r="M132" s="54">
        <f t="shared" si="52"/>
        <v>0</v>
      </c>
      <c r="N132" s="129"/>
      <c r="O132" s="54">
        <f t="shared" si="53"/>
        <v>0</v>
      </c>
      <c r="P132" s="54">
        <f t="shared" si="54"/>
        <v>0</v>
      </c>
    </row>
    <row r="133" spans="2:16" ht="12.5">
      <c r="B133" s="7" t="str">
        <f t="shared" si="41"/>
        <v/>
      </c>
      <c r="C133" s="50">
        <f>IF(D93="","-",+C132+1)</f>
        <v>2049</v>
      </c>
      <c r="D133" s="12">
        <f>IF(F132+SUM(E$99:E132)=D$92,F132,D$92-SUM(E$99:E132))</f>
        <v>3669428.7966773668</v>
      </c>
      <c r="E133" s="377">
        <f t="shared" si="47"/>
        <v>362059.63636363635</v>
      </c>
      <c r="F133" s="55">
        <f t="shared" si="48"/>
        <v>3307369.1603137306</v>
      </c>
      <c r="G133" s="55">
        <f t="shared" si="49"/>
        <v>3488398.9784955485</v>
      </c>
      <c r="H133" s="379">
        <f t="shared" si="50"/>
        <v>796457.19327356154</v>
      </c>
      <c r="I133" s="398">
        <f t="shared" si="51"/>
        <v>796457.19327356154</v>
      </c>
      <c r="J133" s="54">
        <f t="shared" si="42"/>
        <v>0</v>
      </c>
      <c r="K133" s="54"/>
      <c r="L133" s="129"/>
      <c r="M133" s="54">
        <f t="shared" si="52"/>
        <v>0</v>
      </c>
      <c r="N133" s="129"/>
      <c r="O133" s="54">
        <f t="shared" si="53"/>
        <v>0</v>
      </c>
      <c r="P133" s="54">
        <f t="shared" si="54"/>
        <v>0</v>
      </c>
    </row>
    <row r="134" spans="2:16" ht="12.5">
      <c r="B134" s="7" t="str">
        <f t="shared" si="41"/>
        <v/>
      </c>
      <c r="C134" s="50">
        <f>IF(D93="","-",+C133+1)</f>
        <v>2050</v>
      </c>
      <c r="D134" s="12">
        <f>IF(F133+SUM(E$99:E133)=D$92,F133,D$92-SUM(E$99:E133))</f>
        <v>3307369.1603137306</v>
      </c>
      <c r="E134" s="377">
        <f t="shared" si="47"/>
        <v>362059.63636363635</v>
      </c>
      <c r="F134" s="55">
        <f t="shared" si="48"/>
        <v>2945309.5239500944</v>
      </c>
      <c r="G134" s="55">
        <f t="shared" si="49"/>
        <v>3126339.3421319127</v>
      </c>
      <c r="H134" s="379">
        <f t="shared" si="50"/>
        <v>751371.23193094903</v>
      </c>
      <c r="I134" s="398">
        <f t="shared" si="51"/>
        <v>751371.23193094903</v>
      </c>
      <c r="J134" s="54">
        <f t="shared" si="42"/>
        <v>0</v>
      </c>
      <c r="K134" s="54"/>
      <c r="L134" s="129"/>
      <c r="M134" s="54">
        <f t="shared" si="52"/>
        <v>0</v>
      </c>
      <c r="N134" s="129"/>
      <c r="O134" s="54">
        <f t="shared" si="53"/>
        <v>0</v>
      </c>
      <c r="P134" s="54">
        <f t="shared" si="54"/>
        <v>0</v>
      </c>
    </row>
    <row r="135" spans="2:16" ht="12.5">
      <c r="B135" s="7" t="str">
        <f t="shared" si="41"/>
        <v/>
      </c>
      <c r="C135" s="50">
        <f>IF(D93="","-",+C134+1)</f>
        <v>2051</v>
      </c>
      <c r="D135" s="12">
        <f>IF(F134+SUM(E$99:E134)=D$92,F134,D$92-SUM(E$99:E134))</f>
        <v>2945309.5239500944</v>
      </c>
      <c r="E135" s="377">
        <f t="shared" si="47"/>
        <v>362059.63636363635</v>
      </c>
      <c r="F135" s="55">
        <f t="shared" si="48"/>
        <v>2583249.8875864581</v>
      </c>
      <c r="G135" s="55">
        <f t="shared" si="49"/>
        <v>2764279.705768276</v>
      </c>
      <c r="H135" s="379">
        <f t="shared" si="50"/>
        <v>706285.2705883364</v>
      </c>
      <c r="I135" s="398">
        <f t="shared" si="51"/>
        <v>706285.2705883364</v>
      </c>
      <c r="J135" s="54">
        <f t="shared" si="42"/>
        <v>0</v>
      </c>
      <c r="K135" s="54"/>
      <c r="L135" s="129"/>
      <c r="M135" s="54">
        <f t="shared" si="52"/>
        <v>0</v>
      </c>
      <c r="N135" s="129"/>
      <c r="O135" s="54">
        <f t="shared" si="53"/>
        <v>0</v>
      </c>
      <c r="P135" s="54">
        <f t="shared" si="54"/>
        <v>0</v>
      </c>
    </row>
    <row r="136" spans="2:16" ht="12.5">
      <c r="B136" s="7" t="str">
        <f t="shared" si="41"/>
        <v/>
      </c>
      <c r="C136" s="50">
        <f>IF(D93="","-",+C135+1)</f>
        <v>2052</v>
      </c>
      <c r="D136" s="12">
        <f>IF(F135+SUM(E$99:E135)=D$92,F135,D$92-SUM(E$99:E135))</f>
        <v>2583249.8875864581</v>
      </c>
      <c r="E136" s="377">
        <f t="shared" si="47"/>
        <v>362059.63636363635</v>
      </c>
      <c r="F136" s="55">
        <f t="shared" si="48"/>
        <v>2221190.2512228219</v>
      </c>
      <c r="G136" s="55">
        <f t="shared" si="49"/>
        <v>2402220.0694046402</v>
      </c>
      <c r="H136" s="379">
        <f t="shared" si="50"/>
        <v>661199.30924572388</v>
      </c>
      <c r="I136" s="398">
        <f t="shared" si="51"/>
        <v>661199.30924572388</v>
      </c>
      <c r="J136" s="54">
        <f t="shared" si="42"/>
        <v>0</v>
      </c>
      <c r="K136" s="54"/>
      <c r="L136" s="129"/>
      <c r="M136" s="54">
        <f t="shared" si="52"/>
        <v>0</v>
      </c>
      <c r="N136" s="129"/>
      <c r="O136" s="54">
        <f t="shared" si="53"/>
        <v>0</v>
      </c>
      <c r="P136" s="54">
        <f t="shared" si="54"/>
        <v>0</v>
      </c>
    </row>
    <row r="137" spans="2:16" ht="12.5">
      <c r="B137" s="7" t="str">
        <f t="shared" si="41"/>
        <v/>
      </c>
      <c r="C137" s="50">
        <f>IF(D93="","-",+C136+1)</f>
        <v>2053</v>
      </c>
      <c r="D137" s="12">
        <f>IF(F136+SUM(E$99:E136)=D$92,F136,D$92-SUM(E$99:E136))</f>
        <v>2221190.2512228219</v>
      </c>
      <c r="E137" s="377">
        <f t="shared" si="47"/>
        <v>362059.63636363635</v>
      </c>
      <c r="F137" s="55">
        <f t="shared" si="48"/>
        <v>1859130.6148591856</v>
      </c>
      <c r="G137" s="55">
        <f t="shared" si="49"/>
        <v>2040160.4330410038</v>
      </c>
      <c r="H137" s="379">
        <f t="shared" si="50"/>
        <v>616113.34790311125</v>
      </c>
      <c r="I137" s="398">
        <f t="shared" si="51"/>
        <v>616113.34790311125</v>
      </c>
      <c r="J137" s="54">
        <f t="shared" si="42"/>
        <v>0</v>
      </c>
      <c r="K137" s="54"/>
      <c r="L137" s="129"/>
      <c r="M137" s="54">
        <f t="shared" si="52"/>
        <v>0</v>
      </c>
      <c r="N137" s="129"/>
      <c r="O137" s="54">
        <f t="shared" si="53"/>
        <v>0</v>
      </c>
      <c r="P137" s="54">
        <f t="shared" si="54"/>
        <v>0</v>
      </c>
    </row>
    <row r="138" spans="2:16" ht="12.5">
      <c r="B138" s="7" t="str">
        <f t="shared" si="41"/>
        <v/>
      </c>
      <c r="C138" s="50">
        <f>IF(D93="","-",+C137+1)</f>
        <v>2054</v>
      </c>
      <c r="D138" s="12">
        <f>IF(F137+SUM(E$99:E137)=D$92,F137,D$92-SUM(E$99:E137))</f>
        <v>1859130.6148591856</v>
      </c>
      <c r="E138" s="377">
        <f t="shared" si="47"/>
        <v>362059.63636363635</v>
      </c>
      <c r="F138" s="55">
        <f t="shared" si="48"/>
        <v>1497070.9784955494</v>
      </c>
      <c r="G138" s="55">
        <f t="shared" si="49"/>
        <v>1678100.7966773675</v>
      </c>
      <c r="H138" s="379">
        <f t="shared" si="50"/>
        <v>571027.38656049874</v>
      </c>
      <c r="I138" s="398">
        <f t="shared" si="51"/>
        <v>571027.38656049874</v>
      </c>
      <c r="J138" s="54">
        <f t="shared" si="42"/>
        <v>0</v>
      </c>
      <c r="K138" s="54"/>
      <c r="L138" s="129"/>
      <c r="M138" s="54">
        <f t="shared" si="52"/>
        <v>0</v>
      </c>
      <c r="N138" s="129"/>
      <c r="O138" s="54">
        <f t="shared" si="53"/>
        <v>0</v>
      </c>
      <c r="P138" s="54">
        <f t="shared" si="54"/>
        <v>0</v>
      </c>
    </row>
    <row r="139" spans="2:16" ht="12.5">
      <c r="B139" s="7" t="str">
        <f t="shared" si="41"/>
        <v/>
      </c>
      <c r="C139" s="50">
        <f>IF(D93="","-",+C138+1)</f>
        <v>2055</v>
      </c>
      <c r="D139" s="12">
        <f>IF(F138+SUM(E$99:E138)=D$92,F138,D$92-SUM(E$99:E138))</f>
        <v>1497070.9784955494</v>
      </c>
      <c r="E139" s="377">
        <f t="shared" si="47"/>
        <v>362059.63636363635</v>
      </c>
      <c r="F139" s="55">
        <f t="shared" si="48"/>
        <v>1135011.3421319132</v>
      </c>
      <c r="G139" s="55">
        <f t="shared" si="49"/>
        <v>1316041.1603137313</v>
      </c>
      <c r="H139" s="379">
        <f t="shared" si="50"/>
        <v>525941.42521788611</v>
      </c>
      <c r="I139" s="398">
        <f t="shared" si="51"/>
        <v>525941.42521788611</v>
      </c>
      <c r="J139" s="54">
        <f t="shared" si="42"/>
        <v>0</v>
      </c>
      <c r="K139" s="54"/>
      <c r="L139" s="129"/>
      <c r="M139" s="54">
        <f t="shared" si="52"/>
        <v>0</v>
      </c>
      <c r="N139" s="129"/>
      <c r="O139" s="54">
        <f t="shared" si="53"/>
        <v>0</v>
      </c>
      <c r="P139" s="54">
        <f t="shared" si="54"/>
        <v>0</v>
      </c>
    </row>
    <row r="140" spans="2:16" ht="12.5">
      <c r="B140" s="7" t="str">
        <f t="shared" si="41"/>
        <v/>
      </c>
      <c r="C140" s="50">
        <f>IF(D93="","-",+C139+1)</f>
        <v>2056</v>
      </c>
      <c r="D140" s="12">
        <f>IF(F139+SUM(E$99:E139)=D$92,F139,D$92-SUM(E$99:E139))</f>
        <v>1135011.3421319132</v>
      </c>
      <c r="E140" s="377">
        <f t="shared" si="47"/>
        <v>362059.63636363635</v>
      </c>
      <c r="F140" s="55">
        <f t="shared" si="48"/>
        <v>772951.70576827682</v>
      </c>
      <c r="G140" s="55">
        <f t="shared" si="49"/>
        <v>953981.52395009506</v>
      </c>
      <c r="H140" s="379">
        <f t="shared" si="50"/>
        <v>480855.46387527353</v>
      </c>
      <c r="I140" s="398">
        <f t="shared" si="51"/>
        <v>480855.46387527353</v>
      </c>
      <c r="J140" s="54">
        <f t="shared" si="42"/>
        <v>0</v>
      </c>
      <c r="K140" s="54"/>
      <c r="L140" s="129"/>
      <c r="M140" s="54">
        <f t="shared" si="52"/>
        <v>0</v>
      </c>
      <c r="N140" s="129"/>
      <c r="O140" s="54">
        <f t="shared" si="53"/>
        <v>0</v>
      </c>
      <c r="P140" s="54">
        <f t="shared" si="54"/>
        <v>0</v>
      </c>
    </row>
    <row r="141" spans="2:16" ht="12.5">
      <c r="B141" s="7" t="str">
        <f t="shared" si="41"/>
        <v/>
      </c>
      <c r="C141" s="50">
        <f>IF(D93="","-",+C140+1)</f>
        <v>2057</v>
      </c>
      <c r="D141" s="12">
        <f>IF(F140+SUM(E$99:E140)=D$92,F140,D$92-SUM(E$99:E140))</f>
        <v>772951.70576827682</v>
      </c>
      <c r="E141" s="377">
        <f t="shared" si="47"/>
        <v>362059.63636363635</v>
      </c>
      <c r="F141" s="55">
        <f t="shared" si="48"/>
        <v>410892.06940464047</v>
      </c>
      <c r="G141" s="55">
        <f t="shared" si="49"/>
        <v>591921.88758645859</v>
      </c>
      <c r="H141" s="379">
        <f t="shared" si="50"/>
        <v>435769.50253266096</v>
      </c>
      <c r="I141" s="398">
        <f t="shared" si="51"/>
        <v>435769.50253266096</v>
      </c>
      <c r="J141" s="54">
        <f t="shared" si="42"/>
        <v>0</v>
      </c>
      <c r="K141" s="54"/>
      <c r="L141" s="129"/>
      <c r="M141" s="54">
        <f t="shared" si="52"/>
        <v>0</v>
      </c>
      <c r="N141" s="129"/>
      <c r="O141" s="54">
        <f t="shared" si="53"/>
        <v>0</v>
      </c>
      <c r="P141" s="54">
        <f t="shared" si="54"/>
        <v>0</v>
      </c>
    </row>
    <row r="142" spans="2:16" ht="12.5">
      <c r="B142" s="7" t="str">
        <f t="shared" si="41"/>
        <v/>
      </c>
      <c r="C142" s="50">
        <f>IF(D93="","-",+C141+1)</f>
        <v>2058</v>
      </c>
      <c r="D142" s="12">
        <f>IF(F141+SUM(E$99:E141)=D$92,F141,D$92-SUM(E$99:E141))</f>
        <v>410892.06940464047</v>
      </c>
      <c r="E142" s="377">
        <f t="shared" si="47"/>
        <v>362059.63636363635</v>
      </c>
      <c r="F142" s="55">
        <f t="shared" si="48"/>
        <v>48832.433041004115</v>
      </c>
      <c r="G142" s="55">
        <f t="shared" si="49"/>
        <v>229862.25122282229</v>
      </c>
      <c r="H142" s="379">
        <f t="shared" si="50"/>
        <v>390683.54119004839</v>
      </c>
      <c r="I142" s="398">
        <f t="shared" si="51"/>
        <v>390683.54119004839</v>
      </c>
      <c r="J142" s="54">
        <f t="shared" si="42"/>
        <v>0</v>
      </c>
      <c r="K142" s="54"/>
      <c r="L142" s="129"/>
      <c r="M142" s="54">
        <f t="shared" si="52"/>
        <v>0</v>
      </c>
      <c r="N142" s="129"/>
      <c r="O142" s="54">
        <f t="shared" si="53"/>
        <v>0</v>
      </c>
      <c r="P142" s="54">
        <f t="shared" si="54"/>
        <v>0</v>
      </c>
    </row>
    <row r="143" spans="2:16" ht="12.5">
      <c r="B143" s="7" t="str">
        <f t="shared" si="41"/>
        <v/>
      </c>
      <c r="C143" s="50">
        <f>IF(D93="","-",+C142+1)</f>
        <v>2059</v>
      </c>
      <c r="D143" s="12">
        <f>IF(F142+SUM(E$99:E142)=D$92,F142,D$92-SUM(E$99:E142))</f>
        <v>48832.433041004115</v>
      </c>
      <c r="E143" s="377">
        <f t="shared" si="47"/>
        <v>48832.433041004115</v>
      </c>
      <c r="F143" s="55">
        <f t="shared" si="48"/>
        <v>0</v>
      </c>
      <c r="G143" s="55">
        <f t="shared" si="49"/>
        <v>24416.216520502057</v>
      </c>
      <c r="H143" s="379">
        <f t="shared" si="50"/>
        <v>51872.895118556975</v>
      </c>
      <c r="I143" s="398">
        <f t="shared" si="51"/>
        <v>51872.895118556975</v>
      </c>
      <c r="J143" s="54">
        <f t="shared" si="42"/>
        <v>0</v>
      </c>
      <c r="K143" s="54"/>
      <c r="L143" s="129"/>
      <c r="M143" s="54">
        <f t="shared" si="52"/>
        <v>0</v>
      </c>
      <c r="N143" s="129"/>
      <c r="O143" s="54">
        <f t="shared" si="53"/>
        <v>0</v>
      </c>
      <c r="P143" s="54">
        <f t="shared" si="54"/>
        <v>0</v>
      </c>
    </row>
    <row r="144" spans="2:16" ht="12.5">
      <c r="B144" s="7" t="str">
        <f t="shared" si="41"/>
        <v/>
      </c>
      <c r="C144" s="50">
        <f>IF(D93="","-",+C143+1)</f>
        <v>2060</v>
      </c>
      <c r="D144" s="12">
        <f>IF(F143+SUM(E$99:E143)=D$92,F143,D$92-SUM(E$99:E143))</f>
        <v>0</v>
      </c>
      <c r="E144" s="377">
        <f t="shared" si="47"/>
        <v>0</v>
      </c>
      <c r="F144" s="55">
        <f t="shared" si="48"/>
        <v>0</v>
      </c>
      <c r="G144" s="55">
        <f t="shared" si="49"/>
        <v>0</v>
      </c>
      <c r="H144" s="379">
        <f t="shared" si="50"/>
        <v>0</v>
      </c>
      <c r="I144" s="398">
        <f t="shared" si="51"/>
        <v>0</v>
      </c>
      <c r="J144" s="54">
        <f t="shared" si="42"/>
        <v>0</v>
      </c>
      <c r="K144" s="54"/>
      <c r="L144" s="129"/>
      <c r="M144" s="54">
        <f t="shared" si="52"/>
        <v>0</v>
      </c>
      <c r="N144" s="129"/>
      <c r="O144" s="54">
        <f t="shared" si="53"/>
        <v>0</v>
      </c>
      <c r="P144" s="54">
        <f t="shared" si="54"/>
        <v>0</v>
      </c>
    </row>
    <row r="145" spans="2:16" ht="12.5">
      <c r="B145" s="7" t="str">
        <f t="shared" si="41"/>
        <v/>
      </c>
      <c r="C145" s="50">
        <f>IF(D93="","-",+C144+1)</f>
        <v>2061</v>
      </c>
      <c r="D145" s="12">
        <f>IF(F144+SUM(E$99:E144)=D$92,F144,D$92-SUM(E$99:E144))</f>
        <v>0</v>
      </c>
      <c r="E145" s="377">
        <f t="shared" si="47"/>
        <v>0</v>
      </c>
      <c r="F145" s="55">
        <f t="shared" si="48"/>
        <v>0</v>
      </c>
      <c r="G145" s="55">
        <f t="shared" si="49"/>
        <v>0</v>
      </c>
      <c r="H145" s="379">
        <f t="shared" si="50"/>
        <v>0</v>
      </c>
      <c r="I145" s="398">
        <f t="shared" si="51"/>
        <v>0</v>
      </c>
      <c r="J145" s="54">
        <f t="shared" si="42"/>
        <v>0</v>
      </c>
      <c r="K145" s="54"/>
      <c r="L145" s="129"/>
      <c r="M145" s="54">
        <f t="shared" si="52"/>
        <v>0</v>
      </c>
      <c r="N145" s="129"/>
      <c r="O145" s="54">
        <f t="shared" si="53"/>
        <v>0</v>
      </c>
      <c r="P145" s="54">
        <f t="shared" si="54"/>
        <v>0</v>
      </c>
    </row>
    <row r="146" spans="2:16" ht="12.5">
      <c r="B146" s="7" t="str">
        <f t="shared" si="41"/>
        <v/>
      </c>
      <c r="C146" s="50">
        <f>IF(D93="","-",+C145+1)</f>
        <v>2062</v>
      </c>
      <c r="D146" s="12">
        <f>IF(F145+SUM(E$99:E145)=D$92,F145,D$92-SUM(E$99:E145))</f>
        <v>0</v>
      </c>
      <c r="E146" s="377">
        <f t="shared" si="47"/>
        <v>0</v>
      </c>
      <c r="F146" s="55">
        <f t="shared" si="48"/>
        <v>0</v>
      </c>
      <c r="G146" s="55">
        <f t="shared" si="49"/>
        <v>0</v>
      </c>
      <c r="H146" s="379">
        <f t="shared" si="50"/>
        <v>0</v>
      </c>
      <c r="I146" s="398">
        <f t="shared" si="51"/>
        <v>0</v>
      </c>
      <c r="J146" s="54">
        <f t="shared" si="42"/>
        <v>0</v>
      </c>
      <c r="K146" s="54"/>
      <c r="L146" s="129"/>
      <c r="M146" s="54">
        <f t="shared" si="52"/>
        <v>0</v>
      </c>
      <c r="N146" s="129"/>
      <c r="O146" s="54">
        <f t="shared" si="53"/>
        <v>0</v>
      </c>
      <c r="P146" s="54">
        <f t="shared" si="54"/>
        <v>0</v>
      </c>
    </row>
    <row r="147" spans="2:16" ht="12.5">
      <c r="B147" s="7" t="str">
        <f t="shared" si="41"/>
        <v/>
      </c>
      <c r="C147" s="50">
        <f>IF(D93="","-",+C146+1)</f>
        <v>2063</v>
      </c>
      <c r="D147" s="12">
        <f>IF(F146+SUM(E$99:E146)=D$92,F146,D$92-SUM(E$99:E146))</f>
        <v>0</v>
      </c>
      <c r="E147" s="377">
        <f t="shared" si="47"/>
        <v>0</v>
      </c>
      <c r="F147" s="55">
        <f t="shared" si="48"/>
        <v>0</v>
      </c>
      <c r="G147" s="55">
        <f t="shared" si="49"/>
        <v>0</v>
      </c>
      <c r="H147" s="379">
        <f t="shared" si="50"/>
        <v>0</v>
      </c>
      <c r="I147" s="398">
        <f t="shared" si="51"/>
        <v>0</v>
      </c>
      <c r="J147" s="54">
        <f t="shared" si="42"/>
        <v>0</v>
      </c>
      <c r="K147" s="54"/>
      <c r="L147" s="129"/>
      <c r="M147" s="54">
        <f t="shared" si="52"/>
        <v>0</v>
      </c>
      <c r="N147" s="129"/>
      <c r="O147" s="54">
        <f t="shared" si="53"/>
        <v>0</v>
      </c>
      <c r="P147" s="54">
        <f t="shared" si="54"/>
        <v>0</v>
      </c>
    </row>
    <row r="148" spans="2:16" ht="12.5">
      <c r="B148" s="7" t="str">
        <f t="shared" si="41"/>
        <v/>
      </c>
      <c r="C148" s="50">
        <f>IF(D93="","-",+C147+1)</f>
        <v>2064</v>
      </c>
      <c r="D148" s="12">
        <f>IF(F147+SUM(E$99:E147)=D$92,F147,D$92-SUM(E$99:E147))</f>
        <v>0</v>
      </c>
      <c r="E148" s="377">
        <f t="shared" si="47"/>
        <v>0</v>
      </c>
      <c r="F148" s="55">
        <f t="shared" si="48"/>
        <v>0</v>
      </c>
      <c r="G148" s="55">
        <f t="shared" si="49"/>
        <v>0</v>
      </c>
      <c r="H148" s="379">
        <f t="shared" si="50"/>
        <v>0</v>
      </c>
      <c r="I148" s="398">
        <f t="shared" si="51"/>
        <v>0</v>
      </c>
      <c r="J148" s="54">
        <f t="shared" si="42"/>
        <v>0</v>
      </c>
      <c r="K148" s="54"/>
      <c r="L148" s="129"/>
      <c r="M148" s="54">
        <f t="shared" si="52"/>
        <v>0</v>
      </c>
      <c r="N148" s="129"/>
      <c r="O148" s="54">
        <f t="shared" si="53"/>
        <v>0</v>
      </c>
      <c r="P148" s="54">
        <f t="shared" si="54"/>
        <v>0</v>
      </c>
    </row>
    <row r="149" spans="2:16" ht="12.5">
      <c r="B149" s="7" t="str">
        <f t="shared" si="41"/>
        <v/>
      </c>
      <c r="C149" s="50">
        <f>IF(D93="","-",+C148+1)</f>
        <v>2065</v>
      </c>
      <c r="D149" s="12">
        <f>IF(F148+SUM(E$99:E148)=D$92,F148,D$92-SUM(E$99:E148))</f>
        <v>0</v>
      </c>
      <c r="E149" s="377">
        <f t="shared" si="47"/>
        <v>0</v>
      </c>
      <c r="F149" s="55">
        <f t="shared" si="48"/>
        <v>0</v>
      </c>
      <c r="G149" s="55">
        <f t="shared" si="49"/>
        <v>0</v>
      </c>
      <c r="H149" s="379">
        <f t="shared" si="50"/>
        <v>0</v>
      </c>
      <c r="I149" s="398">
        <f t="shared" si="51"/>
        <v>0</v>
      </c>
      <c r="J149" s="54">
        <f t="shared" si="42"/>
        <v>0</v>
      </c>
      <c r="K149" s="54"/>
      <c r="L149" s="129"/>
      <c r="M149" s="54">
        <f t="shared" si="52"/>
        <v>0</v>
      </c>
      <c r="N149" s="129"/>
      <c r="O149" s="54">
        <f t="shared" si="53"/>
        <v>0</v>
      </c>
      <c r="P149" s="54">
        <f t="shared" si="54"/>
        <v>0</v>
      </c>
    </row>
    <row r="150" spans="2:16" ht="12.5">
      <c r="B150" s="7" t="str">
        <f t="shared" si="41"/>
        <v/>
      </c>
      <c r="C150" s="50">
        <f>IF(D93="","-",+C149+1)</f>
        <v>2066</v>
      </c>
      <c r="D150" s="12">
        <f>IF(F149+SUM(E$99:E149)=D$92,F149,D$92-SUM(E$99:E149))</f>
        <v>0</v>
      </c>
      <c r="E150" s="377">
        <f t="shared" si="47"/>
        <v>0</v>
      </c>
      <c r="F150" s="55">
        <f t="shared" si="48"/>
        <v>0</v>
      </c>
      <c r="G150" s="55">
        <f t="shared" si="49"/>
        <v>0</v>
      </c>
      <c r="H150" s="379">
        <f t="shared" si="50"/>
        <v>0</v>
      </c>
      <c r="I150" s="398">
        <f t="shared" si="51"/>
        <v>0</v>
      </c>
      <c r="J150" s="54">
        <f t="shared" si="42"/>
        <v>0</v>
      </c>
      <c r="K150" s="54"/>
      <c r="L150" s="129"/>
      <c r="M150" s="54">
        <f t="shared" si="52"/>
        <v>0</v>
      </c>
      <c r="N150" s="129"/>
      <c r="O150" s="54">
        <f t="shared" si="53"/>
        <v>0</v>
      </c>
      <c r="P150" s="54">
        <f t="shared" si="54"/>
        <v>0</v>
      </c>
    </row>
    <row r="151" spans="2:16" ht="12.5">
      <c r="B151" s="7" t="str">
        <f t="shared" si="41"/>
        <v/>
      </c>
      <c r="C151" s="50">
        <f>IF(D93="","-",+C150+1)</f>
        <v>2067</v>
      </c>
      <c r="D151" s="12">
        <f>IF(F150+SUM(E$99:E150)=D$92,F150,D$92-SUM(E$99:E150))</f>
        <v>0</v>
      </c>
      <c r="E151" s="377">
        <f t="shared" si="47"/>
        <v>0</v>
      </c>
      <c r="F151" s="55">
        <f t="shared" si="48"/>
        <v>0</v>
      </c>
      <c r="G151" s="55">
        <f t="shared" si="49"/>
        <v>0</v>
      </c>
      <c r="H151" s="379">
        <f t="shared" si="50"/>
        <v>0</v>
      </c>
      <c r="I151" s="398">
        <f t="shared" si="51"/>
        <v>0</v>
      </c>
      <c r="J151" s="54">
        <f t="shared" si="42"/>
        <v>0</v>
      </c>
      <c r="K151" s="54"/>
      <c r="L151" s="129"/>
      <c r="M151" s="54">
        <f t="shared" si="52"/>
        <v>0</v>
      </c>
      <c r="N151" s="129"/>
      <c r="O151" s="54">
        <f t="shared" si="53"/>
        <v>0</v>
      </c>
      <c r="P151" s="54">
        <f t="shared" si="54"/>
        <v>0</v>
      </c>
    </row>
    <row r="152" spans="2:16" ht="12.5">
      <c r="B152" s="7" t="str">
        <f t="shared" si="41"/>
        <v/>
      </c>
      <c r="C152" s="50">
        <f>IF(D93="","-",+C151+1)</f>
        <v>2068</v>
      </c>
      <c r="D152" s="12">
        <f>IF(F151+SUM(E$99:E151)=D$92,F151,D$92-SUM(E$99:E151))</f>
        <v>0</v>
      </c>
      <c r="E152" s="377">
        <f t="shared" si="47"/>
        <v>0</v>
      </c>
      <c r="F152" s="55">
        <f t="shared" si="48"/>
        <v>0</v>
      </c>
      <c r="G152" s="55">
        <f t="shared" si="49"/>
        <v>0</v>
      </c>
      <c r="H152" s="379">
        <f t="shared" si="50"/>
        <v>0</v>
      </c>
      <c r="I152" s="398">
        <f t="shared" si="51"/>
        <v>0</v>
      </c>
      <c r="J152" s="54">
        <f t="shared" si="42"/>
        <v>0</v>
      </c>
      <c r="K152" s="54"/>
      <c r="L152" s="129"/>
      <c r="M152" s="54">
        <f t="shared" si="52"/>
        <v>0</v>
      </c>
      <c r="N152" s="129"/>
      <c r="O152" s="54">
        <f t="shared" si="53"/>
        <v>0</v>
      </c>
      <c r="P152" s="54">
        <f t="shared" si="54"/>
        <v>0</v>
      </c>
    </row>
    <row r="153" spans="2:16" ht="12.5">
      <c r="B153" s="7" t="str">
        <f t="shared" si="41"/>
        <v/>
      </c>
      <c r="C153" s="50">
        <f>IF(D93="","-",+C152+1)</f>
        <v>2069</v>
      </c>
      <c r="D153" s="12">
        <f>IF(F152+SUM(E$99:E152)=D$92,F152,D$92-SUM(E$99:E152))</f>
        <v>0</v>
      </c>
      <c r="E153" s="377">
        <f t="shared" si="47"/>
        <v>0</v>
      </c>
      <c r="F153" s="55">
        <f t="shared" si="48"/>
        <v>0</v>
      </c>
      <c r="G153" s="55">
        <f t="shared" si="49"/>
        <v>0</v>
      </c>
      <c r="H153" s="379">
        <f t="shared" si="50"/>
        <v>0</v>
      </c>
      <c r="I153" s="398">
        <f t="shared" si="51"/>
        <v>0</v>
      </c>
      <c r="J153" s="54">
        <f t="shared" si="42"/>
        <v>0</v>
      </c>
      <c r="K153" s="54"/>
      <c r="L153" s="129"/>
      <c r="M153" s="54">
        <f t="shared" si="52"/>
        <v>0</v>
      </c>
      <c r="N153" s="129"/>
      <c r="O153" s="54">
        <f t="shared" si="53"/>
        <v>0</v>
      </c>
      <c r="P153" s="54">
        <f t="shared" si="54"/>
        <v>0</v>
      </c>
    </row>
    <row r="154" spans="2:16" ht="13" thickBot="1">
      <c r="B154" s="7" t="str">
        <f t="shared" si="41"/>
        <v/>
      </c>
      <c r="C154" s="59">
        <f>IF(D93="","-",+C153+1)</f>
        <v>2070</v>
      </c>
      <c r="D154" s="12">
        <f>IF(F153+SUM(E$99:E153)=D$92,F153,D$92-SUM(E$99:E153))</f>
        <v>0</v>
      </c>
      <c r="E154" s="377">
        <f t="shared" si="47"/>
        <v>0</v>
      </c>
      <c r="F154" s="55">
        <f t="shared" si="48"/>
        <v>0</v>
      </c>
      <c r="G154" s="55">
        <f t="shared" si="49"/>
        <v>0</v>
      </c>
      <c r="H154" s="379">
        <f t="shared" si="50"/>
        <v>0</v>
      </c>
      <c r="I154" s="398">
        <f t="shared" si="51"/>
        <v>0</v>
      </c>
      <c r="J154" s="54">
        <f t="shared" si="42"/>
        <v>0</v>
      </c>
      <c r="K154" s="54"/>
      <c r="L154" s="130"/>
      <c r="M154" s="64">
        <f t="shared" si="52"/>
        <v>0</v>
      </c>
      <c r="N154" s="130"/>
      <c r="O154" s="64">
        <f t="shared" si="53"/>
        <v>0</v>
      </c>
      <c r="P154" s="64">
        <f t="shared" si="54"/>
        <v>0</v>
      </c>
    </row>
    <row r="155" spans="2:16" ht="12.5">
      <c r="C155" s="12" t="s">
        <v>78</v>
      </c>
      <c r="D155" s="292"/>
      <c r="E155" s="292">
        <f>SUM(E99:E154)</f>
        <v>15930624.000000006</v>
      </c>
      <c r="F155" s="292"/>
      <c r="G155" s="292"/>
      <c r="H155" s="292">
        <f>SUM(H99:H154)</f>
        <v>58001936.599790931</v>
      </c>
      <c r="I155" s="292">
        <f>SUM(I99:I154)</f>
        <v>58001936.599790931</v>
      </c>
      <c r="J155" s="292">
        <f>SUM(J99:J154)</f>
        <v>0</v>
      </c>
      <c r="K155" s="292"/>
      <c r="L155" s="292"/>
      <c r="M155" s="292"/>
      <c r="N155" s="292"/>
      <c r="O155" s="292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</row>
    <row r="157" spans="2:16" ht="12.5">
      <c r="C157" s="85"/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</row>
    <row r="159" spans="2:16" ht="13">
      <c r="C159" s="25" t="s">
        <v>79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57" priority="1" stopIfTrue="1" operator="equal">
      <formula>$I$10</formula>
    </cfRule>
  </conditionalFormatting>
  <conditionalFormatting sqref="C99:C154">
    <cfRule type="cellIs" dxfId="5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100"/>
  <dimension ref="A1:P162"/>
  <sheetViews>
    <sheetView topLeftCell="A19" zoomScaleNormal="100" zoomScaleSheetLayoutView="82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51 of 77</v>
      </c>
    </row>
    <row r="2" spans="1:16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/>
      <c r="P3" s="97">
        <v>1</v>
      </c>
    </row>
    <row r="4" spans="1:16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6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632291.51020982536</v>
      </c>
      <c r="P5" s="1"/>
    </row>
    <row r="6" spans="1:16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632291.51020982536</v>
      </c>
      <c r="O6" s="1"/>
      <c r="P6" s="1"/>
    </row>
    <row r="7" spans="1:16" ht="13.5" thickBot="1">
      <c r="C7" s="25" t="s">
        <v>48</v>
      </c>
      <c r="D7" s="90" t="s">
        <v>339</v>
      </c>
      <c r="E7" s="405"/>
      <c r="F7" s="405"/>
      <c r="G7" s="405"/>
      <c r="H7" s="40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466</v>
      </c>
      <c r="E9" s="435" t="s">
        <v>398</v>
      </c>
      <c r="F9" s="31"/>
      <c r="G9" s="461" t="s">
        <v>565</v>
      </c>
      <c r="H9" s="31"/>
      <c r="I9" s="32"/>
      <c r="J9" s="33"/>
      <c r="P9" s="1"/>
    </row>
    <row r="10" spans="1:16" ht="13">
      <c r="C10" s="34" t="s">
        <v>51</v>
      </c>
      <c r="D10" s="362">
        <v>5522411.1500000004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6" ht="12.5">
      <c r="C11" s="34" t="s">
        <v>54</v>
      </c>
      <c r="D11" s="37">
        <v>2015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2">
        <v>6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134692.9548780488</v>
      </c>
      <c r="J14" s="292"/>
      <c r="K14" s="292"/>
      <c r="L14" s="292"/>
      <c r="M14" s="292"/>
      <c r="N14" s="292"/>
      <c r="O14" s="1"/>
      <c r="P14" s="1"/>
    </row>
    <row r="15" spans="1:16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42" t="s">
        <v>68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2015</v>
      </c>
      <c r="D17" s="428">
        <v>5200000</v>
      </c>
      <c r="E17" s="436">
        <v>0</v>
      </c>
      <c r="F17" s="428">
        <v>5200000</v>
      </c>
      <c r="G17" s="436">
        <v>684864.96507057885</v>
      </c>
      <c r="H17" s="437">
        <v>684864.96507057885</v>
      </c>
      <c r="I17" s="52">
        <v>0</v>
      </c>
      <c r="J17" s="52"/>
      <c r="K17" s="113">
        <f t="shared" ref="K17:K22" si="0">G17</f>
        <v>684864.96507057885</v>
      </c>
      <c r="L17" s="54">
        <f t="shared" ref="L17:L22" si="1">IF(K17&lt;&gt;0,+G17-K17,0)</f>
        <v>0</v>
      </c>
      <c r="M17" s="113">
        <f t="shared" ref="M17:M22" si="2">H17</f>
        <v>684864.96507057885</v>
      </c>
      <c r="N17" s="54">
        <f>IF(M17&lt;&gt;0,+H17-M17,0)</f>
        <v>0</v>
      </c>
      <c r="O17" s="54">
        <f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2016</v>
      </c>
      <c r="D18" s="430">
        <v>5366606</v>
      </c>
      <c r="E18" s="429">
        <v>127776.33333333333</v>
      </c>
      <c r="F18" s="430">
        <v>5238829.666666667</v>
      </c>
      <c r="G18" s="429">
        <v>809243.16550170211</v>
      </c>
      <c r="H18" s="437">
        <v>809243.16550170211</v>
      </c>
      <c r="I18" s="52">
        <f>H18-G18</f>
        <v>0</v>
      </c>
      <c r="J18" s="52"/>
      <c r="K18" s="113">
        <f t="shared" si="0"/>
        <v>809243.16550170211</v>
      </c>
      <c r="L18" s="54">
        <f t="shared" si="1"/>
        <v>0</v>
      </c>
      <c r="M18" s="113">
        <f t="shared" si="2"/>
        <v>809243.16550170211</v>
      </c>
      <c r="N18" s="54">
        <f>IF(M18&lt;&gt;0,+H18-M18,0)</f>
        <v>0</v>
      </c>
      <c r="O18" s="54">
        <f>+N18-L18</f>
        <v>0</v>
      </c>
      <c r="P18" s="1"/>
    </row>
    <row r="19" spans="2:16" ht="12.5">
      <c r="B19" s="7" t="str">
        <f>IF(D19=F18,"","IU")</f>
        <v>IU</v>
      </c>
      <c r="C19" s="50">
        <f>IF(D11="","-",+C18+1)</f>
        <v>2017</v>
      </c>
      <c r="D19" s="430">
        <v>5301908.666666667</v>
      </c>
      <c r="E19" s="429">
        <v>126271.74418604652</v>
      </c>
      <c r="F19" s="430">
        <v>5175636.9224806204</v>
      </c>
      <c r="G19" s="429">
        <v>775316.5787465215</v>
      </c>
      <c r="H19" s="437">
        <v>775316.5787465215</v>
      </c>
      <c r="I19" s="52">
        <f t="shared" ref="I19:I72" si="3">H19-G19</f>
        <v>0</v>
      </c>
      <c r="J19" s="52"/>
      <c r="K19" s="113">
        <f t="shared" si="0"/>
        <v>775316.5787465215</v>
      </c>
      <c r="L19" s="54">
        <f t="shared" si="1"/>
        <v>0</v>
      </c>
      <c r="M19" s="113">
        <f t="shared" si="2"/>
        <v>775316.5787465215</v>
      </c>
      <c r="N19" s="54">
        <f>IF(M19&lt;&gt;0,+H19-M19,0)</f>
        <v>0</v>
      </c>
      <c r="O19" s="54">
        <f>+N19-L19</f>
        <v>0</v>
      </c>
      <c r="P19" s="1"/>
    </row>
    <row r="20" spans="2:16" ht="12.5">
      <c r="B20" s="7" t="str">
        <f t="shared" ref="B20:B72" si="4">IF(D20=F19,"","IU")</f>
        <v/>
      </c>
      <c r="C20" s="50">
        <f>IF(D11="","-",+C19+1)</f>
        <v>2018</v>
      </c>
      <c r="D20" s="430">
        <v>5175636.9224806204</v>
      </c>
      <c r="E20" s="429">
        <v>132431.34146341463</v>
      </c>
      <c r="F20" s="430">
        <v>5043205.5810172055</v>
      </c>
      <c r="G20" s="429">
        <v>781808.63149934181</v>
      </c>
      <c r="H20" s="437">
        <v>781808.63149934181</v>
      </c>
      <c r="I20" s="52">
        <f t="shared" si="3"/>
        <v>0</v>
      </c>
      <c r="J20" s="52"/>
      <c r="K20" s="113">
        <f t="shared" si="0"/>
        <v>781808.63149934181</v>
      </c>
      <c r="L20" s="54">
        <f t="shared" si="1"/>
        <v>0</v>
      </c>
      <c r="M20" s="113">
        <f t="shared" si="2"/>
        <v>781808.63149934181</v>
      </c>
      <c r="N20" s="54">
        <f>IF(M20&lt;&gt;0,+H20-M20,0)</f>
        <v>0</v>
      </c>
      <c r="O20" s="54">
        <f>+N20-L20</f>
        <v>0</v>
      </c>
      <c r="P20" s="1"/>
    </row>
    <row r="21" spans="2:16" ht="12.5">
      <c r="B21" s="7" t="str">
        <f t="shared" si="4"/>
        <v/>
      </c>
      <c r="C21" s="50">
        <f>IF(D11="","-",+C20+1)</f>
        <v>2019</v>
      </c>
      <c r="D21" s="430">
        <v>5043205.5810172055</v>
      </c>
      <c r="E21" s="429">
        <v>132431.34146341463</v>
      </c>
      <c r="F21" s="430">
        <v>4910774.2395537905</v>
      </c>
      <c r="G21" s="429">
        <v>764977.38948618842</v>
      </c>
      <c r="H21" s="437">
        <v>764977.38948618842</v>
      </c>
      <c r="I21" s="52">
        <f t="shared" si="3"/>
        <v>0</v>
      </c>
      <c r="J21" s="52"/>
      <c r="K21" s="113">
        <f t="shared" si="0"/>
        <v>764977.38948618842</v>
      </c>
      <c r="L21" s="54">
        <f t="shared" si="1"/>
        <v>0</v>
      </c>
      <c r="M21" s="113">
        <f t="shared" si="2"/>
        <v>764977.38948618842</v>
      </c>
      <c r="N21" s="54">
        <f t="shared" ref="N21:N72" si="5">IF(M21&lt;&gt;0,+H21-M21,0)</f>
        <v>0</v>
      </c>
      <c r="O21" s="54">
        <f t="shared" ref="O21:O72" si="6">+N21-L21</f>
        <v>0</v>
      </c>
      <c r="P21" s="1"/>
    </row>
    <row r="22" spans="2:16" ht="12.5">
      <c r="B22" s="7" t="str">
        <f t="shared" si="4"/>
        <v>IU</v>
      </c>
      <c r="C22" s="50">
        <f>IF(D11="","-",+C21+1)</f>
        <v>2020</v>
      </c>
      <c r="D22" s="430">
        <v>5003500.2395537905</v>
      </c>
      <c r="E22" s="429">
        <v>134692.95121951221</v>
      </c>
      <c r="F22" s="430">
        <v>4868807.2883342784</v>
      </c>
      <c r="G22" s="429">
        <v>639836.49401838449</v>
      </c>
      <c r="H22" s="437">
        <v>639836.49401838449</v>
      </c>
      <c r="I22" s="52">
        <f t="shared" si="3"/>
        <v>0</v>
      </c>
      <c r="J22" s="52"/>
      <c r="K22" s="113">
        <f t="shared" si="0"/>
        <v>639836.49401838449</v>
      </c>
      <c r="L22" s="54">
        <f t="shared" si="1"/>
        <v>0</v>
      </c>
      <c r="M22" s="113">
        <f t="shared" si="2"/>
        <v>639836.49401838449</v>
      </c>
      <c r="N22" s="54">
        <f t="shared" si="5"/>
        <v>0</v>
      </c>
      <c r="O22" s="54">
        <f t="shared" si="6"/>
        <v>0</v>
      </c>
      <c r="P22" s="1"/>
    </row>
    <row r="23" spans="2:16" ht="12.5">
      <c r="B23" s="7" t="str">
        <f t="shared" si="4"/>
        <v>IU</v>
      </c>
      <c r="C23" s="50">
        <f>IF(D11="","-",+C22+1)</f>
        <v>2021</v>
      </c>
      <c r="D23" s="430">
        <v>4874966.8856116468</v>
      </c>
      <c r="E23" s="429">
        <v>131485.97619047618</v>
      </c>
      <c r="F23" s="430">
        <v>4743480.9094211711</v>
      </c>
      <c r="G23" s="429">
        <v>641285.56745480897</v>
      </c>
      <c r="H23" s="437">
        <v>641285.56745480897</v>
      </c>
      <c r="I23" s="52">
        <f t="shared" si="3"/>
        <v>0</v>
      </c>
      <c r="J23" s="52"/>
      <c r="K23" s="113">
        <f t="shared" ref="K23" si="7">G23</f>
        <v>641285.56745480897</v>
      </c>
      <c r="L23" s="54">
        <f t="shared" ref="L23" si="8">IF(K23&lt;&gt;0,+G23-K23,0)</f>
        <v>0</v>
      </c>
      <c r="M23" s="113">
        <f t="shared" ref="M23" si="9">H23</f>
        <v>641285.56745480897</v>
      </c>
      <c r="N23" s="54">
        <f t="shared" si="5"/>
        <v>0</v>
      </c>
      <c r="O23" s="54">
        <f t="shared" si="6"/>
        <v>0</v>
      </c>
      <c r="P23" s="1"/>
    </row>
    <row r="24" spans="2:16" ht="12.5">
      <c r="B24" s="7" t="str">
        <f t="shared" si="4"/>
        <v>IU</v>
      </c>
      <c r="C24" s="50">
        <f>IF(D11="","-",+C23+1)</f>
        <v>2022</v>
      </c>
      <c r="D24" s="430">
        <v>4737321.3121438026</v>
      </c>
      <c r="E24" s="429">
        <v>131485.97619047618</v>
      </c>
      <c r="F24" s="430">
        <v>4605835.3359533269</v>
      </c>
      <c r="G24" s="429">
        <v>656777.38185664476</v>
      </c>
      <c r="H24" s="437">
        <v>656777.38185664476</v>
      </c>
      <c r="I24" s="52">
        <f t="shared" si="3"/>
        <v>0</v>
      </c>
      <c r="J24" s="52"/>
      <c r="K24" s="113">
        <f t="shared" ref="K24" si="10">G24</f>
        <v>656777.38185664476</v>
      </c>
      <c r="L24" s="54">
        <f t="shared" ref="L24" si="11">IF(K24&lt;&gt;0,+G24-K24,0)</f>
        <v>0</v>
      </c>
      <c r="M24" s="113">
        <f t="shared" ref="M24" si="12">H24</f>
        <v>656777.38185664476</v>
      </c>
      <c r="N24" s="54">
        <f t="shared" si="5"/>
        <v>0</v>
      </c>
      <c r="O24" s="54">
        <f t="shared" si="6"/>
        <v>0</v>
      </c>
      <c r="P24" s="1"/>
    </row>
    <row r="25" spans="2:16" ht="12.5">
      <c r="B25" s="7" t="str">
        <f t="shared" si="4"/>
        <v>IU</v>
      </c>
      <c r="C25" s="50">
        <f>IF(D11="","-",+C24+1)</f>
        <v>2023</v>
      </c>
      <c r="D25" s="430">
        <v>4605835.4859533263</v>
      </c>
      <c r="E25" s="429">
        <v>131485.97976190477</v>
      </c>
      <c r="F25" s="430">
        <v>4474349.5061914213</v>
      </c>
      <c r="G25" s="429">
        <v>705021.28192113526</v>
      </c>
      <c r="H25" s="437">
        <v>705021.28192113526</v>
      </c>
      <c r="I25" s="52">
        <f t="shared" si="3"/>
        <v>0</v>
      </c>
      <c r="J25" s="52"/>
      <c r="K25" s="113">
        <f t="shared" ref="K25" si="13">G25</f>
        <v>705021.28192113526</v>
      </c>
      <c r="L25" s="54">
        <f t="shared" ref="L25" si="14">IF(K25&lt;&gt;0,+G25-K25,0)</f>
        <v>0</v>
      </c>
      <c r="M25" s="113">
        <f t="shared" ref="M25" si="15">H25</f>
        <v>705021.28192113526</v>
      </c>
      <c r="N25" s="54">
        <f t="shared" ref="N25" si="16">IF(M25&lt;&gt;0,+H25-M25,0)</f>
        <v>0</v>
      </c>
      <c r="O25" s="54">
        <f t="shared" ref="O25" si="17">+N25-L25</f>
        <v>0</v>
      </c>
      <c r="P25" s="1"/>
    </row>
    <row r="26" spans="2:16" ht="12.5">
      <c r="B26" s="7" t="str">
        <f t="shared" si="4"/>
        <v/>
      </c>
      <c r="C26" s="460">
        <f>IF(D11="","-",+C25+1)</f>
        <v>2024</v>
      </c>
      <c r="D26" s="430">
        <v>4474349.5061914213</v>
      </c>
      <c r="E26" s="429">
        <v>125509.34431818183</v>
      </c>
      <c r="F26" s="430">
        <v>4348840.1618732391</v>
      </c>
      <c r="G26" s="429">
        <v>652814.62084982684</v>
      </c>
      <c r="H26" s="437">
        <v>652814.62084982684</v>
      </c>
      <c r="I26" s="52">
        <f t="shared" si="3"/>
        <v>0</v>
      </c>
      <c r="J26" s="52"/>
      <c r="K26" s="113">
        <f t="shared" ref="K26" si="18">G26</f>
        <v>652814.62084982684</v>
      </c>
      <c r="L26" s="54">
        <f t="shared" ref="L26" si="19">IF(K26&lt;&gt;0,+G26-K26,0)</f>
        <v>0</v>
      </c>
      <c r="M26" s="113">
        <f t="shared" ref="M26" si="20">H26</f>
        <v>652814.62084982684</v>
      </c>
      <c r="N26" s="54">
        <f t="shared" ref="N26" si="21">IF(M26&lt;&gt;0,+H26-M26,0)</f>
        <v>0</v>
      </c>
      <c r="O26" s="54">
        <f t="shared" ref="O26" si="22">+N26-L26</f>
        <v>0</v>
      </c>
      <c r="P26" s="1"/>
    </row>
    <row r="27" spans="2:16" ht="13">
      <c r="B27" s="7" t="str">
        <f t="shared" si="4"/>
        <v/>
      </c>
      <c r="C27" s="459">
        <f>IF(D11="","-",+C26+1)</f>
        <v>2025</v>
      </c>
      <c r="D27" s="430">
        <v>4348840.1618732391</v>
      </c>
      <c r="E27" s="429">
        <v>128428.16627906977</v>
      </c>
      <c r="F27" s="430">
        <v>4220411.995594169</v>
      </c>
      <c r="G27" s="429">
        <v>641410.08709700406</v>
      </c>
      <c r="H27" s="437">
        <v>641410.08709700406</v>
      </c>
      <c r="I27" s="52">
        <f t="shared" si="3"/>
        <v>0</v>
      </c>
      <c r="J27" s="52"/>
      <c r="K27" s="113">
        <f t="shared" ref="K27" si="23">G27</f>
        <v>641410.08709700406</v>
      </c>
      <c r="L27" s="54">
        <f t="shared" ref="L27" si="24">IF(K27&lt;&gt;0,+G27-K27,0)</f>
        <v>0</v>
      </c>
      <c r="M27" s="113">
        <f t="shared" ref="M27" si="25">H27</f>
        <v>641410.08709700406</v>
      </c>
      <c r="N27" s="54">
        <f t="shared" ref="N27" si="26">IF(M27&lt;&gt;0,+H27-M27,0)</f>
        <v>0</v>
      </c>
      <c r="O27" s="54">
        <f t="shared" ref="O27" si="27">+N27-L27</f>
        <v>0</v>
      </c>
      <c r="P27" s="1"/>
    </row>
    <row r="28" spans="2:16" ht="12.5">
      <c r="B28" s="7" t="str">
        <f t="shared" si="4"/>
        <v/>
      </c>
      <c r="C28" s="50">
        <f>IF(D11="","-",+C27+1)</f>
        <v>2026</v>
      </c>
      <c r="D28" s="55">
        <f>IF(F27+SUM(E$17:E27)=D$10,F27,D$10-SUM(E$17:E27))</f>
        <v>4220411.995594169</v>
      </c>
      <c r="E28" s="377">
        <f t="shared" ref="E28:E72" si="28">IF(+$I$14&lt;F27,$I$14,D28)</f>
        <v>134692.9548780488</v>
      </c>
      <c r="F28" s="55">
        <f t="shared" ref="F28:F72" si="29">+D28-E28</f>
        <v>4085719.04071612</v>
      </c>
      <c r="G28" s="378">
        <f t="shared" ref="G28:G50" si="30">+I$12*((D28+F28)/2)+E28</f>
        <v>632291.51020982536</v>
      </c>
      <c r="H28" s="363">
        <f t="shared" ref="H28:H50" si="31">+I$13*((D28+F28)/2)+E28</f>
        <v>632291.51020982536</v>
      </c>
      <c r="I28" s="52">
        <f t="shared" si="3"/>
        <v>0</v>
      </c>
      <c r="J28" s="52"/>
      <c r="K28" s="129"/>
      <c r="L28" s="54">
        <f t="shared" ref="L28:L72" si="32">IF(K28&lt;&gt;0,+G28-K28,0)</f>
        <v>0</v>
      </c>
      <c r="M28" s="129"/>
      <c r="N28" s="54">
        <f t="shared" si="5"/>
        <v>0</v>
      </c>
      <c r="O28" s="54">
        <f t="shared" si="6"/>
        <v>0</v>
      </c>
      <c r="P28" s="1"/>
    </row>
    <row r="29" spans="2:16" ht="12.5">
      <c r="B29" s="7" t="str">
        <f t="shared" si="4"/>
        <v/>
      </c>
      <c r="C29" s="50">
        <f>IF(D11="","-",+C28+1)</f>
        <v>2027</v>
      </c>
      <c r="D29" s="55">
        <f>IF(F28+SUM(E$17:E28)=D$10,F28,D$10-SUM(E$17:E28))</f>
        <v>4085719.04071612</v>
      </c>
      <c r="E29" s="377">
        <f t="shared" si="28"/>
        <v>134692.9548780488</v>
      </c>
      <c r="F29" s="55">
        <f t="shared" si="29"/>
        <v>3951026.0858380711</v>
      </c>
      <c r="G29" s="378">
        <f t="shared" si="30"/>
        <v>616153.30592007993</v>
      </c>
      <c r="H29" s="363">
        <f t="shared" si="31"/>
        <v>616153.30592007993</v>
      </c>
      <c r="I29" s="52">
        <f t="shared" si="3"/>
        <v>0</v>
      </c>
      <c r="J29" s="52"/>
      <c r="K29" s="129"/>
      <c r="L29" s="54">
        <f t="shared" si="32"/>
        <v>0</v>
      </c>
      <c r="M29" s="129"/>
      <c r="N29" s="54">
        <f t="shared" si="5"/>
        <v>0</v>
      </c>
      <c r="O29" s="54">
        <f t="shared" si="6"/>
        <v>0</v>
      </c>
      <c r="P29" s="1"/>
    </row>
    <row r="30" spans="2:16" ht="12.5">
      <c r="B30" s="7" t="str">
        <f t="shared" si="4"/>
        <v/>
      </c>
      <c r="C30" s="50">
        <f>IF(D11="","-",+C29+1)</f>
        <v>2028</v>
      </c>
      <c r="D30" s="55">
        <f>IF(F29+SUM(E$17:E29)=D$10,F29,D$10-SUM(E$17:E29))</f>
        <v>3951026.0858380711</v>
      </c>
      <c r="E30" s="377">
        <f t="shared" si="28"/>
        <v>134692.9548780488</v>
      </c>
      <c r="F30" s="55">
        <f t="shared" si="29"/>
        <v>3816333.1309600221</v>
      </c>
      <c r="G30" s="378">
        <f t="shared" si="30"/>
        <v>600015.10163033451</v>
      </c>
      <c r="H30" s="363">
        <f t="shared" si="31"/>
        <v>600015.10163033451</v>
      </c>
      <c r="I30" s="52">
        <f t="shared" si="3"/>
        <v>0</v>
      </c>
      <c r="J30" s="52"/>
      <c r="K30" s="129"/>
      <c r="L30" s="54">
        <f t="shared" si="32"/>
        <v>0</v>
      </c>
      <c r="M30" s="129"/>
      <c r="N30" s="54">
        <f t="shared" si="5"/>
        <v>0</v>
      </c>
      <c r="O30" s="54">
        <f t="shared" si="6"/>
        <v>0</v>
      </c>
      <c r="P30" s="1"/>
    </row>
    <row r="31" spans="2:16" ht="12.5">
      <c r="B31" s="7" t="str">
        <f t="shared" si="4"/>
        <v/>
      </c>
      <c r="C31" s="50">
        <f>IF(D11="","-",+C30+1)</f>
        <v>2029</v>
      </c>
      <c r="D31" s="55">
        <f>IF(F30+SUM(E$17:E30)=D$10,F30,D$10-SUM(E$17:E30))</f>
        <v>3816333.1309600221</v>
      </c>
      <c r="E31" s="377">
        <f t="shared" si="28"/>
        <v>134692.9548780488</v>
      </c>
      <c r="F31" s="55">
        <f t="shared" si="29"/>
        <v>3681640.1760819731</v>
      </c>
      <c r="G31" s="378">
        <f t="shared" si="30"/>
        <v>583876.89734058897</v>
      </c>
      <c r="H31" s="363">
        <f t="shared" si="31"/>
        <v>583876.89734058897</v>
      </c>
      <c r="I31" s="52">
        <f t="shared" si="3"/>
        <v>0</v>
      </c>
      <c r="J31" s="52"/>
      <c r="K31" s="129"/>
      <c r="L31" s="54">
        <f t="shared" si="32"/>
        <v>0</v>
      </c>
      <c r="M31" s="129"/>
      <c r="N31" s="54">
        <f t="shared" si="5"/>
        <v>0</v>
      </c>
      <c r="O31" s="54">
        <f t="shared" si="6"/>
        <v>0</v>
      </c>
      <c r="P31" s="1"/>
    </row>
    <row r="32" spans="2:16" ht="12.5">
      <c r="B32" s="7" t="str">
        <f t="shared" si="4"/>
        <v/>
      </c>
      <c r="C32" s="50">
        <f>IF(D11="","-",+C31+1)</f>
        <v>2030</v>
      </c>
      <c r="D32" s="55">
        <f>IF(F31+SUM(E$17:E31)=D$10,F31,D$10-SUM(E$17:E31))</f>
        <v>3681640.1760819731</v>
      </c>
      <c r="E32" s="377">
        <f t="shared" si="28"/>
        <v>134692.9548780488</v>
      </c>
      <c r="F32" s="55">
        <f t="shared" si="29"/>
        <v>3546947.2212039242</v>
      </c>
      <c r="G32" s="378">
        <f t="shared" si="30"/>
        <v>567738.69305084355</v>
      </c>
      <c r="H32" s="363">
        <f t="shared" si="31"/>
        <v>567738.69305084355</v>
      </c>
      <c r="I32" s="52">
        <f t="shared" si="3"/>
        <v>0</v>
      </c>
      <c r="J32" s="52"/>
      <c r="K32" s="129"/>
      <c r="L32" s="54">
        <f t="shared" si="32"/>
        <v>0</v>
      </c>
      <c r="M32" s="129"/>
      <c r="N32" s="54">
        <f t="shared" si="5"/>
        <v>0</v>
      </c>
      <c r="O32" s="54">
        <f t="shared" si="6"/>
        <v>0</v>
      </c>
      <c r="P32" s="1"/>
    </row>
    <row r="33" spans="2:16" ht="12.5">
      <c r="B33" s="7" t="str">
        <f t="shared" si="4"/>
        <v/>
      </c>
      <c r="C33" s="50">
        <f>IF(D11="","-",+C32+1)</f>
        <v>2031</v>
      </c>
      <c r="D33" s="55">
        <f>IF(F32+SUM(E$17:E32)=D$10,F32,D$10-SUM(E$17:E32))</f>
        <v>3546947.2212039242</v>
      </c>
      <c r="E33" s="377">
        <f t="shared" si="28"/>
        <v>134692.9548780488</v>
      </c>
      <c r="F33" s="55">
        <f t="shared" si="29"/>
        <v>3412254.2663258752</v>
      </c>
      <c r="G33" s="378">
        <f t="shared" si="30"/>
        <v>551600.48876109812</v>
      </c>
      <c r="H33" s="363">
        <f t="shared" si="31"/>
        <v>551600.48876109812</v>
      </c>
      <c r="I33" s="52">
        <f t="shared" si="3"/>
        <v>0</v>
      </c>
      <c r="J33" s="52"/>
      <c r="K33" s="129"/>
      <c r="L33" s="54">
        <f t="shared" si="32"/>
        <v>0</v>
      </c>
      <c r="M33" s="129"/>
      <c r="N33" s="54">
        <f t="shared" si="5"/>
        <v>0</v>
      </c>
      <c r="O33" s="54">
        <f t="shared" si="6"/>
        <v>0</v>
      </c>
      <c r="P33" s="1"/>
    </row>
    <row r="34" spans="2:16" ht="12.5">
      <c r="B34" s="7" t="str">
        <f t="shared" si="4"/>
        <v/>
      </c>
      <c r="C34" s="50">
        <f>IF(D11="","-",+C33+1)</f>
        <v>2032</v>
      </c>
      <c r="D34" s="55">
        <f>IF(F33+SUM(E$17:E33)=D$10,F33,D$10-SUM(E$17:E33))</f>
        <v>3412254.2663258752</v>
      </c>
      <c r="E34" s="377">
        <f t="shared" si="28"/>
        <v>134692.9548780488</v>
      </c>
      <c r="F34" s="55">
        <f t="shared" si="29"/>
        <v>3277561.3114478262</v>
      </c>
      <c r="G34" s="378">
        <f t="shared" si="30"/>
        <v>535462.28447135258</v>
      </c>
      <c r="H34" s="363">
        <f t="shared" si="31"/>
        <v>535462.28447135258</v>
      </c>
      <c r="I34" s="52">
        <f t="shared" si="3"/>
        <v>0</v>
      </c>
      <c r="J34" s="52"/>
      <c r="K34" s="129"/>
      <c r="L34" s="54">
        <f t="shared" si="32"/>
        <v>0</v>
      </c>
      <c r="M34" s="129"/>
      <c r="N34" s="54">
        <f t="shared" si="5"/>
        <v>0</v>
      </c>
      <c r="O34" s="54">
        <f t="shared" si="6"/>
        <v>0</v>
      </c>
      <c r="P34" s="1"/>
    </row>
    <row r="35" spans="2:16" ht="12.5">
      <c r="B35" s="7" t="str">
        <f t="shared" si="4"/>
        <v/>
      </c>
      <c r="C35" s="50">
        <f>IF(D11="","-",+C34+1)</f>
        <v>2033</v>
      </c>
      <c r="D35" s="55">
        <f>IF(F34+SUM(E$17:E34)=D$10,F34,D$10-SUM(E$17:E34))</f>
        <v>3277561.3114478262</v>
      </c>
      <c r="E35" s="377">
        <f t="shared" si="28"/>
        <v>134692.9548780488</v>
      </c>
      <c r="F35" s="55">
        <f t="shared" si="29"/>
        <v>3142868.3565697772</v>
      </c>
      <c r="G35" s="378">
        <f t="shared" si="30"/>
        <v>519324.0801816071</v>
      </c>
      <c r="H35" s="363">
        <f t="shared" si="31"/>
        <v>519324.0801816071</v>
      </c>
      <c r="I35" s="52">
        <f t="shared" si="3"/>
        <v>0</v>
      </c>
      <c r="J35" s="52"/>
      <c r="K35" s="129"/>
      <c r="L35" s="54">
        <f t="shared" si="32"/>
        <v>0</v>
      </c>
      <c r="M35" s="129"/>
      <c r="N35" s="54">
        <f t="shared" si="5"/>
        <v>0</v>
      </c>
      <c r="O35" s="54">
        <f t="shared" si="6"/>
        <v>0</v>
      </c>
      <c r="P35" s="1"/>
    </row>
    <row r="36" spans="2:16" ht="12.5">
      <c r="B36" s="7" t="str">
        <f t="shared" si="4"/>
        <v/>
      </c>
      <c r="C36" s="50">
        <f>IF(D11="","-",+C35+1)</f>
        <v>2034</v>
      </c>
      <c r="D36" s="55">
        <f>IF(F35+SUM(E$17:E35)=D$10,F35,D$10-SUM(E$17:E35))</f>
        <v>3142868.3565697772</v>
      </c>
      <c r="E36" s="377">
        <f t="shared" si="28"/>
        <v>134692.9548780488</v>
      </c>
      <c r="F36" s="55">
        <f t="shared" si="29"/>
        <v>3008175.4016917283</v>
      </c>
      <c r="G36" s="378">
        <f t="shared" si="30"/>
        <v>503185.87589186162</v>
      </c>
      <c r="H36" s="363">
        <f t="shared" si="31"/>
        <v>503185.87589186162</v>
      </c>
      <c r="I36" s="52">
        <f t="shared" si="3"/>
        <v>0</v>
      </c>
      <c r="J36" s="52"/>
      <c r="K36" s="129"/>
      <c r="L36" s="54">
        <f t="shared" si="32"/>
        <v>0</v>
      </c>
      <c r="M36" s="129"/>
      <c r="N36" s="54">
        <f t="shared" si="5"/>
        <v>0</v>
      </c>
      <c r="O36" s="54">
        <f t="shared" si="6"/>
        <v>0</v>
      </c>
      <c r="P36" s="1"/>
    </row>
    <row r="37" spans="2:16" ht="12.5">
      <c r="B37" s="7" t="str">
        <f t="shared" si="4"/>
        <v/>
      </c>
      <c r="C37" s="50">
        <f>IF(D11="","-",+C36+1)</f>
        <v>2035</v>
      </c>
      <c r="D37" s="55">
        <f>IF(F36+SUM(E$17:E36)=D$10,F36,D$10-SUM(E$17:E36))</f>
        <v>3008175.4016917283</v>
      </c>
      <c r="E37" s="377">
        <f t="shared" si="28"/>
        <v>134692.9548780488</v>
      </c>
      <c r="F37" s="55">
        <f t="shared" si="29"/>
        <v>2873482.4468136793</v>
      </c>
      <c r="G37" s="378">
        <f t="shared" si="30"/>
        <v>487047.6716021162</v>
      </c>
      <c r="H37" s="363">
        <f t="shared" si="31"/>
        <v>487047.6716021162</v>
      </c>
      <c r="I37" s="52">
        <f t="shared" si="3"/>
        <v>0</v>
      </c>
      <c r="J37" s="52"/>
      <c r="K37" s="129"/>
      <c r="L37" s="54">
        <f t="shared" si="32"/>
        <v>0</v>
      </c>
      <c r="M37" s="129"/>
      <c r="N37" s="54">
        <f t="shared" si="5"/>
        <v>0</v>
      </c>
      <c r="O37" s="54">
        <f t="shared" si="6"/>
        <v>0</v>
      </c>
      <c r="P37" s="1"/>
    </row>
    <row r="38" spans="2:16" ht="12.5">
      <c r="B38" s="7" t="str">
        <f t="shared" si="4"/>
        <v/>
      </c>
      <c r="C38" s="50">
        <f>IF(D11="","-",+C37+1)</f>
        <v>2036</v>
      </c>
      <c r="D38" s="55">
        <f>IF(F37+SUM(E$17:E37)=D$10,F37,D$10-SUM(E$17:E37))</f>
        <v>2873482.4468136793</v>
      </c>
      <c r="E38" s="377">
        <f t="shared" si="28"/>
        <v>134692.9548780488</v>
      </c>
      <c r="F38" s="55">
        <f t="shared" si="29"/>
        <v>2738789.4919356303</v>
      </c>
      <c r="G38" s="378">
        <f t="shared" si="30"/>
        <v>470909.46731237072</v>
      </c>
      <c r="H38" s="363">
        <f t="shared" si="31"/>
        <v>470909.46731237072</v>
      </c>
      <c r="I38" s="52">
        <f t="shared" si="3"/>
        <v>0</v>
      </c>
      <c r="J38" s="52"/>
      <c r="K38" s="129"/>
      <c r="L38" s="54">
        <f t="shared" si="32"/>
        <v>0</v>
      </c>
      <c r="M38" s="129"/>
      <c r="N38" s="54">
        <f t="shared" si="5"/>
        <v>0</v>
      </c>
      <c r="O38" s="54">
        <f t="shared" si="6"/>
        <v>0</v>
      </c>
      <c r="P38" s="1"/>
    </row>
    <row r="39" spans="2:16" ht="12.5">
      <c r="B39" s="7" t="str">
        <f t="shared" si="4"/>
        <v/>
      </c>
      <c r="C39" s="50">
        <f>IF(D11="","-",+C38+1)</f>
        <v>2037</v>
      </c>
      <c r="D39" s="55">
        <f>IF(F38+SUM(E$17:E38)=D$10,F38,D$10-SUM(E$17:E38))</f>
        <v>2738789.4919356303</v>
      </c>
      <c r="E39" s="377">
        <f t="shared" si="28"/>
        <v>134692.9548780488</v>
      </c>
      <c r="F39" s="55">
        <f t="shared" si="29"/>
        <v>2604096.5370575814</v>
      </c>
      <c r="G39" s="378">
        <f t="shared" si="30"/>
        <v>454771.26302262524</v>
      </c>
      <c r="H39" s="363">
        <f t="shared" si="31"/>
        <v>454771.26302262524</v>
      </c>
      <c r="I39" s="52">
        <f t="shared" si="3"/>
        <v>0</v>
      </c>
      <c r="J39" s="52"/>
      <c r="K39" s="129"/>
      <c r="L39" s="54">
        <f t="shared" si="32"/>
        <v>0</v>
      </c>
      <c r="M39" s="129"/>
      <c r="N39" s="54">
        <f t="shared" si="5"/>
        <v>0</v>
      </c>
      <c r="O39" s="54">
        <f t="shared" si="6"/>
        <v>0</v>
      </c>
      <c r="P39" s="1"/>
    </row>
    <row r="40" spans="2:16" ht="12.5">
      <c r="B40" s="7" t="str">
        <f t="shared" si="4"/>
        <v/>
      </c>
      <c r="C40" s="50">
        <f>IF(D11="","-",+C39+1)</f>
        <v>2038</v>
      </c>
      <c r="D40" s="55">
        <f>IF(F39+SUM(E$17:E39)=D$10,F39,D$10-SUM(E$17:E39))</f>
        <v>2604096.5370575814</v>
      </c>
      <c r="E40" s="377">
        <f t="shared" si="28"/>
        <v>134692.9548780488</v>
      </c>
      <c r="F40" s="55">
        <f t="shared" si="29"/>
        <v>2469403.5821795324</v>
      </c>
      <c r="G40" s="378">
        <f t="shared" si="30"/>
        <v>438633.05873287976</v>
      </c>
      <c r="H40" s="363">
        <f t="shared" si="31"/>
        <v>438633.05873287976</v>
      </c>
      <c r="I40" s="52">
        <f t="shared" si="3"/>
        <v>0</v>
      </c>
      <c r="J40" s="52"/>
      <c r="K40" s="129"/>
      <c r="L40" s="54">
        <f t="shared" si="32"/>
        <v>0</v>
      </c>
      <c r="M40" s="129"/>
      <c r="N40" s="54">
        <f t="shared" si="5"/>
        <v>0</v>
      </c>
      <c r="O40" s="54">
        <f t="shared" si="6"/>
        <v>0</v>
      </c>
      <c r="P40" s="1"/>
    </row>
    <row r="41" spans="2:16" ht="12.5">
      <c r="B41" s="7" t="str">
        <f t="shared" si="4"/>
        <v/>
      </c>
      <c r="C41" s="50">
        <f>IF(D11="","-",+C40+1)</f>
        <v>2039</v>
      </c>
      <c r="D41" s="55">
        <f>IF(F40+SUM(E$17:E40)=D$10,F40,D$10-SUM(E$17:E40))</f>
        <v>2469403.5821795324</v>
      </c>
      <c r="E41" s="377">
        <f t="shared" si="28"/>
        <v>134692.9548780488</v>
      </c>
      <c r="F41" s="55">
        <f t="shared" si="29"/>
        <v>2334710.6273014834</v>
      </c>
      <c r="G41" s="378">
        <f t="shared" si="30"/>
        <v>422494.85444313433</v>
      </c>
      <c r="H41" s="363">
        <f t="shared" si="31"/>
        <v>422494.85444313433</v>
      </c>
      <c r="I41" s="52">
        <f t="shared" si="3"/>
        <v>0</v>
      </c>
      <c r="J41" s="52"/>
      <c r="K41" s="129"/>
      <c r="L41" s="54">
        <f t="shared" si="32"/>
        <v>0</v>
      </c>
      <c r="M41" s="129"/>
      <c r="N41" s="54">
        <f t="shared" si="5"/>
        <v>0</v>
      </c>
      <c r="O41" s="54">
        <f t="shared" si="6"/>
        <v>0</v>
      </c>
      <c r="P41" s="1"/>
    </row>
    <row r="42" spans="2:16" ht="12.5">
      <c r="B42" s="7" t="str">
        <f t="shared" si="4"/>
        <v/>
      </c>
      <c r="C42" s="50">
        <f>IF(D11="","-",+C41+1)</f>
        <v>2040</v>
      </c>
      <c r="D42" s="55">
        <f>IF(F41+SUM(E$17:E41)=D$10,F41,D$10-SUM(E$17:E41))</f>
        <v>2334710.6273014834</v>
      </c>
      <c r="E42" s="377">
        <f t="shared" si="28"/>
        <v>134692.9548780488</v>
      </c>
      <c r="F42" s="55">
        <f t="shared" si="29"/>
        <v>2200017.6724234344</v>
      </c>
      <c r="G42" s="378">
        <f t="shared" si="30"/>
        <v>406356.65015338885</v>
      </c>
      <c r="H42" s="363">
        <f t="shared" si="31"/>
        <v>406356.65015338885</v>
      </c>
      <c r="I42" s="52">
        <f t="shared" si="3"/>
        <v>0</v>
      </c>
      <c r="J42" s="52"/>
      <c r="K42" s="129"/>
      <c r="L42" s="54">
        <f t="shared" si="32"/>
        <v>0</v>
      </c>
      <c r="M42" s="129"/>
      <c r="N42" s="54">
        <f t="shared" si="5"/>
        <v>0</v>
      </c>
      <c r="O42" s="54">
        <f t="shared" si="6"/>
        <v>0</v>
      </c>
      <c r="P42" s="1"/>
    </row>
    <row r="43" spans="2:16" ht="12.5">
      <c r="B43" s="7" t="str">
        <f t="shared" si="4"/>
        <v/>
      </c>
      <c r="C43" s="50">
        <f>IF(D11="","-",+C42+1)</f>
        <v>2041</v>
      </c>
      <c r="D43" s="55">
        <f>IF(F42+SUM(E$17:E42)=D$10,F42,D$10-SUM(E$17:E42))</f>
        <v>2200017.6724234344</v>
      </c>
      <c r="E43" s="377">
        <f t="shared" si="28"/>
        <v>134692.9548780488</v>
      </c>
      <c r="F43" s="55">
        <f t="shared" si="29"/>
        <v>2065324.7175453857</v>
      </c>
      <c r="G43" s="378">
        <f t="shared" si="30"/>
        <v>390218.44586364337</v>
      </c>
      <c r="H43" s="363">
        <f t="shared" si="31"/>
        <v>390218.44586364337</v>
      </c>
      <c r="I43" s="52">
        <f t="shared" si="3"/>
        <v>0</v>
      </c>
      <c r="J43" s="52"/>
      <c r="K43" s="129"/>
      <c r="L43" s="54">
        <f t="shared" si="32"/>
        <v>0</v>
      </c>
      <c r="M43" s="129"/>
      <c r="N43" s="54">
        <f t="shared" si="5"/>
        <v>0</v>
      </c>
      <c r="O43" s="54">
        <f t="shared" si="6"/>
        <v>0</v>
      </c>
      <c r="P43" s="1"/>
    </row>
    <row r="44" spans="2:16" ht="12.5">
      <c r="B44" s="7" t="str">
        <f t="shared" si="4"/>
        <v/>
      </c>
      <c r="C44" s="50">
        <f>IF(D11="","-",+C43+1)</f>
        <v>2042</v>
      </c>
      <c r="D44" s="55">
        <f>IF(F43+SUM(E$17:E43)=D$10,F43,D$10-SUM(E$17:E43))</f>
        <v>2065324.7175453857</v>
      </c>
      <c r="E44" s="377">
        <f t="shared" si="28"/>
        <v>134692.9548780488</v>
      </c>
      <c r="F44" s="55">
        <f t="shared" si="29"/>
        <v>1930631.762667337</v>
      </c>
      <c r="G44" s="378">
        <f t="shared" si="30"/>
        <v>374080.24157389795</v>
      </c>
      <c r="H44" s="363">
        <f t="shared" si="31"/>
        <v>374080.24157389795</v>
      </c>
      <c r="I44" s="52">
        <f t="shared" si="3"/>
        <v>0</v>
      </c>
      <c r="J44" s="52"/>
      <c r="K44" s="129"/>
      <c r="L44" s="54">
        <f t="shared" si="32"/>
        <v>0</v>
      </c>
      <c r="M44" s="129"/>
      <c r="N44" s="54">
        <f t="shared" si="5"/>
        <v>0</v>
      </c>
      <c r="O44" s="54">
        <f t="shared" si="6"/>
        <v>0</v>
      </c>
      <c r="P44" s="1"/>
    </row>
    <row r="45" spans="2:16" ht="12.5">
      <c r="B45" s="7" t="str">
        <f t="shared" si="4"/>
        <v/>
      </c>
      <c r="C45" s="50">
        <f>IF(D11="","-",+C44+1)</f>
        <v>2043</v>
      </c>
      <c r="D45" s="55">
        <f>IF(F44+SUM(E$17:E44)=D$10,F44,D$10-SUM(E$17:E44))</f>
        <v>1930631.762667337</v>
      </c>
      <c r="E45" s="377">
        <f t="shared" si="28"/>
        <v>134692.9548780488</v>
      </c>
      <c r="F45" s="55">
        <f t="shared" si="29"/>
        <v>1795938.8077892882</v>
      </c>
      <c r="G45" s="378">
        <f t="shared" si="30"/>
        <v>357942.03728415247</v>
      </c>
      <c r="H45" s="363">
        <f t="shared" si="31"/>
        <v>357942.03728415247</v>
      </c>
      <c r="I45" s="52">
        <f t="shared" si="3"/>
        <v>0</v>
      </c>
      <c r="J45" s="52"/>
      <c r="K45" s="129"/>
      <c r="L45" s="54">
        <f t="shared" si="32"/>
        <v>0</v>
      </c>
      <c r="M45" s="129"/>
      <c r="N45" s="54">
        <f t="shared" si="5"/>
        <v>0</v>
      </c>
      <c r="O45" s="54">
        <f t="shared" si="6"/>
        <v>0</v>
      </c>
      <c r="P45" s="1"/>
    </row>
    <row r="46" spans="2:16" ht="12.5">
      <c r="B46" s="7" t="str">
        <f t="shared" si="4"/>
        <v/>
      </c>
      <c r="C46" s="50">
        <f>IF(D11="","-",+C45+1)</f>
        <v>2044</v>
      </c>
      <c r="D46" s="55">
        <f>IF(F45+SUM(E$17:E45)=D$10,F45,D$10-SUM(E$17:E45))</f>
        <v>1795938.8077892882</v>
      </c>
      <c r="E46" s="377">
        <f t="shared" si="28"/>
        <v>134692.9548780488</v>
      </c>
      <c r="F46" s="55">
        <f t="shared" si="29"/>
        <v>1661245.8529112395</v>
      </c>
      <c r="G46" s="378">
        <f t="shared" si="30"/>
        <v>341803.83299440704</v>
      </c>
      <c r="H46" s="363">
        <f t="shared" si="31"/>
        <v>341803.83299440704</v>
      </c>
      <c r="I46" s="52">
        <f t="shared" si="3"/>
        <v>0</v>
      </c>
      <c r="J46" s="52"/>
      <c r="K46" s="129"/>
      <c r="L46" s="54">
        <f t="shared" si="32"/>
        <v>0</v>
      </c>
      <c r="M46" s="129"/>
      <c r="N46" s="54">
        <f t="shared" si="5"/>
        <v>0</v>
      </c>
      <c r="O46" s="54">
        <f t="shared" si="6"/>
        <v>0</v>
      </c>
      <c r="P46" s="1"/>
    </row>
    <row r="47" spans="2:16" ht="12.5">
      <c r="B47" s="7" t="str">
        <f t="shared" si="4"/>
        <v/>
      </c>
      <c r="C47" s="50">
        <f>IF(D11="","-",+C46+1)</f>
        <v>2045</v>
      </c>
      <c r="D47" s="55">
        <f>IF(F46+SUM(E$17:E46)=D$10,F46,D$10-SUM(E$17:E46))</f>
        <v>1661245.8529112395</v>
      </c>
      <c r="E47" s="377">
        <f t="shared" si="28"/>
        <v>134692.9548780488</v>
      </c>
      <c r="F47" s="55">
        <f t="shared" si="29"/>
        <v>1526552.8980331908</v>
      </c>
      <c r="G47" s="378">
        <f t="shared" si="30"/>
        <v>325665.62870466162</v>
      </c>
      <c r="H47" s="363">
        <f t="shared" si="31"/>
        <v>325665.62870466162</v>
      </c>
      <c r="I47" s="52">
        <f t="shared" si="3"/>
        <v>0</v>
      </c>
      <c r="J47" s="52"/>
      <c r="K47" s="129"/>
      <c r="L47" s="54">
        <f t="shared" si="32"/>
        <v>0</v>
      </c>
      <c r="M47" s="129"/>
      <c r="N47" s="54">
        <f t="shared" si="5"/>
        <v>0</v>
      </c>
      <c r="O47" s="54">
        <f t="shared" si="6"/>
        <v>0</v>
      </c>
      <c r="P47" s="1"/>
    </row>
    <row r="48" spans="2:16" ht="12.5">
      <c r="B48" s="7" t="str">
        <f t="shared" si="4"/>
        <v/>
      </c>
      <c r="C48" s="50">
        <f>IF(D11="","-",+C47+1)</f>
        <v>2046</v>
      </c>
      <c r="D48" s="55">
        <f>IF(F47+SUM(E$17:E47)=D$10,F47,D$10-SUM(E$17:E47))</f>
        <v>1526552.8980331908</v>
      </c>
      <c r="E48" s="377">
        <f t="shared" si="28"/>
        <v>134692.9548780488</v>
      </c>
      <c r="F48" s="55">
        <f t="shared" si="29"/>
        <v>1391859.943155142</v>
      </c>
      <c r="G48" s="378">
        <f t="shared" si="30"/>
        <v>309527.4244149162</v>
      </c>
      <c r="H48" s="363">
        <f t="shared" si="31"/>
        <v>309527.4244149162</v>
      </c>
      <c r="I48" s="52">
        <f t="shared" si="3"/>
        <v>0</v>
      </c>
      <c r="J48" s="52"/>
      <c r="K48" s="129"/>
      <c r="L48" s="54">
        <f t="shared" si="32"/>
        <v>0</v>
      </c>
      <c r="M48" s="129"/>
      <c r="N48" s="54">
        <f t="shared" si="5"/>
        <v>0</v>
      </c>
      <c r="O48" s="54">
        <f t="shared" si="6"/>
        <v>0</v>
      </c>
      <c r="P48" s="1"/>
    </row>
    <row r="49" spans="2:16" ht="12.5">
      <c r="B49" s="7" t="str">
        <f t="shared" si="4"/>
        <v/>
      </c>
      <c r="C49" s="50">
        <f>IF(D11="","-",+C48+1)</f>
        <v>2047</v>
      </c>
      <c r="D49" s="55">
        <f>IF(F48+SUM(E$17:E48)=D$10,F48,D$10-SUM(E$17:E48))</f>
        <v>1391859.943155142</v>
      </c>
      <c r="E49" s="377">
        <f t="shared" si="28"/>
        <v>134692.9548780488</v>
      </c>
      <c r="F49" s="55">
        <f t="shared" si="29"/>
        <v>1257166.9882770933</v>
      </c>
      <c r="G49" s="378">
        <f t="shared" si="30"/>
        <v>293389.22012517072</v>
      </c>
      <c r="H49" s="363">
        <f t="shared" si="31"/>
        <v>293389.22012517072</v>
      </c>
      <c r="I49" s="52">
        <f t="shared" si="3"/>
        <v>0</v>
      </c>
      <c r="J49" s="52"/>
      <c r="K49" s="129"/>
      <c r="L49" s="54">
        <f t="shared" si="32"/>
        <v>0</v>
      </c>
      <c r="M49" s="129"/>
      <c r="N49" s="54">
        <f t="shared" si="5"/>
        <v>0</v>
      </c>
      <c r="O49" s="54">
        <f t="shared" si="6"/>
        <v>0</v>
      </c>
      <c r="P49" s="1"/>
    </row>
    <row r="50" spans="2:16" ht="12.5">
      <c r="B50" s="7" t="str">
        <f t="shared" si="4"/>
        <v/>
      </c>
      <c r="C50" s="50">
        <f>IF(D11="","-",+C49+1)</f>
        <v>2048</v>
      </c>
      <c r="D50" s="55">
        <f>IF(F49+SUM(E$17:E49)=D$10,F49,D$10-SUM(E$17:E49))</f>
        <v>1257166.9882770933</v>
      </c>
      <c r="E50" s="377">
        <f t="shared" si="28"/>
        <v>134692.9548780488</v>
      </c>
      <c r="F50" s="55">
        <f t="shared" si="29"/>
        <v>1122474.0333990445</v>
      </c>
      <c r="G50" s="378">
        <f t="shared" si="30"/>
        <v>277251.01583542535</v>
      </c>
      <c r="H50" s="363">
        <f t="shared" si="31"/>
        <v>277251.01583542535</v>
      </c>
      <c r="I50" s="52">
        <f t="shared" si="3"/>
        <v>0</v>
      </c>
      <c r="J50" s="52"/>
      <c r="K50" s="129"/>
      <c r="L50" s="54">
        <f t="shared" si="32"/>
        <v>0</v>
      </c>
      <c r="M50" s="129"/>
      <c r="N50" s="54">
        <f t="shared" si="5"/>
        <v>0</v>
      </c>
      <c r="O50" s="54">
        <f t="shared" si="6"/>
        <v>0</v>
      </c>
      <c r="P50" s="1"/>
    </row>
    <row r="51" spans="2:16" ht="12.5">
      <c r="B51" s="7" t="str">
        <f t="shared" si="4"/>
        <v/>
      </c>
      <c r="C51" s="50">
        <f>IF(D11="","-",+C50+1)</f>
        <v>2049</v>
      </c>
      <c r="D51" s="55">
        <f>IF(F50+SUM(E$17:E50)=D$10,F50,D$10-SUM(E$17:E50))</f>
        <v>1122474.0333990445</v>
      </c>
      <c r="E51" s="377">
        <f t="shared" si="28"/>
        <v>134692.9548780488</v>
      </c>
      <c r="F51" s="55">
        <f t="shared" si="29"/>
        <v>987781.0785209958</v>
      </c>
      <c r="G51" s="378">
        <f t="shared" ref="G51:G72" si="33">+I$12*((D51+F51)/2)+E51</f>
        <v>261112.81154567984</v>
      </c>
      <c r="H51" s="363">
        <f t="shared" ref="H51:H72" si="34">+I$13*((D51+F51)/2)+E51</f>
        <v>261112.81154567984</v>
      </c>
      <c r="I51" s="52">
        <f t="shared" si="3"/>
        <v>0</v>
      </c>
      <c r="J51" s="52"/>
      <c r="K51" s="129"/>
      <c r="L51" s="54">
        <f t="shared" si="32"/>
        <v>0</v>
      </c>
      <c r="M51" s="129"/>
      <c r="N51" s="54">
        <f t="shared" si="5"/>
        <v>0</v>
      </c>
      <c r="O51" s="54">
        <f t="shared" si="6"/>
        <v>0</v>
      </c>
      <c r="P51" s="1"/>
    </row>
    <row r="52" spans="2:16" ht="12.5">
      <c r="B52" s="7" t="str">
        <f t="shared" si="4"/>
        <v/>
      </c>
      <c r="C52" s="50">
        <f>IF(D11="","-",+C51+1)</f>
        <v>2050</v>
      </c>
      <c r="D52" s="55">
        <f>IF(F51+SUM(E$17:E51)=D$10,F51,D$10-SUM(E$17:E51))</f>
        <v>987781.0785209958</v>
      </c>
      <c r="E52" s="377">
        <f t="shared" si="28"/>
        <v>134692.9548780488</v>
      </c>
      <c r="F52" s="55">
        <f t="shared" si="29"/>
        <v>853088.12364294706</v>
      </c>
      <c r="G52" s="378">
        <f t="shared" si="33"/>
        <v>244974.60725593442</v>
      </c>
      <c r="H52" s="363">
        <f t="shared" si="34"/>
        <v>244974.60725593442</v>
      </c>
      <c r="I52" s="52">
        <f t="shared" si="3"/>
        <v>0</v>
      </c>
      <c r="J52" s="52"/>
      <c r="K52" s="129"/>
      <c r="L52" s="54">
        <f t="shared" si="32"/>
        <v>0</v>
      </c>
      <c r="M52" s="129"/>
      <c r="N52" s="54">
        <f t="shared" si="5"/>
        <v>0</v>
      </c>
      <c r="O52" s="54">
        <f t="shared" si="6"/>
        <v>0</v>
      </c>
      <c r="P52" s="1"/>
    </row>
    <row r="53" spans="2:16" ht="12.5">
      <c r="B53" s="7" t="str">
        <f t="shared" si="4"/>
        <v/>
      </c>
      <c r="C53" s="50">
        <f>IF(D11="","-",+C52+1)</f>
        <v>2051</v>
      </c>
      <c r="D53" s="55">
        <f>IF(F52+SUM(E$17:E52)=D$10,F52,D$10-SUM(E$17:E52))</f>
        <v>853088.12364294706</v>
      </c>
      <c r="E53" s="377">
        <f t="shared" si="28"/>
        <v>134692.9548780488</v>
      </c>
      <c r="F53" s="55">
        <f t="shared" si="29"/>
        <v>718395.16876489832</v>
      </c>
      <c r="G53" s="378">
        <f t="shared" si="33"/>
        <v>228836.40296618897</v>
      </c>
      <c r="H53" s="363">
        <f t="shared" si="34"/>
        <v>228836.40296618897</v>
      </c>
      <c r="I53" s="52">
        <f t="shared" si="3"/>
        <v>0</v>
      </c>
      <c r="J53" s="52"/>
      <c r="K53" s="129"/>
      <c r="L53" s="54">
        <f t="shared" si="32"/>
        <v>0</v>
      </c>
      <c r="M53" s="129"/>
      <c r="N53" s="54">
        <f t="shared" si="5"/>
        <v>0</v>
      </c>
      <c r="O53" s="54">
        <f t="shared" si="6"/>
        <v>0</v>
      </c>
      <c r="P53" s="1"/>
    </row>
    <row r="54" spans="2:16" ht="12.5">
      <c r="B54" s="7" t="str">
        <f t="shared" si="4"/>
        <v/>
      </c>
      <c r="C54" s="50">
        <f>IF(D11="","-",+C53+1)</f>
        <v>2052</v>
      </c>
      <c r="D54" s="55">
        <f>IF(F53+SUM(E$17:E53)=D$10,F53,D$10-SUM(E$17:E53))</f>
        <v>718395.16876489832</v>
      </c>
      <c r="E54" s="377">
        <f t="shared" si="28"/>
        <v>134692.9548780488</v>
      </c>
      <c r="F54" s="55">
        <f t="shared" si="29"/>
        <v>583702.21388684958</v>
      </c>
      <c r="G54" s="378">
        <f t="shared" si="33"/>
        <v>212698.19867644354</v>
      </c>
      <c r="H54" s="363">
        <f t="shared" si="34"/>
        <v>212698.19867644354</v>
      </c>
      <c r="I54" s="52">
        <f t="shared" si="3"/>
        <v>0</v>
      </c>
      <c r="J54" s="52"/>
      <c r="K54" s="129"/>
      <c r="L54" s="54">
        <f t="shared" si="32"/>
        <v>0</v>
      </c>
      <c r="M54" s="129"/>
      <c r="N54" s="54">
        <f t="shared" si="5"/>
        <v>0</v>
      </c>
      <c r="O54" s="54">
        <f t="shared" si="6"/>
        <v>0</v>
      </c>
      <c r="P54" s="1"/>
    </row>
    <row r="55" spans="2:16" ht="12.5">
      <c r="B55" s="7" t="str">
        <f t="shared" si="4"/>
        <v/>
      </c>
      <c r="C55" s="50">
        <f>IF(D11="","-",+C54+1)</f>
        <v>2053</v>
      </c>
      <c r="D55" s="55">
        <f>IF(F54+SUM(E$17:E54)=D$10,F54,D$10-SUM(E$17:E54))</f>
        <v>583702.21388684958</v>
      </c>
      <c r="E55" s="377">
        <f t="shared" si="28"/>
        <v>134692.9548780488</v>
      </c>
      <c r="F55" s="55">
        <f t="shared" si="29"/>
        <v>449009.25900880079</v>
      </c>
      <c r="G55" s="378">
        <f t="shared" si="33"/>
        <v>196559.99438669809</v>
      </c>
      <c r="H55" s="363">
        <f t="shared" si="34"/>
        <v>196559.99438669809</v>
      </c>
      <c r="I55" s="52">
        <f t="shared" si="3"/>
        <v>0</v>
      </c>
      <c r="J55" s="52"/>
      <c r="K55" s="129"/>
      <c r="L55" s="54">
        <f t="shared" si="32"/>
        <v>0</v>
      </c>
      <c r="M55" s="129"/>
      <c r="N55" s="54">
        <f t="shared" si="5"/>
        <v>0</v>
      </c>
      <c r="O55" s="54">
        <f t="shared" si="6"/>
        <v>0</v>
      </c>
      <c r="P55" s="1"/>
    </row>
    <row r="56" spans="2:16" ht="12.5">
      <c r="B56" s="7" t="str">
        <f t="shared" si="4"/>
        <v/>
      </c>
      <c r="C56" s="50">
        <f>IF(D11="","-",+C55+1)</f>
        <v>2054</v>
      </c>
      <c r="D56" s="55">
        <f>IF(F55+SUM(E$17:E55)=D$10,F55,D$10-SUM(E$17:E55))</f>
        <v>449009.25900880079</v>
      </c>
      <c r="E56" s="377">
        <f t="shared" si="28"/>
        <v>134692.9548780488</v>
      </c>
      <c r="F56" s="55">
        <f t="shared" si="29"/>
        <v>314316.30413075199</v>
      </c>
      <c r="G56" s="378">
        <f t="shared" si="33"/>
        <v>180421.79009695264</v>
      </c>
      <c r="H56" s="363">
        <f t="shared" si="34"/>
        <v>180421.79009695264</v>
      </c>
      <c r="I56" s="52">
        <f t="shared" si="3"/>
        <v>0</v>
      </c>
      <c r="J56" s="52"/>
      <c r="K56" s="129"/>
      <c r="L56" s="54">
        <f t="shared" si="32"/>
        <v>0</v>
      </c>
      <c r="M56" s="129"/>
      <c r="N56" s="54">
        <f t="shared" si="5"/>
        <v>0</v>
      </c>
      <c r="O56" s="54">
        <f t="shared" si="6"/>
        <v>0</v>
      </c>
      <c r="P56" s="1"/>
    </row>
    <row r="57" spans="2:16" ht="12.5">
      <c r="B57" s="7" t="str">
        <f t="shared" si="4"/>
        <v/>
      </c>
      <c r="C57" s="50">
        <f>IF(D11="","-",+C56+1)</f>
        <v>2055</v>
      </c>
      <c r="D57" s="55">
        <f>IF(F56+SUM(E$17:E56)=D$10,F56,D$10-SUM(E$17:E56))</f>
        <v>314316.30413075199</v>
      </c>
      <c r="E57" s="377">
        <f t="shared" si="28"/>
        <v>134692.9548780488</v>
      </c>
      <c r="F57" s="55">
        <f t="shared" si="29"/>
        <v>179623.34925270319</v>
      </c>
      <c r="G57" s="378">
        <f t="shared" si="33"/>
        <v>164283.58580720722</v>
      </c>
      <c r="H57" s="363">
        <f t="shared" si="34"/>
        <v>164283.58580720722</v>
      </c>
      <c r="I57" s="52">
        <f t="shared" si="3"/>
        <v>0</v>
      </c>
      <c r="J57" s="52"/>
      <c r="K57" s="129"/>
      <c r="L57" s="54">
        <f t="shared" si="32"/>
        <v>0</v>
      </c>
      <c r="M57" s="129"/>
      <c r="N57" s="54">
        <f t="shared" si="5"/>
        <v>0</v>
      </c>
      <c r="O57" s="54">
        <f t="shared" si="6"/>
        <v>0</v>
      </c>
      <c r="P57" s="1"/>
    </row>
    <row r="58" spans="2:16" ht="12.5">
      <c r="B58" s="7" t="str">
        <f t="shared" si="4"/>
        <v/>
      </c>
      <c r="C58" s="50">
        <f>IF(D11="","-",+C57+1)</f>
        <v>2056</v>
      </c>
      <c r="D58" s="55">
        <f>IF(F57+SUM(E$17:E57)=D$10,F57,D$10-SUM(E$17:E57))</f>
        <v>179623.34925270319</v>
      </c>
      <c r="E58" s="377">
        <f t="shared" si="28"/>
        <v>134692.9548780488</v>
      </c>
      <c r="F58" s="55">
        <f t="shared" si="29"/>
        <v>44930.394374654396</v>
      </c>
      <c r="G58" s="378">
        <f t="shared" si="33"/>
        <v>148145.38151746176</v>
      </c>
      <c r="H58" s="363">
        <f t="shared" si="34"/>
        <v>148145.38151746176</v>
      </c>
      <c r="I58" s="52">
        <f t="shared" si="3"/>
        <v>0</v>
      </c>
      <c r="J58" s="52"/>
      <c r="K58" s="129"/>
      <c r="L58" s="54">
        <f t="shared" si="32"/>
        <v>0</v>
      </c>
      <c r="M58" s="129"/>
      <c r="N58" s="54">
        <f t="shared" si="5"/>
        <v>0</v>
      </c>
      <c r="O58" s="54">
        <f t="shared" si="6"/>
        <v>0</v>
      </c>
      <c r="P58" s="1"/>
    </row>
    <row r="59" spans="2:16" ht="12.5">
      <c r="B59" s="7" t="str">
        <f t="shared" si="4"/>
        <v/>
      </c>
      <c r="C59" s="50">
        <f>IF(D11="","-",+C58+1)</f>
        <v>2057</v>
      </c>
      <c r="D59" s="55">
        <f>IF(F58+SUM(E$17:E58)=D$10,F58,D$10-SUM(E$17:E58))</f>
        <v>44930.394374654396</v>
      </c>
      <c r="E59" s="377">
        <f t="shared" si="28"/>
        <v>44930.394374654396</v>
      </c>
      <c r="F59" s="55">
        <f t="shared" si="29"/>
        <v>0</v>
      </c>
      <c r="G59" s="378">
        <f t="shared" si="33"/>
        <v>47622.056621924508</v>
      </c>
      <c r="H59" s="363">
        <f t="shared" si="34"/>
        <v>47622.056621924508</v>
      </c>
      <c r="I59" s="52">
        <f t="shared" si="3"/>
        <v>0</v>
      </c>
      <c r="J59" s="52"/>
      <c r="K59" s="129"/>
      <c r="L59" s="54">
        <f t="shared" si="32"/>
        <v>0</v>
      </c>
      <c r="M59" s="129"/>
      <c r="N59" s="54">
        <f t="shared" si="5"/>
        <v>0</v>
      </c>
      <c r="O59" s="54">
        <f t="shared" si="6"/>
        <v>0</v>
      </c>
      <c r="P59" s="1"/>
    </row>
    <row r="60" spans="2:16" ht="12.5">
      <c r="B60" s="7" t="str">
        <f t="shared" si="4"/>
        <v/>
      </c>
      <c r="C60" s="50">
        <f>IF(D11="","-",+C59+1)</f>
        <v>2058</v>
      </c>
      <c r="D60" s="55">
        <f>IF(F59+SUM(E$17:E59)=D$10,F59,D$10-SUM(E$17:E59))</f>
        <v>0</v>
      </c>
      <c r="E60" s="377">
        <f t="shared" si="28"/>
        <v>0</v>
      </c>
      <c r="F60" s="55">
        <f t="shared" si="29"/>
        <v>0</v>
      </c>
      <c r="G60" s="378">
        <f t="shared" si="33"/>
        <v>0</v>
      </c>
      <c r="H60" s="363">
        <f t="shared" si="34"/>
        <v>0</v>
      </c>
      <c r="I60" s="52">
        <f t="shared" si="3"/>
        <v>0</v>
      </c>
      <c r="J60" s="52"/>
      <c r="K60" s="129"/>
      <c r="L60" s="54">
        <f t="shared" si="32"/>
        <v>0</v>
      </c>
      <c r="M60" s="129"/>
      <c r="N60" s="54">
        <f t="shared" si="5"/>
        <v>0</v>
      </c>
      <c r="O60" s="54">
        <f t="shared" si="6"/>
        <v>0</v>
      </c>
      <c r="P60" s="1"/>
    </row>
    <row r="61" spans="2:16" ht="12.5">
      <c r="B61" s="7" t="str">
        <f t="shared" si="4"/>
        <v/>
      </c>
      <c r="C61" s="50">
        <f>IF(D11="","-",+C60+1)</f>
        <v>2059</v>
      </c>
      <c r="D61" s="55">
        <f>IF(F60+SUM(E$17:E60)=D$10,F60,D$10-SUM(E$17:E60))</f>
        <v>0</v>
      </c>
      <c r="E61" s="377">
        <f t="shared" si="28"/>
        <v>0</v>
      </c>
      <c r="F61" s="55">
        <f t="shared" si="29"/>
        <v>0</v>
      </c>
      <c r="G61" s="378">
        <f t="shared" si="33"/>
        <v>0</v>
      </c>
      <c r="H61" s="363">
        <f t="shared" si="34"/>
        <v>0</v>
      </c>
      <c r="I61" s="52">
        <f t="shared" si="3"/>
        <v>0</v>
      </c>
      <c r="J61" s="52"/>
      <c r="K61" s="129"/>
      <c r="L61" s="54">
        <f t="shared" si="32"/>
        <v>0</v>
      </c>
      <c r="M61" s="129"/>
      <c r="N61" s="54">
        <f t="shared" si="5"/>
        <v>0</v>
      </c>
      <c r="O61" s="54">
        <f t="shared" si="6"/>
        <v>0</v>
      </c>
      <c r="P61" s="1"/>
    </row>
    <row r="62" spans="2:16" ht="12.5">
      <c r="B62" s="7" t="str">
        <f t="shared" si="4"/>
        <v/>
      </c>
      <c r="C62" s="50">
        <f>IF(D11="","-",+C61+1)</f>
        <v>2060</v>
      </c>
      <c r="D62" s="55">
        <f>IF(F61+SUM(E$17:E61)=D$10,F61,D$10-SUM(E$17:E61))</f>
        <v>0</v>
      </c>
      <c r="E62" s="377">
        <f t="shared" si="28"/>
        <v>0</v>
      </c>
      <c r="F62" s="55">
        <f t="shared" si="29"/>
        <v>0</v>
      </c>
      <c r="G62" s="378">
        <f t="shared" si="33"/>
        <v>0</v>
      </c>
      <c r="H62" s="363">
        <f t="shared" si="34"/>
        <v>0</v>
      </c>
      <c r="I62" s="52">
        <f t="shared" si="3"/>
        <v>0</v>
      </c>
      <c r="J62" s="52"/>
      <c r="K62" s="129"/>
      <c r="L62" s="54">
        <f t="shared" si="32"/>
        <v>0</v>
      </c>
      <c r="M62" s="129"/>
      <c r="N62" s="54">
        <f t="shared" si="5"/>
        <v>0</v>
      </c>
      <c r="O62" s="54">
        <f t="shared" si="6"/>
        <v>0</v>
      </c>
      <c r="P62" s="1"/>
    </row>
    <row r="63" spans="2:16" ht="12.5">
      <c r="B63" s="7" t="str">
        <f t="shared" si="4"/>
        <v/>
      </c>
      <c r="C63" s="50">
        <f>IF(D11="","-",+C62+1)</f>
        <v>2061</v>
      </c>
      <c r="D63" s="55">
        <f>IF(F62+SUM(E$17:E62)=D$10,F62,D$10-SUM(E$17:E62))</f>
        <v>0</v>
      </c>
      <c r="E63" s="377">
        <f t="shared" si="28"/>
        <v>0</v>
      </c>
      <c r="F63" s="55">
        <f t="shared" si="29"/>
        <v>0</v>
      </c>
      <c r="G63" s="378">
        <f t="shared" si="33"/>
        <v>0</v>
      </c>
      <c r="H63" s="363">
        <f t="shared" si="34"/>
        <v>0</v>
      </c>
      <c r="I63" s="52">
        <f t="shared" si="3"/>
        <v>0</v>
      </c>
      <c r="J63" s="52"/>
      <c r="K63" s="129"/>
      <c r="L63" s="54">
        <f t="shared" si="32"/>
        <v>0</v>
      </c>
      <c r="M63" s="129"/>
      <c r="N63" s="54">
        <f t="shared" si="5"/>
        <v>0</v>
      </c>
      <c r="O63" s="54">
        <f t="shared" si="6"/>
        <v>0</v>
      </c>
      <c r="P63" s="1"/>
    </row>
    <row r="64" spans="2:16" ht="12.5">
      <c r="B64" s="7" t="str">
        <f t="shared" si="4"/>
        <v/>
      </c>
      <c r="C64" s="50">
        <f>IF(D11="","-",+C63+1)</f>
        <v>2062</v>
      </c>
      <c r="D64" s="55">
        <f>IF(F63+SUM(E$17:E63)=D$10,F63,D$10-SUM(E$17:E63))</f>
        <v>0</v>
      </c>
      <c r="E64" s="377">
        <f t="shared" si="28"/>
        <v>0</v>
      </c>
      <c r="F64" s="55">
        <f t="shared" si="29"/>
        <v>0</v>
      </c>
      <c r="G64" s="378">
        <f t="shared" si="33"/>
        <v>0</v>
      </c>
      <c r="H64" s="363">
        <f t="shared" si="34"/>
        <v>0</v>
      </c>
      <c r="I64" s="52">
        <f t="shared" si="3"/>
        <v>0</v>
      </c>
      <c r="J64" s="52"/>
      <c r="K64" s="129"/>
      <c r="L64" s="54">
        <f t="shared" si="32"/>
        <v>0</v>
      </c>
      <c r="M64" s="129"/>
      <c r="N64" s="54">
        <f t="shared" si="5"/>
        <v>0</v>
      </c>
      <c r="O64" s="54">
        <f t="shared" si="6"/>
        <v>0</v>
      </c>
      <c r="P64" s="1"/>
    </row>
    <row r="65" spans="2:16" ht="12.5">
      <c r="B65" s="7" t="str">
        <f t="shared" si="4"/>
        <v/>
      </c>
      <c r="C65" s="50">
        <f>IF(D11="","-",+C64+1)</f>
        <v>2063</v>
      </c>
      <c r="D65" s="55">
        <f>IF(F64+SUM(E$17:E64)=D$10,F64,D$10-SUM(E$17:E64))</f>
        <v>0</v>
      </c>
      <c r="E65" s="377">
        <f t="shared" si="28"/>
        <v>0</v>
      </c>
      <c r="F65" s="55">
        <f t="shared" si="29"/>
        <v>0</v>
      </c>
      <c r="G65" s="378">
        <f t="shared" si="33"/>
        <v>0</v>
      </c>
      <c r="H65" s="363">
        <f t="shared" si="34"/>
        <v>0</v>
      </c>
      <c r="I65" s="52">
        <f t="shared" si="3"/>
        <v>0</v>
      </c>
      <c r="J65" s="52"/>
      <c r="K65" s="129"/>
      <c r="L65" s="54">
        <f t="shared" si="32"/>
        <v>0</v>
      </c>
      <c r="M65" s="129"/>
      <c r="N65" s="54">
        <f t="shared" si="5"/>
        <v>0</v>
      </c>
      <c r="O65" s="54">
        <f t="shared" si="6"/>
        <v>0</v>
      </c>
      <c r="P65" s="1"/>
    </row>
    <row r="66" spans="2:16" ht="12.5">
      <c r="B66" s="7" t="str">
        <f t="shared" si="4"/>
        <v/>
      </c>
      <c r="C66" s="50">
        <f>IF(D11="","-",+C65+1)</f>
        <v>2064</v>
      </c>
      <c r="D66" s="55">
        <f>IF(F65+SUM(E$17:E65)=D$10,F65,D$10-SUM(E$17:E65))</f>
        <v>0</v>
      </c>
      <c r="E66" s="377">
        <f t="shared" si="28"/>
        <v>0</v>
      </c>
      <c r="F66" s="55">
        <f t="shared" si="29"/>
        <v>0</v>
      </c>
      <c r="G66" s="378">
        <f t="shared" si="33"/>
        <v>0</v>
      </c>
      <c r="H66" s="363">
        <f t="shared" si="34"/>
        <v>0</v>
      </c>
      <c r="I66" s="52">
        <f t="shared" si="3"/>
        <v>0</v>
      </c>
      <c r="J66" s="52"/>
      <c r="K66" s="129"/>
      <c r="L66" s="54">
        <f t="shared" si="32"/>
        <v>0</v>
      </c>
      <c r="M66" s="129"/>
      <c r="N66" s="54">
        <f t="shared" si="5"/>
        <v>0</v>
      </c>
      <c r="O66" s="54">
        <f t="shared" si="6"/>
        <v>0</v>
      </c>
      <c r="P66" s="1"/>
    </row>
    <row r="67" spans="2:16" ht="12.5">
      <c r="B67" s="7" t="str">
        <f t="shared" si="4"/>
        <v/>
      </c>
      <c r="C67" s="50">
        <f>IF(D11="","-",+C66+1)</f>
        <v>2065</v>
      </c>
      <c r="D67" s="55">
        <f>IF(F66+SUM(E$17:E66)=D$10,F66,D$10-SUM(E$17:E66))</f>
        <v>0</v>
      </c>
      <c r="E67" s="377">
        <f t="shared" si="28"/>
        <v>0</v>
      </c>
      <c r="F67" s="55">
        <f t="shared" si="29"/>
        <v>0</v>
      </c>
      <c r="G67" s="378">
        <f t="shared" si="33"/>
        <v>0</v>
      </c>
      <c r="H67" s="363">
        <f t="shared" si="34"/>
        <v>0</v>
      </c>
      <c r="I67" s="52">
        <f t="shared" si="3"/>
        <v>0</v>
      </c>
      <c r="J67" s="52"/>
      <c r="K67" s="129"/>
      <c r="L67" s="54">
        <f t="shared" si="32"/>
        <v>0</v>
      </c>
      <c r="M67" s="129"/>
      <c r="N67" s="54">
        <f t="shared" si="5"/>
        <v>0</v>
      </c>
      <c r="O67" s="54">
        <f t="shared" si="6"/>
        <v>0</v>
      </c>
      <c r="P67" s="1"/>
    </row>
    <row r="68" spans="2:16" ht="12.5">
      <c r="B68" s="7" t="str">
        <f t="shared" si="4"/>
        <v/>
      </c>
      <c r="C68" s="50">
        <f>IF(D11="","-",+C67+1)</f>
        <v>2066</v>
      </c>
      <c r="D68" s="55">
        <f>IF(F67+SUM(E$17:E67)=D$10,F67,D$10-SUM(E$17:E67))</f>
        <v>0</v>
      </c>
      <c r="E68" s="377">
        <f t="shared" si="28"/>
        <v>0</v>
      </c>
      <c r="F68" s="55">
        <f t="shared" si="29"/>
        <v>0</v>
      </c>
      <c r="G68" s="378">
        <f t="shared" si="33"/>
        <v>0</v>
      </c>
      <c r="H68" s="363">
        <f t="shared" si="34"/>
        <v>0</v>
      </c>
      <c r="I68" s="52">
        <f t="shared" si="3"/>
        <v>0</v>
      </c>
      <c r="J68" s="52"/>
      <c r="K68" s="129"/>
      <c r="L68" s="54">
        <f t="shared" si="32"/>
        <v>0</v>
      </c>
      <c r="M68" s="129"/>
      <c r="N68" s="54">
        <f t="shared" si="5"/>
        <v>0</v>
      </c>
      <c r="O68" s="54">
        <f t="shared" si="6"/>
        <v>0</v>
      </c>
      <c r="P68" s="1"/>
    </row>
    <row r="69" spans="2:16" ht="12.5">
      <c r="B69" s="7" t="str">
        <f t="shared" si="4"/>
        <v/>
      </c>
      <c r="C69" s="50">
        <f>IF(D11="","-",+C68+1)</f>
        <v>2067</v>
      </c>
      <c r="D69" s="55">
        <f>IF(F68+SUM(E$17:E68)=D$10,F68,D$10-SUM(E$17:E68))</f>
        <v>0</v>
      </c>
      <c r="E69" s="377">
        <f t="shared" si="28"/>
        <v>0</v>
      </c>
      <c r="F69" s="55">
        <f t="shared" si="29"/>
        <v>0</v>
      </c>
      <c r="G69" s="378">
        <f t="shared" si="33"/>
        <v>0</v>
      </c>
      <c r="H69" s="363">
        <f t="shared" si="34"/>
        <v>0</v>
      </c>
      <c r="I69" s="52">
        <f t="shared" si="3"/>
        <v>0</v>
      </c>
      <c r="J69" s="52"/>
      <c r="K69" s="129"/>
      <c r="L69" s="54">
        <f t="shared" si="32"/>
        <v>0</v>
      </c>
      <c r="M69" s="129"/>
      <c r="N69" s="54">
        <f t="shared" si="5"/>
        <v>0</v>
      </c>
      <c r="O69" s="54">
        <f t="shared" si="6"/>
        <v>0</v>
      </c>
      <c r="P69" s="1"/>
    </row>
    <row r="70" spans="2:16" ht="12.5">
      <c r="B70" s="7" t="str">
        <f t="shared" si="4"/>
        <v/>
      </c>
      <c r="C70" s="50">
        <f>IF(D11="","-",+C69+1)</f>
        <v>2068</v>
      </c>
      <c r="D70" s="55">
        <f>IF(F69+SUM(E$17:E69)=D$10,F69,D$10-SUM(E$17:E69))</f>
        <v>0</v>
      </c>
      <c r="E70" s="377">
        <f t="shared" si="28"/>
        <v>0</v>
      </c>
      <c r="F70" s="55">
        <f t="shared" si="29"/>
        <v>0</v>
      </c>
      <c r="G70" s="378">
        <f t="shared" si="33"/>
        <v>0</v>
      </c>
      <c r="H70" s="363">
        <f t="shared" si="34"/>
        <v>0</v>
      </c>
      <c r="I70" s="52">
        <f t="shared" si="3"/>
        <v>0</v>
      </c>
      <c r="J70" s="52"/>
      <c r="K70" s="129"/>
      <c r="L70" s="54">
        <f t="shared" si="32"/>
        <v>0</v>
      </c>
      <c r="M70" s="129"/>
      <c r="N70" s="54">
        <f t="shared" si="5"/>
        <v>0</v>
      </c>
      <c r="O70" s="54">
        <f t="shared" si="6"/>
        <v>0</v>
      </c>
      <c r="P70" s="1"/>
    </row>
    <row r="71" spans="2:16" ht="12.5">
      <c r="B71" s="7" t="str">
        <f t="shared" si="4"/>
        <v/>
      </c>
      <c r="C71" s="50">
        <f>IF(D11="","-",+C70+1)</f>
        <v>2069</v>
      </c>
      <c r="D71" s="55">
        <f>IF(F70+SUM(E$17:E70)=D$10,F70,D$10-SUM(E$17:E70))</f>
        <v>0</v>
      </c>
      <c r="E71" s="377">
        <f t="shared" si="28"/>
        <v>0</v>
      </c>
      <c r="F71" s="55">
        <f t="shared" si="29"/>
        <v>0</v>
      </c>
      <c r="G71" s="378">
        <f t="shared" si="33"/>
        <v>0</v>
      </c>
      <c r="H71" s="363">
        <f t="shared" si="34"/>
        <v>0</v>
      </c>
      <c r="I71" s="52">
        <f t="shared" si="3"/>
        <v>0</v>
      </c>
      <c r="J71" s="52"/>
      <c r="K71" s="129"/>
      <c r="L71" s="54">
        <f t="shared" si="32"/>
        <v>0</v>
      </c>
      <c r="M71" s="129"/>
      <c r="N71" s="54">
        <f t="shared" si="5"/>
        <v>0</v>
      </c>
      <c r="O71" s="54">
        <f t="shared" si="6"/>
        <v>0</v>
      </c>
      <c r="P71" s="1"/>
    </row>
    <row r="72" spans="2:16" ht="13" thickBot="1">
      <c r="B72" s="7" t="str">
        <f t="shared" si="4"/>
        <v/>
      </c>
      <c r="C72" s="59">
        <f>IF(D11="","-",+C71+1)</f>
        <v>2070</v>
      </c>
      <c r="D72" s="55">
        <f>IF(F71+SUM(E$17:E71)=D$10,F71,D$10-SUM(E$17:E71))</f>
        <v>0</v>
      </c>
      <c r="E72" s="377">
        <f t="shared" si="28"/>
        <v>0</v>
      </c>
      <c r="F72" s="55">
        <f t="shared" si="29"/>
        <v>0</v>
      </c>
      <c r="G72" s="378">
        <f t="shared" si="33"/>
        <v>0</v>
      </c>
      <c r="H72" s="363">
        <f t="shared" si="34"/>
        <v>0</v>
      </c>
      <c r="I72" s="52">
        <f t="shared" si="3"/>
        <v>0</v>
      </c>
      <c r="J72" s="52"/>
      <c r="K72" s="130"/>
      <c r="L72" s="64">
        <f t="shared" si="32"/>
        <v>0</v>
      </c>
      <c r="M72" s="130"/>
      <c r="N72" s="64">
        <f t="shared" si="5"/>
        <v>0</v>
      </c>
      <c r="O72" s="64">
        <f t="shared" si="6"/>
        <v>0</v>
      </c>
      <c r="P72" s="1"/>
    </row>
    <row r="73" spans="2:16" ht="12.5">
      <c r="C73" s="12" t="s">
        <v>78</v>
      </c>
      <c r="D73" s="292"/>
      <c r="E73" s="292">
        <f>SUM(E17:E72)</f>
        <v>5522411.1500000013</v>
      </c>
      <c r="F73" s="292"/>
      <c r="G73" s="292">
        <f>SUM(G17:G72)</f>
        <v>19897750.041897025</v>
      </c>
      <c r="H73" s="292">
        <f>SUM(H17:H72)</f>
        <v>19897750.041897025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2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2:16" ht="13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51 of 77</v>
      </c>
    </row>
    <row r="84" spans="1:16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</row>
    <row r="86" spans="1:16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652814.62084982684</v>
      </c>
      <c r="N87" s="386">
        <f>IF(J92&lt;D11,0,VLOOKUP(J92,C17:O72,11))</f>
        <v>652814.62084982684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675848.09828124731</v>
      </c>
      <c r="N88" s="389">
        <f>IF(J92&lt;D11,0,VLOOKUP(J92,C99:P154,7))</f>
        <v>675848.09828124731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Hardy Street-Waterworks 69 kV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23033.47743142047</v>
      </c>
      <c r="N89" s="391">
        <f>+N88-N87</f>
        <v>23033.47743142047</v>
      </c>
      <c r="O89" s="392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</row>
    <row r="91" spans="1:16" ht="13.5" thickBot="1">
      <c r="C91" s="75" t="s">
        <v>85</v>
      </c>
      <c r="D91" s="91" t="str">
        <f>+D9</f>
        <v>TP2012146</v>
      </c>
      <c r="E91" s="76"/>
      <c r="F91" s="76"/>
      <c r="G91" s="76"/>
      <c r="H91" s="76"/>
      <c r="I91" s="76"/>
      <c r="J91" s="76"/>
    </row>
    <row r="92" spans="1:16" ht="13">
      <c r="C92" s="34" t="s">
        <v>51</v>
      </c>
      <c r="D92" s="427">
        <v>5522411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</row>
    <row r="93" spans="1:16" ht="12.5">
      <c r="C93" s="34" t="s">
        <v>54</v>
      </c>
      <c r="D93" s="88">
        <f>IF(D11=I10,"",D11)</f>
        <v>2015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3">
        <f>IF(D11=I10,"",D12)</f>
        <v>6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125509.34090909091</v>
      </c>
      <c r="K96" s="292"/>
      <c r="L96" s="292"/>
      <c r="M96" s="292"/>
      <c r="N96" s="292"/>
      <c r="O96" s="292"/>
      <c r="P96" s="1"/>
    </row>
    <row r="97" spans="1:16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</row>
    <row r="99" spans="1:16" ht="12.5">
      <c r="C99" s="50">
        <f>IF(D93= "","-",D93)</f>
        <v>2015</v>
      </c>
      <c r="D99" s="428">
        <v>0</v>
      </c>
      <c r="E99" s="429">
        <v>0</v>
      </c>
      <c r="F99" s="430">
        <v>5366606</v>
      </c>
      <c r="G99" s="431">
        <v>2683303</v>
      </c>
      <c r="H99" s="432">
        <v>353575.82530859788</v>
      </c>
      <c r="I99" s="433">
        <v>353575.82530859788</v>
      </c>
      <c r="J99" s="54">
        <f>+I99-H99</f>
        <v>0</v>
      </c>
      <c r="K99" s="54"/>
      <c r="L99" s="112">
        <f t="shared" ref="L99:L104" si="35">+H99</f>
        <v>353575.82530859788</v>
      </c>
      <c r="M99" s="53">
        <f t="shared" ref="M99:M130" si="36">IF(L99&lt;&gt;0,+H99-L99,0)</f>
        <v>0</v>
      </c>
      <c r="N99" s="112">
        <f t="shared" ref="N99:N104" si="37">+I99</f>
        <v>353575.82530859788</v>
      </c>
      <c r="O99" s="53">
        <f t="shared" ref="O99:O130" si="38">IF(N99&lt;&gt;0,+I99-N99,0)</f>
        <v>0</v>
      </c>
      <c r="P99" s="53">
        <f t="shared" ref="P99:P130" si="39">+O99-M99</f>
        <v>0</v>
      </c>
    </row>
    <row r="100" spans="1:16" ht="12.5">
      <c r="B100" s="7" t="str">
        <f>IF(D100=F99,"","IU")</f>
        <v>IU</v>
      </c>
      <c r="C100" s="50">
        <f>IF(D93="","-",+C99+1)</f>
        <v>2016</v>
      </c>
      <c r="D100" s="428">
        <v>5401890</v>
      </c>
      <c r="E100" s="429">
        <v>125625.3488372093</v>
      </c>
      <c r="F100" s="430">
        <v>5276264.6511627911</v>
      </c>
      <c r="G100" s="430">
        <v>5339077.325581396</v>
      </c>
      <c r="H100" s="432">
        <v>803421.15279042628</v>
      </c>
      <c r="I100" s="433">
        <v>803421.15279042628</v>
      </c>
      <c r="J100" s="54">
        <f>+I100-H100</f>
        <v>0</v>
      </c>
      <c r="K100" s="54"/>
      <c r="L100" s="113">
        <f t="shared" si="35"/>
        <v>803421.15279042628</v>
      </c>
      <c r="M100" s="54">
        <f t="shared" ref="M100:M105" si="40">IF(L100&lt;&gt;0,+H100-L100,0)</f>
        <v>0</v>
      </c>
      <c r="N100" s="113">
        <f t="shared" si="37"/>
        <v>803421.15279042628</v>
      </c>
      <c r="O100" s="54">
        <f>IF(N100&lt;&gt;0,+I100-N100,0)</f>
        <v>0</v>
      </c>
      <c r="P100" s="54">
        <f>+O100-M100</f>
        <v>0</v>
      </c>
    </row>
    <row r="101" spans="1:16" ht="12.5">
      <c r="B101" s="7" t="str">
        <f t="shared" ref="B101:B154" si="41">IF(D101=F100,"","IU")</f>
        <v>IU</v>
      </c>
      <c r="C101" s="50">
        <f>IF(D93="","-",+C100+1)</f>
        <v>2017</v>
      </c>
      <c r="D101" s="428">
        <v>5396785.6511627911</v>
      </c>
      <c r="E101" s="429">
        <v>131485.97619047618</v>
      </c>
      <c r="F101" s="430">
        <v>5265299.6749723153</v>
      </c>
      <c r="G101" s="430">
        <v>5331042.6630675532</v>
      </c>
      <c r="H101" s="432">
        <v>779055.49944878952</v>
      </c>
      <c r="I101" s="433">
        <v>779055.49944878952</v>
      </c>
      <c r="J101" s="54">
        <f t="shared" ref="J101:J154" si="42">+I101-H101</f>
        <v>0</v>
      </c>
      <c r="K101" s="54"/>
      <c r="L101" s="113">
        <f t="shared" si="35"/>
        <v>779055.49944878952</v>
      </c>
      <c r="M101" s="54">
        <f t="shared" si="40"/>
        <v>0</v>
      </c>
      <c r="N101" s="113">
        <f t="shared" si="37"/>
        <v>779055.49944878952</v>
      </c>
      <c r="O101" s="54">
        <f>IF(N101&lt;&gt;0,+I101-N101,0)</f>
        <v>0</v>
      </c>
      <c r="P101" s="54">
        <f>+O101-M101</f>
        <v>0</v>
      </c>
    </row>
    <row r="102" spans="1:16" ht="12.5">
      <c r="B102" s="7" t="str">
        <f t="shared" si="41"/>
        <v/>
      </c>
      <c r="C102" s="50">
        <f>IF(D93="","-",+C101+1)</f>
        <v>2018</v>
      </c>
      <c r="D102" s="428">
        <v>5265299.6749723153</v>
      </c>
      <c r="E102" s="429">
        <v>131485.97619047618</v>
      </c>
      <c r="F102" s="430">
        <v>5133813.6987818396</v>
      </c>
      <c r="G102" s="430">
        <v>5199556.6868770774</v>
      </c>
      <c r="H102" s="432">
        <v>680583.00655464595</v>
      </c>
      <c r="I102" s="433">
        <v>680583.00655464595</v>
      </c>
      <c r="J102" s="54">
        <f t="shared" si="42"/>
        <v>0</v>
      </c>
      <c r="K102" s="54"/>
      <c r="L102" s="113">
        <f t="shared" si="35"/>
        <v>680583.00655464595</v>
      </c>
      <c r="M102" s="54">
        <f t="shared" si="40"/>
        <v>0</v>
      </c>
      <c r="N102" s="113">
        <f t="shared" si="37"/>
        <v>680583.00655464595</v>
      </c>
      <c r="O102" s="54">
        <f>IF(N102&lt;&gt;0,+I102-N102,0)</f>
        <v>0</v>
      </c>
      <c r="P102" s="54">
        <f t="shared" si="39"/>
        <v>0</v>
      </c>
    </row>
    <row r="103" spans="1:16" ht="12.5">
      <c r="B103" s="7" t="str">
        <f t="shared" si="41"/>
        <v/>
      </c>
      <c r="C103" s="50">
        <f>IF(D93="","-",+C102+1)</f>
        <v>2019</v>
      </c>
      <c r="D103" s="428">
        <v>5133813.6987818396</v>
      </c>
      <c r="E103" s="429">
        <v>128428.16279069768</v>
      </c>
      <c r="F103" s="430">
        <v>5005385.5359911416</v>
      </c>
      <c r="G103" s="430">
        <v>5069599.6173864901</v>
      </c>
      <c r="H103" s="432">
        <v>671080.87658517435</v>
      </c>
      <c r="I103" s="433">
        <v>671080.87658517435</v>
      </c>
      <c r="J103" s="54">
        <f t="shared" si="42"/>
        <v>0</v>
      </c>
      <c r="K103" s="54"/>
      <c r="L103" s="113">
        <f t="shared" si="35"/>
        <v>671080.87658517435</v>
      </c>
      <c r="M103" s="54">
        <f t="shared" si="40"/>
        <v>0</v>
      </c>
      <c r="N103" s="113">
        <f t="shared" si="37"/>
        <v>671080.87658517435</v>
      </c>
      <c r="O103" s="54">
        <f t="shared" si="38"/>
        <v>0</v>
      </c>
      <c r="P103" s="54">
        <f t="shared" si="39"/>
        <v>0</v>
      </c>
    </row>
    <row r="104" spans="1:16" ht="12.5">
      <c r="B104" s="7" t="str">
        <f t="shared" si="41"/>
        <v/>
      </c>
      <c r="C104" s="50">
        <f>IF(D93="","-",+C103+1)</f>
        <v>2020</v>
      </c>
      <c r="D104" s="428">
        <v>5005385.5359911416</v>
      </c>
      <c r="E104" s="429">
        <v>131485.97619047618</v>
      </c>
      <c r="F104" s="430">
        <v>4873899.5598006658</v>
      </c>
      <c r="G104" s="430">
        <v>4939642.5478959037</v>
      </c>
      <c r="H104" s="432">
        <v>662862.25625134655</v>
      </c>
      <c r="I104" s="433">
        <v>662862.25625134655</v>
      </c>
      <c r="J104" s="54">
        <f t="shared" si="42"/>
        <v>0</v>
      </c>
      <c r="K104" s="54"/>
      <c r="L104" s="113">
        <f t="shared" si="35"/>
        <v>662862.25625134655</v>
      </c>
      <c r="M104" s="54">
        <f t="shared" si="40"/>
        <v>0</v>
      </c>
      <c r="N104" s="113">
        <f t="shared" si="37"/>
        <v>662862.25625134655</v>
      </c>
      <c r="O104" s="54">
        <f t="shared" si="38"/>
        <v>0</v>
      </c>
      <c r="P104" s="54">
        <f t="shared" si="39"/>
        <v>0</v>
      </c>
    </row>
    <row r="105" spans="1:16" ht="12.5">
      <c r="B105" s="7" t="str">
        <f t="shared" si="41"/>
        <v/>
      </c>
      <c r="C105" s="50">
        <f>IF(D93="","-",+C104+1)</f>
        <v>2021</v>
      </c>
      <c r="D105" s="428">
        <v>4873899.5598006658</v>
      </c>
      <c r="E105" s="429">
        <v>134692.95121951221</v>
      </c>
      <c r="F105" s="430">
        <v>4739206.6085811537</v>
      </c>
      <c r="G105" s="430">
        <v>4806553.0841909098</v>
      </c>
      <c r="H105" s="432">
        <v>680305.10608642804</v>
      </c>
      <c r="I105" s="433">
        <v>680305.10608642804</v>
      </c>
      <c r="J105" s="54">
        <f t="shared" si="42"/>
        <v>0</v>
      </c>
      <c r="K105" s="54"/>
      <c r="L105" s="113">
        <f t="shared" ref="L105" si="43">+H105</f>
        <v>680305.10608642804</v>
      </c>
      <c r="M105" s="54">
        <f t="shared" si="40"/>
        <v>0</v>
      </c>
      <c r="N105" s="113">
        <f t="shared" ref="N105" si="44">+I105</f>
        <v>680305.10608642804</v>
      </c>
      <c r="O105" s="54">
        <f t="shared" ref="O105" si="45">IF(N105&lt;&gt;0,+I105-N105,0)</f>
        <v>0</v>
      </c>
      <c r="P105" s="54">
        <f t="shared" ref="P105" si="46">+O105-M105</f>
        <v>0</v>
      </c>
    </row>
    <row r="106" spans="1:16" ht="13">
      <c r="B106" s="7" t="str">
        <f t="shared" si="41"/>
        <v/>
      </c>
      <c r="C106" s="459">
        <f>IF(D93="","-",+C105+1)</f>
        <v>2022</v>
      </c>
      <c r="D106" s="12">
        <v>4739206.6085811537</v>
      </c>
      <c r="E106" s="377">
        <v>131485.97619047618</v>
      </c>
      <c r="F106" s="55">
        <v>4607720.6323906779</v>
      </c>
      <c r="G106" s="55">
        <v>4673463.6204859158</v>
      </c>
      <c r="H106" s="379">
        <v>680420.93258992897</v>
      </c>
      <c r="I106" s="398">
        <v>680420.93258992897</v>
      </c>
      <c r="J106" s="54">
        <f t="shared" si="42"/>
        <v>0</v>
      </c>
      <c r="K106" s="54"/>
      <c r="L106" s="129"/>
      <c r="M106" s="54">
        <f t="shared" si="36"/>
        <v>0</v>
      </c>
      <c r="N106" s="129"/>
      <c r="O106" s="54">
        <f t="shared" si="38"/>
        <v>0</v>
      </c>
      <c r="P106" s="54">
        <f t="shared" si="39"/>
        <v>0</v>
      </c>
    </row>
    <row r="107" spans="1:16" ht="12.5">
      <c r="B107" s="7" t="str">
        <f t="shared" si="41"/>
        <v/>
      </c>
      <c r="C107" s="50">
        <f>IF(D93="","-",+C106+1)</f>
        <v>2023</v>
      </c>
      <c r="D107" s="12">
        <f>IF(F106+SUM(E$99:E106)=D$92,F106,D$92-SUM(E$99:E106))</f>
        <v>4607720.6323906779</v>
      </c>
      <c r="E107" s="377">
        <f t="shared" ref="E107:E154" si="47">IF(+$J$96&lt;F106,$J$96,D107)</f>
        <v>125509.34090909091</v>
      </c>
      <c r="F107" s="55">
        <f t="shared" ref="F107:F154" si="48">+D107-E107</f>
        <v>4482211.2914815871</v>
      </c>
      <c r="G107" s="55">
        <f t="shared" ref="G107:G154" si="49">+(F107+D107)/2</f>
        <v>4544965.961936133</v>
      </c>
      <c r="H107" s="379">
        <f t="shared" ref="H107:H154" si="50">+J$94*G107+E107</f>
        <v>691477.31712816888</v>
      </c>
      <c r="I107" s="398">
        <f t="shared" ref="I107:I154" si="51">+J$95*G107+E107</f>
        <v>691477.31712816888</v>
      </c>
      <c r="J107" s="54">
        <f t="shared" si="42"/>
        <v>0</v>
      </c>
      <c r="K107" s="54"/>
      <c r="L107" s="129"/>
      <c r="M107" s="54">
        <f t="shared" si="36"/>
        <v>0</v>
      </c>
      <c r="N107" s="129"/>
      <c r="O107" s="54">
        <f t="shared" si="38"/>
        <v>0</v>
      </c>
      <c r="P107" s="54">
        <f t="shared" si="39"/>
        <v>0</v>
      </c>
    </row>
    <row r="108" spans="1:16" ht="12.5">
      <c r="B108" s="7" t="str">
        <f t="shared" si="41"/>
        <v/>
      </c>
      <c r="C108" s="50">
        <f>IF(D93="","-",+C107+1)</f>
        <v>2024</v>
      </c>
      <c r="D108" s="12">
        <f>IF(F107+SUM(E$99:E107)=D$92,F107,D$92-SUM(E$99:E107))</f>
        <v>4482211.2914815871</v>
      </c>
      <c r="E108" s="377">
        <f t="shared" si="47"/>
        <v>125509.34090909091</v>
      </c>
      <c r="F108" s="55">
        <f t="shared" si="48"/>
        <v>4356701.9505724963</v>
      </c>
      <c r="G108" s="55">
        <f t="shared" si="49"/>
        <v>4419456.6210270412</v>
      </c>
      <c r="H108" s="379">
        <f t="shared" si="50"/>
        <v>675848.09828124731</v>
      </c>
      <c r="I108" s="398">
        <f t="shared" si="51"/>
        <v>675848.09828124731</v>
      </c>
      <c r="J108" s="54">
        <f t="shared" si="42"/>
        <v>0</v>
      </c>
      <c r="K108" s="54"/>
      <c r="L108" s="129"/>
      <c r="M108" s="54">
        <f t="shared" si="36"/>
        <v>0</v>
      </c>
      <c r="N108" s="129"/>
      <c r="O108" s="54">
        <f t="shared" si="38"/>
        <v>0</v>
      </c>
      <c r="P108" s="54">
        <f t="shared" si="39"/>
        <v>0</v>
      </c>
    </row>
    <row r="109" spans="1:16" ht="12.5">
      <c r="B109" s="7" t="str">
        <f t="shared" si="41"/>
        <v/>
      </c>
      <c r="C109" s="50">
        <f>IF(D93="","-",+C108+1)</f>
        <v>2025</v>
      </c>
      <c r="D109" s="12">
        <f>IF(F108+SUM(E$99:E108)=D$92,F108,D$92-SUM(E$99:E108))</f>
        <v>4356701.9505724963</v>
      </c>
      <c r="E109" s="377">
        <f t="shared" si="47"/>
        <v>125509.34090909091</v>
      </c>
      <c r="F109" s="55">
        <f t="shared" si="48"/>
        <v>4231192.6096634055</v>
      </c>
      <c r="G109" s="55">
        <f t="shared" si="49"/>
        <v>4293947.2801179513</v>
      </c>
      <c r="H109" s="379">
        <f t="shared" si="50"/>
        <v>660218.87943432608</v>
      </c>
      <c r="I109" s="398">
        <f t="shared" si="51"/>
        <v>660218.87943432608</v>
      </c>
      <c r="J109" s="54">
        <f t="shared" si="42"/>
        <v>0</v>
      </c>
      <c r="K109" s="54"/>
      <c r="L109" s="129"/>
      <c r="M109" s="54">
        <f t="shared" si="36"/>
        <v>0</v>
      </c>
      <c r="N109" s="129"/>
      <c r="O109" s="54">
        <f t="shared" si="38"/>
        <v>0</v>
      </c>
      <c r="P109" s="54">
        <f t="shared" si="39"/>
        <v>0</v>
      </c>
    </row>
    <row r="110" spans="1:16" ht="12.5">
      <c r="B110" s="7" t="str">
        <f t="shared" si="41"/>
        <v/>
      </c>
      <c r="C110" s="50">
        <f>IF(D93="","-",+C109+1)</f>
        <v>2026</v>
      </c>
      <c r="D110" s="12">
        <f>IF(F109+SUM(E$99:E109)=D$92,F109,D$92-SUM(E$99:E109))</f>
        <v>4231192.6096634055</v>
      </c>
      <c r="E110" s="377">
        <f t="shared" si="47"/>
        <v>125509.34090909091</v>
      </c>
      <c r="F110" s="55">
        <f t="shared" si="48"/>
        <v>4105683.2687543146</v>
      </c>
      <c r="G110" s="55">
        <f t="shared" si="49"/>
        <v>4168437.93920886</v>
      </c>
      <c r="H110" s="379">
        <f t="shared" si="50"/>
        <v>644589.66058740462</v>
      </c>
      <c r="I110" s="398">
        <f t="shared" si="51"/>
        <v>644589.66058740462</v>
      </c>
      <c r="J110" s="54">
        <f t="shared" si="42"/>
        <v>0</v>
      </c>
      <c r="K110" s="54"/>
      <c r="L110" s="129"/>
      <c r="M110" s="54">
        <f t="shared" si="36"/>
        <v>0</v>
      </c>
      <c r="N110" s="129"/>
      <c r="O110" s="54">
        <f t="shared" si="38"/>
        <v>0</v>
      </c>
      <c r="P110" s="54">
        <f t="shared" si="39"/>
        <v>0</v>
      </c>
    </row>
    <row r="111" spans="1:16" ht="12.5">
      <c r="B111" s="7" t="str">
        <f t="shared" si="41"/>
        <v/>
      </c>
      <c r="C111" s="50">
        <f>IF(D93="","-",+C110+1)</f>
        <v>2027</v>
      </c>
      <c r="D111" s="12">
        <f>IF(F110+SUM(E$99:E110)=D$92,F110,D$92-SUM(E$99:E110))</f>
        <v>4105683.2687543146</v>
      </c>
      <c r="E111" s="377">
        <f t="shared" si="47"/>
        <v>125509.34090909091</v>
      </c>
      <c r="F111" s="55">
        <f t="shared" si="48"/>
        <v>3980173.9278452238</v>
      </c>
      <c r="G111" s="55">
        <f t="shared" si="49"/>
        <v>4042928.5982997692</v>
      </c>
      <c r="H111" s="379">
        <f t="shared" si="50"/>
        <v>628960.44174048316</v>
      </c>
      <c r="I111" s="398">
        <f t="shared" si="51"/>
        <v>628960.44174048316</v>
      </c>
      <c r="J111" s="54">
        <f t="shared" si="42"/>
        <v>0</v>
      </c>
      <c r="K111" s="54"/>
      <c r="L111" s="129"/>
      <c r="M111" s="54">
        <f t="shared" si="36"/>
        <v>0</v>
      </c>
      <c r="N111" s="129"/>
      <c r="O111" s="54">
        <f t="shared" si="38"/>
        <v>0</v>
      </c>
      <c r="P111" s="54">
        <f t="shared" si="39"/>
        <v>0</v>
      </c>
    </row>
    <row r="112" spans="1:16" ht="12.5">
      <c r="B112" s="7" t="str">
        <f t="shared" si="41"/>
        <v/>
      </c>
      <c r="C112" s="50">
        <f>IF(D93="","-",+C111+1)</f>
        <v>2028</v>
      </c>
      <c r="D112" s="12">
        <f>IF(F111+SUM(E$99:E111)=D$92,F111,D$92-SUM(E$99:E111))</f>
        <v>3980173.9278452238</v>
      </c>
      <c r="E112" s="377">
        <f t="shared" si="47"/>
        <v>125509.34090909091</v>
      </c>
      <c r="F112" s="55">
        <f t="shared" si="48"/>
        <v>3854664.586936133</v>
      </c>
      <c r="G112" s="55">
        <f t="shared" si="49"/>
        <v>3917419.2573906784</v>
      </c>
      <c r="H112" s="379">
        <f t="shared" si="50"/>
        <v>613331.22289356182</v>
      </c>
      <c r="I112" s="398">
        <f t="shared" si="51"/>
        <v>613331.22289356182</v>
      </c>
      <c r="J112" s="54">
        <f t="shared" si="42"/>
        <v>0</v>
      </c>
      <c r="K112" s="54"/>
      <c r="L112" s="129"/>
      <c r="M112" s="54">
        <f t="shared" si="36"/>
        <v>0</v>
      </c>
      <c r="N112" s="129"/>
      <c r="O112" s="54">
        <f t="shared" si="38"/>
        <v>0</v>
      </c>
      <c r="P112" s="54">
        <f t="shared" si="39"/>
        <v>0</v>
      </c>
    </row>
    <row r="113" spans="2:16" ht="12.5">
      <c r="B113" s="7" t="str">
        <f t="shared" si="41"/>
        <v/>
      </c>
      <c r="C113" s="50">
        <f>IF(D93="","-",+C112+1)</f>
        <v>2029</v>
      </c>
      <c r="D113" s="12">
        <f>IF(F112+SUM(E$99:E112)=D$92,F112,D$92-SUM(E$99:E112))</f>
        <v>3854664.586936133</v>
      </c>
      <c r="E113" s="377">
        <f t="shared" si="47"/>
        <v>125509.34090909091</v>
      </c>
      <c r="F113" s="55">
        <f t="shared" si="48"/>
        <v>3729155.2460270422</v>
      </c>
      <c r="G113" s="55">
        <f t="shared" si="49"/>
        <v>3791909.9164815876</v>
      </c>
      <c r="H113" s="379">
        <f t="shared" si="50"/>
        <v>597702.00404664036</v>
      </c>
      <c r="I113" s="398">
        <f t="shared" si="51"/>
        <v>597702.00404664036</v>
      </c>
      <c r="J113" s="54">
        <f t="shared" si="42"/>
        <v>0</v>
      </c>
      <c r="K113" s="54"/>
      <c r="L113" s="129"/>
      <c r="M113" s="54">
        <f t="shared" si="36"/>
        <v>0</v>
      </c>
      <c r="N113" s="129"/>
      <c r="O113" s="54">
        <f t="shared" si="38"/>
        <v>0</v>
      </c>
      <c r="P113" s="54">
        <f t="shared" si="39"/>
        <v>0</v>
      </c>
    </row>
    <row r="114" spans="2:16" ht="12.5">
      <c r="B114" s="7" t="str">
        <f t="shared" si="41"/>
        <v/>
      </c>
      <c r="C114" s="50">
        <f>IF(D93="","-",+C113+1)</f>
        <v>2030</v>
      </c>
      <c r="D114" s="12">
        <f>IF(F113+SUM(E$99:E113)=D$92,F113,D$92-SUM(E$99:E113))</f>
        <v>3729155.2460270422</v>
      </c>
      <c r="E114" s="377">
        <f t="shared" si="47"/>
        <v>125509.34090909091</v>
      </c>
      <c r="F114" s="55">
        <f t="shared" si="48"/>
        <v>3603645.9051179513</v>
      </c>
      <c r="G114" s="55">
        <f t="shared" si="49"/>
        <v>3666400.5755724967</v>
      </c>
      <c r="H114" s="379">
        <f t="shared" si="50"/>
        <v>582072.78519971902</v>
      </c>
      <c r="I114" s="398">
        <f t="shared" si="51"/>
        <v>582072.78519971902</v>
      </c>
      <c r="J114" s="54">
        <f t="shared" si="42"/>
        <v>0</v>
      </c>
      <c r="K114" s="54"/>
      <c r="L114" s="129"/>
      <c r="M114" s="54">
        <f t="shared" si="36"/>
        <v>0</v>
      </c>
      <c r="N114" s="129"/>
      <c r="O114" s="54">
        <f t="shared" si="38"/>
        <v>0</v>
      </c>
      <c r="P114" s="54">
        <f t="shared" si="39"/>
        <v>0</v>
      </c>
    </row>
    <row r="115" spans="2:16" ht="12.5">
      <c r="B115" s="7" t="str">
        <f t="shared" si="41"/>
        <v/>
      </c>
      <c r="C115" s="50">
        <f>IF(D93="","-",+C114+1)</f>
        <v>2031</v>
      </c>
      <c r="D115" s="12">
        <f>IF(F114+SUM(E$99:E114)=D$92,F114,D$92-SUM(E$99:E114))</f>
        <v>3603645.9051179513</v>
      </c>
      <c r="E115" s="377">
        <f t="shared" si="47"/>
        <v>125509.34090909091</v>
      </c>
      <c r="F115" s="55">
        <f t="shared" si="48"/>
        <v>3478136.5642088605</v>
      </c>
      <c r="G115" s="55">
        <f t="shared" si="49"/>
        <v>3540891.2346634059</v>
      </c>
      <c r="H115" s="379">
        <f t="shared" si="50"/>
        <v>566443.56635279756</v>
      </c>
      <c r="I115" s="398">
        <f t="shared" si="51"/>
        <v>566443.56635279756</v>
      </c>
      <c r="J115" s="54">
        <f t="shared" si="42"/>
        <v>0</v>
      </c>
      <c r="K115" s="54"/>
      <c r="L115" s="129"/>
      <c r="M115" s="54">
        <f t="shared" si="36"/>
        <v>0</v>
      </c>
      <c r="N115" s="129"/>
      <c r="O115" s="54">
        <f t="shared" si="38"/>
        <v>0</v>
      </c>
      <c r="P115" s="54">
        <f t="shared" si="39"/>
        <v>0</v>
      </c>
    </row>
    <row r="116" spans="2:16" ht="12.5">
      <c r="B116" s="7" t="str">
        <f t="shared" si="41"/>
        <v/>
      </c>
      <c r="C116" s="50">
        <f>IF(D93="","-",+C115+1)</f>
        <v>2032</v>
      </c>
      <c r="D116" s="12">
        <f>IF(F115+SUM(E$99:E115)=D$92,F115,D$92-SUM(E$99:E115))</f>
        <v>3478136.5642088605</v>
      </c>
      <c r="E116" s="377">
        <f t="shared" si="47"/>
        <v>125509.34090909091</v>
      </c>
      <c r="F116" s="55">
        <f t="shared" si="48"/>
        <v>3352627.2232997697</v>
      </c>
      <c r="G116" s="55">
        <f t="shared" si="49"/>
        <v>3415381.8937543151</v>
      </c>
      <c r="H116" s="379">
        <f t="shared" si="50"/>
        <v>550814.34750587621</v>
      </c>
      <c r="I116" s="398">
        <f t="shared" si="51"/>
        <v>550814.34750587621</v>
      </c>
      <c r="J116" s="54">
        <f t="shared" si="42"/>
        <v>0</v>
      </c>
      <c r="K116" s="54"/>
      <c r="L116" s="129"/>
      <c r="M116" s="54">
        <f t="shared" si="36"/>
        <v>0</v>
      </c>
      <c r="N116" s="129"/>
      <c r="O116" s="54">
        <f t="shared" si="38"/>
        <v>0</v>
      </c>
      <c r="P116" s="54">
        <f t="shared" si="39"/>
        <v>0</v>
      </c>
    </row>
    <row r="117" spans="2:16" ht="12.5">
      <c r="B117" s="7" t="str">
        <f t="shared" si="41"/>
        <v/>
      </c>
      <c r="C117" s="50">
        <f>IF(D93="","-",+C116+1)</f>
        <v>2033</v>
      </c>
      <c r="D117" s="12">
        <f>IF(F116+SUM(E$99:E116)=D$92,F116,D$92-SUM(E$99:E116))</f>
        <v>3352627.2232997697</v>
      </c>
      <c r="E117" s="377">
        <f t="shared" si="47"/>
        <v>125509.34090909091</v>
      </c>
      <c r="F117" s="55">
        <f t="shared" si="48"/>
        <v>3227117.8823906789</v>
      </c>
      <c r="G117" s="55">
        <f t="shared" si="49"/>
        <v>3289872.5528452243</v>
      </c>
      <c r="H117" s="379">
        <f t="shared" si="50"/>
        <v>535185.12865895475</v>
      </c>
      <c r="I117" s="398">
        <f t="shared" si="51"/>
        <v>535185.12865895475</v>
      </c>
      <c r="J117" s="54">
        <f t="shared" si="42"/>
        <v>0</v>
      </c>
      <c r="K117" s="54"/>
      <c r="L117" s="129"/>
      <c r="M117" s="54">
        <f t="shared" si="36"/>
        <v>0</v>
      </c>
      <c r="N117" s="129"/>
      <c r="O117" s="54">
        <f t="shared" si="38"/>
        <v>0</v>
      </c>
      <c r="P117" s="54">
        <f t="shared" si="39"/>
        <v>0</v>
      </c>
    </row>
    <row r="118" spans="2:16" ht="12.5">
      <c r="B118" s="7" t="str">
        <f t="shared" si="41"/>
        <v/>
      </c>
      <c r="C118" s="50">
        <f>IF(D93="","-",+C117+1)</f>
        <v>2034</v>
      </c>
      <c r="D118" s="12">
        <f>IF(F117+SUM(E$99:E117)=D$92,F117,D$92-SUM(E$99:E117))</f>
        <v>3227117.8823906789</v>
      </c>
      <c r="E118" s="377">
        <f t="shared" si="47"/>
        <v>125509.34090909091</v>
      </c>
      <c r="F118" s="55">
        <f t="shared" si="48"/>
        <v>3101608.541481588</v>
      </c>
      <c r="G118" s="55">
        <f t="shared" si="49"/>
        <v>3164363.2119361334</v>
      </c>
      <c r="H118" s="379">
        <f t="shared" si="50"/>
        <v>519555.90981203341</v>
      </c>
      <c r="I118" s="398">
        <f t="shared" si="51"/>
        <v>519555.90981203341</v>
      </c>
      <c r="J118" s="54">
        <f t="shared" si="42"/>
        <v>0</v>
      </c>
      <c r="K118" s="54"/>
      <c r="L118" s="129"/>
      <c r="M118" s="54">
        <f t="shared" si="36"/>
        <v>0</v>
      </c>
      <c r="N118" s="129"/>
      <c r="O118" s="54">
        <f t="shared" si="38"/>
        <v>0</v>
      </c>
      <c r="P118" s="54">
        <f t="shared" si="39"/>
        <v>0</v>
      </c>
    </row>
    <row r="119" spans="2:16" ht="12.5">
      <c r="B119" s="7" t="str">
        <f t="shared" si="41"/>
        <v/>
      </c>
      <c r="C119" s="50">
        <f>IF(D93="","-",+C118+1)</f>
        <v>2035</v>
      </c>
      <c r="D119" s="12">
        <f>IF(F118+SUM(E$99:E118)=D$92,F118,D$92-SUM(E$99:E118))</f>
        <v>3101608.541481588</v>
      </c>
      <c r="E119" s="377">
        <f t="shared" si="47"/>
        <v>125509.34090909091</v>
      </c>
      <c r="F119" s="55">
        <f t="shared" si="48"/>
        <v>2976099.2005724972</v>
      </c>
      <c r="G119" s="55">
        <f t="shared" si="49"/>
        <v>3038853.8710270426</v>
      </c>
      <c r="H119" s="379">
        <f t="shared" si="50"/>
        <v>503926.69096511195</v>
      </c>
      <c r="I119" s="398">
        <f t="shared" si="51"/>
        <v>503926.69096511195</v>
      </c>
      <c r="J119" s="54">
        <f t="shared" si="42"/>
        <v>0</v>
      </c>
      <c r="K119" s="54"/>
      <c r="L119" s="129"/>
      <c r="M119" s="54">
        <f t="shared" si="36"/>
        <v>0</v>
      </c>
      <c r="N119" s="129"/>
      <c r="O119" s="54">
        <f t="shared" si="38"/>
        <v>0</v>
      </c>
      <c r="P119" s="54">
        <f t="shared" si="39"/>
        <v>0</v>
      </c>
    </row>
    <row r="120" spans="2:16" ht="12.5">
      <c r="B120" s="7" t="str">
        <f t="shared" si="41"/>
        <v/>
      </c>
      <c r="C120" s="50">
        <f>IF(D93="","-",+C119+1)</f>
        <v>2036</v>
      </c>
      <c r="D120" s="12">
        <f>IF(F119+SUM(E$99:E119)=D$92,F119,D$92-SUM(E$99:E119))</f>
        <v>2976099.2005724972</v>
      </c>
      <c r="E120" s="377">
        <f t="shared" si="47"/>
        <v>125509.34090909091</v>
      </c>
      <c r="F120" s="55">
        <f t="shared" si="48"/>
        <v>2850589.8596634064</v>
      </c>
      <c r="G120" s="55">
        <f t="shared" si="49"/>
        <v>2913344.5301179518</v>
      </c>
      <c r="H120" s="379">
        <f t="shared" si="50"/>
        <v>488297.47211819061</v>
      </c>
      <c r="I120" s="398">
        <f t="shared" si="51"/>
        <v>488297.47211819061</v>
      </c>
      <c r="J120" s="54">
        <f t="shared" si="42"/>
        <v>0</v>
      </c>
      <c r="K120" s="54"/>
      <c r="L120" s="129"/>
      <c r="M120" s="54">
        <f t="shared" si="36"/>
        <v>0</v>
      </c>
      <c r="N120" s="129"/>
      <c r="O120" s="54">
        <f t="shared" si="38"/>
        <v>0</v>
      </c>
      <c r="P120" s="54">
        <f t="shared" si="39"/>
        <v>0</v>
      </c>
    </row>
    <row r="121" spans="2:16" ht="12.5">
      <c r="B121" s="7" t="str">
        <f t="shared" si="41"/>
        <v/>
      </c>
      <c r="C121" s="50">
        <f>IF(D93="","-",+C120+1)</f>
        <v>2037</v>
      </c>
      <c r="D121" s="12">
        <f>IF(F120+SUM(E$99:E120)=D$92,F120,D$92-SUM(E$99:E120))</f>
        <v>2850589.8596634064</v>
      </c>
      <c r="E121" s="377">
        <f t="shared" si="47"/>
        <v>125509.34090909091</v>
      </c>
      <c r="F121" s="55">
        <f t="shared" si="48"/>
        <v>2725080.5187543156</v>
      </c>
      <c r="G121" s="55">
        <f t="shared" si="49"/>
        <v>2787835.189208861</v>
      </c>
      <c r="H121" s="379">
        <f t="shared" si="50"/>
        <v>472668.25327126915</v>
      </c>
      <c r="I121" s="398">
        <f t="shared" si="51"/>
        <v>472668.25327126915</v>
      </c>
      <c r="J121" s="54">
        <f t="shared" si="42"/>
        <v>0</v>
      </c>
      <c r="K121" s="54"/>
      <c r="L121" s="129"/>
      <c r="M121" s="54">
        <f t="shared" si="36"/>
        <v>0</v>
      </c>
      <c r="N121" s="129"/>
      <c r="O121" s="54">
        <f t="shared" si="38"/>
        <v>0</v>
      </c>
      <c r="P121" s="54">
        <f t="shared" si="39"/>
        <v>0</v>
      </c>
    </row>
    <row r="122" spans="2:16" ht="12.5">
      <c r="B122" s="7" t="str">
        <f t="shared" si="41"/>
        <v/>
      </c>
      <c r="C122" s="50">
        <f>IF(D93="","-",+C121+1)</f>
        <v>2038</v>
      </c>
      <c r="D122" s="12">
        <f>IF(F121+SUM(E$99:E121)=D$92,F121,D$92-SUM(E$99:E121))</f>
        <v>2725080.5187543156</v>
      </c>
      <c r="E122" s="377">
        <f t="shared" si="47"/>
        <v>125509.34090909091</v>
      </c>
      <c r="F122" s="55">
        <f t="shared" si="48"/>
        <v>2599571.1778452247</v>
      </c>
      <c r="G122" s="55">
        <f t="shared" si="49"/>
        <v>2662325.8482997702</v>
      </c>
      <c r="H122" s="379">
        <f t="shared" si="50"/>
        <v>457039.0344243478</v>
      </c>
      <c r="I122" s="398">
        <f t="shared" si="51"/>
        <v>457039.0344243478</v>
      </c>
      <c r="J122" s="54">
        <f t="shared" si="42"/>
        <v>0</v>
      </c>
      <c r="K122" s="54"/>
      <c r="L122" s="129"/>
      <c r="M122" s="54">
        <f t="shared" si="36"/>
        <v>0</v>
      </c>
      <c r="N122" s="129"/>
      <c r="O122" s="54">
        <f t="shared" si="38"/>
        <v>0</v>
      </c>
      <c r="P122" s="54">
        <f t="shared" si="39"/>
        <v>0</v>
      </c>
    </row>
    <row r="123" spans="2:16" ht="12.5">
      <c r="B123" s="7" t="str">
        <f t="shared" si="41"/>
        <v/>
      </c>
      <c r="C123" s="50">
        <f>IF(D93="","-",+C122+1)</f>
        <v>2039</v>
      </c>
      <c r="D123" s="12">
        <f>IF(F122+SUM(E$99:E122)=D$92,F122,D$92-SUM(E$99:E122))</f>
        <v>2599571.1778452247</v>
      </c>
      <c r="E123" s="377">
        <f t="shared" si="47"/>
        <v>125509.34090909091</v>
      </c>
      <c r="F123" s="55">
        <f t="shared" si="48"/>
        <v>2474061.8369361339</v>
      </c>
      <c r="G123" s="55">
        <f t="shared" si="49"/>
        <v>2536816.5073906793</v>
      </c>
      <c r="H123" s="379">
        <f t="shared" si="50"/>
        <v>441409.81557742634</v>
      </c>
      <c r="I123" s="398">
        <f t="shared" si="51"/>
        <v>441409.81557742634</v>
      </c>
      <c r="J123" s="54">
        <f t="shared" si="42"/>
        <v>0</v>
      </c>
      <c r="K123" s="54"/>
      <c r="L123" s="129"/>
      <c r="M123" s="54">
        <f t="shared" si="36"/>
        <v>0</v>
      </c>
      <c r="N123" s="129"/>
      <c r="O123" s="54">
        <f t="shared" si="38"/>
        <v>0</v>
      </c>
      <c r="P123" s="54">
        <f t="shared" si="39"/>
        <v>0</v>
      </c>
    </row>
    <row r="124" spans="2:16" ht="12.5">
      <c r="B124" s="7" t="str">
        <f t="shared" si="41"/>
        <v/>
      </c>
      <c r="C124" s="50">
        <f>IF(D93="","-",+C123+1)</f>
        <v>2040</v>
      </c>
      <c r="D124" s="12">
        <f>IF(F123+SUM(E$99:E123)=D$92,F123,D$92-SUM(E$99:E123))</f>
        <v>2474061.8369361339</v>
      </c>
      <c r="E124" s="377">
        <f t="shared" si="47"/>
        <v>125509.34090909091</v>
      </c>
      <c r="F124" s="55">
        <f t="shared" si="48"/>
        <v>2348552.4960270431</v>
      </c>
      <c r="G124" s="55">
        <f t="shared" si="49"/>
        <v>2411307.1664815885</v>
      </c>
      <c r="H124" s="379">
        <f t="shared" si="50"/>
        <v>425780.596730505</v>
      </c>
      <c r="I124" s="398">
        <f t="shared" si="51"/>
        <v>425780.596730505</v>
      </c>
      <c r="J124" s="54">
        <f t="shared" si="42"/>
        <v>0</v>
      </c>
      <c r="K124" s="54"/>
      <c r="L124" s="129"/>
      <c r="M124" s="54">
        <f t="shared" si="36"/>
        <v>0</v>
      </c>
      <c r="N124" s="129"/>
      <c r="O124" s="54">
        <f t="shared" si="38"/>
        <v>0</v>
      </c>
      <c r="P124" s="54">
        <f t="shared" si="39"/>
        <v>0</v>
      </c>
    </row>
    <row r="125" spans="2:16" ht="12.5">
      <c r="B125" s="7" t="str">
        <f t="shared" si="41"/>
        <v/>
      </c>
      <c r="C125" s="50">
        <f>IF(D93="","-",+C124+1)</f>
        <v>2041</v>
      </c>
      <c r="D125" s="12">
        <f>IF(F124+SUM(E$99:E124)=D$92,F124,D$92-SUM(E$99:E124))</f>
        <v>2348552.4960270431</v>
      </c>
      <c r="E125" s="377">
        <f t="shared" si="47"/>
        <v>125509.34090909091</v>
      </c>
      <c r="F125" s="55">
        <f t="shared" si="48"/>
        <v>2223043.1551179523</v>
      </c>
      <c r="G125" s="55">
        <f t="shared" si="49"/>
        <v>2285797.8255724977</v>
      </c>
      <c r="H125" s="379">
        <f t="shared" si="50"/>
        <v>410151.37788358354</v>
      </c>
      <c r="I125" s="398">
        <f t="shared" si="51"/>
        <v>410151.37788358354</v>
      </c>
      <c r="J125" s="54">
        <f t="shared" si="42"/>
        <v>0</v>
      </c>
      <c r="K125" s="54"/>
      <c r="L125" s="129"/>
      <c r="M125" s="54">
        <f t="shared" si="36"/>
        <v>0</v>
      </c>
      <c r="N125" s="129"/>
      <c r="O125" s="54">
        <f t="shared" si="38"/>
        <v>0</v>
      </c>
      <c r="P125" s="54">
        <f t="shared" si="39"/>
        <v>0</v>
      </c>
    </row>
    <row r="126" spans="2:16" ht="12.5">
      <c r="B126" s="7" t="str">
        <f t="shared" si="41"/>
        <v/>
      </c>
      <c r="C126" s="50">
        <f>IF(D93="","-",+C125+1)</f>
        <v>2042</v>
      </c>
      <c r="D126" s="12">
        <f>IF(F125+SUM(E$99:E125)=D$92,F125,D$92-SUM(E$99:E125))</f>
        <v>2223043.1551179523</v>
      </c>
      <c r="E126" s="377">
        <f t="shared" si="47"/>
        <v>125509.34090909091</v>
      </c>
      <c r="F126" s="55">
        <f t="shared" si="48"/>
        <v>2097533.8142088614</v>
      </c>
      <c r="G126" s="55">
        <f t="shared" si="49"/>
        <v>2160288.4846634069</v>
      </c>
      <c r="H126" s="379">
        <f t="shared" si="50"/>
        <v>394522.1590366622</v>
      </c>
      <c r="I126" s="398">
        <f t="shared" si="51"/>
        <v>394522.1590366622</v>
      </c>
      <c r="J126" s="54">
        <f t="shared" si="42"/>
        <v>0</v>
      </c>
      <c r="K126" s="54"/>
      <c r="L126" s="129"/>
      <c r="M126" s="54">
        <f t="shared" si="36"/>
        <v>0</v>
      </c>
      <c r="N126" s="129"/>
      <c r="O126" s="54">
        <f t="shared" si="38"/>
        <v>0</v>
      </c>
      <c r="P126" s="54">
        <f t="shared" si="39"/>
        <v>0</v>
      </c>
    </row>
    <row r="127" spans="2:16" ht="12.5">
      <c r="B127" s="7" t="str">
        <f t="shared" si="41"/>
        <v/>
      </c>
      <c r="C127" s="50">
        <f>IF(D93="","-",+C126+1)</f>
        <v>2043</v>
      </c>
      <c r="D127" s="12">
        <f>IF(F126+SUM(E$99:E126)=D$92,F126,D$92-SUM(E$99:E126))</f>
        <v>2097533.8142088614</v>
      </c>
      <c r="E127" s="377">
        <f t="shared" si="47"/>
        <v>125509.34090909091</v>
      </c>
      <c r="F127" s="55">
        <f t="shared" si="48"/>
        <v>1972024.4732997706</v>
      </c>
      <c r="G127" s="55">
        <f t="shared" si="49"/>
        <v>2034779.143754316</v>
      </c>
      <c r="H127" s="379">
        <f t="shared" si="50"/>
        <v>378892.94018974074</v>
      </c>
      <c r="I127" s="398">
        <f t="shared" si="51"/>
        <v>378892.94018974074</v>
      </c>
      <c r="J127" s="54">
        <f t="shared" si="42"/>
        <v>0</v>
      </c>
      <c r="K127" s="54"/>
      <c r="L127" s="129"/>
      <c r="M127" s="54">
        <f t="shared" si="36"/>
        <v>0</v>
      </c>
      <c r="N127" s="129"/>
      <c r="O127" s="54">
        <f t="shared" si="38"/>
        <v>0</v>
      </c>
      <c r="P127" s="54">
        <f t="shared" si="39"/>
        <v>0</v>
      </c>
    </row>
    <row r="128" spans="2:16" ht="12.5">
      <c r="B128" s="7" t="str">
        <f t="shared" si="41"/>
        <v/>
      </c>
      <c r="C128" s="50">
        <f>IF(D93="","-",+C127+1)</f>
        <v>2044</v>
      </c>
      <c r="D128" s="12">
        <f>IF(F127+SUM(E$99:E127)=D$92,F127,D$92-SUM(E$99:E127))</f>
        <v>1972024.4732997706</v>
      </c>
      <c r="E128" s="377">
        <f t="shared" si="47"/>
        <v>125509.34090909091</v>
      </c>
      <c r="F128" s="55">
        <f t="shared" si="48"/>
        <v>1846515.1323906798</v>
      </c>
      <c r="G128" s="55">
        <f t="shared" si="49"/>
        <v>1909269.8028452252</v>
      </c>
      <c r="H128" s="379">
        <f t="shared" si="50"/>
        <v>363263.72134281939</v>
      </c>
      <c r="I128" s="398">
        <f t="shared" si="51"/>
        <v>363263.72134281939</v>
      </c>
      <c r="J128" s="54">
        <f t="shared" si="42"/>
        <v>0</v>
      </c>
      <c r="K128" s="54"/>
      <c r="L128" s="129"/>
      <c r="M128" s="54">
        <f t="shared" si="36"/>
        <v>0</v>
      </c>
      <c r="N128" s="129"/>
      <c r="O128" s="54">
        <f t="shared" si="38"/>
        <v>0</v>
      </c>
      <c r="P128" s="54">
        <f t="shared" si="39"/>
        <v>0</v>
      </c>
    </row>
    <row r="129" spans="2:16" ht="12.5">
      <c r="B129" s="7" t="str">
        <f t="shared" si="41"/>
        <v/>
      </c>
      <c r="C129" s="50">
        <f>IF(D93="","-",+C128+1)</f>
        <v>2045</v>
      </c>
      <c r="D129" s="12">
        <f>IF(F128+SUM(E$99:E128)=D$92,F128,D$92-SUM(E$99:E128))</f>
        <v>1846515.1323906798</v>
      </c>
      <c r="E129" s="377">
        <f t="shared" si="47"/>
        <v>125509.34090909091</v>
      </c>
      <c r="F129" s="55">
        <f t="shared" si="48"/>
        <v>1721005.791481589</v>
      </c>
      <c r="G129" s="55">
        <f t="shared" si="49"/>
        <v>1783760.4619361344</v>
      </c>
      <c r="H129" s="379">
        <f t="shared" si="50"/>
        <v>347634.50249589793</v>
      </c>
      <c r="I129" s="398">
        <f t="shared" si="51"/>
        <v>347634.50249589793</v>
      </c>
      <c r="J129" s="54">
        <f t="shared" si="42"/>
        <v>0</v>
      </c>
      <c r="K129" s="54"/>
      <c r="L129" s="129"/>
      <c r="M129" s="54">
        <f t="shared" si="36"/>
        <v>0</v>
      </c>
      <c r="N129" s="129"/>
      <c r="O129" s="54">
        <f t="shared" si="38"/>
        <v>0</v>
      </c>
      <c r="P129" s="54">
        <f t="shared" si="39"/>
        <v>0</v>
      </c>
    </row>
    <row r="130" spans="2:16" ht="12.5">
      <c r="B130" s="7" t="str">
        <f t="shared" si="41"/>
        <v/>
      </c>
      <c r="C130" s="50">
        <f>IF(D93="","-",+C129+1)</f>
        <v>2046</v>
      </c>
      <c r="D130" s="12">
        <f>IF(F129+SUM(E$99:E129)=D$92,F129,D$92-SUM(E$99:E129))</f>
        <v>1721005.791481589</v>
      </c>
      <c r="E130" s="377">
        <f t="shared" si="47"/>
        <v>125509.34090909091</v>
      </c>
      <c r="F130" s="55">
        <f t="shared" si="48"/>
        <v>1595496.4505724981</v>
      </c>
      <c r="G130" s="55">
        <f t="shared" si="49"/>
        <v>1658251.1210270436</v>
      </c>
      <c r="H130" s="379">
        <f t="shared" si="50"/>
        <v>332005.28364897659</v>
      </c>
      <c r="I130" s="398">
        <f t="shared" si="51"/>
        <v>332005.28364897659</v>
      </c>
      <c r="J130" s="54">
        <f t="shared" si="42"/>
        <v>0</v>
      </c>
      <c r="K130" s="54"/>
      <c r="L130" s="129"/>
      <c r="M130" s="54">
        <f t="shared" si="36"/>
        <v>0</v>
      </c>
      <c r="N130" s="129"/>
      <c r="O130" s="54">
        <f t="shared" si="38"/>
        <v>0</v>
      </c>
      <c r="P130" s="54">
        <f t="shared" si="39"/>
        <v>0</v>
      </c>
    </row>
    <row r="131" spans="2:16" ht="12.5">
      <c r="B131" s="7" t="str">
        <f t="shared" si="41"/>
        <v/>
      </c>
      <c r="C131" s="50">
        <f>IF(D93="","-",+C130+1)</f>
        <v>2047</v>
      </c>
      <c r="D131" s="12">
        <f>IF(F130+SUM(E$99:E130)=D$92,F130,D$92-SUM(E$99:E130))</f>
        <v>1595496.4505724981</v>
      </c>
      <c r="E131" s="377">
        <f t="shared" si="47"/>
        <v>125509.34090909091</v>
      </c>
      <c r="F131" s="55">
        <f t="shared" si="48"/>
        <v>1469987.1096634073</v>
      </c>
      <c r="G131" s="55">
        <f t="shared" si="49"/>
        <v>1532741.7801179527</v>
      </c>
      <c r="H131" s="379">
        <f t="shared" si="50"/>
        <v>316376.06480205519</v>
      </c>
      <c r="I131" s="398">
        <f t="shared" si="51"/>
        <v>316376.06480205519</v>
      </c>
      <c r="J131" s="54">
        <f t="shared" si="42"/>
        <v>0</v>
      </c>
      <c r="K131" s="54"/>
      <c r="L131" s="129"/>
      <c r="M131" s="54">
        <f t="shared" ref="M131:M154" si="52">IF(L541&lt;&gt;0,+H541-L541,0)</f>
        <v>0</v>
      </c>
      <c r="N131" s="129"/>
      <c r="O131" s="54">
        <f t="shared" ref="O131:O154" si="53">IF(N541&lt;&gt;0,+I541-N541,0)</f>
        <v>0</v>
      </c>
      <c r="P131" s="54">
        <f t="shared" ref="P131:P154" si="54">+O541-M541</f>
        <v>0</v>
      </c>
    </row>
    <row r="132" spans="2:16" ht="12.5">
      <c r="B132" s="7" t="str">
        <f t="shared" si="41"/>
        <v/>
      </c>
      <c r="C132" s="50">
        <f>IF(D93="","-",+C131+1)</f>
        <v>2048</v>
      </c>
      <c r="D132" s="12">
        <f>IF(F131+SUM(E$99:E131)=D$92,F131,D$92-SUM(E$99:E131))</f>
        <v>1469987.1096634073</v>
      </c>
      <c r="E132" s="377">
        <f t="shared" si="47"/>
        <v>125509.34090909091</v>
      </c>
      <c r="F132" s="55">
        <f t="shared" si="48"/>
        <v>1344477.7687543165</v>
      </c>
      <c r="G132" s="55">
        <f t="shared" si="49"/>
        <v>1407232.4392088619</v>
      </c>
      <c r="H132" s="379">
        <f t="shared" si="50"/>
        <v>300746.84595513379</v>
      </c>
      <c r="I132" s="398">
        <f t="shared" si="51"/>
        <v>300746.84595513379</v>
      </c>
      <c r="J132" s="54">
        <f t="shared" si="42"/>
        <v>0</v>
      </c>
      <c r="K132" s="54"/>
      <c r="L132" s="129"/>
      <c r="M132" s="54">
        <f t="shared" si="52"/>
        <v>0</v>
      </c>
      <c r="N132" s="129"/>
      <c r="O132" s="54">
        <f t="shared" si="53"/>
        <v>0</v>
      </c>
      <c r="P132" s="54">
        <f t="shared" si="54"/>
        <v>0</v>
      </c>
    </row>
    <row r="133" spans="2:16" ht="12.5">
      <c r="B133" s="7" t="str">
        <f t="shared" si="41"/>
        <v/>
      </c>
      <c r="C133" s="50">
        <f>IF(D93="","-",+C132+1)</f>
        <v>2049</v>
      </c>
      <c r="D133" s="12">
        <f>IF(F132+SUM(E$99:E132)=D$92,F132,D$92-SUM(E$99:E132))</f>
        <v>1344477.7687543165</v>
      </c>
      <c r="E133" s="377">
        <f t="shared" si="47"/>
        <v>125509.34090909091</v>
      </c>
      <c r="F133" s="55">
        <f t="shared" si="48"/>
        <v>1218968.4278452257</v>
      </c>
      <c r="G133" s="55">
        <f t="shared" si="49"/>
        <v>1281723.0982997711</v>
      </c>
      <c r="H133" s="379">
        <f t="shared" si="50"/>
        <v>285117.62710821239</v>
      </c>
      <c r="I133" s="398">
        <f t="shared" si="51"/>
        <v>285117.62710821239</v>
      </c>
      <c r="J133" s="54">
        <f t="shared" si="42"/>
        <v>0</v>
      </c>
      <c r="K133" s="54"/>
      <c r="L133" s="129"/>
      <c r="M133" s="54">
        <f t="shared" si="52"/>
        <v>0</v>
      </c>
      <c r="N133" s="129"/>
      <c r="O133" s="54">
        <f t="shared" si="53"/>
        <v>0</v>
      </c>
      <c r="P133" s="54">
        <f t="shared" si="54"/>
        <v>0</v>
      </c>
    </row>
    <row r="134" spans="2:16" ht="12.5">
      <c r="B134" s="7" t="str">
        <f t="shared" si="41"/>
        <v/>
      </c>
      <c r="C134" s="50">
        <f>IF(D93="","-",+C133+1)</f>
        <v>2050</v>
      </c>
      <c r="D134" s="12">
        <f>IF(F133+SUM(E$99:E133)=D$92,F133,D$92-SUM(E$99:E133))</f>
        <v>1218968.4278452257</v>
      </c>
      <c r="E134" s="377">
        <f t="shared" si="47"/>
        <v>125509.34090909091</v>
      </c>
      <c r="F134" s="55">
        <f t="shared" si="48"/>
        <v>1093459.0869361348</v>
      </c>
      <c r="G134" s="55">
        <f t="shared" si="49"/>
        <v>1156213.7573906803</v>
      </c>
      <c r="H134" s="379">
        <f t="shared" si="50"/>
        <v>269488.40826129098</v>
      </c>
      <c r="I134" s="398">
        <f t="shared" si="51"/>
        <v>269488.40826129098</v>
      </c>
      <c r="J134" s="54">
        <f t="shared" si="42"/>
        <v>0</v>
      </c>
      <c r="K134" s="54"/>
      <c r="L134" s="129"/>
      <c r="M134" s="54">
        <f t="shared" si="52"/>
        <v>0</v>
      </c>
      <c r="N134" s="129"/>
      <c r="O134" s="54">
        <f t="shared" si="53"/>
        <v>0</v>
      </c>
      <c r="P134" s="54">
        <f t="shared" si="54"/>
        <v>0</v>
      </c>
    </row>
    <row r="135" spans="2:16" ht="12.5">
      <c r="B135" s="7" t="str">
        <f t="shared" si="41"/>
        <v/>
      </c>
      <c r="C135" s="50">
        <f>IF(D93="","-",+C134+1)</f>
        <v>2051</v>
      </c>
      <c r="D135" s="12">
        <f>IF(F134+SUM(E$99:E134)=D$92,F134,D$92-SUM(E$99:E134))</f>
        <v>1093459.0869361348</v>
      </c>
      <c r="E135" s="377">
        <f t="shared" si="47"/>
        <v>125509.34090909091</v>
      </c>
      <c r="F135" s="55">
        <f t="shared" si="48"/>
        <v>967949.7460270439</v>
      </c>
      <c r="G135" s="55">
        <f t="shared" si="49"/>
        <v>1030704.4164815894</v>
      </c>
      <c r="H135" s="379">
        <f t="shared" si="50"/>
        <v>253859.18941436958</v>
      </c>
      <c r="I135" s="398">
        <f t="shared" si="51"/>
        <v>253859.18941436958</v>
      </c>
      <c r="J135" s="54">
        <f t="shared" si="42"/>
        <v>0</v>
      </c>
      <c r="K135" s="54"/>
      <c r="L135" s="129"/>
      <c r="M135" s="54">
        <f t="shared" si="52"/>
        <v>0</v>
      </c>
      <c r="N135" s="129"/>
      <c r="O135" s="54">
        <f t="shared" si="53"/>
        <v>0</v>
      </c>
      <c r="P135" s="54">
        <f t="shared" si="54"/>
        <v>0</v>
      </c>
    </row>
    <row r="136" spans="2:16" ht="12.5">
      <c r="B136" s="7" t="str">
        <f t="shared" si="41"/>
        <v/>
      </c>
      <c r="C136" s="50">
        <f>IF(D93="","-",+C135+1)</f>
        <v>2052</v>
      </c>
      <c r="D136" s="12">
        <f>IF(F135+SUM(E$99:E135)=D$92,F135,D$92-SUM(E$99:E135))</f>
        <v>967949.7460270439</v>
      </c>
      <c r="E136" s="377">
        <f t="shared" si="47"/>
        <v>125509.34090909091</v>
      </c>
      <c r="F136" s="55">
        <f t="shared" si="48"/>
        <v>842440.40511795296</v>
      </c>
      <c r="G136" s="55">
        <f t="shared" si="49"/>
        <v>905195.07557249838</v>
      </c>
      <c r="H136" s="379">
        <f t="shared" si="50"/>
        <v>238229.97056744815</v>
      </c>
      <c r="I136" s="398">
        <f t="shared" si="51"/>
        <v>238229.97056744815</v>
      </c>
      <c r="J136" s="54">
        <f t="shared" si="42"/>
        <v>0</v>
      </c>
      <c r="K136" s="54"/>
      <c r="L136" s="129"/>
      <c r="M136" s="54">
        <f t="shared" si="52"/>
        <v>0</v>
      </c>
      <c r="N136" s="129"/>
      <c r="O136" s="54">
        <f t="shared" si="53"/>
        <v>0</v>
      </c>
      <c r="P136" s="54">
        <f t="shared" si="54"/>
        <v>0</v>
      </c>
    </row>
    <row r="137" spans="2:16" ht="12.5">
      <c r="B137" s="7" t="str">
        <f t="shared" si="41"/>
        <v/>
      </c>
      <c r="C137" s="50">
        <f>IF(D93="","-",+C136+1)</f>
        <v>2053</v>
      </c>
      <c r="D137" s="12">
        <f>IF(F136+SUM(E$99:E136)=D$92,F136,D$92-SUM(E$99:E136))</f>
        <v>842440.40511795296</v>
      </c>
      <c r="E137" s="377">
        <f t="shared" si="47"/>
        <v>125509.34090909091</v>
      </c>
      <c r="F137" s="55">
        <f t="shared" si="48"/>
        <v>716931.06420886202</v>
      </c>
      <c r="G137" s="55">
        <f t="shared" si="49"/>
        <v>779685.73466340755</v>
      </c>
      <c r="H137" s="379">
        <f t="shared" si="50"/>
        <v>222600.75172052675</v>
      </c>
      <c r="I137" s="398">
        <f t="shared" si="51"/>
        <v>222600.75172052675</v>
      </c>
      <c r="J137" s="54">
        <f t="shared" si="42"/>
        <v>0</v>
      </c>
      <c r="K137" s="54"/>
      <c r="L137" s="129"/>
      <c r="M137" s="54">
        <f t="shared" si="52"/>
        <v>0</v>
      </c>
      <c r="N137" s="129"/>
      <c r="O137" s="54">
        <f t="shared" si="53"/>
        <v>0</v>
      </c>
      <c r="P137" s="54">
        <f t="shared" si="54"/>
        <v>0</v>
      </c>
    </row>
    <row r="138" spans="2:16" ht="12.5">
      <c r="B138" s="7" t="str">
        <f t="shared" si="41"/>
        <v/>
      </c>
      <c r="C138" s="50">
        <f>IF(D93="","-",+C137+1)</f>
        <v>2054</v>
      </c>
      <c r="D138" s="12">
        <f>IF(F137+SUM(E$99:E137)=D$92,F137,D$92-SUM(E$99:E137))</f>
        <v>716931.06420886202</v>
      </c>
      <c r="E138" s="377">
        <f t="shared" si="47"/>
        <v>125509.34090909091</v>
      </c>
      <c r="F138" s="55">
        <f t="shared" si="48"/>
        <v>591421.72329977108</v>
      </c>
      <c r="G138" s="55">
        <f t="shared" si="49"/>
        <v>654176.39375431649</v>
      </c>
      <c r="H138" s="379">
        <f t="shared" si="50"/>
        <v>206971.53287360532</v>
      </c>
      <c r="I138" s="398">
        <f t="shared" si="51"/>
        <v>206971.53287360532</v>
      </c>
      <c r="J138" s="54">
        <f t="shared" si="42"/>
        <v>0</v>
      </c>
      <c r="K138" s="54"/>
      <c r="L138" s="129"/>
      <c r="M138" s="54">
        <f t="shared" si="52"/>
        <v>0</v>
      </c>
      <c r="N138" s="129"/>
      <c r="O138" s="54">
        <f t="shared" si="53"/>
        <v>0</v>
      </c>
      <c r="P138" s="54">
        <f t="shared" si="54"/>
        <v>0</v>
      </c>
    </row>
    <row r="139" spans="2:16" ht="12.5">
      <c r="B139" s="7" t="str">
        <f t="shared" si="41"/>
        <v/>
      </c>
      <c r="C139" s="50">
        <f>IF(D93="","-",+C138+1)</f>
        <v>2055</v>
      </c>
      <c r="D139" s="12">
        <f>IF(F138+SUM(E$99:E138)=D$92,F138,D$92-SUM(E$99:E138))</f>
        <v>591421.72329977108</v>
      </c>
      <c r="E139" s="377">
        <f t="shared" si="47"/>
        <v>125509.34090909091</v>
      </c>
      <c r="F139" s="55">
        <f t="shared" si="48"/>
        <v>465912.38239068014</v>
      </c>
      <c r="G139" s="55">
        <f t="shared" si="49"/>
        <v>528667.05284522567</v>
      </c>
      <c r="H139" s="379">
        <f t="shared" si="50"/>
        <v>191342.31402668392</v>
      </c>
      <c r="I139" s="398">
        <f t="shared" si="51"/>
        <v>191342.31402668392</v>
      </c>
      <c r="J139" s="54">
        <f t="shared" si="42"/>
        <v>0</v>
      </c>
      <c r="K139" s="54"/>
      <c r="L139" s="129"/>
      <c r="M139" s="54">
        <f t="shared" si="52"/>
        <v>0</v>
      </c>
      <c r="N139" s="129"/>
      <c r="O139" s="54">
        <f t="shared" si="53"/>
        <v>0</v>
      </c>
      <c r="P139" s="54">
        <f t="shared" si="54"/>
        <v>0</v>
      </c>
    </row>
    <row r="140" spans="2:16" ht="12.5">
      <c r="B140" s="7" t="str">
        <f t="shared" si="41"/>
        <v/>
      </c>
      <c r="C140" s="50">
        <f>IF(D93="","-",+C139+1)</f>
        <v>2056</v>
      </c>
      <c r="D140" s="12">
        <f>IF(F139+SUM(E$99:E139)=D$92,F139,D$92-SUM(E$99:E139))</f>
        <v>465912.38239068014</v>
      </c>
      <c r="E140" s="377">
        <f t="shared" si="47"/>
        <v>125509.34090909091</v>
      </c>
      <c r="F140" s="55">
        <f t="shared" si="48"/>
        <v>340403.0414815892</v>
      </c>
      <c r="G140" s="55">
        <f t="shared" si="49"/>
        <v>403157.71193613467</v>
      </c>
      <c r="H140" s="379">
        <f t="shared" si="50"/>
        <v>175713.09517976249</v>
      </c>
      <c r="I140" s="398">
        <f t="shared" si="51"/>
        <v>175713.09517976249</v>
      </c>
      <c r="J140" s="54">
        <f t="shared" si="42"/>
        <v>0</v>
      </c>
      <c r="K140" s="54"/>
      <c r="L140" s="129"/>
      <c r="M140" s="54">
        <f t="shared" si="52"/>
        <v>0</v>
      </c>
      <c r="N140" s="129"/>
      <c r="O140" s="54">
        <f t="shared" si="53"/>
        <v>0</v>
      </c>
      <c r="P140" s="54">
        <f t="shared" si="54"/>
        <v>0</v>
      </c>
    </row>
    <row r="141" spans="2:16" ht="12.5">
      <c r="B141" s="7" t="str">
        <f t="shared" si="41"/>
        <v/>
      </c>
      <c r="C141" s="50">
        <f>IF(D93="","-",+C140+1)</f>
        <v>2057</v>
      </c>
      <c r="D141" s="12">
        <f>IF(F140+SUM(E$99:E140)=D$92,F140,D$92-SUM(E$99:E140))</f>
        <v>340403.0414815892</v>
      </c>
      <c r="E141" s="377">
        <f t="shared" si="47"/>
        <v>125509.34090909091</v>
      </c>
      <c r="F141" s="55">
        <f t="shared" si="48"/>
        <v>214893.70057249829</v>
      </c>
      <c r="G141" s="55">
        <f t="shared" si="49"/>
        <v>277648.37102704373</v>
      </c>
      <c r="H141" s="379">
        <f t="shared" si="50"/>
        <v>160083.87633284109</v>
      </c>
      <c r="I141" s="398">
        <f t="shared" si="51"/>
        <v>160083.87633284109</v>
      </c>
      <c r="J141" s="54">
        <f t="shared" si="42"/>
        <v>0</v>
      </c>
      <c r="K141" s="54"/>
      <c r="L141" s="129"/>
      <c r="M141" s="54">
        <f t="shared" si="52"/>
        <v>0</v>
      </c>
      <c r="N141" s="129"/>
      <c r="O141" s="54">
        <f t="shared" si="53"/>
        <v>0</v>
      </c>
      <c r="P141" s="54">
        <f t="shared" si="54"/>
        <v>0</v>
      </c>
    </row>
    <row r="142" spans="2:16" ht="12.5">
      <c r="B142" s="7" t="str">
        <f t="shared" si="41"/>
        <v/>
      </c>
      <c r="C142" s="50">
        <f>IF(D93="","-",+C141+1)</f>
        <v>2058</v>
      </c>
      <c r="D142" s="12">
        <f>IF(F141+SUM(E$99:E141)=D$92,F141,D$92-SUM(E$99:E141))</f>
        <v>214893.70057249829</v>
      </c>
      <c r="E142" s="377">
        <f t="shared" si="47"/>
        <v>125509.34090909091</v>
      </c>
      <c r="F142" s="55">
        <f t="shared" si="48"/>
        <v>89384.359663407377</v>
      </c>
      <c r="G142" s="55">
        <f t="shared" si="49"/>
        <v>152139.03011795285</v>
      </c>
      <c r="H142" s="379">
        <f t="shared" si="50"/>
        <v>144454.65748591968</v>
      </c>
      <c r="I142" s="398">
        <f t="shared" si="51"/>
        <v>144454.65748591968</v>
      </c>
      <c r="J142" s="54">
        <f t="shared" si="42"/>
        <v>0</v>
      </c>
      <c r="K142" s="54"/>
      <c r="L142" s="129"/>
      <c r="M142" s="54">
        <f t="shared" si="52"/>
        <v>0</v>
      </c>
      <c r="N142" s="129"/>
      <c r="O142" s="54">
        <f t="shared" si="53"/>
        <v>0</v>
      </c>
      <c r="P142" s="54">
        <f t="shared" si="54"/>
        <v>0</v>
      </c>
    </row>
    <row r="143" spans="2:16" ht="12.5">
      <c r="B143" s="7" t="str">
        <f t="shared" si="41"/>
        <v/>
      </c>
      <c r="C143" s="50">
        <f>IF(D93="","-",+C142+1)</f>
        <v>2059</v>
      </c>
      <c r="D143" s="12">
        <f>IF(F142+SUM(E$99:E142)=D$92,F142,D$92-SUM(E$99:E142))</f>
        <v>89384.359663407377</v>
      </c>
      <c r="E143" s="377">
        <f t="shared" si="47"/>
        <v>89384.359663407377</v>
      </c>
      <c r="F143" s="55">
        <f t="shared" si="48"/>
        <v>0</v>
      </c>
      <c r="G143" s="55">
        <f t="shared" si="49"/>
        <v>44692.179831703688</v>
      </c>
      <c r="H143" s="379">
        <f t="shared" si="50"/>
        <v>94949.713240091398</v>
      </c>
      <c r="I143" s="398">
        <f t="shared" si="51"/>
        <v>94949.713240091398</v>
      </c>
      <c r="J143" s="54">
        <f t="shared" si="42"/>
        <v>0</v>
      </c>
      <c r="K143" s="54"/>
      <c r="L143" s="129"/>
      <c r="M143" s="54">
        <f t="shared" si="52"/>
        <v>0</v>
      </c>
      <c r="N143" s="129"/>
      <c r="O143" s="54">
        <f t="shared" si="53"/>
        <v>0</v>
      </c>
      <c r="P143" s="54">
        <f t="shared" si="54"/>
        <v>0</v>
      </c>
    </row>
    <row r="144" spans="2:16" ht="12.5">
      <c r="B144" s="7" t="str">
        <f t="shared" si="41"/>
        <v/>
      </c>
      <c r="C144" s="50">
        <f>IF(D93="","-",+C143+1)</f>
        <v>2060</v>
      </c>
      <c r="D144" s="12">
        <f>IF(F143+SUM(E$99:E143)=D$92,F143,D$92-SUM(E$99:E143))</f>
        <v>0</v>
      </c>
      <c r="E144" s="377">
        <f t="shared" si="47"/>
        <v>0</v>
      </c>
      <c r="F144" s="55">
        <f t="shared" si="48"/>
        <v>0</v>
      </c>
      <c r="G144" s="55">
        <f t="shared" si="49"/>
        <v>0</v>
      </c>
      <c r="H144" s="379">
        <f t="shared" si="50"/>
        <v>0</v>
      </c>
      <c r="I144" s="398">
        <f t="shared" si="51"/>
        <v>0</v>
      </c>
      <c r="J144" s="54">
        <f t="shared" si="42"/>
        <v>0</v>
      </c>
      <c r="K144" s="54"/>
      <c r="L144" s="129"/>
      <c r="M144" s="54">
        <f t="shared" si="52"/>
        <v>0</v>
      </c>
      <c r="N144" s="129"/>
      <c r="O144" s="54">
        <f t="shared" si="53"/>
        <v>0</v>
      </c>
      <c r="P144" s="54">
        <f t="shared" si="54"/>
        <v>0</v>
      </c>
    </row>
    <row r="145" spans="2:16" ht="12.5">
      <c r="B145" s="7" t="str">
        <f t="shared" si="41"/>
        <v/>
      </c>
      <c r="C145" s="50">
        <f>IF(D93="","-",+C144+1)</f>
        <v>2061</v>
      </c>
      <c r="D145" s="12">
        <f>IF(F144+SUM(E$99:E144)=D$92,F144,D$92-SUM(E$99:E144))</f>
        <v>0</v>
      </c>
      <c r="E145" s="377">
        <f t="shared" si="47"/>
        <v>0</v>
      </c>
      <c r="F145" s="55">
        <f t="shared" si="48"/>
        <v>0</v>
      </c>
      <c r="G145" s="55">
        <f t="shared" si="49"/>
        <v>0</v>
      </c>
      <c r="H145" s="379">
        <f t="shared" si="50"/>
        <v>0</v>
      </c>
      <c r="I145" s="398">
        <f t="shared" si="51"/>
        <v>0</v>
      </c>
      <c r="J145" s="54">
        <f t="shared" si="42"/>
        <v>0</v>
      </c>
      <c r="K145" s="54"/>
      <c r="L145" s="129"/>
      <c r="M145" s="54">
        <f t="shared" si="52"/>
        <v>0</v>
      </c>
      <c r="N145" s="129"/>
      <c r="O145" s="54">
        <f t="shared" si="53"/>
        <v>0</v>
      </c>
      <c r="P145" s="54">
        <f t="shared" si="54"/>
        <v>0</v>
      </c>
    </row>
    <row r="146" spans="2:16" ht="12.5">
      <c r="B146" s="7" t="str">
        <f t="shared" si="41"/>
        <v/>
      </c>
      <c r="C146" s="50">
        <f>IF(D93="","-",+C145+1)</f>
        <v>2062</v>
      </c>
      <c r="D146" s="12">
        <f>IF(F145+SUM(E$99:E145)=D$92,F145,D$92-SUM(E$99:E145))</f>
        <v>0</v>
      </c>
      <c r="E146" s="377">
        <f t="shared" si="47"/>
        <v>0</v>
      </c>
      <c r="F146" s="55">
        <f t="shared" si="48"/>
        <v>0</v>
      </c>
      <c r="G146" s="55">
        <f t="shared" si="49"/>
        <v>0</v>
      </c>
      <c r="H146" s="379">
        <f t="shared" si="50"/>
        <v>0</v>
      </c>
      <c r="I146" s="398">
        <f t="shared" si="51"/>
        <v>0</v>
      </c>
      <c r="J146" s="54">
        <f t="shared" si="42"/>
        <v>0</v>
      </c>
      <c r="K146" s="54"/>
      <c r="L146" s="129"/>
      <c r="M146" s="54">
        <f t="shared" si="52"/>
        <v>0</v>
      </c>
      <c r="N146" s="129"/>
      <c r="O146" s="54">
        <f t="shared" si="53"/>
        <v>0</v>
      </c>
      <c r="P146" s="54">
        <f t="shared" si="54"/>
        <v>0</v>
      </c>
    </row>
    <row r="147" spans="2:16" ht="12.5">
      <c r="B147" s="7" t="str">
        <f t="shared" si="41"/>
        <v/>
      </c>
      <c r="C147" s="50">
        <f>IF(D93="","-",+C146+1)</f>
        <v>2063</v>
      </c>
      <c r="D147" s="12">
        <f>IF(F146+SUM(E$99:E146)=D$92,F146,D$92-SUM(E$99:E146))</f>
        <v>0</v>
      </c>
      <c r="E147" s="377">
        <f t="shared" si="47"/>
        <v>0</v>
      </c>
      <c r="F147" s="55">
        <f t="shared" si="48"/>
        <v>0</v>
      </c>
      <c r="G147" s="55">
        <f t="shared" si="49"/>
        <v>0</v>
      </c>
      <c r="H147" s="379">
        <f t="shared" si="50"/>
        <v>0</v>
      </c>
      <c r="I147" s="398">
        <f t="shared" si="51"/>
        <v>0</v>
      </c>
      <c r="J147" s="54">
        <f t="shared" si="42"/>
        <v>0</v>
      </c>
      <c r="K147" s="54"/>
      <c r="L147" s="129"/>
      <c r="M147" s="54">
        <f t="shared" si="52"/>
        <v>0</v>
      </c>
      <c r="N147" s="129"/>
      <c r="O147" s="54">
        <f t="shared" si="53"/>
        <v>0</v>
      </c>
      <c r="P147" s="54">
        <f t="shared" si="54"/>
        <v>0</v>
      </c>
    </row>
    <row r="148" spans="2:16" ht="12.5">
      <c r="B148" s="7" t="str">
        <f t="shared" si="41"/>
        <v/>
      </c>
      <c r="C148" s="50">
        <f>IF(D93="","-",+C147+1)</f>
        <v>2064</v>
      </c>
      <c r="D148" s="12">
        <f>IF(F147+SUM(E$99:E147)=D$92,F147,D$92-SUM(E$99:E147))</f>
        <v>0</v>
      </c>
      <c r="E148" s="377">
        <f t="shared" si="47"/>
        <v>0</v>
      </c>
      <c r="F148" s="55">
        <f t="shared" si="48"/>
        <v>0</v>
      </c>
      <c r="G148" s="55">
        <f t="shared" si="49"/>
        <v>0</v>
      </c>
      <c r="H148" s="379">
        <f t="shared" si="50"/>
        <v>0</v>
      </c>
      <c r="I148" s="398">
        <f t="shared" si="51"/>
        <v>0</v>
      </c>
      <c r="J148" s="54">
        <f t="shared" si="42"/>
        <v>0</v>
      </c>
      <c r="K148" s="54"/>
      <c r="L148" s="129"/>
      <c r="M148" s="54">
        <f t="shared" si="52"/>
        <v>0</v>
      </c>
      <c r="N148" s="129"/>
      <c r="O148" s="54">
        <f t="shared" si="53"/>
        <v>0</v>
      </c>
      <c r="P148" s="54">
        <f t="shared" si="54"/>
        <v>0</v>
      </c>
    </row>
    <row r="149" spans="2:16" ht="12.5">
      <c r="B149" s="7" t="str">
        <f t="shared" si="41"/>
        <v/>
      </c>
      <c r="C149" s="50">
        <f>IF(D93="","-",+C148+1)</f>
        <v>2065</v>
      </c>
      <c r="D149" s="12">
        <f>IF(F148+SUM(E$99:E148)=D$92,F148,D$92-SUM(E$99:E148))</f>
        <v>0</v>
      </c>
      <c r="E149" s="377">
        <f t="shared" si="47"/>
        <v>0</v>
      </c>
      <c r="F149" s="55">
        <f t="shared" si="48"/>
        <v>0</v>
      </c>
      <c r="G149" s="55">
        <f t="shared" si="49"/>
        <v>0</v>
      </c>
      <c r="H149" s="379">
        <f t="shared" si="50"/>
        <v>0</v>
      </c>
      <c r="I149" s="398">
        <f t="shared" si="51"/>
        <v>0</v>
      </c>
      <c r="J149" s="54">
        <f t="shared" si="42"/>
        <v>0</v>
      </c>
      <c r="K149" s="54"/>
      <c r="L149" s="129"/>
      <c r="M149" s="54">
        <f t="shared" si="52"/>
        <v>0</v>
      </c>
      <c r="N149" s="129"/>
      <c r="O149" s="54">
        <f t="shared" si="53"/>
        <v>0</v>
      </c>
      <c r="P149" s="54">
        <f t="shared" si="54"/>
        <v>0</v>
      </c>
    </row>
    <row r="150" spans="2:16" ht="12.5">
      <c r="B150" s="7" t="str">
        <f t="shared" si="41"/>
        <v/>
      </c>
      <c r="C150" s="50">
        <f>IF(D93="","-",+C149+1)</f>
        <v>2066</v>
      </c>
      <c r="D150" s="12">
        <f>IF(F149+SUM(E$99:E149)=D$92,F149,D$92-SUM(E$99:E149))</f>
        <v>0</v>
      </c>
      <c r="E150" s="377">
        <f t="shared" si="47"/>
        <v>0</v>
      </c>
      <c r="F150" s="55">
        <f t="shared" si="48"/>
        <v>0</v>
      </c>
      <c r="G150" s="55">
        <f t="shared" si="49"/>
        <v>0</v>
      </c>
      <c r="H150" s="379">
        <f t="shared" si="50"/>
        <v>0</v>
      </c>
      <c r="I150" s="398">
        <f t="shared" si="51"/>
        <v>0</v>
      </c>
      <c r="J150" s="54">
        <f t="shared" si="42"/>
        <v>0</v>
      </c>
      <c r="K150" s="54"/>
      <c r="L150" s="129"/>
      <c r="M150" s="54">
        <f t="shared" si="52"/>
        <v>0</v>
      </c>
      <c r="N150" s="129"/>
      <c r="O150" s="54">
        <f t="shared" si="53"/>
        <v>0</v>
      </c>
      <c r="P150" s="54">
        <f t="shared" si="54"/>
        <v>0</v>
      </c>
    </row>
    <row r="151" spans="2:16" ht="12.5">
      <c r="B151" s="7" t="str">
        <f t="shared" si="41"/>
        <v/>
      </c>
      <c r="C151" s="50">
        <f>IF(D93="","-",+C150+1)</f>
        <v>2067</v>
      </c>
      <c r="D151" s="12">
        <f>IF(F150+SUM(E$99:E150)=D$92,F150,D$92-SUM(E$99:E150))</f>
        <v>0</v>
      </c>
      <c r="E151" s="377">
        <f t="shared" si="47"/>
        <v>0</v>
      </c>
      <c r="F151" s="55">
        <f t="shared" si="48"/>
        <v>0</v>
      </c>
      <c r="G151" s="55">
        <f t="shared" si="49"/>
        <v>0</v>
      </c>
      <c r="H151" s="379">
        <f t="shared" si="50"/>
        <v>0</v>
      </c>
      <c r="I151" s="398">
        <f t="shared" si="51"/>
        <v>0</v>
      </c>
      <c r="J151" s="54">
        <f t="shared" si="42"/>
        <v>0</v>
      </c>
      <c r="K151" s="54"/>
      <c r="L151" s="129"/>
      <c r="M151" s="54">
        <f t="shared" si="52"/>
        <v>0</v>
      </c>
      <c r="N151" s="129"/>
      <c r="O151" s="54">
        <f t="shared" si="53"/>
        <v>0</v>
      </c>
      <c r="P151" s="54">
        <f t="shared" si="54"/>
        <v>0</v>
      </c>
    </row>
    <row r="152" spans="2:16" ht="12.5">
      <c r="B152" s="7" t="str">
        <f t="shared" si="41"/>
        <v/>
      </c>
      <c r="C152" s="50">
        <f>IF(D93="","-",+C151+1)</f>
        <v>2068</v>
      </c>
      <c r="D152" s="12">
        <f>IF(F151+SUM(E$99:E151)=D$92,F151,D$92-SUM(E$99:E151))</f>
        <v>0</v>
      </c>
      <c r="E152" s="377">
        <f t="shared" si="47"/>
        <v>0</v>
      </c>
      <c r="F152" s="55">
        <f t="shared" si="48"/>
        <v>0</v>
      </c>
      <c r="G152" s="55">
        <f t="shared" si="49"/>
        <v>0</v>
      </c>
      <c r="H152" s="379">
        <f t="shared" si="50"/>
        <v>0</v>
      </c>
      <c r="I152" s="398">
        <f t="shared" si="51"/>
        <v>0</v>
      </c>
      <c r="J152" s="54">
        <f t="shared" si="42"/>
        <v>0</v>
      </c>
      <c r="K152" s="54"/>
      <c r="L152" s="129"/>
      <c r="M152" s="54">
        <f t="shared" si="52"/>
        <v>0</v>
      </c>
      <c r="N152" s="129"/>
      <c r="O152" s="54">
        <f t="shared" si="53"/>
        <v>0</v>
      </c>
      <c r="P152" s="54">
        <f t="shared" si="54"/>
        <v>0</v>
      </c>
    </row>
    <row r="153" spans="2:16" ht="12.5">
      <c r="B153" s="7" t="str">
        <f t="shared" si="41"/>
        <v/>
      </c>
      <c r="C153" s="50">
        <f>IF(D93="","-",+C152+1)</f>
        <v>2069</v>
      </c>
      <c r="D153" s="12">
        <f>IF(F152+SUM(E$99:E152)=D$92,F152,D$92-SUM(E$99:E152))</f>
        <v>0</v>
      </c>
      <c r="E153" s="377">
        <f t="shared" si="47"/>
        <v>0</v>
      </c>
      <c r="F153" s="55">
        <f t="shared" si="48"/>
        <v>0</v>
      </c>
      <c r="G153" s="55">
        <f t="shared" si="49"/>
        <v>0</v>
      </c>
      <c r="H153" s="379">
        <f t="shared" si="50"/>
        <v>0</v>
      </c>
      <c r="I153" s="398">
        <f t="shared" si="51"/>
        <v>0</v>
      </c>
      <c r="J153" s="54">
        <f t="shared" si="42"/>
        <v>0</v>
      </c>
      <c r="K153" s="54"/>
      <c r="L153" s="129"/>
      <c r="M153" s="54">
        <f t="shared" si="52"/>
        <v>0</v>
      </c>
      <c r="N153" s="129"/>
      <c r="O153" s="54">
        <f t="shared" si="53"/>
        <v>0</v>
      </c>
      <c r="P153" s="54">
        <f t="shared" si="54"/>
        <v>0</v>
      </c>
    </row>
    <row r="154" spans="2:16" ht="13" thickBot="1">
      <c r="B154" s="7" t="str">
        <f t="shared" si="41"/>
        <v/>
      </c>
      <c r="C154" s="59">
        <f>IF(D93="","-",+C153+1)</f>
        <v>2070</v>
      </c>
      <c r="D154" s="12">
        <f>IF(F153+SUM(E$99:E153)=D$92,F153,D$92-SUM(E$99:E153))</f>
        <v>0</v>
      </c>
      <c r="E154" s="377">
        <f t="shared" si="47"/>
        <v>0</v>
      </c>
      <c r="F154" s="55">
        <f t="shared" si="48"/>
        <v>0</v>
      </c>
      <c r="G154" s="55">
        <f t="shared" si="49"/>
        <v>0</v>
      </c>
      <c r="H154" s="379">
        <f t="shared" si="50"/>
        <v>0</v>
      </c>
      <c r="I154" s="398">
        <f t="shared" si="51"/>
        <v>0</v>
      </c>
      <c r="J154" s="54">
        <f t="shared" si="42"/>
        <v>0</v>
      </c>
      <c r="K154" s="54"/>
      <c r="L154" s="130"/>
      <c r="M154" s="64">
        <f t="shared" si="52"/>
        <v>0</v>
      </c>
      <c r="N154" s="130"/>
      <c r="O154" s="64">
        <f t="shared" si="53"/>
        <v>0</v>
      </c>
      <c r="P154" s="64">
        <f t="shared" si="54"/>
        <v>0</v>
      </c>
    </row>
    <row r="155" spans="2:16" ht="12.5">
      <c r="C155" s="12" t="s">
        <v>78</v>
      </c>
      <c r="D155" s="292"/>
      <c r="E155" s="292">
        <f>SUM(E99:E154)</f>
        <v>5522411.0000000019</v>
      </c>
      <c r="F155" s="292"/>
      <c r="G155" s="292"/>
      <c r="H155" s="292">
        <f>SUM(H99:H154)</f>
        <v>20453029.911909025</v>
      </c>
      <c r="I155" s="292">
        <f>SUM(I99:I154)</f>
        <v>20453029.911909025</v>
      </c>
      <c r="J155" s="292">
        <f>SUM(J99:J154)</f>
        <v>0</v>
      </c>
      <c r="K155" s="292"/>
      <c r="L155" s="292"/>
      <c r="M155" s="292"/>
      <c r="N155" s="292"/>
      <c r="O155" s="292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</row>
    <row r="157" spans="2:16" ht="12.5">
      <c r="C157" s="85"/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</row>
    <row r="159" spans="2:16" ht="13">
      <c r="C159" s="25" t="s">
        <v>79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55" priority="1" stopIfTrue="1" operator="equal">
      <formula>$I$10</formula>
    </cfRule>
  </conditionalFormatting>
  <conditionalFormatting sqref="C99:C154">
    <cfRule type="cellIs" dxfId="5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101"/>
  <dimension ref="A1:P162"/>
  <sheetViews>
    <sheetView zoomScaleNormal="100" zoomScaleSheetLayoutView="82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52 of 77</v>
      </c>
    </row>
    <row r="2" spans="1:16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/>
      <c r="P3" s="97">
        <v>1</v>
      </c>
    </row>
    <row r="4" spans="1:16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6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1355782.0068449264</v>
      </c>
      <c r="P5" s="1"/>
    </row>
    <row r="6" spans="1:16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1355782.0068449264</v>
      </c>
      <c r="O6" s="1"/>
      <c r="P6" s="1"/>
    </row>
    <row r="7" spans="1:16" ht="13.5" thickBot="1">
      <c r="C7" s="25" t="s">
        <v>48</v>
      </c>
      <c r="D7" s="90" t="s">
        <v>340</v>
      </c>
      <c r="E7" s="405"/>
      <c r="F7" s="405"/>
      <c r="G7" s="405"/>
      <c r="H7" s="40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467</v>
      </c>
      <c r="E9" s="435" t="s">
        <v>505</v>
      </c>
      <c r="F9" s="31"/>
      <c r="G9" s="461" t="s">
        <v>566</v>
      </c>
      <c r="H9" s="31"/>
      <c r="I9" s="32"/>
      <c r="J9" s="33"/>
      <c r="P9" s="1"/>
    </row>
    <row r="10" spans="1:16" ht="13">
      <c r="C10" s="34" t="s">
        <v>51</v>
      </c>
      <c r="D10" s="362">
        <v>12017566.600000001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6" ht="12.5">
      <c r="C11" s="34" t="s">
        <v>54</v>
      </c>
      <c r="D11" s="37">
        <v>2015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2">
        <v>5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293111.38048780494</v>
      </c>
      <c r="J14" s="292"/>
      <c r="K14" s="292"/>
      <c r="L14" s="292"/>
      <c r="M14" s="292"/>
      <c r="N14" s="292"/>
      <c r="O14" s="1"/>
      <c r="P14" s="1"/>
    </row>
    <row r="15" spans="1:16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42" t="s">
        <v>68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2015</v>
      </c>
      <c r="D17" s="428">
        <v>12300000</v>
      </c>
      <c r="E17" s="436">
        <v>146428.57142857142</v>
      </c>
      <c r="F17" s="428">
        <v>12153571.428571429</v>
      </c>
      <c r="G17" s="436">
        <v>1747112.2775653705</v>
      </c>
      <c r="H17" s="437">
        <v>1747112.2775653705</v>
      </c>
      <c r="I17" s="52">
        <v>0</v>
      </c>
      <c r="J17" s="52"/>
      <c r="K17" s="113">
        <f t="shared" ref="K17:K22" si="0">G17</f>
        <v>1747112.2775653705</v>
      </c>
      <c r="L17" s="54">
        <f t="shared" ref="L17:L22" si="1">IF(K17&lt;&gt;0,+G17-K17,0)</f>
        <v>0</v>
      </c>
      <c r="M17" s="113">
        <f t="shared" ref="M17:M22" si="2">H17</f>
        <v>1747112.2775653705</v>
      </c>
      <c r="N17" s="54">
        <f>IF(M17&lt;&gt;0,+H17-M17,0)</f>
        <v>0</v>
      </c>
      <c r="O17" s="54">
        <f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2016</v>
      </c>
      <c r="D18" s="430">
        <v>11844058.428571429</v>
      </c>
      <c r="E18" s="429">
        <v>285487.78571428574</v>
      </c>
      <c r="F18" s="430">
        <v>11558570.642857144</v>
      </c>
      <c r="G18" s="429">
        <v>1789026.3661915467</v>
      </c>
      <c r="H18" s="437">
        <v>1789026.3661915467</v>
      </c>
      <c r="I18" s="52">
        <f>H18-G18</f>
        <v>0</v>
      </c>
      <c r="J18" s="52"/>
      <c r="K18" s="113">
        <f t="shared" si="0"/>
        <v>1789026.3661915467</v>
      </c>
      <c r="L18" s="54">
        <f t="shared" si="1"/>
        <v>0</v>
      </c>
      <c r="M18" s="113">
        <f t="shared" si="2"/>
        <v>1789026.3661915467</v>
      </c>
      <c r="N18" s="54">
        <f>IF(M18&lt;&gt;0,+H18-M18,0)</f>
        <v>0</v>
      </c>
      <c r="O18" s="54">
        <f>+N18-L18</f>
        <v>0</v>
      </c>
      <c r="P18" s="1"/>
    </row>
    <row r="19" spans="2:16" ht="12.5">
      <c r="B19" s="7" t="str">
        <f>IF(D19=F18,"","IU")</f>
        <v>IU</v>
      </c>
      <c r="C19" s="50">
        <f>IF(D11="","-",+C18+1)</f>
        <v>2017</v>
      </c>
      <c r="D19" s="430">
        <v>11585650.642857144</v>
      </c>
      <c r="E19" s="429">
        <v>279478.30232558138</v>
      </c>
      <c r="F19" s="430">
        <v>11306172.340531562</v>
      </c>
      <c r="G19" s="429">
        <v>1697541.2765808336</v>
      </c>
      <c r="H19" s="437">
        <v>1697541.2765808336</v>
      </c>
      <c r="I19" s="52">
        <f t="shared" ref="I19:I72" si="3">H19-G19</f>
        <v>0</v>
      </c>
      <c r="J19" s="52"/>
      <c r="K19" s="113">
        <f t="shared" si="0"/>
        <v>1697541.2765808336</v>
      </c>
      <c r="L19" s="54">
        <f t="shared" si="1"/>
        <v>0</v>
      </c>
      <c r="M19" s="113">
        <f t="shared" si="2"/>
        <v>1697541.2765808336</v>
      </c>
      <c r="N19" s="54">
        <f>IF(M19&lt;&gt;0,+H19-M19,0)</f>
        <v>0</v>
      </c>
      <c r="O19" s="54">
        <f>+N19-L19</f>
        <v>0</v>
      </c>
      <c r="P19" s="1"/>
    </row>
    <row r="20" spans="2:16" ht="12.5">
      <c r="B20" s="7" t="str">
        <f t="shared" ref="B20:B72" si="4">IF(D20=F19,"","IU")</f>
        <v/>
      </c>
      <c r="C20" s="50">
        <f>IF(D11="","-",+C19+1)</f>
        <v>2018</v>
      </c>
      <c r="D20" s="430">
        <v>11306172.340531562</v>
      </c>
      <c r="E20" s="429">
        <v>293111.39024390245</v>
      </c>
      <c r="F20" s="430">
        <v>11013060.950287659</v>
      </c>
      <c r="G20" s="429">
        <v>1711432.8121770415</v>
      </c>
      <c r="H20" s="437">
        <v>1711432.8121770415</v>
      </c>
      <c r="I20" s="52">
        <f t="shared" si="3"/>
        <v>0</v>
      </c>
      <c r="J20" s="52"/>
      <c r="K20" s="113">
        <f t="shared" si="0"/>
        <v>1711432.8121770415</v>
      </c>
      <c r="L20" s="54">
        <f t="shared" si="1"/>
        <v>0</v>
      </c>
      <c r="M20" s="113">
        <f t="shared" si="2"/>
        <v>1711432.8121770415</v>
      </c>
      <c r="N20" s="54">
        <f>IF(M20&lt;&gt;0,+H20-M20,0)</f>
        <v>0</v>
      </c>
      <c r="O20" s="54">
        <f>+N20-L20</f>
        <v>0</v>
      </c>
      <c r="P20" s="1"/>
    </row>
    <row r="21" spans="2:16" ht="12.5">
      <c r="B21" s="7" t="str">
        <f t="shared" si="4"/>
        <v/>
      </c>
      <c r="C21" s="50">
        <f>IF(D11="","-",+C20+1)</f>
        <v>2019</v>
      </c>
      <c r="D21" s="430">
        <v>11013060.950287659</v>
      </c>
      <c r="E21" s="429">
        <v>293111.39024390245</v>
      </c>
      <c r="F21" s="430">
        <v>10719949.560043756</v>
      </c>
      <c r="G21" s="429">
        <v>1674180.0841483832</v>
      </c>
      <c r="H21" s="437">
        <v>1674180.0841483832</v>
      </c>
      <c r="I21" s="52">
        <f t="shared" si="3"/>
        <v>0</v>
      </c>
      <c r="J21" s="52"/>
      <c r="K21" s="113">
        <f t="shared" si="0"/>
        <v>1674180.0841483832</v>
      </c>
      <c r="L21" s="54">
        <f t="shared" si="1"/>
        <v>0</v>
      </c>
      <c r="M21" s="113">
        <f t="shared" si="2"/>
        <v>1674180.0841483832</v>
      </c>
      <c r="N21" s="54">
        <f t="shared" ref="N21:N72" si="5">IF(M21&lt;&gt;0,+H21-M21,0)</f>
        <v>0</v>
      </c>
      <c r="O21" s="54">
        <f t="shared" ref="O21:O72" si="6">+N21-L21</f>
        <v>0</v>
      </c>
      <c r="P21" s="1"/>
    </row>
    <row r="22" spans="2:16" ht="12.5">
      <c r="B22" s="7" t="str">
        <f t="shared" si="4"/>
        <v/>
      </c>
      <c r="C22" s="50">
        <f>IF(D11="","-",+C21+1)</f>
        <v>2020</v>
      </c>
      <c r="D22" s="430">
        <v>10719949.560043756</v>
      </c>
      <c r="E22" s="429">
        <v>293111.39024390245</v>
      </c>
      <c r="F22" s="430">
        <v>10426838.169799853</v>
      </c>
      <c r="G22" s="429">
        <v>1375144.4653373505</v>
      </c>
      <c r="H22" s="437">
        <v>1375144.4653373505</v>
      </c>
      <c r="I22" s="52">
        <f t="shared" si="3"/>
        <v>0</v>
      </c>
      <c r="J22" s="52"/>
      <c r="K22" s="113">
        <f t="shared" si="0"/>
        <v>1375144.4653373505</v>
      </c>
      <c r="L22" s="54">
        <f t="shared" si="1"/>
        <v>0</v>
      </c>
      <c r="M22" s="113">
        <f t="shared" si="2"/>
        <v>1375144.4653373505</v>
      </c>
      <c r="N22" s="54">
        <f t="shared" si="5"/>
        <v>0</v>
      </c>
      <c r="O22" s="54">
        <f t="shared" si="6"/>
        <v>0</v>
      </c>
      <c r="P22" s="1"/>
    </row>
    <row r="23" spans="2:16" ht="12.5">
      <c r="B23" s="7" t="str">
        <f t="shared" si="4"/>
        <v>IU</v>
      </c>
      <c r="C23" s="50">
        <f>IF(D11="","-",+C22+1)</f>
        <v>2021</v>
      </c>
      <c r="D23" s="430">
        <v>10440471.257718176</v>
      </c>
      <c r="E23" s="429">
        <v>286132.54761904763</v>
      </c>
      <c r="F23" s="430">
        <v>10154338.710099127</v>
      </c>
      <c r="G23" s="429">
        <v>1377704.2780579135</v>
      </c>
      <c r="H23" s="437">
        <v>1377704.2780579135</v>
      </c>
      <c r="I23" s="52">
        <f t="shared" si="3"/>
        <v>0</v>
      </c>
      <c r="J23" s="52"/>
      <c r="K23" s="113">
        <f t="shared" ref="K23" si="7">G23</f>
        <v>1377704.2780579135</v>
      </c>
      <c r="L23" s="54">
        <f t="shared" ref="L23" si="8">IF(K23&lt;&gt;0,+G23-K23,0)</f>
        <v>0</v>
      </c>
      <c r="M23" s="113">
        <f t="shared" ref="M23" si="9">H23</f>
        <v>1377704.2780579135</v>
      </c>
      <c r="N23" s="54">
        <f t="shared" si="5"/>
        <v>0</v>
      </c>
      <c r="O23" s="54">
        <f t="shared" si="6"/>
        <v>0</v>
      </c>
      <c r="P23" s="1"/>
    </row>
    <row r="24" spans="2:16" ht="12.5">
      <c r="B24" s="7" t="str">
        <f t="shared" si="4"/>
        <v>IU</v>
      </c>
      <c r="C24" s="50">
        <f>IF(D11="","-",+C23+1)</f>
        <v>2022</v>
      </c>
      <c r="D24" s="430">
        <v>10140705.622180806</v>
      </c>
      <c r="E24" s="429">
        <v>286132.54761904763</v>
      </c>
      <c r="F24" s="430">
        <v>9854573.074561758</v>
      </c>
      <c r="G24" s="429">
        <v>1410308.0751093051</v>
      </c>
      <c r="H24" s="437">
        <v>1410308.0751093051</v>
      </c>
      <c r="I24" s="52">
        <f t="shared" si="3"/>
        <v>0</v>
      </c>
      <c r="J24" s="52"/>
      <c r="K24" s="113">
        <f t="shared" ref="K24" si="10">G24</f>
        <v>1410308.0751093051</v>
      </c>
      <c r="L24" s="54">
        <f t="shared" ref="L24" si="11">IF(K24&lt;&gt;0,+G24-K24,0)</f>
        <v>0</v>
      </c>
      <c r="M24" s="113">
        <f t="shared" ref="M24" si="12">H24</f>
        <v>1410308.0751093051</v>
      </c>
      <c r="N24" s="54">
        <f t="shared" si="5"/>
        <v>0</v>
      </c>
      <c r="O24" s="54">
        <f t="shared" si="6"/>
        <v>0</v>
      </c>
      <c r="P24" s="1"/>
    </row>
    <row r="25" spans="2:16" ht="12.5">
      <c r="B25" s="7" t="str">
        <f t="shared" si="4"/>
        <v>IU</v>
      </c>
      <c r="C25" s="50">
        <f>IF(D11="","-",+C24+1)</f>
        <v>2023</v>
      </c>
      <c r="D25" s="430">
        <v>9854572.6745617613</v>
      </c>
      <c r="E25" s="429">
        <v>286132.53809523815</v>
      </c>
      <c r="F25" s="430">
        <v>9568440.1364665236</v>
      </c>
      <c r="G25" s="429">
        <v>1512955.948747413</v>
      </c>
      <c r="H25" s="437">
        <v>1512955.948747413</v>
      </c>
      <c r="I25" s="52">
        <f t="shared" si="3"/>
        <v>0</v>
      </c>
      <c r="J25" s="52"/>
      <c r="K25" s="113">
        <f t="shared" ref="K25" si="13">G25</f>
        <v>1512955.948747413</v>
      </c>
      <c r="L25" s="54">
        <f t="shared" ref="L25" si="14">IF(K25&lt;&gt;0,+G25-K25,0)</f>
        <v>0</v>
      </c>
      <c r="M25" s="113">
        <f t="shared" ref="M25" si="15">H25</f>
        <v>1512955.948747413</v>
      </c>
      <c r="N25" s="54">
        <f t="shared" ref="N25" si="16">IF(M25&lt;&gt;0,+H25-M25,0)</f>
        <v>0</v>
      </c>
      <c r="O25" s="54">
        <f t="shared" ref="O25" si="17">+N25-L25</f>
        <v>0</v>
      </c>
      <c r="P25" s="1"/>
    </row>
    <row r="26" spans="2:16" ht="13">
      <c r="B26" s="7" t="str">
        <f t="shared" si="4"/>
        <v/>
      </c>
      <c r="C26" s="459">
        <f>IF(D11="","-",+C25+1)</f>
        <v>2024</v>
      </c>
      <c r="D26" s="430">
        <v>9568440.1364665236</v>
      </c>
      <c r="E26" s="429">
        <v>273126.51363636367</v>
      </c>
      <c r="F26" s="430">
        <v>9295313.62283016</v>
      </c>
      <c r="G26" s="429">
        <v>1400491.7031747443</v>
      </c>
      <c r="H26" s="437">
        <v>1400491.7031747443</v>
      </c>
      <c r="I26" s="52">
        <f t="shared" si="3"/>
        <v>0</v>
      </c>
      <c r="J26" s="52"/>
      <c r="K26" s="113">
        <f t="shared" ref="K26" si="18">G26</f>
        <v>1400491.7031747443</v>
      </c>
      <c r="L26" s="54">
        <f t="shared" ref="L26" si="19">IF(K26&lt;&gt;0,+G26-K26,0)</f>
        <v>0</v>
      </c>
      <c r="M26" s="113">
        <f t="shared" ref="M26" si="20">H26</f>
        <v>1400491.7031747443</v>
      </c>
      <c r="N26" s="54">
        <f t="shared" ref="N26" si="21">IF(M26&lt;&gt;0,+H26-M26,0)</f>
        <v>0</v>
      </c>
      <c r="O26" s="54">
        <f t="shared" ref="O26" si="22">+N26-L26</f>
        <v>0</v>
      </c>
      <c r="P26" s="1"/>
    </row>
    <row r="27" spans="2:16" ht="12.5">
      <c r="B27" s="7" t="str">
        <f t="shared" si="4"/>
        <v/>
      </c>
      <c r="C27" s="50">
        <f>IF(D11="","-",+C26+1)</f>
        <v>2025</v>
      </c>
      <c r="D27" s="430">
        <v>9295313.62283016</v>
      </c>
      <c r="E27" s="429">
        <v>279478.29302325583</v>
      </c>
      <c r="F27" s="430">
        <v>9015835.3298069034</v>
      </c>
      <c r="G27" s="429">
        <v>1375640.2671952466</v>
      </c>
      <c r="H27" s="437">
        <v>1375640.2671952466</v>
      </c>
      <c r="I27" s="52">
        <f t="shared" si="3"/>
        <v>0</v>
      </c>
      <c r="J27" s="52"/>
      <c r="K27" s="113">
        <f t="shared" ref="K27" si="23">G27</f>
        <v>1375640.2671952466</v>
      </c>
      <c r="L27" s="54">
        <f t="shared" ref="L27" si="24">IF(K27&lt;&gt;0,+G27-K27,0)</f>
        <v>0</v>
      </c>
      <c r="M27" s="113">
        <f t="shared" ref="M27" si="25">H27</f>
        <v>1375640.2671952466</v>
      </c>
      <c r="N27" s="54">
        <f t="shared" ref="N27" si="26">IF(M27&lt;&gt;0,+H27-M27,0)</f>
        <v>0</v>
      </c>
      <c r="O27" s="54">
        <f t="shared" ref="O27" si="27">+N27-L27</f>
        <v>0</v>
      </c>
      <c r="P27" s="1"/>
    </row>
    <row r="28" spans="2:16" ht="12.5">
      <c r="B28" s="7" t="str">
        <f t="shared" si="4"/>
        <v/>
      </c>
      <c r="C28" s="50">
        <f>IF(D11="","-",+C27+1)</f>
        <v>2026</v>
      </c>
      <c r="D28" s="55">
        <f>IF(F27+SUM(E$17:E27)=D$10,F27,D$10-SUM(E$17:E27))</f>
        <v>9015835.3298069034</v>
      </c>
      <c r="E28" s="377">
        <f t="shared" ref="E28:E72" si="28">IF(+$I$14&lt;F27,$I$14,D28)</f>
        <v>293111.38048780494</v>
      </c>
      <c r="F28" s="55">
        <f t="shared" ref="F28:F72" si="29">+D28-E28</f>
        <v>8722723.9493190981</v>
      </c>
      <c r="G28" s="378">
        <f t="shared" ref="G28:G50" si="30">+I$12*((D28+F28)/2)+E28</f>
        <v>1355782.0068449264</v>
      </c>
      <c r="H28" s="363">
        <f t="shared" ref="H28:H50" si="31">+I$13*((D28+F28)/2)+E28</f>
        <v>1355782.0068449264</v>
      </c>
      <c r="I28" s="52">
        <f t="shared" si="3"/>
        <v>0</v>
      </c>
      <c r="J28" s="52"/>
      <c r="K28" s="129"/>
      <c r="L28" s="54">
        <f t="shared" ref="L28:L72" si="32">IF(K28&lt;&gt;0,+G28-K28,0)</f>
        <v>0</v>
      </c>
      <c r="M28" s="129"/>
      <c r="N28" s="54">
        <f t="shared" si="5"/>
        <v>0</v>
      </c>
      <c r="O28" s="54">
        <f t="shared" si="6"/>
        <v>0</v>
      </c>
      <c r="P28" s="1"/>
    </row>
    <row r="29" spans="2:16" ht="12.5">
      <c r="B29" s="7" t="str">
        <f t="shared" si="4"/>
        <v/>
      </c>
      <c r="C29" s="50">
        <f>IF(D11="","-",+C28+1)</f>
        <v>2027</v>
      </c>
      <c r="D29" s="55">
        <f>IF(F28+SUM(E$17:E28)=D$10,F28,D$10-SUM(E$17:E28))</f>
        <v>8722723.9493190981</v>
      </c>
      <c r="E29" s="377">
        <f t="shared" si="28"/>
        <v>293111.38048780494</v>
      </c>
      <c r="F29" s="55">
        <f t="shared" si="29"/>
        <v>8429612.5688312929</v>
      </c>
      <c r="G29" s="378">
        <f t="shared" si="30"/>
        <v>1320662.9366437835</v>
      </c>
      <c r="H29" s="363">
        <f t="shared" si="31"/>
        <v>1320662.9366437835</v>
      </c>
      <c r="I29" s="52">
        <f t="shared" si="3"/>
        <v>0</v>
      </c>
      <c r="J29" s="52"/>
      <c r="K29" s="129"/>
      <c r="L29" s="54">
        <f t="shared" si="32"/>
        <v>0</v>
      </c>
      <c r="M29" s="129"/>
      <c r="N29" s="54">
        <f t="shared" si="5"/>
        <v>0</v>
      </c>
      <c r="O29" s="54">
        <f t="shared" si="6"/>
        <v>0</v>
      </c>
      <c r="P29" s="1"/>
    </row>
    <row r="30" spans="2:16" ht="12.5">
      <c r="B30" s="7" t="str">
        <f t="shared" si="4"/>
        <v/>
      </c>
      <c r="C30" s="50">
        <f>IF(D11="","-",+C29+1)</f>
        <v>2028</v>
      </c>
      <c r="D30" s="55">
        <f>IF(F29+SUM(E$17:E29)=D$10,F29,D$10-SUM(E$17:E29))</f>
        <v>8429612.5688312929</v>
      </c>
      <c r="E30" s="377">
        <f t="shared" si="28"/>
        <v>293111.38048780494</v>
      </c>
      <c r="F30" s="55">
        <f t="shared" si="29"/>
        <v>8136501.1883434877</v>
      </c>
      <c r="G30" s="378">
        <f t="shared" si="30"/>
        <v>1285543.8664426412</v>
      </c>
      <c r="H30" s="363">
        <f t="shared" si="31"/>
        <v>1285543.8664426412</v>
      </c>
      <c r="I30" s="52">
        <f t="shared" si="3"/>
        <v>0</v>
      </c>
      <c r="J30" s="52"/>
      <c r="K30" s="129"/>
      <c r="L30" s="54">
        <f t="shared" si="32"/>
        <v>0</v>
      </c>
      <c r="M30" s="129"/>
      <c r="N30" s="54">
        <f t="shared" si="5"/>
        <v>0</v>
      </c>
      <c r="O30" s="54">
        <f t="shared" si="6"/>
        <v>0</v>
      </c>
      <c r="P30" s="1"/>
    </row>
    <row r="31" spans="2:16" ht="12.5">
      <c r="B31" s="7" t="str">
        <f t="shared" si="4"/>
        <v/>
      </c>
      <c r="C31" s="50">
        <f>IF(D11="","-",+C30+1)</f>
        <v>2029</v>
      </c>
      <c r="D31" s="55">
        <f>IF(F30+SUM(E$17:E30)=D$10,F30,D$10-SUM(E$17:E30))</f>
        <v>8136501.1883434877</v>
      </c>
      <c r="E31" s="377">
        <f t="shared" si="28"/>
        <v>293111.38048780494</v>
      </c>
      <c r="F31" s="55">
        <f t="shared" si="29"/>
        <v>7843389.8078556824</v>
      </c>
      <c r="G31" s="378">
        <f t="shared" si="30"/>
        <v>1250424.7962414988</v>
      </c>
      <c r="H31" s="363">
        <f t="shared" si="31"/>
        <v>1250424.7962414988</v>
      </c>
      <c r="I31" s="52">
        <f t="shared" si="3"/>
        <v>0</v>
      </c>
      <c r="J31" s="52"/>
      <c r="K31" s="129"/>
      <c r="L31" s="54">
        <f t="shared" si="32"/>
        <v>0</v>
      </c>
      <c r="M31" s="129"/>
      <c r="N31" s="54">
        <f t="shared" si="5"/>
        <v>0</v>
      </c>
      <c r="O31" s="54">
        <f t="shared" si="6"/>
        <v>0</v>
      </c>
      <c r="P31" s="1"/>
    </row>
    <row r="32" spans="2:16" ht="12.5">
      <c r="B32" s="7" t="str">
        <f t="shared" si="4"/>
        <v/>
      </c>
      <c r="C32" s="50">
        <f>IF(D11="","-",+C31+1)</f>
        <v>2030</v>
      </c>
      <c r="D32" s="55">
        <f>IF(F31+SUM(E$17:E31)=D$10,F31,D$10-SUM(E$17:E31))</f>
        <v>7843389.8078556824</v>
      </c>
      <c r="E32" s="377">
        <f t="shared" si="28"/>
        <v>293111.38048780494</v>
      </c>
      <c r="F32" s="55">
        <f t="shared" si="29"/>
        <v>7550278.4273678772</v>
      </c>
      <c r="G32" s="378">
        <f t="shared" si="30"/>
        <v>1215305.7260403563</v>
      </c>
      <c r="H32" s="363">
        <f t="shared" si="31"/>
        <v>1215305.7260403563</v>
      </c>
      <c r="I32" s="52">
        <f t="shared" si="3"/>
        <v>0</v>
      </c>
      <c r="J32" s="52"/>
      <c r="K32" s="129"/>
      <c r="L32" s="54">
        <f t="shared" si="32"/>
        <v>0</v>
      </c>
      <c r="M32" s="129"/>
      <c r="N32" s="54">
        <f t="shared" si="5"/>
        <v>0</v>
      </c>
      <c r="O32" s="54">
        <f t="shared" si="6"/>
        <v>0</v>
      </c>
      <c r="P32" s="1"/>
    </row>
    <row r="33" spans="2:16" ht="12.5">
      <c r="B33" s="7" t="str">
        <f t="shared" si="4"/>
        <v/>
      </c>
      <c r="C33" s="50">
        <f>IF(D11="","-",+C32+1)</f>
        <v>2031</v>
      </c>
      <c r="D33" s="55">
        <f>IF(F32+SUM(E$17:E32)=D$10,F32,D$10-SUM(E$17:E32))</f>
        <v>7550278.4273678772</v>
      </c>
      <c r="E33" s="377">
        <f t="shared" si="28"/>
        <v>293111.38048780494</v>
      </c>
      <c r="F33" s="55">
        <f t="shared" si="29"/>
        <v>7257167.046880072</v>
      </c>
      <c r="G33" s="378">
        <f t="shared" si="30"/>
        <v>1180186.6558392139</v>
      </c>
      <c r="H33" s="363">
        <f t="shared" si="31"/>
        <v>1180186.6558392139</v>
      </c>
      <c r="I33" s="52">
        <f t="shared" si="3"/>
        <v>0</v>
      </c>
      <c r="J33" s="52"/>
      <c r="K33" s="129"/>
      <c r="L33" s="54">
        <f t="shared" si="32"/>
        <v>0</v>
      </c>
      <c r="M33" s="129"/>
      <c r="N33" s="54">
        <f t="shared" si="5"/>
        <v>0</v>
      </c>
      <c r="O33" s="54">
        <f t="shared" si="6"/>
        <v>0</v>
      </c>
      <c r="P33" s="1"/>
    </row>
    <row r="34" spans="2:16" ht="12.5">
      <c r="B34" s="7" t="str">
        <f t="shared" si="4"/>
        <v/>
      </c>
      <c r="C34" s="50">
        <f>IF(D11="","-",+C33+1)</f>
        <v>2032</v>
      </c>
      <c r="D34" s="55">
        <f>IF(F33+SUM(E$17:E33)=D$10,F33,D$10-SUM(E$17:E33))</f>
        <v>7257167.046880072</v>
      </c>
      <c r="E34" s="377">
        <f t="shared" si="28"/>
        <v>293111.38048780494</v>
      </c>
      <c r="F34" s="55">
        <f t="shared" si="29"/>
        <v>6964055.6663922668</v>
      </c>
      <c r="G34" s="378">
        <f t="shared" si="30"/>
        <v>1145067.5856380714</v>
      </c>
      <c r="H34" s="363">
        <f t="shared" si="31"/>
        <v>1145067.5856380714</v>
      </c>
      <c r="I34" s="52">
        <f t="shared" si="3"/>
        <v>0</v>
      </c>
      <c r="J34" s="52"/>
      <c r="K34" s="129"/>
      <c r="L34" s="54">
        <f t="shared" si="32"/>
        <v>0</v>
      </c>
      <c r="M34" s="129"/>
      <c r="N34" s="54">
        <f t="shared" si="5"/>
        <v>0</v>
      </c>
      <c r="O34" s="54">
        <f t="shared" si="6"/>
        <v>0</v>
      </c>
      <c r="P34" s="1"/>
    </row>
    <row r="35" spans="2:16" ht="12.5">
      <c r="B35" s="7" t="str">
        <f t="shared" si="4"/>
        <v/>
      </c>
      <c r="C35" s="50">
        <f>IF(D11="","-",+C34+1)</f>
        <v>2033</v>
      </c>
      <c r="D35" s="55">
        <f>IF(F34+SUM(E$17:E34)=D$10,F34,D$10-SUM(E$17:E34))</f>
        <v>6964055.6663922668</v>
      </c>
      <c r="E35" s="377">
        <f t="shared" si="28"/>
        <v>293111.38048780494</v>
      </c>
      <c r="F35" s="55">
        <f t="shared" si="29"/>
        <v>6670944.2859044615</v>
      </c>
      <c r="G35" s="378">
        <f t="shared" si="30"/>
        <v>1109948.515436929</v>
      </c>
      <c r="H35" s="363">
        <f t="shared" si="31"/>
        <v>1109948.515436929</v>
      </c>
      <c r="I35" s="52">
        <f t="shared" si="3"/>
        <v>0</v>
      </c>
      <c r="J35" s="52"/>
      <c r="K35" s="129"/>
      <c r="L35" s="54">
        <f t="shared" si="32"/>
        <v>0</v>
      </c>
      <c r="M35" s="129"/>
      <c r="N35" s="54">
        <f t="shared" si="5"/>
        <v>0</v>
      </c>
      <c r="O35" s="54">
        <f t="shared" si="6"/>
        <v>0</v>
      </c>
      <c r="P35" s="1"/>
    </row>
    <row r="36" spans="2:16" ht="12.5">
      <c r="B36" s="7" t="str">
        <f t="shared" si="4"/>
        <v/>
      </c>
      <c r="C36" s="50">
        <f>IF(D11="","-",+C35+1)</f>
        <v>2034</v>
      </c>
      <c r="D36" s="55">
        <f>IF(F35+SUM(E$17:E35)=D$10,F35,D$10-SUM(E$17:E35))</f>
        <v>6670944.2859044615</v>
      </c>
      <c r="E36" s="377">
        <f t="shared" si="28"/>
        <v>293111.38048780494</v>
      </c>
      <c r="F36" s="55">
        <f t="shared" si="29"/>
        <v>6377832.9054166563</v>
      </c>
      <c r="G36" s="378">
        <f t="shared" si="30"/>
        <v>1074829.4452357865</v>
      </c>
      <c r="H36" s="363">
        <f t="shared" si="31"/>
        <v>1074829.4452357865</v>
      </c>
      <c r="I36" s="52">
        <f t="shared" si="3"/>
        <v>0</v>
      </c>
      <c r="J36" s="52"/>
      <c r="K36" s="129"/>
      <c r="L36" s="54">
        <f t="shared" si="32"/>
        <v>0</v>
      </c>
      <c r="M36" s="129"/>
      <c r="N36" s="54">
        <f t="shared" si="5"/>
        <v>0</v>
      </c>
      <c r="O36" s="54">
        <f t="shared" si="6"/>
        <v>0</v>
      </c>
      <c r="P36" s="1"/>
    </row>
    <row r="37" spans="2:16" ht="12.5">
      <c r="B37" s="7" t="str">
        <f t="shared" si="4"/>
        <v/>
      </c>
      <c r="C37" s="50">
        <f>IF(D11="","-",+C36+1)</f>
        <v>2035</v>
      </c>
      <c r="D37" s="55">
        <f>IF(F36+SUM(E$17:E36)=D$10,F36,D$10-SUM(E$17:E36))</f>
        <v>6377832.9054166563</v>
      </c>
      <c r="E37" s="377">
        <f t="shared" si="28"/>
        <v>293111.38048780494</v>
      </c>
      <c r="F37" s="55">
        <f t="shared" si="29"/>
        <v>6084721.5249288511</v>
      </c>
      <c r="G37" s="378">
        <f t="shared" si="30"/>
        <v>1039710.375034644</v>
      </c>
      <c r="H37" s="363">
        <f t="shared" si="31"/>
        <v>1039710.375034644</v>
      </c>
      <c r="I37" s="52">
        <f t="shared" si="3"/>
        <v>0</v>
      </c>
      <c r="J37" s="52"/>
      <c r="K37" s="129"/>
      <c r="L37" s="54">
        <f t="shared" si="32"/>
        <v>0</v>
      </c>
      <c r="M37" s="129"/>
      <c r="N37" s="54">
        <f t="shared" si="5"/>
        <v>0</v>
      </c>
      <c r="O37" s="54">
        <f t="shared" si="6"/>
        <v>0</v>
      </c>
      <c r="P37" s="1"/>
    </row>
    <row r="38" spans="2:16" ht="12.5">
      <c r="B38" s="7" t="str">
        <f t="shared" si="4"/>
        <v/>
      </c>
      <c r="C38" s="50">
        <f>IF(D11="","-",+C37+1)</f>
        <v>2036</v>
      </c>
      <c r="D38" s="55">
        <f>IF(F37+SUM(E$17:E37)=D$10,F37,D$10-SUM(E$17:E37))</f>
        <v>6084721.5249288511</v>
      </c>
      <c r="E38" s="377">
        <f t="shared" si="28"/>
        <v>293111.38048780494</v>
      </c>
      <c r="F38" s="55">
        <f t="shared" si="29"/>
        <v>5791610.1444410458</v>
      </c>
      <c r="G38" s="378">
        <f t="shared" si="30"/>
        <v>1004591.3048335016</v>
      </c>
      <c r="H38" s="363">
        <f t="shared" si="31"/>
        <v>1004591.3048335016</v>
      </c>
      <c r="I38" s="52">
        <f t="shared" si="3"/>
        <v>0</v>
      </c>
      <c r="J38" s="52"/>
      <c r="K38" s="129"/>
      <c r="L38" s="54">
        <f t="shared" si="32"/>
        <v>0</v>
      </c>
      <c r="M38" s="129"/>
      <c r="N38" s="54">
        <f t="shared" si="5"/>
        <v>0</v>
      </c>
      <c r="O38" s="54">
        <f t="shared" si="6"/>
        <v>0</v>
      </c>
      <c r="P38" s="1"/>
    </row>
    <row r="39" spans="2:16" ht="12.5">
      <c r="B39" s="7" t="str">
        <f t="shared" si="4"/>
        <v/>
      </c>
      <c r="C39" s="50">
        <f>IF(D11="","-",+C38+1)</f>
        <v>2037</v>
      </c>
      <c r="D39" s="55">
        <f>IF(F38+SUM(E$17:E38)=D$10,F38,D$10-SUM(E$17:E38))</f>
        <v>5791610.1444410458</v>
      </c>
      <c r="E39" s="377">
        <f t="shared" si="28"/>
        <v>293111.38048780494</v>
      </c>
      <c r="F39" s="55">
        <f t="shared" si="29"/>
        <v>5498498.7639532406</v>
      </c>
      <c r="G39" s="378">
        <f t="shared" si="30"/>
        <v>969472.23463235912</v>
      </c>
      <c r="H39" s="363">
        <f t="shared" si="31"/>
        <v>969472.23463235912</v>
      </c>
      <c r="I39" s="52">
        <f t="shared" si="3"/>
        <v>0</v>
      </c>
      <c r="J39" s="52"/>
      <c r="K39" s="129"/>
      <c r="L39" s="54">
        <f t="shared" si="32"/>
        <v>0</v>
      </c>
      <c r="M39" s="129"/>
      <c r="N39" s="54">
        <f t="shared" si="5"/>
        <v>0</v>
      </c>
      <c r="O39" s="54">
        <f t="shared" si="6"/>
        <v>0</v>
      </c>
      <c r="P39" s="1"/>
    </row>
    <row r="40" spans="2:16" ht="12.5">
      <c r="B40" s="7" t="str">
        <f t="shared" si="4"/>
        <v/>
      </c>
      <c r="C40" s="50">
        <f>IF(D11="","-",+C39+1)</f>
        <v>2038</v>
      </c>
      <c r="D40" s="55">
        <f>IF(F39+SUM(E$17:E39)=D$10,F39,D$10-SUM(E$17:E39))</f>
        <v>5498498.7639532406</v>
      </c>
      <c r="E40" s="377">
        <f t="shared" si="28"/>
        <v>293111.38048780494</v>
      </c>
      <c r="F40" s="55">
        <f t="shared" si="29"/>
        <v>5205387.3834654354</v>
      </c>
      <c r="G40" s="378">
        <f t="shared" si="30"/>
        <v>934353.16443121666</v>
      </c>
      <c r="H40" s="363">
        <f t="shared" si="31"/>
        <v>934353.16443121666</v>
      </c>
      <c r="I40" s="52">
        <f t="shared" si="3"/>
        <v>0</v>
      </c>
      <c r="J40" s="52"/>
      <c r="K40" s="129"/>
      <c r="L40" s="54">
        <f t="shared" si="32"/>
        <v>0</v>
      </c>
      <c r="M40" s="129"/>
      <c r="N40" s="54">
        <f t="shared" si="5"/>
        <v>0</v>
      </c>
      <c r="O40" s="54">
        <f t="shared" si="6"/>
        <v>0</v>
      </c>
      <c r="P40" s="1"/>
    </row>
    <row r="41" spans="2:16" ht="12.5">
      <c r="B41" s="7" t="str">
        <f t="shared" si="4"/>
        <v/>
      </c>
      <c r="C41" s="50">
        <f>IF(D11="","-",+C40+1)</f>
        <v>2039</v>
      </c>
      <c r="D41" s="55">
        <f>IF(F40+SUM(E$17:E40)=D$10,F40,D$10-SUM(E$17:E40))</f>
        <v>5205387.3834654354</v>
      </c>
      <c r="E41" s="377">
        <f t="shared" si="28"/>
        <v>293111.38048780494</v>
      </c>
      <c r="F41" s="55">
        <f t="shared" si="29"/>
        <v>4912276.0029776301</v>
      </c>
      <c r="G41" s="378">
        <f t="shared" si="30"/>
        <v>899234.0942300742</v>
      </c>
      <c r="H41" s="363">
        <f t="shared" si="31"/>
        <v>899234.0942300742</v>
      </c>
      <c r="I41" s="52">
        <f t="shared" si="3"/>
        <v>0</v>
      </c>
      <c r="J41" s="52"/>
      <c r="K41" s="129"/>
      <c r="L41" s="54">
        <f t="shared" si="32"/>
        <v>0</v>
      </c>
      <c r="M41" s="129"/>
      <c r="N41" s="54">
        <f t="shared" si="5"/>
        <v>0</v>
      </c>
      <c r="O41" s="54">
        <f t="shared" si="6"/>
        <v>0</v>
      </c>
      <c r="P41" s="1"/>
    </row>
    <row r="42" spans="2:16" ht="12.5">
      <c r="B42" s="7" t="str">
        <f t="shared" si="4"/>
        <v/>
      </c>
      <c r="C42" s="50">
        <f>IF(D11="","-",+C41+1)</f>
        <v>2040</v>
      </c>
      <c r="D42" s="55">
        <f>IF(F41+SUM(E$17:E41)=D$10,F41,D$10-SUM(E$17:E41))</f>
        <v>4912276.0029776301</v>
      </c>
      <c r="E42" s="377">
        <f t="shared" si="28"/>
        <v>293111.38048780494</v>
      </c>
      <c r="F42" s="55">
        <f t="shared" si="29"/>
        <v>4619164.6224898249</v>
      </c>
      <c r="G42" s="378">
        <f t="shared" si="30"/>
        <v>864115.02402893174</v>
      </c>
      <c r="H42" s="363">
        <f t="shared" si="31"/>
        <v>864115.02402893174</v>
      </c>
      <c r="I42" s="52">
        <f t="shared" si="3"/>
        <v>0</v>
      </c>
      <c r="J42" s="52"/>
      <c r="K42" s="129"/>
      <c r="L42" s="54">
        <f t="shared" si="32"/>
        <v>0</v>
      </c>
      <c r="M42" s="129"/>
      <c r="N42" s="54">
        <f t="shared" si="5"/>
        <v>0</v>
      </c>
      <c r="O42" s="54">
        <f t="shared" si="6"/>
        <v>0</v>
      </c>
      <c r="P42" s="1"/>
    </row>
    <row r="43" spans="2:16" ht="12.5">
      <c r="B43" s="7" t="str">
        <f t="shared" si="4"/>
        <v/>
      </c>
      <c r="C43" s="50">
        <f>IF(D11="","-",+C42+1)</f>
        <v>2041</v>
      </c>
      <c r="D43" s="55">
        <f>IF(F42+SUM(E$17:E42)=D$10,F42,D$10-SUM(E$17:E42))</f>
        <v>4619164.6224898249</v>
      </c>
      <c r="E43" s="377">
        <f t="shared" si="28"/>
        <v>293111.38048780494</v>
      </c>
      <c r="F43" s="55">
        <f t="shared" si="29"/>
        <v>4326053.2420020197</v>
      </c>
      <c r="G43" s="378">
        <f t="shared" si="30"/>
        <v>828995.95382778929</v>
      </c>
      <c r="H43" s="363">
        <f t="shared" si="31"/>
        <v>828995.95382778929</v>
      </c>
      <c r="I43" s="52">
        <f t="shared" si="3"/>
        <v>0</v>
      </c>
      <c r="J43" s="52"/>
      <c r="K43" s="129"/>
      <c r="L43" s="54">
        <f t="shared" si="32"/>
        <v>0</v>
      </c>
      <c r="M43" s="129"/>
      <c r="N43" s="54">
        <f t="shared" si="5"/>
        <v>0</v>
      </c>
      <c r="O43" s="54">
        <f t="shared" si="6"/>
        <v>0</v>
      </c>
      <c r="P43" s="1"/>
    </row>
    <row r="44" spans="2:16" ht="12.5">
      <c r="B44" s="7" t="str">
        <f t="shared" si="4"/>
        <v/>
      </c>
      <c r="C44" s="50">
        <f>IF(D11="","-",+C43+1)</f>
        <v>2042</v>
      </c>
      <c r="D44" s="55">
        <f>IF(F43+SUM(E$17:E43)=D$10,F43,D$10-SUM(E$17:E43))</f>
        <v>4326053.2420020197</v>
      </c>
      <c r="E44" s="377">
        <f t="shared" si="28"/>
        <v>293111.38048780494</v>
      </c>
      <c r="F44" s="55">
        <f t="shared" si="29"/>
        <v>4032941.8615142149</v>
      </c>
      <c r="G44" s="378">
        <f t="shared" si="30"/>
        <v>793876.88362664683</v>
      </c>
      <c r="H44" s="363">
        <f t="shared" si="31"/>
        <v>793876.88362664683</v>
      </c>
      <c r="I44" s="52">
        <f t="shared" si="3"/>
        <v>0</v>
      </c>
      <c r="J44" s="52"/>
      <c r="K44" s="129"/>
      <c r="L44" s="54">
        <f t="shared" si="32"/>
        <v>0</v>
      </c>
      <c r="M44" s="129"/>
      <c r="N44" s="54">
        <f t="shared" si="5"/>
        <v>0</v>
      </c>
      <c r="O44" s="54">
        <f t="shared" si="6"/>
        <v>0</v>
      </c>
      <c r="P44" s="1"/>
    </row>
    <row r="45" spans="2:16" ht="12.5">
      <c r="B45" s="7" t="str">
        <f t="shared" si="4"/>
        <v/>
      </c>
      <c r="C45" s="50">
        <f>IF(D11="","-",+C44+1)</f>
        <v>2043</v>
      </c>
      <c r="D45" s="55">
        <f>IF(F44+SUM(E$17:E44)=D$10,F44,D$10-SUM(E$17:E44))</f>
        <v>4032941.8615142149</v>
      </c>
      <c r="E45" s="377">
        <f t="shared" si="28"/>
        <v>293111.38048780494</v>
      </c>
      <c r="F45" s="55">
        <f t="shared" si="29"/>
        <v>3739830.4810264101</v>
      </c>
      <c r="G45" s="378">
        <f t="shared" si="30"/>
        <v>758757.8134255046</v>
      </c>
      <c r="H45" s="363">
        <f t="shared" si="31"/>
        <v>758757.8134255046</v>
      </c>
      <c r="I45" s="52">
        <f t="shared" si="3"/>
        <v>0</v>
      </c>
      <c r="J45" s="52"/>
      <c r="K45" s="129"/>
      <c r="L45" s="54">
        <f t="shared" si="32"/>
        <v>0</v>
      </c>
      <c r="M45" s="129"/>
      <c r="N45" s="54">
        <f t="shared" si="5"/>
        <v>0</v>
      </c>
      <c r="O45" s="54">
        <f t="shared" si="6"/>
        <v>0</v>
      </c>
      <c r="P45" s="1"/>
    </row>
    <row r="46" spans="2:16" ht="12.5">
      <c r="B46" s="7" t="str">
        <f t="shared" si="4"/>
        <v/>
      </c>
      <c r="C46" s="50">
        <f>IF(D11="","-",+C45+1)</f>
        <v>2044</v>
      </c>
      <c r="D46" s="55">
        <f>IF(F45+SUM(E$17:E45)=D$10,F45,D$10-SUM(E$17:E45))</f>
        <v>3739830.4810264101</v>
      </c>
      <c r="E46" s="377">
        <f t="shared" si="28"/>
        <v>293111.38048780494</v>
      </c>
      <c r="F46" s="55">
        <f t="shared" si="29"/>
        <v>3446719.1005386054</v>
      </c>
      <c r="G46" s="378">
        <f t="shared" si="30"/>
        <v>723638.74322436214</v>
      </c>
      <c r="H46" s="363">
        <f t="shared" si="31"/>
        <v>723638.74322436214</v>
      </c>
      <c r="I46" s="52">
        <f t="shared" si="3"/>
        <v>0</v>
      </c>
      <c r="J46" s="52"/>
      <c r="K46" s="129"/>
      <c r="L46" s="54">
        <f t="shared" si="32"/>
        <v>0</v>
      </c>
      <c r="M46" s="129"/>
      <c r="N46" s="54">
        <f t="shared" si="5"/>
        <v>0</v>
      </c>
      <c r="O46" s="54">
        <f t="shared" si="6"/>
        <v>0</v>
      </c>
      <c r="P46" s="1"/>
    </row>
    <row r="47" spans="2:16" ht="12.5">
      <c r="B47" s="7" t="str">
        <f t="shared" si="4"/>
        <v/>
      </c>
      <c r="C47" s="50">
        <f>IF(D11="","-",+C46+1)</f>
        <v>2045</v>
      </c>
      <c r="D47" s="55">
        <f>IF(F46+SUM(E$17:E46)=D$10,F46,D$10-SUM(E$17:E46))</f>
        <v>3446719.1005386054</v>
      </c>
      <c r="E47" s="377">
        <f t="shared" si="28"/>
        <v>293111.38048780494</v>
      </c>
      <c r="F47" s="55">
        <f t="shared" si="29"/>
        <v>3153607.7200508006</v>
      </c>
      <c r="G47" s="378">
        <f t="shared" si="30"/>
        <v>688519.67302321969</v>
      </c>
      <c r="H47" s="363">
        <f t="shared" si="31"/>
        <v>688519.67302321969</v>
      </c>
      <c r="I47" s="52">
        <f t="shared" si="3"/>
        <v>0</v>
      </c>
      <c r="J47" s="52"/>
      <c r="K47" s="129"/>
      <c r="L47" s="54">
        <f t="shared" si="32"/>
        <v>0</v>
      </c>
      <c r="M47" s="129"/>
      <c r="N47" s="54">
        <f t="shared" si="5"/>
        <v>0</v>
      </c>
      <c r="O47" s="54">
        <f t="shared" si="6"/>
        <v>0</v>
      </c>
      <c r="P47" s="1"/>
    </row>
    <row r="48" spans="2:16" ht="12.5">
      <c r="B48" s="7" t="str">
        <f t="shared" si="4"/>
        <v/>
      </c>
      <c r="C48" s="50">
        <f>IF(D11="","-",+C47+1)</f>
        <v>2046</v>
      </c>
      <c r="D48" s="55">
        <f>IF(F47+SUM(E$17:E47)=D$10,F47,D$10-SUM(E$17:E47))</f>
        <v>3153607.7200508006</v>
      </c>
      <c r="E48" s="377">
        <f t="shared" si="28"/>
        <v>293111.38048780494</v>
      </c>
      <c r="F48" s="55">
        <f t="shared" si="29"/>
        <v>2860496.3395629958</v>
      </c>
      <c r="G48" s="378">
        <f t="shared" si="30"/>
        <v>653400.60282207723</v>
      </c>
      <c r="H48" s="363">
        <f t="shared" si="31"/>
        <v>653400.60282207723</v>
      </c>
      <c r="I48" s="52">
        <f t="shared" si="3"/>
        <v>0</v>
      </c>
      <c r="J48" s="52"/>
      <c r="K48" s="129"/>
      <c r="L48" s="54">
        <f t="shared" si="32"/>
        <v>0</v>
      </c>
      <c r="M48" s="129"/>
      <c r="N48" s="54">
        <f t="shared" si="5"/>
        <v>0</v>
      </c>
      <c r="O48" s="54">
        <f t="shared" si="6"/>
        <v>0</v>
      </c>
      <c r="P48" s="1"/>
    </row>
    <row r="49" spans="2:16" ht="12.5">
      <c r="B49" s="7" t="str">
        <f t="shared" si="4"/>
        <v/>
      </c>
      <c r="C49" s="50">
        <f>IF(D11="","-",+C48+1)</f>
        <v>2047</v>
      </c>
      <c r="D49" s="55">
        <f>IF(F48+SUM(E$17:E48)=D$10,F48,D$10-SUM(E$17:E48))</f>
        <v>2860496.3395629958</v>
      </c>
      <c r="E49" s="377">
        <f t="shared" si="28"/>
        <v>293111.38048780494</v>
      </c>
      <c r="F49" s="55">
        <f t="shared" si="29"/>
        <v>2567384.9590751911</v>
      </c>
      <c r="G49" s="378">
        <f t="shared" si="30"/>
        <v>618281.532620935</v>
      </c>
      <c r="H49" s="363">
        <f t="shared" si="31"/>
        <v>618281.532620935</v>
      </c>
      <c r="I49" s="52">
        <f t="shared" si="3"/>
        <v>0</v>
      </c>
      <c r="J49" s="52"/>
      <c r="K49" s="129"/>
      <c r="L49" s="54">
        <f t="shared" si="32"/>
        <v>0</v>
      </c>
      <c r="M49" s="129"/>
      <c r="N49" s="54">
        <f t="shared" si="5"/>
        <v>0</v>
      </c>
      <c r="O49" s="54">
        <f t="shared" si="6"/>
        <v>0</v>
      </c>
      <c r="P49" s="1"/>
    </row>
    <row r="50" spans="2:16" ht="12.5">
      <c r="B50" s="7" t="str">
        <f t="shared" si="4"/>
        <v/>
      </c>
      <c r="C50" s="50">
        <f>IF(D11="","-",+C49+1)</f>
        <v>2048</v>
      </c>
      <c r="D50" s="55">
        <f>IF(F49+SUM(E$17:E49)=D$10,F49,D$10-SUM(E$17:E49))</f>
        <v>2567384.9590751911</v>
      </c>
      <c r="E50" s="377">
        <f t="shared" si="28"/>
        <v>293111.38048780494</v>
      </c>
      <c r="F50" s="55">
        <f t="shared" si="29"/>
        <v>2274273.5785873863</v>
      </c>
      <c r="G50" s="378">
        <f t="shared" si="30"/>
        <v>583162.46241979254</v>
      </c>
      <c r="H50" s="363">
        <f t="shared" si="31"/>
        <v>583162.46241979254</v>
      </c>
      <c r="I50" s="52">
        <f t="shared" si="3"/>
        <v>0</v>
      </c>
      <c r="J50" s="52"/>
      <c r="K50" s="129"/>
      <c r="L50" s="54">
        <f t="shared" si="32"/>
        <v>0</v>
      </c>
      <c r="M50" s="129"/>
      <c r="N50" s="54">
        <f t="shared" si="5"/>
        <v>0</v>
      </c>
      <c r="O50" s="54">
        <f t="shared" si="6"/>
        <v>0</v>
      </c>
      <c r="P50" s="1"/>
    </row>
    <row r="51" spans="2:16" ht="12.5">
      <c r="B51" s="7" t="str">
        <f t="shared" si="4"/>
        <v/>
      </c>
      <c r="C51" s="50">
        <f>IF(D11="","-",+C50+1)</f>
        <v>2049</v>
      </c>
      <c r="D51" s="55">
        <f>IF(F50+SUM(E$17:E50)=D$10,F50,D$10-SUM(E$17:E50))</f>
        <v>2274273.5785873863</v>
      </c>
      <c r="E51" s="377">
        <f t="shared" si="28"/>
        <v>293111.38048780494</v>
      </c>
      <c r="F51" s="55">
        <f t="shared" si="29"/>
        <v>1981162.1980995813</v>
      </c>
      <c r="G51" s="378">
        <f t="shared" ref="G51:G72" si="33">+I$12*((D51+F51)/2)+E51</f>
        <v>548043.39221865009</v>
      </c>
      <c r="H51" s="363">
        <f t="shared" ref="H51:H72" si="34">+I$13*((D51+F51)/2)+E51</f>
        <v>548043.39221865009</v>
      </c>
      <c r="I51" s="52">
        <f t="shared" si="3"/>
        <v>0</v>
      </c>
      <c r="J51" s="52"/>
      <c r="K51" s="129"/>
      <c r="L51" s="54">
        <f t="shared" si="32"/>
        <v>0</v>
      </c>
      <c r="M51" s="129"/>
      <c r="N51" s="54">
        <f t="shared" si="5"/>
        <v>0</v>
      </c>
      <c r="O51" s="54">
        <f t="shared" si="6"/>
        <v>0</v>
      </c>
      <c r="P51" s="1"/>
    </row>
    <row r="52" spans="2:16" ht="12.5">
      <c r="B52" s="7" t="str">
        <f t="shared" si="4"/>
        <v/>
      </c>
      <c r="C52" s="50">
        <f>IF(D11="","-",+C51+1)</f>
        <v>2050</v>
      </c>
      <c r="D52" s="55">
        <f>IF(F51+SUM(E$17:E51)=D$10,F51,D$10-SUM(E$17:E51))</f>
        <v>1981162.1980995813</v>
      </c>
      <c r="E52" s="377">
        <f t="shared" si="28"/>
        <v>293111.38048780494</v>
      </c>
      <c r="F52" s="55">
        <f t="shared" si="29"/>
        <v>1688050.8176117763</v>
      </c>
      <c r="G52" s="378">
        <f t="shared" si="33"/>
        <v>512924.32201750774</v>
      </c>
      <c r="H52" s="363">
        <f t="shared" si="34"/>
        <v>512924.32201750774</v>
      </c>
      <c r="I52" s="52">
        <f t="shared" si="3"/>
        <v>0</v>
      </c>
      <c r="J52" s="52"/>
      <c r="K52" s="129"/>
      <c r="L52" s="54">
        <f t="shared" si="32"/>
        <v>0</v>
      </c>
      <c r="M52" s="129"/>
      <c r="N52" s="54">
        <f t="shared" si="5"/>
        <v>0</v>
      </c>
      <c r="O52" s="54">
        <f t="shared" si="6"/>
        <v>0</v>
      </c>
      <c r="P52" s="1"/>
    </row>
    <row r="53" spans="2:16" ht="12.5">
      <c r="B53" s="7" t="str">
        <f t="shared" si="4"/>
        <v/>
      </c>
      <c r="C53" s="50">
        <f>IF(D11="","-",+C52+1)</f>
        <v>2051</v>
      </c>
      <c r="D53" s="55">
        <f>IF(F52+SUM(E$17:E52)=D$10,F52,D$10-SUM(E$17:E52))</f>
        <v>1688050.8176117763</v>
      </c>
      <c r="E53" s="377">
        <f t="shared" si="28"/>
        <v>293111.38048780494</v>
      </c>
      <c r="F53" s="55">
        <f t="shared" si="29"/>
        <v>1394939.4371239713</v>
      </c>
      <c r="G53" s="378">
        <f t="shared" si="33"/>
        <v>477805.25181636529</v>
      </c>
      <c r="H53" s="363">
        <f t="shared" si="34"/>
        <v>477805.25181636529</v>
      </c>
      <c r="I53" s="52">
        <f t="shared" si="3"/>
        <v>0</v>
      </c>
      <c r="J53" s="52"/>
      <c r="K53" s="129"/>
      <c r="L53" s="54">
        <f t="shared" si="32"/>
        <v>0</v>
      </c>
      <c r="M53" s="129"/>
      <c r="N53" s="54">
        <f t="shared" si="5"/>
        <v>0</v>
      </c>
      <c r="O53" s="54">
        <f t="shared" si="6"/>
        <v>0</v>
      </c>
      <c r="P53" s="1"/>
    </row>
    <row r="54" spans="2:16" ht="12.5">
      <c r="B54" s="7" t="str">
        <f t="shared" si="4"/>
        <v/>
      </c>
      <c r="C54" s="50">
        <f>IF(D11="","-",+C53+1)</f>
        <v>2052</v>
      </c>
      <c r="D54" s="55">
        <f>IF(F53+SUM(E$17:E53)=D$10,F53,D$10-SUM(E$17:E53))</f>
        <v>1394939.4371239713</v>
      </c>
      <c r="E54" s="377">
        <f t="shared" si="28"/>
        <v>293111.38048780494</v>
      </c>
      <c r="F54" s="55">
        <f t="shared" si="29"/>
        <v>1101828.0566361663</v>
      </c>
      <c r="G54" s="378">
        <f t="shared" si="33"/>
        <v>442686.18161522283</v>
      </c>
      <c r="H54" s="363">
        <f t="shared" si="34"/>
        <v>442686.18161522283</v>
      </c>
      <c r="I54" s="52">
        <f t="shared" si="3"/>
        <v>0</v>
      </c>
      <c r="J54" s="52"/>
      <c r="K54" s="129"/>
      <c r="L54" s="54">
        <f t="shared" si="32"/>
        <v>0</v>
      </c>
      <c r="M54" s="129"/>
      <c r="N54" s="54">
        <f t="shared" si="5"/>
        <v>0</v>
      </c>
      <c r="O54" s="54">
        <f t="shared" si="6"/>
        <v>0</v>
      </c>
      <c r="P54" s="1"/>
    </row>
    <row r="55" spans="2:16" ht="12.5">
      <c r="B55" s="7" t="str">
        <f t="shared" si="4"/>
        <v/>
      </c>
      <c r="C55" s="50">
        <f>IF(D11="","-",+C54+1)</f>
        <v>2053</v>
      </c>
      <c r="D55" s="55">
        <f>IF(F54+SUM(E$17:E54)=D$10,F54,D$10-SUM(E$17:E54))</f>
        <v>1101828.0566361663</v>
      </c>
      <c r="E55" s="377">
        <f t="shared" si="28"/>
        <v>293111.38048780494</v>
      </c>
      <c r="F55" s="55">
        <f t="shared" si="29"/>
        <v>808716.67614836129</v>
      </c>
      <c r="G55" s="378">
        <f t="shared" si="33"/>
        <v>407567.11141408043</v>
      </c>
      <c r="H55" s="363">
        <f t="shared" si="34"/>
        <v>407567.11141408043</v>
      </c>
      <c r="I55" s="52">
        <f t="shared" si="3"/>
        <v>0</v>
      </c>
      <c r="J55" s="52"/>
      <c r="K55" s="129"/>
      <c r="L55" s="54">
        <f t="shared" si="32"/>
        <v>0</v>
      </c>
      <c r="M55" s="129"/>
      <c r="N55" s="54">
        <f t="shared" si="5"/>
        <v>0</v>
      </c>
      <c r="O55" s="54">
        <f t="shared" si="6"/>
        <v>0</v>
      </c>
      <c r="P55" s="1"/>
    </row>
    <row r="56" spans="2:16" ht="12.5">
      <c r="B56" s="7" t="str">
        <f t="shared" si="4"/>
        <v/>
      </c>
      <c r="C56" s="50">
        <f>IF(D11="","-",+C55+1)</f>
        <v>2054</v>
      </c>
      <c r="D56" s="55">
        <f>IF(F55+SUM(E$17:E55)=D$10,F55,D$10-SUM(E$17:E55))</f>
        <v>808716.67614836129</v>
      </c>
      <c r="E56" s="377">
        <f t="shared" si="28"/>
        <v>293111.38048780494</v>
      </c>
      <c r="F56" s="55">
        <f t="shared" si="29"/>
        <v>515605.29566055635</v>
      </c>
      <c r="G56" s="378">
        <f t="shared" si="33"/>
        <v>372448.04121293797</v>
      </c>
      <c r="H56" s="363">
        <f t="shared" si="34"/>
        <v>372448.04121293797</v>
      </c>
      <c r="I56" s="52">
        <f t="shared" si="3"/>
        <v>0</v>
      </c>
      <c r="J56" s="52"/>
      <c r="K56" s="129"/>
      <c r="L56" s="54">
        <f t="shared" si="32"/>
        <v>0</v>
      </c>
      <c r="M56" s="129"/>
      <c r="N56" s="54">
        <f t="shared" si="5"/>
        <v>0</v>
      </c>
      <c r="O56" s="54">
        <f t="shared" si="6"/>
        <v>0</v>
      </c>
      <c r="P56" s="1"/>
    </row>
    <row r="57" spans="2:16" ht="12.5">
      <c r="B57" s="7" t="str">
        <f t="shared" si="4"/>
        <v/>
      </c>
      <c r="C57" s="50">
        <f>IF(D11="","-",+C56+1)</f>
        <v>2055</v>
      </c>
      <c r="D57" s="55">
        <f>IF(F56+SUM(E$17:E56)=D$10,F56,D$10-SUM(E$17:E56))</f>
        <v>515605.29566055635</v>
      </c>
      <c r="E57" s="377">
        <f t="shared" si="28"/>
        <v>293111.38048780494</v>
      </c>
      <c r="F57" s="55">
        <f t="shared" si="29"/>
        <v>222493.91517275141</v>
      </c>
      <c r="G57" s="378">
        <f t="shared" si="33"/>
        <v>337328.97101179557</v>
      </c>
      <c r="H57" s="363">
        <f t="shared" si="34"/>
        <v>337328.97101179557</v>
      </c>
      <c r="I57" s="52">
        <f t="shared" si="3"/>
        <v>0</v>
      </c>
      <c r="J57" s="52"/>
      <c r="K57" s="129"/>
      <c r="L57" s="54">
        <f t="shared" si="32"/>
        <v>0</v>
      </c>
      <c r="M57" s="129"/>
      <c r="N57" s="54">
        <f t="shared" si="5"/>
        <v>0</v>
      </c>
      <c r="O57" s="54">
        <f t="shared" si="6"/>
        <v>0</v>
      </c>
      <c r="P57" s="1"/>
    </row>
    <row r="58" spans="2:16" ht="12.5">
      <c r="B58" s="7" t="str">
        <f t="shared" si="4"/>
        <v/>
      </c>
      <c r="C58" s="50">
        <f>IF(D11="","-",+C57+1)</f>
        <v>2056</v>
      </c>
      <c r="D58" s="55">
        <f>IF(F57+SUM(E$17:E57)=D$10,F57,D$10-SUM(E$17:E57))</f>
        <v>222493.91517275141</v>
      </c>
      <c r="E58" s="377">
        <f t="shared" si="28"/>
        <v>222493.91517275141</v>
      </c>
      <c r="F58" s="55">
        <f t="shared" si="29"/>
        <v>0</v>
      </c>
      <c r="G58" s="378">
        <f t="shared" si="33"/>
        <v>235822.94288446111</v>
      </c>
      <c r="H58" s="363">
        <f t="shared" si="34"/>
        <v>235822.94288446111</v>
      </c>
      <c r="I58" s="52">
        <f t="shared" si="3"/>
        <v>0</v>
      </c>
      <c r="J58" s="52"/>
      <c r="K58" s="129"/>
      <c r="L58" s="54">
        <f t="shared" si="32"/>
        <v>0</v>
      </c>
      <c r="M58" s="129"/>
      <c r="N58" s="54">
        <f t="shared" si="5"/>
        <v>0</v>
      </c>
      <c r="O58" s="54">
        <f t="shared" si="6"/>
        <v>0</v>
      </c>
      <c r="P58" s="1"/>
    </row>
    <row r="59" spans="2:16" ht="12.5">
      <c r="B59" s="7" t="str">
        <f t="shared" si="4"/>
        <v/>
      </c>
      <c r="C59" s="50">
        <f>IF(D11="","-",+C58+1)</f>
        <v>2057</v>
      </c>
      <c r="D59" s="55">
        <f>IF(F58+SUM(E$17:E58)=D$10,F58,D$10-SUM(E$17:E58))</f>
        <v>0</v>
      </c>
      <c r="E59" s="377">
        <f t="shared" si="28"/>
        <v>0</v>
      </c>
      <c r="F59" s="55">
        <f t="shared" si="29"/>
        <v>0</v>
      </c>
      <c r="G59" s="378">
        <f t="shared" si="33"/>
        <v>0</v>
      </c>
      <c r="H59" s="363">
        <f t="shared" si="34"/>
        <v>0</v>
      </c>
      <c r="I59" s="52">
        <f t="shared" si="3"/>
        <v>0</v>
      </c>
      <c r="J59" s="52"/>
      <c r="K59" s="129"/>
      <c r="L59" s="54">
        <f t="shared" si="32"/>
        <v>0</v>
      </c>
      <c r="M59" s="129"/>
      <c r="N59" s="54">
        <f t="shared" si="5"/>
        <v>0</v>
      </c>
      <c r="O59" s="54">
        <f t="shared" si="6"/>
        <v>0</v>
      </c>
      <c r="P59" s="1"/>
    </row>
    <row r="60" spans="2:16" ht="12.5">
      <c r="B60" s="7" t="str">
        <f t="shared" si="4"/>
        <v/>
      </c>
      <c r="C60" s="50">
        <f>IF(D11="","-",+C59+1)</f>
        <v>2058</v>
      </c>
      <c r="D60" s="55">
        <f>IF(F59+SUM(E$17:E59)=D$10,F59,D$10-SUM(E$17:E59))</f>
        <v>0</v>
      </c>
      <c r="E60" s="377">
        <f t="shared" si="28"/>
        <v>0</v>
      </c>
      <c r="F60" s="55">
        <f t="shared" si="29"/>
        <v>0</v>
      </c>
      <c r="G60" s="378">
        <f t="shared" si="33"/>
        <v>0</v>
      </c>
      <c r="H60" s="363">
        <f t="shared" si="34"/>
        <v>0</v>
      </c>
      <c r="I60" s="52">
        <f t="shared" si="3"/>
        <v>0</v>
      </c>
      <c r="J60" s="52"/>
      <c r="K60" s="129"/>
      <c r="L60" s="54">
        <f t="shared" si="32"/>
        <v>0</v>
      </c>
      <c r="M60" s="129"/>
      <c r="N60" s="54">
        <f t="shared" si="5"/>
        <v>0</v>
      </c>
      <c r="O60" s="54">
        <f t="shared" si="6"/>
        <v>0</v>
      </c>
      <c r="P60" s="1"/>
    </row>
    <row r="61" spans="2:16" ht="12.5">
      <c r="B61" s="7" t="str">
        <f t="shared" si="4"/>
        <v/>
      </c>
      <c r="C61" s="50">
        <f>IF(D11="","-",+C60+1)</f>
        <v>2059</v>
      </c>
      <c r="D61" s="55">
        <f>IF(F60+SUM(E$17:E60)=D$10,F60,D$10-SUM(E$17:E60))</f>
        <v>0</v>
      </c>
      <c r="E61" s="377">
        <f t="shared" si="28"/>
        <v>0</v>
      </c>
      <c r="F61" s="55">
        <f t="shared" si="29"/>
        <v>0</v>
      </c>
      <c r="G61" s="378">
        <f t="shared" si="33"/>
        <v>0</v>
      </c>
      <c r="H61" s="363">
        <f t="shared" si="34"/>
        <v>0</v>
      </c>
      <c r="I61" s="52">
        <f t="shared" si="3"/>
        <v>0</v>
      </c>
      <c r="J61" s="52"/>
      <c r="K61" s="129"/>
      <c r="L61" s="54">
        <f t="shared" si="32"/>
        <v>0</v>
      </c>
      <c r="M61" s="129"/>
      <c r="N61" s="54">
        <f t="shared" si="5"/>
        <v>0</v>
      </c>
      <c r="O61" s="54">
        <f t="shared" si="6"/>
        <v>0</v>
      </c>
      <c r="P61" s="1"/>
    </row>
    <row r="62" spans="2:16" ht="12.5">
      <c r="B62" s="7" t="str">
        <f t="shared" si="4"/>
        <v/>
      </c>
      <c r="C62" s="50">
        <f>IF(D11="","-",+C61+1)</f>
        <v>2060</v>
      </c>
      <c r="D62" s="55">
        <f>IF(F61+SUM(E$17:E61)=D$10,F61,D$10-SUM(E$17:E61))</f>
        <v>0</v>
      </c>
      <c r="E62" s="377">
        <f t="shared" si="28"/>
        <v>0</v>
      </c>
      <c r="F62" s="55">
        <f t="shared" si="29"/>
        <v>0</v>
      </c>
      <c r="G62" s="378">
        <f t="shared" si="33"/>
        <v>0</v>
      </c>
      <c r="H62" s="363">
        <f t="shared" si="34"/>
        <v>0</v>
      </c>
      <c r="I62" s="52">
        <f t="shared" si="3"/>
        <v>0</v>
      </c>
      <c r="J62" s="52"/>
      <c r="K62" s="129"/>
      <c r="L62" s="54">
        <f t="shared" si="32"/>
        <v>0</v>
      </c>
      <c r="M62" s="129"/>
      <c r="N62" s="54">
        <f t="shared" si="5"/>
        <v>0</v>
      </c>
      <c r="O62" s="54">
        <f t="shared" si="6"/>
        <v>0</v>
      </c>
      <c r="P62" s="1"/>
    </row>
    <row r="63" spans="2:16" ht="12.5">
      <c r="B63" s="7" t="str">
        <f t="shared" si="4"/>
        <v/>
      </c>
      <c r="C63" s="50">
        <f>IF(D11="","-",+C62+1)</f>
        <v>2061</v>
      </c>
      <c r="D63" s="55">
        <f>IF(F62+SUM(E$17:E62)=D$10,F62,D$10-SUM(E$17:E62))</f>
        <v>0</v>
      </c>
      <c r="E63" s="377">
        <f t="shared" si="28"/>
        <v>0</v>
      </c>
      <c r="F63" s="55">
        <f t="shared" si="29"/>
        <v>0</v>
      </c>
      <c r="G63" s="378">
        <f t="shared" si="33"/>
        <v>0</v>
      </c>
      <c r="H63" s="363">
        <f t="shared" si="34"/>
        <v>0</v>
      </c>
      <c r="I63" s="52">
        <f t="shared" si="3"/>
        <v>0</v>
      </c>
      <c r="J63" s="52"/>
      <c r="K63" s="129"/>
      <c r="L63" s="54">
        <f t="shared" si="32"/>
        <v>0</v>
      </c>
      <c r="M63" s="129"/>
      <c r="N63" s="54">
        <f t="shared" si="5"/>
        <v>0</v>
      </c>
      <c r="O63" s="54">
        <f t="shared" si="6"/>
        <v>0</v>
      </c>
      <c r="P63" s="1"/>
    </row>
    <row r="64" spans="2:16" ht="12.5">
      <c r="B64" s="7" t="str">
        <f t="shared" si="4"/>
        <v/>
      </c>
      <c r="C64" s="50">
        <f>IF(D11="","-",+C63+1)</f>
        <v>2062</v>
      </c>
      <c r="D64" s="55">
        <f>IF(F63+SUM(E$17:E63)=D$10,F63,D$10-SUM(E$17:E63))</f>
        <v>0</v>
      </c>
      <c r="E64" s="377">
        <f t="shared" si="28"/>
        <v>0</v>
      </c>
      <c r="F64" s="55">
        <f t="shared" si="29"/>
        <v>0</v>
      </c>
      <c r="G64" s="378">
        <f t="shared" si="33"/>
        <v>0</v>
      </c>
      <c r="H64" s="363">
        <f t="shared" si="34"/>
        <v>0</v>
      </c>
      <c r="I64" s="52">
        <f t="shared" si="3"/>
        <v>0</v>
      </c>
      <c r="J64" s="52"/>
      <c r="K64" s="129"/>
      <c r="L64" s="54">
        <f t="shared" si="32"/>
        <v>0</v>
      </c>
      <c r="M64" s="129"/>
      <c r="N64" s="54">
        <f t="shared" si="5"/>
        <v>0</v>
      </c>
      <c r="O64" s="54">
        <f t="shared" si="6"/>
        <v>0</v>
      </c>
      <c r="P64" s="1"/>
    </row>
    <row r="65" spans="2:16" ht="12.5">
      <c r="B65" s="7" t="str">
        <f t="shared" si="4"/>
        <v/>
      </c>
      <c r="C65" s="50">
        <f>IF(D11="","-",+C64+1)</f>
        <v>2063</v>
      </c>
      <c r="D65" s="55">
        <f>IF(F64+SUM(E$17:E64)=D$10,F64,D$10-SUM(E$17:E64))</f>
        <v>0</v>
      </c>
      <c r="E65" s="377">
        <f t="shared" si="28"/>
        <v>0</v>
      </c>
      <c r="F65" s="55">
        <f t="shared" si="29"/>
        <v>0</v>
      </c>
      <c r="G65" s="378">
        <f t="shared" si="33"/>
        <v>0</v>
      </c>
      <c r="H65" s="363">
        <f t="shared" si="34"/>
        <v>0</v>
      </c>
      <c r="I65" s="52">
        <f t="shared" si="3"/>
        <v>0</v>
      </c>
      <c r="J65" s="52"/>
      <c r="K65" s="129"/>
      <c r="L65" s="54">
        <f t="shared" si="32"/>
        <v>0</v>
      </c>
      <c r="M65" s="129"/>
      <c r="N65" s="54">
        <f t="shared" si="5"/>
        <v>0</v>
      </c>
      <c r="O65" s="54">
        <f t="shared" si="6"/>
        <v>0</v>
      </c>
      <c r="P65" s="1"/>
    </row>
    <row r="66" spans="2:16" ht="12.5">
      <c r="B66" s="7" t="str">
        <f t="shared" si="4"/>
        <v/>
      </c>
      <c r="C66" s="50">
        <f>IF(D11="","-",+C65+1)</f>
        <v>2064</v>
      </c>
      <c r="D66" s="55">
        <f>IF(F65+SUM(E$17:E65)=D$10,F65,D$10-SUM(E$17:E65))</f>
        <v>0</v>
      </c>
      <c r="E66" s="377">
        <f t="shared" si="28"/>
        <v>0</v>
      </c>
      <c r="F66" s="55">
        <f t="shared" si="29"/>
        <v>0</v>
      </c>
      <c r="G66" s="378">
        <f t="shared" si="33"/>
        <v>0</v>
      </c>
      <c r="H66" s="363">
        <f t="shared" si="34"/>
        <v>0</v>
      </c>
      <c r="I66" s="52">
        <f t="shared" si="3"/>
        <v>0</v>
      </c>
      <c r="J66" s="52"/>
      <c r="K66" s="129"/>
      <c r="L66" s="54">
        <f t="shared" si="32"/>
        <v>0</v>
      </c>
      <c r="M66" s="129"/>
      <c r="N66" s="54">
        <f t="shared" si="5"/>
        <v>0</v>
      </c>
      <c r="O66" s="54">
        <f t="shared" si="6"/>
        <v>0</v>
      </c>
      <c r="P66" s="1"/>
    </row>
    <row r="67" spans="2:16" ht="12.5">
      <c r="B67" s="7" t="str">
        <f t="shared" si="4"/>
        <v/>
      </c>
      <c r="C67" s="50">
        <f>IF(D11="","-",+C66+1)</f>
        <v>2065</v>
      </c>
      <c r="D67" s="55">
        <f>IF(F66+SUM(E$17:E66)=D$10,F66,D$10-SUM(E$17:E66))</f>
        <v>0</v>
      </c>
      <c r="E67" s="377">
        <f t="shared" si="28"/>
        <v>0</v>
      </c>
      <c r="F67" s="55">
        <f t="shared" si="29"/>
        <v>0</v>
      </c>
      <c r="G67" s="378">
        <f t="shared" si="33"/>
        <v>0</v>
      </c>
      <c r="H67" s="363">
        <f t="shared" si="34"/>
        <v>0</v>
      </c>
      <c r="I67" s="52">
        <f t="shared" si="3"/>
        <v>0</v>
      </c>
      <c r="J67" s="52"/>
      <c r="K67" s="129"/>
      <c r="L67" s="54">
        <f t="shared" si="32"/>
        <v>0</v>
      </c>
      <c r="M67" s="129"/>
      <c r="N67" s="54">
        <f t="shared" si="5"/>
        <v>0</v>
      </c>
      <c r="O67" s="54">
        <f t="shared" si="6"/>
        <v>0</v>
      </c>
      <c r="P67" s="1"/>
    </row>
    <row r="68" spans="2:16" ht="12.5">
      <c r="B68" s="7" t="str">
        <f t="shared" si="4"/>
        <v/>
      </c>
      <c r="C68" s="50">
        <f>IF(D11="","-",+C67+1)</f>
        <v>2066</v>
      </c>
      <c r="D68" s="55">
        <f>IF(F67+SUM(E$17:E67)=D$10,F67,D$10-SUM(E$17:E67))</f>
        <v>0</v>
      </c>
      <c r="E68" s="377">
        <f t="shared" si="28"/>
        <v>0</v>
      </c>
      <c r="F68" s="55">
        <f t="shared" si="29"/>
        <v>0</v>
      </c>
      <c r="G68" s="378">
        <f t="shared" si="33"/>
        <v>0</v>
      </c>
      <c r="H68" s="363">
        <f t="shared" si="34"/>
        <v>0</v>
      </c>
      <c r="I68" s="52">
        <f t="shared" si="3"/>
        <v>0</v>
      </c>
      <c r="J68" s="52"/>
      <c r="K68" s="129"/>
      <c r="L68" s="54">
        <f t="shared" si="32"/>
        <v>0</v>
      </c>
      <c r="M68" s="129"/>
      <c r="N68" s="54">
        <f t="shared" si="5"/>
        <v>0</v>
      </c>
      <c r="O68" s="54">
        <f t="shared" si="6"/>
        <v>0</v>
      </c>
      <c r="P68" s="1"/>
    </row>
    <row r="69" spans="2:16" ht="12.5">
      <c r="B69" s="7" t="str">
        <f t="shared" si="4"/>
        <v/>
      </c>
      <c r="C69" s="50">
        <f>IF(D11="","-",+C68+1)</f>
        <v>2067</v>
      </c>
      <c r="D69" s="55">
        <f>IF(F68+SUM(E$17:E68)=D$10,F68,D$10-SUM(E$17:E68))</f>
        <v>0</v>
      </c>
      <c r="E69" s="377">
        <f t="shared" si="28"/>
        <v>0</v>
      </c>
      <c r="F69" s="55">
        <f t="shared" si="29"/>
        <v>0</v>
      </c>
      <c r="G69" s="378">
        <f t="shared" si="33"/>
        <v>0</v>
      </c>
      <c r="H69" s="363">
        <f t="shared" si="34"/>
        <v>0</v>
      </c>
      <c r="I69" s="52">
        <f t="shared" si="3"/>
        <v>0</v>
      </c>
      <c r="J69" s="52"/>
      <c r="K69" s="129"/>
      <c r="L69" s="54">
        <f t="shared" si="32"/>
        <v>0</v>
      </c>
      <c r="M69" s="129"/>
      <c r="N69" s="54">
        <f t="shared" si="5"/>
        <v>0</v>
      </c>
      <c r="O69" s="54">
        <f t="shared" si="6"/>
        <v>0</v>
      </c>
      <c r="P69" s="1"/>
    </row>
    <row r="70" spans="2:16" ht="12.5">
      <c r="B70" s="7" t="str">
        <f t="shared" si="4"/>
        <v/>
      </c>
      <c r="C70" s="50">
        <f>IF(D11="","-",+C69+1)</f>
        <v>2068</v>
      </c>
      <c r="D70" s="55">
        <f>IF(F69+SUM(E$17:E69)=D$10,F69,D$10-SUM(E$17:E69))</f>
        <v>0</v>
      </c>
      <c r="E70" s="377">
        <f t="shared" si="28"/>
        <v>0</v>
      </c>
      <c r="F70" s="55">
        <f t="shared" si="29"/>
        <v>0</v>
      </c>
      <c r="G70" s="378">
        <f t="shared" si="33"/>
        <v>0</v>
      </c>
      <c r="H70" s="363">
        <f t="shared" si="34"/>
        <v>0</v>
      </c>
      <c r="I70" s="52">
        <f t="shared" si="3"/>
        <v>0</v>
      </c>
      <c r="J70" s="52"/>
      <c r="K70" s="129"/>
      <c r="L70" s="54">
        <f t="shared" si="32"/>
        <v>0</v>
      </c>
      <c r="M70" s="129"/>
      <c r="N70" s="54">
        <f t="shared" si="5"/>
        <v>0</v>
      </c>
      <c r="O70" s="54">
        <f t="shared" si="6"/>
        <v>0</v>
      </c>
      <c r="P70" s="1"/>
    </row>
    <row r="71" spans="2:16" ht="12.5">
      <c r="B71" s="7" t="str">
        <f t="shared" si="4"/>
        <v/>
      </c>
      <c r="C71" s="50">
        <f>IF(D11="","-",+C70+1)</f>
        <v>2069</v>
      </c>
      <c r="D71" s="55">
        <f>IF(F70+SUM(E$17:E70)=D$10,F70,D$10-SUM(E$17:E70))</f>
        <v>0</v>
      </c>
      <c r="E71" s="377">
        <f t="shared" si="28"/>
        <v>0</v>
      </c>
      <c r="F71" s="55">
        <f t="shared" si="29"/>
        <v>0</v>
      </c>
      <c r="G71" s="378">
        <f t="shared" si="33"/>
        <v>0</v>
      </c>
      <c r="H71" s="363">
        <f t="shared" si="34"/>
        <v>0</v>
      </c>
      <c r="I71" s="52">
        <f t="shared" si="3"/>
        <v>0</v>
      </c>
      <c r="J71" s="52"/>
      <c r="K71" s="129"/>
      <c r="L71" s="54">
        <f t="shared" si="32"/>
        <v>0</v>
      </c>
      <c r="M71" s="129"/>
      <c r="N71" s="54">
        <f t="shared" si="5"/>
        <v>0</v>
      </c>
      <c r="O71" s="54">
        <f t="shared" si="6"/>
        <v>0</v>
      </c>
      <c r="P71" s="1"/>
    </row>
    <row r="72" spans="2:16" ht="13" thickBot="1">
      <c r="B72" s="7" t="str">
        <f t="shared" si="4"/>
        <v/>
      </c>
      <c r="C72" s="59">
        <f>IF(D11="","-",+C71+1)</f>
        <v>2070</v>
      </c>
      <c r="D72" s="55">
        <f>IF(F71+SUM(E$17:E71)=D$10,F71,D$10-SUM(E$17:E71))</f>
        <v>0</v>
      </c>
      <c r="E72" s="377">
        <f t="shared" si="28"/>
        <v>0</v>
      </c>
      <c r="F72" s="55">
        <f t="shared" si="29"/>
        <v>0</v>
      </c>
      <c r="G72" s="378">
        <f t="shared" si="33"/>
        <v>0</v>
      </c>
      <c r="H72" s="363">
        <f t="shared" si="34"/>
        <v>0</v>
      </c>
      <c r="I72" s="52">
        <f t="shared" si="3"/>
        <v>0</v>
      </c>
      <c r="J72" s="52"/>
      <c r="K72" s="130"/>
      <c r="L72" s="64">
        <f t="shared" si="32"/>
        <v>0</v>
      </c>
      <c r="M72" s="130"/>
      <c r="N72" s="64">
        <f t="shared" si="5"/>
        <v>0</v>
      </c>
      <c r="O72" s="64">
        <f t="shared" si="6"/>
        <v>0</v>
      </c>
      <c r="P72" s="1"/>
    </row>
    <row r="73" spans="2:16" ht="12.5">
      <c r="C73" s="12" t="s">
        <v>78</v>
      </c>
      <c r="D73" s="292"/>
      <c r="E73" s="292">
        <f>SUM(E17:E72)</f>
        <v>12017566.600000005</v>
      </c>
      <c r="F73" s="292"/>
      <c r="G73" s="292">
        <f>SUM(G17:G72)</f>
        <v>42704025.165020429</v>
      </c>
      <c r="H73" s="292">
        <f>SUM(H17:H72)</f>
        <v>42704025.165020429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2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2:16" ht="13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52 of 77</v>
      </c>
    </row>
    <row r="84" spans="1:16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</row>
    <row r="86" spans="1:16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1400491.7031747443</v>
      </c>
      <c r="N87" s="386">
        <f>IF(J92&lt;D11,0,VLOOKUP(J92,C17:O72,11))</f>
        <v>1400491.7031747443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1452208.4904527678</v>
      </c>
      <c r="N88" s="389">
        <f>IF(J92&lt;D11,0,VLOOKUP(J92,C99:P154,7))</f>
        <v>1452208.4904527678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Red Oak (State Line)-North Huntington 69 kV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51716.787278023548</v>
      </c>
      <c r="N89" s="391">
        <f>+N88-N87</f>
        <v>51716.787278023548</v>
      </c>
      <c r="O89" s="392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</row>
    <row r="91" spans="1:16" ht="13.5" thickBot="1">
      <c r="C91" s="75" t="s">
        <v>85</v>
      </c>
      <c r="D91" s="91" t="str">
        <f>+D9</f>
        <v>TP2012164</v>
      </c>
      <c r="E91" s="76"/>
      <c r="F91" s="76"/>
      <c r="G91" s="76"/>
      <c r="H91" s="76"/>
      <c r="I91" s="76"/>
      <c r="J91" s="76"/>
    </row>
    <row r="92" spans="1:16" ht="13">
      <c r="C92" s="34" t="s">
        <v>51</v>
      </c>
      <c r="D92" s="427">
        <v>12017567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</row>
    <row r="93" spans="1:16" ht="12.5">
      <c r="C93" s="34" t="s">
        <v>54</v>
      </c>
      <c r="D93" s="88">
        <f>IF(D11=I10,"",D11)</f>
        <v>2015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3">
        <f>IF(D11=I10,"",D12)</f>
        <v>5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273126.52272727271</v>
      </c>
      <c r="K96" s="292"/>
      <c r="L96" s="292"/>
      <c r="M96" s="292"/>
      <c r="N96" s="292"/>
      <c r="O96" s="292"/>
      <c r="P96" s="1"/>
    </row>
    <row r="97" spans="1:16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</row>
    <row r="99" spans="1:16" ht="12.5">
      <c r="C99" s="50">
        <f>IF(D93= "","-",D93)</f>
        <v>2015</v>
      </c>
      <c r="D99" s="428">
        <v>0</v>
      </c>
      <c r="E99" s="429">
        <v>142743.89285714287</v>
      </c>
      <c r="F99" s="430">
        <v>11847743.107142856</v>
      </c>
      <c r="G99" s="431">
        <v>5923871.5535714282</v>
      </c>
      <c r="H99" s="432">
        <v>923325.80014683155</v>
      </c>
      <c r="I99" s="433">
        <v>923325.80014683155</v>
      </c>
      <c r="J99" s="54">
        <f>+I99-H99</f>
        <v>0</v>
      </c>
      <c r="K99" s="54"/>
      <c r="L99" s="112">
        <f t="shared" ref="L99:L104" si="35">+H99</f>
        <v>923325.80014683155</v>
      </c>
      <c r="M99" s="53">
        <f t="shared" ref="M99:M130" si="36">IF(L99&lt;&gt;0,+H99-L99,0)</f>
        <v>0</v>
      </c>
      <c r="N99" s="112">
        <f t="shared" ref="N99:N104" si="37">+I99</f>
        <v>923325.80014683155</v>
      </c>
      <c r="O99" s="53">
        <f t="shared" ref="O99:O130" si="38">IF(N99&lt;&gt;0,+I99-N99,0)</f>
        <v>0</v>
      </c>
      <c r="P99" s="53">
        <f t="shared" ref="P99:P130" si="39">+O99-M99</f>
        <v>0</v>
      </c>
    </row>
    <row r="100" spans="1:16" ht="12.5">
      <c r="B100" s="7" t="str">
        <f>IF(D100=F99,"","IU")</f>
        <v>IU</v>
      </c>
      <c r="C100" s="50">
        <f>IF(D93="","-",+C99+1)</f>
        <v>2016</v>
      </c>
      <c r="D100" s="428">
        <v>11874823.107142856</v>
      </c>
      <c r="E100" s="429">
        <v>279478.30232558138</v>
      </c>
      <c r="F100" s="430">
        <v>11595344.804817274</v>
      </c>
      <c r="G100" s="430">
        <v>11735083.955980066</v>
      </c>
      <c r="H100" s="432">
        <v>1769247.0731001948</v>
      </c>
      <c r="I100" s="433">
        <v>1769247.0731001948</v>
      </c>
      <c r="J100" s="54">
        <f>+I100-H100</f>
        <v>0</v>
      </c>
      <c r="K100" s="54"/>
      <c r="L100" s="113">
        <f t="shared" si="35"/>
        <v>1769247.0731001948</v>
      </c>
      <c r="M100" s="54">
        <f t="shared" ref="M100:M105" si="40">IF(L100&lt;&gt;0,+H100-L100,0)</f>
        <v>0</v>
      </c>
      <c r="N100" s="113">
        <f t="shared" si="37"/>
        <v>1769247.0731001948</v>
      </c>
      <c r="O100" s="54">
        <f>IF(N100&lt;&gt;0,+I100-N100,0)</f>
        <v>0</v>
      </c>
      <c r="P100" s="54">
        <f>+O100-M100</f>
        <v>0</v>
      </c>
    </row>
    <row r="101" spans="1:16" ht="12.5">
      <c r="B101" s="7" t="str">
        <f t="shared" ref="B101:B154" si="41">IF(D101=F100,"","IU")</f>
        <v/>
      </c>
      <c r="C101" s="50">
        <f>IF(D93="","-",+C100+1)</f>
        <v>2017</v>
      </c>
      <c r="D101" s="428">
        <v>11595344.804817274</v>
      </c>
      <c r="E101" s="429">
        <v>286132.54761904763</v>
      </c>
      <c r="F101" s="430">
        <v>11309212.257198226</v>
      </c>
      <c r="G101" s="430">
        <v>11452278.53100775</v>
      </c>
      <c r="H101" s="432">
        <v>1677257.5145835318</v>
      </c>
      <c r="I101" s="433">
        <v>1677257.5145835318</v>
      </c>
      <c r="J101" s="54">
        <f t="shared" ref="J101:J154" si="42">+I101-H101</f>
        <v>0</v>
      </c>
      <c r="K101" s="54"/>
      <c r="L101" s="113">
        <f t="shared" si="35"/>
        <v>1677257.5145835318</v>
      </c>
      <c r="M101" s="54">
        <f t="shared" si="40"/>
        <v>0</v>
      </c>
      <c r="N101" s="113">
        <f t="shared" si="37"/>
        <v>1677257.5145835318</v>
      </c>
      <c r="O101" s="54">
        <f>IF(N101&lt;&gt;0,+I101-N101,0)</f>
        <v>0</v>
      </c>
      <c r="P101" s="54">
        <f>+O101-M101</f>
        <v>0</v>
      </c>
    </row>
    <row r="102" spans="1:16" ht="12.5">
      <c r="B102" s="7" t="str">
        <f t="shared" si="41"/>
        <v/>
      </c>
      <c r="C102" s="50">
        <f>IF(D93="","-",+C101+1)</f>
        <v>2018</v>
      </c>
      <c r="D102" s="428">
        <v>11309212.257198226</v>
      </c>
      <c r="E102" s="429">
        <v>286132.54761904763</v>
      </c>
      <c r="F102" s="430">
        <v>11023079.709579177</v>
      </c>
      <c r="G102" s="430">
        <v>11166145.983388701</v>
      </c>
      <c r="H102" s="432">
        <v>1465328.7693981156</v>
      </c>
      <c r="I102" s="433">
        <v>1465328.7693981156</v>
      </c>
      <c r="J102" s="54">
        <f t="shared" si="42"/>
        <v>0</v>
      </c>
      <c r="K102" s="54"/>
      <c r="L102" s="113">
        <f t="shared" si="35"/>
        <v>1465328.7693981156</v>
      </c>
      <c r="M102" s="54">
        <f t="shared" si="40"/>
        <v>0</v>
      </c>
      <c r="N102" s="113">
        <f t="shared" si="37"/>
        <v>1465328.7693981156</v>
      </c>
      <c r="O102" s="54">
        <f>IF(N102&lt;&gt;0,+I102-N102,0)</f>
        <v>0</v>
      </c>
      <c r="P102" s="54">
        <f t="shared" si="39"/>
        <v>0</v>
      </c>
    </row>
    <row r="103" spans="1:16" ht="12.5">
      <c r="B103" s="7" t="str">
        <f t="shared" si="41"/>
        <v/>
      </c>
      <c r="C103" s="50">
        <f>IF(D93="","-",+C102+1)</f>
        <v>2019</v>
      </c>
      <c r="D103" s="428">
        <v>11023079.709579177</v>
      </c>
      <c r="E103" s="429">
        <v>279478.30232558138</v>
      </c>
      <c r="F103" s="430">
        <v>10743601.407253595</v>
      </c>
      <c r="G103" s="430">
        <v>10883340.558416385</v>
      </c>
      <c r="H103" s="432">
        <v>1444437.0239018579</v>
      </c>
      <c r="I103" s="433">
        <v>1444437.0239018579</v>
      </c>
      <c r="J103" s="54">
        <f t="shared" si="42"/>
        <v>0</v>
      </c>
      <c r="K103" s="54"/>
      <c r="L103" s="113">
        <f t="shared" si="35"/>
        <v>1444437.0239018579</v>
      </c>
      <c r="M103" s="54">
        <f t="shared" si="40"/>
        <v>0</v>
      </c>
      <c r="N103" s="113">
        <f t="shared" si="37"/>
        <v>1444437.0239018579</v>
      </c>
      <c r="O103" s="54">
        <f t="shared" si="38"/>
        <v>0</v>
      </c>
      <c r="P103" s="54">
        <f t="shared" si="39"/>
        <v>0</v>
      </c>
    </row>
    <row r="104" spans="1:16" ht="12.5">
      <c r="B104" s="7" t="str">
        <f t="shared" si="41"/>
        <v/>
      </c>
      <c r="C104" s="50">
        <f>IF(D93="","-",+C103+1)</f>
        <v>2020</v>
      </c>
      <c r="D104" s="428">
        <v>10743601.407253595</v>
      </c>
      <c r="E104" s="429">
        <v>286132.54761904763</v>
      </c>
      <c r="F104" s="430">
        <v>10457468.859634547</v>
      </c>
      <c r="G104" s="430">
        <v>10600535.133444071</v>
      </c>
      <c r="H104" s="432">
        <v>1426472.7384823435</v>
      </c>
      <c r="I104" s="433">
        <v>1426472.7384823435</v>
      </c>
      <c r="J104" s="54">
        <f t="shared" si="42"/>
        <v>0</v>
      </c>
      <c r="K104" s="54"/>
      <c r="L104" s="113">
        <f t="shared" si="35"/>
        <v>1426472.7384823435</v>
      </c>
      <c r="M104" s="54">
        <f t="shared" si="40"/>
        <v>0</v>
      </c>
      <c r="N104" s="113">
        <f t="shared" si="37"/>
        <v>1426472.7384823435</v>
      </c>
      <c r="O104" s="54">
        <f t="shared" si="38"/>
        <v>0</v>
      </c>
      <c r="P104" s="54">
        <f t="shared" si="39"/>
        <v>0</v>
      </c>
    </row>
    <row r="105" spans="1:16" ht="12.5">
      <c r="B105" s="7" t="str">
        <f t="shared" si="41"/>
        <v/>
      </c>
      <c r="C105" s="50">
        <f>IF(D93="","-",+C104+1)</f>
        <v>2021</v>
      </c>
      <c r="D105" s="428">
        <v>10457468.859634547</v>
      </c>
      <c r="E105" s="429">
        <v>293111.39024390245</v>
      </c>
      <c r="F105" s="430">
        <v>10164357.469390644</v>
      </c>
      <c r="G105" s="430">
        <v>10310913.164512595</v>
      </c>
      <c r="H105" s="432">
        <v>1463546.7213003482</v>
      </c>
      <c r="I105" s="433">
        <v>1463546.7213003482</v>
      </c>
      <c r="J105" s="54">
        <f t="shared" si="42"/>
        <v>0</v>
      </c>
      <c r="K105" s="54"/>
      <c r="L105" s="113">
        <f t="shared" ref="L105" si="43">+H105</f>
        <v>1463546.7213003482</v>
      </c>
      <c r="M105" s="54">
        <f t="shared" si="40"/>
        <v>0</v>
      </c>
      <c r="N105" s="113">
        <f t="shared" ref="N105" si="44">+I105</f>
        <v>1463546.7213003482</v>
      </c>
      <c r="O105" s="54">
        <f t="shared" ref="O105" si="45">IF(N105&lt;&gt;0,+I105-N105,0)</f>
        <v>0</v>
      </c>
      <c r="P105" s="54">
        <f t="shared" ref="P105" si="46">+O105-M105</f>
        <v>0</v>
      </c>
    </row>
    <row r="106" spans="1:16" ht="13">
      <c r="B106" s="7" t="str">
        <f t="shared" si="41"/>
        <v/>
      </c>
      <c r="C106" s="459">
        <f>IF(D93="","-",+C105+1)</f>
        <v>2022</v>
      </c>
      <c r="D106" s="428">
        <v>10164357.469390644</v>
      </c>
      <c r="E106" s="429">
        <v>286132.54761904763</v>
      </c>
      <c r="F106" s="430">
        <v>9878224.9217715953</v>
      </c>
      <c r="G106" s="430">
        <v>10021291.19558112</v>
      </c>
      <c r="H106" s="432">
        <v>1463211.7959519105</v>
      </c>
      <c r="I106" s="433">
        <v>1463211.7959519105</v>
      </c>
      <c r="J106" s="54">
        <f t="shared" si="42"/>
        <v>0</v>
      </c>
      <c r="K106" s="54"/>
      <c r="L106" s="113">
        <f t="shared" ref="L106:L108" si="47">+H106</f>
        <v>1463211.7959519105</v>
      </c>
      <c r="M106" s="54">
        <f t="shared" ref="M106:M108" si="48">IF(L106&lt;&gt;0,+H106-L106,0)</f>
        <v>0</v>
      </c>
      <c r="N106" s="113">
        <f t="shared" ref="N106:N108" si="49">+I106</f>
        <v>1463211.7959519105</v>
      </c>
      <c r="O106" s="54">
        <f t="shared" ref="O106:O108" si="50">IF(N106&lt;&gt;0,+I106-N106,0)</f>
        <v>0</v>
      </c>
      <c r="P106" s="54">
        <f t="shared" ref="P106:P108" si="51">+O106-M106</f>
        <v>0</v>
      </c>
    </row>
    <row r="107" spans="1:16" ht="12.5">
      <c r="B107" s="7" t="str">
        <f t="shared" si="41"/>
        <v>IU</v>
      </c>
      <c r="C107" s="50">
        <f>IF(D93="","-",+C106+1)</f>
        <v>2023</v>
      </c>
      <c r="D107" s="428">
        <v>9878224.5217716023</v>
      </c>
      <c r="E107" s="429">
        <v>273126.51363636367</v>
      </c>
      <c r="F107" s="430">
        <v>9605098.0081352387</v>
      </c>
      <c r="G107" s="430">
        <v>9741661.2649534196</v>
      </c>
      <c r="H107" s="432">
        <v>1474907.1032156686</v>
      </c>
      <c r="I107" s="433">
        <v>1474907.1032156686</v>
      </c>
      <c r="J107" s="54">
        <f t="shared" si="42"/>
        <v>0</v>
      </c>
      <c r="K107" s="54"/>
      <c r="L107" s="113">
        <f t="shared" si="47"/>
        <v>1474907.1032156686</v>
      </c>
      <c r="M107" s="54">
        <f t="shared" si="48"/>
        <v>0</v>
      </c>
      <c r="N107" s="113">
        <f t="shared" si="49"/>
        <v>1474907.1032156686</v>
      </c>
      <c r="O107" s="54">
        <f t="shared" si="50"/>
        <v>0</v>
      </c>
      <c r="P107" s="54">
        <f t="shared" si="51"/>
        <v>0</v>
      </c>
    </row>
    <row r="108" spans="1:16" ht="12.5">
      <c r="B108" s="7" t="str">
        <f t="shared" si="41"/>
        <v/>
      </c>
      <c r="C108" s="50">
        <f>IF(D93="","-",+C107+1)</f>
        <v>2024</v>
      </c>
      <c r="D108" s="428">
        <v>9605098.0081352387</v>
      </c>
      <c r="E108" s="429">
        <v>273126.51363636367</v>
      </c>
      <c r="F108" s="430">
        <v>9331971.494498875</v>
      </c>
      <c r="G108" s="430">
        <v>9468534.7513170578</v>
      </c>
      <c r="H108" s="432">
        <v>1452208.4904527678</v>
      </c>
      <c r="I108" s="433">
        <v>1452208.4904527678</v>
      </c>
      <c r="J108" s="54">
        <f t="shared" si="42"/>
        <v>0</v>
      </c>
      <c r="K108" s="54"/>
      <c r="L108" s="113">
        <f t="shared" si="47"/>
        <v>1452208.4904527678</v>
      </c>
      <c r="M108" s="54">
        <f t="shared" si="48"/>
        <v>0</v>
      </c>
      <c r="N108" s="113">
        <f t="shared" si="49"/>
        <v>1452208.4904527678</v>
      </c>
      <c r="O108" s="54">
        <f t="shared" si="50"/>
        <v>0</v>
      </c>
      <c r="P108" s="54">
        <f t="shared" si="51"/>
        <v>0</v>
      </c>
    </row>
    <row r="109" spans="1:16" ht="12.5">
      <c r="B109" s="7" t="str">
        <f t="shared" si="41"/>
        <v>IU</v>
      </c>
      <c r="C109" s="50">
        <f>IF(D93="","-",+C108+1)</f>
        <v>2025</v>
      </c>
      <c r="D109" s="12">
        <f>IF(F108+SUM(E$99:E108)=D$92,F108,D$92-SUM(E$99:E108))</f>
        <v>9331971.8944988735</v>
      </c>
      <c r="E109" s="377">
        <f t="shared" ref="E109:E154" si="52">IF(+$J$96&lt;F108,$J$96,D109)</f>
        <v>273126.52272727271</v>
      </c>
      <c r="F109" s="55">
        <f t="shared" ref="F109:F154" si="53">+D109-E109</f>
        <v>9058845.3717716001</v>
      </c>
      <c r="G109" s="55">
        <f t="shared" ref="G109:G154" si="54">+(F109+D109)/2</f>
        <v>9195408.6331352368</v>
      </c>
      <c r="H109" s="379">
        <f t="shared" ref="H109:H154" si="55">+J$94*G109+E109</f>
        <v>1418197.1037148535</v>
      </c>
      <c r="I109" s="398">
        <f t="shared" ref="I109:I154" si="56">+J$95*G109+E109</f>
        <v>1418197.1037148535</v>
      </c>
      <c r="J109" s="54">
        <f t="shared" si="42"/>
        <v>0</v>
      </c>
      <c r="K109" s="54"/>
      <c r="L109" s="129"/>
      <c r="M109" s="54">
        <f t="shared" si="36"/>
        <v>0</v>
      </c>
      <c r="N109" s="129"/>
      <c r="O109" s="54">
        <f t="shared" si="38"/>
        <v>0</v>
      </c>
      <c r="P109" s="54">
        <f t="shared" si="39"/>
        <v>0</v>
      </c>
    </row>
    <row r="110" spans="1:16" ht="12.5">
      <c r="B110" s="7" t="str">
        <f t="shared" si="41"/>
        <v/>
      </c>
      <c r="C110" s="50">
        <f>IF(D93="","-",+C109+1)</f>
        <v>2026</v>
      </c>
      <c r="D110" s="12">
        <f>IF(F109+SUM(E$99:E109)=D$92,F109,D$92-SUM(E$99:E109))</f>
        <v>9058845.3717716001</v>
      </c>
      <c r="E110" s="377">
        <f t="shared" si="52"/>
        <v>273126.52272727271</v>
      </c>
      <c r="F110" s="55">
        <f t="shared" si="53"/>
        <v>8785718.8490443267</v>
      </c>
      <c r="G110" s="55">
        <f t="shared" si="54"/>
        <v>8922282.1104079634</v>
      </c>
      <c r="H110" s="379">
        <f t="shared" si="55"/>
        <v>1384185.6575094659</v>
      </c>
      <c r="I110" s="398">
        <f t="shared" si="56"/>
        <v>1384185.6575094659</v>
      </c>
      <c r="J110" s="54">
        <f t="shared" si="42"/>
        <v>0</v>
      </c>
      <c r="K110" s="54"/>
      <c r="L110" s="129"/>
      <c r="M110" s="54">
        <f t="shared" si="36"/>
        <v>0</v>
      </c>
      <c r="N110" s="129"/>
      <c r="O110" s="54">
        <f t="shared" si="38"/>
        <v>0</v>
      </c>
      <c r="P110" s="54">
        <f t="shared" si="39"/>
        <v>0</v>
      </c>
    </row>
    <row r="111" spans="1:16" ht="12.5">
      <c r="B111" s="7" t="str">
        <f t="shared" si="41"/>
        <v/>
      </c>
      <c r="C111" s="50">
        <f>IF(D93="","-",+C110+1)</f>
        <v>2027</v>
      </c>
      <c r="D111" s="12">
        <f>IF(F110+SUM(E$99:E110)=D$92,F110,D$92-SUM(E$99:E110))</f>
        <v>8785718.8490443267</v>
      </c>
      <c r="E111" s="377">
        <f t="shared" si="52"/>
        <v>273126.52272727271</v>
      </c>
      <c r="F111" s="55">
        <f t="shared" si="53"/>
        <v>8512592.3263170533</v>
      </c>
      <c r="G111" s="55">
        <f t="shared" si="54"/>
        <v>8649155.58768069</v>
      </c>
      <c r="H111" s="379">
        <f t="shared" si="55"/>
        <v>1350174.2113040783</v>
      </c>
      <c r="I111" s="398">
        <f t="shared" si="56"/>
        <v>1350174.2113040783</v>
      </c>
      <c r="J111" s="54">
        <f t="shared" si="42"/>
        <v>0</v>
      </c>
      <c r="K111" s="54"/>
      <c r="L111" s="129"/>
      <c r="M111" s="54">
        <f t="shared" si="36"/>
        <v>0</v>
      </c>
      <c r="N111" s="129"/>
      <c r="O111" s="54">
        <f t="shared" si="38"/>
        <v>0</v>
      </c>
      <c r="P111" s="54">
        <f t="shared" si="39"/>
        <v>0</v>
      </c>
    </row>
    <row r="112" spans="1:16" ht="12.5">
      <c r="B112" s="7" t="str">
        <f t="shared" si="41"/>
        <v/>
      </c>
      <c r="C112" s="50">
        <f>IF(D93="","-",+C111+1)</f>
        <v>2028</v>
      </c>
      <c r="D112" s="12">
        <f>IF(F111+SUM(E$99:E111)=D$92,F111,D$92-SUM(E$99:E111))</f>
        <v>8512592.3263170533</v>
      </c>
      <c r="E112" s="377">
        <f t="shared" si="52"/>
        <v>273126.52272727271</v>
      </c>
      <c r="F112" s="55">
        <f t="shared" si="53"/>
        <v>8239465.8035897808</v>
      </c>
      <c r="G112" s="55">
        <f t="shared" si="54"/>
        <v>8376029.0649534166</v>
      </c>
      <c r="H112" s="379">
        <f t="shared" si="55"/>
        <v>1316162.7650986905</v>
      </c>
      <c r="I112" s="398">
        <f t="shared" si="56"/>
        <v>1316162.7650986905</v>
      </c>
      <c r="J112" s="54">
        <f t="shared" si="42"/>
        <v>0</v>
      </c>
      <c r="K112" s="54"/>
      <c r="L112" s="129"/>
      <c r="M112" s="54">
        <f t="shared" si="36"/>
        <v>0</v>
      </c>
      <c r="N112" s="129"/>
      <c r="O112" s="54">
        <f t="shared" si="38"/>
        <v>0</v>
      </c>
      <c r="P112" s="54">
        <f t="shared" si="39"/>
        <v>0</v>
      </c>
    </row>
    <row r="113" spans="2:16" ht="12.5">
      <c r="B113" s="7" t="str">
        <f t="shared" si="41"/>
        <v/>
      </c>
      <c r="C113" s="50">
        <f>IF(D93="","-",+C112+1)</f>
        <v>2029</v>
      </c>
      <c r="D113" s="12">
        <f>IF(F112+SUM(E$99:E112)=D$92,F112,D$92-SUM(E$99:E112))</f>
        <v>8239465.8035897808</v>
      </c>
      <c r="E113" s="377">
        <f t="shared" si="52"/>
        <v>273126.52272727271</v>
      </c>
      <c r="F113" s="55">
        <f t="shared" si="53"/>
        <v>7966339.2808625083</v>
      </c>
      <c r="G113" s="55">
        <f t="shared" si="54"/>
        <v>8102902.542226145</v>
      </c>
      <c r="H113" s="379">
        <f t="shared" si="55"/>
        <v>1282151.3188933032</v>
      </c>
      <c r="I113" s="398">
        <f t="shared" si="56"/>
        <v>1282151.3188933032</v>
      </c>
      <c r="J113" s="54">
        <f t="shared" si="42"/>
        <v>0</v>
      </c>
      <c r="K113" s="54"/>
      <c r="L113" s="129"/>
      <c r="M113" s="54">
        <f t="shared" si="36"/>
        <v>0</v>
      </c>
      <c r="N113" s="129"/>
      <c r="O113" s="54">
        <f t="shared" si="38"/>
        <v>0</v>
      </c>
      <c r="P113" s="54">
        <f t="shared" si="39"/>
        <v>0</v>
      </c>
    </row>
    <row r="114" spans="2:16" ht="12.5">
      <c r="B114" s="7" t="str">
        <f t="shared" si="41"/>
        <v/>
      </c>
      <c r="C114" s="50">
        <f>IF(D93="","-",+C113+1)</f>
        <v>2030</v>
      </c>
      <c r="D114" s="12">
        <f>IF(F113+SUM(E$99:E113)=D$92,F113,D$92-SUM(E$99:E113))</f>
        <v>7966339.2808625083</v>
      </c>
      <c r="E114" s="377">
        <f t="shared" si="52"/>
        <v>273126.52272727271</v>
      </c>
      <c r="F114" s="55">
        <f t="shared" si="53"/>
        <v>7693212.7581352359</v>
      </c>
      <c r="G114" s="55">
        <f t="shared" si="54"/>
        <v>7829776.0194988716</v>
      </c>
      <c r="H114" s="379">
        <f t="shared" si="55"/>
        <v>1248139.8726879153</v>
      </c>
      <c r="I114" s="398">
        <f t="shared" si="56"/>
        <v>1248139.8726879153</v>
      </c>
      <c r="J114" s="54">
        <f t="shared" si="42"/>
        <v>0</v>
      </c>
      <c r="K114" s="54"/>
      <c r="L114" s="129"/>
      <c r="M114" s="54">
        <f t="shared" si="36"/>
        <v>0</v>
      </c>
      <c r="N114" s="129"/>
      <c r="O114" s="54">
        <f t="shared" si="38"/>
        <v>0</v>
      </c>
      <c r="P114" s="54">
        <f t="shared" si="39"/>
        <v>0</v>
      </c>
    </row>
    <row r="115" spans="2:16" ht="12.5">
      <c r="B115" s="7" t="str">
        <f t="shared" si="41"/>
        <v/>
      </c>
      <c r="C115" s="50">
        <f>IF(D93="","-",+C114+1)</f>
        <v>2031</v>
      </c>
      <c r="D115" s="12">
        <f>IF(F114+SUM(E$99:E114)=D$92,F114,D$92-SUM(E$99:E114))</f>
        <v>7693212.7581352359</v>
      </c>
      <c r="E115" s="377">
        <f t="shared" si="52"/>
        <v>273126.52272727271</v>
      </c>
      <c r="F115" s="55">
        <f t="shared" si="53"/>
        <v>7420086.2354079634</v>
      </c>
      <c r="G115" s="55">
        <f t="shared" si="54"/>
        <v>7556649.4967716001</v>
      </c>
      <c r="H115" s="379">
        <f t="shared" si="55"/>
        <v>1214128.426482528</v>
      </c>
      <c r="I115" s="398">
        <f t="shared" si="56"/>
        <v>1214128.426482528</v>
      </c>
      <c r="J115" s="54">
        <f t="shared" si="42"/>
        <v>0</v>
      </c>
      <c r="K115" s="54"/>
      <c r="L115" s="129"/>
      <c r="M115" s="54">
        <f t="shared" si="36"/>
        <v>0</v>
      </c>
      <c r="N115" s="129"/>
      <c r="O115" s="54">
        <f t="shared" si="38"/>
        <v>0</v>
      </c>
      <c r="P115" s="54">
        <f t="shared" si="39"/>
        <v>0</v>
      </c>
    </row>
    <row r="116" spans="2:16" ht="12.5">
      <c r="B116" s="7" t="str">
        <f t="shared" si="41"/>
        <v/>
      </c>
      <c r="C116" s="50">
        <f>IF(D93="","-",+C115+1)</f>
        <v>2032</v>
      </c>
      <c r="D116" s="12">
        <f>IF(F115+SUM(E$99:E115)=D$92,F115,D$92-SUM(E$99:E115))</f>
        <v>7420086.2354079634</v>
      </c>
      <c r="E116" s="377">
        <f t="shared" si="52"/>
        <v>273126.52272727271</v>
      </c>
      <c r="F116" s="55">
        <f t="shared" si="53"/>
        <v>7146959.7126806909</v>
      </c>
      <c r="G116" s="55">
        <f t="shared" si="54"/>
        <v>7283522.9740443267</v>
      </c>
      <c r="H116" s="379">
        <f t="shared" si="55"/>
        <v>1180116.9802771402</v>
      </c>
      <c r="I116" s="398">
        <f t="shared" si="56"/>
        <v>1180116.9802771402</v>
      </c>
      <c r="J116" s="54">
        <f t="shared" si="42"/>
        <v>0</v>
      </c>
      <c r="K116" s="54"/>
      <c r="L116" s="129"/>
      <c r="M116" s="54">
        <f t="shared" si="36"/>
        <v>0</v>
      </c>
      <c r="N116" s="129"/>
      <c r="O116" s="54">
        <f t="shared" si="38"/>
        <v>0</v>
      </c>
      <c r="P116" s="54">
        <f t="shared" si="39"/>
        <v>0</v>
      </c>
    </row>
    <row r="117" spans="2:16" ht="12.5">
      <c r="B117" s="7" t="str">
        <f t="shared" si="41"/>
        <v/>
      </c>
      <c r="C117" s="50">
        <f>IF(D93="","-",+C116+1)</f>
        <v>2033</v>
      </c>
      <c r="D117" s="12">
        <f>IF(F116+SUM(E$99:E116)=D$92,F116,D$92-SUM(E$99:E116))</f>
        <v>7146959.7126806909</v>
      </c>
      <c r="E117" s="377">
        <f t="shared" si="52"/>
        <v>273126.52272727271</v>
      </c>
      <c r="F117" s="55">
        <f t="shared" si="53"/>
        <v>6873833.1899534184</v>
      </c>
      <c r="G117" s="55">
        <f t="shared" si="54"/>
        <v>7010396.4513170552</v>
      </c>
      <c r="H117" s="379">
        <f t="shared" si="55"/>
        <v>1146105.5340717528</v>
      </c>
      <c r="I117" s="398">
        <f t="shared" si="56"/>
        <v>1146105.5340717528</v>
      </c>
      <c r="J117" s="54">
        <f t="shared" si="42"/>
        <v>0</v>
      </c>
      <c r="K117" s="54"/>
      <c r="L117" s="129"/>
      <c r="M117" s="54">
        <f t="shared" si="36"/>
        <v>0</v>
      </c>
      <c r="N117" s="129"/>
      <c r="O117" s="54">
        <f t="shared" si="38"/>
        <v>0</v>
      </c>
      <c r="P117" s="54">
        <f t="shared" si="39"/>
        <v>0</v>
      </c>
    </row>
    <row r="118" spans="2:16" ht="12.5">
      <c r="B118" s="7" t="str">
        <f t="shared" si="41"/>
        <v/>
      </c>
      <c r="C118" s="50">
        <f>IF(D93="","-",+C117+1)</f>
        <v>2034</v>
      </c>
      <c r="D118" s="12">
        <f>IF(F117+SUM(E$99:E117)=D$92,F117,D$92-SUM(E$99:E117))</f>
        <v>6873833.1899534184</v>
      </c>
      <c r="E118" s="377">
        <f t="shared" si="52"/>
        <v>273126.52272727271</v>
      </c>
      <c r="F118" s="55">
        <f t="shared" si="53"/>
        <v>6600706.667226146</v>
      </c>
      <c r="G118" s="55">
        <f t="shared" si="54"/>
        <v>6737269.9285897817</v>
      </c>
      <c r="H118" s="379">
        <f t="shared" si="55"/>
        <v>1112094.087866365</v>
      </c>
      <c r="I118" s="398">
        <f t="shared" si="56"/>
        <v>1112094.087866365</v>
      </c>
      <c r="J118" s="54">
        <f t="shared" si="42"/>
        <v>0</v>
      </c>
      <c r="K118" s="54"/>
      <c r="L118" s="129"/>
      <c r="M118" s="54">
        <f t="shared" si="36"/>
        <v>0</v>
      </c>
      <c r="N118" s="129"/>
      <c r="O118" s="54">
        <f t="shared" si="38"/>
        <v>0</v>
      </c>
      <c r="P118" s="54">
        <f t="shared" si="39"/>
        <v>0</v>
      </c>
    </row>
    <row r="119" spans="2:16" ht="12.5">
      <c r="B119" s="7" t="str">
        <f t="shared" si="41"/>
        <v/>
      </c>
      <c r="C119" s="50">
        <f>IF(D93="","-",+C118+1)</f>
        <v>2035</v>
      </c>
      <c r="D119" s="12">
        <f>IF(F118+SUM(E$99:E118)=D$92,F118,D$92-SUM(E$99:E118))</f>
        <v>6600706.667226146</v>
      </c>
      <c r="E119" s="377">
        <f t="shared" si="52"/>
        <v>273126.52272727271</v>
      </c>
      <c r="F119" s="55">
        <f t="shared" si="53"/>
        <v>6327580.1444988735</v>
      </c>
      <c r="G119" s="55">
        <f t="shared" si="54"/>
        <v>6464143.4058625102</v>
      </c>
      <c r="H119" s="379">
        <f t="shared" si="55"/>
        <v>1078082.6416609776</v>
      </c>
      <c r="I119" s="398">
        <f t="shared" si="56"/>
        <v>1078082.6416609776</v>
      </c>
      <c r="J119" s="54">
        <f t="shared" si="42"/>
        <v>0</v>
      </c>
      <c r="K119" s="54"/>
      <c r="L119" s="129"/>
      <c r="M119" s="54">
        <f t="shared" si="36"/>
        <v>0</v>
      </c>
      <c r="N119" s="129"/>
      <c r="O119" s="54">
        <f t="shared" si="38"/>
        <v>0</v>
      </c>
      <c r="P119" s="54">
        <f t="shared" si="39"/>
        <v>0</v>
      </c>
    </row>
    <row r="120" spans="2:16" ht="12.5">
      <c r="B120" s="7" t="str">
        <f t="shared" si="41"/>
        <v/>
      </c>
      <c r="C120" s="50">
        <f>IF(D93="","-",+C119+1)</f>
        <v>2036</v>
      </c>
      <c r="D120" s="12">
        <f>IF(F119+SUM(E$99:E119)=D$92,F119,D$92-SUM(E$99:E119))</f>
        <v>6327580.1444988735</v>
      </c>
      <c r="E120" s="377">
        <f t="shared" si="52"/>
        <v>273126.52272727271</v>
      </c>
      <c r="F120" s="55">
        <f t="shared" si="53"/>
        <v>6054453.621771601</v>
      </c>
      <c r="G120" s="55">
        <f t="shared" si="54"/>
        <v>6191016.8831352368</v>
      </c>
      <c r="H120" s="379">
        <f t="shared" si="55"/>
        <v>1044071.1954555899</v>
      </c>
      <c r="I120" s="398">
        <f t="shared" si="56"/>
        <v>1044071.1954555899</v>
      </c>
      <c r="J120" s="54">
        <f t="shared" si="42"/>
        <v>0</v>
      </c>
      <c r="K120" s="54"/>
      <c r="L120" s="129"/>
      <c r="M120" s="54">
        <f t="shared" si="36"/>
        <v>0</v>
      </c>
      <c r="N120" s="129"/>
      <c r="O120" s="54">
        <f t="shared" si="38"/>
        <v>0</v>
      </c>
      <c r="P120" s="54">
        <f t="shared" si="39"/>
        <v>0</v>
      </c>
    </row>
    <row r="121" spans="2:16" ht="12.5">
      <c r="B121" s="7" t="str">
        <f t="shared" si="41"/>
        <v/>
      </c>
      <c r="C121" s="50">
        <f>IF(D93="","-",+C120+1)</f>
        <v>2037</v>
      </c>
      <c r="D121" s="12">
        <f>IF(F120+SUM(E$99:E120)=D$92,F120,D$92-SUM(E$99:E120))</f>
        <v>6054453.621771601</v>
      </c>
      <c r="E121" s="377">
        <f t="shared" si="52"/>
        <v>273126.52272727271</v>
      </c>
      <c r="F121" s="55">
        <f t="shared" si="53"/>
        <v>5781327.0990443286</v>
      </c>
      <c r="G121" s="55">
        <f t="shared" si="54"/>
        <v>5917890.3604079653</v>
      </c>
      <c r="H121" s="379">
        <f t="shared" si="55"/>
        <v>1010059.7492502024</v>
      </c>
      <c r="I121" s="398">
        <f t="shared" si="56"/>
        <v>1010059.7492502024</v>
      </c>
      <c r="J121" s="54">
        <f t="shared" si="42"/>
        <v>0</v>
      </c>
      <c r="K121" s="54"/>
      <c r="L121" s="129"/>
      <c r="M121" s="54">
        <f t="shared" si="36"/>
        <v>0</v>
      </c>
      <c r="N121" s="129"/>
      <c r="O121" s="54">
        <f t="shared" si="38"/>
        <v>0</v>
      </c>
      <c r="P121" s="54">
        <f t="shared" si="39"/>
        <v>0</v>
      </c>
    </row>
    <row r="122" spans="2:16" ht="12.5">
      <c r="B122" s="7" t="str">
        <f t="shared" si="41"/>
        <v/>
      </c>
      <c r="C122" s="50">
        <f>IF(D93="","-",+C121+1)</f>
        <v>2038</v>
      </c>
      <c r="D122" s="12">
        <f>IF(F121+SUM(E$99:E121)=D$92,F121,D$92-SUM(E$99:E121))</f>
        <v>5781327.0990443286</v>
      </c>
      <c r="E122" s="377">
        <f t="shared" si="52"/>
        <v>273126.52272727271</v>
      </c>
      <c r="F122" s="55">
        <f t="shared" si="53"/>
        <v>5508200.5763170561</v>
      </c>
      <c r="G122" s="55">
        <f t="shared" si="54"/>
        <v>5644763.8376806919</v>
      </c>
      <c r="H122" s="379">
        <f t="shared" si="55"/>
        <v>976048.30304481473</v>
      </c>
      <c r="I122" s="398">
        <f t="shared" si="56"/>
        <v>976048.30304481473</v>
      </c>
      <c r="J122" s="54">
        <f t="shared" si="42"/>
        <v>0</v>
      </c>
      <c r="K122" s="54"/>
      <c r="L122" s="129"/>
      <c r="M122" s="54">
        <f t="shared" si="36"/>
        <v>0</v>
      </c>
      <c r="N122" s="129"/>
      <c r="O122" s="54">
        <f t="shared" si="38"/>
        <v>0</v>
      </c>
      <c r="P122" s="54">
        <f t="shared" si="39"/>
        <v>0</v>
      </c>
    </row>
    <row r="123" spans="2:16" ht="12.5">
      <c r="B123" s="7" t="str">
        <f t="shared" si="41"/>
        <v/>
      </c>
      <c r="C123" s="50">
        <f>IF(D93="","-",+C122+1)</f>
        <v>2039</v>
      </c>
      <c r="D123" s="12">
        <f>IF(F122+SUM(E$99:E122)=D$92,F122,D$92-SUM(E$99:E122))</f>
        <v>5508200.5763170561</v>
      </c>
      <c r="E123" s="377">
        <f t="shared" si="52"/>
        <v>273126.52272727271</v>
      </c>
      <c r="F123" s="55">
        <f t="shared" si="53"/>
        <v>5235074.0535897836</v>
      </c>
      <c r="G123" s="55">
        <f t="shared" si="54"/>
        <v>5371637.3149534203</v>
      </c>
      <c r="H123" s="379">
        <f t="shared" si="55"/>
        <v>942036.85683942738</v>
      </c>
      <c r="I123" s="398">
        <f t="shared" si="56"/>
        <v>942036.85683942738</v>
      </c>
      <c r="J123" s="54">
        <f t="shared" si="42"/>
        <v>0</v>
      </c>
      <c r="K123" s="54"/>
      <c r="L123" s="129"/>
      <c r="M123" s="54">
        <f t="shared" si="36"/>
        <v>0</v>
      </c>
      <c r="N123" s="129"/>
      <c r="O123" s="54">
        <f t="shared" si="38"/>
        <v>0</v>
      </c>
      <c r="P123" s="54">
        <f t="shared" si="39"/>
        <v>0</v>
      </c>
    </row>
    <row r="124" spans="2:16" ht="12.5">
      <c r="B124" s="7" t="str">
        <f t="shared" si="41"/>
        <v/>
      </c>
      <c r="C124" s="50">
        <f>IF(D93="","-",+C123+1)</f>
        <v>2040</v>
      </c>
      <c r="D124" s="12">
        <f>IF(F123+SUM(E$99:E123)=D$92,F123,D$92-SUM(E$99:E123))</f>
        <v>5235074.0535897836</v>
      </c>
      <c r="E124" s="377">
        <f t="shared" si="52"/>
        <v>273126.52272727271</v>
      </c>
      <c r="F124" s="55">
        <f t="shared" si="53"/>
        <v>4961947.5308625111</v>
      </c>
      <c r="G124" s="55">
        <f t="shared" si="54"/>
        <v>5098510.7922261469</v>
      </c>
      <c r="H124" s="379">
        <f t="shared" si="55"/>
        <v>908025.41063403967</v>
      </c>
      <c r="I124" s="398">
        <f t="shared" si="56"/>
        <v>908025.41063403967</v>
      </c>
      <c r="J124" s="54">
        <f t="shared" si="42"/>
        <v>0</v>
      </c>
      <c r="K124" s="54"/>
      <c r="L124" s="129"/>
      <c r="M124" s="54">
        <f t="shared" si="36"/>
        <v>0</v>
      </c>
      <c r="N124" s="129"/>
      <c r="O124" s="54">
        <f t="shared" si="38"/>
        <v>0</v>
      </c>
      <c r="P124" s="54">
        <f t="shared" si="39"/>
        <v>0</v>
      </c>
    </row>
    <row r="125" spans="2:16" ht="12.5">
      <c r="B125" s="7" t="str">
        <f t="shared" si="41"/>
        <v/>
      </c>
      <c r="C125" s="50">
        <f>IF(D93="","-",+C124+1)</f>
        <v>2041</v>
      </c>
      <c r="D125" s="12">
        <f>IF(F124+SUM(E$99:E124)=D$92,F124,D$92-SUM(E$99:E124))</f>
        <v>4961947.5308625111</v>
      </c>
      <c r="E125" s="377">
        <f t="shared" si="52"/>
        <v>273126.52272727271</v>
      </c>
      <c r="F125" s="55">
        <f t="shared" si="53"/>
        <v>4688821.0081352387</v>
      </c>
      <c r="G125" s="55">
        <f t="shared" si="54"/>
        <v>4825384.2694988754</v>
      </c>
      <c r="H125" s="379">
        <f t="shared" si="55"/>
        <v>874013.96442865219</v>
      </c>
      <c r="I125" s="398">
        <f t="shared" si="56"/>
        <v>874013.96442865219</v>
      </c>
      <c r="J125" s="54">
        <f t="shared" si="42"/>
        <v>0</v>
      </c>
      <c r="K125" s="54"/>
      <c r="L125" s="129"/>
      <c r="M125" s="54">
        <f t="shared" si="36"/>
        <v>0</v>
      </c>
      <c r="N125" s="129"/>
      <c r="O125" s="54">
        <f t="shared" si="38"/>
        <v>0</v>
      </c>
      <c r="P125" s="54">
        <f t="shared" si="39"/>
        <v>0</v>
      </c>
    </row>
    <row r="126" spans="2:16" ht="12.5">
      <c r="B126" s="7" t="str">
        <f t="shared" si="41"/>
        <v/>
      </c>
      <c r="C126" s="50">
        <f>IF(D93="","-",+C125+1)</f>
        <v>2042</v>
      </c>
      <c r="D126" s="12">
        <f>IF(F125+SUM(E$99:E125)=D$92,F125,D$92-SUM(E$99:E125))</f>
        <v>4688821.0081352387</v>
      </c>
      <c r="E126" s="377">
        <f t="shared" si="52"/>
        <v>273126.52272727271</v>
      </c>
      <c r="F126" s="55">
        <f t="shared" si="53"/>
        <v>4415694.4854079662</v>
      </c>
      <c r="G126" s="55">
        <f t="shared" si="54"/>
        <v>4552257.746771602</v>
      </c>
      <c r="H126" s="379">
        <f t="shared" si="55"/>
        <v>840002.51822326449</v>
      </c>
      <c r="I126" s="398">
        <f t="shared" si="56"/>
        <v>840002.51822326449</v>
      </c>
      <c r="J126" s="54">
        <f t="shared" si="42"/>
        <v>0</v>
      </c>
      <c r="K126" s="54"/>
      <c r="L126" s="129"/>
      <c r="M126" s="54">
        <f t="shared" si="36"/>
        <v>0</v>
      </c>
      <c r="N126" s="129"/>
      <c r="O126" s="54">
        <f t="shared" si="38"/>
        <v>0</v>
      </c>
      <c r="P126" s="54">
        <f t="shared" si="39"/>
        <v>0</v>
      </c>
    </row>
    <row r="127" spans="2:16" ht="12.5">
      <c r="B127" s="7" t="str">
        <f t="shared" si="41"/>
        <v/>
      </c>
      <c r="C127" s="50">
        <f>IF(D93="","-",+C126+1)</f>
        <v>2043</v>
      </c>
      <c r="D127" s="12">
        <f>IF(F126+SUM(E$99:E126)=D$92,F126,D$92-SUM(E$99:E126))</f>
        <v>4415694.4854079662</v>
      </c>
      <c r="E127" s="377">
        <f t="shared" si="52"/>
        <v>273126.52272727271</v>
      </c>
      <c r="F127" s="55">
        <f t="shared" si="53"/>
        <v>4142567.9626806937</v>
      </c>
      <c r="G127" s="55">
        <f t="shared" si="54"/>
        <v>4279131.2240443304</v>
      </c>
      <c r="H127" s="379">
        <f t="shared" si="55"/>
        <v>805991.07201787701</v>
      </c>
      <c r="I127" s="398">
        <f t="shared" si="56"/>
        <v>805991.07201787701</v>
      </c>
      <c r="J127" s="54">
        <f t="shared" si="42"/>
        <v>0</v>
      </c>
      <c r="K127" s="54"/>
      <c r="L127" s="129"/>
      <c r="M127" s="54">
        <f t="shared" si="36"/>
        <v>0</v>
      </c>
      <c r="N127" s="129"/>
      <c r="O127" s="54">
        <f t="shared" si="38"/>
        <v>0</v>
      </c>
      <c r="P127" s="54">
        <f t="shared" si="39"/>
        <v>0</v>
      </c>
    </row>
    <row r="128" spans="2:16" ht="12.5">
      <c r="B128" s="7" t="str">
        <f t="shared" si="41"/>
        <v/>
      </c>
      <c r="C128" s="50">
        <f>IF(D93="","-",+C127+1)</f>
        <v>2044</v>
      </c>
      <c r="D128" s="12">
        <f>IF(F127+SUM(E$99:E127)=D$92,F127,D$92-SUM(E$99:E127))</f>
        <v>4142567.9626806937</v>
      </c>
      <c r="E128" s="377">
        <f t="shared" si="52"/>
        <v>273126.52272727271</v>
      </c>
      <c r="F128" s="55">
        <f t="shared" si="53"/>
        <v>3869441.4399534212</v>
      </c>
      <c r="G128" s="55">
        <f t="shared" si="54"/>
        <v>4006004.7013170575</v>
      </c>
      <c r="H128" s="379">
        <f t="shared" si="55"/>
        <v>771979.62581248931</v>
      </c>
      <c r="I128" s="398">
        <f t="shared" si="56"/>
        <v>771979.62581248931</v>
      </c>
      <c r="J128" s="54">
        <f t="shared" si="42"/>
        <v>0</v>
      </c>
      <c r="K128" s="54"/>
      <c r="L128" s="129"/>
      <c r="M128" s="54">
        <f t="shared" si="36"/>
        <v>0</v>
      </c>
      <c r="N128" s="129"/>
      <c r="O128" s="54">
        <f t="shared" si="38"/>
        <v>0</v>
      </c>
      <c r="P128" s="54">
        <f t="shared" si="39"/>
        <v>0</v>
      </c>
    </row>
    <row r="129" spans="2:16" ht="12.5">
      <c r="B129" s="7" t="str">
        <f t="shared" si="41"/>
        <v/>
      </c>
      <c r="C129" s="50">
        <f>IF(D93="","-",+C128+1)</f>
        <v>2045</v>
      </c>
      <c r="D129" s="12">
        <f>IF(F128+SUM(E$99:E128)=D$92,F128,D$92-SUM(E$99:E128))</f>
        <v>3869441.4399534212</v>
      </c>
      <c r="E129" s="377">
        <f t="shared" si="52"/>
        <v>273126.52272727271</v>
      </c>
      <c r="F129" s="55">
        <f t="shared" si="53"/>
        <v>3596314.9172261488</v>
      </c>
      <c r="G129" s="55">
        <f t="shared" si="54"/>
        <v>3732878.178589785</v>
      </c>
      <c r="H129" s="379">
        <f t="shared" si="55"/>
        <v>737968.17960710172</v>
      </c>
      <c r="I129" s="398">
        <f t="shared" si="56"/>
        <v>737968.17960710172</v>
      </c>
      <c r="J129" s="54">
        <f t="shared" si="42"/>
        <v>0</v>
      </c>
      <c r="K129" s="54"/>
      <c r="L129" s="129"/>
      <c r="M129" s="54">
        <f t="shared" si="36"/>
        <v>0</v>
      </c>
      <c r="N129" s="129"/>
      <c r="O129" s="54">
        <f t="shared" si="38"/>
        <v>0</v>
      </c>
      <c r="P129" s="54">
        <f t="shared" si="39"/>
        <v>0</v>
      </c>
    </row>
    <row r="130" spans="2:16" ht="12.5">
      <c r="B130" s="7" t="str">
        <f t="shared" si="41"/>
        <v/>
      </c>
      <c r="C130" s="50">
        <f>IF(D93="","-",+C129+1)</f>
        <v>2046</v>
      </c>
      <c r="D130" s="12">
        <f>IF(F129+SUM(E$99:E129)=D$92,F129,D$92-SUM(E$99:E129))</f>
        <v>3596314.9172261488</v>
      </c>
      <c r="E130" s="377">
        <f t="shared" si="52"/>
        <v>273126.52272727271</v>
      </c>
      <c r="F130" s="55">
        <f t="shared" si="53"/>
        <v>3323188.3944988763</v>
      </c>
      <c r="G130" s="55">
        <f t="shared" si="54"/>
        <v>3459751.6558625125</v>
      </c>
      <c r="H130" s="379">
        <f t="shared" si="55"/>
        <v>703956.73340171424</v>
      </c>
      <c r="I130" s="398">
        <f t="shared" si="56"/>
        <v>703956.73340171424</v>
      </c>
      <c r="J130" s="54">
        <f t="shared" si="42"/>
        <v>0</v>
      </c>
      <c r="K130" s="54"/>
      <c r="L130" s="129"/>
      <c r="M130" s="54">
        <f t="shared" si="36"/>
        <v>0</v>
      </c>
      <c r="N130" s="129"/>
      <c r="O130" s="54">
        <f t="shared" si="38"/>
        <v>0</v>
      </c>
      <c r="P130" s="54">
        <f t="shared" si="39"/>
        <v>0</v>
      </c>
    </row>
    <row r="131" spans="2:16" ht="12.5">
      <c r="B131" s="7" t="str">
        <f t="shared" si="41"/>
        <v/>
      </c>
      <c r="C131" s="50">
        <f>IF(D93="","-",+C130+1)</f>
        <v>2047</v>
      </c>
      <c r="D131" s="12">
        <f>IF(F130+SUM(E$99:E130)=D$92,F130,D$92-SUM(E$99:E130))</f>
        <v>3323188.3944988763</v>
      </c>
      <c r="E131" s="377">
        <f t="shared" si="52"/>
        <v>273126.52272727271</v>
      </c>
      <c r="F131" s="55">
        <f t="shared" si="53"/>
        <v>3050061.8717716038</v>
      </c>
      <c r="G131" s="55">
        <f t="shared" si="54"/>
        <v>3186625.1331352401</v>
      </c>
      <c r="H131" s="379">
        <f t="shared" si="55"/>
        <v>669945.28719632665</v>
      </c>
      <c r="I131" s="398">
        <f t="shared" si="56"/>
        <v>669945.28719632665</v>
      </c>
      <c r="J131" s="54">
        <f t="shared" si="42"/>
        <v>0</v>
      </c>
      <c r="K131" s="54"/>
      <c r="L131" s="129"/>
      <c r="M131" s="54">
        <f t="shared" ref="M131:M154" si="57">IF(L541&lt;&gt;0,+H541-L541,0)</f>
        <v>0</v>
      </c>
      <c r="N131" s="129"/>
      <c r="O131" s="54">
        <f t="shared" ref="O131:O154" si="58">IF(N541&lt;&gt;0,+I541-N541,0)</f>
        <v>0</v>
      </c>
      <c r="P131" s="54">
        <f t="shared" ref="P131:P154" si="59">+O541-M541</f>
        <v>0</v>
      </c>
    </row>
    <row r="132" spans="2:16" ht="12.5">
      <c r="B132" s="7" t="str">
        <f t="shared" si="41"/>
        <v/>
      </c>
      <c r="C132" s="50">
        <f>IF(D93="","-",+C131+1)</f>
        <v>2048</v>
      </c>
      <c r="D132" s="12">
        <f>IF(F131+SUM(E$99:E131)=D$92,F131,D$92-SUM(E$99:E131))</f>
        <v>3050061.8717716038</v>
      </c>
      <c r="E132" s="377">
        <f t="shared" si="52"/>
        <v>273126.52272727271</v>
      </c>
      <c r="F132" s="55">
        <f t="shared" si="53"/>
        <v>2776935.3490443313</v>
      </c>
      <c r="G132" s="55">
        <f t="shared" si="54"/>
        <v>2913498.6104079676</v>
      </c>
      <c r="H132" s="379">
        <f t="shared" si="55"/>
        <v>635933.84099093906</v>
      </c>
      <c r="I132" s="398">
        <f t="shared" si="56"/>
        <v>635933.84099093906</v>
      </c>
      <c r="J132" s="54">
        <f t="shared" si="42"/>
        <v>0</v>
      </c>
      <c r="K132" s="54"/>
      <c r="L132" s="129"/>
      <c r="M132" s="54">
        <f t="shared" si="57"/>
        <v>0</v>
      </c>
      <c r="N132" s="129"/>
      <c r="O132" s="54">
        <f t="shared" si="58"/>
        <v>0</v>
      </c>
      <c r="P132" s="54">
        <f t="shared" si="59"/>
        <v>0</v>
      </c>
    </row>
    <row r="133" spans="2:16" ht="12.5">
      <c r="B133" s="7" t="str">
        <f t="shared" si="41"/>
        <v/>
      </c>
      <c r="C133" s="50">
        <f>IF(D93="","-",+C132+1)</f>
        <v>2049</v>
      </c>
      <c r="D133" s="12">
        <f>IF(F132+SUM(E$99:E132)=D$92,F132,D$92-SUM(E$99:E132))</f>
        <v>2776935.3490443313</v>
      </c>
      <c r="E133" s="377">
        <f t="shared" si="52"/>
        <v>273126.52272727271</v>
      </c>
      <c r="F133" s="55">
        <f t="shared" si="53"/>
        <v>2503808.8263170589</v>
      </c>
      <c r="G133" s="55">
        <f t="shared" si="54"/>
        <v>2640372.0876806951</v>
      </c>
      <c r="H133" s="379">
        <f t="shared" si="55"/>
        <v>601922.39478555147</v>
      </c>
      <c r="I133" s="398">
        <f t="shared" si="56"/>
        <v>601922.39478555147</v>
      </c>
      <c r="J133" s="54">
        <f t="shared" si="42"/>
        <v>0</v>
      </c>
      <c r="K133" s="54"/>
      <c r="L133" s="129"/>
      <c r="M133" s="54">
        <f t="shared" si="57"/>
        <v>0</v>
      </c>
      <c r="N133" s="129"/>
      <c r="O133" s="54">
        <f t="shared" si="58"/>
        <v>0</v>
      </c>
      <c r="P133" s="54">
        <f t="shared" si="59"/>
        <v>0</v>
      </c>
    </row>
    <row r="134" spans="2:16" ht="12.5">
      <c r="B134" s="7" t="str">
        <f t="shared" si="41"/>
        <v/>
      </c>
      <c r="C134" s="50">
        <f>IF(D93="","-",+C133+1)</f>
        <v>2050</v>
      </c>
      <c r="D134" s="12">
        <f>IF(F133+SUM(E$99:E133)=D$92,F133,D$92-SUM(E$99:E133))</f>
        <v>2503808.8263170589</v>
      </c>
      <c r="E134" s="377">
        <f t="shared" si="52"/>
        <v>273126.52272727271</v>
      </c>
      <c r="F134" s="55">
        <f t="shared" si="53"/>
        <v>2230682.3035897864</v>
      </c>
      <c r="G134" s="55">
        <f t="shared" si="54"/>
        <v>2367245.5649534226</v>
      </c>
      <c r="H134" s="379">
        <f t="shared" si="55"/>
        <v>567910.948580164</v>
      </c>
      <c r="I134" s="398">
        <f t="shared" si="56"/>
        <v>567910.948580164</v>
      </c>
      <c r="J134" s="54">
        <f t="shared" si="42"/>
        <v>0</v>
      </c>
      <c r="K134" s="54"/>
      <c r="L134" s="129"/>
      <c r="M134" s="54">
        <f t="shared" si="57"/>
        <v>0</v>
      </c>
      <c r="N134" s="129"/>
      <c r="O134" s="54">
        <f t="shared" si="58"/>
        <v>0</v>
      </c>
      <c r="P134" s="54">
        <f t="shared" si="59"/>
        <v>0</v>
      </c>
    </row>
    <row r="135" spans="2:16" ht="12.5">
      <c r="B135" s="7" t="str">
        <f t="shared" si="41"/>
        <v/>
      </c>
      <c r="C135" s="50">
        <f>IF(D93="","-",+C134+1)</f>
        <v>2051</v>
      </c>
      <c r="D135" s="12">
        <f>IF(F134+SUM(E$99:E134)=D$92,F134,D$92-SUM(E$99:E134))</f>
        <v>2230682.3035897864</v>
      </c>
      <c r="E135" s="377">
        <f t="shared" si="52"/>
        <v>273126.52272727271</v>
      </c>
      <c r="F135" s="55">
        <f t="shared" si="53"/>
        <v>1957555.7808625137</v>
      </c>
      <c r="G135" s="55">
        <f t="shared" si="54"/>
        <v>2094119.0422261502</v>
      </c>
      <c r="H135" s="379">
        <f t="shared" si="55"/>
        <v>533899.50237477641</v>
      </c>
      <c r="I135" s="398">
        <f t="shared" si="56"/>
        <v>533899.50237477641</v>
      </c>
      <c r="J135" s="54">
        <f t="shared" si="42"/>
        <v>0</v>
      </c>
      <c r="K135" s="54"/>
      <c r="L135" s="129"/>
      <c r="M135" s="54">
        <f t="shared" si="57"/>
        <v>0</v>
      </c>
      <c r="N135" s="129"/>
      <c r="O135" s="54">
        <f t="shared" si="58"/>
        <v>0</v>
      </c>
      <c r="P135" s="54">
        <f t="shared" si="59"/>
        <v>0</v>
      </c>
    </row>
    <row r="136" spans="2:16" ht="12.5">
      <c r="B136" s="7" t="str">
        <f t="shared" si="41"/>
        <v/>
      </c>
      <c r="C136" s="50">
        <f>IF(D93="","-",+C135+1)</f>
        <v>2052</v>
      </c>
      <c r="D136" s="12">
        <f>IF(F135+SUM(E$99:E135)=D$92,F135,D$92-SUM(E$99:E135))</f>
        <v>1957555.7808625137</v>
      </c>
      <c r="E136" s="377">
        <f t="shared" si="52"/>
        <v>273126.52272727271</v>
      </c>
      <c r="F136" s="55">
        <f t="shared" si="53"/>
        <v>1684429.258135241</v>
      </c>
      <c r="G136" s="55">
        <f t="shared" si="54"/>
        <v>1820992.5194988772</v>
      </c>
      <c r="H136" s="379">
        <f t="shared" si="55"/>
        <v>499888.0561693887</v>
      </c>
      <c r="I136" s="398">
        <f t="shared" si="56"/>
        <v>499888.0561693887</v>
      </c>
      <c r="J136" s="54">
        <f t="shared" si="42"/>
        <v>0</v>
      </c>
      <c r="K136" s="54"/>
      <c r="L136" s="129"/>
      <c r="M136" s="54">
        <f t="shared" si="57"/>
        <v>0</v>
      </c>
      <c r="N136" s="129"/>
      <c r="O136" s="54">
        <f t="shared" si="58"/>
        <v>0</v>
      </c>
      <c r="P136" s="54">
        <f t="shared" si="59"/>
        <v>0</v>
      </c>
    </row>
    <row r="137" spans="2:16" ht="12.5">
      <c r="B137" s="7" t="str">
        <f t="shared" si="41"/>
        <v/>
      </c>
      <c r="C137" s="50">
        <f>IF(D93="","-",+C136+1)</f>
        <v>2053</v>
      </c>
      <c r="D137" s="12">
        <f>IF(F136+SUM(E$99:E136)=D$92,F136,D$92-SUM(E$99:E136))</f>
        <v>1684429.258135241</v>
      </c>
      <c r="E137" s="377">
        <f t="shared" si="52"/>
        <v>273126.52272727271</v>
      </c>
      <c r="F137" s="55">
        <f t="shared" si="53"/>
        <v>1411302.7354079683</v>
      </c>
      <c r="G137" s="55">
        <f t="shared" si="54"/>
        <v>1547865.9967716048</v>
      </c>
      <c r="H137" s="379">
        <f t="shared" si="55"/>
        <v>465876.60996400111</v>
      </c>
      <c r="I137" s="398">
        <f t="shared" si="56"/>
        <v>465876.60996400111</v>
      </c>
      <c r="J137" s="54">
        <f t="shared" si="42"/>
        <v>0</v>
      </c>
      <c r="K137" s="54"/>
      <c r="L137" s="129"/>
      <c r="M137" s="54">
        <f t="shared" si="57"/>
        <v>0</v>
      </c>
      <c r="N137" s="129"/>
      <c r="O137" s="54">
        <f t="shared" si="58"/>
        <v>0</v>
      </c>
      <c r="P137" s="54">
        <f t="shared" si="59"/>
        <v>0</v>
      </c>
    </row>
    <row r="138" spans="2:16" ht="12.5">
      <c r="B138" s="7" t="str">
        <f t="shared" si="41"/>
        <v/>
      </c>
      <c r="C138" s="50">
        <f>IF(D93="","-",+C137+1)</f>
        <v>2054</v>
      </c>
      <c r="D138" s="12">
        <f>IF(F137+SUM(E$99:E137)=D$92,F137,D$92-SUM(E$99:E137))</f>
        <v>1411302.7354079683</v>
      </c>
      <c r="E138" s="377">
        <f t="shared" si="52"/>
        <v>273126.52272727271</v>
      </c>
      <c r="F138" s="55">
        <f t="shared" si="53"/>
        <v>1138176.2126806956</v>
      </c>
      <c r="G138" s="55">
        <f t="shared" si="54"/>
        <v>1274739.4740443318</v>
      </c>
      <c r="H138" s="379">
        <f t="shared" si="55"/>
        <v>431865.16375861352</v>
      </c>
      <c r="I138" s="398">
        <f t="shared" si="56"/>
        <v>431865.16375861352</v>
      </c>
      <c r="J138" s="54">
        <f t="shared" si="42"/>
        <v>0</v>
      </c>
      <c r="K138" s="54"/>
      <c r="L138" s="129"/>
      <c r="M138" s="54">
        <f t="shared" si="57"/>
        <v>0</v>
      </c>
      <c r="N138" s="129"/>
      <c r="O138" s="54">
        <f t="shared" si="58"/>
        <v>0</v>
      </c>
      <c r="P138" s="54">
        <f t="shared" si="59"/>
        <v>0</v>
      </c>
    </row>
    <row r="139" spans="2:16" ht="12.5">
      <c r="B139" s="7" t="str">
        <f t="shared" si="41"/>
        <v/>
      </c>
      <c r="C139" s="50">
        <f>IF(D93="","-",+C138+1)</f>
        <v>2055</v>
      </c>
      <c r="D139" s="12">
        <f>IF(F138+SUM(E$99:E138)=D$92,F138,D$92-SUM(E$99:E138))</f>
        <v>1138176.2126806956</v>
      </c>
      <c r="E139" s="377">
        <f t="shared" si="52"/>
        <v>273126.52272727271</v>
      </c>
      <c r="F139" s="55">
        <f t="shared" si="53"/>
        <v>865049.68995342287</v>
      </c>
      <c r="G139" s="55">
        <f t="shared" si="54"/>
        <v>1001612.9513170592</v>
      </c>
      <c r="H139" s="379">
        <f t="shared" si="55"/>
        <v>397853.71755322593</v>
      </c>
      <c r="I139" s="398">
        <f t="shared" si="56"/>
        <v>397853.71755322593</v>
      </c>
      <c r="J139" s="54">
        <f t="shared" si="42"/>
        <v>0</v>
      </c>
      <c r="K139" s="54"/>
      <c r="L139" s="129"/>
      <c r="M139" s="54">
        <f t="shared" si="57"/>
        <v>0</v>
      </c>
      <c r="N139" s="129"/>
      <c r="O139" s="54">
        <f t="shared" si="58"/>
        <v>0</v>
      </c>
      <c r="P139" s="54">
        <f t="shared" si="59"/>
        <v>0</v>
      </c>
    </row>
    <row r="140" spans="2:16" ht="12.5">
      <c r="B140" s="7" t="str">
        <f t="shared" si="41"/>
        <v/>
      </c>
      <c r="C140" s="50">
        <f>IF(D93="","-",+C139+1)</f>
        <v>2056</v>
      </c>
      <c r="D140" s="12">
        <f>IF(F139+SUM(E$99:E139)=D$92,F139,D$92-SUM(E$99:E139))</f>
        <v>865049.68995342287</v>
      </c>
      <c r="E140" s="377">
        <f t="shared" si="52"/>
        <v>273126.52272727271</v>
      </c>
      <c r="F140" s="55">
        <f t="shared" si="53"/>
        <v>591923.16722615017</v>
      </c>
      <c r="G140" s="55">
        <f t="shared" si="54"/>
        <v>728486.42858978652</v>
      </c>
      <c r="H140" s="379">
        <f t="shared" si="55"/>
        <v>363842.27134783828</v>
      </c>
      <c r="I140" s="398">
        <f t="shared" si="56"/>
        <v>363842.27134783828</v>
      </c>
      <c r="J140" s="54">
        <f t="shared" si="42"/>
        <v>0</v>
      </c>
      <c r="K140" s="54"/>
      <c r="L140" s="129"/>
      <c r="M140" s="54">
        <f t="shared" si="57"/>
        <v>0</v>
      </c>
      <c r="N140" s="129"/>
      <c r="O140" s="54">
        <f t="shared" si="58"/>
        <v>0</v>
      </c>
      <c r="P140" s="54">
        <f t="shared" si="59"/>
        <v>0</v>
      </c>
    </row>
    <row r="141" spans="2:16" ht="12.5">
      <c r="B141" s="7" t="str">
        <f t="shared" si="41"/>
        <v/>
      </c>
      <c r="C141" s="50">
        <f>IF(D93="","-",+C140+1)</f>
        <v>2057</v>
      </c>
      <c r="D141" s="12">
        <f>IF(F140+SUM(E$99:E140)=D$92,F140,D$92-SUM(E$99:E140))</f>
        <v>591923.16722615017</v>
      </c>
      <c r="E141" s="377">
        <f t="shared" si="52"/>
        <v>273126.52272727271</v>
      </c>
      <c r="F141" s="55">
        <f t="shared" si="53"/>
        <v>318796.64449887746</v>
      </c>
      <c r="G141" s="55">
        <f t="shared" si="54"/>
        <v>455359.90586251381</v>
      </c>
      <c r="H141" s="379">
        <f t="shared" si="55"/>
        <v>329830.82514245069</v>
      </c>
      <c r="I141" s="398">
        <f t="shared" si="56"/>
        <v>329830.82514245069</v>
      </c>
      <c r="J141" s="54">
        <f t="shared" si="42"/>
        <v>0</v>
      </c>
      <c r="K141" s="54"/>
      <c r="L141" s="129"/>
      <c r="M141" s="54">
        <f t="shared" si="57"/>
        <v>0</v>
      </c>
      <c r="N141" s="129"/>
      <c r="O141" s="54">
        <f t="shared" si="58"/>
        <v>0</v>
      </c>
      <c r="P141" s="54">
        <f t="shared" si="59"/>
        <v>0</v>
      </c>
    </row>
    <row r="142" spans="2:16" ht="12.5">
      <c r="B142" s="7" t="str">
        <f t="shared" si="41"/>
        <v/>
      </c>
      <c r="C142" s="50">
        <f>IF(D93="","-",+C141+1)</f>
        <v>2058</v>
      </c>
      <c r="D142" s="12">
        <f>IF(F141+SUM(E$99:E141)=D$92,F141,D$92-SUM(E$99:E141))</f>
        <v>318796.64449887746</v>
      </c>
      <c r="E142" s="377">
        <f t="shared" si="52"/>
        <v>273126.52272727271</v>
      </c>
      <c r="F142" s="55">
        <f t="shared" si="53"/>
        <v>45670.121771604754</v>
      </c>
      <c r="G142" s="55">
        <f t="shared" si="54"/>
        <v>182233.38313524111</v>
      </c>
      <c r="H142" s="379">
        <f t="shared" si="55"/>
        <v>295819.3789370631</v>
      </c>
      <c r="I142" s="398">
        <f t="shared" si="56"/>
        <v>295819.3789370631</v>
      </c>
      <c r="J142" s="54">
        <f t="shared" si="42"/>
        <v>0</v>
      </c>
      <c r="K142" s="54"/>
      <c r="L142" s="129"/>
      <c r="M142" s="54">
        <f t="shared" si="57"/>
        <v>0</v>
      </c>
      <c r="N142" s="129"/>
      <c r="O142" s="54">
        <f t="shared" si="58"/>
        <v>0</v>
      </c>
      <c r="P142" s="54">
        <f t="shared" si="59"/>
        <v>0</v>
      </c>
    </row>
    <row r="143" spans="2:16" ht="12.5">
      <c r="B143" s="7" t="str">
        <f t="shared" si="41"/>
        <v/>
      </c>
      <c r="C143" s="50">
        <f>IF(D93="","-",+C142+1)</f>
        <v>2059</v>
      </c>
      <c r="D143" s="12">
        <f>IF(F142+SUM(E$99:E142)=D$92,F142,D$92-SUM(E$99:E142))</f>
        <v>45670.121771604754</v>
      </c>
      <c r="E143" s="377">
        <f t="shared" si="52"/>
        <v>45670.121771604754</v>
      </c>
      <c r="F143" s="55">
        <f t="shared" si="53"/>
        <v>0</v>
      </c>
      <c r="G143" s="55">
        <f t="shared" si="54"/>
        <v>22835.060885802377</v>
      </c>
      <c r="H143" s="379">
        <f t="shared" si="55"/>
        <v>48513.688325153038</v>
      </c>
      <c r="I143" s="398">
        <f t="shared" si="56"/>
        <v>48513.688325153038</v>
      </c>
      <c r="J143" s="54">
        <f t="shared" si="42"/>
        <v>0</v>
      </c>
      <c r="K143" s="54"/>
      <c r="L143" s="129"/>
      <c r="M143" s="54">
        <f t="shared" si="57"/>
        <v>0</v>
      </c>
      <c r="N143" s="129"/>
      <c r="O143" s="54">
        <f t="shared" si="58"/>
        <v>0</v>
      </c>
      <c r="P143" s="54">
        <f t="shared" si="59"/>
        <v>0</v>
      </c>
    </row>
    <row r="144" spans="2:16" ht="12.5">
      <c r="B144" s="7" t="str">
        <f t="shared" si="41"/>
        <v/>
      </c>
      <c r="C144" s="50">
        <f>IF(D93="","-",+C143+1)</f>
        <v>2060</v>
      </c>
      <c r="D144" s="12">
        <f>IF(F143+SUM(E$99:E143)=D$92,F143,D$92-SUM(E$99:E143))</f>
        <v>0</v>
      </c>
      <c r="E144" s="377">
        <f t="shared" si="52"/>
        <v>0</v>
      </c>
      <c r="F144" s="55">
        <f t="shared" si="53"/>
        <v>0</v>
      </c>
      <c r="G144" s="55">
        <f t="shared" si="54"/>
        <v>0</v>
      </c>
      <c r="H144" s="379">
        <f t="shared" si="55"/>
        <v>0</v>
      </c>
      <c r="I144" s="398">
        <f t="shared" si="56"/>
        <v>0</v>
      </c>
      <c r="J144" s="54">
        <f t="shared" si="42"/>
        <v>0</v>
      </c>
      <c r="K144" s="54"/>
      <c r="L144" s="129"/>
      <c r="M144" s="54">
        <f t="shared" si="57"/>
        <v>0</v>
      </c>
      <c r="N144" s="129"/>
      <c r="O144" s="54">
        <f t="shared" si="58"/>
        <v>0</v>
      </c>
      <c r="P144" s="54">
        <f t="shared" si="59"/>
        <v>0</v>
      </c>
    </row>
    <row r="145" spans="2:16" ht="12.5">
      <c r="B145" s="7" t="str">
        <f t="shared" si="41"/>
        <v/>
      </c>
      <c r="C145" s="50">
        <f>IF(D93="","-",+C144+1)</f>
        <v>2061</v>
      </c>
      <c r="D145" s="12">
        <f>IF(F144+SUM(E$99:E144)=D$92,F144,D$92-SUM(E$99:E144))</f>
        <v>0</v>
      </c>
      <c r="E145" s="377">
        <f t="shared" si="52"/>
        <v>0</v>
      </c>
      <c r="F145" s="55">
        <f t="shared" si="53"/>
        <v>0</v>
      </c>
      <c r="G145" s="55">
        <f t="shared" si="54"/>
        <v>0</v>
      </c>
      <c r="H145" s="379">
        <f t="shared" si="55"/>
        <v>0</v>
      </c>
      <c r="I145" s="398">
        <f t="shared" si="56"/>
        <v>0</v>
      </c>
      <c r="J145" s="54">
        <f t="shared" si="42"/>
        <v>0</v>
      </c>
      <c r="K145" s="54"/>
      <c r="L145" s="129"/>
      <c r="M145" s="54">
        <f t="shared" si="57"/>
        <v>0</v>
      </c>
      <c r="N145" s="129"/>
      <c r="O145" s="54">
        <f t="shared" si="58"/>
        <v>0</v>
      </c>
      <c r="P145" s="54">
        <f t="shared" si="59"/>
        <v>0</v>
      </c>
    </row>
    <row r="146" spans="2:16" ht="12.5">
      <c r="B146" s="7" t="str">
        <f t="shared" si="41"/>
        <v/>
      </c>
      <c r="C146" s="50">
        <f>IF(D93="","-",+C145+1)</f>
        <v>2062</v>
      </c>
      <c r="D146" s="12">
        <f>IF(F145+SUM(E$99:E145)=D$92,F145,D$92-SUM(E$99:E145))</f>
        <v>0</v>
      </c>
      <c r="E146" s="377">
        <f t="shared" si="52"/>
        <v>0</v>
      </c>
      <c r="F146" s="55">
        <f t="shared" si="53"/>
        <v>0</v>
      </c>
      <c r="G146" s="55">
        <f t="shared" si="54"/>
        <v>0</v>
      </c>
      <c r="H146" s="379">
        <f t="shared" si="55"/>
        <v>0</v>
      </c>
      <c r="I146" s="398">
        <f t="shared" si="56"/>
        <v>0</v>
      </c>
      <c r="J146" s="54">
        <f t="shared" si="42"/>
        <v>0</v>
      </c>
      <c r="K146" s="54"/>
      <c r="L146" s="129"/>
      <c r="M146" s="54">
        <f t="shared" si="57"/>
        <v>0</v>
      </c>
      <c r="N146" s="129"/>
      <c r="O146" s="54">
        <f t="shared" si="58"/>
        <v>0</v>
      </c>
      <c r="P146" s="54">
        <f t="shared" si="59"/>
        <v>0</v>
      </c>
    </row>
    <row r="147" spans="2:16" ht="12.5">
      <c r="B147" s="7" t="str">
        <f t="shared" si="41"/>
        <v/>
      </c>
      <c r="C147" s="50">
        <f>IF(D93="","-",+C146+1)</f>
        <v>2063</v>
      </c>
      <c r="D147" s="12">
        <f>IF(F146+SUM(E$99:E146)=D$92,F146,D$92-SUM(E$99:E146))</f>
        <v>0</v>
      </c>
      <c r="E147" s="377">
        <f t="shared" si="52"/>
        <v>0</v>
      </c>
      <c r="F147" s="55">
        <f t="shared" si="53"/>
        <v>0</v>
      </c>
      <c r="G147" s="55">
        <f t="shared" si="54"/>
        <v>0</v>
      </c>
      <c r="H147" s="379">
        <f t="shared" si="55"/>
        <v>0</v>
      </c>
      <c r="I147" s="398">
        <f t="shared" si="56"/>
        <v>0</v>
      </c>
      <c r="J147" s="54">
        <f t="shared" si="42"/>
        <v>0</v>
      </c>
      <c r="K147" s="54"/>
      <c r="L147" s="129"/>
      <c r="M147" s="54">
        <f t="shared" si="57"/>
        <v>0</v>
      </c>
      <c r="N147" s="129"/>
      <c r="O147" s="54">
        <f t="shared" si="58"/>
        <v>0</v>
      </c>
      <c r="P147" s="54">
        <f t="shared" si="59"/>
        <v>0</v>
      </c>
    </row>
    <row r="148" spans="2:16" ht="12.5">
      <c r="B148" s="7" t="str">
        <f t="shared" si="41"/>
        <v/>
      </c>
      <c r="C148" s="50">
        <f>IF(D93="","-",+C147+1)</f>
        <v>2064</v>
      </c>
      <c r="D148" s="12">
        <f>IF(F147+SUM(E$99:E147)=D$92,F147,D$92-SUM(E$99:E147))</f>
        <v>0</v>
      </c>
      <c r="E148" s="377">
        <f t="shared" si="52"/>
        <v>0</v>
      </c>
      <c r="F148" s="55">
        <f t="shared" si="53"/>
        <v>0</v>
      </c>
      <c r="G148" s="55">
        <f t="shared" si="54"/>
        <v>0</v>
      </c>
      <c r="H148" s="379">
        <f t="shared" si="55"/>
        <v>0</v>
      </c>
      <c r="I148" s="398">
        <f t="shared" si="56"/>
        <v>0</v>
      </c>
      <c r="J148" s="54">
        <f t="shared" si="42"/>
        <v>0</v>
      </c>
      <c r="K148" s="54"/>
      <c r="L148" s="129"/>
      <c r="M148" s="54">
        <f t="shared" si="57"/>
        <v>0</v>
      </c>
      <c r="N148" s="129"/>
      <c r="O148" s="54">
        <f t="shared" si="58"/>
        <v>0</v>
      </c>
      <c r="P148" s="54">
        <f t="shared" si="59"/>
        <v>0</v>
      </c>
    </row>
    <row r="149" spans="2:16" ht="12.5">
      <c r="B149" s="7" t="str">
        <f t="shared" si="41"/>
        <v/>
      </c>
      <c r="C149" s="50">
        <f>IF(D93="","-",+C148+1)</f>
        <v>2065</v>
      </c>
      <c r="D149" s="12">
        <f>IF(F148+SUM(E$99:E148)=D$92,F148,D$92-SUM(E$99:E148))</f>
        <v>0</v>
      </c>
      <c r="E149" s="377">
        <f t="shared" si="52"/>
        <v>0</v>
      </c>
      <c r="F149" s="55">
        <f t="shared" si="53"/>
        <v>0</v>
      </c>
      <c r="G149" s="55">
        <f t="shared" si="54"/>
        <v>0</v>
      </c>
      <c r="H149" s="379">
        <f t="shared" si="55"/>
        <v>0</v>
      </c>
      <c r="I149" s="398">
        <f t="shared" si="56"/>
        <v>0</v>
      </c>
      <c r="J149" s="54">
        <f t="shared" si="42"/>
        <v>0</v>
      </c>
      <c r="K149" s="54"/>
      <c r="L149" s="129"/>
      <c r="M149" s="54">
        <f t="shared" si="57"/>
        <v>0</v>
      </c>
      <c r="N149" s="129"/>
      <c r="O149" s="54">
        <f t="shared" si="58"/>
        <v>0</v>
      </c>
      <c r="P149" s="54">
        <f t="shared" si="59"/>
        <v>0</v>
      </c>
    </row>
    <row r="150" spans="2:16" ht="12.5">
      <c r="B150" s="7" t="str">
        <f t="shared" si="41"/>
        <v/>
      </c>
      <c r="C150" s="50">
        <f>IF(D93="","-",+C149+1)</f>
        <v>2066</v>
      </c>
      <c r="D150" s="12">
        <f>IF(F149+SUM(E$99:E149)=D$92,F149,D$92-SUM(E$99:E149))</f>
        <v>0</v>
      </c>
      <c r="E150" s="377">
        <f t="shared" si="52"/>
        <v>0</v>
      </c>
      <c r="F150" s="55">
        <f t="shared" si="53"/>
        <v>0</v>
      </c>
      <c r="G150" s="55">
        <f t="shared" si="54"/>
        <v>0</v>
      </c>
      <c r="H150" s="379">
        <f t="shared" si="55"/>
        <v>0</v>
      </c>
      <c r="I150" s="398">
        <f t="shared" si="56"/>
        <v>0</v>
      </c>
      <c r="J150" s="54">
        <f t="shared" si="42"/>
        <v>0</v>
      </c>
      <c r="K150" s="54"/>
      <c r="L150" s="129"/>
      <c r="M150" s="54">
        <f t="shared" si="57"/>
        <v>0</v>
      </c>
      <c r="N150" s="129"/>
      <c r="O150" s="54">
        <f t="shared" si="58"/>
        <v>0</v>
      </c>
      <c r="P150" s="54">
        <f t="shared" si="59"/>
        <v>0</v>
      </c>
    </row>
    <row r="151" spans="2:16" ht="12.5">
      <c r="B151" s="7" t="str">
        <f t="shared" si="41"/>
        <v/>
      </c>
      <c r="C151" s="50">
        <f>IF(D93="","-",+C150+1)</f>
        <v>2067</v>
      </c>
      <c r="D151" s="12">
        <f>IF(F150+SUM(E$99:E150)=D$92,F150,D$92-SUM(E$99:E150))</f>
        <v>0</v>
      </c>
      <c r="E151" s="377">
        <f t="shared" si="52"/>
        <v>0</v>
      </c>
      <c r="F151" s="55">
        <f t="shared" si="53"/>
        <v>0</v>
      </c>
      <c r="G151" s="55">
        <f t="shared" si="54"/>
        <v>0</v>
      </c>
      <c r="H151" s="379">
        <f t="shared" si="55"/>
        <v>0</v>
      </c>
      <c r="I151" s="398">
        <f t="shared" si="56"/>
        <v>0</v>
      </c>
      <c r="J151" s="54">
        <f t="shared" si="42"/>
        <v>0</v>
      </c>
      <c r="K151" s="54"/>
      <c r="L151" s="129"/>
      <c r="M151" s="54">
        <f t="shared" si="57"/>
        <v>0</v>
      </c>
      <c r="N151" s="129"/>
      <c r="O151" s="54">
        <f t="shared" si="58"/>
        <v>0</v>
      </c>
      <c r="P151" s="54">
        <f t="shared" si="59"/>
        <v>0</v>
      </c>
    </row>
    <row r="152" spans="2:16" ht="12.5">
      <c r="B152" s="7" t="str">
        <f t="shared" si="41"/>
        <v/>
      </c>
      <c r="C152" s="50">
        <f>IF(D93="","-",+C151+1)</f>
        <v>2068</v>
      </c>
      <c r="D152" s="12">
        <f>IF(F151+SUM(E$99:E151)=D$92,F151,D$92-SUM(E$99:E151))</f>
        <v>0</v>
      </c>
      <c r="E152" s="377">
        <f t="shared" si="52"/>
        <v>0</v>
      </c>
      <c r="F152" s="55">
        <f t="shared" si="53"/>
        <v>0</v>
      </c>
      <c r="G152" s="55">
        <f t="shared" si="54"/>
        <v>0</v>
      </c>
      <c r="H152" s="379">
        <f t="shared" si="55"/>
        <v>0</v>
      </c>
      <c r="I152" s="398">
        <f t="shared" si="56"/>
        <v>0</v>
      </c>
      <c r="J152" s="54">
        <f t="shared" si="42"/>
        <v>0</v>
      </c>
      <c r="K152" s="54"/>
      <c r="L152" s="129"/>
      <c r="M152" s="54">
        <f t="shared" si="57"/>
        <v>0</v>
      </c>
      <c r="N152" s="129"/>
      <c r="O152" s="54">
        <f t="shared" si="58"/>
        <v>0</v>
      </c>
      <c r="P152" s="54">
        <f t="shared" si="59"/>
        <v>0</v>
      </c>
    </row>
    <row r="153" spans="2:16" ht="12.5">
      <c r="B153" s="7" t="str">
        <f t="shared" si="41"/>
        <v/>
      </c>
      <c r="C153" s="50">
        <f>IF(D93="","-",+C152+1)</f>
        <v>2069</v>
      </c>
      <c r="D153" s="12">
        <f>IF(F152+SUM(E$99:E152)=D$92,F152,D$92-SUM(E$99:E152))</f>
        <v>0</v>
      </c>
      <c r="E153" s="377">
        <f t="shared" si="52"/>
        <v>0</v>
      </c>
      <c r="F153" s="55">
        <f t="shared" si="53"/>
        <v>0</v>
      </c>
      <c r="G153" s="55">
        <f t="shared" si="54"/>
        <v>0</v>
      </c>
      <c r="H153" s="379">
        <f t="shared" si="55"/>
        <v>0</v>
      </c>
      <c r="I153" s="398">
        <f t="shared" si="56"/>
        <v>0</v>
      </c>
      <c r="J153" s="54">
        <f t="shared" si="42"/>
        <v>0</v>
      </c>
      <c r="K153" s="54"/>
      <c r="L153" s="129"/>
      <c r="M153" s="54">
        <f t="shared" si="57"/>
        <v>0</v>
      </c>
      <c r="N153" s="129"/>
      <c r="O153" s="54">
        <f t="shared" si="58"/>
        <v>0</v>
      </c>
      <c r="P153" s="54">
        <f t="shared" si="59"/>
        <v>0</v>
      </c>
    </row>
    <row r="154" spans="2:16" ht="13" thickBot="1">
      <c r="B154" s="7" t="str">
        <f t="shared" si="41"/>
        <v/>
      </c>
      <c r="C154" s="59">
        <f>IF(D93="","-",+C153+1)</f>
        <v>2070</v>
      </c>
      <c r="D154" s="12">
        <f>IF(F153+SUM(E$99:E153)=D$92,F153,D$92-SUM(E$99:E153))</f>
        <v>0</v>
      </c>
      <c r="E154" s="377">
        <f t="shared" si="52"/>
        <v>0</v>
      </c>
      <c r="F154" s="55">
        <f t="shared" si="53"/>
        <v>0</v>
      </c>
      <c r="G154" s="55">
        <f t="shared" si="54"/>
        <v>0</v>
      </c>
      <c r="H154" s="379">
        <f t="shared" si="55"/>
        <v>0</v>
      </c>
      <c r="I154" s="398">
        <f t="shared" si="56"/>
        <v>0</v>
      </c>
      <c r="J154" s="54">
        <f t="shared" si="42"/>
        <v>0</v>
      </c>
      <c r="K154" s="54"/>
      <c r="L154" s="130"/>
      <c r="M154" s="64">
        <f t="shared" si="57"/>
        <v>0</v>
      </c>
      <c r="N154" s="130"/>
      <c r="O154" s="64">
        <f t="shared" si="58"/>
        <v>0</v>
      </c>
      <c r="P154" s="64">
        <f t="shared" si="59"/>
        <v>0</v>
      </c>
    </row>
    <row r="155" spans="2:16" ht="12.5">
      <c r="C155" s="12" t="s">
        <v>78</v>
      </c>
      <c r="D155" s="292"/>
      <c r="E155" s="292">
        <f>SUM(E99:E154)</f>
        <v>12017567.000000007</v>
      </c>
      <c r="F155" s="292"/>
      <c r="G155" s="292"/>
      <c r="H155" s="292">
        <f>SUM(H99:H154)</f>
        <v>43746736.923941299</v>
      </c>
      <c r="I155" s="292">
        <f>SUM(I99:I154)</f>
        <v>43746736.923941299</v>
      </c>
      <c r="J155" s="292">
        <f>SUM(J99:J154)</f>
        <v>0</v>
      </c>
      <c r="K155" s="292"/>
      <c r="L155" s="292"/>
      <c r="M155" s="292"/>
      <c r="N155" s="292"/>
      <c r="O155" s="292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</row>
    <row r="157" spans="2:16" ht="12.5">
      <c r="C157" s="85"/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</row>
    <row r="159" spans="2:16" ht="13">
      <c r="C159" s="25" t="s">
        <v>79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53" priority="1" stopIfTrue="1" operator="equal">
      <formula>$I$10</formula>
    </cfRule>
  </conditionalFormatting>
  <conditionalFormatting sqref="C99:C154">
    <cfRule type="cellIs" dxfId="5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102"/>
  <dimension ref="A1:P162"/>
  <sheetViews>
    <sheetView zoomScaleNormal="100" zoomScaleSheetLayoutView="82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53 of 77</v>
      </c>
    </row>
    <row r="2" spans="1:16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/>
      <c r="P3" s="97">
        <v>1</v>
      </c>
    </row>
    <row r="4" spans="1:16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6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654319.37609448202</v>
      </c>
      <c r="P5" s="1"/>
    </row>
    <row r="6" spans="1:16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654319.37609448202</v>
      </c>
      <c r="O6" s="1"/>
      <c r="P6" s="1"/>
    </row>
    <row r="7" spans="1:16" ht="13.5" thickBot="1">
      <c r="C7" s="25" t="s">
        <v>48</v>
      </c>
      <c r="D7" s="90" t="s">
        <v>341</v>
      </c>
      <c r="E7" s="405"/>
      <c r="F7" s="405"/>
      <c r="G7" s="405"/>
      <c r="H7" s="40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468</v>
      </c>
      <c r="E9" s="435" t="s">
        <v>399</v>
      </c>
      <c r="F9" s="31"/>
      <c r="G9" s="461" t="s">
        <v>567</v>
      </c>
      <c r="H9" s="31"/>
      <c r="I9" s="32"/>
      <c r="J9" s="33"/>
      <c r="P9" s="1"/>
    </row>
    <row r="10" spans="1:16" ht="13">
      <c r="C10" s="34" t="s">
        <v>51</v>
      </c>
      <c r="D10" s="362">
        <v>5738012.9100000001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6" ht="12.5">
      <c r="C11" s="34" t="s">
        <v>54</v>
      </c>
      <c r="D11" s="37">
        <v>2015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2">
        <v>5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139951.53439024391</v>
      </c>
      <c r="J14" s="292"/>
      <c r="K14" s="292"/>
      <c r="L14" s="292"/>
      <c r="M14" s="292"/>
      <c r="N14" s="292"/>
      <c r="O14" s="1"/>
      <c r="P14" s="1"/>
    </row>
    <row r="15" spans="1:16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42" t="s">
        <v>68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2015</v>
      </c>
      <c r="D17" s="428">
        <v>5900000</v>
      </c>
      <c r="E17" s="436">
        <v>11706.349206349207</v>
      </c>
      <c r="F17" s="428">
        <v>5888293.6507936511</v>
      </c>
      <c r="G17" s="436">
        <v>787222.89256713865</v>
      </c>
      <c r="H17" s="437">
        <v>787222.89256713865</v>
      </c>
      <c r="I17" s="52">
        <v>0</v>
      </c>
      <c r="J17" s="52"/>
      <c r="K17" s="113">
        <f t="shared" ref="K17:K22" si="0">G17</f>
        <v>787222.89256713865</v>
      </c>
      <c r="L17" s="54">
        <f t="shared" ref="L17:L22" si="1">IF(K17&lt;&gt;0,+G17-K17,0)</f>
        <v>0</v>
      </c>
      <c r="M17" s="113">
        <f t="shared" ref="M17:M22" si="2">H17</f>
        <v>787222.89256713865</v>
      </c>
      <c r="N17" s="54">
        <f>IF(M17&lt;&gt;0,+H17-M17,0)</f>
        <v>0</v>
      </c>
      <c r="O17" s="54">
        <f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2016</v>
      </c>
      <c r="D18" s="430">
        <v>5712842.6507936511</v>
      </c>
      <c r="E18" s="429">
        <v>136298.78571428571</v>
      </c>
      <c r="F18" s="430">
        <v>5576543.8650793657</v>
      </c>
      <c r="G18" s="429">
        <v>861695.47237571224</v>
      </c>
      <c r="H18" s="437">
        <v>861695.47237571224</v>
      </c>
      <c r="I18" s="52">
        <f>H18-G18</f>
        <v>0</v>
      </c>
      <c r="J18" s="52"/>
      <c r="K18" s="113">
        <f t="shared" si="0"/>
        <v>861695.47237571224</v>
      </c>
      <c r="L18" s="54">
        <f t="shared" si="1"/>
        <v>0</v>
      </c>
      <c r="M18" s="113">
        <f t="shared" si="2"/>
        <v>861695.47237571224</v>
      </c>
      <c r="N18" s="54">
        <f>IF(M18&lt;&gt;0,+H18-M18,0)</f>
        <v>0</v>
      </c>
      <c r="O18" s="54">
        <f>+N18-L18</f>
        <v>0</v>
      </c>
      <c r="P18" s="1"/>
    </row>
    <row r="19" spans="2:16" ht="12.5">
      <c r="B19" s="7" t="str">
        <f>IF(D19=F18,"","IU")</f>
        <v>IU</v>
      </c>
      <c r="C19" s="50">
        <f>IF(D11="","-",+C18+1)</f>
        <v>2017</v>
      </c>
      <c r="D19" s="430">
        <v>5590007.8650793647</v>
      </c>
      <c r="E19" s="429">
        <v>133442.16279069768</v>
      </c>
      <c r="F19" s="430">
        <v>5456565.7022886667</v>
      </c>
      <c r="G19" s="429">
        <v>817736.15631136962</v>
      </c>
      <c r="H19" s="437">
        <v>817736.15631136962</v>
      </c>
      <c r="I19" s="52">
        <f t="shared" ref="I19:I72" si="3">H19-G19</f>
        <v>0</v>
      </c>
      <c r="J19" s="52"/>
      <c r="K19" s="113">
        <f t="shared" si="0"/>
        <v>817736.15631136962</v>
      </c>
      <c r="L19" s="54">
        <f t="shared" si="1"/>
        <v>0</v>
      </c>
      <c r="M19" s="113">
        <f t="shared" si="2"/>
        <v>817736.15631136962</v>
      </c>
      <c r="N19" s="54">
        <f>IF(M19&lt;&gt;0,+H19-M19,0)</f>
        <v>0</v>
      </c>
      <c r="O19" s="54">
        <f>+N19-L19</f>
        <v>0</v>
      </c>
      <c r="P19" s="1"/>
    </row>
    <row r="20" spans="2:16" ht="12.5">
      <c r="B20" s="7" t="str">
        <f t="shared" ref="B20:B72" si="4">IF(D20=F19,"","IU")</f>
        <v/>
      </c>
      <c r="C20" s="50">
        <f>IF(D11="","-",+C19+1)</f>
        <v>2018</v>
      </c>
      <c r="D20" s="430">
        <v>5456565.7022886667</v>
      </c>
      <c r="E20" s="429">
        <v>139951.53658536586</v>
      </c>
      <c r="F20" s="430">
        <v>5316614.1657033013</v>
      </c>
      <c r="G20" s="429">
        <v>824555.33054261771</v>
      </c>
      <c r="H20" s="437">
        <v>824555.33054261771</v>
      </c>
      <c r="I20" s="52">
        <f t="shared" si="3"/>
        <v>0</v>
      </c>
      <c r="J20" s="52"/>
      <c r="K20" s="113">
        <f t="shared" si="0"/>
        <v>824555.33054261771</v>
      </c>
      <c r="L20" s="54">
        <f t="shared" si="1"/>
        <v>0</v>
      </c>
      <c r="M20" s="113">
        <f t="shared" si="2"/>
        <v>824555.33054261771</v>
      </c>
      <c r="N20" s="54">
        <f>IF(M20&lt;&gt;0,+H20-M20,0)</f>
        <v>0</v>
      </c>
      <c r="O20" s="54">
        <f>+N20-L20</f>
        <v>0</v>
      </c>
      <c r="P20" s="1"/>
    </row>
    <row r="21" spans="2:16" ht="12.5">
      <c r="B21" s="7" t="str">
        <f t="shared" si="4"/>
        <v/>
      </c>
      <c r="C21" s="50">
        <f>IF(D11="","-",+C20+1)</f>
        <v>2019</v>
      </c>
      <c r="D21" s="430">
        <v>5316614.1657033013</v>
      </c>
      <c r="E21" s="429">
        <v>139951.53658536586</v>
      </c>
      <c r="F21" s="430">
        <v>5176662.6291179359</v>
      </c>
      <c r="G21" s="429">
        <v>806768.31610667519</v>
      </c>
      <c r="H21" s="437">
        <v>806768.31610667519</v>
      </c>
      <c r="I21" s="52">
        <f t="shared" si="3"/>
        <v>0</v>
      </c>
      <c r="J21" s="52"/>
      <c r="K21" s="113">
        <f t="shared" si="0"/>
        <v>806768.31610667519</v>
      </c>
      <c r="L21" s="54">
        <f t="shared" si="1"/>
        <v>0</v>
      </c>
      <c r="M21" s="113">
        <f t="shared" si="2"/>
        <v>806768.31610667519</v>
      </c>
      <c r="N21" s="54">
        <f t="shared" ref="N21:N72" si="5">IF(M21&lt;&gt;0,+H21-M21,0)</f>
        <v>0</v>
      </c>
      <c r="O21" s="54">
        <f t="shared" ref="O21:O72" si="6">+N21-L21</f>
        <v>0</v>
      </c>
      <c r="P21" s="1"/>
    </row>
    <row r="22" spans="2:16" ht="12.5">
      <c r="B22" s="7" t="str">
        <f t="shared" si="4"/>
        <v/>
      </c>
      <c r="C22" s="50">
        <f>IF(D11="","-",+C21+1)</f>
        <v>2020</v>
      </c>
      <c r="D22" s="430">
        <v>5176662.6291179359</v>
      </c>
      <c r="E22" s="429">
        <v>139951.53658536586</v>
      </c>
      <c r="F22" s="430">
        <v>5036711.0925325705</v>
      </c>
      <c r="G22" s="429">
        <v>662546.66149504599</v>
      </c>
      <c r="H22" s="437">
        <v>662546.66149504599</v>
      </c>
      <c r="I22" s="52">
        <f t="shared" si="3"/>
        <v>0</v>
      </c>
      <c r="J22" s="52"/>
      <c r="K22" s="113">
        <f t="shared" si="0"/>
        <v>662546.66149504599</v>
      </c>
      <c r="L22" s="54">
        <f t="shared" si="1"/>
        <v>0</v>
      </c>
      <c r="M22" s="113">
        <f t="shared" si="2"/>
        <v>662546.66149504599</v>
      </c>
      <c r="N22" s="54">
        <f t="shared" si="5"/>
        <v>0</v>
      </c>
      <c r="O22" s="54">
        <f t="shared" si="6"/>
        <v>0</v>
      </c>
      <c r="P22" s="1"/>
    </row>
    <row r="23" spans="2:16" ht="12.5">
      <c r="B23" s="7" t="str">
        <f t="shared" si="4"/>
        <v>IU</v>
      </c>
      <c r="C23" s="50">
        <f>IF(D11="","-",+C22+1)</f>
        <v>2021</v>
      </c>
      <c r="D23" s="430">
        <v>5043220.4663272379</v>
      </c>
      <c r="E23" s="429">
        <v>136619.35714285713</v>
      </c>
      <c r="F23" s="430">
        <v>4906601.1091843806</v>
      </c>
      <c r="G23" s="429">
        <v>663982.51182654442</v>
      </c>
      <c r="H23" s="437">
        <v>663982.51182654442</v>
      </c>
      <c r="I23" s="52">
        <f t="shared" si="3"/>
        <v>0</v>
      </c>
      <c r="J23" s="52"/>
      <c r="K23" s="113">
        <f t="shared" ref="K23" si="7">G23</f>
        <v>663982.51182654442</v>
      </c>
      <c r="L23" s="54">
        <f t="shared" ref="L23" si="8">IF(K23&lt;&gt;0,+G23-K23,0)</f>
        <v>0</v>
      </c>
      <c r="M23" s="113">
        <f t="shared" ref="M23" si="9">H23</f>
        <v>663982.51182654442</v>
      </c>
      <c r="N23" s="54">
        <f t="shared" si="5"/>
        <v>0</v>
      </c>
      <c r="O23" s="54">
        <f t="shared" si="6"/>
        <v>0</v>
      </c>
      <c r="P23" s="1"/>
    </row>
    <row r="24" spans="2:16" ht="12.5">
      <c r="B24" s="7" t="str">
        <f t="shared" si="4"/>
        <v>IU</v>
      </c>
      <c r="C24" s="50">
        <f>IF(D11="","-",+C23+1)</f>
        <v>2022</v>
      </c>
      <c r="D24" s="430">
        <v>4900091.7353897123</v>
      </c>
      <c r="E24" s="429">
        <v>136619.35714285713</v>
      </c>
      <c r="F24" s="430">
        <v>4763472.378246855</v>
      </c>
      <c r="G24" s="429">
        <v>679924.72685761354</v>
      </c>
      <c r="H24" s="437">
        <v>679924.72685761354</v>
      </c>
      <c r="I24" s="52">
        <f t="shared" si="3"/>
        <v>0</v>
      </c>
      <c r="J24" s="52"/>
      <c r="K24" s="113">
        <f t="shared" ref="K24" si="10">G24</f>
        <v>679924.72685761354</v>
      </c>
      <c r="L24" s="54">
        <f t="shared" ref="L24" si="11">IF(K24&lt;&gt;0,+G24-K24,0)</f>
        <v>0</v>
      </c>
      <c r="M24" s="113">
        <f t="shared" ref="M24" si="12">H24</f>
        <v>679924.72685761354</v>
      </c>
      <c r="N24" s="54">
        <f t="shared" si="5"/>
        <v>0</v>
      </c>
      <c r="O24" s="54">
        <f t="shared" si="6"/>
        <v>0</v>
      </c>
      <c r="P24" s="1"/>
    </row>
    <row r="25" spans="2:16" ht="12.5">
      <c r="B25" s="7" t="str">
        <f t="shared" si="4"/>
        <v>IU</v>
      </c>
      <c r="C25" s="50">
        <f>IF(D11="","-",+C24+1)</f>
        <v>2023</v>
      </c>
      <c r="D25" s="430">
        <v>4763472.2882468551</v>
      </c>
      <c r="E25" s="429">
        <v>136619.35500000001</v>
      </c>
      <c r="F25" s="430">
        <v>4626852.9332468547</v>
      </c>
      <c r="G25" s="429">
        <v>729744.16665768996</v>
      </c>
      <c r="H25" s="437">
        <v>729744.16665768996</v>
      </c>
      <c r="I25" s="52">
        <f t="shared" si="3"/>
        <v>0</v>
      </c>
      <c r="J25" s="52"/>
      <c r="K25" s="113">
        <f t="shared" ref="K25" si="13">G25</f>
        <v>729744.16665768996</v>
      </c>
      <c r="L25" s="54">
        <f t="shared" ref="L25" si="14">IF(K25&lt;&gt;0,+G25-K25,0)</f>
        <v>0</v>
      </c>
      <c r="M25" s="113">
        <f t="shared" ref="M25" si="15">H25</f>
        <v>729744.16665768996</v>
      </c>
      <c r="N25" s="54">
        <f t="shared" ref="N25" si="16">IF(M25&lt;&gt;0,+H25-M25,0)</f>
        <v>0</v>
      </c>
      <c r="O25" s="54">
        <f t="shared" ref="O25" si="17">+N25-L25</f>
        <v>0</v>
      </c>
      <c r="P25" s="1"/>
    </row>
    <row r="26" spans="2:16" ht="12.5">
      <c r="B26" s="7" t="str">
        <f t="shared" si="4"/>
        <v/>
      </c>
      <c r="C26" s="460">
        <f>IF(D11="","-",+C25+1)</f>
        <v>2024</v>
      </c>
      <c r="D26" s="430">
        <v>4626852.9332468547</v>
      </c>
      <c r="E26" s="429">
        <v>130409.38431818182</v>
      </c>
      <c r="F26" s="430">
        <v>4496443.5489286724</v>
      </c>
      <c r="G26" s="429">
        <v>675650.11419007811</v>
      </c>
      <c r="H26" s="437">
        <v>675650.11419007811</v>
      </c>
      <c r="I26" s="52">
        <f t="shared" si="3"/>
        <v>0</v>
      </c>
      <c r="J26" s="52"/>
      <c r="K26" s="113">
        <f t="shared" ref="K26" si="18">G26</f>
        <v>675650.11419007811</v>
      </c>
      <c r="L26" s="54">
        <f t="shared" ref="L26" si="19">IF(K26&lt;&gt;0,+G26-K26,0)</f>
        <v>0</v>
      </c>
      <c r="M26" s="113">
        <f t="shared" ref="M26" si="20">H26</f>
        <v>675650.11419007811</v>
      </c>
      <c r="N26" s="54">
        <f t="shared" ref="N26" si="21">IF(M26&lt;&gt;0,+H26-M26,0)</f>
        <v>0</v>
      </c>
      <c r="O26" s="54">
        <f t="shared" ref="O26" si="22">+N26-L26</f>
        <v>0</v>
      </c>
      <c r="P26" s="1"/>
    </row>
    <row r="27" spans="2:16" ht="13">
      <c r="B27" s="7" t="str">
        <f t="shared" si="4"/>
        <v/>
      </c>
      <c r="C27" s="459">
        <f>IF(D11="","-",+C26+1)</f>
        <v>2025</v>
      </c>
      <c r="D27" s="430">
        <v>4496443.5489286724</v>
      </c>
      <c r="E27" s="429">
        <v>133442.16069767441</v>
      </c>
      <c r="F27" s="430">
        <v>4363001.3882309981</v>
      </c>
      <c r="G27" s="429">
        <v>663795.91826384934</v>
      </c>
      <c r="H27" s="437">
        <v>663795.91826384934</v>
      </c>
      <c r="I27" s="52">
        <f t="shared" si="3"/>
        <v>0</v>
      </c>
      <c r="J27" s="52"/>
      <c r="K27" s="113">
        <f t="shared" ref="K27" si="23">G27</f>
        <v>663795.91826384934</v>
      </c>
      <c r="L27" s="54">
        <f t="shared" ref="L27" si="24">IF(K27&lt;&gt;0,+G27-K27,0)</f>
        <v>0</v>
      </c>
      <c r="M27" s="113">
        <f t="shared" ref="M27" si="25">H27</f>
        <v>663795.91826384934</v>
      </c>
      <c r="N27" s="54">
        <f t="shared" ref="N27" si="26">IF(M27&lt;&gt;0,+H27-M27,0)</f>
        <v>0</v>
      </c>
      <c r="O27" s="54">
        <f t="shared" ref="O27" si="27">+N27-L27</f>
        <v>0</v>
      </c>
      <c r="P27" s="1"/>
    </row>
    <row r="28" spans="2:16" ht="12.5">
      <c r="B28" s="7" t="str">
        <f t="shared" si="4"/>
        <v/>
      </c>
      <c r="C28" s="50">
        <f>IF(D11="","-",+C27+1)</f>
        <v>2026</v>
      </c>
      <c r="D28" s="55">
        <f>IF(F27+SUM(E$17:E27)=D$10,F27,D$10-SUM(E$17:E27))</f>
        <v>4363001.3882309981</v>
      </c>
      <c r="E28" s="377">
        <f t="shared" ref="E28:E72" si="28">IF(+$I$14&lt;F27,$I$14,D28)</f>
        <v>139951.53439024391</v>
      </c>
      <c r="F28" s="55">
        <f t="shared" ref="F28:F72" si="29">+D28-E28</f>
        <v>4223049.8538407544</v>
      </c>
      <c r="G28" s="378">
        <f t="shared" ref="G28:G50" si="30">+I$12*((D28+F28)/2)+E28</f>
        <v>654319.37609448202</v>
      </c>
      <c r="H28" s="363">
        <f t="shared" ref="H28:H50" si="31">+I$13*((D28+F28)/2)+E28</f>
        <v>654319.37609448202</v>
      </c>
      <c r="I28" s="52">
        <f t="shared" si="3"/>
        <v>0</v>
      </c>
      <c r="J28" s="52"/>
      <c r="K28" s="129"/>
      <c r="L28" s="54">
        <f t="shared" ref="L28:L72" si="32">IF(K28&lt;&gt;0,+G28-K28,0)</f>
        <v>0</v>
      </c>
      <c r="M28" s="129"/>
      <c r="N28" s="54">
        <f t="shared" si="5"/>
        <v>0</v>
      </c>
      <c r="O28" s="54">
        <f t="shared" si="6"/>
        <v>0</v>
      </c>
      <c r="P28" s="1"/>
    </row>
    <row r="29" spans="2:16" ht="12.5">
      <c r="B29" s="7" t="str">
        <f t="shared" si="4"/>
        <v/>
      </c>
      <c r="C29" s="50">
        <f>IF(D11="","-",+C28+1)</f>
        <v>2027</v>
      </c>
      <c r="D29" s="55">
        <f>IF(F28+SUM(E$17:E28)=D$10,F28,D$10-SUM(E$17:E28))</f>
        <v>4223049.8538407544</v>
      </c>
      <c r="E29" s="377">
        <f t="shared" si="28"/>
        <v>139951.53439024391</v>
      </c>
      <c r="F29" s="55">
        <f t="shared" si="29"/>
        <v>4083098.3194505107</v>
      </c>
      <c r="G29" s="378">
        <f t="shared" si="30"/>
        <v>637551.11635366629</v>
      </c>
      <c r="H29" s="363">
        <f t="shared" si="31"/>
        <v>637551.11635366629</v>
      </c>
      <c r="I29" s="52">
        <f t="shared" si="3"/>
        <v>0</v>
      </c>
      <c r="J29" s="52"/>
      <c r="K29" s="129"/>
      <c r="L29" s="54">
        <f t="shared" si="32"/>
        <v>0</v>
      </c>
      <c r="M29" s="129"/>
      <c r="N29" s="54">
        <f t="shared" si="5"/>
        <v>0</v>
      </c>
      <c r="O29" s="54">
        <f t="shared" si="6"/>
        <v>0</v>
      </c>
      <c r="P29" s="1"/>
    </row>
    <row r="30" spans="2:16" ht="12.5">
      <c r="B30" s="7" t="str">
        <f t="shared" si="4"/>
        <v/>
      </c>
      <c r="C30" s="50">
        <f>IF(D11="","-",+C29+1)</f>
        <v>2028</v>
      </c>
      <c r="D30" s="55">
        <f>IF(F29+SUM(E$17:E29)=D$10,F29,D$10-SUM(E$17:E29))</f>
        <v>4083098.3194505107</v>
      </c>
      <c r="E30" s="377">
        <f t="shared" si="28"/>
        <v>139951.53439024391</v>
      </c>
      <c r="F30" s="55">
        <f t="shared" si="29"/>
        <v>3943146.785060267</v>
      </c>
      <c r="G30" s="378">
        <f t="shared" si="30"/>
        <v>620782.85661285068</v>
      </c>
      <c r="H30" s="363">
        <f t="shared" si="31"/>
        <v>620782.85661285068</v>
      </c>
      <c r="I30" s="52">
        <f t="shared" si="3"/>
        <v>0</v>
      </c>
      <c r="J30" s="52"/>
      <c r="K30" s="129"/>
      <c r="L30" s="54">
        <f t="shared" si="32"/>
        <v>0</v>
      </c>
      <c r="M30" s="129"/>
      <c r="N30" s="54">
        <f t="shared" si="5"/>
        <v>0</v>
      </c>
      <c r="O30" s="54">
        <f t="shared" si="6"/>
        <v>0</v>
      </c>
      <c r="P30" s="1"/>
    </row>
    <row r="31" spans="2:16" ht="12.5">
      <c r="B31" s="7" t="str">
        <f t="shared" si="4"/>
        <v/>
      </c>
      <c r="C31" s="50">
        <f>IF(D11="","-",+C30+1)</f>
        <v>2029</v>
      </c>
      <c r="D31" s="55">
        <f>IF(F30+SUM(E$17:E30)=D$10,F30,D$10-SUM(E$17:E30))</f>
        <v>3943146.785060267</v>
      </c>
      <c r="E31" s="377">
        <f t="shared" si="28"/>
        <v>139951.53439024391</v>
      </c>
      <c r="F31" s="55">
        <f t="shared" si="29"/>
        <v>3803195.2506700233</v>
      </c>
      <c r="G31" s="378">
        <f t="shared" si="30"/>
        <v>604014.59687203495</v>
      </c>
      <c r="H31" s="363">
        <f t="shared" si="31"/>
        <v>604014.59687203495</v>
      </c>
      <c r="I31" s="52">
        <f t="shared" si="3"/>
        <v>0</v>
      </c>
      <c r="J31" s="52"/>
      <c r="K31" s="129"/>
      <c r="L31" s="54">
        <f t="shared" si="32"/>
        <v>0</v>
      </c>
      <c r="M31" s="129"/>
      <c r="N31" s="54">
        <f t="shared" si="5"/>
        <v>0</v>
      </c>
      <c r="O31" s="54">
        <f t="shared" si="6"/>
        <v>0</v>
      </c>
      <c r="P31" s="1"/>
    </row>
    <row r="32" spans="2:16" ht="12.5">
      <c r="B32" s="7" t="str">
        <f t="shared" si="4"/>
        <v/>
      </c>
      <c r="C32" s="50">
        <f>IF(D11="","-",+C31+1)</f>
        <v>2030</v>
      </c>
      <c r="D32" s="55">
        <f>IF(F31+SUM(E$17:E31)=D$10,F31,D$10-SUM(E$17:E31))</f>
        <v>3803195.2506700233</v>
      </c>
      <c r="E32" s="377">
        <f t="shared" si="28"/>
        <v>139951.53439024391</v>
      </c>
      <c r="F32" s="55">
        <f t="shared" si="29"/>
        <v>3663243.7162797796</v>
      </c>
      <c r="G32" s="378">
        <f t="shared" si="30"/>
        <v>587246.33713121933</v>
      </c>
      <c r="H32" s="363">
        <f t="shared" si="31"/>
        <v>587246.33713121933</v>
      </c>
      <c r="I32" s="52">
        <f t="shared" si="3"/>
        <v>0</v>
      </c>
      <c r="J32" s="52"/>
      <c r="K32" s="129"/>
      <c r="L32" s="54">
        <f t="shared" si="32"/>
        <v>0</v>
      </c>
      <c r="M32" s="129"/>
      <c r="N32" s="54">
        <f t="shared" si="5"/>
        <v>0</v>
      </c>
      <c r="O32" s="54">
        <f t="shared" si="6"/>
        <v>0</v>
      </c>
      <c r="P32" s="1"/>
    </row>
    <row r="33" spans="2:16" ht="12.5">
      <c r="B33" s="7" t="str">
        <f t="shared" si="4"/>
        <v/>
      </c>
      <c r="C33" s="50">
        <f>IF(D11="","-",+C32+1)</f>
        <v>2031</v>
      </c>
      <c r="D33" s="55">
        <f>IF(F32+SUM(E$17:E32)=D$10,F32,D$10-SUM(E$17:E32))</f>
        <v>3663243.7162797796</v>
      </c>
      <c r="E33" s="377">
        <f t="shared" si="28"/>
        <v>139951.53439024391</v>
      </c>
      <c r="F33" s="55">
        <f t="shared" si="29"/>
        <v>3523292.1818895359</v>
      </c>
      <c r="G33" s="378">
        <f t="shared" si="30"/>
        <v>570478.0773904036</v>
      </c>
      <c r="H33" s="363">
        <f t="shared" si="31"/>
        <v>570478.0773904036</v>
      </c>
      <c r="I33" s="52">
        <f t="shared" si="3"/>
        <v>0</v>
      </c>
      <c r="J33" s="52"/>
      <c r="K33" s="129"/>
      <c r="L33" s="54">
        <f t="shared" si="32"/>
        <v>0</v>
      </c>
      <c r="M33" s="129"/>
      <c r="N33" s="54">
        <f t="shared" si="5"/>
        <v>0</v>
      </c>
      <c r="O33" s="54">
        <f t="shared" si="6"/>
        <v>0</v>
      </c>
      <c r="P33" s="1"/>
    </row>
    <row r="34" spans="2:16" ht="12.5">
      <c r="B34" s="7" t="str">
        <f t="shared" si="4"/>
        <v/>
      </c>
      <c r="C34" s="50">
        <f>IF(D11="","-",+C33+1)</f>
        <v>2032</v>
      </c>
      <c r="D34" s="55">
        <f>IF(F33+SUM(E$17:E33)=D$10,F33,D$10-SUM(E$17:E33))</f>
        <v>3523292.1818895359</v>
      </c>
      <c r="E34" s="377">
        <f t="shared" si="28"/>
        <v>139951.53439024391</v>
      </c>
      <c r="F34" s="55">
        <f t="shared" si="29"/>
        <v>3383340.6474992922</v>
      </c>
      <c r="G34" s="378">
        <f t="shared" si="30"/>
        <v>553709.81764958799</v>
      </c>
      <c r="H34" s="363">
        <f t="shared" si="31"/>
        <v>553709.81764958799</v>
      </c>
      <c r="I34" s="52">
        <f t="shared" si="3"/>
        <v>0</v>
      </c>
      <c r="J34" s="52"/>
      <c r="K34" s="129"/>
      <c r="L34" s="54">
        <f t="shared" si="32"/>
        <v>0</v>
      </c>
      <c r="M34" s="129"/>
      <c r="N34" s="54">
        <f t="shared" si="5"/>
        <v>0</v>
      </c>
      <c r="O34" s="54">
        <f t="shared" si="6"/>
        <v>0</v>
      </c>
      <c r="P34" s="1"/>
    </row>
    <row r="35" spans="2:16" ht="12.5">
      <c r="B35" s="7" t="str">
        <f t="shared" si="4"/>
        <v/>
      </c>
      <c r="C35" s="50">
        <f>IF(D11="","-",+C34+1)</f>
        <v>2033</v>
      </c>
      <c r="D35" s="55">
        <f>IF(F34+SUM(E$17:E34)=D$10,F34,D$10-SUM(E$17:E34))</f>
        <v>3383340.6474992922</v>
      </c>
      <c r="E35" s="377">
        <f t="shared" si="28"/>
        <v>139951.53439024391</v>
      </c>
      <c r="F35" s="55">
        <f t="shared" si="29"/>
        <v>3243389.1131090485</v>
      </c>
      <c r="G35" s="378">
        <f t="shared" si="30"/>
        <v>536941.55790877226</v>
      </c>
      <c r="H35" s="363">
        <f t="shared" si="31"/>
        <v>536941.55790877226</v>
      </c>
      <c r="I35" s="52">
        <f t="shared" si="3"/>
        <v>0</v>
      </c>
      <c r="J35" s="52"/>
      <c r="K35" s="129"/>
      <c r="L35" s="54">
        <f t="shared" si="32"/>
        <v>0</v>
      </c>
      <c r="M35" s="129"/>
      <c r="N35" s="54">
        <f t="shared" si="5"/>
        <v>0</v>
      </c>
      <c r="O35" s="54">
        <f t="shared" si="6"/>
        <v>0</v>
      </c>
      <c r="P35" s="1"/>
    </row>
    <row r="36" spans="2:16" ht="12.5">
      <c r="B36" s="7" t="str">
        <f t="shared" si="4"/>
        <v/>
      </c>
      <c r="C36" s="50">
        <f>IF(D11="","-",+C35+1)</f>
        <v>2034</v>
      </c>
      <c r="D36" s="55">
        <f>IF(F35+SUM(E$17:E35)=D$10,F35,D$10-SUM(E$17:E35))</f>
        <v>3243389.1131090485</v>
      </c>
      <c r="E36" s="377">
        <f t="shared" si="28"/>
        <v>139951.53439024391</v>
      </c>
      <c r="F36" s="55">
        <f t="shared" si="29"/>
        <v>3103437.5787188048</v>
      </c>
      <c r="G36" s="378">
        <f t="shared" si="30"/>
        <v>520173.29816795664</v>
      </c>
      <c r="H36" s="363">
        <f t="shared" si="31"/>
        <v>520173.29816795664</v>
      </c>
      <c r="I36" s="52">
        <f t="shared" si="3"/>
        <v>0</v>
      </c>
      <c r="J36" s="52"/>
      <c r="K36" s="129"/>
      <c r="L36" s="54">
        <f t="shared" si="32"/>
        <v>0</v>
      </c>
      <c r="M36" s="129"/>
      <c r="N36" s="54">
        <f t="shared" si="5"/>
        <v>0</v>
      </c>
      <c r="O36" s="54">
        <f t="shared" si="6"/>
        <v>0</v>
      </c>
      <c r="P36" s="1"/>
    </row>
    <row r="37" spans="2:16" ht="12.5">
      <c r="B37" s="7" t="str">
        <f t="shared" si="4"/>
        <v/>
      </c>
      <c r="C37" s="50">
        <f>IF(D11="","-",+C36+1)</f>
        <v>2035</v>
      </c>
      <c r="D37" s="55">
        <f>IF(F36+SUM(E$17:E36)=D$10,F36,D$10-SUM(E$17:E36))</f>
        <v>3103437.5787188048</v>
      </c>
      <c r="E37" s="377">
        <f t="shared" si="28"/>
        <v>139951.53439024391</v>
      </c>
      <c r="F37" s="55">
        <f t="shared" si="29"/>
        <v>2963486.0443285611</v>
      </c>
      <c r="G37" s="378">
        <f t="shared" si="30"/>
        <v>503405.03842714091</v>
      </c>
      <c r="H37" s="363">
        <f t="shared" si="31"/>
        <v>503405.03842714091</v>
      </c>
      <c r="I37" s="52">
        <f t="shared" si="3"/>
        <v>0</v>
      </c>
      <c r="J37" s="52"/>
      <c r="K37" s="129"/>
      <c r="L37" s="54">
        <f t="shared" si="32"/>
        <v>0</v>
      </c>
      <c r="M37" s="129"/>
      <c r="N37" s="54">
        <f t="shared" si="5"/>
        <v>0</v>
      </c>
      <c r="O37" s="54">
        <f t="shared" si="6"/>
        <v>0</v>
      </c>
      <c r="P37" s="1"/>
    </row>
    <row r="38" spans="2:16" ht="12.5">
      <c r="B38" s="7" t="str">
        <f t="shared" si="4"/>
        <v/>
      </c>
      <c r="C38" s="50">
        <f>IF(D11="","-",+C37+1)</f>
        <v>2036</v>
      </c>
      <c r="D38" s="55">
        <f>IF(F37+SUM(E$17:E37)=D$10,F37,D$10-SUM(E$17:E37))</f>
        <v>2963486.0443285611</v>
      </c>
      <c r="E38" s="377">
        <f t="shared" si="28"/>
        <v>139951.53439024391</v>
      </c>
      <c r="F38" s="55">
        <f t="shared" si="29"/>
        <v>2823534.5099383174</v>
      </c>
      <c r="G38" s="378">
        <f t="shared" si="30"/>
        <v>486636.7786863253</v>
      </c>
      <c r="H38" s="363">
        <f t="shared" si="31"/>
        <v>486636.7786863253</v>
      </c>
      <c r="I38" s="52">
        <f t="shared" si="3"/>
        <v>0</v>
      </c>
      <c r="J38" s="52"/>
      <c r="K38" s="129"/>
      <c r="L38" s="54">
        <f t="shared" si="32"/>
        <v>0</v>
      </c>
      <c r="M38" s="129"/>
      <c r="N38" s="54">
        <f t="shared" si="5"/>
        <v>0</v>
      </c>
      <c r="O38" s="54">
        <f t="shared" si="6"/>
        <v>0</v>
      </c>
      <c r="P38" s="1"/>
    </row>
    <row r="39" spans="2:16" ht="12.5">
      <c r="B39" s="7" t="str">
        <f t="shared" si="4"/>
        <v/>
      </c>
      <c r="C39" s="50">
        <f>IF(D11="","-",+C38+1)</f>
        <v>2037</v>
      </c>
      <c r="D39" s="55">
        <f>IF(F38+SUM(E$17:E38)=D$10,F38,D$10-SUM(E$17:E38))</f>
        <v>2823534.5099383174</v>
      </c>
      <c r="E39" s="377">
        <f t="shared" si="28"/>
        <v>139951.53439024391</v>
      </c>
      <c r="F39" s="55">
        <f t="shared" si="29"/>
        <v>2683582.9755480736</v>
      </c>
      <c r="G39" s="378">
        <f t="shared" si="30"/>
        <v>469868.51894550957</v>
      </c>
      <c r="H39" s="363">
        <f t="shared" si="31"/>
        <v>469868.51894550957</v>
      </c>
      <c r="I39" s="52">
        <f t="shared" si="3"/>
        <v>0</v>
      </c>
      <c r="J39" s="52"/>
      <c r="K39" s="129"/>
      <c r="L39" s="54">
        <f t="shared" si="32"/>
        <v>0</v>
      </c>
      <c r="M39" s="129"/>
      <c r="N39" s="54">
        <f t="shared" si="5"/>
        <v>0</v>
      </c>
      <c r="O39" s="54">
        <f t="shared" si="6"/>
        <v>0</v>
      </c>
      <c r="P39" s="1"/>
    </row>
    <row r="40" spans="2:16" ht="12.5">
      <c r="B40" s="7" t="str">
        <f t="shared" si="4"/>
        <v/>
      </c>
      <c r="C40" s="50">
        <f>IF(D11="","-",+C39+1)</f>
        <v>2038</v>
      </c>
      <c r="D40" s="55">
        <f>IF(F39+SUM(E$17:E39)=D$10,F39,D$10-SUM(E$17:E39))</f>
        <v>2683582.9755480736</v>
      </c>
      <c r="E40" s="377">
        <f t="shared" si="28"/>
        <v>139951.53439024391</v>
      </c>
      <c r="F40" s="55">
        <f t="shared" si="29"/>
        <v>2543631.4411578299</v>
      </c>
      <c r="G40" s="378">
        <f t="shared" si="30"/>
        <v>453100.25920469384</v>
      </c>
      <c r="H40" s="363">
        <f t="shared" si="31"/>
        <v>453100.25920469384</v>
      </c>
      <c r="I40" s="52">
        <f t="shared" si="3"/>
        <v>0</v>
      </c>
      <c r="J40" s="52"/>
      <c r="K40" s="129"/>
      <c r="L40" s="54">
        <f t="shared" si="32"/>
        <v>0</v>
      </c>
      <c r="M40" s="129"/>
      <c r="N40" s="54">
        <f t="shared" si="5"/>
        <v>0</v>
      </c>
      <c r="O40" s="54">
        <f t="shared" si="6"/>
        <v>0</v>
      </c>
      <c r="P40" s="1"/>
    </row>
    <row r="41" spans="2:16" ht="12.5">
      <c r="B41" s="7" t="str">
        <f t="shared" si="4"/>
        <v/>
      </c>
      <c r="C41" s="50">
        <f>IF(D11="","-",+C40+1)</f>
        <v>2039</v>
      </c>
      <c r="D41" s="55">
        <f>IF(F40+SUM(E$17:E40)=D$10,F40,D$10-SUM(E$17:E40))</f>
        <v>2543631.4411578299</v>
      </c>
      <c r="E41" s="377">
        <f t="shared" si="28"/>
        <v>139951.53439024391</v>
      </c>
      <c r="F41" s="55">
        <f t="shared" si="29"/>
        <v>2403679.9067675862</v>
      </c>
      <c r="G41" s="378">
        <f t="shared" si="30"/>
        <v>436331.99946387822</v>
      </c>
      <c r="H41" s="363">
        <f t="shared" si="31"/>
        <v>436331.99946387822</v>
      </c>
      <c r="I41" s="52">
        <f t="shared" si="3"/>
        <v>0</v>
      </c>
      <c r="J41" s="52"/>
      <c r="K41" s="129"/>
      <c r="L41" s="54">
        <f t="shared" si="32"/>
        <v>0</v>
      </c>
      <c r="M41" s="129"/>
      <c r="N41" s="54">
        <f t="shared" si="5"/>
        <v>0</v>
      </c>
      <c r="O41" s="54">
        <f t="shared" si="6"/>
        <v>0</v>
      </c>
      <c r="P41" s="1"/>
    </row>
    <row r="42" spans="2:16" ht="12.5">
      <c r="B42" s="7" t="str">
        <f t="shared" si="4"/>
        <v/>
      </c>
      <c r="C42" s="50">
        <f>IF(D11="","-",+C41+1)</f>
        <v>2040</v>
      </c>
      <c r="D42" s="55">
        <f>IF(F41+SUM(E$17:E41)=D$10,F41,D$10-SUM(E$17:E41))</f>
        <v>2403679.9067675862</v>
      </c>
      <c r="E42" s="377">
        <f t="shared" si="28"/>
        <v>139951.53439024391</v>
      </c>
      <c r="F42" s="55">
        <f t="shared" si="29"/>
        <v>2263728.3723773425</v>
      </c>
      <c r="G42" s="378">
        <f t="shared" si="30"/>
        <v>419563.73972306249</v>
      </c>
      <c r="H42" s="363">
        <f t="shared" si="31"/>
        <v>419563.73972306249</v>
      </c>
      <c r="I42" s="52">
        <f t="shared" si="3"/>
        <v>0</v>
      </c>
      <c r="J42" s="52"/>
      <c r="K42" s="129"/>
      <c r="L42" s="54">
        <f t="shared" si="32"/>
        <v>0</v>
      </c>
      <c r="M42" s="129"/>
      <c r="N42" s="54">
        <f t="shared" si="5"/>
        <v>0</v>
      </c>
      <c r="O42" s="54">
        <f t="shared" si="6"/>
        <v>0</v>
      </c>
      <c r="P42" s="1"/>
    </row>
    <row r="43" spans="2:16" ht="12.5">
      <c r="B43" s="7" t="str">
        <f t="shared" si="4"/>
        <v/>
      </c>
      <c r="C43" s="50">
        <f>IF(D11="","-",+C42+1)</f>
        <v>2041</v>
      </c>
      <c r="D43" s="55">
        <f>IF(F42+SUM(E$17:E42)=D$10,F42,D$10-SUM(E$17:E42))</f>
        <v>2263728.3723773425</v>
      </c>
      <c r="E43" s="377">
        <f t="shared" si="28"/>
        <v>139951.53439024391</v>
      </c>
      <c r="F43" s="55">
        <f t="shared" si="29"/>
        <v>2123776.8379870988</v>
      </c>
      <c r="G43" s="378">
        <f t="shared" si="30"/>
        <v>402795.47998224688</v>
      </c>
      <c r="H43" s="363">
        <f t="shared" si="31"/>
        <v>402795.47998224688</v>
      </c>
      <c r="I43" s="52">
        <f t="shared" si="3"/>
        <v>0</v>
      </c>
      <c r="J43" s="52"/>
      <c r="K43" s="129"/>
      <c r="L43" s="54">
        <f t="shared" si="32"/>
        <v>0</v>
      </c>
      <c r="M43" s="129"/>
      <c r="N43" s="54">
        <f t="shared" si="5"/>
        <v>0</v>
      </c>
      <c r="O43" s="54">
        <f t="shared" si="6"/>
        <v>0</v>
      </c>
      <c r="P43" s="1"/>
    </row>
    <row r="44" spans="2:16" ht="12.5">
      <c r="B44" s="7" t="str">
        <f t="shared" si="4"/>
        <v/>
      </c>
      <c r="C44" s="50">
        <f>IF(D11="","-",+C43+1)</f>
        <v>2042</v>
      </c>
      <c r="D44" s="55">
        <f>IF(F43+SUM(E$17:E43)=D$10,F43,D$10-SUM(E$17:E43))</f>
        <v>2123776.8379870988</v>
      </c>
      <c r="E44" s="377">
        <f t="shared" si="28"/>
        <v>139951.53439024391</v>
      </c>
      <c r="F44" s="55">
        <f t="shared" si="29"/>
        <v>1983825.3035968549</v>
      </c>
      <c r="G44" s="378">
        <f t="shared" si="30"/>
        <v>386027.22024143115</v>
      </c>
      <c r="H44" s="363">
        <f t="shared" si="31"/>
        <v>386027.22024143115</v>
      </c>
      <c r="I44" s="52">
        <f t="shared" si="3"/>
        <v>0</v>
      </c>
      <c r="J44" s="52"/>
      <c r="K44" s="129"/>
      <c r="L44" s="54">
        <f t="shared" si="32"/>
        <v>0</v>
      </c>
      <c r="M44" s="129"/>
      <c r="N44" s="54">
        <f t="shared" si="5"/>
        <v>0</v>
      </c>
      <c r="O44" s="54">
        <f t="shared" si="6"/>
        <v>0</v>
      </c>
      <c r="P44" s="1"/>
    </row>
    <row r="45" spans="2:16" ht="12.5">
      <c r="B45" s="7" t="str">
        <f t="shared" si="4"/>
        <v/>
      </c>
      <c r="C45" s="50">
        <f>IF(D11="","-",+C44+1)</f>
        <v>2043</v>
      </c>
      <c r="D45" s="55">
        <f>IF(F44+SUM(E$17:E44)=D$10,F44,D$10-SUM(E$17:E44))</f>
        <v>1983825.3035968549</v>
      </c>
      <c r="E45" s="377">
        <f t="shared" si="28"/>
        <v>139951.53439024391</v>
      </c>
      <c r="F45" s="55">
        <f t="shared" si="29"/>
        <v>1843873.769206611</v>
      </c>
      <c r="G45" s="378">
        <f t="shared" si="30"/>
        <v>369258.96050061542</v>
      </c>
      <c r="H45" s="363">
        <f t="shared" si="31"/>
        <v>369258.96050061542</v>
      </c>
      <c r="I45" s="52">
        <f t="shared" si="3"/>
        <v>0</v>
      </c>
      <c r="J45" s="52"/>
      <c r="K45" s="129"/>
      <c r="L45" s="54">
        <f t="shared" si="32"/>
        <v>0</v>
      </c>
      <c r="M45" s="129"/>
      <c r="N45" s="54">
        <f t="shared" si="5"/>
        <v>0</v>
      </c>
      <c r="O45" s="54">
        <f t="shared" si="6"/>
        <v>0</v>
      </c>
      <c r="P45" s="1"/>
    </row>
    <row r="46" spans="2:16" ht="12.5">
      <c r="B46" s="7" t="str">
        <f t="shared" si="4"/>
        <v/>
      </c>
      <c r="C46" s="50">
        <f>IF(D11="","-",+C45+1)</f>
        <v>2044</v>
      </c>
      <c r="D46" s="55">
        <f>IF(F45+SUM(E$17:E45)=D$10,F45,D$10-SUM(E$17:E45))</f>
        <v>1843873.769206611</v>
      </c>
      <c r="E46" s="377">
        <f t="shared" si="28"/>
        <v>139951.53439024391</v>
      </c>
      <c r="F46" s="55">
        <f t="shared" si="29"/>
        <v>1703922.234816367</v>
      </c>
      <c r="G46" s="378">
        <f t="shared" si="30"/>
        <v>352490.70075979974</v>
      </c>
      <c r="H46" s="363">
        <f t="shared" si="31"/>
        <v>352490.70075979974</v>
      </c>
      <c r="I46" s="52">
        <f t="shared" si="3"/>
        <v>0</v>
      </c>
      <c r="J46" s="52"/>
      <c r="K46" s="129"/>
      <c r="L46" s="54">
        <f t="shared" si="32"/>
        <v>0</v>
      </c>
      <c r="M46" s="129"/>
      <c r="N46" s="54">
        <f t="shared" si="5"/>
        <v>0</v>
      </c>
      <c r="O46" s="54">
        <f t="shared" si="6"/>
        <v>0</v>
      </c>
      <c r="P46" s="1"/>
    </row>
    <row r="47" spans="2:16" ht="12.5">
      <c r="B47" s="7" t="str">
        <f t="shared" si="4"/>
        <v/>
      </c>
      <c r="C47" s="50">
        <f>IF(D11="","-",+C46+1)</f>
        <v>2045</v>
      </c>
      <c r="D47" s="55">
        <f>IF(F46+SUM(E$17:E46)=D$10,F46,D$10-SUM(E$17:E46))</f>
        <v>1703922.234816367</v>
      </c>
      <c r="E47" s="377">
        <f t="shared" si="28"/>
        <v>139951.53439024391</v>
      </c>
      <c r="F47" s="55">
        <f t="shared" si="29"/>
        <v>1563970.7004261231</v>
      </c>
      <c r="G47" s="378">
        <f t="shared" si="30"/>
        <v>335722.44101898401</v>
      </c>
      <c r="H47" s="363">
        <f t="shared" si="31"/>
        <v>335722.44101898401</v>
      </c>
      <c r="I47" s="52">
        <f t="shared" si="3"/>
        <v>0</v>
      </c>
      <c r="J47" s="52"/>
      <c r="K47" s="129"/>
      <c r="L47" s="54">
        <f t="shared" si="32"/>
        <v>0</v>
      </c>
      <c r="M47" s="129"/>
      <c r="N47" s="54">
        <f t="shared" si="5"/>
        <v>0</v>
      </c>
      <c r="O47" s="54">
        <f t="shared" si="6"/>
        <v>0</v>
      </c>
      <c r="P47" s="1"/>
    </row>
    <row r="48" spans="2:16" ht="12.5">
      <c r="B48" s="7" t="str">
        <f t="shared" si="4"/>
        <v/>
      </c>
      <c r="C48" s="50">
        <f>IF(D11="","-",+C47+1)</f>
        <v>2046</v>
      </c>
      <c r="D48" s="55">
        <f>IF(F47+SUM(E$17:E47)=D$10,F47,D$10-SUM(E$17:E47))</f>
        <v>1563970.7004261231</v>
      </c>
      <c r="E48" s="377">
        <f t="shared" si="28"/>
        <v>139951.53439024391</v>
      </c>
      <c r="F48" s="55">
        <f t="shared" si="29"/>
        <v>1424019.1660358792</v>
      </c>
      <c r="G48" s="378">
        <f t="shared" si="30"/>
        <v>318954.18127816834</v>
      </c>
      <c r="H48" s="363">
        <f t="shared" si="31"/>
        <v>318954.18127816834</v>
      </c>
      <c r="I48" s="52">
        <f t="shared" si="3"/>
        <v>0</v>
      </c>
      <c r="J48" s="52"/>
      <c r="K48" s="129"/>
      <c r="L48" s="54">
        <f t="shared" si="32"/>
        <v>0</v>
      </c>
      <c r="M48" s="129"/>
      <c r="N48" s="54">
        <f t="shared" si="5"/>
        <v>0</v>
      </c>
      <c r="O48" s="54">
        <f t="shared" si="6"/>
        <v>0</v>
      </c>
      <c r="P48" s="1"/>
    </row>
    <row r="49" spans="2:16" ht="12.5">
      <c r="B49" s="7" t="str">
        <f t="shared" si="4"/>
        <v/>
      </c>
      <c r="C49" s="50">
        <f>IF(D11="","-",+C48+1)</f>
        <v>2047</v>
      </c>
      <c r="D49" s="55">
        <f>IF(F48+SUM(E$17:E48)=D$10,F48,D$10-SUM(E$17:E48))</f>
        <v>1424019.1660358792</v>
      </c>
      <c r="E49" s="377">
        <f t="shared" si="28"/>
        <v>139951.53439024391</v>
      </c>
      <c r="F49" s="55">
        <f t="shared" si="29"/>
        <v>1284067.6316456352</v>
      </c>
      <c r="G49" s="378">
        <f t="shared" si="30"/>
        <v>302185.92153735261</v>
      </c>
      <c r="H49" s="363">
        <f t="shared" si="31"/>
        <v>302185.92153735261</v>
      </c>
      <c r="I49" s="52">
        <f t="shared" si="3"/>
        <v>0</v>
      </c>
      <c r="J49" s="52"/>
      <c r="K49" s="129"/>
      <c r="L49" s="54">
        <f t="shared" si="32"/>
        <v>0</v>
      </c>
      <c r="M49" s="129"/>
      <c r="N49" s="54">
        <f t="shared" si="5"/>
        <v>0</v>
      </c>
      <c r="O49" s="54">
        <f t="shared" si="6"/>
        <v>0</v>
      </c>
      <c r="P49" s="1"/>
    </row>
    <row r="50" spans="2:16" ht="12.5">
      <c r="B50" s="7" t="str">
        <f t="shared" si="4"/>
        <v/>
      </c>
      <c r="C50" s="50">
        <f>IF(D11="","-",+C49+1)</f>
        <v>2048</v>
      </c>
      <c r="D50" s="55">
        <f>IF(F49+SUM(E$17:E49)=D$10,F49,D$10-SUM(E$17:E49))</f>
        <v>1284067.6316456352</v>
      </c>
      <c r="E50" s="377">
        <f t="shared" si="28"/>
        <v>139951.53439024391</v>
      </c>
      <c r="F50" s="55">
        <f t="shared" si="29"/>
        <v>1144116.0972553913</v>
      </c>
      <c r="G50" s="378">
        <f t="shared" si="30"/>
        <v>285417.66179653694</v>
      </c>
      <c r="H50" s="363">
        <f t="shared" si="31"/>
        <v>285417.66179653694</v>
      </c>
      <c r="I50" s="52">
        <f t="shared" si="3"/>
        <v>0</v>
      </c>
      <c r="J50" s="52"/>
      <c r="K50" s="129"/>
      <c r="L50" s="54">
        <f t="shared" si="32"/>
        <v>0</v>
      </c>
      <c r="M50" s="129"/>
      <c r="N50" s="54">
        <f t="shared" si="5"/>
        <v>0</v>
      </c>
      <c r="O50" s="54">
        <f t="shared" si="6"/>
        <v>0</v>
      </c>
      <c r="P50" s="1"/>
    </row>
    <row r="51" spans="2:16" ht="12.5">
      <c r="B51" s="7" t="str">
        <f t="shared" si="4"/>
        <v/>
      </c>
      <c r="C51" s="50">
        <f>IF(D11="","-",+C50+1)</f>
        <v>2049</v>
      </c>
      <c r="D51" s="55">
        <f>IF(F50+SUM(E$17:E50)=D$10,F50,D$10-SUM(E$17:E50))</f>
        <v>1144116.0972553913</v>
      </c>
      <c r="E51" s="377">
        <f t="shared" si="28"/>
        <v>139951.53439024391</v>
      </c>
      <c r="F51" s="55">
        <f t="shared" si="29"/>
        <v>1004164.5628651474</v>
      </c>
      <c r="G51" s="378">
        <f t="shared" ref="G51:G72" si="33">+I$12*((D51+F51)/2)+E51</f>
        <v>268649.40205572121</v>
      </c>
      <c r="H51" s="363">
        <f t="shared" ref="H51:H72" si="34">+I$13*((D51+F51)/2)+E51</f>
        <v>268649.40205572121</v>
      </c>
      <c r="I51" s="52">
        <f t="shared" si="3"/>
        <v>0</v>
      </c>
      <c r="J51" s="52"/>
      <c r="K51" s="129"/>
      <c r="L51" s="54">
        <f t="shared" si="32"/>
        <v>0</v>
      </c>
      <c r="M51" s="129"/>
      <c r="N51" s="54">
        <f t="shared" si="5"/>
        <v>0</v>
      </c>
      <c r="O51" s="54">
        <f t="shared" si="6"/>
        <v>0</v>
      </c>
      <c r="P51" s="1"/>
    </row>
    <row r="52" spans="2:16" ht="12.5">
      <c r="B52" s="7" t="str">
        <f t="shared" si="4"/>
        <v/>
      </c>
      <c r="C52" s="50">
        <f>IF(D11="","-",+C51+1)</f>
        <v>2050</v>
      </c>
      <c r="D52" s="55">
        <f>IF(F51+SUM(E$17:E51)=D$10,F51,D$10-SUM(E$17:E51))</f>
        <v>1004164.5628651474</v>
      </c>
      <c r="E52" s="377">
        <f t="shared" si="28"/>
        <v>139951.53439024391</v>
      </c>
      <c r="F52" s="55">
        <f t="shared" si="29"/>
        <v>864213.02847490343</v>
      </c>
      <c r="G52" s="378">
        <f t="shared" si="33"/>
        <v>251881.1423149055</v>
      </c>
      <c r="H52" s="363">
        <f t="shared" si="34"/>
        <v>251881.1423149055</v>
      </c>
      <c r="I52" s="52">
        <f t="shared" si="3"/>
        <v>0</v>
      </c>
      <c r="J52" s="52"/>
      <c r="K52" s="129"/>
      <c r="L52" s="54">
        <f t="shared" si="32"/>
        <v>0</v>
      </c>
      <c r="M52" s="129"/>
      <c r="N52" s="54">
        <f t="shared" si="5"/>
        <v>0</v>
      </c>
      <c r="O52" s="54">
        <f t="shared" si="6"/>
        <v>0</v>
      </c>
      <c r="P52" s="1"/>
    </row>
    <row r="53" spans="2:16" ht="12.5">
      <c r="B53" s="7" t="str">
        <f t="shared" si="4"/>
        <v/>
      </c>
      <c r="C53" s="50">
        <f>IF(D11="","-",+C52+1)</f>
        <v>2051</v>
      </c>
      <c r="D53" s="55">
        <f>IF(F52+SUM(E$17:E52)=D$10,F52,D$10-SUM(E$17:E52))</f>
        <v>864213.02847490343</v>
      </c>
      <c r="E53" s="377">
        <f t="shared" si="28"/>
        <v>139951.53439024391</v>
      </c>
      <c r="F53" s="55">
        <f t="shared" si="29"/>
        <v>724261.4940846595</v>
      </c>
      <c r="G53" s="378">
        <f t="shared" si="33"/>
        <v>235112.8825740898</v>
      </c>
      <c r="H53" s="363">
        <f t="shared" si="34"/>
        <v>235112.8825740898</v>
      </c>
      <c r="I53" s="52">
        <f t="shared" si="3"/>
        <v>0</v>
      </c>
      <c r="J53" s="52"/>
      <c r="K53" s="129"/>
      <c r="L53" s="54">
        <f t="shared" si="32"/>
        <v>0</v>
      </c>
      <c r="M53" s="129"/>
      <c r="N53" s="54">
        <f t="shared" si="5"/>
        <v>0</v>
      </c>
      <c r="O53" s="54">
        <f t="shared" si="6"/>
        <v>0</v>
      </c>
      <c r="P53" s="1"/>
    </row>
    <row r="54" spans="2:16" ht="12.5">
      <c r="B54" s="7" t="str">
        <f t="shared" si="4"/>
        <v/>
      </c>
      <c r="C54" s="50">
        <f>IF(D11="","-",+C53+1)</f>
        <v>2052</v>
      </c>
      <c r="D54" s="55">
        <f>IF(F53+SUM(E$17:E53)=D$10,F53,D$10-SUM(E$17:E53))</f>
        <v>724261.4940846595</v>
      </c>
      <c r="E54" s="377">
        <f t="shared" si="28"/>
        <v>139951.53439024391</v>
      </c>
      <c r="F54" s="55">
        <f t="shared" si="29"/>
        <v>584309.95969441556</v>
      </c>
      <c r="G54" s="378">
        <f t="shared" si="33"/>
        <v>218344.62283327407</v>
      </c>
      <c r="H54" s="363">
        <f t="shared" si="34"/>
        <v>218344.62283327407</v>
      </c>
      <c r="I54" s="52">
        <f t="shared" si="3"/>
        <v>0</v>
      </c>
      <c r="J54" s="52"/>
      <c r="K54" s="129"/>
      <c r="L54" s="54">
        <f t="shared" si="32"/>
        <v>0</v>
      </c>
      <c r="M54" s="129"/>
      <c r="N54" s="54">
        <f t="shared" si="5"/>
        <v>0</v>
      </c>
      <c r="O54" s="54">
        <f t="shared" si="6"/>
        <v>0</v>
      </c>
      <c r="P54" s="1"/>
    </row>
    <row r="55" spans="2:16" ht="12.5">
      <c r="B55" s="7" t="str">
        <f t="shared" si="4"/>
        <v/>
      </c>
      <c r="C55" s="50">
        <f>IF(D11="","-",+C54+1)</f>
        <v>2053</v>
      </c>
      <c r="D55" s="55">
        <f>IF(F54+SUM(E$17:E54)=D$10,F54,D$10-SUM(E$17:E54))</f>
        <v>584309.95969441556</v>
      </c>
      <c r="E55" s="377">
        <f t="shared" si="28"/>
        <v>139951.53439024391</v>
      </c>
      <c r="F55" s="55">
        <f t="shared" si="29"/>
        <v>444358.42530417163</v>
      </c>
      <c r="G55" s="378">
        <f t="shared" si="33"/>
        <v>201576.36309245837</v>
      </c>
      <c r="H55" s="363">
        <f t="shared" si="34"/>
        <v>201576.36309245837</v>
      </c>
      <c r="I55" s="52">
        <f t="shared" si="3"/>
        <v>0</v>
      </c>
      <c r="J55" s="52"/>
      <c r="K55" s="129"/>
      <c r="L55" s="54">
        <f t="shared" si="32"/>
        <v>0</v>
      </c>
      <c r="M55" s="129"/>
      <c r="N55" s="54">
        <f t="shared" si="5"/>
        <v>0</v>
      </c>
      <c r="O55" s="54">
        <f t="shared" si="6"/>
        <v>0</v>
      </c>
      <c r="P55" s="1"/>
    </row>
    <row r="56" spans="2:16" ht="12.5">
      <c r="B56" s="7" t="str">
        <f t="shared" si="4"/>
        <v/>
      </c>
      <c r="C56" s="50">
        <f>IF(D11="","-",+C55+1)</f>
        <v>2054</v>
      </c>
      <c r="D56" s="55">
        <f>IF(F55+SUM(E$17:E55)=D$10,F55,D$10-SUM(E$17:E55))</f>
        <v>444358.42530417163</v>
      </c>
      <c r="E56" s="377">
        <f t="shared" si="28"/>
        <v>139951.53439024391</v>
      </c>
      <c r="F56" s="55">
        <f t="shared" si="29"/>
        <v>304406.89091392769</v>
      </c>
      <c r="G56" s="378">
        <f t="shared" si="33"/>
        <v>184808.10335164267</v>
      </c>
      <c r="H56" s="363">
        <f t="shared" si="34"/>
        <v>184808.10335164267</v>
      </c>
      <c r="I56" s="52">
        <f t="shared" si="3"/>
        <v>0</v>
      </c>
      <c r="J56" s="52"/>
      <c r="K56" s="129"/>
      <c r="L56" s="54">
        <f t="shared" si="32"/>
        <v>0</v>
      </c>
      <c r="M56" s="129"/>
      <c r="N56" s="54">
        <f t="shared" si="5"/>
        <v>0</v>
      </c>
      <c r="O56" s="54">
        <f t="shared" si="6"/>
        <v>0</v>
      </c>
      <c r="P56" s="1"/>
    </row>
    <row r="57" spans="2:16" ht="12.5">
      <c r="B57" s="7" t="str">
        <f t="shared" si="4"/>
        <v/>
      </c>
      <c r="C57" s="50">
        <f>IF(D11="","-",+C56+1)</f>
        <v>2055</v>
      </c>
      <c r="D57" s="55">
        <f>IF(F56+SUM(E$17:E56)=D$10,F56,D$10-SUM(E$17:E56))</f>
        <v>304406.89091392769</v>
      </c>
      <c r="E57" s="377">
        <f t="shared" si="28"/>
        <v>139951.53439024391</v>
      </c>
      <c r="F57" s="55">
        <f t="shared" si="29"/>
        <v>164455.35652368379</v>
      </c>
      <c r="G57" s="378">
        <f t="shared" si="33"/>
        <v>168039.84361082697</v>
      </c>
      <c r="H57" s="363">
        <f t="shared" si="34"/>
        <v>168039.84361082697</v>
      </c>
      <c r="I57" s="52">
        <f t="shared" si="3"/>
        <v>0</v>
      </c>
      <c r="J57" s="52"/>
      <c r="K57" s="129"/>
      <c r="L57" s="54">
        <f t="shared" si="32"/>
        <v>0</v>
      </c>
      <c r="M57" s="129"/>
      <c r="N57" s="54">
        <f t="shared" si="5"/>
        <v>0</v>
      </c>
      <c r="O57" s="54">
        <f t="shared" si="6"/>
        <v>0</v>
      </c>
      <c r="P57" s="1"/>
    </row>
    <row r="58" spans="2:16" ht="12.5">
      <c r="B58" s="7" t="str">
        <f t="shared" si="4"/>
        <v/>
      </c>
      <c r="C58" s="50">
        <f>IF(D11="","-",+C57+1)</f>
        <v>2056</v>
      </c>
      <c r="D58" s="55">
        <f>IF(F57+SUM(E$17:E57)=D$10,F57,D$10-SUM(E$17:E57))</f>
        <v>164455.35652368379</v>
      </c>
      <c r="E58" s="377">
        <f t="shared" si="28"/>
        <v>139951.53439024391</v>
      </c>
      <c r="F58" s="55">
        <f t="shared" si="29"/>
        <v>24503.822133439884</v>
      </c>
      <c r="G58" s="378">
        <f t="shared" si="33"/>
        <v>151271.58387001127</v>
      </c>
      <c r="H58" s="363">
        <f t="shared" si="34"/>
        <v>151271.58387001127</v>
      </c>
      <c r="I58" s="52">
        <f t="shared" si="3"/>
        <v>0</v>
      </c>
      <c r="J58" s="52"/>
      <c r="K58" s="129"/>
      <c r="L58" s="54">
        <f t="shared" si="32"/>
        <v>0</v>
      </c>
      <c r="M58" s="129"/>
      <c r="N58" s="54">
        <f t="shared" si="5"/>
        <v>0</v>
      </c>
      <c r="O58" s="54">
        <f t="shared" si="6"/>
        <v>0</v>
      </c>
      <c r="P58" s="1"/>
    </row>
    <row r="59" spans="2:16" ht="12.5">
      <c r="B59" s="7" t="str">
        <f t="shared" si="4"/>
        <v/>
      </c>
      <c r="C59" s="50">
        <f>IF(D11="","-",+C58+1)</f>
        <v>2057</v>
      </c>
      <c r="D59" s="55">
        <f>IF(F58+SUM(E$17:E58)=D$10,F58,D$10-SUM(E$17:E58))</f>
        <v>24503.822133439884</v>
      </c>
      <c r="E59" s="377">
        <f t="shared" si="28"/>
        <v>24503.822133439884</v>
      </c>
      <c r="F59" s="55">
        <f t="shared" si="29"/>
        <v>0</v>
      </c>
      <c r="G59" s="378">
        <f t="shared" si="33"/>
        <v>25971.781938119639</v>
      </c>
      <c r="H59" s="363">
        <f t="shared" si="34"/>
        <v>25971.781938119639</v>
      </c>
      <c r="I59" s="52">
        <f t="shared" si="3"/>
        <v>0</v>
      </c>
      <c r="J59" s="52"/>
      <c r="K59" s="129"/>
      <c r="L59" s="54">
        <f t="shared" si="32"/>
        <v>0</v>
      </c>
      <c r="M59" s="129"/>
      <c r="N59" s="54">
        <f t="shared" si="5"/>
        <v>0</v>
      </c>
      <c r="O59" s="54">
        <f t="shared" si="6"/>
        <v>0</v>
      </c>
      <c r="P59" s="1"/>
    </row>
    <row r="60" spans="2:16" ht="12.5">
      <c r="B60" s="7" t="str">
        <f t="shared" si="4"/>
        <v/>
      </c>
      <c r="C60" s="50">
        <f>IF(D11="","-",+C59+1)</f>
        <v>2058</v>
      </c>
      <c r="D60" s="55">
        <f>IF(F59+SUM(E$17:E59)=D$10,F59,D$10-SUM(E$17:E59))</f>
        <v>0</v>
      </c>
      <c r="E60" s="377">
        <f t="shared" si="28"/>
        <v>0</v>
      </c>
      <c r="F60" s="55">
        <f t="shared" si="29"/>
        <v>0</v>
      </c>
      <c r="G60" s="378">
        <f t="shared" si="33"/>
        <v>0</v>
      </c>
      <c r="H60" s="363">
        <f t="shared" si="34"/>
        <v>0</v>
      </c>
      <c r="I60" s="52">
        <f t="shared" si="3"/>
        <v>0</v>
      </c>
      <c r="J60" s="52"/>
      <c r="K60" s="129"/>
      <c r="L60" s="54">
        <f t="shared" si="32"/>
        <v>0</v>
      </c>
      <c r="M60" s="129"/>
      <c r="N60" s="54">
        <f t="shared" si="5"/>
        <v>0</v>
      </c>
      <c r="O60" s="54">
        <f t="shared" si="6"/>
        <v>0</v>
      </c>
      <c r="P60" s="1"/>
    </row>
    <row r="61" spans="2:16" ht="12.5">
      <c r="B61" s="7" t="str">
        <f t="shared" si="4"/>
        <v/>
      </c>
      <c r="C61" s="50">
        <f>IF(D11="","-",+C60+1)</f>
        <v>2059</v>
      </c>
      <c r="D61" s="55">
        <f>IF(F60+SUM(E$17:E60)=D$10,F60,D$10-SUM(E$17:E60))</f>
        <v>0</v>
      </c>
      <c r="E61" s="377">
        <f t="shared" si="28"/>
        <v>0</v>
      </c>
      <c r="F61" s="55">
        <f t="shared" si="29"/>
        <v>0</v>
      </c>
      <c r="G61" s="378">
        <f t="shared" si="33"/>
        <v>0</v>
      </c>
      <c r="H61" s="363">
        <f t="shared" si="34"/>
        <v>0</v>
      </c>
      <c r="I61" s="52">
        <f t="shared" si="3"/>
        <v>0</v>
      </c>
      <c r="J61" s="52"/>
      <c r="K61" s="129"/>
      <c r="L61" s="54">
        <f t="shared" si="32"/>
        <v>0</v>
      </c>
      <c r="M61" s="129"/>
      <c r="N61" s="54">
        <f t="shared" si="5"/>
        <v>0</v>
      </c>
      <c r="O61" s="54">
        <f t="shared" si="6"/>
        <v>0</v>
      </c>
      <c r="P61" s="1"/>
    </row>
    <row r="62" spans="2:16" ht="12.5">
      <c r="B62" s="7" t="str">
        <f t="shared" si="4"/>
        <v/>
      </c>
      <c r="C62" s="50">
        <f>IF(D11="","-",+C61+1)</f>
        <v>2060</v>
      </c>
      <c r="D62" s="55">
        <f>IF(F61+SUM(E$17:E61)=D$10,F61,D$10-SUM(E$17:E61))</f>
        <v>0</v>
      </c>
      <c r="E62" s="377">
        <f t="shared" si="28"/>
        <v>0</v>
      </c>
      <c r="F62" s="55">
        <f t="shared" si="29"/>
        <v>0</v>
      </c>
      <c r="G62" s="378">
        <f t="shared" si="33"/>
        <v>0</v>
      </c>
      <c r="H62" s="363">
        <f t="shared" si="34"/>
        <v>0</v>
      </c>
      <c r="I62" s="52">
        <f t="shared" si="3"/>
        <v>0</v>
      </c>
      <c r="J62" s="52"/>
      <c r="K62" s="129"/>
      <c r="L62" s="54">
        <f t="shared" si="32"/>
        <v>0</v>
      </c>
      <c r="M62" s="129"/>
      <c r="N62" s="54">
        <f t="shared" si="5"/>
        <v>0</v>
      </c>
      <c r="O62" s="54">
        <f t="shared" si="6"/>
        <v>0</v>
      </c>
      <c r="P62" s="1"/>
    </row>
    <row r="63" spans="2:16" ht="12.5">
      <c r="B63" s="7" t="str">
        <f t="shared" si="4"/>
        <v/>
      </c>
      <c r="C63" s="50">
        <f>IF(D11="","-",+C62+1)</f>
        <v>2061</v>
      </c>
      <c r="D63" s="55">
        <f>IF(F62+SUM(E$17:E62)=D$10,F62,D$10-SUM(E$17:E62))</f>
        <v>0</v>
      </c>
      <c r="E63" s="377">
        <f t="shared" si="28"/>
        <v>0</v>
      </c>
      <c r="F63" s="55">
        <f t="shared" si="29"/>
        <v>0</v>
      </c>
      <c r="G63" s="378">
        <f t="shared" si="33"/>
        <v>0</v>
      </c>
      <c r="H63" s="363">
        <f t="shared" si="34"/>
        <v>0</v>
      </c>
      <c r="I63" s="52">
        <f t="shared" si="3"/>
        <v>0</v>
      </c>
      <c r="J63" s="52"/>
      <c r="K63" s="129"/>
      <c r="L63" s="54">
        <f t="shared" si="32"/>
        <v>0</v>
      </c>
      <c r="M63" s="129"/>
      <c r="N63" s="54">
        <f t="shared" si="5"/>
        <v>0</v>
      </c>
      <c r="O63" s="54">
        <f t="shared" si="6"/>
        <v>0</v>
      </c>
      <c r="P63" s="1"/>
    </row>
    <row r="64" spans="2:16" ht="12.5">
      <c r="B64" s="7" t="str">
        <f t="shared" si="4"/>
        <v/>
      </c>
      <c r="C64" s="50">
        <f>IF(D11="","-",+C63+1)</f>
        <v>2062</v>
      </c>
      <c r="D64" s="55">
        <f>IF(F63+SUM(E$17:E63)=D$10,F63,D$10-SUM(E$17:E63))</f>
        <v>0</v>
      </c>
      <c r="E64" s="377">
        <f t="shared" si="28"/>
        <v>0</v>
      </c>
      <c r="F64" s="55">
        <f t="shared" si="29"/>
        <v>0</v>
      </c>
      <c r="G64" s="378">
        <f t="shared" si="33"/>
        <v>0</v>
      </c>
      <c r="H64" s="363">
        <f t="shared" si="34"/>
        <v>0</v>
      </c>
      <c r="I64" s="52">
        <f t="shared" si="3"/>
        <v>0</v>
      </c>
      <c r="J64" s="52"/>
      <c r="K64" s="129"/>
      <c r="L64" s="54">
        <f t="shared" si="32"/>
        <v>0</v>
      </c>
      <c r="M64" s="129"/>
      <c r="N64" s="54">
        <f t="shared" si="5"/>
        <v>0</v>
      </c>
      <c r="O64" s="54">
        <f t="shared" si="6"/>
        <v>0</v>
      </c>
      <c r="P64" s="1"/>
    </row>
    <row r="65" spans="2:16" ht="12.5">
      <c r="B65" s="7" t="str">
        <f t="shared" si="4"/>
        <v/>
      </c>
      <c r="C65" s="50">
        <f>IF(D11="","-",+C64+1)</f>
        <v>2063</v>
      </c>
      <c r="D65" s="55">
        <f>IF(F64+SUM(E$17:E64)=D$10,F64,D$10-SUM(E$17:E64))</f>
        <v>0</v>
      </c>
      <c r="E65" s="377">
        <f t="shared" si="28"/>
        <v>0</v>
      </c>
      <c r="F65" s="55">
        <f t="shared" si="29"/>
        <v>0</v>
      </c>
      <c r="G65" s="378">
        <f t="shared" si="33"/>
        <v>0</v>
      </c>
      <c r="H65" s="363">
        <f t="shared" si="34"/>
        <v>0</v>
      </c>
      <c r="I65" s="52">
        <f t="shared" si="3"/>
        <v>0</v>
      </c>
      <c r="J65" s="52"/>
      <c r="K65" s="129"/>
      <c r="L65" s="54">
        <f t="shared" si="32"/>
        <v>0</v>
      </c>
      <c r="M65" s="129"/>
      <c r="N65" s="54">
        <f t="shared" si="5"/>
        <v>0</v>
      </c>
      <c r="O65" s="54">
        <f t="shared" si="6"/>
        <v>0</v>
      </c>
      <c r="P65" s="1"/>
    </row>
    <row r="66" spans="2:16" ht="12.5">
      <c r="B66" s="7" t="str">
        <f t="shared" si="4"/>
        <v/>
      </c>
      <c r="C66" s="50">
        <f>IF(D11="","-",+C65+1)</f>
        <v>2064</v>
      </c>
      <c r="D66" s="55">
        <f>IF(F65+SUM(E$17:E65)=D$10,F65,D$10-SUM(E$17:E65))</f>
        <v>0</v>
      </c>
      <c r="E66" s="377">
        <f t="shared" si="28"/>
        <v>0</v>
      </c>
      <c r="F66" s="55">
        <f t="shared" si="29"/>
        <v>0</v>
      </c>
      <c r="G66" s="378">
        <f t="shared" si="33"/>
        <v>0</v>
      </c>
      <c r="H66" s="363">
        <f t="shared" si="34"/>
        <v>0</v>
      </c>
      <c r="I66" s="52">
        <f t="shared" si="3"/>
        <v>0</v>
      </c>
      <c r="J66" s="52"/>
      <c r="K66" s="129"/>
      <c r="L66" s="54">
        <f t="shared" si="32"/>
        <v>0</v>
      </c>
      <c r="M66" s="129"/>
      <c r="N66" s="54">
        <f t="shared" si="5"/>
        <v>0</v>
      </c>
      <c r="O66" s="54">
        <f t="shared" si="6"/>
        <v>0</v>
      </c>
      <c r="P66" s="1"/>
    </row>
    <row r="67" spans="2:16" ht="12.5">
      <c r="B67" s="7" t="str">
        <f t="shared" si="4"/>
        <v/>
      </c>
      <c r="C67" s="50">
        <f>IF(D11="","-",+C66+1)</f>
        <v>2065</v>
      </c>
      <c r="D67" s="55">
        <f>IF(F66+SUM(E$17:E66)=D$10,F66,D$10-SUM(E$17:E66))</f>
        <v>0</v>
      </c>
      <c r="E67" s="377">
        <f t="shared" si="28"/>
        <v>0</v>
      </c>
      <c r="F67" s="55">
        <f t="shared" si="29"/>
        <v>0</v>
      </c>
      <c r="G67" s="378">
        <f t="shared" si="33"/>
        <v>0</v>
      </c>
      <c r="H67" s="363">
        <f t="shared" si="34"/>
        <v>0</v>
      </c>
      <c r="I67" s="52">
        <f t="shared" si="3"/>
        <v>0</v>
      </c>
      <c r="J67" s="52"/>
      <c r="K67" s="129"/>
      <c r="L67" s="54">
        <f t="shared" si="32"/>
        <v>0</v>
      </c>
      <c r="M67" s="129"/>
      <c r="N67" s="54">
        <f t="shared" si="5"/>
        <v>0</v>
      </c>
      <c r="O67" s="54">
        <f t="shared" si="6"/>
        <v>0</v>
      </c>
      <c r="P67" s="1"/>
    </row>
    <row r="68" spans="2:16" ht="12.5">
      <c r="B68" s="7" t="str">
        <f t="shared" si="4"/>
        <v/>
      </c>
      <c r="C68" s="50">
        <f>IF(D11="","-",+C67+1)</f>
        <v>2066</v>
      </c>
      <c r="D68" s="55">
        <f>IF(F67+SUM(E$17:E67)=D$10,F67,D$10-SUM(E$17:E67))</f>
        <v>0</v>
      </c>
      <c r="E68" s="377">
        <f t="shared" si="28"/>
        <v>0</v>
      </c>
      <c r="F68" s="55">
        <f t="shared" si="29"/>
        <v>0</v>
      </c>
      <c r="G68" s="378">
        <f t="shared" si="33"/>
        <v>0</v>
      </c>
      <c r="H68" s="363">
        <f t="shared" si="34"/>
        <v>0</v>
      </c>
      <c r="I68" s="52">
        <f t="shared" si="3"/>
        <v>0</v>
      </c>
      <c r="J68" s="52"/>
      <c r="K68" s="129"/>
      <c r="L68" s="54">
        <f t="shared" si="32"/>
        <v>0</v>
      </c>
      <c r="M68" s="129"/>
      <c r="N68" s="54">
        <f t="shared" si="5"/>
        <v>0</v>
      </c>
      <c r="O68" s="54">
        <f t="shared" si="6"/>
        <v>0</v>
      </c>
      <c r="P68" s="1"/>
    </row>
    <row r="69" spans="2:16" ht="12.5">
      <c r="B69" s="7" t="str">
        <f t="shared" si="4"/>
        <v/>
      </c>
      <c r="C69" s="50">
        <f>IF(D11="","-",+C68+1)</f>
        <v>2067</v>
      </c>
      <c r="D69" s="55">
        <f>IF(F68+SUM(E$17:E68)=D$10,F68,D$10-SUM(E$17:E68))</f>
        <v>0</v>
      </c>
      <c r="E69" s="377">
        <f t="shared" si="28"/>
        <v>0</v>
      </c>
      <c r="F69" s="55">
        <f t="shared" si="29"/>
        <v>0</v>
      </c>
      <c r="G69" s="378">
        <f t="shared" si="33"/>
        <v>0</v>
      </c>
      <c r="H69" s="363">
        <f t="shared" si="34"/>
        <v>0</v>
      </c>
      <c r="I69" s="52">
        <f t="shared" si="3"/>
        <v>0</v>
      </c>
      <c r="J69" s="52"/>
      <c r="K69" s="129"/>
      <c r="L69" s="54">
        <f t="shared" si="32"/>
        <v>0</v>
      </c>
      <c r="M69" s="129"/>
      <c r="N69" s="54">
        <f t="shared" si="5"/>
        <v>0</v>
      </c>
      <c r="O69" s="54">
        <f t="shared" si="6"/>
        <v>0</v>
      </c>
      <c r="P69" s="1"/>
    </row>
    <row r="70" spans="2:16" ht="12.5">
      <c r="B70" s="7" t="str">
        <f t="shared" si="4"/>
        <v/>
      </c>
      <c r="C70" s="50">
        <f>IF(D11="","-",+C69+1)</f>
        <v>2068</v>
      </c>
      <c r="D70" s="55">
        <f>IF(F69+SUM(E$17:E69)=D$10,F69,D$10-SUM(E$17:E69))</f>
        <v>0</v>
      </c>
      <c r="E70" s="377">
        <f t="shared" si="28"/>
        <v>0</v>
      </c>
      <c r="F70" s="55">
        <f t="shared" si="29"/>
        <v>0</v>
      </c>
      <c r="G70" s="378">
        <f t="shared" si="33"/>
        <v>0</v>
      </c>
      <c r="H70" s="363">
        <f t="shared" si="34"/>
        <v>0</v>
      </c>
      <c r="I70" s="52">
        <f t="shared" si="3"/>
        <v>0</v>
      </c>
      <c r="J70" s="52"/>
      <c r="K70" s="129"/>
      <c r="L70" s="54">
        <f t="shared" si="32"/>
        <v>0</v>
      </c>
      <c r="M70" s="129"/>
      <c r="N70" s="54">
        <f t="shared" si="5"/>
        <v>0</v>
      </c>
      <c r="O70" s="54">
        <f t="shared" si="6"/>
        <v>0</v>
      </c>
      <c r="P70" s="1"/>
    </row>
    <row r="71" spans="2:16" ht="12.5">
      <c r="B71" s="7" t="str">
        <f t="shared" si="4"/>
        <v/>
      </c>
      <c r="C71" s="50">
        <f>IF(D11="","-",+C70+1)</f>
        <v>2069</v>
      </c>
      <c r="D71" s="55">
        <f>IF(F70+SUM(E$17:E70)=D$10,F70,D$10-SUM(E$17:E70))</f>
        <v>0</v>
      </c>
      <c r="E71" s="377">
        <f t="shared" si="28"/>
        <v>0</v>
      </c>
      <c r="F71" s="55">
        <f t="shared" si="29"/>
        <v>0</v>
      </c>
      <c r="G71" s="378">
        <f t="shared" si="33"/>
        <v>0</v>
      </c>
      <c r="H71" s="363">
        <f t="shared" si="34"/>
        <v>0</v>
      </c>
      <c r="I71" s="52">
        <f t="shared" si="3"/>
        <v>0</v>
      </c>
      <c r="J71" s="52"/>
      <c r="K71" s="129"/>
      <c r="L71" s="54">
        <f t="shared" si="32"/>
        <v>0</v>
      </c>
      <c r="M71" s="129"/>
      <c r="N71" s="54">
        <f t="shared" si="5"/>
        <v>0</v>
      </c>
      <c r="O71" s="54">
        <f t="shared" si="6"/>
        <v>0</v>
      </c>
      <c r="P71" s="1"/>
    </row>
    <row r="72" spans="2:16" ht="13" thickBot="1">
      <c r="B72" s="7" t="str">
        <f t="shared" si="4"/>
        <v/>
      </c>
      <c r="C72" s="59">
        <f>IF(D11="","-",+C71+1)</f>
        <v>2070</v>
      </c>
      <c r="D72" s="55">
        <f>IF(F71+SUM(E$17:E71)=D$10,F71,D$10-SUM(E$17:E71))</f>
        <v>0</v>
      </c>
      <c r="E72" s="377">
        <f t="shared" si="28"/>
        <v>0</v>
      </c>
      <c r="F72" s="55">
        <f t="shared" si="29"/>
        <v>0</v>
      </c>
      <c r="G72" s="378">
        <f t="shared" si="33"/>
        <v>0</v>
      </c>
      <c r="H72" s="363">
        <f t="shared" si="34"/>
        <v>0</v>
      </c>
      <c r="I72" s="52">
        <f t="shared" si="3"/>
        <v>0</v>
      </c>
      <c r="J72" s="52"/>
      <c r="K72" s="130"/>
      <c r="L72" s="64">
        <f t="shared" si="32"/>
        <v>0</v>
      </c>
      <c r="M72" s="130"/>
      <c r="N72" s="64">
        <f t="shared" si="5"/>
        <v>0</v>
      </c>
      <c r="O72" s="64">
        <f t="shared" si="6"/>
        <v>0</v>
      </c>
      <c r="P72" s="1"/>
    </row>
    <row r="73" spans="2:16" ht="12.5">
      <c r="C73" s="12" t="s">
        <v>78</v>
      </c>
      <c r="D73" s="292"/>
      <c r="E73" s="292">
        <f>SUM(E17:E72)</f>
        <v>5738012.9099999964</v>
      </c>
      <c r="F73" s="292"/>
      <c r="G73" s="292">
        <f>SUM(G17:G72)</f>
        <v>20686253.928582106</v>
      </c>
      <c r="H73" s="292">
        <f>SUM(H17:H72)</f>
        <v>20686253.928582106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2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2:16" ht="13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53 of 77</v>
      </c>
    </row>
    <row r="84" spans="1:16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</row>
    <row r="86" spans="1:16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675650.11419007811</v>
      </c>
      <c r="N87" s="386">
        <f>IF(J92&lt;D11,0,VLOOKUP(J92,C17:O72,11))</f>
        <v>675650.11419007811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700457.02425257012</v>
      </c>
      <c r="N88" s="389">
        <f>IF(J92&lt;D11,0,VLOOKUP(J92,C99:P154,7))</f>
        <v>700457.02425257012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Mt. Pleasant - West Mt. Pleasant 69 kV Ckt 1)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24806.91006249201</v>
      </c>
      <c r="N89" s="391">
        <f>+N88-N87</f>
        <v>24806.91006249201</v>
      </c>
      <c r="O89" s="392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</row>
    <row r="91" spans="1:16" ht="13.5" thickBot="1">
      <c r="C91" s="75" t="s">
        <v>85</v>
      </c>
      <c r="D91" s="91" t="str">
        <f>+D9</f>
        <v>TP2013081</v>
      </c>
      <c r="E91" s="76"/>
      <c r="F91" s="76"/>
      <c r="G91" s="76"/>
      <c r="H91" s="76"/>
      <c r="I91" s="76"/>
      <c r="J91" s="76"/>
    </row>
    <row r="92" spans="1:16" ht="13">
      <c r="C92" s="34" t="s">
        <v>51</v>
      </c>
      <c r="D92" s="427">
        <v>5738013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</row>
    <row r="93" spans="1:16" ht="12.5">
      <c r="C93" s="34" t="s">
        <v>54</v>
      </c>
      <c r="D93" s="88">
        <f>IF(D11=I10,"",D11)</f>
        <v>2015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3">
        <f>IF(D11=I10,"",D12)</f>
        <v>5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130409.38636363637</v>
      </c>
      <c r="K96" s="292"/>
      <c r="L96" s="292"/>
      <c r="M96" s="292"/>
      <c r="N96" s="292"/>
      <c r="O96" s="292"/>
      <c r="P96" s="1"/>
    </row>
    <row r="97" spans="1:16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</row>
    <row r="99" spans="1:16" ht="12.5">
      <c r="C99" s="50">
        <f>IF(D93= "","-",D93)</f>
        <v>2015</v>
      </c>
      <c r="D99" s="428">
        <v>0</v>
      </c>
      <c r="E99" s="429">
        <v>11358.232142857143</v>
      </c>
      <c r="F99" s="430">
        <v>5713190.7678571427</v>
      </c>
      <c r="G99" s="431">
        <v>2856595.3839285714</v>
      </c>
      <c r="H99" s="432">
        <v>387768.60042600508</v>
      </c>
      <c r="I99" s="433">
        <v>387768.60042600508</v>
      </c>
      <c r="J99" s="54">
        <f>+I99-H99</f>
        <v>0</v>
      </c>
      <c r="K99" s="54"/>
      <c r="L99" s="112">
        <f t="shared" ref="L99:L104" si="35">+H99</f>
        <v>387768.60042600508</v>
      </c>
      <c r="M99" s="53">
        <f t="shared" ref="M99:M130" si="36">IF(L99&lt;&gt;0,+H99-L99,0)</f>
        <v>0</v>
      </c>
      <c r="N99" s="112">
        <f t="shared" ref="N99:N104" si="37">+I99</f>
        <v>387768.60042600508</v>
      </c>
      <c r="O99" s="53">
        <f t="shared" ref="O99:O130" si="38">IF(N99&lt;&gt;0,+I99-N99,0)</f>
        <v>0</v>
      </c>
      <c r="P99" s="53">
        <f t="shared" ref="P99:P130" si="39">+O99-M99</f>
        <v>0</v>
      </c>
    </row>
    <row r="100" spans="1:16" ht="12.5">
      <c r="B100" s="7" t="str">
        <f>IF(D100=F99,"","IU")</f>
        <v>IU</v>
      </c>
      <c r="C100" s="50">
        <f>IF(D93="","-",+C99+1)</f>
        <v>2016</v>
      </c>
      <c r="D100" s="428">
        <v>5726654.7678571427</v>
      </c>
      <c r="E100" s="429">
        <v>133442.16279069768</v>
      </c>
      <c r="F100" s="430">
        <v>5593212.6050664447</v>
      </c>
      <c r="G100" s="430">
        <v>5659933.6864617933</v>
      </c>
      <c r="H100" s="432">
        <v>851970.67799992743</v>
      </c>
      <c r="I100" s="433">
        <v>851970.67799992743</v>
      </c>
      <c r="J100" s="54">
        <f>+I100-H100</f>
        <v>0</v>
      </c>
      <c r="K100" s="54"/>
      <c r="L100" s="113">
        <f t="shared" si="35"/>
        <v>851970.67799992743</v>
      </c>
      <c r="M100" s="54">
        <f t="shared" ref="M100:M105" si="40">IF(L100&lt;&gt;0,+H100-L100,0)</f>
        <v>0</v>
      </c>
      <c r="N100" s="113">
        <f t="shared" si="37"/>
        <v>851970.67799992743</v>
      </c>
      <c r="O100" s="54">
        <f>IF(N100&lt;&gt;0,+I100-N100,0)</f>
        <v>0</v>
      </c>
      <c r="P100" s="54">
        <f>+O100-M100</f>
        <v>0</v>
      </c>
    </row>
    <row r="101" spans="1:16" ht="12.5">
      <c r="B101" s="7" t="str">
        <f t="shared" ref="B101:B154" si="41">IF(D101=F100,"","IU")</f>
        <v/>
      </c>
      <c r="C101" s="50">
        <f>IF(D93="","-",+C100+1)</f>
        <v>2017</v>
      </c>
      <c r="D101" s="428">
        <v>5593212.6050664447</v>
      </c>
      <c r="E101" s="429">
        <v>136619.35714285713</v>
      </c>
      <c r="F101" s="430">
        <v>5456593.2479235874</v>
      </c>
      <c r="G101" s="430">
        <v>5524902.9264950156</v>
      </c>
      <c r="H101" s="432">
        <v>807737.36918670509</v>
      </c>
      <c r="I101" s="433">
        <v>807737.36918670509</v>
      </c>
      <c r="J101" s="54">
        <f t="shared" ref="J101:J154" si="42">+I101-H101</f>
        <v>0</v>
      </c>
      <c r="K101" s="54"/>
      <c r="L101" s="113">
        <f t="shared" si="35"/>
        <v>807737.36918670509</v>
      </c>
      <c r="M101" s="54">
        <f t="shared" si="40"/>
        <v>0</v>
      </c>
      <c r="N101" s="113">
        <f t="shared" si="37"/>
        <v>807737.36918670509</v>
      </c>
      <c r="O101" s="54">
        <f>IF(N101&lt;&gt;0,+I101-N101,0)</f>
        <v>0</v>
      </c>
      <c r="P101" s="54">
        <f>+O101-M101</f>
        <v>0</v>
      </c>
    </row>
    <row r="102" spans="1:16" ht="12.5">
      <c r="B102" s="7" t="str">
        <f t="shared" si="41"/>
        <v/>
      </c>
      <c r="C102" s="50">
        <f>IF(D93="","-",+C101+1)</f>
        <v>2018</v>
      </c>
      <c r="D102" s="428">
        <v>5456593.2479235874</v>
      </c>
      <c r="E102" s="429">
        <v>136619.35714285713</v>
      </c>
      <c r="F102" s="430">
        <v>5319973.8907807302</v>
      </c>
      <c r="G102" s="430">
        <v>5388283.5693521593</v>
      </c>
      <c r="H102" s="432">
        <v>705646.81176386797</v>
      </c>
      <c r="I102" s="433">
        <v>705646.81176386797</v>
      </c>
      <c r="J102" s="54">
        <f t="shared" si="42"/>
        <v>0</v>
      </c>
      <c r="K102" s="54"/>
      <c r="L102" s="113">
        <f t="shared" si="35"/>
        <v>705646.81176386797</v>
      </c>
      <c r="M102" s="54">
        <f t="shared" si="40"/>
        <v>0</v>
      </c>
      <c r="N102" s="113">
        <f t="shared" si="37"/>
        <v>705646.81176386797</v>
      </c>
      <c r="O102" s="54">
        <f>IF(N102&lt;&gt;0,+I102-N102,0)</f>
        <v>0</v>
      </c>
      <c r="P102" s="54">
        <f t="shared" si="39"/>
        <v>0</v>
      </c>
    </row>
    <row r="103" spans="1:16" ht="12.5">
      <c r="B103" s="7" t="str">
        <f t="shared" si="41"/>
        <v/>
      </c>
      <c r="C103" s="50">
        <f>IF(D93="","-",+C102+1)</f>
        <v>2019</v>
      </c>
      <c r="D103" s="428">
        <v>5319973.8907807302</v>
      </c>
      <c r="E103" s="429">
        <v>133442.16279069768</v>
      </c>
      <c r="F103" s="430">
        <v>5186531.7279900322</v>
      </c>
      <c r="G103" s="430">
        <v>5253252.8093853816</v>
      </c>
      <c r="H103" s="432">
        <v>695753.21463092987</v>
      </c>
      <c r="I103" s="433">
        <v>695753.21463092987</v>
      </c>
      <c r="J103" s="54">
        <f t="shared" si="42"/>
        <v>0</v>
      </c>
      <c r="K103" s="54"/>
      <c r="L103" s="113">
        <f t="shared" si="35"/>
        <v>695753.21463092987</v>
      </c>
      <c r="M103" s="54">
        <f t="shared" si="40"/>
        <v>0</v>
      </c>
      <c r="N103" s="113">
        <f t="shared" si="37"/>
        <v>695753.21463092987</v>
      </c>
      <c r="O103" s="54">
        <f t="shared" si="38"/>
        <v>0</v>
      </c>
      <c r="P103" s="54">
        <f t="shared" si="39"/>
        <v>0</v>
      </c>
    </row>
    <row r="104" spans="1:16" ht="12.5">
      <c r="B104" s="7" t="str">
        <f t="shared" si="41"/>
        <v/>
      </c>
      <c r="C104" s="50">
        <f>IF(D93="","-",+C103+1)</f>
        <v>2020</v>
      </c>
      <c r="D104" s="428">
        <v>5186531.7279900322</v>
      </c>
      <c r="E104" s="429">
        <v>136619.35714285713</v>
      </c>
      <c r="F104" s="430">
        <v>5049912.3708471749</v>
      </c>
      <c r="G104" s="430">
        <v>5118222.049418604</v>
      </c>
      <c r="H104" s="432">
        <v>687206.11858859565</v>
      </c>
      <c r="I104" s="433">
        <v>687206.11858859565</v>
      </c>
      <c r="J104" s="54">
        <f t="shared" si="42"/>
        <v>0</v>
      </c>
      <c r="K104" s="54"/>
      <c r="L104" s="113">
        <f t="shared" si="35"/>
        <v>687206.11858859565</v>
      </c>
      <c r="M104" s="54">
        <f t="shared" si="40"/>
        <v>0</v>
      </c>
      <c r="N104" s="113">
        <f t="shared" si="37"/>
        <v>687206.11858859565</v>
      </c>
      <c r="O104" s="54">
        <f t="shared" si="38"/>
        <v>0</v>
      </c>
      <c r="P104" s="54">
        <f t="shared" si="39"/>
        <v>0</v>
      </c>
    </row>
    <row r="105" spans="1:16" ht="12.5">
      <c r="B105" s="7" t="str">
        <f t="shared" si="41"/>
        <v/>
      </c>
      <c r="C105" s="50">
        <f>IF(D93="","-",+C104+1)</f>
        <v>2021</v>
      </c>
      <c r="D105" s="428">
        <v>5049912.3708471749</v>
      </c>
      <c r="E105" s="429">
        <v>139951.53658536586</v>
      </c>
      <c r="F105" s="430">
        <v>4909960.8342618095</v>
      </c>
      <c r="G105" s="430">
        <v>4979936.6025544927</v>
      </c>
      <c r="H105" s="432">
        <v>705245.18740494445</v>
      </c>
      <c r="I105" s="433">
        <v>705245.18740494445</v>
      </c>
      <c r="J105" s="54">
        <f t="shared" si="42"/>
        <v>0</v>
      </c>
      <c r="K105" s="54"/>
      <c r="L105" s="113">
        <f t="shared" ref="L105" si="43">+H105</f>
        <v>705245.18740494445</v>
      </c>
      <c r="M105" s="54">
        <f t="shared" si="40"/>
        <v>0</v>
      </c>
      <c r="N105" s="113">
        <f t="shared" ref="N105" si="44">+I105</f>
        <v>705245.18740494445</v>
      </c>
      <c r="O105" s="54">
        <f t="shared" ref="O105" si="45">IF(N105&lt;&gt;0,+I105-N105,0)</f>
        <v>0</v>
      </c>
      <c r="P105" s="54">
        <f t="shared" ref="P105" si="46">+O105-M105</f>
        <v>0</v>
      </c>
    </row>
    <row r="106" spans="1:16" ht="13">
      <c r="B106" s="7" t="str">
        <f t="shared" si="41"/>
        <v/>
      </c>
      <c r="C106" s="459">
        <f>IF(D93="","-",+C105+1)</f>
        <v>2022</v>
      </c>
      <c r="D106" s="12">
        <v>4909960.8342618095</v>
      </c>
      <c r="E106" s="377">
        <v>136619.35714285713</v>
      </c>
      <c r="F106" s="55">
        <v>4773341.4771189522</v>
      </c>
      <c r="G106" s="55">
        <v>4841651.1556903813</v>
      </c>
      <c r="H106" s="379">
        <v>705309.25865404611</v>
      </c>
      <c r="I106" s="398">
        <v>705309.25865404611</v>
      </c>
      <c r="J106" s="54">
        <f t="shared" si="42"/>
        <v>0</v>
      </c>
      <c r="K106" s="54"/>
      <c r="L106" s="129"/>
      <c r="M106" s="54">
        <f t="shared" si="36"/>
        <v>0</v>
      </c>
      <c r="N106" s="129"/>
      <c r="O106" s="54">
        <f t="shared" si="38"/>
        <v>0</v>
      </c>
      <c r="P106" s="54">
        <f t="shared" si="39"/>
        <v>0</v>
      </c>
    </row>
    <row r="107" spans="1:16" ht="12.5">
      <c r="B107" s="7" t="str">
        <f t="shared" si="41"/>
        <v/>
      </c>
      <c r="C107" s="50">
        <f>IF(D93="","-",+C106+1)</f>
        <v>2023</v>
      </c>
      <c r="D107" s="12">
        <f>IF(F106+SUM(E$99:E106)=D$92,F106,D$92-SUM(E$99:E106))</f>
        <v>4773341.4771189522</v>
      </c>
      <c r="E107" s="377">
        <f t="shared" ref="E107:E154" si="47">IF(+$J$96&lt;F106,$J$96,D107)</f>
        <v>130409.38636363637</v>
      </c>
      <c r="F107" s="55">
        <f t="shared" ref="F107:F154" si="48">+D107-E107</f>
        <v>4642932.0907553155</v>
      </c>
      <c r="G107" s="55">
        <f t="shared" ref="G107:G154" si="49">+(F107+D107)/2</f>
        <v>4708136.7839371338</v>
      </c>
      <c r="H107" s="379">
        <f t="shared" ref="H107:H154" si="50">+J$94*G107+E107</f>
        <v>716696.42782529956</v>
      </c>
      <c r="I107" s="398">
        <f t="shared" ref="I107:I154" si="51">+J$95*G107+E107</f>
        <v>716696.42782529956</v>
      </c>
      <c r="J107" s="54">
        <f t="shared" si="42"/>
        <v>0</v>
      </c>
      <c r="K107" s="54"/>
      <c r="L107" s="129"/>
      <c r="M107" s="54">
        <f t="shared" si="36"/>
        <v>0</v>
      </c>
      <c r="N107" s="129"/>
      <c r="O107" s="54">
        <f t="shared" si="38"/>
        <v>0</v>
      </c>
      <c r="P107" s="54">
        <f t="shared" si="39"/>
        <v>0</v>
      </c>
    </row>
    <row r="108" spans="1:16" ht="12.5">
      <c r="B108" s="7" t="str">
        <f t="shared" si="41"/>
        <v/>
      </c>
      <c r="C108" s="50">
        <f>IF(D93="","-",+C107+1)</f>
        <v>2024</v>
      </c>
      <c r="D108" s="12">
        <f>IF(F107+SUM(E$99:E107)=D$92,F107,D$92-SUM(E$99:E107))</f>
        <v>4642932.0907553155</v>
      </c>
      <c r="E108" s="377">
        <f t="shared" si="47"/>
        <v>130409.38636363637</v>
      </c>
      <c r="F108" s="55">
        <f t="shared" si="48"/>
        <v>4512522.7043916788</v>
      </c>
      <c r="G108" s="55">
        <f t="shared" si="49"/>
        <v>4577727.3975734971</v>
      </c>
      <c r="H108" s="379">
        <f t="shared" si="50"/>
        <v>700457.02425257012</v>
      </c>
      <c r="I108" s="398">
        <f t="shared" si="51"/>
        <v>700457.02425257012</v>
      </c>
      <c r="J108" s="54">
        <f t="shared" si="42"/>
        <v>0</v>
      </c>
      <c r="K108" s="54"/>
      <c r="L108" s="129"/>
      <c r="M108" s="54">
        <f t="shared" si="36"/>
        <v>0</v>
      </c>
      <c r="N108" s="129"/>
      <c r="O108" s="54">
        <f t="shared" si="38"/>
        <v>0</v>
      </c>
      <c r="P108" s="54">
        <f t="shared" si="39"/>
        <v>0</v>
      </c>
    </row>
    <row r="109" spans="1:16" ht="12.5">
      <c r="B109" s="7" t="str">
        <f t="shared" si="41"/>
        <v/>
      </c>
      <c r="C109" s="50">
        <f>IF(D93="","-",+C108+1)</f>
        <v>2025</v>
      </c>
      <c r="D109" s="12">
        <f>IF(F108+SUM(E$99:E108)=D$92,F108,D$92-SUM(E$99:E108))</f>
        <v>4512522.7043916788</v>
      </c>
      <c r="E109" s="377">
        <f t="shared" si="47"/>
        <v>130409.38636363637</v>
      </c>
      <c r="F109" s="55">
        <f t="shared" si="48"/>
        <v>4382113.3180280421</v>
      </c>
      <c r="G109" s="55">
        <f t="shared" si="49"/>
        <v>4447318.0112098604</v>
      </c>
      <c r="H109" s="379">
        <f t="shared" si="50"/>
        <v>684217.62067984068</v>
      </c>
      <c r="I109" s="398">
        <f t="shared" si="51"/>
        <v>684217.62067984068</v>
      </c>
      <c r="J109" s="54">
        <f t="shared" si="42"/>
        <v>0</v>
      </c>
      <c r="K109" s="54"/>
      <c r="L109" s="129"/>
      <c r="M109" s="54">
        <f t="shared" si="36"/>
        <v>0</v>
      </c>
      <c r="N109" s="129"/>
      <c r="O109" s="54">
        <f t="shared" si="38"/>
        <v>0</v>
      </c>
      <c r="P109" s="54">
        <f t="shared" si="39"/>
        <v>0</v>
      </c>
    </row>
    <row r="110" spans="1:16" ht="12.5">
      <c r="B110" s="7" t="str">
        <f t="shared" si="41"/>
        <v/>
      </c>
      <c r="C110" s="50">
        <f>IF(D93="","-",+C109+1)</f>
        <v>2026</v>
      </c>
      <c r="D110" s="12">
        <f>IF(F109+SUM(E$99:E109)=D$92,F109,D$92-SUM(E$99:E109))</f>
        <v>4382113.3180280421</v>
      </c>
      <c r="E110" s="377">
        <f t="shared" si="47"/>
        <v>130409.38636363637</v>
      </c>
      <c r="F110" s="55">
        <f t="shared" si="48"/>
        <v>4251703.9316644054</v>
      </c>
      <c r="G110" s="55">
        <f t="shared" si="49"/>
        <v>4316908.6248462237</v>
      </c>
      <c r="H110" s="379">
        <f t="shared" si="50"/>
        <v>667978.21710711136</v>
      </c>
      <c r="I110" s="398">
        <f t="shared" si="51"/>
        <v>667978.21710711136</v>
      </c>
      <c r="J110" s="54">
        <f t="shared" si="42"/>
        <v>0</v>
      </c>
      <c r="K110" s="54"/>
      <c r="L110" s="129"/>
      <c r="M110" s="54">
        <f t="shared" si="36"/>
        <v>0</v>
      </c>
      <c r="N110" s="129"/>
      <c r="O110" s="54">
        <f t="shared" si="38"/>
        <v>0</v>
      </c>
      <c r="P110" s="54">
        <f t="shared" si="39"/>
        <v>0</v>
      </c>
    </row>
    <row r="111" spans="1:16" ht="12.5">
      <c r="B111" s="7" t="str">
        <f t="shared" si="41"/>
        <v/>
      </c>
      <c r="C111" s="50">
        <f>IF(D93="","-",+C110+1)</f>
        <v>2027</v>
      </c>
      <c r="D111" s="12">
        <f>IF(F110+SUM(E$99:E110)=D$92,F110,D$92-SUM(E$99:E110))</f>
        <v>4251703.9316644054</v>
      </c>
      <c r="E111" s="377">
        <f t="shared" si="47"/>
        <v>130409.38636363637</v>
      </c>
      <c r="F111" s="55">
        <f t="shared" si="48"/>
        <v>4121294.5453007692</v>
      </c>
      <c r="G111" s="55">
        <f t="shared" si="49"/>
        <v>4186499.238482587</v>
      </c>
      <c r="H111" s="379">
        <f t="shared" si="50"/>
        <v>651738.81353438192</v>
      </c>
      <c r="I111" s="398">
        <f t="shared" si="51"/>
        <v>651738.81353438192</v>
      </c>
      <c r="J111" s="54">
        <f t="shared" si="42"/>
        <v>0</v>
      </c>
      <c r="K111" s="54"/>
      <c r="L111" s="129"/>
      <c r="M111" s="54">
        <f t="shared" si="36"/>
        <v>0</v>
      </c>
      <c r="N111" s="129"/>
      <c r="O111" s="54">
        <f t="shared" si="38"/>
        <v>0</v>
      </c>
      <c r="P111" s="54">
        <f t="shared" si="39"/>
        <v>0</v>
      </c>
    </row>
    <row r="112" spans="1:16" ht="12.5">
      <c r="B112" s="7" t="str">
        <f t="shared" si="41"/>
        <v/>
      </c>
      <c r="C112" s="50">
        <f>IF(D93="","-",+C111+1)</f>
        <v>2028</v>
      </c>
      <c r="D112" s="12">
        <f>IF(F111+SUM(E$99:E111)=D$92,F111,D$92-SUM(E$99:E111))</f>
        <v>4121294.5453007692</v>
      </c>
      <c r="E112" s="377">
        <f t="shared" si="47"/>
        <v>130409.38636363637</v>
      </c>
      <c r="F112" s="55">
        <f t="shared" si="48"/>
        <v>3990885.1589371329</v>
      </c>
      <c r="G112" s="55">
        <f t="shared" si="49"/>
        <v>4056089.8521189513</v>
      </c>
      <c r="H112" s="379">
        <f t="shared" si="50"/>
        <v>635499.40996165259</v>
      </c>
      <c r="I112" s="398">
        <f t="shared" si="51"/>
        <v>635499.40996165259</v>
      </c>
      <c r="J112" s="54">
        <f t="shared" si="42"/>
        <v>0</v>
      </c>
      <c r="K112" s="54"/>
      <c r="L112" s="129"/>
      <c r="M112" s="54">
        <f t="shared" si="36"/>
        <v>0</v>
      </c>
      <c r="N112" s="129"/>
      <c r="O112" s="54">
        <f t="shared" si="38"/>
        <v>0</v>
      </c>
      <c r="P112" s="54">
        <f t="shared" si="39"/>
        <v>0</v>
      </c>
    </row>
    <row r="113" spans="2:16" ht="12.5">
      <c r="B113" s="7" t="str">
        <f t="shared" si="41"/>
        <v/>
      </c>
      <c r="C113" s="50">
        <f>IF(D93="","-",+C112+1)</f>
        <v>2029</v>
      </c>
      <c r="D113" s="12">
        <f>IF(F112+SUM(E$99:E112)=D$92,F112,D$92-SUM(E$99:E112))</f>
        <v>3990885.1589371329</v>
      </c>
      <c r="E113" s="377">
        <f t="shared" si="47"/>
        <v>130409.38636363637</v>
      </c>
      <c r="F113" s="55">
        <f t="shared" si="48"/>
        <v>3860475.7725734967</v>
      </c>
      <c r="G113" s="55">
        <f t="shared" si="49"/>
        <v>3925680.4657553146</v>
      </c>
      <c r="H113" s="379">
        <f t="shared" si="50"/>
        <v>619260.00638892315</v>
      </c>
      <c r="I113" s="398">
        <f t="shared" si="51"/>
        <v>619260.00638892315</v>
      </c>
      <c r="J113" s="54">
        <f t="shared" si="42"/>
        <v>0</v>
      </c>
      <c r="K113" s="54"/>
      <c r="L113" s="129"/>
      <c r="M113" s="54">
        <f t="shared" si="36"/>
        <v>0</v>
      </c>
      <c r="N113" s="129"/>
      <c r="O113" s="54">
        <f t="shared" si="38"/>
        <v>0</v>
      </c>
      <c r="P113" s="54">
        <f t="shared" si="39"/>
        <v>0</v>
      </c>
    </row>
    <row r="114" spans="2:16" ht="12.5">
      <c r="B114" s="7" t="str">
        <f t="shared" si="41"/>
        <v/>
      </c>
      <c r="C114" s="50">
        <f>IF(D93="","-",+C113+1)</f>
        <v>2030</v>
      </c>
      <c r="D114" s="12">
        <f>IF(F113+SUM(E$99:E113)=D$92,F113,D$92-SUM(E$99:E113))</f>
        <v>3860475.7725734967</v>
      </c>
      <c r="E114" s="377">
        <f t="shared" si="47"/>
        <v>130409.38636363637</v>
      </c>
      <c r="F114" s="55">
        <f t="shared" si="48"/>
        <v>3730066.3862098604</v>
      </c>
      <c r="G114" s="55">
        <f t="shared" si="49"/>
        <v>3795271.0793916788</v>
      </c>
      <c r="H114" s="379">
        <f t="shared" si="50"/>
        <v>603020.60281619383</v>
      </c>
      <c r="I114" s="398">
        <f t="shared" si="51"/>
        <v>603020.60281619383</v>
      </c>
      <c r="J114" s="54">
        <f t="shared" si="42"/>
        <v>0</v>
      </c>
      <c r="K114" s="54"/>
      <c r="L114" s="129"/>
      <c r="M114" s="54">
        <f t="shared" si="36"/>
        <v>0</v>
      </c>
      <c r="N114" s="129"/>
      <c r="O114" s="54">
        <f t="shared" si="38"/>
        <v>0</v>
      </c>
      <c r="P114" s="54">
        <f t="shared" si="39"/>
        <v>0</v>
      </c>
    </row>
    <row r="115" spans="2:16" ht="12.5">
      <c r="B115" s="7" t="str">
        <f t="shared" si="41"/>
        <v/>
      </c>
      <c r="C115" s="50">
        <f>IF(D93="","-",+C114+1)</f>
        <v>2031</v>
      </c>
      <c r="D115" s="12">
        <f>IF(F114+SUM(E$99:E114)=D$92,F114,D$92-SUM(E$99:E114))</f>
        <v>3730066.3862098604</v>
      </c>
      <c r="E115" s="377">
        <f t="shared" si="47"/>
        <v>130409.38636363637</v>
      </c>
      <c r="F115" s="55">
        <f t="shared" si="48"/>
        <v>3599656.9998462242</v>
      </c>
      <c r="G115" s="55">
        <f t="shared" si="49"/>
        <v>3664861.6930280421</v>
      </c>
      <c r="H115" s="379">
        <f t="shared" si="50"/>
        <v>586781.19924346439</v>
      </c>
      <c r="I115" s="398">
        <f t="shared" si="51"/>
        <v>586781.19924346439</v>
      </c>
      <c r="J115" s="54">
        <f t="shared" si="42"/>
        <v>0</v>
      </c>
      <c r="K115" s="54"/>
      <c r="L115" s="129"/>
      <c r="M115" s="54">
        <f t="shared" si="36"/>
        <v>0</v>
      </c>
      <c r="N115" s="129"/>
      <c r="O115" s="54">
        <f t="shared" si="38"/>
        <v>0</v>
      </c>
      <c r="P115" s="54">
        <f t="shared" si="39"/>
        <v>0</v>
      </c>
    </row>
    <row r="116" spans="2:16" ht="12.5">
      <c r="B116" s="7" t="str">
        <f t="shared" si="41"/>
        <v/>
      </c>
      <c r="C116" s="50">
        <f>IF(D93="","-",+C115+1)</f>
        <v>2032</v>
      </c>
      <c r="D116" s="12">
        <f>IF(F115+SUM(E$99:E115)=D$92,F115,D$92-SUM(E$99:E115))</f>
        <v>3599656.9998462242</v>
      </c>
      <c r="E116" s="377">
        <f t="shared" si="47"/>
        <v>130409.38636363637</v>
      </c>
      <c r="F116" s="55">
        <f t="shared" si="48"/>
        <v>3469247.613482588</v>
      </c>
      <c r="G116" s="55">
        <f t="shared" si="49"/>
        <v>3534452.3066644063</v>
      </c>
      <c r="H116" s="379">
        <f t="shared" si="50"/>
        <v>570541.79567073507</v>
      </c>
      <c r="I116" s="398">
        <f t="shared" si="51"/>
        <v>570541.79567073507</v>
      </c>
      <c r="J116" s="54">
        <f t="shared" si="42"/>
        <v>0</v>
      </c>
      <c r="K116" s="54"/>
      <c r="L116" s="129"/>
      <c r="M116" s="54">
        <f t="shared" si="36"/>
        <v>0</v>
      </c>
      <c r="N116" s="129"/>
      <c r="O116" s="54">
        <f t="shared" si="38"/>
        <v>0</v>
      </c>
      <c r="P116" s="54">
        <f t="shared" si="39"/>
        <v>0</v>
      </c>
    </row>
    <row r="117" spans="2:16" ht="12.5">
      <c r="B117" s="7" t="str">
        <f t="shared" si="41"/>
        <v/>
      </c>
      <c r="C117" s="50">
        <f>IF(D93="","-",+C116+1)</f>
        <v>2033</v>
      </c>
      <c r="D117" s="12">
        <f>IF(F116+SUM(E$99:E116)=D$92,F116,D$92-SUM(E$99:E116))</f>
        <v>3469247.613482588</v>
      </c>
      <c r="E117" s="377">
        <f t="shared" si="47"/>
        <v>130409.38636363637</v>
      </c>
      <c r="F117" s="55">
        <f t="shared" si="48"/>
        <v>3338838.2271189517</v>
      </c>
      <c r="G117" s="55">
        <f t="shared" si="49"/>
        <v>3404042.9203007696</v>
      </c>
      <c r="H117" s="379">
        <f t="shared" si="50"/>
        <v>554302.39209800563</v>
      </c>
      <c r="I117" s="398">
        <f t="shared" si="51"/>
        <v>554302.39209800563</v>
      </c>
      <c r="J117" s="54">
        <f t="shared" si="42"/>
        <v>0</v>
      </c>
      <c r="K117" s="54"/>
      <c r="L117" s="129"/>
      <c r="M117" s="54">
        <f t="shared" si="36"/>
        <v>0</v>
      </c>
      <c r="N117" s="129"/>
      <c r="O117" s="54">
        <f t="shared" si="38"/>
        <v>0</v>
      </c>
      <c r="P117" s="54">
        <f t="shared" si="39"/>
        <v>0</v>
      </c>
    </row>
    <row r="118" spans="2:16" ht="12.5">
      <c r="B118" s="7" t="str">
        <f t="shared" si="41"/>
        <v/>
      </c>
      <c r="C118" s="50">
        <f>IF(D93="","-",+C117+1)</f>
        <v>2034</v>
      </c>
      <c r="D118" s="12">
        <f>IF(F117+SUM(E$99:E117)=D$92,F117,D$92-SUM(E$99:E117))</f>
        <v>3338838.2271189517</v>
      </c>
      <c r="E118" s="377">
        <f t="shared" si="47"/>
        <v>130409.38636363637</v>
      </c>
      <c r="F118" s="55">
        <f t="shared" si="48"/>
        <v>3208428.8407553155</v>
      </c>
      <c r="G118" s="55">
        <f t="shared" si="49"/>
        <v>3273633.5339371338</v>
      </c>
      <c r="H118" s="379">
        <f t="shared" si="50"/>
        <v>538062.98852527642</v>
      </c>
      <c r="I118" s="398">
        <f t="shared" si="51"/>
        <v>538062.98852527642</v>
      </c>
      <c r="J118" s="54">
        <f t="shared" si="42"/>
        <v>0</v>
      </c>
      <c r="K118" s="54"/>
      <c r="L118" s="129"/>
      <c r="M118" s="54">
        <f t="shared" si="36"/>
        <v>0</v>
      </c>
      <c r="N118" s="129"/>
      <c r="O118" s="54">
        <f t="shared" si="38"/>
        <v>0</v>
      </c>
      <c r="P118" s="54">
        <f t="shared" si="39"/>
        <v>0</v>
      </c>
    </row>
    <row r="119" spans="2:16" ht="12.5">
      <c r="B119" s="7" t="str">
        <f t="shared" si="41"/>
        <v/>
      </c>
      <c r="C119" s="50">
        <f>IF(D93="","-",+C118+1)</f>
        <v>2035</v>
      </c>
      <c r="D119" s="12">
        <f>IF(F118+SUM(E$99:E118)=D$92,F118,D$92-SUM(E$99:E118))</f>
        <v>3208428.8407553155</v>
      </c>
      <c r="E119" s="377">
        <f t="shared" si="47"/>
        <v>130409.38636363637</v>
      </c>
      <c r="F119" s="55">
        <f t="shared" si="48"/>
        <v>3078019.4543916793</v>
      </c>
      <c r="G119" s="55">
        <f t="shared" si="49"/>
        <v>3143224.1475734971</v>
      </c>
      <c r="H119" s="379">
        <f t="shared" si="50"/>
        <v>521823.58495254692</v>
      </c>
      <c r="I119" s="398">
        <f t="shared" si="51"/>
        <v>521823.58495254692</v>
      </c>
      <c r="J119" s="54">
        <f t="shared" si="42"/>
        <v>0</v>
      </c>
      <c r="K119" s="54"/>
      <c r="L119" s="129"/>
      <c r="M119" s="54">
        <f t="shared" si="36"/>
        <v>0</v>
      </c>
      <c r="N119" s="129"/>
      <c r="O119" s="54">
        <f t="shared" si="38"/>
        <v>0</v>
      </c>
      <c r="P119" s="54">
        <f t="shared" si="39"/>
        <v>0</v>
      </c>
    </row>
    <row r="120" spans="2:16" ht="12.5">
      <c r="B120" s="7" t="str">
        <f t="shared" si="41"/>
        <v/>
      </c>
      <c r="C120" s="50">
        <f>IF(D93="","-",+C119+1)</f>
        <v>2036</v>
      </c>
      <c r="D120" s="12">
        <f>IF(F119+SUM(E$99:E119)=D$92,F119,D$92-SUM(E$99:E119))</f>
        <v>3078019.4543916793</v>
      </c>
      <c r="E120" s="377">
        <f t="shared" si="47"/>
        <v>130409.38636363637</v>
      </c>
      <c r="F120" s="55">
        <f t="shared" si="48"/>
        <v>2947610.068028043</v>
      </c>
      <c r="G120" s="55">
        <f t="shared" si="49"/>
        <v>3012814.7612098614</v>
      </c>
      <c r="H120" s="379">
        <f t="shared" si="50"/>
        <v>505584.1813798176</v>
      </c>
      <c r="I120" s="398">
        <f t="shared" si="51"/>
        <v>505584.1813798176</v>
      </c>
      <c r="J120" s="54">
        <f t="shared" si="42"/>
        <v>0</v>
      </c>
      <c r="K120" s="54"/>
      <c r="L120" s="129"/>
      <c r="M120" s="54">
        <f t="shared" si="36"/>
        <v>0</v>
      </c>
      <c r="N120" s="129"/>
      <c r="O120" s="54">
        <f t="shared" si="38"/>
        <v>0</v>
      </c>
      <c r="P120" s="54">
        <f t="shared" si="39"/>
        <v>0</v>
      </c>
    </row>
    <row r="121" spans="2:16" ht="12.5">
      <c r="B121" s="7" t="str">
        <f t="shared" si="41"/>
        <v/>
      </c>
      <c r="C121" s="50">
        <f>IF(D93="","-",+C120+1)</f>
        <v>2037</v>
      </c>
      <c r="D121" s="12">
        <f>IF(F120+SUM(E$99:E120)=D$92,F120,D$92-SUM(E$99:E120))</f>
        <v>2947610.068028043</v>
      </c>
      <c r="E121" s="377">
        <f t="shared" si="47"/>
        <v>130409.38636363637</v>
      </c>
      <c r="F121" s="55">
        <f t="shared" si="48"/>
        <v>2817200.6816644068</v>
      </c>
      <c r="G121" s="55">
        <f t="shared" si="49"/>
        <v>2882405.3748462247</v>
      </c>
      <c r="H121" s="379">
        <f t="shared" si="50"/>
        <v>489344.77780708816</v>
      </c>
      <c r="I121" s="398">
        <f t="shared" si="51"/>
        <v>489344.77780708816</v>
      </c>
      <c r="J121" s="54">
        <f t="shared" si="42"/>
        <v>0</v>
      </c>
      <c r="K121" s="54"/>
      <c r="L121" s="129"/>
      <c r="M121" s="54">
        <f t="shared" si="36"/>
        <v>0</v>
      </c>
      <c r="N121" s="129"/>
      <c r="O121" s="54">
        <f t="shared" si="38"/>
        <v>0</v>
      </c>
      <c r="P121" s="54">
        <f t="shared" si="39"/>
        <v>0</v>
      </c>
    </row>
    <row r="122" spans="2:16" ht="12.5">
      <c r="B122" s="7" t="str">
        <f t="shared" si="41"/>
        <v/>
      </c>
      <c r="C122" s="50">
        <f>IF(D93="","-",+C121+1)</f>
        <v>2038</v>
      </c>
      <c r="D122" s="12">
        <f>IF(F121+SUM(E$99:E121)=D$92,F121,D$92-SUM(E$99:E121))</f>
        <v>2817200.6816644068</v>
      </c>
      <c r="E122" s="377">
        <f t="shared" si="47"/>
        <v>130409.38636363637</v>
      </c>
      <c r="F122" s="55">
        <f t="shared" si="48"/>
        <v>2686791.2953007706</v>
      </c>
      <c r="G122" s="55">
        <f t="shared" si="49"/>
        <v>2751995.9884825889</v>
      </c>
      <c r="H122" s="379">
        <f t="shared" si="50"/>
        <v>473105.37423435884</v>
      </c>
      <c r="I122" s="398">
        <f t="shared" si="51"/>
        <v>473105.37423435884</v>
      </c>
      <c r="J122" s="54">
        <f t="shared" si="42"/>
        <v>0</v>
      </c>
      <c r="K122" s="54"/>
      <c r="L122" s="129"/>
      <c r="M122" s="54">
        <f t="shared" si="36"/>
        <v>0</v>
      </c>
      <c r="N122" s="129"/>
      <c r="O122" s="54">
        <f t="shared" si="38"/>
        <v>0</v>
      </c>
      <c r="P122" s="54">
        <f t="shared" si="39"/>
        <v>0</v>
      </c>
    </row>
    <row r="123" spans="2:16" ht="12.5">
      <c r="B123" s="7" t="str">
        <f t="shared" si="41"/>
        <v/>
      </c>
      <c r="C123" s="50">
        <f>IF(D93="","-",+C122+1)</f>
        <v>2039</v>
      </c>
      <c r="D123" s="12">
        <f>IF(F122+SUM(E$99:E122)=D$92,F122,D$92-SUM(E$99:E122))</f>
        <v>2686791.2953007706</v>
      </c>
      <c r="E123" s="377">
        <f t="shared" si="47"/>
        <v>130409.38636363637</v>
      </c>
      <c r="F123" s="55">
        <f t="shared" si="48"/>
        <v>2556381.9089371343</v>
      </c>
      <c r="G123" s="55">
        <f t="shared" si="49"/>
        <v>2621586.6021189522</v>
      </c>
      <c r="H123" s="379">
        <f t="shared" si="50"/>
        <v>456865.97066162946</v>
      </c>
      <c r="I123" s="398">
        <f t="shared" si="51"/>
        <v>456865.97066162946</v>
      </c>
      <c r="J123" s="54">
        <f t="shared" si="42"/>
        <v>0</v>
      </c>
      <c r="K123" s="54"/>
      <c r="L123" s="129"/>
      <c r="M123" s="54">
        <f t="shared" si="36"/>
        <v>0</v>
      </c>
      <c r="N123" s="129"/>
      <c r="O123" s="54">
        <f t="shared" si="38"/>
        <v>0</v>
      </c>
      <c r="P123" s="54">
        <f t="shared" si="39"/>
        <v>0</v>
      </c>
    </row>
    <row r="124" spans="2:16" ht="12.5">
      <c r="B124" s="7" t="str">
        <f t="shared" si="41"/>
        <v/>
      </c>
      <c r="C124" s="50">
        <f>IF(D93="","-",+C123+1)</f>
        <v>2040</v>
      </c>
      <c r="D124" s="12">
        <f>IF(F123+SUM(E$99:E123)=D$92,F123,D$92-SUM(E$99:E123))</f>
        <v>2556381.9089371343</v>
      </c>
      <c r="E124" s="377">
        <f t="shared" si="47"/>
        <v>130409.38636363637</v>
      </c>
      <c r="F124" s="55">
        <f t="shared" si="48"/>
        <v>2425972.5225734981</v>
      </c>
      <c r="G124" s="55">
        <f t="shared" si="49"/>
        <v>2491177.2157553164</v>
      </c>
      <c r="H124" s="379">
        <f t="shared" si="50"/>
        <v>440626.56708890013</v>
      </c>
      <c r="I124" s="398">
        <f t="shared" si="51"/>
        <v>440626.56708890013</v>
      </c>
      <c r="J124" s="54">
        <f t="shared" si="42"/>
        <v>0</v>
      </c>
      <c r="K124" s="54"/>
      <c r="L124" s="129"/>
      <c r="M124" s="54">
        <f t="shared" si="36"/>
        <v>0</v>
      </c>
      <c r="N124" s="129"/>
      <c r="O124" s="54">
        <f t="shared" si="38"/>
        <v>0</v>
      </c>
      <c r="P124" s="54">
        <f t="shared" si="39"/>
        <v>0</v>
      </c>
    </row>
    <row r="125" spans="2:16" ht="12.5">
      <c r="B125" s="7" t="str">
        <f t="shared" si="41"/>
        <v/>
      </c>
      <c r="C125" s="50">
        <f>IF(D93="","-",+C124+1)</f>
        <v>2041</v>
      </c>
      <c r="D125" s="12">
        <f>IF(F124+SUM(E$99:E124)=D$92,F124,D$92-SUM(E$99:E124))</f>
        <v>2425972.5225734981</v>
      </c>
      <c r="E125" s="377">
        <f t="shared" si="47"/>
        <v>130409.38636363637</v>
      </c>
      <c r="F125" s="55">
        <f t="shared" si="48"/>
        <v>2295563.1362098618</v>
      </c>
      <c r="G125" s="55">
        <f t="shared" si="49"/>
        <v>2360767.8293916797</v>
      </c>
      <c r="H125" s="379">
        <f t="shared" si="50"/>
        <v>424387.16351617069</v>
      </c>
      <c r="I125" s="398">
        <f t="shared" si="51"/>
        <v>424387.16351617069</v>
      </c>
      <c r="J125" s="54">
        <f t="shared" si="42"/>
        <v>0</v>
      </c>
      <c r="K125" s="54"/>
      <c r="L125" s="129"/>
      <c r="M125" s="54">
        <f t="shared" si="36"/>
        <v>0</v>
      </c>
      <c r="N125" s="129"/>
      <c r="O125" s="54">
        <f t="shared" si="38"/>
        <v>0</v>
      </c>
      <c r="P125" s="54">
        <f t="shared" si="39"/>
        <v>0</v>
      </c>
    </row>
    <row r="126" spans="2:16" ht="12.5">
      <c r="B126" s="7" t="str">
        <f t="shared" si="41"/>
        <v/>
      </c>
      <c r="C126" s="50">
        <f>IF(D93="","-",+C125+1)</f>
        <v>2042</v>
      </c>
      <c r="D126" s="12">
        <f>IF(F125+SUM(E$99:E125)=D$92,F125,D$92-SUM(E$99:E125))</f>
        <v>2295563.1362098618</v>
      </c>
      <c r="E126" s="377">
        <f t="shared" si="47"/>
        <v>130409.38636363637</v>
      </c>
      <c r="F126" s="55">
        <f t="shared" si="48"/>
        <v>2165153.7498462256</v>
      </c>
      <c r="G126" s="55">
        <f t="shared" si="49"/>
        <v>2230358.443028044</v>
      </c>
      <c r="H126" s="379">
        <f t="shared" si="50"/>
        <v>408147.75994344137</v>
      </c>
      <c r="I126" s="398">
        <f t="shared" si="51"/>
        <v>408147.75994344137</v>
      </c>
      <c r="J126" s="54">
        <f t="shared" si="42"/>
        <v>0</v>
      </c>
      <c r="K126" s="54"/>
      <c r="L126" s="129"/>
      <c r="M126" s="54">
        <f t="shared" si="36"/>
        <v>0</v>
      </c>
      <c r="N126" s="129"/>
      <c r="O126" s="54">
        <f t="shared" si="38"/>
        <v>0</v>
      </c>
      <c r="P126" s="54">
        <f t="shared" si="39"/>
        <v>0</v>
      </c>
    </row>
    <row r="127" spans="2:16" ht="12.5">
      <c r="B127" s="7" t="str">
        <f t="shared" si="41"/>
        <v/>
      </c>
      <c r="C127" s="50">
        <f>IF(D93="","-",+C126+1)</f>
        <v>2043</v>
      </c>
      <c r="D127" s="12">
        <f>IF(F126+SUM(E$99:E126)=D$92,F126,D$92-SUM(E$99:E126))</f>
        <v>2165153.7498462256</v>
      </c>
      <c r="E127" s="377">
        <f t="shared" si="47"/>
        <v>130409.38636363637</v>
      </c>
      <c r="F127" s="55">
        <f t="shared" si="48"/>
        <v>2034744.3634825891</v>
      </c>
      <c r="G127" s="55">
        <f t="shared" si="49"/>
        <v>2099949.0566644073</v>
      </c>
      <c r="H127" s="379">
        <f t="shared" si="50"/>
        <v>391908.35637071199</v>
      </c>
      <c r="I127" s="398">
        <f t="shared" si="51"/>
        <v>391908.35637071199</v>
      </c>
      <c r="J127" s="54">
        <f t="shared" si="42"/>
        <v>0</v>
      </c>
      <c r="K127" s="54"/>
      <c r="L127" s="129"/>
      <c r="M127" s="54">
        <f t="shared" si="36"/>
        <v>0</v>
      </c>
      <c r="N127" s="129"/>
      <c r="O127" s="54">
        <f t="shared" si="38"/>
        <v>0</v>
      </c>
      <c r="P127" s="54">
        <f t="shared" si="39"/>
        <v>0</v>
      </c>
    </row>
    <row r="128" spans="2:16" ht="12.5">
      <c r="B128" s="7" t="str">
        <f t="shared" si="41"/>
        <v/>
      </c>
      <c r="C128" s="50">
        <f>IF(D93="","-",+C127+1)</f>
        <v>2044</v>
      </c>
      <c r="D128" s="12">
        <f>IF(F127+SUM(E$99:E127)=D$92,F127,D$92-SUM(E$99:E127))</f>
        <v>2034744.3634825891</v>
      </c>
      <c r="E128" s="377">
        <f t="shared" si="47"/>
        <v>130409.38636363637</v>
      </c>
      <c r="F128" s="55">
        <f t="shared" si="48"/>
        <v>1904334.9771189527</v>
      </c>
      <c r="G128" s="55">
        <f t="shared" si="49"/>
        <v>1969539.670300771</v>
      </c>
      <c r="H128" s="379">
        <f t="shared" si="50"/>
        <v>375668.95279798261</v>
      </c>
      <c r="I128" s="398">
        <f t="shared" si="51"/>
        <v>375668.95279798261</v>
      </c>
      <c r="J128" s="54">
        <f t="shared" si="42"/>
        <v>0</v>
      </c>
      <c r="K128" s="54"/>
      <c r="L128" s="129"/>
      <c r="M128" s="54">
        <f t="shared" si="36"/>
        <v>0</v>
      </c>
      <c r="N128" s="129"/>
      <c r="O128" s="54">
        <f t="shared" si="38"/>
        <v>0</v>
      </c>
      <c r="P128" s="54">
        <f t="shared" si="39"/>
        <v>0</v>
      </c>
    </row>
    <row r="129" spans="2:16" ht="12.5">
      <c r="B129" s="7" t="str">
        <f t="shared" si="41"/>
        <v/>
      </c>
      <c r="C129" s="50">
        <f>IF(D93="","-",+C128+1)</f>
        <v>2045</v>
      </c>
      <c r="D129" s="12">
        <f>IF(F128+SUM(E$99:E128)=D$92,F128,D$92-SUM(E$99:E128))</f>
        <v>1904334.9771189527</v>
      </c>
      <c r="E129" s="377">
        <f t="shared" si="47"/>
        <v>130409.38636363637</v>
      </c>
      <c r="F129" s="55">
        <f t="shared" si="48"/>
        <v>1773925.5907553162</v>
      </c>
      <c r="G129" s="55">
        <f t="shared" si="49"/>
        <v>1839130.2839371343</v>
      </c>
      <c r="H129" s="379">
        <f t="shared" si="50"/>
        <v>359429.54922525317</v>
      </c>
      <c r="I129" s="398">
        <f t="shared" si="51"/>
        <v>359429.54922525317</v>
      </c>
      <c r="J129" s="54">
        <f t="shared" si="42"/>
        <v>0</v>
      </c>
      <c r="K129" s="54"/>
      <c r="L129" s="129"/>
      <c r="M129" s="54">
        <f t="shared" si="36"/>
        <v>0</v>
      </c>
      <c r="N129" s="129"/>
      <c r="O129" s="54">
        <f t="shared" si="38"/>
        <v>0</v>
      </c>
      <c r="P129" s="54">
        <f t="shared" si="39"/>
        <v>0</v>
      </c>
    </row>
    <row r="130" spans="2:16" ht="12.5">
      <c r="B130" s="7" t="str">
        <f t="shared" si="41"/>
        <v/>
      </c>
      <c r="C130" s="50">
        <f>IF(D93="","-",+C129+1)</f>
        <v>2046</v>
      </c>
      <c r="D130" s="12">
        <f>IF(F129+SUM(E$99:E129)=D$92,F129,D$92-SUM(E$99:E129))</f>
        <v>1773925.5907553162</v>
      </c>
      <c r="E130" s="377">
        <f t="shared" si="47"/>
        <v>130409.38636363637</v>
      </c>
      <c r="F130" s="55">
        <f t="shared" si="48"/>
        <v>1643516.2043916797</v>
      </c>
      <c r="G130" s="55">
        <f t="shared" si="49"/>
        <v>1708720.8975734981</v>
      </c>
      <c r="H130" s="379">
        <f t="shared" si="50"/>
        <v>343190.14565252379</v>
      </c>
      <c r="I130" s="398">
        <f t="shared" si="51"/>
        <v>343190.14565252379</v>
      </c>
      <c r="J130" s="54">
        <f t="shared" si="42"/>
        <v>0</v>
      </c>
      <c r="K130" s="54"/>
      <c r="L130" s="129"/>
      <c r="M130" s="54">
        <f t="shared" si="36"/>
        <v>0</v>
      </c>
      <c r="N130" s="129"/>
      <c r="O130" s="54">
        <f t="shared" si="38"/>
        <v>0</v>
      </c>
      <c r="P130" s="54">
        <f t="shared" si="39"/>
        <v>0</v>
      </c>
    </row>
    <row r="131" spans="2:16" ht="12.5">
      <c r="B131" s="7" t="str">
        <f t="shared" si="41"/>
        <v/>
      </c>
      <c r="C131" s="50">
        <f>IF(D93="","-",+C130+1)</f>
        <v>2047</v>
      </c>
      <c r="D131" s="12">
        <f>IF(F130+SUM(E$99:E130)=D$92,F130,D$92-SUM(E$99:E130))</f>
        <v>1643516.2043916797</v>
      </c>
      <c r="E131" s="377">
        <f t="shared" si="47"/>
        <v>130409.38636363637</v>
      </c>
      <c r="F131" s="55">
        <f t="shared" si="48"/>
        <v>1513106.8180280433</v>
      </c>
      <c r="G131" s="55">
        <f t="shared" si="49"/>
        <v>1578311.5112098614</v>
      </c>
      <c r="H131" s="379">
        <f t="shared" si="50"/>
        <v>326950.74207979435</v>
      </c>
      <c r="I131" s="398">
        <f t="shared" si="51"/>
        <v>326950.74207979435</v>
      </c>
      <c r="J131" s="54">
        <f t="shared" si="42"/>
        <v>0</v>
      </c>
      <c r="K131" s="54"/>
      <c r="L131" s="129"/>
      <c r="M131" s="54">
        <f t="shared" ref="M131:M154" si="52">IF(L541&lt;&gt;0,+H541-L541,0)</f>
        <v>0</v>
      </c>
      <c r="N131" s="129"/>
      <c r="O131" s="54">
        <f t="shared" ref="O131:O154" si="53">IF(N541&lt;&gt;0,+I541-N541,0)</f>
        <v>0</v>
      </c>
      <c r="P131" s="54">
        <f t="shared" ref="P131:P154" si="54">+O541-M541</f>
        <v>0</v>
      </c>
    </row>
    <row r="132" spans="2:16" ht="12.5">
      <c r="B132" s="7" t="str">
        <f t="shared" si="41"/>
        <v/>
      </c>
      <c r="C132" s="50">
        <f>IF(D93="","-",+C131+1)</f>
        <v>2048</v>
      </c>
      <c r="D132" s="12">
        <f>IF(F131+SUM(E$99:E131)=D$92,F131,D$92-SUM(E$99:E131))</f>
        <v>1513106.8180280433</v>
      </c>
      <c r="E132" s="377">
        <f t="shared" si="47"/>
        <v>130409.38636363637</v>
      </c>
      <c r="F132" s="55">
        <f t="shared" si="48"/>
        <v>1382697.4316644068</v>
      </c>
      <c r="G132" s="55">
        <f t="shared" si="49"/>
        <v>1447902.1248462251</v>
      </c>
      <c r="H132" s="379">
        <f t="shared" si="50"/>
        <v>310711.33850706503</v>
      </c>
      <c r="I132" s="398">
        <f t="shared" si="51"/>
        <v>310711.33850706503</v>
      </c>
      <c r="J132" s="54">
        <f t="shared" si="42"/>
        <v>0</v>
      </c>
      <c r="K132" s="54"/>
      <c r="L132" s="129"/>
      <c r="M132" s="54">
        <f t="shared" si="52"/>
        <v>0</v>
      </c>
      <c r="N132" s="129"/>
      <c r="O132" s="54">
        <f t="shared" si="53"/>
        <v>0</v>
      </c>
      <c r="P132" s="54">
        <f t="shared" si="54"/>
        <v>0</v>
      </c>
    </row>
    <row r="133" spans="2:16" ht="12.5">
      <c r="B133" s="7" t="str">
        <f t="shared" si="41"/>
        <v/>
      </c>
      <c r="C133" s="50">
        <f>IF(D93="","-",+C132+1)</f>
        <v>2049</v>
      </c>
      <c r="D133" s="12">
        <f>IF(F132+SUM(E$99:E132)=D$92,F132,D$92-SUM(E$99:E132))</f>
        <v>1382697.4316644068</v>
      </c>
      <c r="E133" s="377">
        <f t="shared" si="47"/>
        <v>130409.38636363637</v>
      </c>
      <c r="F133" s="55">
        <f t="shared" si="48"/>
        <v>1252288.0453007703</v>
      </c>
      <c r="G133" s="55">
        <f t="shared" si="49"/>
        <v>1317492.7384825884</v>
      </c>
      <c r="H133" s="379">
        <f t="shared" si="50"/>
        <v>294471.93493433559</v>
      </c>
      <c r="I133" s="398">
        <f t="shared" si="51"/>
        <v>294471.93493433559</v>
      </c>
      <c r="J133" s="54">
        <f t="shared" si="42"/>
        <v>0</v>
      </c>
      <c r="K133" s="54"/>
      <c r="L133" s="129"/>
      <c r="M133" s="54">
        <f t="shared" si="52"/>
        <v>0</v>
      </c>
      <c r="N133" s="129"/>
      <c r="O133" s="54">
        <f t="shared" si="53"/>
        <v>0</v>
      </c>
      <c r="P133" s="54">
        <f t="shared" si="54"/>
        <v>0</v>
      </c>
    </row>
    <row r="134" spans="2:16" ht="12.5">
      <c r="B134" s="7" t="str">
        <f t="shared" si="41"/>
        <v/>
      </c>
      <c r="C134" s="50">
        <f>IF(D93="","-",+C133+1)</f>
        <v>2050</v>
      </c>
      <c r="D134" s="12">
        <f>IF(F133+SUM(E$99:E133)=D$92,F133,D$92-SUM(E$99:E133))</f>
        <v>1252288.0453007703</v>
      </c>
      <c r="E134" s="377">
        <f t="shared" si="47"/>
        <v>130409.38636363637</v>
      </c>
      <c r="F134" s="55">
        <f t="shared" si="48"/>
        <v>1121878.6589371338</v>
      </c>
      <c r="G134" s="55">
        <f t="shared" si="49"/>
        <v>1187083.3521189522</v>
      </c>
      <c r="H134" s="379">
        <f t="shared" si="50"/>
        <v>278232.5313616062</v>
      </c>
      <c r="I134" s="398">
        <f t="shared" si="51"/>
        <v>278232.5313616062</v>
      </c>
      <c r="J134" s="54">
        <f t="shared" si="42"/>
        <v>0</v>
      </c>
      <c r="K134" s="54"/>
      <c r="L134" s="129"/>
      <c r="M134" s="54">
        <f t="shared" si="52"/>
        <v>0</v>
      </c>
      <c r="N134" s="129"/>
      <c r="O134" s="54">
        <f t="shared" si="53"/>
        <v>0</v>
      </c>
      <c r="P134" s="54">
        <f t="shared" si="54"/>
        <v>0</v>
      </c>
    </row>
    <row r="135" spans="2:16" ht="12.5">
      <c r="B135" s="7" t="str">
        <f t="shared" si="41"/>
        <v/>
      </c>
      <c r="C135" s="50">
        <f>IF(D93="","-",+C134+1)</f>
        <v>2051</v>
      </c>
      <c r="D135" s="12">
        <f>IF(F134+SUM(E$99:E134)=D$92,F134,D$92-SUM(E$99:E134))</f>
        <v>1121878.6589371338</v>
      </c>
      <c r="E135" s="377">
        <f t="shared" si="47"/>
        <v>130409.38636363637</v>
      </c>
      <c r="F135" s="55">
        <f t="shared" si="48"/>
        <v>991469.2725734975</v>
      </c>
      <c r="G135" s="55">
        <f t="shared" si="49"/>
        <v>1056673.9657553157</v>
      </c>
      <c r="H135" s="379">
        <f t="shared" si="50"/>
        <v>261993.12778887682</v>
      </c>
      <c r="I135" s="398">
        <f t="shared" si="51"/>
        <v>261993.12778887682</v>
      </c>
      <c r="J135" s="54">
        <f t="shared" si="42"/>
        <v>0</v>
      </c>
      <c r="K135" s="54"/>
      <c r="L135" s="129"/>
      <c r="M135" s="54">
        <f t="shared" si="52"/>
        <v>0</v>
      </c>
      <c r="N135" s="129"/>
      <c r="O135" s="54">
        <f t="shared" si="53"/>
        <v>0</v>
      </c>
      <c r="P135" s="54">
        <f t="shared" si="54"/>
        <v>0</v>
      </c>
    </row>
    <row r="136" spans="2:16" ht="12.5">
      <c r="B136" s="7" t="str">
        <f t="shared" si="41"/>
        <v/>
      </c>
      <c r="C136" s="50">
        <f>IF(D93="","-",+C135+1)</f>
        <v>2052</v>
      </c>
      <c r="D136" s="12">
        <f>IF(F135+SUM(E$99:E135)=D$92,F135,D$92-SUM(E$99:E135))</f>
        <v>991469.2725734975</v>
      </c>
      <c r="E136" s="377">
        <f t="shared" si="47"/>
        <v>130409.38636363637</v>
      </c>
      <c r="F136" s="55">
        <f t="shared" si="48"/>
        <v>861059.88620986114</v>
      </c>
      <c r="G136" s="55">
        <f t="shared" si="49"/>
        <v>926264.57939167926</v>
      </c>
      <c r="H136" s="379">
        <f t="shared" si="50"/>
        <v>245753.72421614738</v>
      </c>
      <c r="I136" s="398">
        <f t="shared" si="51"/>
        <v>245753.72421614738</v>
      </c>
      <c r="J136" s="54">
        <f t="shared" si="42"/>
        <v>0</v>
      </c>
      <c r="K136" s="54"/>
      <c r="L136" s="129"/>
      <c r="M136" s="54">
        <f t="shared" si="52"/>
        <v>0</v>
      </c>
      <c r="N136" s="129"/>
      <c r="O136" s="54">
        <f t="shared" si="53"/>
        <v>0</v>
      </c>
      <c r="P136" s="54">
        <f t="shared" si="54"/>
        <v>0</v>
      </c>
    </row>
    <row r="137" spans="2:16" ht="12.5">
      <c r="B137" s="7" t="str">
        <f t="shared" si="41"/>
        <v/>
      </c>
      <c r="C137" s="50">
        <f>IF(D93="","-",+C136+1)</f>
        <v>2053</v>
      </c>
      <c r="D137" s="12">
        <f>IF(F136+SUM(E$99:E136)=D$92,F136,D$92-SUM(E$99:E136))</f>
        <v>861059.88620986114</v>
      </c>
      <c r="E137" s="377">
        <f t="shared" si="47"/>
        <v>130409.38636363637</v>
      </c>
      <c r="F137" s="55">
        <f t="shared" si="48"/>
        <v>730650.49984622479</v>
      </c>
      <c r="G137" s="55">
        <f t="shared" si="49"/>
        <v>795855.19302804302</v>
      </c>
      <c r="H137" s="379">
        <f t="shared" si="50"/>
        <v>229514.32064341803</v>
      </c>
      <c r="I137" s="398">
        <f t="shared" si="51"/>
        <v>229514.32064341803</v>
      </c>
      <c r="J137" s="54">
        <f t="shared" si="42"/>
        <v>0</v>
      </c>
      <c r="K137" s="54"/>
      <c r="L137" s="129"/>
      <c r="M137" s="54">
        <f t="shared" si="52"/>
        <v>0</v>
      </c>
      <c r="N137" s="129"/>
      <c r="O137" s="54">
        <f t="shared" si="53"/>
        <v>0</v>
      </c>
      <c r="P137" s="54">
        <f t="shared" si="54"/>
        <v>0</v>
      </c>
    </row>
    <row r="138" spans="2:16" ht="12.5">
      <c r="B138" s="7" t="str">
        <f t="shared" si="41"/>
        <v/>
      </c>
      <c r="C138" s="50">
        <f>IF(D93="","-",+C137+1)</f>
        <v>2054</v>
      </c>
      <c r="D138" s="12">
        <f>IF(F137+SUM(E$99:E137)=D$92,F137,D$92-SUM(E$99:E137))</f>
        <v>730650.49984622479</v>
      </c>
      <c r="E138" s="377">
        <f t="shared" si="47"/>
        <v>130409.38636363637</v>
      </c>
      <c r="F138" s="55">
        <f t="shared" si="48"/>
        <v>600241.11348258844</v>
      </c>
      <c r="G138" s="55">
        <f t="shared" si="49"/>
        <v>665445.80666440655</v>
      </c>
      <c r="H138" s="379">
        <f t="shared" si="50"/>
        <v>213274.91707068862</v>
      </c>
      <c r="I138" s="398">
        <f t="shared" si="51"/>
        <v>213274.91707068862</v>
      </c>
      <c r="J138" s="54">
        <f t="shared" si="42"/>
        <v>0</v>
      </c>
      <c r="K138" s="54"/>
      <c r="L138" s="129"/>
      <c r="M138" s="54">
        <f t="shared" si="52"/>
        <v>0</v>
      </c>
      <c r="N138" s="129"/>
      <c r="O138" s="54">
        <f t="shared" si="53"/>
        <v>0</v>
      </c>
      <c r="P138" s="54">
        <f t="shared" si="54"/>
        <v>0</v>
      </c>
    </row>
    <row r="139" spans="2:16" ht="12.5">
      <c r="B139" s="7" t="str">
        <f t="shared" si="41"/>
        <v/>
      </c>
      <c r="C139" s="50">
        <f>IF(D93="","-",+C138+1)</f>
        <v>2055</v>
      </c>
      <c r="D139" s="12">
        <f>IF(F138+SUM(E$99:E138)=D$92,F138,D$92-SUM(E$99:E138))</f>
        <v>600241.11348258844</v>
      </c>
      <c r="E139" s="377">
        <f t="shared" si="47"/>
        <v>130409.38636363637</v>
      </c>
      <c r="F139" s="55">
        <f t="shared" si="48"/>
        <v>469831.72711895208</v>
      </c>
      <c r="G139" s="55">
        <f t="shared" si="49"/>
        <v>535036.42030077032</v>
      </c>
      <c r="H139" s="379">
        <f t="shared" si="50"/>
        <v>197035.51349795927</v>
      </c>
      <c r="I139" s="398">
        <f t="shared" si="51"/>
        <v>197035.51349795927</v>
      </c>
      <c r="J139" s="54">
        <f t="shared" si="42"/>
        <v>0</v>
      </c>
      <c r="K139" s="54"/>
      <c r="L139" s="129"/>
      <c r="M139" s="54">
        <f t="shared" si="52"/>
        <v>0</v>
      </c>
      <c r="N139" s="129"/>
      <c r="O139" s="54">
        <f t="shared" si="53"/>
        <v>0</v>
      </c>
      <c r="P139" s="54">
        <f t="shared" si="54"/>
        <v>0</v>
      </c>
    </row>
    <row r="140" spans="2:16" ht="12.5">
      <c r="B140" s="7" t="str">
        <f t="shared" si="41"/>
        <v/>
      </c>
      <c r="C140" s="50">
        <f>IF(D93="","-",+C139+1)</f>
        <v>2056</v>
      </c>
      <c r="D140" s="12">
        <f>IF(F139+SUM(E$99:E139)=D$92,F139,D$92-SUM(E$99:E139))</f>
        <v>469831.72711895208</v>
      </c>
      <c r="E140" s="377">
        <f t="shared" si="47"/>
        <v>130409.38636363637</v>
      </c>
      <c r="F140" s="55">
        <f t="shared" si="48"/>
        <v>339422.34075531573</v>
      </c>
      <c r="G140" s="55">
        <f t="shared" si="49"/>
        <v>404627.03393713391</v>
      </c>
      <c r="H140" s="379">
        <f t="shared" si="50"/>
        <v>180796.10992522986</v>
      </c>
      <c r="I140" s="398">
        <f t="shared" si="51"/>
        <v>180796.10992522986</v>
      </c>
      <c r="J140" s="54">
        <f t="shared" si="42"/>
        <v>0</v>
      </c>
      <c r="K140" s="54"/>
      <c r="L140" s="129"/>
      <c r="M140" s="54">
        <f t="shared" si="52"/>
        <v>0</v>
      </c>
      <c r="N140" s="129"/>
      <c r="O140" s="54">
        <f t="shared" si="53"/>
        <v>0</v>
      </c>
      <c r="P140" s="54">
        <f t="shared" si="54"/>
        <v>0</v>
      </c>
    </row>
    <row r="141" spans="2:16" ht="12.5">
      <c r="B141" s="7" t="str">
        <f t="shared" si="41"/>
        <v/>
      </c>
      <c r="C141" s="50">
        <f>IF(D93="","-",+C140+1)</f>
        <v>2057</v>
      </c>
      <c r="D141" s="12">
        <f>IF(F140+SUM(E$99:E140)=D$92,F140,D$92-SUM(E$99:E140))</f>
        <v>339422.34075531573</v>
      </c>
      <c r="E141" s="377">
        <f t="shared" si="47"/>
        <v>130409.38636363637</v>
      </c>
      <c r="F141" s="55">
        <f t="shared" si="48"/>
        <v>209012.95439167938</v>
      </c>
      <c r="G141" s="55">
        <f t="shared" si="49"/>
        <v>274217.64757349755</v>
      </c>
      <c r="H141" s="379">
        <f t="shared" si="50"/>
        <v>164556.70635250048</v>
      </c>
      <c r="I141" s="398">
        <f t="shared" si="51"/>
        <v>164556.70635250048</v>
      </c>
      <c r="J141" s="54">
        <f t="shared" si="42"/>
        <v>0</v>
      </c>
      <c r="K141" s="54"/>
      <c r="L141" s="129"/>
      <c r="M141" s="54">
        <f t="shared" si="52"/>
        <v>0</v>
      </c>
      <c r="N141" s="129"/>
      <c r="O141" s="54">
        <f t="shared" si="53"/>
        <v>0</v>
      </c>
      <c r="P141" s="54">
        <f t="shared" si="54"/>
        <v>0</v>
      </c>
    </row>
    <row r="142" spans="2:16" ht="12.5">
      <c r="B142" s="7" t="str">
        <f t="shared" si="41"/>
        <v/>
      </c>
      <c r="C142" s="50">
        <f>IF(D93="","-",+C141+1)</f>
        <v>2058</v>
      </c>
      <c r="D142" s="12">
        <f>IF(F141+SUM(E$99:E141)=D$92,F141,D$92-SUM(E$99:E141))</f>
        <v>209012.95439167938</v>
      </c>
      <c r="E142" s="377">
        <f t="shared" si="47"/>
        <v>130409.38636363637</v>
      </c>
      <c r="F142" s="55">
        <f t="shared" si="48"/>
        <v>78603.56802804301</v>
      </c>
      <c r="G142" s="55">
        <f t="shared" si="49"/>
        <v>143808.2612098612</v>
      </c>
      <c r="H142" s="379">
        <f t="shared" si="50"/>
        <v>148317.3027797711</v>
      </c>
      <c r="I142" s="398">
        <f t="shared" si="51"/>
        <v>148317.3027797711</v>
      </c>
      <c r="J142" s="54">
        <f t="shared" si="42"/>
        <v>0</v>
      </c>
      <c r="K142" s="54"/>
      <c r="L142" s="129"/>
      <c r="M142" s="54">
        <f t="shared" si="52"/>
        <v>0</v>
      </c>
      <c r="N142" s="129"/>
      <c r="O142" s="54">
        <f t="shared" si="53"/>
        <v>0</v>
      </c>
      <c r="P142" s="54">
        <f t="shared" si="54"/>
        <v>0</v>
      </c>
    </row>
    <row r="143" spans="2:16" ht="12.5">
      <c r="B143" s="7" t="str">
        <f t="shared" si="41"/>
        <v/>
      </c>
      <c r="C143" s="50">
        <f>IF(D93="","-",+C142+1)</f>
        <v>2059</v>
      </c>
      <c r="D143" s="12">
        <f>IF(F142+SUM(E$99:E142)=D$92,F142,D$92-SUM(E$99:E142))</f>
        <v>78603.56802804301</v>
      </c>
      <c r="E143" s="377">
        <f t="shared" si="47"/>
        <v>78603.56802804301</v>
      </c>
      <c r="F143" s="55">
        <f t="shared" si="48"/>
        <v>0</v>
      </c>
      <c r="G143" s="55">
        <f t="shared" si="49"/>
        <v>39301.784014021505</v>
      </c>
      <c r="H143" s="379">
        <f t="shared" si="50"/>
        <v>83497.675342928036</v>
      </c>
      <c r="I143" s="398">
        <f t="shared" si="51"/>
        <v>83497.675342928036</v>
      </c>
      <c r="J143" s="54">
        <f t="shared" si="42"/>
        <v>0</v>
      </c>
      <c r="K143" s="54"/>
      <c r="L143" s="129"/>
      <c r="M143" s="54">
        <f t="shared" si="52"/>
        <v>0</v>
      </c>
      <c r="N143" s="129"/>
      <c r="O143" s="54">
        <f t="shared" si="53"/>
        <v>0</v>
      </c>
      <c r="P143" s="54">
        <f t="shared" si="54"/>
        <v>0</v>
      </c>
    </row>
    <row r="144" spans="2:16" ht="12.5">
      <c r="B144" s="7" t="str">
        <f t="shared" si="41"/>
        <v/>
      </c>
      <c r="C144" s="50">
        <f>IF(D93="","-",+C143+1)</f>
        <v>2060</v>
      </c>
      <c r="D144" s="12">
        <f>IF(F143+SUM(E$99:E143)=D$92,F143,D$92-SUM(E$99:E143))</f>
        <v>0</v>
      </c>
      <c r="E144" s="377">
        <f t="shared" si="47"/>
        <v>0</v>
      </c>
      <c r="F144" s="55">
        <f t="shared" si="48"/>
        <v>0</v>
      </c>
      <c r="G144" s="55">
        <f t="shared" si="49"/>
        <v>0</v>
      </c>
      <c r="H144" s="379">
        <f t="shared" si="50"/>
        <v>0</v>
      </c>
      <c r="I144" s="398">
        <f t="shared" si="51"/>
        <v>0</v>
      </c>
      <c r="J144" s="54">
        <f t="shared" si="42"/>
        <v>0</v>
      </c>
      <c r="K144" s="54"/>
      <c r="L144" s="129"/>
      <c r="M144" s="54">
        <f t="shared" si="52"/>
        <v>0</v>
      </c>
      <c r="N144" s="129"/>
      <c r="O144" s="54">
        <f t="shared" si="53"/>
        <v>0</v>
      </c>
      <c r="P144" s="54">
        <f t="shared" si="54"/>
        <v>0</v>
      </c>
    </row>
    <row r="145" spans="2:16" ht="12.5">
      <c r="B145" s="7" t="str">
        <f t="shared" si="41"/>
        <v/>
      </c>
      <c r="C145" s="50">
        <f>IF(D93="","-",+C144+1)</f>
        <v>2061</v>
      </c>
      <c r="D145" s="12">
        <f>IF(F144+SUM(E$99:E144)=D$92,F144,D$92-SUM(E$99:E144))</f>
        <v>0</v>
      </c>
      <c r="E145" s="377">
        <f t="shared" si="47"/>
        <v>0</v>
      </c>
      <c r="F145" s="55">
        <f t="shared" si="48"/>
        <v>0</v>
      </c>
      <c r="G145" s="55">
        <f t="shared" si="49"/>
        <v>0</v>
      </c>
      <c r="H145" s="379">
        <f t="shared" si="50"/>
        <v>0</v>
      </c>
      <c r="I145" s="398">
        <f t="shared" si="51"/>
        <v>0</v>
      </c>
      <c r="J145" s="54">
        <f t="shared" si="42"/>
        <v>0</v>
      </c>
      <c r="K145" s="54"/>
      <c r="L145" s="129"/>
      <c r="M145" s="54">
        <f t="shared" si="52"/>
        <v>0</v>
      </c>
      <c r="N145" s="129"/>
      <c r="O145" s="54">
        <f t="shared" si="53"/>
        <v>0</v>
      </c>
      <c r="P145" s="54">
        <f t="shared" si="54"/>
        <v>0</v>
      </c>
    </row>
    <row r="146" spans="2:16" ht="12.5">
      <c r="B146" s="7" t="str">
        <f t="shared" si="41"/>
        <v/>
      </c>
      <c r="C146" s="50">
        <f>IF(D93="","-",+C145+1)</f>
        <v>2062</v>
      </c>
      <c r="D146" s="12">
        <f>IF(F145+SUM(E$99:E145)=D$92,F145,D$92-SUM(E$99:E145))</f>
        <v>0</v>
      </c>
      <c r="E146" s="377">
        <f t="shared" si="47"/>
        <v>0</v>
      </c>
      <c r="F146" s="55">
        <f t="shared" si="48"/>
        <v>0</v>
      </c>
      <c r="G146" s="55">
        <f t="shared" si="49"/>
        <v>0</v>
      </c>
      <c r="H146" s="379">
        <f t="shared" si="50"/>
        <v>0</v>
      </c>
      <c r="I146" s="398">
        <f t="shared" si="51"/>
        <v>0</v>
      </c>
      <c r="J146" s="54">
        <f t="shared" si="42"/>
        <v>0</v>
      </c>
      <c r="K146" s="54"/>
      <c r="L146" s="129"/>
      <c r="M146" s="54">
        <f t="shared" si="52"/>
        <v>0</v>
      </c>
      <c r="N146" s="129"/>
      <c r="O146" s="54">
        <f t="shared" si="53"/>
        <v>0</v>
      </c>
      <c r="P146" s="54">
        <f t="shared" si="54"/>
        <v>0</v>
      </c>
    </row>
    <row r="147" spans="2:16" ht="12.5">
      <c r="B147" s="7" t="str">
        <f t="shared" si="41"/>
        <v/>
      </c>
      <c r="C147" s="50">
        <f>IF(D93="","-",+C146+1)</f>
        <v>2063</v>
      </c>
      <c r="D147" s="12">
        <f>IF(F146+SUM(E$99:E146)=D$92,F146,D$92-SUM(E$99:E146))</f>
        <v>0</v>
      </c>
      <c r="E147" s="377">
        <f t="shared" si="47"/>
        <v>0</v>
      </c>
      <c r="F147" s="55">
        <f t="shared" si="48"/>
        <v>0</v>
      </c>
      <c r="G147" s="55">
        <f t="shared" si="49"/>
        <v>0</v>
      </c>
      <c r="H147" s="379">
        <f t="shared" si="50"/>
        <v>0</v>
      </c>
      <c r="I147" s="398">
        <f t="shared" si="51"/>
        <v>0</v>
      </c>
      <c r="J147" s="54">
        <f t="shared" si="42"/>
        <v>0</v>
      </c>
      <c r="K147" s="54"/>
      <c r="L147" s="129"/>
      <c r="M147" s="54">
        <f t="shared" si="52"/>
        <v>0</v>
      </c>
      <c r="N147" s="129"/>
      <c r="O147" s="54">
        <f t="shared" si="53"/>
        <v>0</v>
      </c>
      <c r="P147" s="54">
        <f t="shared" si="54"/>
        <v>0</v>
      </c>
    </row>
    <row r="148" spans="2:16" ht="12.5">
      <c r="B148" s="7" t="str">
        <f t="shared" si="41"/>
        <v/>
      </c>
      <c r="C148" s="50">
        <f>IF(D93="","-",+C147+1)</f>
        <v>2064</v>
      </c>
      <c r="D148" s="12">
        <f>IF(F147+SUM(E$99:E147)=D$92,F147,D$92-SUM(E$99:E147))</f>
        <v>0</v>
      </c>
      <c r="E148" s="377">
        <f t="shared" si="47"/>
        <v>0</v>
      </c>
      <c r="F148" s="55">
        <f t="shared" si="48"/>
        <v>0</v>
      </c>
      <c r="G148" s="55">
        <f t="shared" si="49"/>
        <v>0</v>
      </c>
      <c r="H148" s="379">
        <f t="shared" si="50"/>
        <v>0</v>
      </c>
      <c r="I148" s="398">
        <f t="shared" si="51"/>
        <v>0</v>
      </c>
      <c r="J148" s="54">
        <f t="shared" si="42"/>
        <v>0</v>
      </c>
      <c r="K148" s="54"/>
      <c r="L148" s="129"/>
      <c r="M148" s="54">
        <f t="shared" si="52"/>
        <v>0</v>
      </c>
      <c r="N148" s="129"/>
      <c r="O148" s="54">
        <f t="shared" si="53"/>
        <v>0</v>
      </c>
      <c r="P148" s="54">
        <f t="shared" si="54"/>
        <v>0</v>
      </c>
    </row>
    <row r="149" spans="2:16" ht="12.5">
      <c r="B149" s="7" t="str">
        <f t="shared" si="41"/>
        <v/>
      </c>
      <c r="C149" s="50">
        <f>IF(D93="","-",+C148+1)</f>
        <v>2065</v>
      </c>
      <c r="D149" s="12">
        <f>IF(F148+SUM(E$99:E148)=D$92,F148,D$92-SUM(E$99:E148))</f>
        <v>0</v>
      </c>
      <c r="E149" s="377">
        <f t="shared" si="47"/>
        <v>0</v>
      </c>
      <c r="F149" s="55">
        <f t="shared" si="48"/>
        <v>0</v>
      </c>
      <c r="G149" s="55">
        <f t="shared" si="49"/>
        <v>0</v>
      </c>
      <c r="H149" s="379">
        <f t="shared" si="50"/>
        <v>0</v>
      </c>
      <c r="I149" s="398">
        <f t="shared" si="51"/>
        <v>0</v>
      </c>
      <c r="J149" s="54">
        <f t="shared" si="42"/>
        <v>0</v>
      </c>
      <c r="K149" s="54"/>
      <c r="L149" s="129"/>
      <c r="M149" s="54">
        <f t="shared" si="52"/>
        <v>0</v>
      </c>
      <c r="N149" s="129"/>
      <c r="O149" s="54">
        <f t="shared" si="53"/>
        <v>0</v>
      </c>
      <c r="P149" s="54">
        <f t="shared" si="54"/>
        <v>0</v>
      </c>
    </row>
    <row r="150" spans="2:16" ht="12.5">
      <c r="B150" s="7" t="str">
        <f t="shared" si="41"/>
        <v/>
      </c>
      <c r="C150" s="50">
        <f>IF(D93="","-",+C149+1)</f>
        <v>2066</v>
      </c>
      <c r="D150" s="12">
        <f>IF(F149+SUM(E$99:E149)=D$92,F149,D$92-SUM(E$99:E149))</f>
        <v>0</v>
      </c>
      <c r="E150" s="377">
        <f t="shared" si="47"/>
        <v>0</v>
      </c>
      <c r="F150" s="55">
        <f t="shared" si="48"/>
        <v>0</v>
      </c>
      <c r="G150" s="55">
        <f t="shared" si="49"/>
        <v>0</v>
      </c>
      <c r="H150" s="379">
        <f t="shared" si="50"/>
        <v>0</v>
      </c>
      <c r="I150" s="398">
        <f t="shared" si="51"/>
        <v>0</v>
      </c>
      <c r="J150" s="54">
        <f t="shared" si="42"/>
        <v>0</v>
      </c>
      <c r="K150" s="54"/>
      <c r="L150" s="129"/>
      <c r="M150" s="54">
        <f t="shared" si="52"/>
        <v>0</v>
      </c>
      <c r="N150" s="129"/>
      <c r="O150" s="54">
        <f t="shared" si="53"/>
        <v>0</v>
      </c>
      <c r="P150" s="54">
        <f t="shared" si="54"/>
        <v>0</v>
      </c>
    </row>
    <row r="151" spans="2:16" ht="12.5">
      <c r="B151" s="7" t="str">
        <f t="shared" si="41"/>
        <v/>
      </c>
      <c r="C151" s="50">
        <f>IF(D93="","-",+C150+1)</f>
        <v>2067</v>
      </c>
      <c r="D151" s="12">
        <f>IF(F150+SUM(E$99:E150)=D$92,F150,D$92-SUM(E$99:E150))</f>
        <v>0</v>
      </c>
      <c r="E151" s="377">
        <f t="shared" si="47"/>
        <v>0</v>
      </c>
      <c r="F151" s="55">
        <f t="shared" si="48"/>
        <v>0</v>
      </c>
      <c r="G151" s="55">
        <f t="shared" si="49"/>
        <v>0</v>
      </c>
      <c r="H151" s="379">
        <f t="shared" si="50"/>
        <v>0</v>
      </c>
      <c r="I151" s="398">
        <f t="shared" si="51"/>
        <v>0</v>
      </c>
      <c r="J151" s="54">
        <f t="shared" si="42"/>
        <v>0</v>
      </c>
      <c r="K151" s="54"/>
      <c r="L151" s="129"/>
      <c r="M151" s="54">
        <f t="shared" si="52"/>
        <v>0</v>
      </c>
      <c r="N151" s="129"/>
      <c r="O151" s="54">
        <f t="shared" si="53"/>
        <v>0</v>
      </c>
      <c r="P151" s="54">
        <f t="shared" si="54"/>
        <v>0</v>
      </c>
    </row>
    <row r="152" spans="2:16" ht="12.5">
      <c r="B152" s="7" t="str">
        <f t="shared" si="41"/>
        <v/>
      </c>
      <c r="C152" s="50">
        <f>IF(D93="","-",+C151+1)</f>
        <v>2068</v>
      </c>
      <c r="D152" s="12">
        <f>IF(F151+SUM(E$99:E151)=D$92,F151,D$92-SUM(E$99:E151))</f>
        <v>0</v>
      </c>
      <c r="E152" s="377">
        <f t="shared" si="47"/>
        <v>0</v>
      </c>
      <c r="F152" s="55">
        <f t="shared" si="48"/>
        <v>0</v>
      </c>
      <c r="G152" s="55">
        <f t="shared" si="49"/>
        <v>0</v>
      </c>
      <c r="H152" s="379">
        <f t="shared" si="50"/>
        <v>0</v>
      </c>
      <c r="I152" s="398">
        <f t="shared" si="51"/>
        <v>0</v>
      </c>
      <c r="J152" s="54">
        <f t="shared" si="42"/>
        <v>0</v>
      </c>
      <c r="K152" s="54"/>
      <c r="L152" s="129"/>
      <c r="M152" s="54">
        <f t="shared" si="52"/>
        <v>0</v>
      </c>
      <c r="N152" s="129"/>
      <c r="O152" s="54">
        <f t="shared" si="53"/>
        <v>0</v>
      </c>
      <c r="P152" s="54">
        <f t="shared" si="54"/>
        <v>0</v>
      </c>
    </row>
    <row r="153" spans="2:16" ht="12.5">
      <c r="B153" s="7" t="str">
        <f t="shared" si="41"/>
        <v/>
      </c>
      <c r="C153" s="50">
        <f>IF(D93="","-",+C152+1)</f>
        <v>2069</v>
      </c>
      <c r="D153" s="12">
        <f>IF(F152+SUM(E$99:E152)=D$92,F152,D$92-SUM(E$99:E152))</f>
        <v>0</v>
      </c>
      <c r="E153" s="377">
        <f t="shared" si="47"/>
        <v>0</v>
      </c>
      <c r="F153" s="55">
        <f t="shared" si="48"/>
        <v>0</v>
      </c>
      <c r="G153" s="55">
        <f t="shared" si="49"/>
        <v>0</v>
      </c>
      <c r="H153" s="379">
        <f t="shared" si="50"/>
        <v>0</v>
      </c>
      <c r="I153" s="398">
        <f t="shared" si="51"/>
        <v>0</v>
      </c>
      <c r="J153" s="54">
        <f t="shared" si="42"/>
        <v>0</v>
      </c>
      <c r="K153" s="54"/>
      <c r="L153" s="129"/>
      <c r="M153" s="54">
        <f t="shared" si="52"/>
        <v>0</v>
      </c>
      <c r="N153" s="129"/>
      <c r="O153" s="54">
        <f t="shared" si="53"/>
        <v>0</v>
      </c>
      <c r="P153" s="54">
        <f t="shared" si="54"/>
        <v>0</v>
      </c>
    </row>
    <row r="154" spans="2:16" ht="13" thickBot="1">
      <c r="B154" s="7" t="str">
        <f t="shared" si="41"/>
        <v/>
      </c>
      <c r="C154" s="59">
        <f>IF(D93="","-",+C153+1)</f>
        <v>2070</v>
      </c>
      <c r="D154" s="12">
        <f>IF(F153+SUM(E$99:E153)=D$92,F153,D$92-SUM(E$99:E153))</f>
        <v>0</v>
      </c>
      <c r="E154" s="377">
        <f t="shared" si="47"/>
        <v>0</v>
      </c>
      <c r="F154" s="55">
        <f t="shared" si="48"/>
        <v>0</v>
      </c>
      <c r="G154" s="55">
        <f t="shared" si="49"/>
        <v>0</v>
      </c>
      <c r="H154" s="379">
        <f t="shared" si="50"/>
        <v>0</v>
      </c>
      <c r="I154" s="398">
        <f t="shared" si="51"/>
        <v>0</v>
      </c>
      <c r="J154" s="54">
        <f t="shared" si="42"/>
        <v>0</v>
      </c>
      <c r="K154" s="54"/>
      <c r="L154" s="130"/>
      <c r="M154" s="64">
        <f t="shared" si="52"/>
        <v>0</v>
      </c>
      <c r="N154" s="130"/>
      <c r="O154" s="64">
        <f t="shared" si="53"/>
        <v>0</v>
      </c>
      <c r="P154" s="64">
        <f t="shared" si="54"/>
        <v>0</v>
      </c>
    </row>
    <row r="155" spans="2:16" ht="12.5">
      <c r="C155" s="12" t="s">
        <v>78</v>
      </c>
      <c r="D155" s="292"/>
      <c r="E155" s="292">
        <f>SUM(E99:E154)</f>
        <v>5738013.0000000019</v>
      </c>
      <c r="F155" s="292"/>
      <c r="G155" s="292"/>
      <c r="H155" s="292">
        <f>SUM(H99:H154)</f>
        <v>21200382.064889222</v>
      </c>
      <c r="I155" s="292">
        <f>SUM(I99:I154)</f>
        <v>21200382.064889222</v>
      </c>
      <c r="J155" s="292">
        <f>SUM(J99:J154)</f>
        <v>0</v>
      </c>
      <c r="K155" s="292"/>
      <c r="L155" s="292"/>
      <c r="M155" s="292"/>
      <c r="N155" s="292"/>
      <c r="O155" s="292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</row>
    <row r="157" spans="2:16" ht="12.5">
      <c r="C157" s="85"/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</row>
    <row r="159" spans="2:16" ht="13">
      <c r="C159" s="25" t="s">
        <v>79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51" priority="1" stopIfTrue="1" operator="equal">
      <formula>$I$10</formula>
    </cfRule>
  </conditionalFormatting>
  <conditionalFormatting sqref="C99:C154">
    <cfRule type="cellIs" dxfId="5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03"/>
  <dimension ref="A1:P162"/>
  <sheetViews>
    <sheetView topLeftCell="A15" zoomScaleNormal="100" zoomScaleSheetLayoutView="82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54 of 77</v>
      </c>
    </row>
    <row r="2" spans="1:16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/>
      <c r="P3" s="97">
        <v>1</v>
      </c>
    </row>
    <row r="4" spans="1:16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6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1579495.5458278859</v>
      </c>
      <c r="P5" s="1"/>
    </row>
    <row r="6" spans="1:16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1579495.5458278859</v>
      </c>
      <c r="O6" s="1"/>
      <c r="P6" s="1"/>
    </row>
    <row r="7" spans="1:16" ht="13.5" thickBot="1">
      <c r="C7" s="25" t="s">
        <v>48</v>
      </c>
      <c r="D7" s="90" t="s">
        <v>342</v>
      </c>
      <c r="E7" s="405"/>
      <c r="F7" s="405"/>
      <c r="G7" s="405"/>
      <c r="H7" s="40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469</v>
      </c>
      <c r="E9" s="435" t="s">
        <v>400</v>
      </c>
      <c r="F9" s="31"/>
      <c r="G9" s="461" t="s">
        <v>568</v>
      </c>
      <c r="H9" s="31"/>
      <c r="I9" s="32"/>
      <c r="J9" s="33"/>
      <c r="P9" s="1"/>
    </row>
    <row r="10" spans="1:16" ht="13">
      <c r="C10" s="34" t="s">
        <v>51</v>
      </c>
      <c r="D10" s="362">
        <v>13851900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6" ht="12.5">
      <c r="C11" s="34" t="s">
        <v>54</v>
      </c>
      <c r="D11" s="37">
        <v>2015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2">
        <v>11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337851.21951219509</v>
      </c>
      <c r="J14" s="292"/>
      <c r="K14" s="292"/>
      <c r="L14" s="292"/>
      <c r="M14" s="292"/>
      <c r="N14" s="292"/>
      <c r="O14" s="1"/>
      <c r="P14" s="1"/>
    </row>
    <row r="15" spans="1:16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42" t="s">
        <v>68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2015</v>
      </c>
      <c r="D17" s="428">
        <v>13860000</v>
      </c>
      <c r="E17" s="436">
        <v>27500</v>
      </c>
      <c r="F17" s="428">
        <v>13832500</v>
      </c>
      <c r="G17" s="436">
        <v>1849306.6594882272</v>
      </c>
      <c r="H17" s="437">
        <v>1849306.6594882272</v>
      </c>
      <c r="I17" s="52">
        <v>0</v>
      </c>
      <c r="J17" s="52"/>
      <c r="K17" s="113">
        <f t="shared" ref="K17:K22" si="0">G17</f>
        <v>1849306.6594882272</v>
      </c>
      <c r="L17" s="54">
        <f t="shared" ref="L17:L22" si="1">IF(K17&lt;&gt;0,+G17-K17,0)</f>
        <v>0</v>
      </c>
      <c r="M17" s="113">
        <f t="shared" ref="M17:M22" si="2">H17</f>
        <v>1849306.6594882272</v>
      </c>
      <c r="N17" s="54">
        <f>IF(M17&lt;&gt;0,+H17-M17,0)</f>
        <v>0</v>
      </c>
      <c r="O17" s="54">
        <f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2016</v>
      </c>
      <c r="D18" s="430">
        <v>13848292</v>
      </c>
      <c r="E18" s="429">
        <v>330376</v>
      </c>
      <c r="F18" s="430">
        <v>13517916</v>
      </c>
      <c r="G18" s="429">
        <v>2088786.1755878374</v>
      </c>
      <c r="H18" s="437">
        <v>2088786.1755878374</v>
      </c>
      <c r="I18" s="52">
        <f>H18-G18</f>
        <v>0</v>
      </c>
      <c r="J18" s="52"/>
      <c r="K18" s="113">
        <f t="shared" si="0"/>
        <v>2088786.1755878374</v>
      </c>
      <c r="L18" s="54">
        <f t="shared" si="1"/>
        <v>0</v>
      </c>
      <c r="M18" s="113">
        <f t="shared" si="2"/>
        <v>2088786.1755878374</v>
      </c>
      <c r="N18" s="54">
        <f>IF(M18&lt;&gt;0,+H18-M18,0)</f>
        <v>0</v>
      </c>
      <c r="O18" s="54">
        <f>+N18-L18</f>
        <v>0</v>
      </c>
      <c r="P18" s="1"/>
    </row>
    <row r="19" spans="2:16" ht="12.5">
      <c r="B19" s="7" t="str">
        <f>IF(D19=F18,"","IU")</f>
        <v>IU</v>
      </c>
      <c r="C19" s="50">
        <f>IF(D11="","-",+C18+1)</f>
        <v>2017</v>
      </c>
      <c r="D19" s="430">
        <v>13494024</v>
      </c>
      <c r="E19" s="429">
        <v>322137.20930232556</v>
      </c>
      <c r="F19" s="430">
        <v>13171886.790697675</v>
      </c>
      <c r="G19" s="429">
        <v>1973990.8338267417</v>
      </c>
      <c r="H19" s="437">
        <v>1973990.8338267417</v>
      </c>
      <c r="I19" s="52">
        <f t="shared" ref="I19:I72" si="3">H19-G19</f>
        <v>0</v>
      </c>
      <c r="J19" s="52"/>
      <c r="K19" s="113">
        <f t="shared" si="0"/>
        <v>1973990.8338267417</v>
      </c>
      <c r="L19" s="54">
        <f t="shared" si="1"/>
        <v>0</v>
      </c>
      <c r="M19" s="113">
        <f t="shared" si="2"/>
        <v>1973990.8338267417</v>
      </c>
      <c r="N19" s="54">
        <f>IF(M19&lt;&gt;0,+H19-M19,0)</f>
        <v>0</v>
      </c>
      <c r="O19" s="54">
        <f>+N19-L19</f>
        <v>0</v>
      </c>
      <c r="P19" s="1"/>
    </row>
    <row r="20" spans="2:16" ht="12.5">
      <c r="B20" s="7" t="str">
        <f t="shared" ref="B20:B72" si="4">IF(D20=F19,"","IU")</f>
        <v/>
      </c>
      <c r="C20" s="50">
        <f>IF(D11="","-",+C19+1)</f>
        <v>2018</v>
      </c>
      <c r="D20" s="430">
        <v>13171886.790697675</v>
      </c>
      <c r="E20" s="429">
        <v>337851.21951219509</v>
      </c>
      <c r="F20" s="430">
        <v>12834035.571185481</v>
      </c>
      <c r="G20" s="429">
        <v>1990450.8542031003</v>
      </c>
      <c r="H20" s="437">
        <v>1990450.8542031003</v>
      </c>
      <c r="I20" s="52">
        <f t="shared" si="3"/>
        <v>0</v>
      </c>
      <c r="J20" s="52"/>
      <c r="K20" s="113">
        <f t="shared" si="0"/>
        <v>1990450.8542031003</v>
      </c>
      <c r="L20" s="54">
        <f t="shared" si="1"/>
        <v>0</v>
      </c>
      <c r="M20" s="113">
        <f t="shared" si="2"/>
        <v>1990450.8542031003</v>
      </c>
      <c r="N20" s="54">
        <f>IF(M20&lt;&gt;0,+H20-M20,0)</f>
        <v>0</v>
      </c>
      <c r="O20" s="54">
        <f>+N20-L20</f>
        <v>0</v>
      </c>
      <c r="P20" s="1"/>
    </row>
    <row r="21" spans="2:16" ht="12.5">
      <c r="B21" s="7" t="str">
        <f t="shared" si="4"/>
        <v/>
      </c>
      <c r="C21" s="50">
        <f>IF(D11="","-",+C20+1)</f>
        <v>2019</v>
      </c>
      <c r="D21" s="430">
        <v>12834035.571185481</v>
      </c>
      <c r="E21" s="429">
        <v>337851.21951219509</v>
      </c>
      <c r="F21" s="430">
        <v>12496184.351673286</v>
      </c>
      <c r="G21" s="429">
        <v>1947511.9578873843</v>
      </c>
      <c r="H21" s="437">
        <v>1947511.9578873843</v>
      </c>
      <c r="I21" s="52">
        <f t="shared" si="3"/>
        <v>0</v>
      </c>
      <c r="J21" s="52"/>
      <c r="K21" s="113">
        <f t="shared" si="0"/>
        <v>1947511.9578873843</v>
      </c>
      <c r="L21" s="54">
        <f t="shared" si="1"/>
        <v>0</v>
      </c>
      <c r="M21" s="113">
        <f t="shared" si="2"/>
        <v>1947511.9578873843</v>
      </c>
      <c r="N21" s="54">
        <f t="shared" ref="N21:N72" si="5">IF(M21&lt;&gt;0,+H21-M21,0)</f>
        <v>0</v>
      </c>
      <c r="O21" s="54">
        <f t="shared" ref="O21:O72" si="6">+N21-L21</f>
        <v>0</v>
      </c>
      <c r="P21" s="1"/>
    </row>
    <row r="22" spans="2:16" ht="12.5">
      <c r="B22" s="7" t="str">
        <f t="shared" si="4"/>
        <v/>
      </c>
      <c r="C22" s="50">
        <f>IF(D11="","-",+C21+1)</f>
        <v>2020</v>
      </c>
      <c r="D22" s="430">
        <v>12496184.351673286</v>
      </c>
      <c r="E22" s="429">
        <v>337851.21951219509</v>
      </c>
      <c r="F22" s="430">
        <v>12158333.132161092</v>
      </c>
      <c r="G22" s="429">
        <v>1599366.8553044961</v>
      </c>
      <c r="H22" s="437">
        <v>1599366.8553044961</v>
      </c>
      <c r="I22" s="52">
        <f t="shared" si="3"/>
        <v>0</v>
      </c>
      <c r="J22" s="52"/>
      <c r="K22" s="113">
        <f t="shared" si="0"/>
        <v>1599366.8553044961</v>
      </c>
      <c r="L22" s="54">
        <f t="shared" si="1"/>
        <v>0</v>
      </c>
      <c r="M22" s="113">
        <f t="shared" si="2"/>
        <v>1599366.8553044961</v>
      </c>
      <c r="N22" s="54">
        <f t="shared" si="5"/>
        <v>0</v>
      </c>
      <c r="O22" s="54">
        <f t="shared" si="6"/>
        <v>0</v>
      </c>
      <c r="P22" s="1"/>
    </row>
    <row r="23" spans="2:16" ht="12.5">
      <c r="B23" s="7" t="str">
        <f t="shared" si="4"/>
        <v>IU</v>
      </c>
      <c r="C23" s="50">
        <f>IF(D11="","-",+C22+1)</f>
        <v>2021</v>
      </c>
      <c r="D23" s="430">
        <v>12174047.142370958</v>
      </c>
      <c r="E23" s="429">
        <v>329807.14285714284</v>
      </c>
      <c r="F23" s="430">
        <v>11844239.999513814</v>
      </c>
      <c r="G23" s="429">
        <v>1602830.9434464206</v>
      </c>
      <c r="H23" s="437">
        <v>1602830.9434464206</v>
      </c>
      <c r="I23" s="52">
        <f t="shared" si="3"/>
        <v>0</v>
      </c>
      <c r="J23" s="52"/>
      <c r="K23" s="113">
        <f t="shared" ref="K23" si="7">G23</f>
        <v>1602830.9434464206</v>
      </c>
      <c r="L23" s="54">
        <f t="shared" ref="L23" si="8">IF(K23&lt;&gt;0,+G23-K23,0)</f>
        <v>0</v>
      </c>
      <c r="M23" s="113">
        <f t="shared" ref="M23" si="9">H23</f>
        <v>1602830.9434464206</v>
      </c>
      <c r="N23" s="54">
        <f t="shared" si="5"/>
        <v>0</v>
      </c>
      <c r="O23" s="54">
        <f t="shared" si="6"/>
        <v>0</v>
      </c>
      <c r="P23" s="1"/>
    </row>
    <row r="24" spans="2:16" ht="12.5">
      <c r="B24" s="7" t="str">
        <f t="shared" si="4"/>
        <v>IU</v>
      </c>
      <c r="C24" s="50">
        <f>IF(D11="","-",+C23+1)</f>
        <v>2022</v>
      </c>
      <c r="D24" s="430">
        <v>11828525.989303946</v>
      </c>
      <c r="E24" s="429">
        <v>329807.14285714284</v>
      </c>
      <c r="F24" s="430">
        <v>11498718.846446803</v>
      </c>
      <c r="G24" s="429">
        <v>1641312.6320202737</v>
      </c>
      <c r="H24" s="437">
        <v>1641312.6320202737</v>
      </c>
      <c r="I24" s="52">
        <f t="shared" si="3"/>
        <v>0</v>
      </c>
      <c r="J24" s="52"/>
      <c r="K24" s="113">
        <f t="shared" ref="K24" si="10">G24</f>
        <v>1641312.6320202737</v>
      </c>
      <c r="L24" s="54">
        <f t="shared" ref="L24" si="11">IF(K24&lt;&gt;0,+G24-K24,0)</f>
        <v>0</v>
      </c>
      <c r="M24" s="113">
        <f t="shared" ref="M24" si="12">H24</f>
        <v>1641312.6320202737</v>
      </c>
      <c r="N24" s="54">
        <f t="shared" si="5"/>
        <v>0</v>
      </c>
      <c r="O24" s="54">
        <f t="shared" si="6"/>
        <v>0</v>
      </c>
      <c r="P24" s="1"/>
    </row>
    <row r="25" spans="2:16" ht="12.5">
      <c r="B25" s="7" t="str">
        <f t="shared" si="4"/>
        <v/>
      </c>
      <c r="C25" s="50">
        <f>IF(D11="","-",+C24+1)</f>
        <v>2023</v>
      </c>
      <c r="D25" s="430">
        <v>11498718.846446803</v>
      </c>
      <c r="E25" s="429">
        <v>329807.14285714284</v>
      </c>
      <c r="F25" s="430">
        <v>11168911.703589659</v>
      </c>
      <c r="G25" s="429">
        <v>1761571.6221046289</v>
      </c>
      <c r="H25" s="437">
        <v>1761571.6221046289</v>
      </c>
      <c r="I25" s="52">
        <f t="shared" si="3"/>
        <v>0</v>
      </c>
      <c r="J25" s="52"/>
      <c r="K25" s="113">
        <f t="shared" ref="K25" si="13">G25</f>
        <v>1761571.6221046289</v>
      </c>
      <c r="L25" s="54">
        <f t="shared" ref="L25" si="14">IF(K25&lt;&gt;0,+G25-K25,0)</f>
        <v>0</v>
      </c>
      <c r="M25" s="113">
        <f t="shared" ref="M25" si="15">H25</f>
        <v>1761571.6221046289</v>
      </c>
      <c r="N25" s="54">
        <f t="shared" ref="N25" si="16">IF(M25&lt;&gt;0,+H25-M25,0)</f>
        <v>0</v>
      </c>
      <c r="O25" s="54">
        <f t="shared" ref="O25" si="17">+N25-L25</f>
        <v>0</v>
      </c>
      <c r="P25" s="1"/>
    </row>
    <row r="26" spans="2:16" ht="12.5">
      <c r="B26" s="7" t="str">
        <f t="shared" si="4"/>
        <v/>
      </c>
      <c r="C26" s="460">
        <f>IF(D11="","-",+C25+1)</f>
        <v>2024</v>
      </c>
      <c r="D26" s="430">
        <v>11168911.703589659</v>
      </c>
      <c r="E26" s="429">
        <v>314815.90909090912</v>
      </c>
      <c r="F26" s="430">
        <v>10854095.794498751</v>
      </c>
      <c r="G26" s="429">
        <v>1630989.3674118209</v>
      </c>
      <c r="H26" s="437">
        <v>1630989.3674118209</v>
      </c>
      <c r="I26" s="52">
        <f t="shared" si="3"/>
        <v>0</v>
      </c>
      <c r="J26" s="52"/>
      <c r="K26" s="113">
        <f t="shared" ref="K26" si="18">G26</f>
        <v>1630989.3674118209</v>
      </c>
      <c r="L26" s="54">
        <f t="shared" ref="L26" si="19">IF(K26&lt;&gt;0,+G26-K26,0)</f>
        <v>0</v>
      </c>
      <c r="M26" s="113">
        <f t="shared" ref="M26" si="20">H26</f>
        <v>1630989.3674118209</v>
      </c>
      <c r="N26" s="54">
        <f t="shared" ref="N26" si="21">IF(M26&lt;&gt;0,+H26-M26,0)</f>
        <v>0</v>
      </c>
      <c r="O26" s="54">
        <f t="shared" ref="O26" si="22">+N26-L26</f>
        <v>0</v>
      </c>
      <c r="P26" s="1"/>
    </row>
    <row r="27" spans="2:16" ht="13">
      <c r="B27" s="7" t="str">
        <f t="shared" si="4"/>
        <v/>
      </c>
      <c r="C27" s="459">
        <f>IF(D11="","-",+C26+1)</f>
        <v>2025</v>
      </c>
      <c r="D27" s="430">
        <v>10854095.794498751</v>
      </c>
      <c r="E27" s="429">
        <v>322137.20930232556</v>
      </c>
      <c r="F27" s="430">
        <v>10531958.585196426</v>
      </c>
      <c r="G27" s="429">
        <v>1602372.5265525933</v>
      </c>
      <c r="H27" s="437">
        <v>1602372.5265525933</v>
      </c>
      <c r="I27" s="52">
        <f t="shared" si="3"/>
        <v>0</v>
      </c>
      <c r="J27" s="52"/>
      <c r="K27" s="113">
        <f t="shared" ref="K27" si="23">G27</f>
        <v>1602372.5265525933</v>
      </c>
      <c r="L27" s="54">
        <f t="shared" ref="L27" si="24">IF(K27&lt;&gt;0,+G27-K27,0)</f>
        <v>0</v>
      </c>
      <c r="M27" s="113">
        <f t="shared" ref="M27" si="25">H27</f>
        <v>1602372.5265525933</v>
      </c>
      <c r="N27" s="54">
        <f t="shared" ref="N27" si="26">IF(M27&lt;&gt;0,+H27-M27,0)</f>
        <v>0</v>
      </c>
      <c r="O27" s="54">
        <f t="shared" ref="O27" si="27">+N27-L27</f>
        <v>0</v>
      </c>
      <c r="P27" s="1"/>
    </row>
    <row r="28" spans="2:16" ht="12.5">
      <c r="B28" s="7" t="str">
        <f t="shared" si="4"/>
        <v/>
      </c>
      <c r="C28" s="50">
        <f>IF(D11="","-",+C27+1)</f>
        <v>2026</v>
      </c>
      <c r="D28" s="55">
        <f>IF(F27+SUM(E$17:E27)=D$10,F27,D$10-SUM(E$17:E27))</f>
        <v>10531958.585196426</v>
      </c>
      <c r="E28" s="377">
        <f t="shared" ref="E28:E72" si="28">IF(+$I$14&lt;F27,$I$14,D28)</f>
        <v>337851.21951219509</v>
      </c>
      <c r="F28" s="55">
        <f t="shared" ref="F28:F72" si="29">+D28-E28</f>
        <v>10194107.365684232</v>
      </c>
      <c r="G28" s="378">
        <f t="shared" ref="G28:G50" si="30">+I$12*((D28+F28)/2)+E28</f>
        <v>1579495.5458278859</v>
      </c>
      <c r="H28" s="363">
        <f t="shared" ref="H28:H50" si="31">+I$13*((D28+F28)/2)+E28</f>
        <v>1579495.5458278859</v>
      </c>
      <c r="I28" s="52">
        <f t="shared" si="3"/>
        <v>0</v>
      </c>
      <c r="J28" s="52"/>
      <c r="K28" s="129"/>
      <c r="L28" s="54">
        <f t="shared" ref="L28:L72" si="32">IF(K28&lt;&gt;0,+G28-K28,0)</f>
        <v>0</v>
      </c>
      <c r="M28" s="129"/>
      <c r="N28" s="54">
        <f t="shared" si="5"/>
        <v>0</v>
      </c>
      <c r="O28" s="54">
        <f t="shared" si="6"/>
        <v>0</v>
      </c>
      <c r="P28" s="1"/>
    </row>
    <row r="29" spans="2:16" ht="12.5">
      <c r="B29" s="7" t="str">
        <f t="shared" si="4"/>
        <v/>
      </c>
      <c r="C29" s="50">
        <f>IF(D11="","-",+C28+1)</f>
        <v>2027</v>
      </c>
      <c r="D29" s="55">
        <f>IF(F28+SUM(E$17:E28)=D$10,F28,D$10-SUM(E$17:E28))</f>
        <v>10194107.365684232</v>
      </c>
      <c r="E29" s="377">
        <f t="shared" si="28"/>
        <v>337851.21951219509</v>
      </c>
      <c r="F29" s="55">
        <f t="shared" si="29"/>
        <v>9856256.1461720373</v>
      </c>
      <c r="G29" s="378">
        <f t="shared" si="30"/>
        <v>1539015.9824760836</v>
      </c>
      <c r="H29" s="363">
        <f t="shared" si="31"/>
        <v>1539015.9824760836</v>
      </c>
      <c r="I29" s="52">
        <f t="shared" si="3"/>
        <v>0</v>
      </c>
      <c r="J29" s="52"/>
      <c r="K29" s="129"/>
      <c r="L29" s="54">
        <f t="shared" si="32"/>
        <v>0</v>
      </c>
      <c r="M29" s="129"/>
      <c r="N29" s="54">
        <f t="shared" si="5"/>
        <v>0</v>
      </c>
      <c r="O29" s="54">
        <f t="shared" si="6"/>
        <v>0</v>
      </c>
      <c r="P29" s="1"/>
    </row>
    <row r="30" spans="2:16" ht="12.5">
      <c r="B30" s="7" t="str">
        <f t="shared" si="4"/>
        <v/>
      </c>
      <c r="C30" s="50">
        <f>IF(D11="","-",+C29+1)</f>
        <v>2028</v>
      </c>
      <c r="D30" s="55">
        <f>IF(F29+SUM(E$17:E29)=D$10,F29,D$10-SUM(E$17:E29))</f>
        <v>9856256.1461720373</v>
      </c>
      <c r="E30" s="377">
        <f t="shared" si="28"/>
        <v>337851.21951219509</v>
      </c>
      <c r="F30" s="55">
        <f t="shared" si="29"/>
        <v>9518404.926659843</v>
      </c>
      <c r="G30" s="378">
        <f t="shared" si="30"/>
        <v>1498536.4191242813</v>
      </c>
      <c r="H30" s="363">
        <f t="shared" si="31"/>
        <v>1498536.4191242813</v>
      </c>
      <c r="I30" s="52">
        <f t="shared" si="3"/>
        <v>0</v>
      </c>
      <c r="J30" s="52"/>
      <c r="K30" s="129"/>
      <c r="L30" s="54">
        <f t="shared" si="32"/>
        <v>0</v>
      </c>
      <c r="M30" s="129"/>
      <c r="N30" s="54">
        <f t="shared" si="5"/>
        <v>0</v>
      </c>
      <c r="O30" s="54">
        <f t="shared" si="6"/>
        <v>0</v>
      </c>
      <c r="P30" s="1"/>
    </row>
    <row r="31" spans="2:16" ht="12.5">
      <c r="B31" s="7" t="str">
        <f t="shared" si="4"/>
        <v/>
      </c>
      <c r="C31" s="50">
        <f>IF(D11="","-",+C30+1)</f>
        <v>2029</v>
      </c>
      <c r="D31" s="55">
        <f>IF(F30+SUM(E$17:E30)=D$10,F30,D$10-SUM(E$17:E30))</f>
        <v>9518404.926659843</v>
      </c>
      <c r="E31" s="377">
        <f t="shared" si="28"/>
        <v>337851.21951219509</v>
      </c>
      <c r="F31" s="55">
        <f t="shared" si="29"/>
        <v>9180553.7071476486</v>
      </c>
      <c r="G31" s="378">
        <f t="shared" si="30"/>
        <v>1458056.855772479</v>
      </c>
      <c r="H31" s="363">
        <f t="shared" si="31"/>
        <v>1458056.855772479</v>
      </c>
      <c r="I31" s="52">
        <f t="shared" si="3"/>
        <v>0</v>
      </c>
      <c r="J31" s="52"/>
      <c r="K31" s="129"/>
      <c r="L31" s="54">
        <f t="shared" si="32"/>
        <v>0</v>
      </c>
      <c r="M31" s="129"/>
      <c r="N31" s="54">
        <f t="shared" si="5"/>
        <v>0</v>
      </c>
      <c r="O31" s="54">
        <f t="shared" si="6"/>
        <v>0</v>
      </c>
      <c r="P31" s="1"/>
    </row>
    <row r="32" spans="2:16" ht="12.5">
      <c r="B32" s="7" t="str">
        <f t="shared" si="4"/>
        <v/>
      </c>
      <c r="C32" s="50">
        <f>IF(D11="","-",+C31+1)</f>
        <v>2030</v>
      </c>
      <c r="D32" s="55">
        <f>IF(F31+SUM(E$17:E31)=D$10,F31,D$10-SUM(E$17:E31))</f>
        <v>9180553.7071476486</v>
      </c>
      <c r="E32" s="377">
        <f t="shared" si="28"/>
        <v>337851.21951219509</v>
      </c>
      <c r="F32" s="55">
        <f t="shared" si="29"/>
        <v>8842702.4876354542</v>
      </c>
      <c r="G32" s="378">
        <f t="shared" si="30"/>
        <v>1417577.2924206767</v>
      </c>
      <c r="H32" s="363">
        <f t="shared" si="31"/>
        <v>1417577.2924206767</v>
      </c>
      <c r="I32" s="52">
        <f t="shared" si="3"/>
        <v>0</v>
      </c>
      <c r="J32" s="52"/>
      <c r="K32" s="129"/>
      <c r="L32" s="54">
        <f t="shared" si="32"/>
        <v>0</v>
      </c>
      <c r="M32" s="129"/>
      <c r="N32" s="54">
        <f t="shared" si="5"/>
        <v>0</v>
      </c>
      <c r="O32" s="54">
        <f t="shared" si="6"/>
        <v>0</v>
      </c>
      <c r="P32" s="1"/>
    </row>
    <row r="33" spans="2:16" ht="12.5">
      <c r="B33" s="7" t="str">
        <f t="shared" si="4"/>
        <v/>
      </c>
      <c r="C33" s="50">
        <f>IF(D11="","-",+C32+1)</f>
        <v>2031</v>
      </c>
      <c r="D33" s="55">
        <f>IF(F32+SUM(E$17:E32)=D$10,F32,D$10-SUM(E$17:E32))</f>
        <v>8842702.4876354542</v>
      </c>
      <c r="E33" s="377">
        <f t="shared" si="28"/>
        <v>337851.21951219509</v>
      </c>
      <c r="F33" s="55">
        <f t="shared" si="29"/>
        <v>8504851.2681232598</v>
      </c>
      <c r="G33" s="378">
        <f t="shared" si="30"/>
        <v>1377097.7290688744</v>
      </c>
      <c r="H33" s="363">
        <f t="shared" si="31"/>
        <v>1377097.7290688744</v>
      </c>
      <c r="I33" s="52">
        <f t="shared" si="3"/>
        <v>0</v>
      </c>
      <c r="J33" s="52"/>
      <c r="K33" s="129"/>
      <c r="L33" s="54">
        <f t="shared" si="32"/>
        <v>0</v>
      </c>
      <c r="M33" s="129"/>
      <c r="N33" s="54">
        <f t="shared" si="5"/>
        <v>0</v>
      </c>
      <c r="O33" s="54">
        <f t="shared" si="6"/>
        <v>0</v>
      </c>
      <c r="P33" s="1"/>
    </row>
    <row r="34" spans="2:16" ht="12.5">
      <c r="B34" s="7" t="str">
        <f t="shared" si="4"/>
        <v/>
      </c>
      <c r="C34" s="50">
        <f>IF(D11="","-",+C33+1)</f>
        <v>2032</v>
      </c>
      <c r="D34" s="55">
        <f>IF(F33+SUM(E$17:E33)=D$10,F33,D$10-SUM(E$17:E33))</f>
        <v>8504851.2681232598</v>
      </c>
      <c r="E34" s="377">
        <f t="shared" si="28"/>
        <v>337851.21951219509</v>
      </c>
      <c r="F34" s="55">
        <f t="shared" si="29"/>
        <v>8167000.0486110644</v>
      </c>
      <c r="G34" s="378">
        <f t="shared" si="30"/>
        <v>1336618.1657170721</v>
      </c>
      <c r="H34" s="363">
        <f t="shared" si="31"/>
        <v>1336618.1657170721</v>
      </c>
      <c r="I34" s="52">
        <f t="shared" si="3"/>
        <v>0</v>
      </c>
      <c r="J34" s="52"/>
      <c r="K34" s="129"/>
      <c r="L34" s="54">
        <f t="shared" si="32"/>
        <v>0</v>
      </c>
      <c r="M34" s="129"/>
      <c r="N34" s="54">
        <f t="shared" si="5"/>
        <v>0</v>
      </c>
      <c r="O34" s="54">
        <f t="shared" si="6"/>
        <v>0</v>
      </c>
      <c r="P34" s="1"/>
    </row>
    <row r="35" spans="2:16" ht="12.5">
      <c r="B35" s="7" t="str">
        <f t="shared" si="4"/>
        <v/>
      </c>
      <c r="C35" s="50">
        <f>IF(D11="","-",+C34+1)</f>
        <v>2033</v>
      </c>
      <c r="D35" s="55">
        <f>IF(F34+SUM(E$17:E34)=D$10,F34,D$10-SUM(E$17:E34))</f>
        <v>8167000.0486110644</v>
      </c>
      <c r="E35" s="377">
        <f t="shared" si="28"/>
        <v>337851.21951219509</v>
      </c>
      <c r="F35" s="55">
        <f t="shared" si="29"/>
        <v>7829148.8290988691</v>
      </c>
      <c r="G35" s="378">
        <f t="shared" si="30"/>
        <v>1296138.6023652696</v>
      </c>
      <c r="H35" s="363">
        <f t="shared" si="31"/>
        <v>1296138.6023652696</v>
      </c>
      <c r="I35" s="52">
        <f t="shared" si="3"/>
        <v>0</v>
      </c>
      <c r="J35" s="52"/>
      <c r="K35" s="129"/>
      <c r="L35" s="54">
        <f t="shared" si="32"/>
        <v>0</v>
      </c>
      <c r="M35" s="129"/>
      <c r="N35" s="54">
        <f t="shared" si="5"/>
        <v>0</v>
      </c>
      <c r="O35" s="54">
        <f t="shared" si="6"/>
        <v>0</v>
      </c>
      <c r="P35" s="1"/>
    </row>
    <row r="36" spans="2:16" ht="12.5">
      <c r="B36" s="7" t="str">
        <f t="shared" si="4"/>
        <v/>
      </c>
      <c r="C36" s="50">
        <f>IF(D11="","-",+C35+1)</f>
        <v>2034</v>
      </c>
      <c r="D36" s="55">
        <f>IF(F35+SUM(E$17:E35)=D$10,F35,D$10-SUM(E$17:E35))</f>
        <v>7829148.8290988691</v>
      </c>
      <c r="E36" s="377">
        <f t="shared" si="28"/>
        <v>337851.21951219509</v>
      </c>
      <c r="F36" s="55">
        <f t="shared" si="29"/>
        <v>7491297.6095866738</v>
      </c>
      <c r="G36" s="378">
        <f t="shared" si="30"/>
        <v>1255659.0390134673</v>
      </c>
      <c r="H36" s="363">
        <f t="shared" si="31"/>
        <v>1255659.0390134673</v>
      </c>
      <c r="I36" s="52">
        <f t="shared" si="3"/>
        <v>0</v>
      </c>
      <c r="J36" s="52"/>
      <c r="K36" s="129"/>
      <c r="L36" s="54">
        <f t="shared" si="32"/>
        <v>0</v>
      </c>
      <c r="M36" s="129"/>
      <c r="N36" s="54">
        <f t="shared" si="5"/>
        <v>0</v>
      </c>
      <c r="O36" s="54">
        <f t="shared" si="6"/>
        <v>0</v>
      </c>
      <c r="P36" s="1"/>
    </row>
    <row r="37" spans="2:16" ht="12.5">
      <c r="B37" s="7" t="str">
        <f t="shared" si="4"/>
        <v/>
      </c>
      <c r="C37" s="50">
        <f>IF(D11="","-",+C36+1)</f>
        <v>2035</v>
      </c>
      <c r="D37" s="55">
        <f>IF(F36+SUM(E$17:E36)=D$10,F36,D$10-SUM(E$17:E36))</f>
        <v>7491297.6095866738</v>
      </c>
      <c r="E37" s="377">
        <f t="shared" si="28"/>
        <v>337851.21951219509</v>
      </c>
      <c r="F37" s="55">
        <f t="shared" si="29"/>
        <v>7153446.3900744785</v>
      </c>
      <c r="G37" s="378">
        <f t="shared" si="30"/>
        <v>1215179.4756616647</v>
      </c>
      <c r="H37" s="363">
        <f t="shared" si="31"/>
        <v>1215179.4756616647</v>
      </c>
      <c r="I37" s="52">
        <f t="shared" si="3"/>
        <v>0</v>
      </c>
      <c r="J37" s="52"/>
      <c r="K37" s="129"/>
      <c r="L37" s="54">
        <f t="shared" si="32"/>
        <v>0</v>
      </c>
      <c r="M37" s="129"/>
      <c r="N37" s="54">
        <f t="shared" si="5"/>
        <v>0</v>
      </c>
      <c r="O37" s="54">
        <f t="shared" si="6"/>
        <v>0</v>
      </c>
      <c r="P37" s="1"/>
    </row>
    <row r="38" spans="2:16" ht="12.5">
      <c r="B38" s="7" t="str">
        <f t="shared" si="4"/>
        <v/>
      </c>
      <c r="C38" s="50">
        <f>IF(D11="","-",+C37+1)</f>
        <v>2036</v>
      </c>
      <c r="D38" s="55">
        <f>IF(F37+SUM(E$17:E37)=D$10,F37,D$10-SUM(E$17:E37))</f>
        <v>7153446.3900744785</v>
      </c>
      <c r="E38" s="377">
        <f t="shared" si="28"/>
        <v>337851.21951219509</v>
      </c>
      <c r="F38" s="55">
        <f t="shared" si="29"/>
        <v>6815595.1705622831</v>
      </c>
      <c r="G38" s="378">
        <f t="shared" si="30"/>
        <v>1174699.9123098624</v>
      </c>
      <c r="H38" s="363">
        <f t="shared" si="31"/>
        <v>1174699.9123098624</v>
      </c>
      <c r="I38" s="52">
        <f t="shared" si="3"/>
        <v>0</v>
      </c>
      <c r="J38" s="52"/>
      <c r="K38" s="129"/>
      <c r="L38" s="54">
        <f t="shared" si="32"/>
        <v>0</v>
      </c>
      <c r="M38" s="129"/>
      <c r="N38" s="54">
        <f t="shared" si="5"/>
        <v>0</v>
      </c>
      <c r="O38" s="54">
        <f t="shared" si="6"/>
        <v>0</v>
      </c>
      <c r="P38" s="1"/>
    </row>
    <row r="39" spans="2:16" ht="12.5">
      <c r="B39" s="7" t="str">
        <f t="shared" si="4"/>
        <v/>
      </c>
      <c r="C39" s="50">
        <f>IF(D11="","-",+C38+1)</f>
        <v>2037</v>
      </c>
      <c r="D39" s="55">
        <f>IF(F38+SUM(E$17:E38)=D$10,F38,D$10-SUM(E$17:E38))</f>
        <v>6815595.1705622831</v>
      </c>
      <c r="E39" s="377">
        <f t="shared" si="28"/>
        <v>337851.21951219509</v>
      </c>
      <c r="F39" s="55">
        <f t="shared" si="29"/>
        <v>6477743.9510500878</v>
      </c>
      <c r="G39" s="378">
        <f t="shared" si="30"/>
        <v>1134220.3489580599</v>
      </c>
      <c r="H39" s="363">
        <f t="shared" si="31"/>
        <v>1134220.3489580599</v>
      </c>
      <c r="I39" s="52">
        <f t="shared" si="3"/>
        <v>0</v>
      </c>
      <c r="J39" s="52"/>
      <c r="K39" s="129"/>
      <c r="L39" s="54">
        <f t="shared" si="32"/>
        <v>0</v>
      </c>
      <c r="M39" s="129"/>
      <c r="N39" s="54">
        <f t="shared" si="5"/>
        <v>0</v>
      </c>
      <c r="O39" s="54">
        <f t="shared" si="6"/>
        <v>0</v>
      </c>
      <c r="P39" s="1"/>
    </row>
    <row r="40" spans="2:16" ht="12.5">
      <c r="B40" s="7" t="str">
        <f t="shared" si="4"/>
        <v/>
      </c>
      <c r="C40" s="50">
        <f>IF(D11="","-",+C39+1)</f>
        <v>2038</v>
      </c>
      <c r="D40" s="55">
        <f>IF(F39+SUM(E$17:E39)=D$10,F39,D$10-SUM(E$17:E39))</f>
        <v>6477743.9510500878</v>
      </c>
      <c r="E40" s="377">
        <f t="shared" si="28"/>
        <v>337851.21951219509</v>
      </c>
      <c r="F40" s="55">
        <f t="shared" si="29"/>
        <v>6139892.7315378925</v>
      </c>
      <c r="G40" s="378">
        <f t="shared" si="30"/>
        <v>1093740.7856062576</v>
      </c>
      <c r="H40" s="363">
        <f t="shared" si="31"/>
        <v>1093740.7856062576</v>
      </c>
      <c r="I40" s="52">
        <f t="shared" si="3"/>
        <v>0</v>
      </c>
      <c r="J40" s="52"/>
      <c r="K40" s="129"/>
      <c r="L40" s="54">
        <f t="shared" si="32"/>
        <v>0</v>
      </c>
      <c r="M40" s="129"/>
      <c r="N40" s="54">
        <f t="shared" si="5"/>
        <v>0</v>
      </c>
      <c r="O40" s="54">
        <f t="shared" si="6"/>
        <v>0</v>
      </c>
      <c r="P40" s="1"/>
    </row>
    <row r="41" spans="2:16" ht="12.5">
      <c r="B41" s="7" t="str">
        <f t="shared" si="4"/>
        <v/>
      </c>
      <c r="C41" s="50">
        <f>IF(D11="","-",+C40+1)</f>
        <v>2039</v>
      </c>
      <c r="D41" s="55">
        <f>IF(F40+SUM(E$17:E40)=D$10,F40,D$10-SUM(E$17:E40))</f>
        <v>6139892.7315378925</v>
      </c>
      <c r="E41" s="377">
        <f t="shared" si="28"/>
        <v>337851.21951219509</v>
      </c>
      <c r="F41" s="55">
        <f t="shared" si="29"/>
        <v>5802041.5120256972</v>
      </c>
      <c r="G41" s="378">
        <f t="shared" si="30"/>
        <v>1053261.2222544551</v>
      </c>
      <c r="H41" s="363">
        <f t="shared" si="31"/>
        <v>1053261.2222544551</v>
      </c>
      <c r="I41" s="52">
        <f t="shared" si="3"/>
        <v>0</v>
      </c>
      <c r="J41" s="52"/>
      <c r="K41" s="129"/>
      <c r="L41" s="54">
        <f t="shared" si="32"/>
        <v>0</v>
      </c>
      <c r="M41" s="129"/>
      <c r="N41" s="54">
        <f t="shared" si="5"/>
        <v>0</v>
      </c>
      <c r="O41" s="54">
        <f t="shared" si="6"/>
        <v>0</v>
      </c>
      <c r="P41" s="1"/>
    </row>
    <row r="42" spans="2:16" ht="12.5">
      <c r="B42" s="7" t="str">
        <f t="shared" si="4"/>
        <v/>
      </c>
      <c r="C42" s="50">
        <f>IF(D11="","-",+C41+1)</f>
        <v>2040</v>
      </c>
      <c r="D42" s="55">
        <f>IF(F41+SUM(E$17:E41)=D$10,F41,D$10-SUM(E$17:E41))</f>
        <v>5802041.5120256972</v>
      </c>
      <c r="E42" s="377">
        <f t="shared" si="28"/>
        <v>337851.21951219509</v>
      </c>
      <c r="F42" s="55">
        <f t="shared" si="29"/>
        <v>5464190.2925135018</v>
      </c>
      <c r="G42" s="378">
        <f t="shared" si="30"/>
        <v>1012781.6589026527</v>
      </c>
      <c r="H42" s="363">
        <f t="shared" si="31"/>
        <v>1012781.6589026527</v>
      </c>
      <c r="I42" s="52">
        <f t="shared" si="3"/>
        <v>0</v>
      </c>
      <c r="J42" s="52"/>
      <c r="K42" s="129"/>
      <c r="L42" s="54">
        <f t="shared" si="32"/>
        <v>0</v>
      </c>
      <c r="M42" s="129"/>
      <c r="N42" s="54">
        <f t="shared" si="5"/>
        <v>0</v>
      </c>
      <c r="O42" s="54">
        <f t="shared" si="6"/>
        <v>0</v>
      </c>
      <c r="P42" s="1"/>
    </row>
    <row r="43" spans="2:16" ht="12.5">
      <c r="B43" s="7" t="str">
        <f t="shared" si="4"/>
        <v/>
      </c>
      <c r="C43" s="50">
        <f>IF(D11="","-",+C42+1)</f>
        <v>2041</v>
      </c>
      <c r="D43" s="55">
        <f>IF(F42+SUM(E$17:E42)=D$10,F42,D$10-SUM(E$17:E42))</f>
        <v>5464190.2925135018</v>
      </c>
      <c r="E43" s="377">
        <f t="shared" si="28"/>
        <v>337851.21951219509</v>
      </c>
      <c r="F43" s="55">
        <f t="shared" si="29"/>
        <v>5126339.0730013065</v>
      </c>
      <c r="G43" s="378">
        <f t="shared" si="30"/>
        <v>972302.09555085015</v>
      </c>
      <c r="H43" s="363">
        <f t="shared" si="31"/>
        <v>972302.09555085015</v>
      </c>
      <c r="I43" s="52">
        <f t="shared" si="3"/>
        <v>0</v>
      </c>
      <c r="J43" s="52"/>
      <c r="K43" s="129"/>
      <c r="L43" s="54">
        <f t="shared" si="32"/>
        <v>0</v>
      </c>
      <c r="M43" s="129"/>
      <c r="N43" s="54">
        <f t="shared" si="5"/>
        <v>0</v>
      </c>
      <c r="O43" s="54">
        <f t="shared" si="6"/>
        <v>0</v>
      </c>
      <c r="P43" s="1"/>
    </row>
    <row r="44" spans="2:16" ht="12.5">
      <c r="B44" s="7" t="str">
        <f t="shared" si="4"/>
        <v/>
      </c>
      <c r="C44" s="50">
        <f>IF(D11="","-",+C43+1)</f>
        <v>2042</v>
      </c>
      <c r="D44" s="55">
        <f>IF(F43+SUM(E$17:E43)=D$10,F43,D$10-SUM(E$17:E43))</f>
        <v>5126339.0730013065</v>
      </c>
      <c r="E44" s="377">
        <f t="shared" si="28"/>
        <v>337851.21951219509</v>
      </c>
      <c r="F44" s="55">
        <f t="shared" si="29"/>
        <v>4788487.8534891112</v>
      </c>
      <c r="G44" s="378">
        <f t="shared" si="30"/>
        <v>931822.53219904786</v>
      </c>
      <c r="H44" s="363">
        <f t="shared" si="31"/>
        <v>931822.53219904786</v>
      </c>
      <c r="I44" s="52">
        <f t="shared" si="3"/>
        <v>0</v>
      </c>
      <c r="J44" s="52"/>
      <c r="K44" s="129"/>
      <c r="L44" s="54">
        <f t="shared" si="32"/>
        <v>0</v>
      </c>
      <c r="M44" s="129"/>
      <c r="N44" s="54">
        <f t="shared" si="5"/>
        <v>0</v>
      </c>
      <c r="O44" s="54">
        <f t="shared" si="6"/>
        <v>0</v>
      </c>
      <c r="P44" s="1"/>
    </row>
    <row r="45" spans="2:16" ht="12.5">
      <c r="B45" s="7" t="str">
        <f t="shared" si="4"/>
        <v/>
      </c>
      <c r="C45" s="50">
        <f>IF(D11="","-",+C44+1)</f>
        <v>2043</v>
      </c>
      <c r="D45" s="55">
        <f>IF(F44+SUM(E$17:E44)=D$10,F44,D$10-SUM(E$17:E44))</f>
        <v>4788487.8534891112</v>
      </c>
      <c r="E45" s="377">
        <f t="shared" si="28"/>
        <v>337851.21951219509</v>
      </c>
      <c r="F45" s="55">
        <f t="shared" si="29"/>
        <v>4450636.6339769159</v>
      </c>
      <c r="G45" s="378">
        <f t="shared" si="30"/>
        <v>891342.96884724533</v>
      </c>
      <c r="H45" s="363">
        <f t="shared" si="31"/>
        <v>891342.96884724533</v>
      </c>
      <c r="I45" s="52">
        <f t="shared" si="3"/>
        <v>0</v>
      </c>
      <c r="J45" s="52"/>
      <c r="K45" s="129"/>
      <c r="L45" s="54">
        <f t="shared" si="32"/>
        <v>0</v>
      </c>
      <c r="M45" s="129"/>
      <c r="N45" s="54">
        <f t="shared" si="5"/>
        <v>0</v>
      </c>
      <c r="O45" s="54">
        <f t="shared" si="6"/>
        <v>0</v>
      </c>
      <c r="P45" s="1"/>
    </row>
    <row r="46" spans="2:16" ht="12.5">
      <c r="B46" s="7" t="str">
        <f t="shared" si="4"/>
        <v/>
      </c>
      <c r="C46" s="50">
        <f>IF(D11="","-",+C45+1)</f>
        <v>2044</v>
      </c>
      <c r="D46" s="55">
        <f>IF(F45+SUM(E$17:E45)=D$10,F45,D$10-SUM(E$17:E45))</f>
        <v>4450636.6339769159</v>
      </c>
      <c r="E46" s="377">
        <f t="shared" si="28"/>
        <v>337851.21951219509</v>
      </c>
      <c r="F46" s="55">
        <f t="shared" si="29"/>
        <v>4112785.4144647205</v>
      </c>
      <c r="G46" s="378">
        <f t="shared" si="30"/>
        <v>850863.40549544303</v>
      </c>
      <c r="H46" s="363">
        <f t="shared" si="31"/>
        <v>850863.40549544303</v>
      </c>
      <c r="I46" s="52">
        <f t="shared" si="3"/>
        <v>0</v>
      </c>
      <c r="J46" s="52"/>
      <c r="K46" s="129"/>
      <c r="L46" s="54">
        <f t="shared" si="32"/>
        <v>0</v>
      </c>
      <c r="M46" s="129"/>
      <c r="N46" s="54">
        <f t="shared" si="5"/>
        <v>0</v>
      </c>
      <c r="O46" s="54">
        <f t="shared" si="6"/>
        <v>0</v>
      </c>
      <c r="P46" s="1"/>
    </row>
    <row r="47" spans="2:16" ht="12.5">
      <c r="B47" s="7" t="str">
        <f t="shared" si="4"/>
        <v/>
      </c>
      <c r="C47" s="50">
        <f>IF(D11="","-",+C46+1)</f>
        <v>2045</v>
      </c>
      <c r="D47" s="55">
        <f>IF(F46+SUM(E$17:E46)=D$10,F46,D$10-SUM(E$17:E46))</f>
        <v>4112785.4144647205</v>
      </c>
      <c r="E47" s="377">
        <f t="shared" si="28"/>
        <v>337851.21951219509</v>
      </c>
      <c r="F47" s="55">
        <f t="shared" si="29"/>
        <v>3774934.1949525252</v>
      </c>
      <c r="G47" s="378">
        <f t="shared" si="30"/>
        <v>810383.84214364062</v>
      </c>
      <c r="H47" s="363">
        <f t="shared" si="31"/>
        <v>810383.84214364062</v>
      </c>
      <c r="I47" s="52">
        <f t="shared" si="3"/>
        <v>0</v>
      </c>
      <c r="J47" s="52"/>
      <c r="K47" s="129"/>
      <c r="L47" s="54">
        <f t="shared" si="32"/>
        <v>0</v>
      </c>
      <c r="M47" s="129"/>
      <c r="N47" s="54">
        <f t="shared" si="5"/>
        <v>0</v>
      </c>
      <c r="O47" s="54">
        <f t="shared" si="6"/>
        <v>0</v>
      </c>
      <c r="P47" s="1"/>
    </row>
    <row r="48" spans="2:16" ht="12.5">
      <c r="B48" s="7" t="str">
        <f t="shared" si="4"/>
        <v/>
      </c>
      <c r="C48" s="50">
        <f>IF(D11="","-",+C47+1)</f>
        <v>2046</v>
      </c>
      <c r="D48" s="55">
        <f>IF(F47+SUM(E$17:E47)=D$10,F47,D$10-SUM(E$17:E47))</f>
        <v>3774934.1949525252</v>
      </c>
      <c r="E48" s="377">
        <f t="shared" si="28"/>
        <v>337851.21951219509</v>
      </c>
      <c r="F48" s="55">
        <f t="shared" si="29"/>
        <v>3437082.9754403299</v>
      </c>
      <c r="G48" s="378">
        <f t="shared" si="30"/>
        <v>769904.27879183809</v>
      </c>
      <c r="H48" s="363">
        <f t="shared" si="31"/>
        <v>769904.27879183809</v>
      </c>
      <c r="I48" s="52">
        <f t="shared" si="3"/>
        <v>0</v>
      </c>
      <c r="J48" s="52"/>
      <c r="K48" s="129"/>
      <c r="L48" s="54">
        <f t="shared" si="32"/>
        <v>0</v>
      </c>
      <c r="M48" s="129"/>
      <c r="N48" s="54">
        <f t="shared" si="5"/>
        <v>0</v>
      </c>
      <c r="O48" s="54">
        <f t="shared" si="6"/>
        <v>0</v>
      </c>
      <c r="P48" s="1"/>
    </row>
    <row r="49" spans="2:16" ht="12.5">
      <c r="B49" s="7" t="str">
        <f t="shared" si="4"/>
        <v/>
      </c>
      <c r="C49" s="50">
        <f>IF(D11="","-",+C48+1)</f>
        <v>2047</v>
      </c>
      <c r="D49" s="55">
        <f>IF(F48+SUM(E$17:E48)=D$10,F48,D$10-SUM(E$17:E48))</f>
        <v>3437082.9754403299</v>
      </c>
      <c r="E49" s="377">
        <f t="shared" si="28"/>
        <v>337851.21951219509</v>
      </c>
      <c r="F49" s="55">
        <f t="shared" si="29"/>
        <v>3099231.7559281345</v>
      </c>
      <c r="G49" s="378">
        <f t="shared" si="30"/>
        <v>729424.71544003568</v>
      </c>
      <c r="H49" s="363">
        <f t="shared" si="31"/>
        <v>729424.71544003568</v>
      </c>
      <c r="I49" s="52">
        <f t="shared" si="3"/>
        <v>0</v>
      </c>
      <c r="J49" s="52"/>
      <c r="K49" s="129"/>
      <c r="L49" s="54">
        <f t="shared" si="32"/>
        <v>0</v>
      </c>
      <c r="M49" s="129"/>
      <c r="N49" s="54">
        <f t="shared" si="5"/>
        <v>0</v>
      </c>
      <c r="O49" s="54">
        <f t="shared" si="6"/>
        <v>0</v>
      </c>
      <c r="P49" s="1"/>
    </row>
    <row r="50" spans="2:16" ht="12.5">
      <c r="B50" s="7" t="str">
        <f t="shared" si="4"/>
        <v/>
      </c>
      <c r="C50" s="50">
        <f>IF(D11="","-",+C49+1)</f>
        <v>2048</v>
      </c>
      <c r="D50" s="55">
        <f>IF(F49+SUM(E$17:E49)=D$10,F49,D$10-SUM(E$17:E49))</f>
        <v>3099231.7559281345</v>
      </c>
      <c r="E50" s="377">
        <f t="shared" si="28"/>
        <v>337851.21951219509</v>
      </c>
      <c r="F50" s="55">
        <f t="shared" si="29"/>
        <v>2761380.5364159392</v>
      </c>
      <c r="G50" s="378">
        <f t="shared" si="30"/>
        <v>688945.15208823327</v>
      </c>
      <c r="H50" s="363">
        <f t="shared" si="31"/>
        <v>688945.15208823327</v>
      </c>
      <c r="I50" s="52">
        <f t="shared" si="3"/>
        <v>0</v>
      </c>
      <c r="J50" s="52"/>
      <c r="K50" s="129"/>
      <c r="L50" s="54">
        <f t="shared" si="32"/>
        <v>0</v>
      </c>
      <c r="M50" s="129"/>
      <c r="N50" s="54">
        <f t="shared" si="5"/>
        <v>0</v>
      </c>
      <c r="O50" s="54">
        <f t="shared" si="6"/>
        <v>0</v>
      </c>
      <c r="P50" s="1"/>
    </row>
    <row r="51" spans="2:16" ht="12.5">
      <c r="B51" s="7" t="str">
        <f t="shared" si="4"/>
        <v/>
      </c>
      <c r="C51" s="50">
        <f>IF(D11="","-",+C50+1)</f>
        <v>2049</v>
      </c>
      <c r="D51" s="55">
        <f>IF(F50+SUM(E$17:E50)=D$10,F50,D$10-SUM(E$17:E50))</f>
        <v>2761380.5364159392</v>
      </c>
      <c r="E51" s="377">
        <f t="shared" si="28"/>
        <v>337851.21951219509</v>
      </c>
      <c r="F51" s="55">
        <f t="shared" si="29"/>
        <v>2423529.3169037439</v>
      </c>
      <c r="G51" s="378">
        <f t="shared" ref="G51:G72" si="33">+I$12*((D51+F51)/2)+E51</f>
        <v>648465.58873643086</v>
      </c>
      <c r="H51" s="363">
        <f t="shared" ref="H51:H72" si="34">+I$13*((D51+F51)/2)+E51</f>
        <v>648465.58873643086</v>
      </c>
      <c r="I51" s="52">
        <f t="shared" si="3"/>
        <v>0</v>
      </c>
      <c r="J51" s="52"/>
      <c r="K51" s="129"/>
      <c r="L51" s="54">
        <f t="shared" si="32"/>
        <v>0</v>
      </c>
      <c r="M51" s="129"/>
      <c r="N51" s="54">
        <f t="shared" si="5"/>
        <v>0</v>
      </c>
      <c r="O51" s="54">
        <f t="shared" si="6"/>
        <v>0</v>
      </c>
      <c r="P51" s="1"/>
    </row>
    <row r="52" spans="2:16" ht="12.5">
      <c r="B52" s="7" t="str">
        <f t="shared" si="4"/>
        <v/>
      </c>
      <c r="C52" s="50">
        <f>IF(D11="","-",+C51+1)</f>
        <v>2050</v>
      </c>
      <c r="D52" s="55">
        <f>IF(F51+SUM(E$17:E51)=D$10,F51,D$10-SUM(E$17:E51))</f>
        <v>2423529.3169037439</v>
      </c>
      <c r="E52" s="377">
        <f t="shared" si="28"/>
        <v>337851.21951219509</v>
      </c>
      <c r="F52" s="55">
        <f t="shared" si="29"/>
        <v>2085678.0973915488</v>
      </c>
      <c r="G52" s="378">
        <f t="shared" si="33"/>
        <v>607986.02538462845</v>
      </c>
      <c r="H52" s="363">
        <f t="shared" si="34"/>
        <v>607986.02538462845</v>
      </c>
      <c r="I52" s="52">
        <f t="shared" si="3"/>
        <v>0</v>
      </c>
      <c r="J52" s="52"/>
      <c r="K52" s="129"/>
      <c r="L52" s="54">
        <f t="shared" si="32"/>
        <v>0</v>
      </c>
      <c r="M52" s="129"/>
      <c r="N52" s="54">
        <f t="shared" si="5"/>
        <v>0</v>
      </c>
      <c r="O52" s="54">
        <f t="shared" si="6"/>
        <v>0</v>
      </c>
      <c r="P52" s="1"/>
    </row>
    <row r="53" spans="2:16" ht="12.5">
      <c r="B53" s="7" t="str">
        <f t="shared" si="4"/>
        <v/>
      </c>
      <c r="C53" s="50">
        <f>IF(D11="","-",+C52+1)</f>
        <v>2051</v>
      </c>
      <c r="D53" s="55">
        <f>IF(F52+SUM(E$17:E52)=D$10,F52,D$10-SUM(E$17:E52))</f>
        <v>2085678.0973915488</v>
      </c>
      <c r="E53" s="377">
        <f t="shared" si="28"/>
        <v>337851.21951219509</v>
      </c>
      <c r="F53" s="55">
        <f t="shared" si="29"/>
        <v>1747826.8778793537</v>
      </c>
      <c r="G53" s="378">
        <f t="shared" si="33"/>
        <v>567506.46203282604</v>
      </c>
      <c r="H53" s="363">
        <f t="shared" si="34"/>
        <v>567506.46203282604</v>
      </c>
      <c r="I53" s="52">
        <f t="shared" si="3"/>
        <v>0</v>
      </c>
      <c r="J53" s="52"/>
      <c r="K53" s="129"/>
      <c r="L53" s="54">
        <f t="shared" si="32"/>
        <v>0</v>
      </c>
      <c r="M53" s="129"/>
      <c r="N53" s="54">
        <f t="shared" si="5"/>
        <v>0</v>
      </c>
      <c r="O53" s="54">
        <f t="shared" si="6"/>
        <v>0</v>
      </c>
      <c r="P53" s="1"/>
    </row>
    <row r="54" spans="2:16" ht="12.5">
      <c r="B54" s="7" t="str">
        <f t="shared" si="4"/>
        <v/>
      </c>
      <c r="C54" s="50">
        <f>IF(D11="","-",+C53+1)</f>
        <v>2052</v>
      </c>
      <c r="D54" s="55">
        <f>IF(F53+SUM(E$17:E53)=D$10,F53,D$10-SUM(E$17:E53))</f>
        <v>1747826.8778793537</v>
      </c>
      <c r="E54" s="377">
        <f t="shared" si="28"/>
        <v>337851.21951219509</v>
      </c>
      <c r="F54" s="55">
        <f t="shared" si="29"/>
        <v>1409975.6583671586</v>
      </c>
      <c r="G54" s="378">
        <f t="shared" si="33"/>
        <v>527026.89868102362</v>
      </c>
      <c r="H54" s="363">
        <f t="shared" si="34"/>
        <v>527026.89868102362</v>
      </c>
      <c r="I54" s="52">
        <f t="shared" si="3"/>
        <v>0</v>
      </c>
      <c r="J54" s="52"/>
      <c r="K54" s="129"/>
      <c r="L54" s="54">
        <f t="shared" si="32"/>
        <v>0</v>
      </c>
      <c r="M54" s="129"/>
      <c r="N54" s="54">
        <f t="shared" si="5"/>
        <v>0</v>
      </c>
      <c r="O54" s="54">
        <f t="shared" si="6"/>
        <v>0</v>
      </c>
      <c r="P54" s="1"/>
    </row>
    <row r="55" spans="2:16" ht="12.5">
      <c r="B55" s="7" t="str">
        <f t="shared" si="4"/>
        <v/>
      </c>
      <c r="C55" s="50">
        <f>IF(D11="","-",+C54+1)</f>
        <v>2053</v>
      </c>
      <c r="D55" s="55">
        <f>IF(F54+SUM(E$17:E54)=D$10,F54,D$10-SUM(E$17:E54))</f>
        <v>1409975.6583671586</v>
      </c>
      <c r="E55" s="377">
        <f t="shared" si="28"/>
        <v>337851.21951219509</v>
      </c>
      <c r="F55" s="55">
        <f t="shared" si="29"/>
        <v>1072124.4388549635</v>
      </c>
      <c r="G55" s="378">
        <f t="shared" si="33"/>
        <v>486547.33532922127</v>
      </c>
      <c r="H55" s="363">
        <f t="shared" si="34"/>
        <v>486547.33532922127</v>
      </c>
      <c r="I55" s="52">
        <f t="shared" si="3"/>
        <v>0</v>
      </c>
      <c r="J55" s="52"/>
      <c r="K55" s="129"/>
      <c r="L55" s="54">
        <f t="shared" si="32"/>
        <v>0</v>
      </c>
      <c r="M55" s="129"/>
      <c r="N55" s="54">
        <f t="shared" si="5"/>
        <v>0</v>
      </c>
      <c r="O55" s="54">
        <f t="shared" si="6"/>
        <v>0</v>
      </c>
      <c r="P55" s="1"/>
    </row>
    <row r="56" spans="2:16" ht="12.5">
      <c r="B56" s="7" t="str">
        <f t="shared" si="4"/>
        <v/>
      </c>
      <c r="C56" s="50">
        <f>IF(D11="","-",+C55+1)</f>
        <v>2054</v>
      </c>
      <c r="D56" s="55">
        <f>IF(F55+SUM(E$17:E55)=D$10,F55,D$10-SUM(E$17:E55))</f>
        <v>1072124.4388549635</v>
      </c>
      <c r="E56" s="377">
        <f t="shared" si="28"/>
        <v>337851.21951219509</v>
      </c>
      <c r="F56" s="55">
        <f t="shared" si="29"/>
        <v>734273.21934276843</v>
      </c>
      <c r="G56" s="378">
        <f t="shared" si="33"/>
        <v>446067.77197741886</v>
      </c>
      <c r="H56" s="363">
        <f t="shared" si="34"/>
        <v>446067.77197741886</v>
      </c>
      <c r="I56" s="52">
        <f t="shared" si="3"/>
        <v>0</v>
      </c>
      <c r="J56" s="52"/>
      <c r="K56" s="129"/>
      <c r="L56" s="54">
        <f t="shared" si="32"/>
        <v>0</v>
      </c>
      <c r="M56" s="129"/>
      <c r="N56" s="54">
        <f t="shared" si="5"/>
        <v>0</v>
      </c>
      <c r="O56" s="54">
        <f t="shared" si="6"/>
        <v>0</v>
      </c>
      <c r="P56" s="1"/>
    </row>
    <row r="57" spans="2:16" ht="12.5">
      <c r="B57" s="7" t="str">
        <f t="shared" si="4"/>
        <v/>
      </c>
      <c r="C57" s="50">
        <f>IF(D11="","-",+C56+1)</f>
        <v>2055</v>
      </c>
      <c r="D57" s="55">
        <f>IF(F56+SUM(E$17:E56)=D$10,F56,D$10-SUM(E$17:E56))</f>
        <v>734273.21934276843</v>
      </c>
      <c r="E57" s="377">
        <f t="shared" si="28"/>
        <v>337851.21951219509</v>
      </c>
      <c r="F57" s="55">
        <f t="shared" si="29"/>
        <v>396421.99983057333</v>
      </c>
      <c r="G57" s="378">
        <f t="shared" si="33"/>
        <v>405588.20862561645</v>
      </c>
      <c r="H57" s="363">
        <f t="shared" si="34"/>
        <v>405588.20862561645</v>
      </c>
      <c r="I57" s="52">
        <f t="shared" si="3"/>
        <v>0</v>
      </c>
      <c r="J57" s="52"/>
      <c r="K57" s="129"/>
      <c r="L57" s="54">
        <f t="shared" si="32"/>
        <v>0</v>
      </c>
      <c r="M57" s="129"/>
      <c r="N57" s="54">
        <f t="shared" si="5"/>
        <v>0</v>
      </c>
      <c r="O57" s="54">
        <f t="shared" si="6"/>
        <v>0</v>
      </c>
      <c r="P57" s="1"/>
    </row>
    <row r="58" spans="2:16" ht="12.5">
      <c r="B58" s="7" t="str">
        <f t="shared" si="4"/>
        <v/>
      </c>
      <c r="C58" s="50">
        <f>IF(D11="","-",+C57+1)</f>
        <v>2056</v>
      </c>
      <c r="D58" s="55">
        <f>IF(F57+SUM(E$17:E57)=D$10,F57,D$10-SUM(E$17:E57))</f>
        <v>396421.99983057333</v>
      </c>
      <c r="E58" s="377">
        <f t="shared" si="28"/>
        <v>337851.21951219509</v>
      </c>
      <c r="F58" s="55">
        <f t="shared" si="29"/>
        <v>58570.780318378238</v>
      </c>
      <c r="G58" s="378">
        <f t="shared" si="33"/>
        <v>365108.64527381409</v>
      </c>
      <c r="H58" s="363">
        <f t="shared" si="34"/>
        <v>365108.64527381409</v>
      </c>
      <c r="I58" s="52">
        <f t="shared" si="3"/>
        <v>0</v>
      </c>
      <c r="J58" s="52"/>
      <c r="K58" s="129"/>
      <c r="L58" s="54">
        <f t="shared" si="32"/>
        <v>0</v>
      </c>
      <c r="M58" s="129"/>
      <c r="N58" s="54">
        <f t="shared" si="5"/>
        <v>0</v>
      </c>
      <c r="O58" s="54">
        <f t="shared" si="6"/>
        <v>0</v>
      </c>
      <c r="P58" s="1"/>
    </row>
    <row r="59" spans="2:16" ht="12.5">
      <c r="B59" s="7" t="str">
        <f t="shared" si="4"/>
        <v/>
      </c>
      <c r="C59" s="50">
        <f>IF(D11="","-",+C58+1)</f>
        <v>2057</v>
      </c>
      <c r="D59" s="55">
        <f>IF(F58+SUM(E$17:E58)=D$10,F58,D$10-SUM(E$17:E58))</f>
        <v>58570.780318378238</v>
      </c>
      <c r="E59" s="377">
        <f t="shared" si="28"/>
        <v>58570.780318378238</v>
      </c>
      <c r="F59" s="55">
        <f t="shared" si="29"/>
        <v>0</v>
      </c>
      <c r="G59" s="378">
        <f t="shared" si="33"/>
        <v>62079.602361237121</v>
      </c>
      <c r="H59" s="363">
        <f t="shared" si="34"/>
        <v>62079.602361237121</v>
      </c>
      <c r="I59" s="52">
        <f t="shared" si="3"/>
        <v>0</v>
      </c>
      <c r="J59" s="52"/>
      <c r="K59" s="129"/>
      <c r="L59" s="54">
        <f t="shared" si="32"/>
        <v>0</v>
      </c>
      <c r="M59" s="129"/>
      <c r="N59" s="54">
        <f t="shared" si="5"/>
        <v>0</v>
      </c>
      <c r="O59" s="54">
        <f t="shared" si="6"/>
        <v>0</v>
      </c>
      <c r="P59" s="1"/>
    </row>
    <row r="60" spans="2:16" ht="12.5">
      <c r="B60" s="7" t="str">
        <f t="shared" si="4"/>
        <v/>
      </c>
      <c r="C60" s="50">
        <f>IF(D11="","-",+C59+1)</f>
        <v>2058</v>
      </c>
      <c r="D60" s="55">
        <f>IF(F59+SUM(E$17:E59)=D$10,F59,D$10-SUM(E$17:E59))</f>
        <v>0</v>
      </c>
      <c r="E60" s="377">
        <f t="shared" si="28"/>
        <v>0</v>
      </c>
      <c r="F60" s="55">
        <f t="shared" si="29"/>
        <v>0</v>
      </c>
      <c r="G60" s="378">
        <f t="shared" si="33"/>
        <v>0</v>
      </c>
      <c r="H60" s="363">
        <f t="shared" si="34"/>
        <v>0</v>
      </c>
      <c r="I60" s="52">
        <f t="shared" si="3"/>
        <v>0</v>
      </c>
      <c r="J60" s="52"/>
      <c r="K60" s="129"/>
      <c r="L60" s="54">
        <f t="shared" si="32"/>
        <v>0</v>
      </c>
      <c r="M60" s="129"/>
      <c r="N60" s="54">
        <f t="shared" si="5"/>
        <v>0</v>
      </c>
      <c r="O60" s="54">
        <f t="shared" si="6"/>
        <v>0</v>
      </c>
      <c r="P60" s="1"/>
    </row>
    <row r="61" spans="2:16" ht="12.5">
      <c r="B61" s="7" t="str">
        <f t="shared" si="4"/>
        <v/>
      </c>
      <c r="C61" s="50">
        <f>IF(D11="","-",+C60+1)</f>
        <v>2059</v>
      </c>
      <c r="D61" s="55">
        <f>IF(F60+SUM(E$17:E60)=D$10,F60,D$10-SUM(E$17:E60))</f>
        <v>0</v>
      </c>
      <c r="E61" s="377">
        <f t="shared" si="28"/>
        <v>0</v>
      </c>
      <c r="F61" s="55">
        <f t="shared" si="29"/>
        <v>0</v>
      </c>
      <c r="G61" s="378">
        <f t="shared" si="33"/>
        <v>0</v>
      </c>
      <c r="H61" s="363">
        <f t="shared" si="34"/>
        <v>0</v>
      </c>
      <c r="I61" s="52">
        <f t="shared" si="3"/>
        <v>0</v>
      </c>
      <c r="J61" s="52"/>
      <c r="K61" s="129"/>
      <c r="L61" s="54">
        <f t="shared" si="32"/>
        <v>0</v>
      </c>
      <c r="M61" s="129"/>
      <c r="N61" s="54">
        <f t="shared" si="5"/>
        <v>0</v>
      </c>
      <c r="O61" s="54">
        <f t="shared" si="6"/>
        <v>0</v>
      </c>
      <c r="P61" s="1"/>
    </row>
    <row r="62" spans="2:16" ht="12.5">
      <c r="B62" s="7" t="str">
        <f t="shared" si="4"/>
        <v/>
      </c>
      <c r="C62" s="50">
        <f>IF(D11="","-",+C61+1)</f>
        <v>2060</v>
      </c>
      <c r="D62" s="55">
        <f>IF(F61+SUM(E$17:E61)=D$10,F61,D$10-SUM(E$17:E61))</f>
        <v>0</v>
      </c>
      <c r="E62" s="377">
        <f t="shared" si="28"/>
        <v>0</v>
      </c>
      <c r="F62" s="55">
        <f t="shared" si="29"/>
        <v>0</v>
      </c>
      <c r="G62" s="378">
        <f t="shared" si="33"/>
        <v>0</v>
      </c>
      <c r="H62" s="363">
        <f t="shared" si="34"/>
        <v>0</v>
      </c>
      <c r="I62" s="52">
        <f t="shared" si="3"/>
        <v>0</v>
      </c>
      <c r="J62" s="52"/>
      <c r="K62" s="129"/>
      <c r="L62" s="54">
        <f t="shared" si="32"/>
        <v>0</v>
      </c>
      <c r="M62" s="129"/>
      <c r="N62" s="54">
        <f t="shared" si="5"/>
        <v>0</v>
      </c>
      <c r="O62" s="54">
        <f t="shared" si="6"/>
        <v>0</v>
      </c>
      <c r="P62" s="1"/>
    </row>
    <row r="63" spans="2:16" ht="12.5">
      <c r="B63" s="7" t="str">
        <f t="shared" si="4"/>
        <v/>
      </c>
      <c r="C63" s="50">
        <f>IF(D11="","-",+C62+1)</f>
        <v>2061</v>
      </c>
      <c r="D63" s="55">
        <f>IF(F62+SUM(E$17:E62)=D$10,F62,D$10-SUM(E$17:E62))</f>
        <v>0</v>
      </c>
      <c r="E63" s="377">
        <f t="shared" si="28"/>
        <v>0</v>
      </c>
      <c r="F63" s="55">
        <f t="shared" si="29"/>
        <v>0</v>
      </c>
      <c r="G63" s="378">
        <f t="shared" si="33"/>
        <v>0</v>
      </c>
      <c r="H63" s="363">
        <f t="shared" si="34"/>
        <v>0</v>
      </c>
      <c r="I63" s="52">
        <f t="shared" si="3"/>
        <v>0</v>
      </c>
      <c r="J63" s="52"/>
      <c r="K63" s="129"/>
      <c r="L63" s="54">
        <f t="shared" si="32"/>
        <v>0</v>
      </c>
      <c r="M63" s="129"/>
      <c r="N63" s="54">
        <f t="shared" si="5"/>
        <v>0</v>
      </c>
      <c r="O63" s="54">
        <f t="shared" si="6"/>
        <v>0</v>
      </c>
      <c r="P63" s="1"/>
    </row>
    <row r="64" spans="2:16" ht="12.5">
      <c r="B64" s="7" t="str">
        <f t="shared" si="4"/>
        <v/>
      </c>
      <c r="C64" s="50">
        <f>IF(D11="","-",+C63+1)</f>
        <v>2062</v>
      </c>
      <c r="D64" s="55">
        <f>IF(F63+SUM(E$17:E63)=D$10,F63,D$10-SUM(E$17:E63))</f>
        <v>0</v>
      </c>
      <c r="E64" s="377">
        <f t="shared" si="28"/>
        <v>0</v>
      </c>
      <c r="F64" s="55">
        <f t="shared" si="29"/>
        <v>0</v>
      </c>
      <c r="G64" s="378">
        <f t="shared" si="33"/>
        <v>0</v>
      </c>
      <c r="H64" s="363">
        <f t="shared" si="34"/>
        <v>0</v>
      </c>
      <c r="I64" s="52">
        <f t="shared" si="3"/>
        <v>0</v>
      </c>
      <c r="J64" s="52"/>
      <c r="K64" s="129"/>
      <c r="L64" s="54">
        <f t="shared" si="32"/>
        <v>0</v>
      </c>
      <c r="M64" s="129"/>
      <c r="N64" s="54">
        <f t="shared" si="5"/>
        <v>0</v>
      </c>
      <c r="O64" s="54">
        <f t="shared" si="6"/>
        <v>0</v>
      </c>
      <c r="P64" s="1"/>
    </row>
    <row r="65" spans="2:16" ht="12.5">
      <c r="B65" s="7" t="str">
        <f t="shared" si="4"/>
        <v/>
      </c>
      <c r="C65" s="50">
        <f>IF(D11="","-",+C64+1)</f>
        <v>2063</v>
      </c>
      <c r="D65" s="55">
        <f>IF(F64+SUM(E$17:E64)=D$10,F64,D$10-SUM(E$17:E64))</f>
        <v>0</v>
      </c>
      <c r="E65" s="377">
        <f t="shared" si="28"/>
        <v>0</v>
      </c>
      <c r="F65" s="55">
        <f t="shared" si="29"/>
        <v>0</v>
      </c>
      <c r="G65" s="378">
        <f t="shared" si="33"/>
        <v>0</v>
      </c>
      <c r="H65" s="363">
        <f t="shared" si="34"/>
        <v>0</v>
      </c>
      <c r="I65" s="52">
        <f t="shared" si="3"/>
        <v>0</v>
      </c>
      <c r="J65" s="52"/>
      <c r="K65" s="129"/>
      <c r="L65" s="54">
        <f t="shared" si="32"/>
        <v>0</v>
      </c>
      <c r="M65" s="129"/>
      <c r="N65" s="54">
        <f t="shared" si="5"/>
        <v>0</v>
      </c>
      <c r="O65" s="54">
        <f t="shared" si="6"/>
        <v>0</v>
      </c>
      <c r="P65" s="1"/>
    </row>
    <row r="66" spans="2:16" ht="12.5">
      <c r="B66" s="7" t="str">
        <f t="shared" si="4"/>
        <v/>
      </c>
      <c r="C66" s="50">
        <f>IF(D11="","-",+C65+1)</f>
        <v>2064</v>
      </c>
      <c r="D66" s="55">
        <f>IF(F65+SUM(E$17:E65)=D$10,F65,D$10-SUM(E$17:E65))</f>
        <v>0</v>
      </c>
      <c r="E66" s="377">
        <f t="shared" si="28"/>
        <v>0</v>
      </c>
      <c r="F66" s="55">
        <f t="shared" si="29"/>
        <v>0</v>
      </c>
      <c r="G66" s="378">
        <f t="shared" si="33"/>
        <v>0</v>
      </c>
      <c r="H66" s="363">
        <f t="shared" si="34"/>
        <v>0</v>
      </c>
      <c r="I66" s="52">
        <f t="shared" si="3"/>
        <v>0</v>
      </c>
      <c r="J66" s="52"/>
      <c r="K66" s="129"/>
      <c r="L66" s="54">
        <f t="shared" si="32"/>
        <v>0</v>
      </c>
      <c r="M66" s="129"/>
      <c r="N66" s="54">
        <f t="shared" si="5"/>
        <v>0</v>
      </c>
      <c r="O66" s="54">
        <f t="shared" si="6"/>
        <v>0</v>
      </c>
      <c r="P66" s="1"/>
    </row>
    <row r="67" spans="2:16" ht="12.5">
      <c r="B67" s="7" t="str">
        <f t="shared" si="4"/>
        <v/>
      </c>
      <c r="C67" s="50">
        <f>IF(D11="","-",+C66+1)</f>
        <v>2065</v>
      </c>
      <c r="D67" s="55">
        <f>IF(F66+SUM(E$17:E66)=D$10,F66,D$10-SUM(E$17:E66))</f>
        <v>0</v>
      </c>
      <c r="E67" s="377">
        <f t="shared" si="28"/>
        <v>0</v>
      </c>
      <c r="F67" s="55">
        <f t="shared" si="29"/>
        <v>0</v>
      </c>
      <c r="G67" s="378">
        <f t="shared" si="33"/>
        <v>0</v>
      </c>
      <c r="H67" s="363">
        <f t="shared" si="34"/>
        <v>0</v>
      </c>
      <c r="I67" s="52">
        <f t="shared" si="3"/>
        <v>0</v>
      </c>
      <c r="J67" s="52"/>
      <c r="K67" s="129"/>
      <c r="L67" s="54">
        <f t="shared" si="32"/>
        <v>0</v>
      </c>
      <c r="M67" s="129"/>
      <c r="N67" s="54">
        <f t="shared" si="5"/>
        <v>0</v>
      </c>
      <c r="O67" s="54">
        <f t="shared" si="6"/>
        <v>0</v>
      </c>
      <c r="P67" s="1"/>
    </row>
    <row r="68" spans="2:16" ht="12.5">
      <c r="B68" s="7" t="str">
        <f t="shared" si="4"/>
        <v/>
      </c>
      <c r="C68" s="50">
        <f>IF(D11="","-",+C67+1)</f>
        <v>2066</v>
      </c>
      <c r="D68" s="55">
        <f>IF(F67+SUM(E$17:E67)=D$10,F67,D$10-SUM(E$17:E67))</f>
        <v>0</v>
      </c>
      <c r="E68" s="377">
        <f t="shared" si="28"/>
        <v>0</v>
      </c>
      <c r="F68" s="55">
        <f t="shared" si="29"/>
        <v>0</v>
      </c>
      <c r="G68" s="378">
        <f t="shared" si="33"/>
        <v>0</v>
      </c>
      <c r="H68" s="363">
        <f t="shared" si="34"/>
        <v>0</v>
      </c>
      <c r="I68" s="52">
        <f t="shared" si="3"/>
        <v>0</v>
      </c>
      <c r="J68" s="52"/>
      <c r="K68" s="129"/>
      <c r="L68" s="54">
        <f t="shared" si="32"/>
        <v>0</v>
      </c>
      <c r="M68" s="129"/>
      <c r="N68" s="54">
        <f t="shared" si="5"/>
        <v>0</v>
      </c>
      <c r="O68" s="54">
        <f t="shared" si="6"/>
        <v>0</v>
      </c>
      <c r="P68" s="1"/>
    </row>
    <row r="69" spans="2:16" ht="12.5">
      <c r="B69" s="7" t="str">
        <f t="shared" si="4"/>
        <v/>
      </c>
      <c r="C69" s="50">
        <f>IF(D11="","-",+C68+1)</f>
        <v>2067</v>
      </c>
      <c r="D69" s="55">
        <f>IF(F68+SUM(E$17:E68)=D$10,F68,D$10-SUM(E$17:E68))</f>
        <v>0</v>
      </c>
      <c r="E69" s="377">
        <f t="shared" si="28"/>
        <v>0</v>
      </c>
      <c r="F69" s="55">
        <f t="shared" si="29"/>
        <v>0</v>
      </c>
      <c r="G69" s="378">
        <f t="shared" si="33"/>
        <v>0</v>
      </c>
      <c r="H69" s="363">
        <f t="shared" si="34"/>
        <v>0</v>
      </c>
      <c r="I69" s="52">
        <f t="shared" si="3"/>
        <v>0</v>
      </c>
      <c r="J69" s="52"/>
      <c r="K69" s="129"/>
      <c r="L69" s="54">
        <f t="shared" si="32"/>
        <v>0</v>
      </c>
      <c r="M69" s="129"/>
      <c r="N69" s="54">
        <f t="shared" si="5"/>
        <v>0</v>
      </c>
      <c r="O69" s="54">
        <f t="shared" si="6"/>
        <v>0</v>
      </c>
      <c r="P69" s="1"/>
    </row>
    <row r="70" spans="2:16" ht="12.5">
      <c r="B70" s="7" t="str">
        <f t="shared" si="4"/>
        <v/>
      </c>
      <c r="C70" s="50">
        <f>IF(D11="","-",+C69+1)</f>
        <v>2068</v>
      </c>
      <c r="D70" s="55">
        <f>IF(F69+SUM(E$17:E69)=D$10,F69,D$10-SUM(E$17:E69))</f>
        <v>0</v>
      </c>
      <c r="E70" s="377">
        <f t="shared" si="28"/>
        <v>0</v>
      </c>
      <c r="F70" s="55">
        <f t="shared" si="29"/>
        <v>0</v>
      </c>
      <c r="G70" s="378">
        <f t="shared" si="33"/>
        <v>0</v>
      </c>
      <c r="H70" s="363">
        <f t="shared" si="34"/>
        <v>0</v>
      </c>
      <c r="I70" s="52">
        <f t="shared" si="3"/>
        <v>0</v>
      </c>
      <c r="J70" s="52"/>
      <c r="K70" s="129"/>
      <c r="L70" s="54">
        <f t="shared" si="32"/>
        <v>0</v>
      </c>
      <c r="M70" s="129"/>
      <c r="N70" s="54">
        <f t="shared" si="5"/>
        <v>0</v>
      </c>
      <c r="O70" s="54">
        <f t="shared" si="6"/>
        <v>0</v>
      </c>
      <c r="P70" s="1"/>
    </row>
    <row r="71" spans="2:16" ht="12.5">
      <c r="B71" s="7" t="str">
        <f t="shared" si="4"/>
        <v/>
      </c>
      <c r="C71" s="50">
        <f>IF(D11="","-",+C70+1)</f>
        <v>2069</v>
      </c>
      <c r="D71" s="55">
        <f>IF(F70+SUM(E$17:E70)=D$10,F70,D$10-SUM(E$17:E70))</f>
        <v>0</v>
      </c>
      <c r="E71" s="377">
        <f t="shared" si="28"/>
        <v>0</v>
      </c>
      <c r="F71" s="55">
        <f t="shared" si="29"/>
        <v>0</v>
      </c>
      <c r="G71" s="378">
        <f t="shared" si="33"/>
        <v>0</v>
      </c>
      <c r="H71" s="363">
        <f t="shared" si="34"/>
        <v>0</v>
      </c>
      <c r="I71" s="52">
        <f t="shared" si="3"/>
        <v>0</v>
      </c>
      <c r="J71" s="52"/>
      <c r="K71" s="129"/>
      <c r="L71" s="54">
        <f t="shared" si="32"/>
        <v>0</v>
      </c>
      <c r="M71" s="129"/>
      <c r="N71" s="54">
        <f t="shared" si="5"/>
        <v>0</v>
      </c>
      <c r="O71" s="54">
        <f t="shared" si="6"/>
        <v>0</v>
      </c>
      <c r="P71" s="1"/>
    </row>
    <row r="72" spans="2:16" ht="13" thickBot="1">
      <c r="B72" s="7" t="str">
        <f t="shared" si="4"/>
        <v/>
      </c>
      <c r="C72" s="59">
        <f>IF(D11="","-",+C71+1)</f>
        <v>2070</v>
      </c>
      <c r="D72" s="55">
        <f>IF(F71+SUM(E$17:E71)=D$10,F71,D$10-SUM(E$17:E71))</f>
        <v>0</v>
      </c>
      <c r="E72" s="377">
        <f t="shared" si="28"/>
        <v>0</v>
      </c>
      <c r="F72" s="55">
        <f t="shared" si="29"/>
        <v>0</v>
      </c>
      <c r="G72" s="378">
        <f t="shared" si="33"/>
        <v>0</v>
      </c>
      <c r="H72" s="363">
        <f t="shared" si="34"/>
        <v>0</v>
      </c>
      <c r="I72" s="52">
        <f t="shared" si="3"/>
        <v>0</v>
      </c>
      <c r="J72" s="52"/>
      <c r="K72" s="130"/>
      <c r="L72" s="64">
        <f t="shared" si="32"/>
        <v>0</v>
      </c>
      <c r="M72" s="130"/>
      <c r="N72" s="64">
        <f t="shared" si="5"/>
        <v>0</v>
      </c>
      <c r="O72" s="64">
        <f t="shared" si="6"/>
        <v>0</v>
      </c>
      <c r="P72" s="1"/>
    </row>
    <row r="73" spans="2:16" ht="12.5">
      <c r="C73" s="12" t="s">
        <v>78</v>
      </c>
      <c r="D73" s="292"/>
      <c r="E73" s="292">
        <f>SUM(E17:E72)</f>
        <v>13851899.999999993</v>
      </c>
      <c r="F73" s="292"/>
      <c r="G73" s="292">
        <f>SUM(G17:G72)</f>
        <v>49891934.99227111</v>
      </c>
      <c r="H73" s="292">
        <f>SUM(H17:H72)</f>
        <v>49891934.99227111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2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2:16" ht="13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54 of 77</v>
      </c>
    </row>
    <row r="84" spans="1:16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</row>
    <row r="86" spans="1:16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1630989.3674118209</v>
      </c>
      <c r="N87" s="386">
        <f>IF(J92&lt;D11,0,VLOOKUP(J92,C17:O72,11))</f>
        <v>1630989.3674118209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1690930.4147210291</v>
      </c>
      <c r="N88" s="389">
        <f>IF(J92&lt;D11,0,VLOOKUP(J92,C99:P154,7))</f>
        <v>1690930.4147210291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Benteler - Port Robson 138 kV Ckt 1 and 2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59941.047309208196</v>
      </c>
      <c r="N89" s="391">
        <f>+N88-N87</f>
        <v>59941.047309208196</v>
      </c>
      <c r="O89" s="392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</row>
    <row r="91" spans="1:16" ht="13.5" thickBot="1">
      <c r="C91" s="75" t="s">
        <v>85</v>
      </c>
      <c r="D91" s="91" t="str">
        <f>+D9</f>
        <v>TP2012172</v>
      </c>
      <c r="E91" s="76"/>
      <c r="F91" s="76"/>
      <c r="G91" s="76"/>
      <c r="H91" s="76"/>
      <c r="I91" s="76"/>
      <c r="J91" s="76"/>
    </row>
    <row r="92" spans="1:16" ht="13">
      <c r="C92" s="34" t="s">
        <v>51</v>
      </c>
      <c r="D92" s="427">
        <v>13851900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</row>
    <row r="93" spans="1:16" ht="12.5">
      <c r="C93" s="34" t="s">
        <v>54</v>
      </c>
      <c r="D93" s="88">
        <f>IF(D11=I10,"",D11)</f>
        <v>2015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3">
        <f>IF(D11=I10,"",D12)</f>
        <v>11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314815.90909090912</v>
      </c>
      <c r="K96" s="292"/>
      <c r="L96" s="292"/>
      <c r="M96" s="292"/>
      <c r="N96" s="292"/>
      <c r="O96" s="292"/>
      <c r="P96" s="1"/>
    </row>
    <row r="97" spans="1:16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</row>
    <row r="99" spans="1:16" ht="12.5">
      <c r="C99" s="50">
        <f>IF(D93= "","-",D93)</f>
        <v>2015</v>
      </c>
      <c r="D99" s="428">
        <v>0</v>
      </c>
      <c r="E99" s="429">
        <v>27531.333333333332</v>
      </c>
      <c r="F99" s="430">
        <v>13848260.666666666</v>
      </c>
      <c r="G99" s="431">
        <v>6924130.333333333</v>
      </c>
      <c r="H99" s="432">
        <v>939916.21761685633</v>
      </c>
      <c r="I99" s="433">
        <v>939916.21761685633</v>
      </c>
      <c r="J99" s="54">
        <f>+I99-H99</f>
        <v>0</v>
      </c>
      <c r="K99" s="54"/>
      <c r="L99" s="112">
        <f t="shared" ref="L99:L104" si="35">+H99</f>
        <v>939916.21761685633</v>
      </c>
      <c r="M99" s="53">
        <f t="shared" ref="M99:M130" si="36">IF(L99&lt;&gt;0,+H99-L99,0)</f>
        <v>0</v>
      </c>
      <c r="N99" s="112">
        <f t="shared" ref="N99:N104" si="37">+I99</f>
        <v>939916.21761685633</v>
      </c>
      <c r="O99" s="53">
        <f t="shared" ref="O99:O130" si="38">IF(N99&lt;&gt;0,+I99-N99,0)</f>
        <v>0</v>
      </c>
      <c r="P99" s="53">
        <f t="shared" ref="P99:P130" si="39">+O99-M99</f>
        <v>0</v>
      </c>
    </row>
    <row r="100" spans="1:16" ht="12.5">
      <c r="B100" s="7" t="str">
        <f>IF(D100=F99,"","IU")</f>
        <v>IU</v>
      </c>
      <c r="C100" s="50">
        <f>IF(D93="","-",+C99+1)</f>
        <v>2016</v>
      </c>
      <c r="D100" s="428">
        <v>13824368.666666666</v>
      </c>
      <c r="E100" s="429">
        <v>322137.20930232556</v>
      </c>
      <c r="F100" s="430">
        <v>13502231.457364341</v>
      </c>
      <c r="G100" s="430">
        <v>13663300.062015504</v>
      </c>
      <c r="H100" s="432">
        <v>2056692.9921555684</v>
      </c>
      <c r="I100" s="433">
        <v>2056692.9921555684</v>
      </c>
      <c r="J100" s="54">
        <f>+I100-H100</f>
        <v>0</v>
      </c>
      <c r="K100" s="54"/>
      <c r="L100" s="113">
        <f t="shared" si="35"/>
        <v>2056692.9921555684</v>
      </c>
      <c r="M100" s="54">
        <f t="shared" ref="M100:M105" si="40">IF(L100&lt;&gt;0,+H100-L100,0)</f>
        <v>0</v>
      </c>
      <c r="N100" s="113">
        <f t="shared" si="37"/>
        <v>2056692.9921555684</v>
      </c>
      <c r="O100" s="54">
        <f>IF(N100&lt;&gt;0,+I100-N100,0)</f>
        <v>0</v>
      </c>
      <c r="P100" s="54">
        <f>+O100-M100</f>
        <v>0</v>
      </c>
    </row>
    <row r="101" spans="1:16" ht="12.5">
      <c r="B101" s="7" t="str">
        <f t="shared" ref="B101:B154" si="41">IF(D101=F100,"","IU")</f>
        <v/>
      </c>
      <c r="C101" s="50">
        <f>IF(D93="","-",+C100+1)</f>
        <v>2017</v>
      </c>
      <c r="D101" s="428">
        <v>13502231.457364341</v>
      </c>
      <c r="E101" s="429">
        <v>329807.14285714284</v>
      </c>
      <c r="F101" s="430">
        <v>13172424.314507198</v>
      </c>
      <c r="G101" s="430">
        <v>13337327.885935768</v>
      </c>
      <c r="H101" s="432">
        <v>1949911.8027709834</v>
      </c>
      <c r="I101" s="433">
        <v>1949911.8027709834</v>
      </c>
      <c r="J101" s="54">
        <f t="shared" ref="J101:J154" si="42">+I101-H101</f>
        <v>0</v>
      </c>
      <c r="K101" s="54"/>
      <c r="L101" s="113">
        <f t="shared" si="35"/>
        <v>1949911.8027709834</v>
      </c>
      <c r="M101" s="54">
        <f t="shared" si="40"/>
        <v>0</v>
      </c>
      <c r="N101" s="113">
        <f t="shared" si="37"/>
        <v>1949911.8027709834</v>
      </c>
      <c r="O101" s="54">
        <f>IF(N101&lt;&gt;0,+I101-N101,0)</f>
        <v>0</v>
      </c>
      <c r="P101" s="54">
        <f>+O101-M101</f>
        <v>0</v>
      </c>
    </row>
    <row r="102" spans="1:16" ht="12.5">
      <c r="B102" s="7" t="str">
        <f t="shared" si="41"/>
        <v/>
      </c>
      <c r="C102" s="50">
        <f>IF(D93="","-",+C101+1)</f>
        <v>2018</v>
      </c>
      <c r="D102" s="428">
        <v>13172424.314507198</v>
      </c>
      <c r="E102" s="429">
        <v>329807.14285714284</v>
      </c>
      <c r="F102" s="430">
        <v>12842617.171650054</v>
      </c>
      <c r="G102" s="430">
        <v>13007520.743078627</v>
      </c>
      <c r="H102" s="432">
        <v>1703460.9834722793</v>
      </c>
      <c r="I102" s="433">
        <v>1703460.9834722793</v>
      </c>
      <c r="J102" s="54">
        <f t="shared" si="42"/>
        <v>0</v>
      </c>
      <c r="K102" s="54"/>
      <c r="L102" s="113">
        <f t="shared" si="35"/>
        <v>1703460.9834722793</v>
      </c>
      <c r="M102" s="54">
        <f t="shared" si="40"/>
        <v>0</v>
      </c>
      <c r="N102" s="113">
        <f t="shared" si="37"/>
        <v>1703460.9834722793</v>
      </c>
      <c r="O102" s="54">
        <f>IF(N102&lt;&gt;0,+I102-N102,0)</f>
        <v>0</v>
      </c>
      <c r="P102" s="54">
        <f t="shared" si="39"/>
        <v>0</v>
      </c>
    </row>
    <row r="103" spans="1:16" ht="12.5">
      <c r="B103" s="7" t="str">
        <f t="shared" si="41"/>
        <v/>
      </c>
      <c r="C103" s="50">
        <f>IF(D93="","-",+C102+1)</f>
        <v>2019</v>
      </c>
      <c r="D103" s="428">
        <v>12842617.171650054</v>
      </c>
      <c r="E103" s="429">
        <v>322137.20930232556</v>
      </c>
      <c r="F103" s="430">
        <v>12520479.962347729</v>
      </c>
      <c r="G103" s="430">
        <v>12681548.566998892</v>
      </c>
      <c r="H103" s="432">
        <v>1679577.0989135858</v>
      </c>
      <c r="I103" s="433">
        <v>1679577.0989135858</v>
      </c>
      <c r="J103" s="54">
        <f t="shared" si="42"/>
        <v>0</v>
      </c>
      <c r="K103" s="54"/>
      <c r="L103" s="113">
        <f t="shared" si="35"/>
        <v>1679577.0989135858</v>
      </c>
      <c r="M103" s="54">
        <f t="shared" si="40"/>
        <v>0</v>
      </c>
      <c r="N103" s="113">
        <f t="shared" si="37"/>
        <v>1679577.0989135858</v>
      </c>
      <c r="O103" s="54">
        <f t="shared" si="38"/>
        <v>0</v>
      </c>
      <c r="P103" s="54">
        <f t="shared" si="39"/>
        <v>0</v>
      </c>
    </row>
    <row r="104" spans="1:16" ht="12.5">
      <c r="B104" s="7" t="str">
        <f t="shared" si="41"/>
        <v/>
      </c>
      <c r="C104" s="50">
        <f>IF(D93="","-",+C103+1)</f>
        <v>2020</v>
      </c>
      <c r="D104" s="428">
        <v>12520479.962347729</v>
      </c>
      <c r="E104" s="429">
        <v>329807.14285714284</v>
      </c>
      <c r="F104" s="430">
        <v>12190672.819490585</v>
      </c>
      <c r="G104" s="430">
        <v>12355576.390919156</v>
      </c>
      <c r="H104" s="432">
        <v>1658943.8479839475</v>
      </c>
      <c r="I104" s="433">
        <v>1658943.8479839475</v>
      </c>
      <c r="J104" s="54">
        <f t="shared" si="42"/>
        <v>0</v>
      </c>
      <c r="K104" s="54"/>
      <c r="L104" s="113">
        <f t="shared" si="35"/>
        <v>1658943.8479839475</v>
      </c>
      <c r="M104" s="54">
        <f t="shared" si="40"/>
        <v>0</v>
      </c>
      <c r="N104" s="113">
        <f t="shared" si="37"/>
        <v>1658943.8479839475</v>
      </c>
      <c r="O104" s="54">
        <f t="shared" si="38"/>
        <v>0</v>
      </c>
      <c r="P104" s="54">
        <f t="shared" si="39"/>
        <v>0</v>
      </c>
    </row>
    <row r="105" spans="1:16" ht="12.5">
      <c r="B105" s="7" t="str">
        <f t="shared" si="41"/>
        <v/>
      </c>
      <c r="C105" s="50">
        <f>IF(D93="","-",+C104+1)</f>
        <v>2021</v>
      </c>
      <c r="D105" s="428">
        <v>12190672.819490585</v>
      </c>
      <c r="E105" s="429">
        <v>337851.21951219509</v>
      </c>
      <c r="F105" s="430">
        <v>11852821.599978391</v>
      </c>
      <c r="G105" s="430">
        <v>12021747.209734488</v>
      </c>
      <c r="H105" s="432">
        <v>1702490.5536625395</v>
      </c>
      <c r="I105" s="433">
        <v>1702490.5536625395</v>
      </c>
      <c r="J105" s="54">
        <f t="shared" si="42"/>
        <v>0</v>
      </c>
      <c r="K105" s="54"/>
      <c r="L105" s="113">
        <f t="shared" ref="L105" si="43">+H105</f>
        <v>1702490.5536625395</v>
      </c>
      <c r="M105" s="54">
        <f t="shared" si="40"/>
        <v>0</v>
      </c>
      <c r="N105" s="113">
        <f t="shared" ref="N105" si="44">+I105</f>
        <v>1702490.5536625395</v>
      </c>
      <c r="O105" s="54">
        <f t="shared" ref="O105" si="45">IF(N105&lt;&gt;0,+I105-N105,0)</f>
        <v>0</v>
      </c>
      <c r="P105" s="54">
        <f t="shared" ref="P105" si="46">+O105-M105</f>
        <v>0</v>
      </c>
    </row>
    <row r="106" spans="1:16" ht="13">
      <c r="B106" s="7" t="str">
        <f t="shared" si="41"/>
        <v/>
      </c>
      <c r="C106" s="459">
        <f>IF(D93="","-",+C105+1)</f>
        <v>2022</v>
      </c>
      <c r="D106" s="12">
        <v>11852821.599978391</v>
      </c>
      <c r="E106" s="377">
        <v>329807.14285714284</v>
      </c>
      <c r="F106" s="55">
        <v>11523014.457121247</v>
      </c>
      <c r="G106" s="55">
        <v>11687918.02854982</v>
      </c>
      <c r="H106" s="379">
        <v>1702644.784147114</v>
      </c>
      <c r="I106" s="398">
        <v>1702644.784147114</v>
      </c>
      <c r="J106" s="54">
        <f t="shared" si="42"/>
        <v>0</v>
      </c>
      <c r="K106" s="54"/>
      <c r="L106" s="129"/>
      <c r="M106" s="54">
        <f t="shared" si="36"/>
        <v>0</v>
      </c>
      <c r="N106" s="129"/>
      <c r="O106" s="54">
        <f t="shared" si="38"/>
        <v>0</v>
      </c>
      <c r="P106" s="54">
        <f t="shared" si="39"/>
        <v>0</v>
      </c>
    </row>
    <row r="107" spans="1:16" ht="12.5">
      <c r="B107" s="7" t="str">
        <f t="shared" si="41"/>
        <v/>
      </c>
      <c r="C107" s="50">
        <f>IF(D93="","-",+C106+1)</f>
        <v>2023</v>
      </c>
      <c r="D107" s="12">
        <f>IF(F106+SUM(E$99:E106)=D$92,F106,D$92-SUM(E$99:E106))</f>
        <v>11523014.457121247</v>
      </c>
      <c r="E107" s="377">
        <f t="shared" ref="E107:E154" si="47">IF(+$J$96&lt;F106,$J$96,D107)</f>
        <v>314815.90909090912</v>
      </c>
      <c r="F107" s="55">
        <f t="shared" ref="F107:F154" si="48">+D107-E107</f>
        <v>11208198.548030339</v>
      </c>
      <c r="G107" s="55">
        <f t="shared" ref="G107:G154" si="49">+(F107+D107)/2</f>
        <v>11365606.502575792</v>
      </c>
      <c r="H107" s="379">
        <f t="shared" ref="H107:H154" si="50">+J$94*G107+E107</f>
        <v>1730133.2876230404</v>
      </c>
      <c r="I107" s="398">
        <f t="shared" ref="I107:I154" si="51">+J$95*G107+E107</f>
        <v>1730133.2876230404</v>
      </c>
      <c r="J107" s="54">
        <f t="shared" si="42"/>
        <v>0</v>
      </c>
      <c r="K107" s="54"/>
      <c r="L107" s="129"/>
      <c r="M107" s="54">
        <f t="shared" si="36"/>
        <v>0</v>
      </c>
      <c r="N107" s="129"/>
      <c r="O107" s="54">
        <f t="shared" si="38"/>
        <v>0</v>
      </c>
      <c r="P107" s="54">
        <f t="shared" si="39"/>
        <v>0</v>
      </c>
    </row>
    <row r="108" spans="1:16" ht="12.5">
      <c r="B108" s="7" t="str">
        <f t="shared" si="41"/>
        <v/>
      </c>
      <c r="C108" s="50">
        <f>IF(D93="","-",+C107+1)</f>
        <v>2024</v>
      </c>
      <c r="D108" s="12">
        <f>IF(F107+SUM(E$99:E107)=D$92,F107,D$92-SUM(E$99:E107))</f>
        <v>11208198.548030339</v>
      </c>
      <c r="E108" s="377">
        <f t="shared" si="47"/>
        <v>314815.90909090912</v>
      </c>
      <c r="F108" s="55">
        <f t="shared" si="48"/>
        <v>10893382.638939431</v>
      </c>
      <c r="G108" s="55">
        <f t="shared" si="49"/>
        <v>11050790.593484886</v>
      </c>
      <c r="H108" s="379">
        <f t="shared" si="50"/>
        <v>1690930.4147210291</v>
      </c>
      <c r="I108" s="398">
        <f t="shared" si="51"/>
        <v>1690930.4147210291</v>
      </c>
      <c r="J108" s="54">
        <f t="shared" si="42"/>
        <v>0</v>
      </c>
      <c r="K108" s="54"/>
      <c r="L108" s="129"/>
      <c r="M108" s="54">
        <f t="shared" si="36"/>
        <v>0</v>
      </c>
      <c r="N108" s="129"/>
      <c r="O108" s="54">
        <f t="shared" si="38"/>
        <v>0</v>
      </c>
      <c r="P108" s="54">
        <f t="shared" si="39"/>
        <v>0</v>
      </c>
    </row>
    <row r="109" spans="1:16" ht="12.5">
      <c r="B109" s="7" t="str">
        <f t="shared" si="41"/>
        <v/>
      </c>
      <c r="C109" s="50">
        <f>IF(D93="","-",+C108+1)</f>
        <v>2025</v>
      </c>
      <c r="D109" s="12">
        <f>IF(F108+SUM(E$99:E108)=D$92,F108,D$92-SUM(E$99:E108))</f>
        <v>10893382.638939431</v>
      </c>
      <c r="E109" s="377">
        <f t="shared" si="47"/>
        <v>314815.90909090912</v>
      </c>
      <c r="F109" s="55">
        <f t="shared" si="48"/>
        <v>10578566.729848523</v>
      </c>
      <c r="G109" s="55">
        <f t="shared" si="49"/>
        <v>10735974.684393976</v>
      </c>
      <c r="H109" s="379">
        <f t="shared" si="50"/>
        <v>1651727.5418190174</v>
      </c>
      <c r="I109" s="398">
        <f t="shared" si="51"/>
        <v>1651727.5418190174</v>
      </c>
      <c r="J109" s="54">
        <f t="shared" si="42"/>
        <v>0</v>
      </c>
      <c r="K109" s="54"/>
      <c r="L109" s="129"/>
      <c r="M109" s="54">
        <f t="shared" si="36"/>
        <v>0</v>
      </c>
      <c r="N109" s="129"/>
      <c r="O109" s="54">
        <f t="shared" si="38"/>
        <v>0</v>
      </c>
      <c r="P109" s="54">
        <f t="shared" si="39"/>
        <v>0</v>
      </c>
    </row>
    <row r="110" spans="1:16" ht="12.5">
      <c r="B110" s="7" t="str">
        <f t="shared" si="41"/>
        <v/>
      </c>
      <c r="C110" s="50">
        <f>IF(D93="","-",+C109+1)</f>
        <v>2026</v>
      </c>
      <c r="D110" s="12">
        <f>IF(F109+SUM(E$99:E109)=D$92,F109,D$92-SUM(E$99:E109))</f>
        <v>10578566.729848523</v>
      </c>
      <c r="E110" s="377">
        <f t="shared" si="47"/>
        <v>314815.90909090912</v>
      </c>
      <c r="F110" s="55">
        <f t="shared" si="48"/>
        <v>10263750.820757614</v>
      </c>
      <c r="G110" s="55">
        <f t="shared" si="49"/>
        <v>10421158.77530307</v>
      </c>
      <c r="H110" s="379">
        <f t="shared" si="50"/>
        <v>1612524.6689170061</v>
      </c>
      <c r="I110" s="398">
        <f t="shared" si="51"/>
        <v>1612524.6689170061</v>
      </c>
      <c r="J110" s="54">
        <f t="shared" si="42"/>
        <v>0</v>
      </c>
      <c r="K110" s="54"/>
      <c r="L110" s="129"/>
      <c r="M110" s="54">
        <f t="shared" si="36"/>
        <v>0</v>
      </c>
      <c r="N110" s="129"/>
      <c r="O110" s="54">
        <f t="shared" si="38"/>
        <v>0</v>
      </c>
      <c r="P110" s="54">
        <f t="shared" si="39"/>
        <v>0</v>
      </c>
    </row>
    <row r="111" spans="1:16" ht="12.5">
      <c r="B111" s="7" t="str">
        <f t="shared" si="41"/>
        <v/>
      </c>
      <c r="C111" s="50">
        <f>IF(D93="","-",+C110+1)</f>
        <v>2027</v>
      </c>
      <c r="D111" s="12">
        <f>IF(F110+SUM(E$99:E110)=D$92,F110,D$92-SUM(E$99:E110))</f>
        <v>10263750.820757614</v>
      </c>
      <c r="E111" s="377">
        <f t="shared" si="47"/>
        <v>314815.90909090912</v>
      </c>
      <c r="F111" s="55">
        <f t="shared" si="48"/>
        <v>9948934.9116667062</v>
      </c>
      <c r="G111" s="55">
        <f t="shared" si="49"/>
        <v>10106342.866212159</v>
      </c>
      <c r="H111" s="379">
        <f t="shared" si="50"/>
        <v>1573321.7960149944</v>
      </c>
      <c r="I111" s="398">
        <f t="shared" si="51"/>
        <v>1573321.7960149944</v>
      </c>
      <c r="J111" s="54">
        <f t="shared" si="42"/>
        <v>0</v>
      </c>
      <c r="K111" s="54"/>
      <c r="L111" s="129"/>
      <c r="M111" s="54">
        <f t="shared" si="36"/>
        <v>0</v>
      </c>
      <c r="N111" s="129"/>
      <c r="O111" s="54">
        <f t="shared" si="38"/>
        <v>0</v>
      </c>
      <c r="P111" s="54">
        <f t="shared" si="39"/>
        <v>0</v>
      </c>
    </row>
    <row r="112" spans="1:16" ht="12.5">
      <c r="B112" s="7" t="str">
        <f t="shared" si="41"/>
        <v/>
      </c>
      <c r="C112" s="50">
        <f>IF(D93="","-",+C111+1)</f>
        <v>2028</v>
      </c>
      <c r="D112" s="12">
        <f>IF(F111+SUM(E$99:E111)=D$92,F111,D$92-SUM(E$99:E111))</f>
        <v>9948934.9116667062</v>
      </c>
      <c r="E112" s="377">
        <f t="shared" si="47"/>
        <v>314815.90909090912</v>
      </c>
      <c r="F112" s="55">
        <f t="shared" si="48"/>
        <v>9634119.002575798</v>
      </c>
      <c r="G112" s="55">
        <f t="shared" si="49"/>
        <v>9791526.957121253</v>
      </c>
      <c r="H112" s="379">
        <f t="shared" si="50"/>
        <v>1534118.9231129831</v>
      </c>
      <c r="I112" s="398">
        <f t="shared" si="51"/>
        <v>1534118.9231129831</v>
      </c>
      <c r="J112" s="54">
        <f t="shared" si="42"/>
        <v>0</v>
      </c>
      <c r="K112" s="54"/>
      <c r="L112" s="129"/>
      <c r="M112" s="54">
        <f t="shared" si="36"/>
        <v>0</v>
      </c>
      <c r="N112" s="129"/>
      <c r="O112" s="54">
        <f t="shared" si="38"/>
        <v>0</v>
      </c>
      <c r="P112" s="54">
        <f t="shared" si="39"/>
        <v>0</v>
      </c>
    </row>
    <row r="113" spans="2:16" ht="12.5">
      <c r="B113" s="7" t="str">
        <f t="shared" si="41"/>
        <v/>
      </c>
      <c r="C113" s="50">
        <f>IF(D93="","-",+C112+1)</f>
        <v>2029</v>
      </c>
      <c r="D113" s="12">
        <f>IF(F112+SUM(E$99:E112)=D$92,F112,D$92-SUM(E$99:E112))</f>
        <v>9634119.002575798</v>
      </c>
      <c r="E113" s="377">
        <f t="shared" si="47"/>
        <v>314815.90909090912</v>
      </c>
      <c r="F113" s="55">
        <f t="shared" si="48"/>
        <v>9319303.0934848897</v>
      </c>
      <c r="G113" s="55">
        <f t="shared" si="49"/>
        <v>9476711.0480303429</v>
      </c>
      <c r="H113" s="379">
        <f t="shared" si="50"/>
        <v>1494916.0502109714</v>
      </c>
      <c r="I113" s="398">
        <f t="shared" si="51"/>
        <v>1494916.0502109714</v>
      </c>
      <c r="J113" s="54">
        <f t="shared" si="42"/>
        <v>0</v>
      </c>
      <c r="K113" s="54"/>
      <c r="L113" s="129"/>
      <c r="M113" s="54">
        <f t="shared" si="36"/>
        <v>0</v>
      </c>
      <c r="N113" s="129"/>
      <c r="O113" s="54">
        <f t="shared" si="38"/>
        <v>0</v>
      </c>
      <c r="P113" s="54">
        <f t="shared" si="39"/>
        <v>0</v>
      </c>
    </row>
    <row r="114" spans="2:16" ht="12.5">
      <c r="B114" s="7" t="str">
        <f t="shared" si="41"/>
        <v/>
      </c>
      <c r="C114" s="50">
        <f>IF(D93="","-",+C113+1)</f>
        <v>2030</v>
      </c>
      <c r="D114" s="12">
        <f>IF(F113+SUM(E$99:E113)=D$92,F113,D$92-SUM(E$99:E113))</f>
        <v>9319303.0934848897</v>
      </c>
      <c r="E114" s="377">
        <f t="shared" si="47"/>
        <v>314815.90909090912</v>
      </c>
      <c r="F114" s="55">
        <f t="shared" si="48"/>
        <v>9004487.1843939815</v>
      </c>
      <c r="G114" s="55">
        <f t="shared" si="49"/>
        <v>9161895.1389394365</v>
      </c>
      <c r="H114" s="379">
        <f t="shared" si="50"/>
        <v>1455713.1773089601</v>
      </c>
      <c r="I114" s="398">
        <f t="shared" si="51"/>
        <v>1455713.1773089601</v>
      </c>
      <c r="J114" s="54">
        <f t="shared" si="42"/>
        <v>0</v>
      </c>
      <c r="K114" s="54"/>
      <c r="L114" s="129"/>
      <c r="M114" s="54">
        <f t="shared" si="36"/>
        <v>0</v>
      </c>
      <c r="N114" s="129"/>
      <c r="O114" s="54">
        <f t="shared" si="38"/>
        <v>0</v>
      </c>
      <c r="P114" s="54">
        <f t="shared" si="39"/>
        <v>0</v>
      </c>
    </row>
    <row r="115" spans="2:16" ht="12.5">
      <c r="B115" s="7" t="str">
        <f t="shared" si="41"/>
        <v/>
      </c>
      <c r="C115" s="50">
        <f>IF(D93="","-",+C114+1)</f>
        <v>2031</v>
      </c>
      <c r="D115" s="12">
        <f>IF(F114+SUM(E$99:E114)=D$92,F114,D$92-SUM(E$99:E114))</f>
        <v>9004487.1843939815</v>
      </c>
      <c r="E115" s="377">
        <f t="shared" si="47"/>
        <v>314815.90909090912</v>
      </c>
      <c r="F115" s="55">
        <f t="shared" si="48"/>
        <v>8689671.2753030732</v>
      </c>
      <c r="G115" s="55">
        <f t="shared" si="49"/>
        <v>8847079.2298485264</v>
      </c>
      <c r="H115" s="379">
        <f t="shared" si="50"/>
        <v>1416510.3044069484</v>
      </c>
      <c r="I115" s="398">
        <f t="shared" si="51"/>
        <v>1416510.3044069484</v>
      </c>
      <c r="J115" s="54">
        <f t="shared" si="42"/>
        <v>0</v>
      </c>
      <c r="K115" s="54"/>
      <c r="L115" s="129"/>
      <c r="M115" s="54">
        <f t="shared" si="36"/>
        <v>0</v>
      </c>
      <c r="N115" s="129"/>
      <c r="O115" s="54">
        <f t="shared" si="38"/>
        <v>0</v>
      </c>
      <c r="P115" s="54">
        <f t="shared" si="39"/>
        <v>0</v>
      </c>
    </row>
    <row r="116" spans="2:16" ht="12.5">
      <c r="B116" s="7" t="str">
        <f t="shared" si="41"/>
        <v/>
      </c>
      <c r="C116" s="50">
        <f>IF(D93="","-",+C115+1)</f>
        <v>2032</v>
      </c>
      <c r="D116" s="12">
        <f>IF(F115+SUM(E$99:E115)=D$92,F115,D$92-SUM(E$99:E115))</f>
        <v>8689671.2753030732</v>
      </c>
      <c r="E116" s="377">
        <f t="shared" si="47"/>
        <v>314815.90909090912</v>
      </c>
      <c r="F116" s="55">
        <f t="shared" si="48"/>
        <v>8374855.3662121641</v>
      </c>
      <c r="G116" s="55">
        <f t="shared" si="49"/>
        <v>8532263.3207576182</v>
      </c>
      <c r="H116" s="379">
        <f t="shared" si="50"/>
        <v>1377307.4315049369</v>
      </c>
      <c r="I116" s="398">
        <f t="shared" si="51"/>
        <v>1377307.4315049369</v>
      </c>
      <c r="J116" s="54">
        <f t="shared" si="42"/>
        <v>0</v>
      </c>
      <c r="K116" s="54"/>
      <c r="L116" s="129"/>
      <c r="M116" s="54">
        <f t="shared" si="36"/>
        <v>0</v>
      </c>
      <c r="N116" s="129"/>
      <c r="O116" s="54">
        <f t="shared" si="38"/>
        <v>0</v>
      </c>
      <c r="P116" s="54">
        <f t="shared" si="39"/>
        <v>0</v>
      </c>
    </row>
    <row r="117" spans="2:16" ht="12.5">
      <c r="B117" s="7" t="str">
        <f t="shared" si="41"/>
        <v/>
      </c>
      <c r="C117" s="50">
        <f>IF(D93="","-",+C116+1)</f>
        <v>2033</v>
      </c>
      <c r="D117" s="12">
        <f>IF(F116+SUM(E$99:E116)=D$92,F116,D$92-SUM(E$99:E116))</f>
        <v>8374855.3662121641</v>
      </c>
      <c r="E117" s="377">
        <f t="shared" si="47"/>
        <v>314815.90909090912</v>
      </c>
      <c r="F117" s="55">
        <f t="shared" si="48"/>
        <v>8060039.4571212549</v>
      </c>
      <c r="G117" s="55">
        <f t="shared" si="49"/>
        <v>8217447.4116667099</v>
      </c>
      <c r="H117" s="379">
        <f t="shared" si="50"/>
        <v>1338104.5586029254</v>
      </c>
      <c r="I117" s="398">
        <f t="shared" si="51"/>
        <v>1338104.5586029254</v>
      </c>
      <c r="J117" s="54">
        <f t="shared" si="42"/>
        <v>0</v>
      </c>
      <c r="K117" s="54"/>
      <c r="L117" s="129"/>
      <c r="M117" s="54">
        <f t="shared" si="36"/>
        <v>0</v>
      </c>
      <c r="N117" s="129"/>
      <c r="O117" s="54">
        <f t="shared" si="38"/>
        <v>0</v>
      </c>
      <c r="P117" s="54">
        <f t="shared" si="39"/>
        <v>0</v>
      </c>
    </row>
    <row r="118" spans="2:16" ht="12.5">
      <c r="B118" s="7" t="str">
        <f t="shared" si="41"/>
        <v/>
      </c>
      <c r="C118" s="50">
        <f>IF(D93="","-",+C117+1)</f>
        <v>2034</v>
      </c>
      <c r="D118" s="12">
        <f>IF(F117+SUM(E$99:E117)=D$92,F117,D$92-SUM(E$99:E117))</f>
        <v>8060039.4571212549</v>
      </c>
      <c r="E118" s="377">
        <f t="shared" si="47"/>
        <v>314815.90909090912</v>
      </c>
      <c r="F118" s="55">
        <f t="shared" si="48"/>
        <v>7745223.5480303457</v>
      </c>
      <c r="G118" s="55">
        <f t="shared" si="49"/>
        <v>7902631.5025757998</v>
      </c>
      <c r="H118" s="379">
        <f t="shared" si="50"/>
        <v>1298901.6857009137</v>
      </c>
      <c r="I118" s="398">
        <f t="shared" si="51"/>
        <v>1298901.6857009137</v>
      </c>
      <c r="J118" s="54">
        <f t="shared" si="42"/>
        <v>0</v>
      </c>
      <c r="K118" s="54"/>
      <c r="L118" s="129"/>
      <c r="M118" s="54">
        <f t="shared" si="36"/>
        <v>0</v>
      </c>
      <c r="N118" s="129"/>
      <c r="O118" s="54">
        <f t="shared" si="38"/>
        <v>0</v>
      </c>
      <c r="P118" s="54">
        <f t="shared" si="39"/>
        <v>0</v>
      </c>
    </row>
    <row r="119" spans="2:16" ht="12.5">
      <c r="B119" s="7" t="str">
        <f t="shared" si="41"/>
        <v/>
      </c>
      <c r="C119" s="50">
        <f>IF(D93="","-",+C118+1)</f>
        <v>2035</v>
      </c>
      <c r="D119" s="12">
        <f>IF(F118+SUM(E$99:E118)=D$92,F118,D$92-SUM(E$99:E118))</f>
        <v>7745223.5480303457</v>
      </c>
      <c r="E119" s="377">
        <f t="shared" si="47"/>
        <v>314815.90909090912</v>
      </c>
      <c r="F119" s="55">
        <f t="shared" si="48"/>
        <v>7430407.6389394365</v>
      </c>
      <c r="G119" s="55">
        <f t="shared" si="49"/>
        <v>7587815.5934848916</v>
      </c>
      <c r="H119" s="379">
        <f t="shared" si="50"/>
        <v>1259698.8127989024</v>
      </c>
      <c r="I119" s="398">
        <f t="shared" si="51"/>
        <v>1259698.8127989024</v>
      </c>
      <c r="J119" s="54">
        <f t="shared" si="42"/>
        <v>0</v>
      </c>
      <c r="K119" s="54"/>
      <c r="L119" s="129"/>
      <c r="M119" s="54">
        <f t="shared" si="36"/>
        <v>0</v>
      </c>
      <c r="N119" s="129"/>
      <c r="O119" s="54">
        <f t="shared" si="38"/>
        <v>0</v>
      </c>
      <c r="P119" s="54">
        <f t="shared" si="39"/>
        <v>0</v>
      </c>
    </row>
    <row r="120" spans="2:16" ht="12.5">
      <c r="B120" s="7" t="str">
        <f t="shared" si="41"/>
        <v/>
      </c>
      <c r="C120" s="50">
        <f>IF(D93="","-",+C119+1)</f>
        <v>2036</v>
      </c>
      <c r="D120" s="12">
        <f>IF(F119+SUM(E$99:E119)=D$92,F119,D$92-SUM(E$99:E119))</f>
        <v>7430407.6389394365</v>
      </c>
      <c r="E120" s="377">
        <f t="shared" si="47"/>
        <v>314815.90909090912</v>
      </c>
      <c r="F120" s="55">
        <f t="shared" si="48"/>
        <v>7115591.7298485273</v>
      </c>
      <c r="G120" s="55">
        <f t="shared" si="49"/>
        <v>7272999.6843939815</v>
      </c>
      <c r="H120" s="379">
        <f t="shared" si="50"/>
        <v>1220495.9398968907</v>
      </c>
      <c r="I120" s="398">
        <f t="shared" si="51"/>
        <v>1220495.9398968907</v>
      </c>
      <c r="J120" s="54">
        <f t="shared" si="42"/>
        <v>0</v>
      </c>
      <c r="K120" s="54"/>
      <c r="L120" s="129"/>
      <c r="M120" s="54">
        <f t="shared" si="36"/>
        <v>0</v>
      </c>
      <c r="N120" s="129"/>
      <c r="O120" s="54">
        <f t="shared" si="38"/>
        <v>0</v>
      </c>
      <c r="P120" s="54">
        <f t="shared" si="39"/>
        <v>0</v>
      </c>
    </row>
    <row r="121" spans="2:16" ht="12.5">
      <c r="B121" s="7" t="str">
        <f t="shared" si="41"/>
        <v/>
      </c>
      <c r="C121" s="50">
        <f>IF(D93="","-",+C120+1)</f>
        <v>2037</v>
      </c>
      <c r="D121" s="12">
        <f>IF(F120+SUM(E$99:E120)=D$92,F120,D$92-SUM(E$99:E120))</f>
        <v>7115591.7298485273</v>
      </c>
      <c r="E121" s="377">
        <f t="shared" si="47"/>
        <v>314815.90909090912</v>
      </c>
      <c r="F121" s="55">
        <f t="shared" si="48"/>
        <v>6800775.8207576182</v>
      </c>
      <c r="G121" s="55">
        <f t="shared" si="49"/>
        <v>6958183.7753030732</v>
      </c>
      <c r="H121" s="379">
        <f t="shared" si="50"/>
        <v>1181293.0669948792</v>
      </c>
      <c r="I121" s="398">
        <f t="shared" si="51"/>
        <v>1181293.0669948792</v>
      </c>
      <c r="J121" s="54">
        <f t="shared" si="42"/>
        <v>0</v>
      </c>
      <c r="K121" s="54"/>
      <c r="L121" s="129"/>
      <c r="M121" s="54">
        <f t="shared" si="36"/>
        <v>0</v>
      </c>
      <c r="N121" s="129"/>
      <c r="O121" s="54">
        <f t="shared" si="38"/>
        <v>0</v>
      </c>
      <c r="P121" s="54">
        <f t="shared" si="39"/>
        <v>0</v>
      </c>
    </row>
    <row r="122" spans="2:16" ht="12.5">
      <c r="B122" s="7" t="str">
        <f t="shared" si="41"/>
        <v/>
      </c>
      <c r="C122" s="50">
        <f>IF(D93="","-",+C121+1)</f>
        <v>2038</v>
      </c>
      <c r="D122" s="12">
        <f>IF(F121+SUM(E$99:E121)=D$92,F121,D$92-SUM(E$99:E121))</f>
        <v>6800775.8207576182</v>
      </c>
      <c r="E122" s="377">
        <f t="shared" si="47"/>
        <v>314815.90909090912</v>
      </c>
      <c r="F122" s="55">
        <f t="shared" si="48"/>
        <v>6485959.911666709</v>
      </c>
      <c r="G122" s="55">
        <f t="shared" si="49"/>
        <v>6643367.8662121631</v>
      </c>
      <c r="H122" s="379">
        <f t="shared" si="50"/>
        <v>1142090.1940928674</v>
      </c>
      <c r="I122" s="398">
        <f t="shared" si="51"/>
        <v>1142090.1940928674</v>
      </c>
      <c r="J122" s="54">
        <f t="shared" si="42"/>
        <v>0</v>
      </c>
      <c r="K122" s="54"/>
      <c r="L122" s="129"/>
      <c r="M122" s="54">
        <f t="shared" si="36"/>
        <v>0</v>
      </c>
      <c r="N122" s="129"/>
      <c r="O122" s="54">
        <f t="shared" si="38"/>
        <v>0</v>
      </c>
      <c r="P122" s="54">
        <f t="shared" si="39"/>
        <v>0</v>
      </c>
    </row>
    <row r="123" spans="2:16" ht="12.5">
      <c r="B123" s="7" t="str">
        <f t="shared" si="41"/>
        <v/>
      </c>
      <c r="C123" s="50">
        <f>IF(D93="","-",+C122+1)</f>
        <v>2039</v>
      </c>
      <c r="D123" s="12">
        <f>IF(F122+SUM(E$99:E122)=D$92,F122,D$92-SUM(E$99:E122))</f>
        <v>6485959.911666709</v>
      </c>
      <c r="E123" s="377">
        <f t="shared" si="47"/>
        <v>314815.90909090912</v>
      </c>
      <c r="F123" s="55">
        <f t="shared" si="48"/>
        <v>6171144.0025757998</v>
      </c>
      <c r="G123" s="55">
        <f t="shared" si="49"/>
        <v>6328551.9571212549</v>
      </c>
      <c r="H123" s="379">
        <f t="shared" si="50"/>
        <v>1102887.3211908559</v>
      </c>
      <c r="I123" s="398">
        <f t="shared" si="51"/>
        <v>1102887.3211908559</v>
      </c>
      <c r="J123" s="54">
        <f t="shared" si="42"/>
        <v>0</v>
      </c>
      <c r="K123" s="54"/>
      <c r="L123" s="129"/>
      <c r="M123" s="54">
        <f t="shared" si="36"/>
        <v>0</v>
      </c>
      <c r="N123" s="129"/>
      <c r="O123" s="54">
        <f t="shared" si="38"/>
        <v>0</v>
      </c>
      <c r="P123" s="54">
        <f t="shared" si="39"/>
        <v>0</v>
      </c>
    </row>
    <row r="124" spans="2:16" ht="12.5">
      <c r="B124" s="7" t="str">
        <f t="shared" si="41"/>
        <v/>
      </c>
      <c r="C124" s="50">
        <f>IF(D93="","-",+C123+1)</f>
        <v>2040</v>
      </c>
      <c r="D124" s="12">
        <f>IF(F123+SUM(E$99:E123)=D$92,F123,D$92-SUM(E$99:E123))</f>
        <v>6171144.0025757998</v>
      </c>
      <c r="E124" s="377">
        <f t="shared" si="47"/>
        <v>314815.90909090912</v>
      </c>
      <c r="F124" s="55">
        <f t="shared" si="48"/>
        <v>5856328.0934848906</v>
      </c>
      <c r="G124" s="55">
        <f t="shared" si="49"/>
        <v>6013736.0480303448</v>
      </c>
      <c r="H124" s="379">
        <f t="shared" si="50"/>
        <v>1063684.4482888442</v>
      </c>
      <c r="I124" s="398">
        <f t="shared" si="51"/>
        <v>1063684.4482888442</v>
      </c>
      <c r="J124" s="54">
        <f t="shared" si="42"/>
        <v>0</v>
      </c>
      <c r="K124" s="54"/>
      <c r="L124" s="129"/>
      <c r="M124" s="54">
        <f t="shared" si="36"/>
        <v>0</v>
      </c>
      <c r="N124" s="129"/>
      <c r="O124" s="54">
        <f t="shared" si="38"/>
        <v>0</v>
      </c>
      <c r="P124" s="54">
        <f t="shared" si="39"/>
        <v>0</v>
      </c>
    </row>
    <row r="125" spans="2:16" ht="12.5">
      <c r="B125" s="7" t="str">
        <f t="shared" si="41"/>
        <v/>
      </c>
      <c r="C125" s="50">
        <f>IF(D93="","-",+C124+1)</f>
        <v>2041</v>
      </c>
      <c r="D125" s="12">
        <f>IF(F124+SUM(E$99:E124)=D$92,F124,D$92-SUM(E$99:E124))</f>
        <v>5856328.0934848906</v>
      </c>
      <c r="E125" s="377">
        <f t="shared" si="47"/>
        <v>314815.90909090912</v>
      </c>
      <c r="F125" s="55">
        <f t="shared" si="48"/>
        <v>5541512.1843939815</v>
      </c>
      <c r="G125" s="55">
        <f t="shared" si="49"/>
        <v>5698920.1389394365</v>
      </c>
      <c r="H125" s="379">
        <f t="shared" si="50"/>
        <v>1024481.5753868327</v>
      </c>
      <c r="I125" s="398">
        <f t="shared" si="51"/>
        <v>1024481.5753868327</v>
      </c>
      <c r="J125" s="54">
        <f t="shared" si="42"/>
        <v>0</v>
      </c>
      <c r="K125" s="54"/>
      <c r="L125" s="129"/>
      <c r="M125" s="54">
        <f t="shared" si="36"/>
        <v>0</v>
      </c>
      <c r="N125" s="129"/>
      <c r="O125" s="54">
        <f t="shared" si="38"/>
        <v>0</v>
      </c>
      <c r="P125" s="54">
        <f t="shared" si="39"/>
        <v>0</v>
      </c>
    </row>
    <row r="126" spans="2:16" ht="12.5">
      <c r="B126" s="7" t="str">
        <f t="shared" si="41"/>
        <v/>
      </c>
      <c r="C126" s="50">
        <f>IF(D93="","-",+C125+1)</f>
        <v>2042</v>
      </c>
      <c r="D126" s="12">
        <f>IF(F125+SUM(E$99:E125)=D$92,F125,D$92-SUM(E$99:E125))</f>
        <v>5541512.1843939815</v>
      </c>
      <c r="E126" s="377">
        <f t="shared" si="47"/>
        <v>314815.90909090912</v>
      </c>
      <c r="F126" s="55">
        <f t="shared" si="48"/>
        <v>5226696.2753030723</v>
      </c>
      <c r="G126" s="55">
        <f t="shared" si="49"/>
        <v>5384104.2298485264</v>
      </c>
      <c r="H126" s="379">
        <f t="shared" si="50"/>
        <v>985278.70248482097</v>
      </c>
      <c r="I126" s="398">
        <f t="shared" si="51"/>
        <v>985278.70248482097</v>
      </c>
      <c r="J126" s="54">
        <f t="shared" si="42"/>
        <v>0</v>
      </c>
      <c r="K126" s="54"/>
      <c r="L126" s="129"/>
      <c r="M126" s="54">
        <f t="shared" si="36"/>
        <v>0</v>
      </c>
      <c r="N126" s="129"/>
      <c r="O126" s="54">
        <f t="shared" si="38"/>
        <v>0</v>
      </c>
      <c r="P126" s="54">
        <f t="shared" si="39"/>
        <v>0</v>
      </c>
    </row>
    <row r="127" spans="2:16" ht="12.5">
      <c r="B127" s="7" t="str">
        <f t="shared" si="41"/>
        <v/>
      </c>
      <c r="C127" s="50">
        <f>IF(D93="","-",+C126+1)</f>
        <v>2043</v>
      </c>
      <c r="D127" s="12">
        <f>IF(F126+SUM(E$99:E126)=D$92,F126,D$92-SUM(E$99:E126))</f>
        <v>5226696.2753030723</v>
      </c>
      <c r="E127" s="377">
        <f t="shared" si="47"/>
        <v>314815.90909090912</v>
      </c>
      <c r="F127" s="55">
        <f t="shared" si="48"/>
        <v>4911880.3662121631</v>
      </c>
      <c r="G127" s="55">
        <f t="shared" si="49"/>
        <v>5069288.3207576182</v>
      </c>
      <c r="H127" s="379">
        <f t="shared" si="50"/>
        <v>946075.82958280947</v>
      </c>
      <c r="I127" s="398">
        <f t="shared" si="51"/>
        <v>946075.82958280947</v>
      </c>
      <c r="J127" s="54">
        <f t="shared" si="42"/>
        <v>0</v>
      </c>
      <c r="K127" s="54"/>
      <c r="L127" s="129"/>
      <c r="M127" s="54">
        <f t="shared" si="36"/>
        <v>0</v>
      </c>
      <c r="N127" s="129"/>
      <c r="O127" s="54">
        <f t="shared" si="38"/>
        <v>0</v>
      </c>
      <c r="P127" s="54">
        <f t="shared" si="39"/>
        <v>0</v>
      </c>
    </row>
    <row r="128" spans="2:16" ht="12.5">
      <c r="B128" s="7" t="str">
        <f t="shared" si="41"/>
        <v/>
      </c>
      <c r="C128" s="50">
        <f>IF(D93="","-",+C127+1)</f>
        <v>2044</v>
      </c>
      <c r="D128" s="12">
        <f>IF(F127+SUM(E$99:E127)=D$92,F127,D$92-SUM(E$99:E127))</f>
        <v>4911880.3662121631</v>
      </c>
      <c r="E128" s="377">
        <f t="shared" si="47"/>
        <v>314815.90909090912</v>
      </c>
      <c r="F128" s="55">
        <f t="shared" si="48"/>
        <v>4597064.4571212539</v>
      </c>
      <c r="G128" s="55">
        <f t="shared" si="49"/>
        <v>4754472.4116667081</v>
      </c>
      <c r="H128" s="379">
        <f t="shared" si="50"/>
        <v>906872.95668079774</v>
      </c>
      <c r="I128" s="398">
        <f t="shared" si="51"/>
        <v>906872.95668079774</v>
      </c>
      <c r="J128" s="54">
        <f t="shared" si="42"/>
        <v>0</v>
      </c>
      <c r="K128" s="54"/>
      <c r="L128" s="129"/>
      <c r="M128" s="54">
        <f t="shared" si="36"/>
        <v>0</v>
      </c>
      <c r="N128" s="129"/>
      <c r="O128" s="54">
        <f t="shared" si="38"/>
        <v>0</v>
      </c>
      <c r="P128" s="54">
        <f t="shared" si="39"/>
        <v>0</v>
      </c>
    </row>
    <row r="129" spans="2:16" ht="12.5">
      <c r="B129" s="7" t="str">
        <f t="shared" si="41"/>
        <v/>
      </c>
      <c r="C129" s="50">
        <f>IF(D93="","-",+C128+1)</f>
        <v>2045</v>
      </c>
      <c r="D129" s="12">
        <f>IF(F128+SUM(E$99:E128)=D$92,F128,D$92-SUM(E$99:E128))</f>
        <v>4597064.4571212539</v>
      </c>
      <c r="E129" s="377">
        <f t="shared" si="47"/>
        <v>314815.90909090912</v>
      </c>
      <c r="F129" s="55">
        <f t="shared" si="48"/>
        <v>4282248.5480303448</v>
      </c>
      <c r="G129" s="55">
        <f t="shared" si="49"/>
        <v>4439656.5025757998</v>
      </c>
      <c r="H129" s="379">
        <f t="shared" si="50"/>
        <v>867670.08377878647</v>
      </c>
      <c r="I129" s="398">
        <f t="shared" si="51"/>
        <v>867670.08377878647</v>
      </c>
      <c r="J129" s="54">
        <f t="shared" si="42"/>
        <v>0</v>
      </c>
      <c r="K129" s="54"/>
      <c r="L129" s="129"/>
      <c r="M129" s="54">
        <f t="shared" si="36"/>
        <v>0</v>
      </c>
      <c r="N129" s="129"/>
      <c r="O129" s="54">
        <f t="shared" si="38"/>
        <v>0</v>
      </c>
      <c r="P129" s="54">
        <f t="shared" si="39"/>
        <v>0</v>
      </c>
    </row>
    <row r="130" spans="2:16" ht="12.5">
      <c r="B130" s="7" t="str">
        <f t="shared" si="41"/>
        <v/>
      </c>
      <c r="C130" s="50">
        <f>IF(D93="","-",+C129+1)</f>
        <v>2046</v>
      </c>
      <c r="D130" s="12">
        <f>IF(F129+SUM(E$99:E129)=D$92,F129,D$92-SUM(E$99:E129))</f>
        <v>4282248.5480303448</v>
      </c>
      <c r="E130" s="377">
        <f t="shared" si="47"/>
        <v>314815.90909090912</v>
      </c>
      <c r="F130" s="55">
        <f t="shared" si="48"/>
        <v>3967432.6389394356</v>
      </c>
      <c r="G130" s="55">
        <f t="shared" si="49"/>
        <v>4124840.5934848902</v>
      </c>
      <c r="H130" s="379">
        <f t="shared" si="50"/>
        <v>828467.21087677474</v>
      </c>
      <c r="I130" s="398">
        <f t="shared" si="51"/>
        <v>828467.21087677474</v>
      </c>
      <c r="J130" s="54">
        <f t="shared" si="42"/>
        <v>0</v>
      </c>
      <c r="K130" s="54"/>
      <c r="L130" s="129"/>
      <c r="M130" s="54">
        <f t="shared" si="36"/>
        <v>0</v>
      </c>
      <c r="N130" s="129"/>
      <c r="O130" s="54">
        <f t="shared" si="38"/>
        <v>0</v>
      </c>
      <c r="P130" s="54">
        <f t="shared" si="39"/>
        <v>0</v>
      </c>
    </row>
    <row r="131" spans="2:16" ht="12.5">
      <c r="B131" s="7" t="str">
        <f t="shared" si="41"/>
        <v/>
      </c>
      <c r="C131" s="50">
        <f>IF(D93="","-",+C130+1)</f>
        <v>2047</v>
      </c>
      <c r="D131" s="12">
        <f>IF(F130+SUM(E$99:E130)=D$92,F130,D$92-SUM(E$99:E130))</f>
        <v>3967432.6389394356</v>
      </c>
      <c r="E131" s="377">
        <f t="shared" si="47"/>
        <v>314815.90909090912</v>
      </c>
      <c r="F131" s="55">
        <f t="shared" si="48"/>
        <v>3652616.7298485264</v>
      </c>
      <c r="G131" s="55">
        <f t="shared" si="49"/>
        <v>3810024.684393981</v>
      </c>
      <c r="H131" s="379">
        <f t="shared" si="50"/>
        <v>789264.33797476313</v>
      </c>
      <c r="I131" s="398">
        <f t="shared" si="51"/>
        <v>789264.33797476313</v>
      </c>
      <c r="J131" s="54">
        <f t="shared" si="42"/>
        <v>0</v>
      </c>
      <c r="K131" s="54"/>
      <c r="L131" s="129"/>
      <c r="M131" s="54">
        <f t="shared" ref="M131:M154" si="52">IF(L541&lt;&gt;0,+H541-L541,0)</f>
        <v>0</v>
      </c>
      <c r="N131" s="129"/>
      <c r="O131" s="54">
        <f t="shared" ref="O131:O154" si="53">IF(N541&lt;&gt;0,+I541-N541,0)</f>
        <v>0</v>
      </c>
      <c r="P131" s="54">
        <f t="shared" ref="P131:P154" si="54">+O541-M541</f>
        <v>0</v>
      </c>
    </row>
    <row r="132" spans="2:16" ht="12.5">
      <c r="B132" s="7" t="str">
        <f t="shared" si="41"/>
        <v/>
      </c>
      <c r="C132" s="50">
        <f>IF(D93="","-",+C131+1)</f>
        <v>2048</v>
      </c>
      <c r="D132" s="12">
        <f>IF(F131+SUM(E$99:E131)=D$92,F131,D$92-SUM(E$99:E131))</f>
        <v>3652616.7298485264</v>
      </c>
      <c r="E132" s="377">
        <f t="shared" si="47"/>
        <v>314815.90909090912</v>
      </c>
      <c r="F132" s="55">
        <f t="shared" si="48"/>
        <v>3337800.8207576172</v>
      </c>
      <c r="G132" s="55">
        <f t="shared" si="49"/>
        <v>3495208.7753030718</v>
      </c>
      <c r="H132" s="379">
        <f t="shared" si="50"/>
        <v>750061.46507275151</v>
      </c>
      <c r="I132" s="398">
        <f t="shared" si="51"/>
        <v>750061.46507275151</v>
      </c>
      <c r="J132" s="54">
        <f t="shared" si="42"/>
        <v>0</v>
      </c>
      <c r="K132" s="54"/>
      <c r="L132" s="129"/>
      <c r="M132" s="54">
        <f t="shared" si="52"/>
        <v>0</v>
      </c>
      <c r="N132" s="129"/>
      <c r="O132" s="54">
        <f t="shared" si="53"/>
        <v>0</v>
      </c>
      <c r="P132" s="54">
        <f t="shared" si="54"/>
        <v>0</v>
      </c>
    </row>
    <row r="133" spans="2:16" ht="12.5">
      <c r="B133" s="7" t="str">
        <f t="shared" si="41"/>
        <v/>
      </c>
      <c r="C133" s="50">
        <f>IF(D93="","-",+C132+1)</f>
        <v>2049</v>
      </c>
      <c r="D133" s="12">
        <f>IF(F132+SUM(E$99:E132)=D$92,F132,D$92-SUM(E$99:E132))</f>
        <v>3337800.8207576172</v>
      </c>
      <c r="E133" s="377">
        <f t="shared" si="47"/>
        <v>314815.90909090912</v>
      </c>
      <c r="F133" s="55">
        <f t="shared" si="48"/>
        <v>3022984.9116667081</v>
      </c>
      <c r="G133" s="55">
        <f t="shared" si="49"/>
        <v>3180392.8662121627</v>
      </c>
      <c r="H133" s="379">
        <f t="shared" si="50"/>
        <v>710858.59217074001</v>
      </c>
      <c r="I133" s="398">
        <f t="shared" si="51"/>
        <v>710858.59217074001</v>
      </c>
      <c r="J133" s="54">
        <f t="shared" si="42"/>
        <v>0</v>
      </c>
      <c r="K133" s="54"/>
      <c r="L133" s="129"/>
      <c r="M133" s="54">
        <f t="shared" si="52"/>
        <v>0</v>
      </c>
      <c r="N133" s="129"/>
      <c r="O133" s="54">
        <f t="shared" si="53"/>
        <v>0</v>
      </c>
      <c r="P133" s="54">
        <f t="shared" si="54"/>
        <v>0</v>
      </c>
    </row>
    <row r="134" spans="2:16" ht="12.5">
      <c r="B134" s="7" t="str">
        <f t="shared" si="41"/>
        <v/>
      </c>
      <c r="C134" s="50">
        <f>IF(D93="","-",+C133+1)</f>
        <v>2050</v>
      </c>
      <c r="D134" s="12">
        <f>IF(F133+SUM(E$99:E133)=D$92,F133,D$92-SUM(E$99:E133))</f>
        <v>3022984.9116667081</v>
      </c>
      <c r="E134" s="377">
        <f t="shared" si="47"/>
        <v>314815.90909090912</v>
      </c>
      <c r="F134" s="55">
        <f t="shared" si="48"/>
        <v>2708169.0025757989</v>
      </c>
      <c r="G134" s="55">
        <f t="shared" si="49"/>
        <v>2865576.9571212535</v>
      </c>
      <c r="H134" s="379">
        <f t="shared" si="50"/>
        <v>671655.71926872828</v>
      </c>
      <c r="I134" s="398">
        <f t="shared" si="51"/>
        <v>671655.71926872828</v>
      </c>
      <c r="J134" s="54">
        <f t="shared" si="42"/>
        <v>0</v>
      </c>
      <c r="K134" s="54"/>
      <c r="L134" s="129"/>
      <c r="M134" s="54">
        <f t="shared" si="52"/>
        <v>0</v>
      </c>
      <c r="N134" s="129"/>
      <c r="O134" s="54">
        <f t="shared" si="53"/>
        <v>0</v>
      </c>
      <c r="P134" s="54">
        <f t="shared" si="54"/>
        <v>0</v>
      </c>
    </row>
    <row r="135" spans="2:16" ht="12.5">
      <c r="B135" s="7" t="str">
        <f t="shared" si="41"/>
        <v/>
      </c>
      <c r="C135" s="50">
        <f>IF(D93="","-",+C134+1)</f>
        <v>2051</v>
      </c>
      <c r="D135" s="12">
        <f>IF(F134+SUM(E$99:E134)=D$92,F134,D$92-SUM(E$99:E134))</f>
        <v>2708169.0025757989</v>
      </c>
      <c r="E135" s="377">
        <f t="shared" si="47"/>
        <v>314815.90909090912</v>
      </c>
      <c r="F135" s="55">
        <f t="shared" si="48"/>
        <v>2393353.0934848897</v>
      </c>
      <c r="G135" s="55">
        <f t="shared" si="49"/>
        <v>2550761.0480303443</v>
      </c>
      <c r="H135" s="379">
        <f t="shared" si="50"/>
        <v>632452.84636671678</v>
      </c>
      <c r="I135" s="398">
        <f t="shared" si="51"/>
        <v>632452.84636671678</v>
      </c>
      <c r="J135" s="54">
        <f t="shared" si="42"/>
        <v>0</v>
      </c>
      <c r="K135" s="54"/>
      <c r="L135" s="129"/>
      <c r="M135" s="54">
        <f t="shared" si="52"/>
        <v>0</v>
      </c>
      <c r="N135" s="129"/>
      <c r="O135" s="54">
        <f t="shared" si="53"/>
        <v>0</v>
      </c>
      <c r="P135" s="54">
        <f t="shared" si="54"/>
        <v>0</v>
      </c>
    </row>
    <row r="136" spans="2:16" ht="12.5">
      <c r="B136" s="7" t="str">
        <f t="shared" si="41"/>
        <v/>
      </c>
      <c r="C136" s="50">
        <f>IF(D93="","-",+C135+1)</f>
        <v>2052</v>
      </c>
      <c r="D136" s="12">
        <f>IF(F135+SUM(E$99:E135)=D$92,F135,D$92-SUM(E$99:E135))</f>
        <v>2393353.0934848897</v>
      </c>
      <c r="E136" s="377">
        <f t="shared" si="47"/>
        <v>314815.90909090912</v>
      </c>
      <c r="F136" s="55">
        <f t="shared" si="48"/>
        <v>2078537.1843939805</v>
      </c>
      <c r="G136" s="55">
        <f t="shared" si="49"/>
        <v>2235945.1389394351</v>
      </c>
      <c r="H136" s="379">
        <f t="shared" si="50"/>
        <v>593249.97346470517</v>
      </c>
      <c r="I136" s="398">
        <f t="shared" si="51"/>
        <v>593249.97346470517</v>
      </c>
      <c r="J136" s="54">
        <f t="shared" si="42"/>
        <v>0</v>
      </c>
      <c r="K136" s="54"/>
      <c r="L136" s="129"/>
      <c r="M136" s="54">
        <f t="shared" si="52"/>
        <v>0</v>
      </c>
      <c r="N136" s="129"/>
      <c r="O136" s="54">
        <f t="shared" si="53"/>
        <v>0</v>
      </c>
      <c r="P136" s="54">
        <f t="shared" si="54"/>
        <v>0</v>
      </c>
    </row>
    <row r="137" spans="2:16" ht="12.5">
      <c r="B137" s="7" t="str">
        <f t="shared" si="41"/>
        <v/>
      </c>
      <c r="C137" s="50">
        <f>IF(D93="","-",+C136+1)</f>
        <v>2053</v>
      </c>
      <c r="D137" s="12">
        <f>IF(F136+SUM(E$99:E136)=D$92,F136,D$92-SUM(E$99:E136))</f>
        <v>2078537.1843939805</v>
      </c>
      <c r="E137" s="377">
        <f t="shared" si="47"/>
        <v>314815.90909090912</v>
      </c>
      <c r="F137" s="55">
        <f t="shared" si="48"/>
        <v>1763721.2753030714</v>
      </c>
      <c r="G137" s="55">
        <f t="shared" si="49"/>
        <v>1921129.229848526</v>
      </c>
      <c r="H137" s="379">
        <f t="shared" si="50"/>
        <v>554047.10056269355</v>
      </c>
      <c r="I137" s="398">
        <f t="shared" si="51"/>
        <v>554047.10056269355</v>
      </c>
      <c r="J137" s="54">
        <f t="shared" si="42"/>
        <v>0</v>
      </c>
      <c r="K137" s="54"/>
      <c r="L137" s="129"/>
      <c r="M137" s="54">
        <f t="shared" si="52"/>
        <v>0</v>
      </c>
      <c r="N137" s="129"/>
      <c r="O137" s="54">
        <f t="shared" si="53"/>
        <v>0</v>
      </c>
      <c r="P137" s="54">
        <f t="shared" si="54"/>
        <v>0</v>
      </c>
    </row>
    <row r="138" spans="2:16" ht="12.5">
      <c r="B138" s="7" t="str">
        <f t="shared" si="41"/>
        <v/>
      </c>
      <c r="C138" s="50">
        <f>IF(D93="","-",+C137+1)</f>
        <v>2054</v>
      </c>
      <c r="D138" s="12">
        <f>IF(F137+SUM(E$99:E137)=D$92,F137,D$92-SUM(E$99:E137))</f>
        <v>1763721.2753030714</v>
      </c>
      <c r="E138" s="377">
        <f t="shared" si="47"/>
        <v>314815.90909090912</v>
      </c>
      <c r="F138" s="55">
        <f t="shared" si="48"/>
        <v>1448905.3662121622</v>
      </c>
      <c r="G138" s="55">
        <f t="shared" si="49"/>
        <v>1606313.3207576168</v>
      </c>
      <c r="H138" s="379">
        <f t="shared" si="50"/>
        <v>514844.22766068194</v>
      </c>
      <c r="I138" s="398">
        <f t="shared" si="51"/>
        <v>514844.22766068194</v>
      </c>
      <c r="J138" s="54">
        <f t="shared" si="42"/>
        <v>0</v>
      </c>
      <c r="K138" s="54"/>
      <c r="L138" s="129"/>
      <c r="M138" s="54">
        <f t="shared" si="52"/>
        <v>0</v>
      </c>
      <c r="N138" s="129"/>
      <c r="O138" s="54">
        <f t="shared" si="53"/>
        <v>0</v>
      </c>
      <c r="P138" s="54">
        <f t="shared" si="54"/>
        <v>0</v>
      </c>
    </row>
    <row r="139" spans="2:16" ht="12.5">
      <c r="B139" s="7" t="str">
        <f t="shared" si="41"/>
        <v/>
      </c>
      <c r="C139" s="50">
        <f>IF(D93="","-",+C138+1)</f>
        <v>2055</v>
      </c>
      <c r="D139" s="12">
        <f>IF(F138+SUM(E$99:E138)=D$92,F138,D$92-SUM(E$99:E138))</f>
        <v>1448905.3662121622</v>
      </c>
      <c r="E139" s="377">
        <f t="shared" si="47"/>
        <v>314815.90909090912</v>
      </c>
      <c r="F139" s="55">
        <f t="shared" si="48"/>
        <v>1134089.457121253</v>
      </c>
      <c r="G139" s="55">
        <f t="shared" si="49"/>
        <v>1291497.4116667076</v>
      </c>
      <c r="H139" s="379">
        <f t="shared" si="50"/>
        <v>475641.35475867038</v>
      </c>
      <c r="I139" s="398">
        <f t="shared" si="51"/>
        <v>475641.35475867038</v>
      </c>
      <c r="J139" s="54">
        <f t="shared" si="42"/>
        <v>0</v>
      </c>
      <c r="K139" s="54"/>
      <c r="L139" s="129"/>
      <c r="M139" s="54">
        <f t="shared" si="52"/>
        <v>0</v>
      </c>
      <c r="N139" s="129"/>
      <c r="O139" s="54">
        <f t="shared" si="53"/>
        <v>0</v>
      </c>
      <c r="P139" s="54">
        <f t="shared" si="54"/>
        <v>0</v>
      </c>
    </row>
    <row r="140" spans="2:16" ht="12.5">
      <c r="B140" s="7" t="str">
        <f t="shared" si="41"/>
        <v/>
      </c>
      <c r="C140" s="50">
        <f>IF(D93="","-",+C139+1)</f>
        <v>2056</v>
      </c>
      <c r="D140" s="12">
        <f>IF(F139+SUM(E$99:E139)=D$92,F139,D$92-SUM(E$99:E139))</f>
        <v>1134089.457121253</v>
      </c>
      <c r="E140" s="377">
        <f t="shared" si="47"/>
        <v>314815.90909090912</v>
      </c>
      <c r="F140" s="55">
        <f t="shared" si="48"/>
        <v>819273.54803034384</v>
      </c>
      <c r="G140" s="55">
        <f t="shared" si="49"/>
        <v>976681.50257579843</v>
      </c>
      <c r="H140" s="379">
        <f t="shared" si="50"/>
        <v>436438.48185665876</v>
      </c>
      <c r="I140" s="398">
        <f t="shared" si="51"/>
        <v>436438.48185665876</v>
      </c>
      <c r="J140" s="54">
        <f t="shared" si="42"/>
        <v>0</v>
      </c>
      <c r="K140" s="54"/>
      <c r="L140" s="129"/>
      <c r="M140" s="54">
        <f t="shared" si="52"/>
        <v>0</v>
      </c>
      <c r="N140" s="129"/>
      <c r="O140" s="54">
        <f t="shared" si="53"/>
        <v>0</v>
      </c>
      <c r="P140" s="54">
        <f t="shared" si="54"/>
        <v>0</v>
      </c>
    </row>
    <row r="141" spans="2:16" ht="12.5">
      <c r="B141" s="7" t="str">
        <f t="shared" si="41"/>
        <v/>
      </c>
      <c r="C141" s="50">
        <f>IF(D93="","-",+C140+1)</f>
        <v>2057</v>
      </c>
      <c r="D141" s="12">
        <f>IF(F140+SUM(E$99:E140)=D$92,F140,D$92-SUM(E$99:E140))</f>
        <v>819273.54803034384</v>
      </c>
      <c r="E141" s="377">
        <f t="shared" si="47"/>
        <v>314815.90909090912</v>
      </c>
      <c r="F141" s="55">
        <f t="shared" si="48"/>
        <v>504457.63893943472</v>
      </c>
      <c r="G141" s="55">
        <f t="shared" si="49"/>
        <v>661865.59348488925</v>
      </c>
      <c r="H141" s="379">
        <f t="shared" si="50"/>
        <v>397235.60895464721</v>
      </c>
      <c r="I141" s="398">
        <f t="shared" si="51"/>
        <v>397235.60895464721</v>
      </c>
      <c r="J141" s="54">
        <f t="shared" si="42"/>
        <v>0</v>
      </c>
      <c r="K141" s="54"/>
      <c r="L141" s="129"/>
      <c r="M141" s="54">
        <f t="shared" si="52"/>
        <v>0</v>
      </c>
      <c r="N141" s="129"/>
      <c r="O141" s="54">
        <f t="shared" si="53"/>
        <v>0</v>
      </c>
      <c r="P141" s="54">
        <f t="shared" si="54"/>
        <v>0</v>
      </c>
    </row>
    <row r="142" spans="2:16" ht="12.5">
      <c r="B142" s="7" t="str">
        <f t="shared" si="41"/>
        <v/>
      </c>
      <c r="C142" s="50">
        <f>IF(D93="","-",+C141+1)</f>
        <v>2058</v>
      </c>
      <c r="D142" s="12">
        <f>IF(F141+SUM(E$99:E141)=D$92,F141,D$92-SUM(E$99:E141))</f>
        <v>504457.63893943472</v>
      </c>
      <c r="E142" s="377">
        <f t="shared" si="47"/>
        <v>314815.90909090912</v>
      </c>
      <c r="F142" s="55">
        <f t="shared" si="48"/>
        <v>189641.7298485256</v>
      </c>
      <c r="G142" s="55">
        <f t="shared" si="49"/>
        <v>347049.68439398019</v>
      </c>
      <c r="H142" s="379">
        <f t="shared" si="50"/>
        <v>358032.73605263559</v>
      </c>
      <c r="I142" s="398">
        <f t="shared" si="51"/>
        <v>358032.73605263559</v>
      </c>
      <c r="J142" s="54">
        <f t="shared" si="42"/>
        <v>0</v>
      </c>
      <c r="K142" s="54"/>
      <c r="L142" s="129"/>
      <c r="M142" s="54">
        <f t="shared" si="52"/>
        <v>0</v>
      </c>
      <c r="N142" s="129"/>
      <c r="O142" s="54">
        <f t="shared" si="53"/>
        <v>0</v>
      </c>
      <c r="P142" s="54">
        <f t="shared" si="54"/>
        <v>0</v>
      </c>
    </row>
    <row r="143" spans="2:16" ht="12.5">
      <c r="B143" s="7" t="str">
        <f t="shared" si="41"/>
        <v/>
      </c>
      <c r="C143" s="50">
        <f>IF(D93="","-",+C142+1)</f>
        <v>2059</v>
      </c>
      <c r="D143" s="12">
        <f>IF(F142+SUM(E$99:E142)=D$92,F142,D$92-SUM(E$99:E142))</f>
        <v>189641.7298485256</v>
      </c>
      <c r="E143" s="377">
        <f t="shared" si="47"/>
        <v>189641.7298485256</v>
      </c>
      <c r="F143" s="55">
        <f t="shared" si="48"/>
        <v>0</v>
      </c>
      <c r="G143" s="55">
        <f t="shared" si="49"/>
        <v>94820.864924262802</v>
      </c>
      <c r="H143" s="379">
        <f t="shared" si="50"/>
        <v>201449.42510388597</v>
      </c>
      <c r="I143" s="398">
        <f t="shared" si="51"/>
        <v>201449.42510388597</v>
      </c>
      <c r="J143" s="54">
        <f t="shared" si="42"/>
        <v>0</v>
      </c>
      <c r="K143" s="54"/>
      <c r="L143" s="129"/>
      <c r="M143" s="54">
        <f t="shared" si="52"/>
        <v>0</v>
      </c>
      <c r="N143" s="129"/>
      <c r="O143" s="54">
        <f t="shared" si="53"/>
        <v>0</v>
      </c>
      <c r="P143" s="54">
        <f t="shared" si="54"/>
        <v>0</v>
      </c>
    </row>
    <row r="144" spans="2:16" ht="12.5">
      <c r="B144" s="7" t="str">
        <f t="shared" si="41"/>
        <v/>
      </c>
      <c r="C144" s="50">
        <f>IF(D93="","-",+C143+1)</f>
        <v>2060</v>
      </c>
      <c r="D144" s="12">
        <f>IF(F143+SUM(E$99:E143)=D$92,F143,D$92-SUM(E$99:E143))</f>
        <v>0</v>
      </c>
      <c r="E144" s="377">
        <f t="shared" si="47"/>
        <v>0</v>
      </c>
      <c r="F144" s="55">
        <f t="shared" si="48"/>
        <v>0</v>
      </c>
      <c r="G144" s="55">
        <f t="shared" si="49"/>
        <v>0</v>
      </c>
      <c r="H144" s="379">
        <f t="shared" si="50"/>
        <v>0</v>
      </c>
      <c r="I144" s="398">
        <f t="shared" si="51"/>
        <v>0</v>
      </c>
      <c r="J144" s="54">
        <f t="shared" si="42"/>
        <v>0</v>
      </c>
      <c r="K144" s="54"/>
      <c r="L144" s="129"/>
      <c r="M144" s="54">
        <f t="shared" si="52"/>
        <v>0</v>
      </c>
      <c r="N144" s="129"/>
      <c r="O144" s="54">
        <f t="shared" si="53"/>
        <v>0</v>
      </c>
      <c r="P144" s="54">
        <f t="shared" si="54"/>
        <v>0</v>
      </c>
    </row>
    <row r="145" spans="2:16" ht="12.5">
      <c r="B145" s="7" t="str">
        <f t="shared" si="41"/>
        <v/>
      </c>
      <c r="C145" s="50">
        <f>IF(D93="","-",+C144+1)</f>
        <v>2061</v>
      </c>
      <c r="D145" s="12">
        <f>IF(F144+SUM(E$99:E144)=D$92,F144,D$92-SUM(E$99:E144))</f>
        <v>0</v>
      </c>
      <c r="E145" s="377">
        <f t="shared" si="47"/>
        <v>0</v>
      </c>
      <c r="F145" s="55">
        <f t="shared" si="48"/>
        <v>0</v>
      </c>
      <c r="G145" s="55">
        <f t="shared" si="49"/>
        <v>0</v>
      </c>
      <c r="H145" s="379">
        <f t="shared" si="50"/>
        <v>0</v>
      </c>
      <c r="I145" s="398">
        <f t="shared" si="51"/>
        <v>0</v>
      </c>
      <c r="J145" s="54">
        <f t="shared" si="42"/>
        <v>0</v>
      </c>
      <c r="K145" s="54"/>
      <c r="L145" s="129"/>
      <c r="M145" s="54">
        <f t="shared" si="52"/>
        <v>0</v>
      </c>
      <c r="N145" s="129"/>
      <c r="O145" s="54">
        <f t="shared" si="53"/>
        <v>0</v>
      </c>
      <c r="P145" s="54">
        <f t="shared" si="54"/>
        <v>0</v>
      </c>
    </row>
    <row r="146" spans="2:16" ht="12.5">
      <c r="B146" s="7" t="str">
        <f t="shared" si="41"/>
        <v/>
      </c>
      <c r="C146" s="50">
        <f>IF(D93="","-",+C145+1)</f>
        <v>2062</v>
      </c>
      <c r="D146" s="12">
        <f>IF(F145+SUM(E$99:E145)=D$92,F145,D$92-SUM(E$99:E145))</f>
        <v>0</v>
      </c>
      <c r="E146" s="377">
        <f t="shared" si="47"/>
        <v>0</v>
      </c>
      <c r="F146" s="55">
        <f t="shared" si="48"/>
        <v>0</v>
      </c>
      <c r="G146" s="55">
        <f t="shared" si="49"/>
        <v>0</v>
      </c>
      <c r="H146" s="379">
        <f t="shared" si="50"/>
        <v>0</v>
      </c>
      <c r="I146" s="398">
        <f t="shared" si="51"/>
        <v>0</v>
      </c>
      <c r="J146" s="54">
        <f t="shared" si="42"/>
        <v>0</v>
      </c>
      <c r="K146" s="54"/>
      <c r="L146" s="129"/>
      <c r="M146" s="54">
        <f t="shared" si="52"/>
        <v>0</v>
      </c>
      <c r="N146" s="129"/>
      <c r="O146" s="54">
        <f t="shared" si="53"/>
        <v>0</v>
      </c>
      <c r="P146" s="54">
        <f t="shared" si="54"/>
        <v>0</v>
      </c>
    </row>
    <row r="147" spans="2:16" ht="12.5">
      <c r="B147" s="7" t="str">
        <f t="shared" si="41"/>
        <v/>
      </c>
      <c r="C147" s="50">
        <f>IF(D93="","-",+C146+1)</f>
        <v>2063</v>
      </c>
      <c r="D147" s="12">
        <f>IF(F146+SUM(E$99:E146)=D$92,F146,D$92-SUM(E$99:E146))</f>
        <v>0</v>
      </c>
      <c r="E147" s="377">
        <f t="shared" si="47"/>
        <v>0</v>
      </c>
      <c r="F147" s="55">
        <f t="shared" si="48"/>
        <v>0</v>
      </c>
      <c r="G147" s="55">
        <f t="shared" si="49"/>
        <v>0</v>
      </c>
      <c r="H147" s="379">
        <f t="shared" si="50"/>
        <v>0</v>
      </c>
      <c r="I147" s="398">
        <f t="shared" si="51"/>
        <v>0</v>
      </c>
      <c r="J147" s="54">
        <f t="shared" si="42"/>
        <v>0</v>
      </c>
      <c r="K147" s="54"/>
      <c r="L147" s="129"/>
      <c r="M147" s="54">
        <f t="shared" si="52"/>
        <v>0</v>
      </c>
      <c r="N147" s="129"/>
      <c r="O147" s="54">
        <f t="shared" si="53"/>
        <v>0</v>
      </c>
      <c r="P147" s="54">
        <f t="shared" si="54"/>
        <v>0</v>
      </c>
    </row>
    <row r="148" spans="2:16" ht="12.5">
      <c r="B148" s="7" t="str">
        <f t="shared" si="41"/>
        <v/>
      </c>
      <c r="C148" s="50">
        <f>IF(D93="","-",+C147+1)</f>
        <v>2064</v>
      </c>
      <c r="D148" s="12">
        <f>IF(F147+SUM(E$99:E147)=D$92,F147,D$92-SUM(E$99:E147))</f>
        <v>0</v>
      </c>
      <c r="E148" s="377">
        <f t="shared" si="47"/>
        <v>0</v>
      </c>
      <c r="F148" s="55">
        <f t="shared" si="48"/>
        <v>0</v>
      </c>
      <c r="G148" s="55">
        <f t="shared" si="49"/>
        <v>0</v>
      </c>
      <c r="H148" s="379">
        <f t="shared" si="50"/>
        <v>0</v>
      </c>
      <c r="I148" s="398">
        <f t="shared" si="51"/>
        <v>0</v>
      </c>
      <c r="J148" s="54">
        <f t="shared" si="42"/>
        <v>0</v>
      </c>
      <c r="K148" s="54"/>
      <c r="L148" s="129"/>
      <c r="M148" s="54">
        <f t="shared" si="52"/>
        <v>0</v>
      </c>
      <c r="N148" s="129"/>
      <c r="O148" s="54">
        <f t="shared" si="53"/>
        <v>0</v>
      </c>
      <c r="P148" s="54">
        <f t="shared" si="54"/>
        <v>0</v>
      </c>
    </row>
    <row r="149" spans="2:16" ht="12.5">
      <c r="B149" s="7" t="str">
        <f t="shared" si="41"/>
        <v/>
      </c>
      <c r="C149" s="50">
        <f>IF(D93="","-",+C148+1)</f>
        <v>2065</v>
      </c>
      <c r="D149" s="12">
        <f>IF(F148+SUM(E$99:E148)=D$92,F148,D$92-SUM(E$99:E148))</f>
        <v>0</v>
      </c>
      <c r="E149" s="377">
        <f t="shared" si="47"/>
        <v>0</v>
      </c>
      <c r="F149" s="55">
        <f t="shared" si="48"/>
        <v>0</v>
      </c>
      <c r="G149" s="55">
        <f t="shared" si="49"/>
        <v>0</v>
      </c>
      <c r="H149" s="379">
        <f t="shared" si="50"/>
        <v>0</v>
      </c>
      <c r="I149" s="398">
        <f t="shared" si="51"/>
        <v>0</v>
      </c>
      <c r="J149" s="54">
        <f t="shared" si="42"/>
        <v>0</v>
      </c>
      <c r="K149" s="54"/>
      <c r="L149" s="129"/>
      <c r="M149" s="54">
        <f t="shared" si="52"/>
        <v>0</v>
      </c>
      <c r="N149" s="129"/>
      <c r="O149" s="54">
        <f t="shared" si="53"/>
        <v>0</v>
      </c>
      <c r="P149" s="54">
        <f t="shared" si="54"/>
        <v>0</v>
      </c>
    </row>
    <row r="150" spans="2:16" ht="12.5">
      <c r="B150" s="7" t="str">
        <f t="shared" si="41"/>
        <v/>
      </c>
      <c r="C150" s="50">
        <f>IF(D93="","-",+C149+1)</f>
        <v>2066</v>
      </c>
      <c r="D150" s="12">
        <f>IF(F149+SUM(E$99:E149)=D$92,F149,D$92-SUM(E$99:E149))</f>
        <v>0</v>
      </c>
      <c r="E150" s="377">
        <f t="shared" si="47"/>
        <v>0</v>
      </c>
      <c r="F150" s="55">
        <f t="shared" si="48"/>
        <v>0</v>
      </c>
      <c r="G150" s="55">
        <f t="shared" si="49"/>
        <v>0</v>
      </c>
      <c r="H150" s="379">
        <f t="shared" si="50"/>
        <v>0</v>
      </c>
      <c r="I150" s="398">
        <f t="shared" si="51"/>
        <v>0</v>
      </c>
      <c r="J150" s="54">
        <f t="shared" si="42"/>
        <v>0</v>
      </c>
      <c r="K150" s="54"/>
      <c r="L150" s="129"/>
      <c r="M150" s="54">
        <f t="shared" si="52"/>
        <v>0</v>
      </c>
      <c r="N150" s="129"/>
      <c r="O150" s="54">
        <f t="shared" si="53"/>
        <v>0</v>
      </c>
      <c r="P150" s="54">
        <f t="shared" si="54"/>
        <v>0</v>
      </c>
    </row>
    <row r="151" spans="2:16" ht="12.5">
      <c r="B151" s="7" t="str">
        <f t="shared" si="41"/>
        <v/>
      </c>
      <c r="C151" s="50">
        <f>IF(D93="","-",+C150+1)</f>
        <v>2067</v>
      </c>
      <c r="D151" s="12">
        <f>IF(F150+SUM(E$99:E150)=D$92,F150,D$92-SUM(E$99:E150))</f>
        <v>0</v>
      </c>
      <c r="E151" s="377">
        <f t="shared" si="47"/>
        <v>0</v>
      </c>
      <c r="F151" s="55">
        <f t="shared" si="48"/>
        <v>0</v>
      </c>
      <c r="G151" s="55">
        <f t="shared" si="49"/>
        <v>0</v>
      </c>
      <c r="H151" s="379">
        <f t="shared" si="50"/>
        <v>0</v>
      </c>
      <c r="I151" s="398">
        <f t="shared" si="51"/>
        <v>0</v>
      </c>
      <c r="J151" s="54">
        <f t="shared" si="42"/>
        <v>0</v>
      </c>
      <c r="K151" s="54"/>
      <c r="L151" s="129"/>
      <c r="M151" s="54">
        <f t="shared" si="52"/>
        <v>0</v>
      </c>
      <c r="N151" s="129"/>
      <c r="O151" s="54">
        <f t="shared" si="53"/>
        <v>0</v>
      </c>
      <c r="P151" s="54">
        <f t="shared" si="54"/>
        <v>0</v>
      </c>
    </row>
    <row r="152" spans="2:16" ht="12.5">
      <c r="B152" s="7" t="str">
        <f t="shared" si="41"/>
        <v/>
      </c>
      <c r="C152" s="50">
        <f>IF(D93="","-",+C151+1)</f>
        <v>2068</v>
      </c>
      <c r="D152" s="12">
        <f>IF(F151+SUM(E$99:E151)=D$92,F151,D$92-SUM(E$99:E151))</f>
        <v>0</v>
      </c>
      <c r="E152" s="377">
        <f t="shared" si="47"/>
        <v>0</v>
      </c>
      <c r="F152" s="55">
        <f t="shared" si="48"/>
        <v>0</v>
      </c>
      <c r="G152" s="55">
        <f t="shared" si="49"/>
        <v>0</v>
      </c>
      <c r="H152" s="379">
        <f t="shared" si="50"/>
        <v>0</v>
      </c>
      <c r="I152" s="398">
        <f t="shared" si="51"/>
        <v>0</v>
      </c>
      <c r="J152" s="54">
        <f t="shared" si="42"/>
        <v>0</v>
      </c>
      <c r="K152" s="54"/>
      <c r="L152" s="129"/>
      <c r="M152" s="54">
        <f t="shared" si="52"/>
        <v>0</v>
      </c>
      <c r="N152" s="129"/>
      <c r="O152" s="54">
        <f t="shared" si="53"/>
        <v>0</v>
      </c>
      <c r="P152" s="54">
        <f t="shared" si="54"/>
        <v>0</v>
      </c>
    </row>
    <row r="153" spans="2:16" ht="12.5">
      <c r="B153" s="7" t="str">
        <f t="shared" si="41"/>
        <v/>
      </c>
      <c r="C153" s="50">
        <f>IF(D93="","-",+C152+1)</f>
        <v>2069</v>
      </c>
      <c r="D153" s="12">
        <f>IF(F152+SUM(E$99:E152)=D$92,F152,D$92-SUM(E$99:E152))</f>
        <v>0</v>
      </c>
      <c r="E153" s="377">
        <f t="shared" si="47"/>
        <v>0</v>
      </c>
      <c r="F153" s="55">
        <f t="shared" si="48"/>
        <v>0</v>
      </c>
      <c r="G153" s="55">
        <f t="shared" si="49"/>
        <v>0</v>
      </c>
      <c r="H153" s="379">
        <f t="shared" si="50"/>
        <v>0</v>
      </c>
      <c r="I153" s="398">
        <f t="shared" si="51"/>
        <v>0</v>
      </c>
      <c r="J153" s="54">
        <f t="shared" si="42"/>
        <v>0</v>
      </c>
      <c r="K153" s="54"/>
      <c r="L153" s="129"/>
      <c r="M153" s="54">
        <f t="shared" si="52"/>
        <v>0</v>
      </c>
      <c r="N153" s="129"/>
      <c r="O153" s="54">
        <f t="shared" si="53"/>
        <v>0</v>
      </c>
      <c r="P153" s="54">
        <f t="shared" si="54"/>
        <v>0</v>
      </c>
    </row>
    <row r="154" spans="2:16" ht="13" thickBot="1">
      <c r="B154" s="7" t="str">
        <f t="shared" si="41"/>
        <v/>
      </c>
      <c r="C154" s="59">
        <f>IF(D93="","-",+C153+1)</f>
        <v>2070</v>
      </c>
      <c r="D154" s="84">
        <f>IF(F153+SUM(E$99:E153)=D$92,F153,D$92-SUM(E$99:E153))</f>
        <v>0</v>
      </c>
      <c r="E154" s="380">
        <f t="shared" si="47"/>
        <v>0</v>
      </c>
      <c r="F154" s="60">
        <f t="shared" si="48"/>
        <v>0</v>
      </c>
      <c r="G154" s="60">
        <f t="shared" si="49"/>
        <v>0</v>
      </c>
      <c r="H154" s="381">
        <f t="shared" si="50"/>
        <v>0</v>
      </c>
      <c r="I154" s="399">
        <f t="shared" si="51"/>
        <v>0</v>
      </c>
      <c r="J154" s="64">
        <f t="shared" si="42"/>
        <v>0</v>
      </c>
      <c r="K154" s="54"/>
      <c r="L154" s="130"/>
      <c r="M154" s="64">
        <f t="shared" si="52"/>
        <v>0</v>
      </c>
      <c r="N154" s="130"/>
      <c r="O154" s="64">
        <f t="shared" si="53"/>
        <v>0</v>
      </c>
      <c r="P154" s="64">
        <f t="shared" si="54"/>
        <v>0</v>
      </c>
    </row>
    <row r="155" spans="2:16" ht="12.5">
      <c r="C155" s="12" t="s">
        <v>78</v>
      </c>
      <c r="D155" s="292"/>
      <c r="E155" s="292">
        <f>SUM(E99:E154)</f>
        <v>13851899.999999993</v>
      </c>
      <c r="F155" s="292"/>
      <c r="G155" s="292"/>
      <c r="H155" s="292">
        <f>SUM(H99:H154)</f>
        <v>51182076.131988943</v>
      </c>
      <c r="I155" s="292">
        <f>SUM(I99:I154)</f>
        <v>51182076.131988943</v>
      </c>
      <c r="J155" s="292">
        <f>SUM(J99:J154)</f>
        <v>0</v>
      </c>
      <c r="K155" s="292"/>
      <c r="L155" s="292"/>
      <c r="M155" s="292"/>
      <c r="N155" s="292"/>
      <c r="O155" s="292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</row>
    <row r="157" spans="2:16" ht="12.5">
      <c r="C157" s="85"/>
      <c r="L157" s="228"/>
      <c r="M157" s="228"/>
      <c r="N157" s="228"/>
      <c r="O157" s="228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</row>
    <row r="159" spans="2:16" ht="13">
      <c r="C159" s="25" t="s">
        <v>79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49" priority="3" stopIfTrue="1" operator="equal">
      <formula>$I$10</formula>
    </cfRule>
  </conditionalFormatting>
  <conditionalFormatting sqref="C99:C154">
    <cfRule type="cellIs" dxfId="48" priority="1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104"/>
  <dimension ref="A1:P162"/>
  <sheetViews>
    <sheetView topLeftCell="A2" zoomScaleNormal="100" zoomScaleSheetLayoutView="80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32.54296875" customWidth="1"/>
    <col min="17" max="17" width="9.1796875" customWidth="1"/>
    <col min="19" max="21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55 of 77</v>
      </c>
    </row>
    <row r="2" spans="1:16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/>
      <c r="P3" s="97">
        <v>1</v>
      </c>
    </row>
    <row r="4" spans="1:16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6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1086255.8980785776</v>
      </c>
      <c r="P5" s="1"/>
    </row>
    <row r="6" spans="1:16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1086255.8980785776</v>
      </c>
      <c r="O6" s="1"/>
      <c r="P6" s="1"/>
    </row>
    <row r="7" spans="1:16" ht="13.5" thickBot="1">
      <c r="C7" s="25" t="s">
        <v>48</v>
      </c>
      <c r="D7" s="90" t="s">
        <v>355</v>
      </c>
      <c r="E7" s="405"/>
      <c r="F7" s="1"/>
      <c r="G7" s="1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356</v>
      </c>
      <c r="E9" s="435" t="s">
        <v>506</v>
      </c>
      <c r="F9" s="31"/>
      <c r="G9" s="461" t="s">
        <v>569</v>
      </c>
      <c r="H9" s="31"/>
      <c r="I9" s="32"/>
      <c r="J9" s="33"/>
      <c r="P9" s="1"/>
    </row>
    <row r="10" spans="1:16" ht="13">
      <c r="C10" s="34" t="s">
        <v>51</v>
      </c>
      <c r="D10" s="362">
        <v>9381462.7200000007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6" ht="12.5">
      <c r="C11" s="34" t="s">
        <v>54</v>
      </c>
      <c r="D11" s="37">
        <v>2016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2">
        <v>4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228816.16390243903</v>
      </c>
      <c r="J14" s="292"/>
      <c r="K14" s="292"/>
      <c r="L14" s="292"/>
      <c r="M14" s="292"/>
      <c r="N14" s="292"/>
      <c r="O14" s="1"/>
      <c r="P14" s="1"/>
    </row>
    <row r="15" spans="1:16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42" t="s">
        <v>68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2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2016</v>
      </c>
      <c r="D17" s="430">
        <v>8831593</v>
      </c>
      <c r="E17" s="429">
        <v>105138.01190476192</v>
      </c>
      <c r="F17" s="430">
        <v>8726454.9880952388</v>
      </c>
      <c r="G17" s="429">
        <v>1240275.0587599066</v>
      </c>
      <c r="H17" s="437">
        <v>1240275.0587599066</v>
      </c>
      <c r="I17" s="52">
        <f t="shared" ref="I17:I72" si="0">H17-G17</f>
        <v>0</v>
      </c>
      <c r="J17" s="52"/>
      <c r="K17" s="112">
        <f t="shared" ref="K17:K22" si="1">+G17</f>
        <v>1240275.0587599066</v>
      </c>
      <c r="L17" s="53">
        <f t="shared" ref="L17:L72" si="2">IF(K17&lt;&gt;0,+G17-K17,0)</f>
        <v>0</v>
      </c>
      <c r="M17" s="112">
        <f t="shared" ref="M17:M22" si="3">+H17</f>
        <v>1240275.0587599066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2017</v>
      </c>
      <c r="D18" s="430">
        <v>9270344.9880952388</v>
      </c>
      <c r="E18" s="429">
        <v>218034.48837209304</v>
      </c>
      <c r="F18" s="430">
        <v>9052310.4997231457</v>
      </c>
      <c r="G18" s="429">
        <v>1353054.593855357</v>
      </c>
      <c r="H18" s="437">
        <v>1353054.593855357</v>
      </c>
      <c r="I18" s="52">
        <f t="shared" si="0"/>
        <v>0</v>
      </c>
      <c r="J18" s="52"/>
      <c r="K18" s="113">
        <f t="shared" si="1"/>
        <v>1353054.593855357</v>
      </c>
      <c r="L18" s="54">
        <f t="shared" ref="L18:L23" si="6">IF(K18&lt;&gt;0,+G18-K18,0)</f>
        <v>0</v>
      </c>
      <c r="M18" s="113">
        <f t="shared" si="3"/>
        <v>1353054.593855357</v>
      </c>
      <c r="N18" s="54">
        <f>IF(M18&lt;&gt;0,+H18-M18,0)</f>
        <v>0</v>
      </c>
      <c r="O18" s="54">
        <f>+N18-L18</f>
        <v>0</v>
      </c>
      <c r="P18" s="1"/>
    </row>
    <row r="19" spans="2:16" ht="12.5">
      <c r="B19" s="7" t="str">
        <f>IF(D19=F18,"","IU")</f>
        <v/>
      </c>
      <c r="C19" s="50">
        <f>IF(D11="","-",+C18+1)</f>
        <v>2018</v>
      </c>
      <c r="D19" s="430">
        <v>9052310.4997231457</v>
      </c>
      <c r="E19" s="429">
        <v>228670.31707317074</v>
      </c>
      <c r="F19" s="430">
        <v>8823640.1826499756</v>
      </c>
      <c r="G19" s="429">
        <v>1364634.2393042783</v>
      </c>
      <c r="H19" s="437">
        <v>1364634.2393042783</v>
      </c>
      <c r="I19" s="52">
        <f t="shared" si="0"/>
        <v>0</v>
      </c>
      <c r="J19" s="52"/>
      <c r="K19" s="113">
        <f t="shared" si="1"/>
        <v>1364634.2393042783</v>
      </c>
      <c r="L19" s="54">
        <f t="shared" si="6"/>
        <v>0</v>
      </c>
      <c r="M19" s="113">
        <f t="shared" si="3"/>
        <v>1364634.2393042783</v>
      </c>
      <c r="N19" s="54">
        <f>IF(M19&lt;&gt;0,+H19-M19,0)</f>
        <v>0</v>
      </c>
      <c r="O19" s="54">
        <f>+N19-L19</f>
        <v>0</v>
      </c>
      <c r="P19" s="1"/>
    </row>
    <row r="20" spans="2:16" ht="12.5">
      <c r="B20" s="7" t="str">
        <f t="shared" ref="B20:B72" si="7">IF(D20=F19,"","IU")</f>
        <v/>
      </c>
      <c r="C20" s="50">
        <f>IF(D11="","-",+C19+1)</f>
        <v>2019</v>
      </c>
      <c r="D20" s="430">
        <v>8823640.1826499756</v>
      </c>
      <c r="E20" s="429">
        <v>228670.31707317074</v>
      </c>
      <c r="F20" s="430">
        <v>8594969.8655768055</v>
      </c>
      <c r="G20" s="429">
        <v>1335571.5914042245</v>
      </c>
      <c r="H20" s="437">
        <v>1335571.5914042245</v>
      </c>
      <c r="I20" s="52">
        <f t="shared" si="0"/>
        <v>0</v>
      </c>
      <c r="J20" s="52"/>
      <c r="K20" s="113">
        <f t="shared" si="1"/>
        <v>1335571.5914042245</v>
      </c>
      <c r="L20" s="54">
        <f t="shared" si="6"/>
        <v>0</v>
      </c>
      <c r="M20" s="113">
        <f t="shared" si="3"/>
        <v>1335571.5914042245</v>
      </c>
      <c r="N20" s="54">
        <f t="shared" si="4"/>
        <v>0</v>
      </c>
      <c r="O20" s="54">
        <f t="shared" si="5"/>
        <v>0</v>
      </c>
      <c r="P20" s="1"/>
    </row>
    <row r="21" spans="2:16" ht="12.5">
      <c r="B21" s="7" t="str">
        <f t="shared" si="7"/>
        <v/>
      </c>
      <c r="C21" s="50">
        <f>IF(D11="","-",+C20+1)</f>
        <v>2020</v>
      </c>
      <c r="D21" s="430">
        <v>8594969.8655768055</v>
      </c>
      <c r="E21" s="429">
        <v>228670.31707317074</v>
      </c>
      <c r="F21" s="430">
        <v>8366299.5485036345</v>
      </c>
      <c r="G21" s="429">
        <v>1096539.9309391833</v>
      </c>
      <c r="H21" s="437">
        <v>1096539.9309391833</v>
      </c>
      <c r="I21" s="52">
        <f t="shared" si="0"/>
        <v>0</v>
      </c>
      <c r="J21" s="52"/>
      <c r="K21" s="113">
        <f t="shared" si="1"/>
        <v>1096539.9309391833</v>
      </c>
      <c r="L21" s="54">
        <f t="shared" si="6"/>
        <v>0</v>
      </c>
      <c r="M21" s="113">
        <f t="shared" si="3"/>
        <v>1096539.9309391833</v>
      </c>
      <c r="N21" s="54">
        <f t="shared" si="4"/>
        <v>0</v>
      </c>
      <c r="O21" s="54">
        <f t="shared" si="5"/>
        <v>0</v>
      </c>
      <c r="P21" s="1"/>
    </row>
    <row r="22" spans="2:16" ht="12.5">
      <c r="B22" s="7" t="str">
        <f t="shared" si="7"/>
        <v>IU</v>
      </c>
      <c r="C22" s="50">
        <f>IF(D11="","-",+C21+1)</f>
        <v>2021</v>
      </c>
      <c r="D22" s="430">
        <v>8382915.3772047106</v>
      </c>
      <c r="E22" s="429">
        <v>223368.16666666666</v>
      </c>
      <c r="F22" s="430">
        <v>8159547.2105380436</v>
      </c>
      <c r="G22" s="429">
        <v>1100156.2769158005</v>
      </c>
      <c r="H22" s="437">
        <v>1100156.2769158005</v>
      </c>
      <c r="I22" s="52">
        <f t="shared" si="0"/>
        <v>0</v>
      </c>
      <c r="J22" s="52"/>
      <c r="K22" s="113">
        <f t="shared" si="1"/>
        <v>1100156.2769158005</v>
      </c>
      <c r="L22" s="54">
        <f t="shared" si="6"/>
        <v>0</v>
      </c>
      <c r="M22" s="113">
        <f t="shared" si="3"/>
        <v>1100156.2769158005</v>
      </c>
      <c r="N22" s="54">
        <f t="shared" si="4"/>
        <v>0</v>
      </c>
      <c r="O22" s="54">
        <f t="shared" si="5"/>
        <v>0</v>
      </c>
      <c r="P22" s="1"/>
    </row>
    <row r="23" spans="2:16" ht="12.5">
      <c r="B23" s="7" t="str">
        <f t="shared" si="7"/>
        <v>IU</v>
      </c>
      <c r="C23" s="50">
        <f>IF(D11="","-",+C22+1)</f>
        <v>2022</v>
      </c>
      <c r="D23" s="430">
        <v>8148911.3818369657</v>
      </c>
      <c r="E23" s="429">
        <v>223368.16666666666</v>
      </c>
      <c r="F23" s="430">
        <v>7925543.2151702987</v>
      </c>
      <c r="G23" s="429">
        <v>1127106.9316908673</v>
      </c>
      <c r="H23" s="437">
        <v>1127106.9316908673</v>
      </c>
      <c r="I23" s="52">
        <f t="shared" si="0"/>
        <v>0</v>
      </c>
      <c r="J23" s="52"/>
      <c r="K23" s="113">
        <f t="shared" ref="K23" si="8">+G23</f>
        <v>1127106.9316908673</v>
      </c>
      <c r="L23" s="54">
        <f t="shared" si="6"/>
        <v>0</v>
      </c>
      <c r="M23" s="113">
        <f t="shared" ref="M23" si="9">+H23</f>
        <v>1127106.9316908673</v>
      </c>
      <c r="N23" s="54">
        <f t="shared" si="4"/>
        <v>0</v>
      </c>
      <c r="O23" s="54">
        <f t="shared" si="5"/>
        <v>0</v>
      </c>
      <c r="P23" s="1"/>
    </row>
    <row r="24" spans="2:16" ht="12.5">
      <c r="B24" s="7" t="str">
        <f t="shared" si="7"/>
        <v>IU</v>
      </c>
      <c r="C24" s="50">
        <f>IF(D11="","-",+C23+1)</f>
        <v>2023</v>
      </c>
      <c r="D24" s="430">
        <v>7925542.9351703003</v>
      </c>
      <c r="E24" s="429">
        <v>223368.16</v>
      </c>
      <c r="F24" s="430">
        <v>7702174.7751703002</v>
      </c>
      <c r="G24" s="429">
        <v>1210467.8508998295</v>
      </c>
      <c r="H24" s="437">
        <v>1210467.8508998295</v>
      </c>
      <c r="I24" s="52">
        <f t="shared" si="0"/>
        <v>0</v>
      </c>
      <c r="J24" s="52"/>
      <c r="K24" s="113">
        <f t="shared" ref="K24" si="10">+G24</f>
        <v>1210467.8508998295</v>
      </c>
      <c r="L24" s="54">
        <f t="shared" ref="L24" si="11">IF(K24&lt;&gt;0,+G24-K24,0)</f>
        <v>0</v>
      </c>
      <c r="M24" s="113">
        <f t="shared" ref="M24" si="12">+H24</f>
        <v>1210467.8508998295</v>
      </c>
      <c r="N24" s="54">
        <f t="shared" ref="N24" si="13">IF(M24&lt;&gt;0,+H24-M24,0)</f>
        <v>0</v>
      </c>
      <c r="O24" s="54">
        <f t="shared" ref="O24" si="14">+N24-L24</f>
        <v>0</v>
      </c>
      <c r="P24" s="1"/>
    </row>
    <row r="25" spans="2:16" ht="12.5">
      <c r="B25" s="7" t="str">
        <f t="shared" si="7"/>
        <v/>
      </c>
      <c r="C25" s="460">
        <f>IF(D11="","-",+C24+1)</f>
        <v>2024</v>
      </c>
      <c r="D25" s="430">
        <v>7702174.7751703002</v>
      </c>
      <c r="E25" s="429">
        <v>213215.06181818183</v>
      </c>
      <c r="F25" s="430">
        <v>7488959.7133521186</v>
      </c>
      <c r="G25" s="429">
        <v>1121091.4278100706</v>
      </c>
      <c r="H25" s="437">
        <v>1121091.4278100706</v>
      </c>
      <c r="I25" s="52">
        <f t="shared" si="0"/>
        <v>0</v>
      </c>
      <c r="J25" s="52"/>
      <c r="K25" s="113">
        <f t="shared" ref="K25" si="15">+G25</f>
        <v>1121091.4278100706</v>
      </c>
      <c r="L25" s="54">
        <f t="shared" ref="L25" si="16">IF(K25&lt;&gt;0,+G25-K25,0)</f>
        <v>0</v>
      </c>
      <c r="M25" s="113">
        <f t="shared" ref="M25" si="17">+H25</f>
        <v>1121091.4278100706</v>
      </c>
      <c r="N25" s="54">
        <f t="shared" ref="N25" si="18">IF(M25&lt;&gt;0,+H25-M25,0)</f>
        <v>0</v>
      </c>
      <c r="O25" s="54">
        <f t="shared" ref="O25" si="19">+N25-L25</f>
        <v>0</v>
      </c>
      <c r="P25" s="1"/>
    </row>
    <row r="26" spans="2:16" ht="13">
      <c r="B26" s="7" t="str">
        <f t="shared" si="7"/>
        <v/>
      </c>
      <c r="C26" s="459">
        <f>IF(D11="","-",+C25+1)</f>
        <v>2025</v>
      </c>
      <c r="D26" s="430">
        <v>7488959.7133521186</v>
      </c>
      <c r="E26" s="429">
        <v>218173.551627907</v>
      </c>
      <c r="F26" s="430">
        <v>7270786.1617242116</v>
      </c>
      <c r="G26" s="429">
        <v>1101737.5605575901</v>
      </c>
      <c r="H26" s="437">
        <v>1101737.5605575901</v>
      </c>
      <c r="I26" s="52">
        <f t="shared" si="0"/>
        <v>0</v>
      </c>
      <c r="J26" s="52"/>
      <c r="K26" s="113">
        <f t="shared" ref="K26" si="20">+G26</f>
        <v>1101737.5605575901</v>
      </c>
      <c r="L26" s="54">
        <f t="shared" ref="L26" si="21">IF(K26&lt;&gt;0,+G26-K26,0)</f>
        <v>0</v>
      </c>
      <c r="M26" s="113">
        <f t="shared" ref="M26" si="22">+H26</f>
        <v>1101737.5605575901</v>
      </c>
      <c r="N26" s="54">
        <f t="shared" ref="N26" si="23">IF(M26&lt;&gt;0,+H26-M26,0)</f>
        <v>0</v>
      </c>
      <c r="O26" s="54">
        <f t="shared" ref="O26" si="24">+N26-L26</f>
        <v>0</v>
      </c>
      <c r="P26" s="1"/>
    </row>
    <row r="27" spans="2:16" ht="12.5">
      <c r="B27" s="7" t="str">
        <f t="shared" si="7"/>
        <v/>
      </c>
      <c r="C27" s="50">
        <f>IF(D11="","-",+C26+1)</f>
        <v>2026</v>
      </c>
      <c r="D27" s="55">
        <f>IF(F26+SUM(E$17:E26)=D$10,F26,D$10-SUM(E$17:E26))</f>
        <v>7270786.1617242116</v>
      </c>
      <c r="E27" s="377">
        <f>IF(+I14&lt;F26,I14,D27)</f>
        <v>228816.16390243903</v>
      </c>
      <c r="F27" s="55">
        <f t="shared" ref="F27:F72" si="25">+D27-E27</f>
        <v>7041969.9978217725</v>
      </c>
      <c r="G27" s="378">
        <f t="shared" ref="G27:G49" si="26">+I$12*((D27+F27)/2)+E27</f>
        <v>1086255.8980785776</v>
      </c>
      <c r="H27" s="363">
        <f t="shared" ref="H27:H49" si="27">+I$13*((D27+F27)/2)+E27</f>
        <v>1086255.8980785776</v>
      </c>
      <c r="I27" s="52">
        <f t="shared" si="0"/>
        <v>0</v>
      </c>
      <c r="J27" s="52"/>
      <c r="K27" s="129"/>
      <c r="L27" s="54">
        <f t="shared" si="2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7"/>
        <v/>
      </c>
      <c r="C28" s="50">
        <f>IF(D11="","-",+C27+1)</f>
        <v>2027</v>
      </c>
      <c r="D28" s="55">
        <f>IF(F27+SUM(E$17:E27)=D$10,F27,D$10-SUM(E$17:E27))</f>
        <v>7041969.9978217725</v>
      </c>
      <c r="E28" s="377">
        <f>IF(+I14&lt;F27,I14,D28)</f>
        <v>228816.16390243903</v>
      </c>
      <c r="F28" s="55">
        <f t="shared" si="25"/>
        <v>6813153.8339193333</v>
      </c>
      <c r="G28" s="378">
        <f t="shared" si="26"/>
        <v>1058840.3439302794</v>
      </c>
      <c r="H28" s="363">
        <f t="shared" si="27"/>
        <v>1058840.3439302794</v>
      </c>
      <c r="I28" s="52">
        <f t="shared" si="0"/>
        <v>0</v>
      </c>
      <c r="J28" s="52"/>
      <c r="K28" s="129"/>
      <c r="L28" s="54">
        <f t="shared" si="2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7"/>
        <v/>
      </c>
      <c r="C29" s="50">
        <f>IF(D11="","-",+C28+1)</f>
        <v>2028</v>
      </c>
      <c r="D29" s="55">
        <f>IF(F28+SUM(E$17:E28)=D$10,F28,D$10-SUM(E$17:E28))</f>
        <v>6813153.8339193333</v>
      </c>
      <c r="E29" s="377">
        <f>IF(+I14&lt;F28,I14,D29)</f>
        <v>228816.16390243903</v>
      </c>
      <c r="F29" s="55">
        <f t="shared" si="25"/>
        <v>6584337.6700168941</v>
      </c>
      <c r="G29" s="378">
        <f t="shared" si="26"/>
        <v>1031424.7897819811</v>
      </c>
      <c r="H29" s="363">
        <f t="shared" si="27"/>
        <v>1031424.7897819811</v>
      </c>
      <c r="I29" s="52">
        <f t="shared" si="0"/>
        <v>0</v>
      </c>
      <c r="J29" s="52"/>
      <c r="K29" s="129"/>
      <c r="L29" s="54">
        <f t="shared" si="2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7"/>
        <v/>
      </c>
      <c r="C30" s="50">
        <f>IF(D11="","-",+C29+1)</f>
        <v>2029</v>
      </c>
      <c r="D30" s="55">
        <f>IF(F29+SUM(E$17:E29)=D$10,F29,D$10-SUM(E$17:E29))</f>
        <v>6584337.6700168941</v>
      </c>
      <c r="E30" s="377">
        <f>IF(+I14&lt;F29,I14,D30)</f>
        <v>228816.16390243903</v>
      </c>
      <c r="F30" s="55">
        <f t="shared" si="25"/>
        <v>6355521.5061144549</v>
      </c>
      <c r="G30" s="378">
        <f t="shared" si="26"/>
        <v>1004009.2356336828</v>
      </c>
      <c r="H30" s="363">
        <f t="shared" si="27"/>
        <v>1004009.2356336828</v>
      </c>
      <c r="I30" s="52">
        <f t="shared" si="0"/>
        <v>0</v>
      </c>
      <c r="J30" s="52"/>
      <c r="K30" s="129"/>
      <c r="L30" s="54">
        <f t="shared" si="2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7"/>
        <v/>
      </c>
      <c r="C31" s="50">
        <f>IF(D11="","-",+C30+1)</f>
        <v>2030</v>
      </c>
      <c r="D31" s="55">
        <f>IF(F30+SUM(E$17:E30)=D$10,F30,D$10-SUM(E$17:E30))</f>
        <v>6355521.5061144549</v>
      </c>
      <c r="E31" s="377">
        <f>IF(+I14&lt;F30,I14,D31)</f>
        <v>228816.16390243903</v>
      </c>
      <c r="F31" s="55">
        <f t="shared" si="25"/>
        <v>6126705.3422120158</v>
      </c>
      <c r="G31" s="378">
        <f t="shared" si="26"/>
        <v>976593.68148538459</v>
      </c>
      <c r="H31" s="363">
        <f t="shared" si="27"/>
        <v>976593.68148538459</v>
      </c>
      <c r="I31" s="52">
        <f t="shared" si="0"/>
        <v>0</v>
      </c>
      <c r="J31" s="52"/>
      <c r="K31" s="129"/>
      <c r="L31" s="54">
        <f t="shared" si="2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7"/>
        <v/>
      </c>
      <c r="C32" s="50">
        <f>IF(D11="","-",+C31+1)</f>
        <v>2031</v>
      </c>
      <c r="D32" s="55">
        <f>IF(F31+SUM(E$17:E31)=D$10,F31,D$10-SUM(E$17:E31))</f>
        <v>6126705.3422120158</v>
      </c>
      <c r="E32" s="377">
        <f>IF(+I14&lt;F31,I14,D32)</f>
        <v>228816.16390243903</v>
      </c>
      <c r="F32" s="55">
        <f t="shared" si="25"/>
        <v>5897889.1783095766</v>
      </c>
      <c r="G32" s="378">
        <f t="shared" si="26"/>
        <v>949178.12733708636</v>
      </c>
      <c r="H32" s="363">
        <f t="shared" si="27"/>
        <v>949178.12733708636</v>
      </c>
      <c r="I32" s="52">
        <f t="shared" si="0"/>
        <v>0</v>
      </c>
      <c r="J32" s="52"/>
      <c r="K32" s="129"/>
      <c r="L32" s="54">
        <f t="shared" si="2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7"/>
        <v/>
      </c>
      <c r="C33" s="50">
        <f>IF(D11="","-",+C32+1)</f>
        <v>2032</v>
      </c>
      <c r="D33" s="55">
        <f>IF(F32+SUM(E$17:E32)=D$10,F32,D$10-SUM(E$17:E32))</f>
        <v>5897889.1783095766</v>
      </c>
      <c r="E33" s="377">
        <f>IF(+I14&lt;F32,I14,D33)</f>
        <v>228816.16390243903</v>
      </c>
      <c r="F33" s="55">
        <f t="shared" si="25"/>
        <v>5669073.0144071374</v>
      </c>
      <c r="G33" s="378">
        <f t="shared" si="26"/>
        <v>921762.57318878802</v>
      </c>
      <c r="H33" s="363">
        <f t="shared" si="27"/>
        <v>921762.57318878802</v>
      </c>
      <c r="I33" s="52">
        <f t="shared" si="0"/>
        <v>0</v>
      </c>
      <c r="J33" s="52"/>
      <c r="K33" s="129"/>
      <c r="L33" s="54">
        <f t="shared" si="2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7"/>
        <v/>
      </c>
      <c r="C34" s="50">
        <f>IF(D11="","-",+C33+1)</f>
        <v>2033</v>
      </c>
      <c r="D34" s="55">
        <f>IF(F33+SUM(E$17:E33)=D$10,F33,D$10-SUM(E$17:E33))</f>
        <v>5669073.0144071374</v>
      </c>
      <c r="E34" s="377">
        <f>IF(+I14&lt;F33,I14,D34)</f>
        <v>228816.16390243903</v>
      </c>
      <c r="F34" s="55">
        <f t="shared" si="25"/>
        <v>5440256.8505046982</v>
      </c>
      <c r="G34" s="378">
        <f t="shared" si="26"/>
        <v>894347.0190404898</v>
      </c>
      <c r="H34" s="363">
        <f t="shared" si="27"/>
        <v>894347.0190404898</v>
      </c>
      <c r="I34" s="52">
        <f t="shared" si="0"/>
        <v>0</v>
      </c>
      <c r="J34" s="52"/>
      <c r="K34" s="129"/>
      <c r="L34" s="54">
        <f t="shared" si="2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7"/>
        <v/>
      </c>
      <c r="C35" s="50">
        <f>IF(D11="","-",+C34+1)</f>
        <v>2034</v>
      </c>
      <c r="D35" s="55">
        <f>IF(F34+SUM(E$17:E34)=D$10,F34,D$10-SUM(E$17:E34))</f>
        <v>5440256.8505046982</v>
      </c>
      <c r="E35" s="377">
        <f>IF(+I14&lt;F34,I14,D35)</f>
        <v>228816.16390243903</v>
      </c>
      <c r="F35" s="55">
        <f t="shared" si="25"/>
        <v>5211440.6866022591</v>
      </c>
      <c r="G35" s="378">
        <f t="shared" si="26"/>
        <v>866931.46489219158</v>
      </c>
      <c r="H35" s="363">
        <f t="shared" si="27"/>
        <v>866931.46489219158</v>
      </c>
      <c r="I35" s="52">
        <f t="shared" si="0"/>
        <v>0</v>
      </c>
      <c r="J35" s="52"/>
      <c r="K35" s="129"/>
      <c r="L35" s="54">
        <f t="shared" si="2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7"/>
        <v/>
      </c>
      <c r="C36" s="50">
        <f>IF(D11="","-",+C35+1)</f>
        <v>2035</v>
      </c>
      <c r="D36" s="55">
        <f>IF(F35+SUM(E$17:E35)=D$10,F35,D$10-SUM(E$17:E35))</f>
        <v>5211440.6866022591</v>
      </c>
      <c r="E36" s="377">
        <f>IF(+I14&lt;F35,I14,D36)</f>
        <v>228816.16390243903</v>
      </c>
      <c r="F36" s="55">
        <f t="shared" si="25"/>
        <v>4982624.5226998199</v>
      </c>
      <c r="G36" s="378">
        <f t="shared" si="26"/>
        <v>839515.91074389324</v>
      </c>
      <c r="H36" s="363">
        <f t="shared" si="27"/>
        <v>839515.91074389324</v>
      </c>
      <c r="I36" s="52">
        <f t="shared" si="0"/>
        <v>0</v>
      </c>
      <c r="J36" s="52"/>
      <c r="K36" s="129"/>
      <c r="L36" s="54">
        <f t="shared" si="2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7"/>
        <v/>
      </c>
      <c r="C37" s="50">
        <f>IF(D11="","-",+C36+1)</f>
        <v>2036</v>
      </c>
      <c r="D37" s="55">
        <f>IF(F36+SUM(E$17:E36)=D$10,F36,D$10-SUM(E$17:E36))</f>
        <v>4982624.5226998199</v>
      </c>
      <c r="E37" s="377">
        <f>IF(+I14&lt;F36,I14,D37)</f>
        <v>228816.16390243903</v>
      </c>
      <c r="F37" s="55">
        <f t="shared" si="25"/>
        <v>4753808.3587973807</v>
      </c>
      <c r="G37" s="378">
        <f t="shared" si="26"/>
        <v>812100.35659559502</v>
      </c>
      <c r="H37" s="363">
        <f t="shared" si="27"/>
        <v>812100.35659559502</v>
      </c>
      <c r="I37" s="52">
        <f t="shared" si="0"/>
        <v>0</v>
      </c>
      <c r="J37" s="52"/>
      <c r="K37" s="129"/>
      <c r="L37" s="54">
        <f t="shared" si="2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7"/>
        <v/>
      </c>
      <c r="C38" s="50">
        <f>IF(D11="","-",+C37+1)</f>
        <v>2037</v>
      </c>
      <c r="D38" s="55">
        <f>IF(F37+SUM(E$17:E37)=D$10,F37,D$10-SUM(E$17:E37))</f>
        <v>4753808.3587973807</v>
      </c>
      <c r="E38" s="377">
        <f>IF(+I14&lt;F37,I14,D38)</f>
        <v>228816.16390243903</v>
      </c>
      <c r="F38" s="55">
        <f t="shared" si="25"/>
        <v>4524992.1948949415</v>
      </c>
      <c r="G38" s="378">
        <f t="shared" si="26"/>
        <v>784684.8024472968</v>
      </c>
      <c r="H38" s="363">
        <f t="shared" si="27"/>
        <v>784684.8024472968</v>
      </c>
      <c r="I38" s="52">
        <f t="shared" si="0"/>
        <v>0</v>
      </c>
      <c r="J38" s="52"/>
      <c r="K38" s="129"/>
      <c r="L38" s="54">
        <f t="shared" si="2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7"/>
        <v/>
      </c>
      <c r="C39" s="50">
        <f>IF(D11="","-",+C38+1)</f>
        <v>2038</v>
      </c>
      <c r="D39" s="55">
        <f>IF(F38+SUM(E$17:E38)=D$10,F38,D$10-SUM(E$17:E38))</f>
        <v>4524992.1948949415</v>
      </c>
      <c r="E39" s="377">
        <f>IF(+I14&lt;F38,I14,D39)</f>
        <v>228816.16390243903</v>
      </c>
      <c r="F39" s="55">
        <f t="shared" si="25"/>
        <v>4296176.0309925023</v>
      </c>
      <c r="G39" s="378">
        <f t="shared" si="26"/>
        <v>757269.24829899846</v>
      </c>
      <c r="H39" s="363">
        <f t="shared" si="27"/>
        <v>757269.24829899846</v>
      </c>
      <c r="I39" s="52">
        <f t="shared" si="0"/>
        <v>0</v>
      </c>
      <c r="J39" s="52"/>
      <c r="K39" s="129"/>
      <c r="L39" s="54">
        <f t="shared" si="2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7"/>
        <v/>
      </c>
      <c r="C40" s="50">
        <f>IF(D11="","-",+C39+1)</f>
        <v>2039</v>
      </c>
      <c r="D40" s="55">
        <f>IF(F39+SUM(E$17:E39)=D$10,F39,D$10-SUM(E$17:E39))</f>
        <v>4296176.0309925023</v>
      </c>
      <c r="E40" s="377">
        <f>IF(+I14&lt;F39,I14,D40)</f>
        <v>228816.16390243903</v>
      </c>
      <c r="F40" s="55">
        <f t="shared" si="25"/>
        <v>4067359.8670900632</v>
      </c>
      <c r="G40" s="378">
        <f t="shared" si="26"/>
        <v>729853.69415070023</v>
      </c>
      <c r="H40" s="363">
        <f t="shared" si="27"/>
        <v>729853.69415070023</v>
      </c>
      <c r="I40" s="52">
        <f t="shared" si="0"/>
        <v>0</v>
      </c>
      <c r="J40" s="52"/>
      <c r="K40" s="129"/>
      <c r="L40" s="54">
        <f t="shared" si="2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7"/>
        <v/>
      </c>
      <c r="C41" s="50">
        <f>IF(D11="","-",+C40+1)</f>
        <v>2040</v>
      </c>
      <c r="D41" s="55">
        <f>IF(F40+SUM(E$17:E40)=D$10,F40,D$10-SUM(E$17:E40))</f>
        <v>4067359.8670900632</v>
      </c>
      <c r="E41" s="377">
        <f>IF(+I14&lt;F40,I14,D41)</f>
        <v>228816.16390243903</v>
      </c>
      <c r="F41" s="55">
        <f t="shared" si="25"/>
        <v>3838543.703187624</v>
      </c>
      <c r="G41" s="378">
        <f t="shared" si="26"/>
        <v>702438.14000240189</v>
      </c>
      <c r="H41" s="363">
        <f t="shared" si="27"/>
        <v>702438.14000240189</v>
      </c>
      <c r="I41" s="52">
        <f t="shared" si="0"/>
        <v>0</v>
      </c>
      <c r="J41" s="52"/>
      <c r="K41" s="129"/>
      <c r="L41" s="54">
        <f t="shared" si="2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7"/>
        <v/>
      </c>
      <c r="C42" s="50">
        <f>IF(D11="","-",+C41+1)</f>
        <v>2041</v>
      </c>
      <c r="D42" s="55">
        <f>IF(F41+SUM(E$17:E41)=D$10,F41,D$10-SUM(E$17:E41))</f>
        <v>3838543.703187624</v>
      </c>
      <c r="E42" s="377">
        <f>IF(+I14&lt;F41,I14,D42)</f>
        <v>228816.16390243903</v>
      </c>
      <c r="F42" s="55">
        <f t="shared" si="25"/>
        <v>3609727.5392851848</v>
      </c>
      <c r="G42" s="378">
        <f t="shared" si="26"/>
        <v>675022.58585410367</v>
      </c>
      <c r="H42" s="363">
        <f t="shared" si="27"/>
        <v>675022.58585410367</v>
      </c>
      <c r="I42" s="52">
        <f t="shared" si="0"/>
        <v>0</v>
      </c>
      <c r="J42" s="52"/>
      <c r="K42" s="129"/>
      <c r="L42" s="54">
        <f t="shared" si="2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7"/>
        <v/>
      </c>
      <c r="C43" s="50">
        <f>IF(D11="","-",+C42+1)</f>
        <v>2042</v>
      </c>
      <c r="D43" s="55">
        <f>IF(F42+SUM(E$17:E42)=D$10,F42,D$10-SUM(E$17:E42))</f>
        <v>3609727.5392851848</v>
      </c>
      <c r="E43" s="377">
        <f>IF(+I14&lt;F42,I14,D43)</f>
        <v>228816.16390243903</v>
      </c>
      <c r="F43" s="55">
        <f t="shared" si="25"/>
        <v>3380911.3753827456</v>
      </c>
      <c r="G43" s="378">
        <f t="shared" si="26"/>
        <v>647607.03170580545</v>
      </c>
      <c r="H43" s="363">
        <f t="shared" si="27"/>
        <v>647607.03170580545</v>
      </c>
      <c r="I43" s="52">
        <f t="shared" si="0"/>
        <v>0</v>
      </c>
      <c r="J43" s="52"/>
      <c r="K43" s="129"/>
      <c r="L43" s="54">
        <f t="shared" si="2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7"/>
        <v/>
      </c>
      <c r="C44" s="50">
        <f>IF(D11="","-",+C43+1)</f>
        <v>2043</v>
      </c>
      <c r="D44" s="55">
        <f>IF(F43+SUM(E$17:E43)=D$10,F43,D$10-SUM(E$17:E43))</f>
        <v>3380911.3753827456</v>
      </c>
      <c r="E44" s="377">
        <f>IF(+I14&lt;F43,I14,D44)</f>
        <v>228816.16390243903</v>
      </c>
      <c r="F44" s="55">
        <f t="shared" si="25"/>
        <v>3152095.2114803065</v>
      </c>
      <c r="G44" s="378">
        <f t="shared" si="26"/>
        <v>620191.47755750711</v>
      </c>
      <c r="H44" s="363">
        <f t="shared" si="27"/>
        <v>620191.47755750711</v>
      </c>
      <c r="I44" s="52">
        <f t="shared" si="0"/>
        <v>0</v>
      </c>
      <c r="J44" s="52"/>
      <c r="K44" s="129"/>
      <c r="L44" s="54">
        <f t="shared" si="2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7"/>
        <v/>
      </c>
      <c r="C45" s="50">
        <f>IF(D11="","-",+C44+1)</f>
        <v>2044</v>
      </c>
      <c r="D45" s="55">
        <f>IF(F44+SUM(E$17:E44)=D$10,F44,D$10-SUM(E$17:E44))</f>
        <v>3152095.2114803065</v>
      </c>
      <c r="E45" s="377">
        <f>IF(+I14&lt;F44,I14,D45)</f>
        <v>228816.16390243903</v>
      </c>
      <c r="F45" s="55">
        <f t="shared" si="25"/>
        <v>2923279.0475778673</v>
      </c>
      <c r="G45" s="378">
        <f t="shared" si="26"/>
        <v>592775.92340920889</v>
      </c>
      <c r="H45" s="363">
        <f t="shared" si="27"/>
        <v>592775.92340920889</v>
      </c>
      <c r="I45" s="52">
        <f t="shared" si="0"/>
        <v>0</v>
      </c>
      <c r="J45" s="52"/>
      <c r="K45" s="129"/>
      <c r="L45" s="54">
        <f t="shared" si="2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7"/>
        <v/>
      </c>
      <c r="C46" s="50">
        <f>IF(D11="","-",+C45+1)</f>
        <v>2045</v>
      </c>
      <c r="D46" s="55">
        <f>IF(F45+SUM(E$17:E45)=D$10,F45,D$10-SUM(E$17:E45))</f>
        <v>2923279.0475778673</v>
      </c>
      <c r="E46" s="377">
        <f>IF(+I14&lt;F45,I14,D46)</f>
        <v>228816.16390243903</v>
      </c>
      <c r="F46" s="55">
        <f t="shared" si="25"/>
        <v>2694462.8836754281</v>
      </c>
      <c r="G46" s="378">
        <f t="shared" si="26"/>
        <v>565360.36926091067</v>
      </c>
      <c r="H46" s="363">
        <f t="shared" si="27"/>
        <v>565360.36926091067</v>
      </c>
      <c r="I46" s="52">
        <f t="shared" si="0"/>
        <v>0</v>
      </c>
      <c r="J46" s="52"/>
      <c r="K46" s="129"/>
      <c r="L46" s="54">
        <f t="shared" si="2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7"/>
        <v/>
      </c>
      <c r="C47" s="50">
        <f>IF(D11="","-",+C46+1)</f>
        <v>2046</v>
      </c>
      <c r="D47" s="55">
        <f>IF(F46+SUM(E$17:E46)=D$10,F46,D$10-SUM(E$17:E46))</f>
        <v>2694462.8836754281</v>
      </c>
      <c r="E47" s="377">
        <f>IF(+I14&lt;F46,I14,D47)</f>
        <v>228816.16390243903</v>
      </c>
      <c r="F47" s="55">
        <f t="shared" si="25"/>
        <v>2465646.7197729889</v>
      </c>
      <c r="G47" s="378">
        <f t="shared" si="26"/>
        <v>537944.81511261233</v>
      </c>
      <c r="H47" s="363">
        <f t="shared" si="27"/>
        <v>537944.81511261233</v>
      </c>
      <c r="I47" s="52">
        <f t="shared" si="0"/>
        <v>0</v>
      </c>
      <c r="J47" s="52"/>
      <c r="K47" s="129"/>
      <c r="L47" s="54">
        <f t="shared" si="2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7"/>
        <v/>
      </c>
      <c r="C48" s="50">
        <f>IF(D11="","-",+C47+1)</f>
        <v>2047</v>
      </c>
      <c r="D48" s="55">
        <f>IF(F47+SUM(E$17:E47)=D$10,F47,D$10-SUM(E$17:E47))</f>
        <v>2465646.7197729889</v>
      </c>
      <c r="E48" s="377">
        <f>IF(+I14&lt;F47,I14,D48)</f>
        <v>228816.16390243903</v>
      </c>
      <c r="F48" s="55">
        <f t="shared" si="25"/>
        <v>2236830.5558705498</v>
      </c>
      <c r="G48" s="378">
        <f t="shared" si="26"/>
        <v>510529.2609643141</v>
      </c>
      <c r="H48" s="363">
        <f t="shared" si="27"/>
        <v>510529.2609643141</v>
      </c>
      <c r="I48" s="52">
        <f t="shared" si="0"/>
        <v>0</v>
      </c>
      <c r="J48" s="52"/>
      <c r="K48" s="129"/>
      <c r="L48" s="54">
        <f t="shared" si="2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 ht="12.5">
      <c r="B49" s="7" t="str">
        <f t="shared" si="7"/>
        <v/>
      </c>
      <c r="C49" s="50">
        <f>IF(D11="","-",+C48+1)</f>
        <v>2048</v>
      </c>
      <c r="D49" s="55">
        <f>IF(F48+SUM(E$17:E48)=D$10,F48,D$10-SUM(E$17:E48))</f>
        <v>2236830.5558705498</v>
      </c>
      <c r="E49" s="377">
        <f>IF(+I14&lt;F48,I14,D49)</f>
        <v>228816.16390243903</v>
      </c>
      <c r="F49" s="55">
        <f t="shared" si="25"/>
        <v>2008014.3919681108</v>
      </c>
      <c r="G49" s="378">
        <f t="shared" si="26"/>
        <v>483113.70681601588</v>
      </c>
      <c r="H49" s="363">
        <f t="shared" si="27"/>
        <v>483113.70681601588</v>
      </c>
      <c r="I49" s="52">
        <f t="shared" si="0"/>
        <v>0</v>
      </c>
      <c r="J49" s="52"/>
      <c r="K49" s="129"/>
      <c r="L49" s="54">
        <f t="shared" si="2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 ht="12.5">
      <c r="B50" s="7" t="str">
        <f t="shared" si="7"/>
        <v/>
      </c>
      <c r="C50" s="50">
        <f>IF(D11="","-",+C49+1)</f>
        <v>2049</v>
      </c>
      <c r="D50" s="55">
        <f>IF(F49+SUM(E$17:E49)=D$10,F49,D$10-SUM(E$17:E49))</f>
        <v>2008014.3919681108</v>
      </c>
      <c r="E50" s="377">
        <f>IF(+I14&lt;F49,I14,D50)</f>
        <v>228816.16390243903</v>
      </c>
      <c r="F50" s="55">
        <f t="shared" si="25"/>
        <v>1779198.2280656719</v>
      </c>
      <c r="G50" s="378">
        <f t="shared" ref="G50:G72" si="28">+I$12*((D50+F50)/2)+E50</f>
        <v>455698.15266771766</v>
      </c>
      <c r="H50" s="363">
        <f t="shared" ref="H50:H72" si="29">+I$13*((D50+F50)/2)+E50</f>
        <v>455698.15266771766</v>
      </c>
      <c r="I50" s="52">
        <f t="shared" si="0"/>
        <v>0</v>
      </c>
      <c r="J50" s="52"/>
      <c r="K50" s="129"/>
      <c r="L50" s="54">
        <f t="shared" si="2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 ht="12.5">
      <c r="B51" s="7" t="str">
        <f t="shared" si="7"/>
        <v/>
      </c>
      <c r="C51" s="50">
        <f>IF(D11="","-",+C50+1)</f>
        <v>2050</v>
      </c>
      <c r="D51" s="55">
        <f>IF(F50+SUM(E$17:E50)=D$10,F50,D$10-SUM(E$17:E50))</f>
        <v>1779198.2280656719</v>
      </c>
      <c r="E51" s="377">
        <f>IF(+I14&lt;F50,I14,D51)</f>
        <v>228816.16390243903</v>
      </c>
      <c r="F51" s="55">
        <f t="shared" si="25"/>
        <v>1550382.0641632329</v>
      </c>
      <c r="G51" s="378">
        <f t="shared" si="28"/>
        <v>428282.59851941938</v>
      </c>
      <c r="H51" s="363">
        <f t="shared" si="29"/>
        <v>428282.59851941938</v>
      </c>
      <c r="I51" s="52">
        <f t="shared" si="0"/>
        <v>0</v>
      </c>
      <c r="J51" s="52"/>
      <c r="K51" s="129"/>
      <c r="L51" s="54">
        <f t="shared" si="2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 ht="12.5">
      <c r="B52" s="7" t="str">
        <f t="shared" si="7"/>
        <v/>
      </c>
      <c r="C52" s="50">
        <f>IF(D11="","-",+C51+1)</f>
        <v>2051</v>
      </c>
      <c r="D52" s="55">
        <f>IF(F51+SUM(E$17:E51)=D$10,F51,D$10-SUM(E$17:E51))</f>
        <v>1550382.0641632329</v>
      </c>
      <c r="E52" s="377">
        <f>IF(+I14&lt;F51,I14,D52)</f>
        <v>228816.16390243903</v>
      </c>
      <c r="F52" s="55">
        <f t="shared" si="25"/>
        <v>1321565.900260794</v>
      </c>
      <c r="G52" s="378">
        <f t="shared" si="28"/>
        <v>400867.04437112121</v>
      </c>
      <c r="H52" s="363">
        <f t="shared" si="29"/>
        <v>400867.04437112121</v>
      </c>
      <c r="I52" s="52">
        <f t="shared" si="0"/>
        <v>0</v>
      </c>
      <c r="J52" s="52"/>
      <c r="K52" s="129"/>
      <c r="L52" s="54">
        <f t="shared" si="2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 ht="12.5">
      <c r="B53" s="7" t="str">
        <f t="shared" si="7"/>
        <v/>
      </c>
      <c r="C53" s="50">
        <f>IF(D11="","-",+C52+1)</f>
        <v>2052</v>
      </c>
      <c r="D53" s="55">
        <f>IF(F52+SUM(E$17:E52)=D$10,F52,D$10-SUM(E$17:E52))</f>
        <v>1321565.900260794</v>
      </c>
      <c r="E53" s="377">
        <f>IF(+I14&lt;F52,I14,D53)</f>
        <v>228816.16390243903</v>
      </c>
      <c r="F53" s="55">
        <f t="shared" si="25"/>
        <v>1092749.736358355</v>
      </c>
      <c r="G53" s="378">
        <f t="shared" si="28"/>
        <v>373451.49022282287</v>
      </c>
      <c r="H53" s="363">
        <f t="shared" si="29"/>
        <v>373451.49022282287</v>
      </c>
      <c r="I53" s="52">
        <f t="shared" si="0"/>
        <v>0</v>
      </c>
      <c r="J53" s="52"/>
      <c r="K53" s="129"/>
      <c r="L53" s="54">
        <f t="shared" si="2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 ht="12.5">
      <c r="B54" s="7" t="str">
        <f t="shared" si="7"/>
        <v/>
      </c>
      <c r="C54" s="50">
        <f>IF(D11="","-",+C53+1)</f>
        <v>2053</v>
      </c>
      <c r="D54" s="55">
        <f>IF(F53+SUM(E$17:E53)=D$10,F53,D$10-SUM(E$17:E53))</f>
        <v>1092749.736358355</v>
      </c>
      <c r="E54" s="377">
        <f>IF(+I14&lt;F53,I14,D54)</f>
        <v>228816.16390243903</v>
      </c>
      <c r="F54" s="55">
        <f t="shared" si="25"/>
        <v>863933.57245591597</v>
      </c>
      <c r="G54" s="378">
        <f t="shared" si="28"/>
        <v>346035.93607452465</v>
      </c>
      <c r="H54" s="363">
        <f t="shared" si="29"/>
        <v>346035.93607452465</v>
      </c>
      <c r="I54" s="52">
        <f t="shared" si="0"/>
        <v>0</v>
      </c>
      <c r="J54" s="52"/>
      <c r="K54" s="129"/>
      <c r="L54" s="54">
        <f t="shared" si="2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 ht="12.5">
      <c r="B55" s="7" t="str">
        <f t="shared" si="7"/>
        <v/>
      </c>
      <c r="C55" s="50">
        <f>IF(D11="","-",+C54+1)</f>
        <v>2054</v>
      </c>
      <c r="D55" s="55">
        <f>IF(F54+SUM(E$17:E54)=D$10,F54,D$10-SUM(E$17:E54))</f>
        <v>863933.57245591597</v>
      </c>
      <c r="E55" s="377">
        <f>IF(+I14&lt;F54,I14,D55)</f>
        <v>228816.16390243903</v>
      </c>
      <c r="F55" s="55">
        <f t="shared" si="25"/>
        <v>635117.40855347691</v>
      </c>
      <c r="G55" s="378">
        <f t="shared" si="28"/>
        <v>318620.38192622643</v>
      </c>
      <c r="H55" s="363">
        <f t="shared" si="29"/>
        <v>318620.38192622643</v>
      </c>
      <c r="I55" s="52">
        <f t="shared" si="0"/>
        <v>0</v>
      </c>
      <c r="J55" s="52"/>
      <c r="K55" s="129"/>
      <c r="L55" s="54">
        <f t="shared" si="2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 ht="12.5">
      <c r="B56" s="7" t="str">
        <f t="shared" si="7"/>
        <v/>
      </c>
      <c r="C56" s="50">
        <f>IF(D11="","-",+C55+1)</f>
        <v>2055</v>
      </c>
      <c r="D56" s="55">
        <f>IF(F55+SUM(E$17:E55)=D$10,F55,D$10-SUM(E$17:E55))</f>
        <v>635117.40855347691</v>
      </c>
      <c r="E56" s="377">
        <f>IF(+I14&lt;F55,I14,D56)</f>
        <v>228816.16390243903</v>
      </c>
      <c r="F56" s="55">
        <f t="shared" si="25"/>
        <v>406301.24465103785</v>
      </c>
      <c r="G56" s="378">
        <f t="shared" si="28"/>
        <v>291204.82777792821</v>
      </c>
      <c r="H56" s="363">
        <f t="shared" si="29"/>
        <v>291204.82777792821</v>
      </c>
      <c r="I56" s="52">
        <f t="shared" si="0"/>
        <v>0</v>
      </c>
      <c r="J56" s="52"/>
      <c r="K56" s="129"/>
      <c r="L56" s="54">
        <f t="shared" si="2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 ht="12.5">
      <c r="B57" s="7" t="str">
        <f t="shared" si="7"/>
        <v/>
      </c>
      <c r="C57" s="50">
        <f>IF(D11="","-",+C56+1)</f>
        <v>2056</v>
      </c>
      <c r="D57" s="55">
        <f>IF(F56+SUM(E$17:E56)=D$10,F56,D$10-SUM(E$17:E56))</f>
        <v>406301.24465103785</v>
      </c>
      <c r="E57" s="377">
        <f>IF(+I14&lt;F56,I14,D57)</f>
        <v>228816.16390243903</v>
      </c>
      <c r="F57" s="55">
        <f t="shared" si="25"/>
        <v>177485.08074859882</v>
      </c>
      <c r="G57" s="378">
        <f t="shared" si="28"/>
        <v>263789.27362962993</v>
      </c>
      <c r="H57" s="363">
        <f t="shared" si="29"/>
        <v>263789.27362962993</v>
      </c>
      <c r="I57" s="52">
        <f t="shared" si="0"/>
        <v>0</v>
      </c>
      <c r="J57" s="52"/>
      <c r="K57" s="129"/>
      <c r="L57" s="54">
        <f t="shared" si="2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 ht="12.5">
      <c r="B58" s="7" t="str">
        <f t="shared" si="7"/>
        <v/>
      </c>
      <c r="C58" s="50">
        <f>IF(D11="","-",+C57+1)</f>
        <v>2057</v>
      </c>
      <c r="D58" s="55">
        <f>IF(F57+SUM(E$17:E57)=D$10,F57,D$10-SUM(E$17:E57))</f>
        <v>177485.08074859882</v>
      </c>
      <c r="E58" s="377">
        <f>IF(+I14&lt;F57,I14,D58)</f>
        <v>177485.08074859882</v>
      </c>
      <c r="F58" s="55">
        <f t="shared" si="25"/>
        <v>0</v>
      </c>
      <c r="G58" s="378">
        <f t="shared" si="28"/>
        <v>188117.7470751197</v>
      </c>
      <c r="H58" s="363">
        <f t="shared" si="29"/>
        <v>188117.7470751197</v>
      </c>
      <c r="I58" s="52">
        <f t="shared" si="0"/>
        <v>0</v>
      </c>
      <c r="J58" s="52"/>
      <c r="K58" s="129"/>
      <c r="L58" s="54">
        <f t="shared" si="2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 ht="12.5">
      <c r="B59" s="7" t="str">
        <f t="shared" si="7"/>
        <v/>
      </c>
      <c r="C59" s="50">
        <f>IF(D11="","-",+C58+1)</f>
        <v>2058</v>
      </c>
      <c r="D59" s="55">
        <f>IF(F58+SUM(E$17:E58)=D$10,F58,D$10-SUM(E$17:E58))</f>
        <v>0</v>
      </c>
      <c r="E59" s="377">
        <f>IF(+I14&lt;F58,I14,D59)</f>
        <v>0</v>
      </c>
      <c r="F59" s="55">
        <f t="shared" si="25"/>
        <v>0</v>
      </c>
      <c r="G59" s="378">
        <f t="shared" si="28"/>
        <v>0</v>
      </c>
      <c r="H59" s="363">
        <f t="shared" si="29"/>
        <v>0</v>
      </c>
      <c r="I59" s="52">
        <f t="shared" si="0"/>
        <v>0</v>
      </c>
      <c r="J59" s="52"/>
      <c r="K59" s="129"/>
      <c r="L59" s="54">
        <f t="shared" si="2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 ht="12.5">
      <c r="B60" s="7" t="str">
        <f t="shared" si="7"/>
        <v/>
      </c>
      <c r="C60" s="50">
        <f>IF(D11="","-",+C59+1)</f>
        <v>2059</v>
      </c>
      <c r="D60" s="55">
        <f>IF(F59+SUM(E$17:E59)=D$10,F59,D$10-SUM(E$17:E59))</f>
        <v>0</v>
      </c>
      <c r="E60" s="377">
        <f>IF(+I14&lt;F59,I14,D60)</f>
        <v>0</v>
      </c>
      <c r="F60" s="55">
        <f t="shared" si="25"/>
        <v>0</v>
      </c>
      <c r="G60" s="378">
        <f t="shared" si="28"/>
        <v>0</v>
      </c>
      <c r="H60" s="363">
        <f t="shared" si="29"/>
        <v>0</v>
      </c>
      <c r="I60" s="52">
        <f t="shared" si="0"/>
        <v>0</v>
      </c>
      <c r="J60" s="52"/>
      <c r="K60" s="129"/>
      <c r="L60" s="54">
        <f t="shared" si="2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 ht="12.5">
      <c r="B61" s="7" t="str">
        <f t="shared" si="7"/>
        <v/>
      </c>
      <c r="C61" s="50">
        <f>IF(D11="","-",+C60+1)</f>
        <v>2060</v>
      </c>
      <c r="D61" s="55">
        <f>IF(F60+SUM(E$17:E60)=D$10,F60,D$10-SUM(E$17:E60))</f>
        <v>0</v>
      </c>
      <c r="E61" s="377">
        <f>IF(+I14&lt;F60,I14,D61)</f>
        <v>0</v>
      </c>
      <c r="F61" s="55">
        <f t="shared" si="25"/>
        <v>0</v>
      </c>
      <c r="G61" s="379">
        <f t="shared" si="28"/>
        <v>0</v>
      </c>
      <c r="H61" s="363">
        <f t="shared" si="29"/>
        <v>0</v>
      </c>
      <c r="I61" s="52">
        <f t="shared" si="0"/>
        <v>0</v>
      </c>
      <c r="J61" s="52"/>
      <c r="K61" s="129"/>
      <c r="L61" s="54">
        <f t="shared" si="2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 ht="12.5">
      <c r="B62" s="7" t="str">
        <f t="shared" si="7"/>
        <v/>
      </c>
      <c r="C62" s="50">
        <f>IF(D11="","-",+C61+1)</f>
        <v>2061</v>
      </c>
      <c r="D62" s="55">
        <f>IF(F61+SUM(E$17:E61)=D$10,F61,D$10-SUM(E$17:E61))</f>
        <v>0</v>
      </c>
      <c r="E62" s="377">
        <f>IF(+I14&lt;F61,I14,D62)</f>
        <v>0</v>
      </c>
      <c r="F62" s="55">
        <f t="shared" si="25"/>
        <v>0</v>
      </c>
      <c r="G62" s="379">
        <f t="shared" si="28"/>
        <v>0</v>
      </c>
      <c r="H62" s="363">
        <f t="shared" si="29"/>
        <v>0</v>
      </c>
      <c r="I62" s="52">
        <f t="shared" si="0"/>
        <v>0</v>
      </c>
      <c r="J62" s="52"/>
      <c r="K62" s="129"/>
      <c r="L62" s="54">
        <f t="shared" si="2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 ht="12.5">
      <c r="B63" s="7" t="str">
        <f t="shared" si="7"/>
        <v/>
      </c>
      <c r="C63" s="50">
        <f>IF(D11="","-",+C62+1)</f>
        <v>2062</v>
      </c>
      <c r="D63" s="55">
        <f>IF(F62+SUM(E$17:E62)=D$10,F62,D$10-SUM(E$17:E62))</f>
        <v>0</v>
      </c>
      <c r="E63" s="377">
        <f>IF(+I14&lt;F62,I14,D63)</f>
        <v>0</v>
      </c>
      <c r="F63" s="55">
        <f t="shared" si="25"/>
        <v>0</v>
      </c>
      <c r="G63" s="379">
        <f t="shared" si="28"/>
        <v>0</v>
      </c>
      <c r="H63" s="363">
        <f t="shared" si="29"/>
        <v>0</v>
      </c>
      <c r="I63" s="52">
        <f t="shared" si="0"/>
        <v>0</v>
      </c>
      <c r="J63" s="52"/>
      <c r="K63" s="129"/>
      <c r="L63" s="54">
        <f t="shared" si="2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 ht="12.5">
      <c r="B64" s="7" t="str">
        <f t="shared" si="7"/>
        <v/>
      </c>
      <c r="C64" s="50">
        <f>IF(D11="","-",+C63+1)</f>
        <v>2063</v>
      </c>
      <c r="D64" s="55">
        <f>IF(F63+SUM(E$17:E63)=D$10,F63,D$10-SUM(E$17:E63))</f>
        <v>0</v>
      </c>
      <c r="E64" s="377">
        <f>IF(+I14&lt;F63,I14,D64)</f>
        <v>0</v>
      </c>
      <c r="F64" s="55">
        <f t="shared" si="25"/>
        <v>0</v>
      </c>
      <c r="G64" s="379">
        <f t="shared" si="28"/>
        <v>0</v>
      </c>
      <c r="H64" s="363">
        <f t="shared" si="29"/>
        <v>0</v>
      </c>
      <c r="I64" s="52">
        <f t="shared" si="0"/>
        <v>0</v>
      </c>
      <c r="J64" s="52"/>
      <c r="K64" s="129"/>
      <c r="L64" s="54">
        <f t="shared" si="2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 ht="12.5">
      <c r="B65" s="7" t="str">
        <f t="shared" si="7"/>
        <v/>
      </c>
      <c r="C65" s="50">
        <f>IF(D11="","-",+C64+1)</f>
        <v>2064</v>
      </c>
      <c r="D65" s="55">
        <f>IF(F64+SUM(E$17:E64)=D$10,F64,D$10-SUM(E$17:E64))</f>
        <v>0</v>
      </c>
      <c r="E65" s="377">
        <f>IF(+I14&lt;F64,I14,D65)</f>
        <v>0</v>
      </c>
      <c r="F65" s="55">
        <f t="shared" si="25"/>
        <v>0</v>
      </c>
      <c r="G65" s="379">
        <f t="shared" si="28"/>
        <v>0</v>
      </c>
      <c r="H65" s="363">
        <f t="shared" si="29"/>
        <v>0</v>
      </c>
      <c r="I65" s="52">
        <f t="shared" si="0"/>
        <v>0</v>
      </c>
      <c r="J65" s="52"/>
      <c r="K65" s="129"/>
      <c r="L65" s="54">
        <f t="shared" si="2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 ht="12.5">
      <c r="B66" s="7" t="str">
        <f t="shared" si="7"/>
        <v/>
      </c>
      <c r="C66" s="50">
        <f>IF(D11="","-",+C65+1)</f>
        <v>2065</v>
      </c>
      <c r="D66" s="55">
        <f>IF(F65+SUM(E$17:E65)=D$10,F65,D$10-SUM(E$17:E65))</f>
        <v>0</v>
      </c>
      <c r="E66" s="377">
        <f>IF(+I14&lt;F65,I14,D66)</f>
        <v>0</v>
      </c>
      <c r="F66" s="55">
        <f t="shared" si="25"/>
        <v>0</v>
      </c>
      <c r="G66" s="379">
        <f t="shared" si="28"/>
        <v>0</v>
      </c>
      <c r="H66" s="363">
        <f t="shared" si="29"/>
        <v>0</v>
      </c>
      <c r="I66" s="52">
        <f t="shared" si="0"/>
        <v>0</v>
      </c>
      <c r="J66" s="52"/>
      <c r="K66" s="129"/>
      <c r="L66" s="54">
        <f t="shared" si="2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 ht="12.5">
      <c r="B67" s="7" t="str">
        <f t="shared" si="7"/>
        <v/>
      </c>
      <c r="C67" s="50">
        <f>IF(D11="","-",+C66+1)</f>
        <v>2066</v>
      </c>
      <c r="D67" s="55">
        <f>IF(F66+SUM(E$17:E66)=D$10,F66,D$10-SUM(E$17:E66))</f>
        <v>0</v>
      </c>
      <c r="E67" s="377">
        <f>IF(+I14&lt;F66,I14,D67)</f>
        <v>0</v>
      </c>
      <c r="F67" s="55">
        <f t="shared" si="25"/>
        <v>0</v>
      </c>
      <c r="G67" s="379">
        <f t="shared" si="28"/>
        <v>0</v>
      </c>
      <c r="H67" s="363">
        <f t="shared" si="29"/>
        <v>0</v>
      </c>
      <c r="I67" s="52">
        <f t="shared" si="0"/>
        <v>0</v>
      </c>
      <c r="J67" s="52"/>
      <c r="K67" s="129"/>
      <c r="L67" s="54">
        <f t="shared" si="2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 ht="12.5">
      <c r="B68" s="7" t="str">
        <f t="shared" si="7"/>
        <v/>
      </c>
      <c r="C68" s="50">
        <f>IF(D11="","-",+C67+1)</f>
        <v>2067</v>
      </c>
      <c r="D68" s="55">
        <f>IF(F67+SUM(E$17:E67)=D$10,F67,D$10-SUM(E$17:E67))</f>
        <v>0</v>
      </c>
      <c r="E68" s="377">
        <f>IF(+I14&lt;F67,I14,D68)</f>
        <v>0</v>
      </c>
      <c r="F68" s="55">
        <f t="shared" si="25"/>
        <v>0</v>
      </c>
      <c r="G68" s="379">
        <f t="shared" si="28"/>
        <v>0</v>
      </c>
      <c r="H68" s="363">
        <f t="shared" si="29"/>
        <v>0</v>
      </c>
      <c r="I68" s="52">
        <f t="shared" si="0"/>
        <v>0</v>
      </c>
      <c r="J68" s="52"/>
      <c r="K68" s="129"/>
      <c r="L68" s="54">
        <f t="shared" si="2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 ht="12.5">
      <c r="B69" s="7" t="str">
        <f t="shared" si="7"/>
        <v/>
      </c>
      <c r="C69" s="50">
        <f>IF(D11="","-",+C68+1)</f>
        <v>2068</v>
      </c>
      <c r="D69" s="55">
        <f>IF(F68+SUM(E$17:E68)=D$10,F68,D$10-SUM(E$17:E68))</f>
        <v>0</v>
      </c>
      <c r="E69" s="377">
        <f>IF(+I14&lt;F68,I14,D69)</f>
        <v>0</v>
      </c>
      <c r="F69" s="55">
        <f t="shared" si="25"/>
        <v>0</v>
      </c>
      <c r="G69" s="379">
        <f t="shared" si="28"/>
        <v>0</v>
      </c>
      <c r="H69" s="363">
        <f t="shared" si="29"/>
        <v>0</v>
      </c>
      <c r="I69" s="52">
        <f t="shared" si="0"/>
        <v>0</v>
      </c>
      <c r="J69" s="52"/>
      <c r="K69" s="129"/>
      <c r="L69" s="54">
        <f t="shared" si="2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 ht="12.5">
      <c r="B70" s="7" t="str">
        <f t="shared" si="7"/>
        <v/>
      </c>
      <c r="C70" s="50">
        <f>IF(D11="","-",+C69+1)</f>
        <v>2069</v>
      </c>
      <c r="D70" s="55">
        <f>IF(F69+SUM(E$17:E69)=D$10,F69,D$10-SUM(E$17:E69))</f>
        <v>0</v>
      </c>
      <c r="E70" s="377">
        <f>IF(+I14&lt;F69,I14,D70)</f>
        <v>0</v>
      </c>
      <c r="F70" s="55">
        <f t="shared" si="25"/>
        <v>0</v>
      </c>
      <c r="G70" s="379">
        <f t="shared" si="28"/>
        <v>0</v>
      </c>
      <c r="H70" s="363">
        <f t="shared" si="29"/>
        <v>0</v>
      </c>
      <c r="I70" s="52">
        <f t="shared" si="0"/>
        <v>0</v>
      </c>
      <c r="J70" s="52"/>
      <c r="K70" s="129"/>
      <c r="L70" s="54">
        <f t="shared" si="2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 ht="12.5">
      <c r="B71" s="7" t="str">
        <f t="shared" si="7"/>
        <v/>
      </c>
      <c r="C71" s="50">
        <f>IF(D11="","-",+C70+1)</f>
        <v>2070</v>
      </c>
      <c r="D71" s="55">
        <f>IF(F70+SUM(E$17:E70)=D$10,F70,D$10-SUM(E$17:E70))</f>
        <v>0</v>
      </c>
      <c r="E71" s="377">
        <f>IF(+I14&lt;F70,I14,D71)</f>
        <v>0</v>
      </c>
      <c r="F71" s="55">
        <f t="shared" si="25"/>
        <v>0</v>
      </c>
      <c r="G71" s="379">
        <f t="shared" si="28"/>
        <v>0</v>
      </c>
      <c r="H71" s="363">
        <f t="shared" si="29"/>
        <v>0</v>
      </c>
      <c r="I71" s="52">
        <f t="shared" si="0"/>
        <v>0</v>
      </c>
      <c r="J71" s="52"/>
      <c r="K71" s="129"/>
      <c r="L71" s="54">
        <f t="shared" si="2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" thickBot="1">
      <c r="B72" s="7" t="str">
        <f t="shared" si="7"/>
        <v/>
      </c>
      <c r="C72" s="59">
        <f>IF(D11="","-",+C71+1)</f>
        <v>2071</v>
      </c>
      <c r="D72" s="60">
        <f>IF(F71+SUM(E$17:E71)=D$10,F71,D$10-SUM(E$17:E71))</f>
        <v>0</v>
      </c>
      <c r="E72" s="380">
        <f>IF(+I14&lt;F71,I14,D72)</f>
        <v>0</v>
      </c>
      <c r="F72" s="60">
        <f t="shared" si="25"/>
        <v>0</v>
      </c>
      <c r="G72" s="381">
        <f t="shared" si="28"/>
        <v>0</v>
      </c>
      <c r="H72" s="361">
        <f t="shared" si="29"/>
        <v>0</v>
      </c>
      <c r="I72" s="63">
        <f t="shared" si="0"/>
        <v>0</v>
      </c>
      <c r="J72" s="52"/>
      <c r="K72" s="130"/>
      <c r="L72" s="64">
        <f t="shared" si="2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 ht="12.5">
      <c r="C73" s="12" t="s">
        <v>78</v>
      </c>
      <c r="D73" s="292"/>
      <c r="E73" s="292">
        <f>SUM(E17:E72)</f>
        <v>9381462.7200000025</v>
      </c>
      <c r="F73" s="292"/>
      <c r="G73" s="292">
        <f>SUM(G17:G72)</f>
        <v>33164453.370689444</v>
      </c>
      <c r="H73" s="292">
        <f>SUM(H17:H72)</f>
        <v>33164453.370689444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2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2:16" ht="13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55 of 77</v>
      </c>
    </row>
    <row r="84" spans="1:16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</row>
    <row r="86" spans="1:16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1121091.4278100706</v>
      </c>
      <c r="N87" s="386">
        <f>IF(J92&lt;D11,0,VLOOKUP(J92,C17:O72,11))</f>
        <v>1121091.4278100706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1156604.4133200392</v>
      </c>
      <c r="N88" s="389">
        <f>IF(J92&lt;D11,0,VLOOKUP(J92,C99:P154,7))</f>
        <v>1156604.4133200392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Ellerbe Rd-S Shreveport 69 kv Build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35512.985509968596</v>
      </c>
      <c r="N89" s="391">
        <f>+N88-N87</f>
        <v>35512.985509968596</v>
      </c>
      <c r="O89" s="392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</row>
    <row r="91" spans="1:16" ht="13.5" thickBot="1">
      <c r="C91" s="75" t="s">
        <v>85</v>
      </c>
      <c r="D91" s="91" t="str">
        <f>+D9</f>
        <v>TP201154</v>
      </c>
      <c r="E91" s="76"/>
      <c r="F91" s="76"/>
      <c r="G91" s="76"/>
      <c r="H91" s="76"/>
      <c r="I91" s="76"/>
      <c r="J91" s="76"/>
    </row>
    <row r="92" spans="1:16" ht="13">
      <c r="C92" s="34" t="s">
        <v>51</v>
      </c>
      <c r="D92" s="362">
        <v>9381463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</row>
    <row r="93" spans="1:16" ht="12.5">
      <c r="C93" s="34" t="s">
        <v>54</v>
      </c>
      <c r="D93" s="88">
        <f>IF(D11=I10,"",D11)</f>
        <v>2016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3">
        <f>IF(D11=I10,"",D12)</f>
        <v>4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213215.06818181818</v>
      </c>
      <c r="K96" s="292"/>
      <c r="L96" s="292"/>
      <c r="M96" s="292"/>
      <c r="N96" s="292"/>
      <c r="O96" s="292"/>
      <c r="P96" s="1"/>
    </row>
    <row r="97" spans="1:16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4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</row>
    <row r="99" spans="1:16" ht="12.5">
      <c r="C99" s="50">
        <f>IF(D93= "","-",D93)</f>
        <v>2016</v>
      </c>
      <c r="D99" s="145">
        <v>0</v>
      </c>
      <c r="E99" s="445">
        <v>145356.32558139536</v>
      </c>
      <c r="F99" s="147">
        <v>9230126.674418604</v>
      </c>
      <c r="G99" s="446">
        <v>4615063.337209302</v>
      </c>
      <c r="H99" s="447">
        <v>731238.56219016481</v>
      </c>
      <c r="I99" s="448">
        <v>731238.56219016481</v>
      </c>
      <c r="J99" s="54">
        <f t="shared" ref="J99:J130" si="30">+I99-H99</f>
        <v>0</v>
      </c>
      <c r="K99" s="54"/>
      <c r="L99" s="112">
        <f t="shared" ref="L99:L104" si="31">+H99</f>
        <v>731238.56219016481</v>
      </c>
      <c r="M99" s="53">
        <f t="shared" ref="M99:M130" si="32">IF(L99&lt;&gt;0,+H99-L99,0)</f>
        <v>0</v>
      </c>
      <c r="N99" s="112">
        <f t="shared" ref="N99:N104" si="33">+I99</f>
        <v>731238.56219016481</v>
      </c>
      <c r="O99" s="53">
        <f t="shared" ref="O99:O130" si="34">IF(N99&lt;&gt;0,+I99-N99,0)</f>
        <v>0</v>
      </c>
      <c r="P99" s="53">
        <f t="shared" ref="P99:P130" si="35">+O99-M99</f>
        <v>0</v>
      </c>
    </row>
    <row r="100" spans="1:16" ht="12.5">
      <c r="B100" s="7" t="str">
        <f>IF(D100=F99,"","IU")</f>
        <v>IU</v>
      </c>
      <c r="C100" s="50">
        <f>IF(D93="","-",+C99+1)</f>
        <v>2017</v>
      </c>
      <c r="D100" s="428">
        <v>9236106.674418604</v>
      </c>
      <c r="E100" s="429">
        <v>223368.16666666666</v>
      </c>
      <c r="F100" s="430">
        <v>9012738.507751938</v>
      </c>
      <c r="G100" s="430">
        <v>9124422.59108527</v>
      </c>
      <c r="H100" s="432">
        <v>1331725.0793304511</v>
      </c>
      <c r="I100" s="433">
        <v>1331725.0793304511</v>
      </c>
      <c r="J100" s="54">
        <f t="shared" si="30"/>
        <v>0</v>
      </c>
      <c r="K100" s="54"/>
      <c r="L100" s="449">
        <f t="shared" si="31"/>
        <v>1331725.0793304511</v>
      </c>
      <c r="M100" s="54">
        <f t="shared" si="32"/>
        <v>0</v>
      </c>
      <c r="N100" s="449">
        <f t="shared" si="33"/>
        <v>1331725.0793304511</v>
      </c>
      <c r="O100" s="54">
        <f t="shared" si="34"/>
        <v>0</v>
      </c>
      <c r="P100" s="54">
        <f t="shared" si="35"/>
        <v>0</v>
      </c>
    </row>
    <row r="101" spans="1:16" ht="12.5">
      <c r="B101" s="7" t="str">
        <f t="shared" ref="B101:B154" si="36">IF(D101=F100,"","IU")</f>
        <v/>
      </c>
      <c r="C101" s="50">
        <f>IF(D93="","-",+C100+1)</f>
        <v>2018</v>
      </c>
      <c r="D101" s="428">
        <v>9012738.507751938</v>
      </c>
      <c r="E101" s="429">
        <v>223368.16666666666</v>
      </c>
      <c r="F101" s="430">
        <v>8789370.3410852719</v>
      </c>
      <c r="G101" s="430">
        <v>8901054.4244186059</v>
      </c>
      <c r="H101" s="432">
        <v>1163360.3325167969</v>
      </c>
      <c r="I101" s="433">
        <v>1163360.3325167969</v>
      </c>
      <c r="J101" s="54">
        <f t="shared" si="30"/>
        <v>0</v>
      </c>
      <c r="K101" s="54"/>
      <c r="L101" s="449">
        <f t="shared" si="31"/>
        <v>1163360.3325167969</v>
      </c>
      <c r="M101" s="54">
        <f t="shared" ref="M101" si="37">IF(L101&lt;&gt;0,+H101-L101,0)</f>
        <v>0</v>
      </c>
      <c r="N101" s="449">
        <f t="shared" si="33"/>
        <v>1163360.3325167969</v>
      </c>
      <c r="O101" s="54">
        <f t="shared" ref="O101" si="38">IF(N101&lt;&gt;0,+I101-N101,0)</f>
        <v>0</v>
      </c>
      <c r="P101" s="54">
        <f t="shared" si="35"/>
        <v>0</v>
      </c>
    </row>
    <row r="102" spans="1:16" ht="12.5">
      <c r="B102" s="7" t="str">
        <f t="shared" si="36"/>
        <v/>
      </c>
      <c r="C102" s="50">
        <f>IF(D93="","-",+C101+1)</f>
        <v>2019</v>
      </c>
      <c r="D102" s="428">
        <v>8789370.3410852719</v>
      </c>
      <c r="E102" s="429">
        <v>218173.55813953487</v>
      </c>
      <c r="F102" s="430">
        <v>8571196.7829457372</v>
      </c>
      <c r="G102" s="430">
        <v>8680283.5620155036</v>
      </c>
      <c r="H102" s="432">
        <v>1147315.8547577483</v>
      </c>
      <c r="I102" s="433">
        <v>1147315.8547577483</v>
      </c>
      <c r="J102" s="54">
        <f t="shared" si="30"/>
        <v>0</v>
      </c>
      <c r="K102" s="54"/>
      <c r="L102" s="449">
        <f t="shared" si="31"/>
        <v>1147315.8547577483</v>
      </c>
      <c r="M102" s="54">
        <f t="shared" ref="M102:M103" si="39">IF(L102&lt;&gt;0,+H102-L102,0)</f>
        <v>0</v>
      </c>
      <c r="N102" s="449">
        <f t="shared" si="33"/>
        <v>1147315.8547577483</v>
      </c>
      <c r="O102" s="54">
        <f t="shared" si="34"/>
        <v>0</v>
      </c>
      <c r="P102" s="54">
        <f t="shared" si="35"/>
        <v>0</v>
      </c>
    </row>
    <row r="103" spans="1:16" ht="12.5">
      <c r="B103" s="7" t="str">
        <f t="shared" si="36"/>
        <v/>
      </c>
      <c r="C103" s="50">
        <f>IF(D93="","-",+C102+1)</f>
        <v>2020</v>
      </c>
      <c r="D103" s="428">
        <v>8571196.7829457372</v>
      </c>
      <c r="E103" s="429">
        <v>223368.16666666666</v>
      </c>
      <c r="F103" s="430">
        <v>8347828.6162790703</v>
      </c>
      <c r="G103" s="430">
        <v>8459512.6996124033</v>
      </c>
      <c r="H103" s="432">
        <v>1133390.3688526335</v>
      </c>
      <c r="I103" s="433">
        <v>1133390.3688526335</v>
      </c>
      <c r="J103" s="54">
        <f t="shared" si="30"/>
        <v>0</v>
      </c>
      <c r="K103" s="54"/>
      <c r="L103" s="449">
        <f t="shared" si="31"/>
        <v>1133390.3688526335</v>
      </c>
      <c r="M103" s="54">
        <f t="shared" si="39"/>
        <v>0</v>
      </c>
      <c r="N103" s="449">
        <f t="shared" si="33"/>
        <v>1133390.3688526335</v>
      </c>
      <c r="O103" s="54">
        <f t="shared" si="34"/>
        <v>0</v>
      </c>
      <c r="P103" s="54">
        <f t="shared" si="35"/>
        <v>0</v>
      </c>
    </row>
    <row r="104" spans="1:16" ht="12.5">
      <c r="B104" s="7" t="str">
        <f t="shared" si="36"/>
        <v/>
      </c>
      <c r="C104" s="50">
        <f>IF(D93="","-",+C103+1)</f>
        <v>2021</v>
      </c>
      <c r="D104" s="428">
        <v>8347828.6162790703</v>
      </c>
      <c r="E104" s="429">
        <v>228816.17073170733</v>
      </c>
      <c r="F104" s="430">
        <v>8119012.4455473628</v>
      </c>
      <c r="G104" s="430">
        <v>8233420.530913217</v>
      </c>
      <c r="H104" s="432">
        <v>1163426.5326920082</v>
      </c>
      <c r="I104" s="433">
        <v>1163426.5326920082</v>
      </c>
      <c r="J104" s="54">
        <f t="shared" si="30"/>
        <v>0</v>
      </c>
      <c r="K104" s="54"/>
      <c r="L104" s="449">
        <f t="shared" si="31"/>
        <v>1163426.5326920082</v>
      </c>
      <c r="M104" s="54">
        <f t="shared" ref="M104" si="40">IF(L104&lt;&gt;0,+H104-L104,0)</f>
        <v>0</v>
      </c>
      <c r="N104" s="449">
        <f t="shared" si="33"/>
        <v>1163426.5326920082</v>
      </c>
      <c r="O104" s="54">
        <f t="shared" ref="O104" si="41">IF(N104&lt;&gt;0,+I104-N104,0)</f>
        <v>0</v>
      </c>
      <c r="P104" s="54">
        <f t="shared" ref="P104" si="42">+O104-M104</f>
        <v>0</v>
      </c>
    </row>
    <row r="105" spans="1:16" ht="13">
      <c r="B105" s="7" t="str">
        <f t="shared" si="36"/>
        <v/>
      </c>
      <c r="C105" s="459">
        <f>IF(D93="","-",+C104+1)</f>
        <v>2022</v>
      </c>
      <c r="D105" s="12">
        <v>8119012.4455473628</v>
      </c>
      <c r="E105" s="377">
        <v>223368.16666666666</v>
      </c>
      <c r="F105" s="55">
        <v>7895644.2788806958</v>
      </c>
      <c r="G105" s="55">
        <v>8007328.3622140288</v>
      </c>
      <c r="H105" s="379">
        <v>1163891.6846246484</v>
      </c>
      <c r="I105" s="398">
        <v>1163891.6846246484</v>
      </c>
      <c r="J105" s="54">
        <f t="shared" si="30"/>
        <v>0</v>
      </c>
      <c r="K105" s="54"/>
      <c r="L105" s="129"/>
      <c r="M105" s="54">
        <f t="shared" si="32"/>
        <v>0</v>
      </c>
      <c r="N105" s="129"/>
      <c r="O105" s="54">
        <f t="shared" si="34"/>
        <v>0</v>
      </c>
      <c r="P105" s="54">
        <f t="shared" si="35"/>
        <v>0</v>
      </c>
    </row>
    <row r="106" spans="1:16" ht="12.5">
      <c r="B106" s="7" t="str">
        <f t="shared" si="36"/>
        <v/>
      </c>
      <c r="C106" s="50">
        <f>IF(D93="","-",+C105+1)</f>
        <v>2023</v>
      </c>
      <c r="D106" s="12">
        <f>IF(F105+SUM(E$99:E105)=D$92,F105,D$92-SUM(E$99:E105))</f>
        <v>7895644.2788806958</v>
      </c>
      <c r="E106" s="377">
        <f>IF(+J96&lt;F105,J96,D106)</f>
        <v>213215.06818181818</v>
      </c>
      <c r="F106" s="55">
        <f t="shared" ref="F106:F130" si="43">+D106-E106</f>
        <v>7682429.2106988775</v>
      </c>
      <c r="G106" s="55">
        <f t="shared" ref="G106:G130" si="44">+(F106+D106)/2</f>
        <v>7789036.7447897866</v>
      </c>
      <c r="H106" s="379">
        <f t="shared" ref="H106:H154" si="45">+J$94*G106+E106</f>
        <v>1183155.3053726763</v>
      </c>
      <c r="I106" s="398">
        <f t="shared" ref="I106:I154" si="46">+J$95*G106+E106</f>
        <v>1183155.3053726763</v>
      </c>
      <c r="J106" s="54">
        <f t="shared" si="30"/>
        <v>0</v>
      </c>
      <c r="K106" s="54"/>
      <c r="L106" s="129"/>
      <c r="M106" s="54">
        <f t="shared" si="32"/>
        <v>0</v>
      </c>
      <c r="N106" s="129"/>
      <c r="O106" s="54">
        <f t="shared" si="34"/>
        <v>0</v>
      </c>
      <c r="P106" s="54">
        <f t="shared" si="35"/>
        <v>0</v>
      </c>
    </row>
    <row r="107" spans="1:16" ht="12.5">
      <c r="B107" s="7" t="str">
        <f t="shared" si="36"/>
        <v/>
      </c>
      <c r="C107" s="50">
        <f>IF(D93="","-",+C106+1)</f>
        <v>2024</v>
      </c>
      <c r="D107" s="12">
        <f>IF(F106+SUM(E$99:E106)=D$92,F106,D$92-SUM(E$99:E106))</f>
        <v>7682429.2106988775</v>
      </c>
      <c r="E107" s="377">
        <f>IF(+J96&lt;F106,J96,D107)</f>
        <v>213215.06818181818</v>
      </c>
      <c r="F107" s="55">
        <f t="shared" si="43"/>
        <v>7469214.1425170591</v>
      </c>
      <c r="G107" s="55">
        <f t="shared" si="44"/>
        <v>7575821.6766079683</v>
      </c>
      <c r="H107" s="379">
        <f t="shared" si="45"/>
        <v>1156604.4133200392</v>
      </c>
      <c r="I107" s="398">
        <f t="shared" si="46"/>
        <v>1156604.4133200392</v>
      </c>
      <c r="J107" s="54">
        <f t="shared" si="30"/>
        <v>0</v>
      </c>
      <c r="K107" s="54"/>
      <c r="L107" s="129"/>
      <c r="M107" s="54">
        <f t="shared" si="32"/>
        <v>0</v>
      </c>
      <c r="N107" s="129"/>
      <c r="O107" s="54">
        <f t="shared" si="34"/>
        <v>0</v>
      </c>
      <c r="P107" s="54">
        <f t="shared" si="35"/>
        <v>0</v>
      </c>
    </row>
    <row r="108" spans="1:16" ht="12.5">
      <c r="B108" s="7" t="str">
        <f t="shared" si="36"/>
        <v/>
      </c>
      <c r="C108" s="50">
        <f>IF(D93="","-",+C107+1)</f>
        <v>2025</v>
      </c>
      <c r="D108" s="12">
        <f>IF(F107+SUM(E$99:E107)=D$92,F107,D$92-SUM(E$99:E107))</f>
        <v>7469214.1425170591</v>
      </c>
      <c r="E108" s="377">
        <f>IF(+J96&lt;F107,J96,D108)</f>
        <v>213215.06818181818</v>
      </c>
      <c r="F108" s="55">
        <f t="shared" si="43"/>
        <v>7255999.0743352408</v>
      </c>
      <c r="G108" s="55">
        <f t="shared" si="44"/>
        <v>7362606.6084261499</v>
      </c>
      <c r="H108" s="379">
        <f t="shared" si="45"/>
        <v>1130053.5212674022</v>
      </c>
      <c r="I108" s="398">
        <f t="shared" si="46"/>
        <v>1130053.5212674022</v>
      </c>
      <c r="J108" s="54">
        <f t="shared" si="30"/>
        <v>0</v>
      </c>
      <c r="K108" s="54"/>
      <c r="L108" s="129"/>
      <c r="M108" s="54">
        <f t="shared" si="32"/>
        <v>0</v>
      </c>
      <c r="N108" s="129"/>
      <c r="O108" s="54">
        <f t="shared" si="34"/>
        <v>0</v>
      </c>
      <c r="P108" s="54">
        <f t="shared" si="35"/>
        <v>0</v>
      </c>
    </row>
    <row r="109" spans="1:16" ht="12.5">
      <c r="B109" s="7" t="str">
        <f t="shared" si="36"/>
        <v/>
      </c>
      <c r="C109" s="50">
        <f>IF(D93="","-",+C108+1)</f>
        <v>2026</v>
      </c>
      <c r="D109" s="12">
        <f>IF(F108+SUM(E$99:E108)=D$92,F108,D$92-SUM(E$99:E108))</f>
        <v>7255999.0743352408</v>
      </c>
      <c r="E109" s="377">
        <f>IF(+J96&lt;F108,J96,D109)</f>
        <v>213215.06818181818</v>
      </c>
      <c r="F109" s="55">
        <f t="shared" si="43"/>
        <v>7042784.0061534224</v>
      </c>
      <c r="G109" s="55">
        <f t="shared" si="44"/>
        <v>7149391.5402443316</v>
      </c>
      <c r="H109" s="379">
        <f t="shared" si="45"/>
        <v>1103502.629214765</v>
      </c>
      <c r="I109" s="398">
        <f t="shared" si="46"/>
        <v>1103502.629214765</v>
      </c>
      <c r="J109" s="54">
        <f t="shared" si="30"/>
        <v>0</v>
      </c>
      <c r="K109" s="54"/>
      <c r="L109" s="129"/>
      <c r="M109" s="54">
        <f t="shared" si="32"/>
        <v>0</v>
      </c>
      <c r="N109" s="129"/>
      <c r="O109" s="54">
        <f t="shared" si="34"/>
        <v>0</v>
      </c>
      <c r="P109" s="54">
        <f t="shared" si="35"/>
        <v>0</v>
      </c>
    </row>
    <row r="110" spans="1:16" ht="12.5">
      <c r="B110" s="7" t="str">
        <f t="shared" si="36"/>
        <v/>
      </c>
      <c r="C110" s="50">
        <f>IF(D93="","-",+C109+1)</f>
        <v>2027</v>
      </c>
      <c r="D110" s="12">
        <f>IF(F109+SUM(E$99:E109)=D$92,F109,D$92-SUM(E$99:E109))</f>
        <v>7042784.0061534224</v>
      </c>
      <c r="E110" s="377">
        <f>IF(+J96&lt;F109,J96,D110)</f>
        <v>213215.06818181818</v>
      </c>
      <c r="F110" s="55">
        <f t="shared" si="43"/>
        <v>6829568.9379716041</v>
      </c>
      <c r="G110" s="55">
        <f t="shared" si="44"/>
        <v>6936176.4720625132</v>
      </c>
      <c r="H110" s="379">
        <f t="shared" si="45"/>
        <v>1076951.7371621279</v>
      </c>
      <c r="I110" s="398">
        <f t="shared" si="46"/>
        <v>1076951.7371621279</v>
      </c>
      <c r="J110" s="54">
        <f t="shared" si="30"/>
        <v>0</v>
      </c>
      <c r="K110" s="54"/>
      <c r="L110" s="129"/>
      <c r="M110" s="54">
        <f t="shared" si="32"/>
        <v>0</v>
      </c>
      <c r="N110" s="129"/>
      <c r="O110" s="54">
        <f t="shared" si="34"/>
        <v>0</v>
      </c>
      <c r="P110" s="54">
        <f t="shared" si="35"/>
        <v>0</v>
      </c>
    </row>
    <row r="111" spans="1:16" ht="12.5">
      <c r="B111" s="7" t="str">
        <f t="shared" si="36"/>
        <v/>
      </c>
      <c r="C111" s="50">
        <f>IF(D93="","-",+C110+1)</f>
        <v>2028</v>
      </c>
      <c r="D111" s="12">
        <f>IF(F110+SUM(E$99:E110)=D$92,F110,D$92-SUM(E$99:E110))</f>
        <v>6829568.9379716041</v>
      </c>
      <c r="E111" s="377">
        <f>IF(+J96&lt;F110,J96,D111)</f>
        <v>213215.06818181818</v>
      </c>
      <c r="F111" s="55">
        <f t="shared" si="43"/>
        <v>6616353.8697897857</v>
      </c>
      <c r="G111" s="55">
        <f t="shared" si="44"/>
        <v>6722961.4038806949</v>
      </c>
      <c r="H111" s="379">
        <f t="shared" si="45"/>
        <v>1050400.8451094907</v>
      </c>
      <c r="I111" s="398">
        <f t="shared" si="46"/>
        <v>1050400.8451094907</v>
      </c>
      <c r="J111" s="54">
        <f t="shared" si="30"/>
        <v>0</v>
      </c>
      <c r="K111" s="54"/>
      <c r="L111" s="129"/>
      <c r="M111" s="54">
        <f t="shared" si="32"/>
        <v>0</v>
      </c>
      <c r="N111" s="129"/>
      <c r="O111" s="54">
        <f t="shared" si="34"/>
        <v>0</v>
      </c>
      <c r="P111" s="54">
        <f t="shared" si="35"/>
        <v>0</v>
      </c>
    </row>
    <row r="112" spans="1:16" ht="12.5">
      <c r="B112" s="7" t="str">
        <f t="shared" si="36"/>
        <v/>
      </c>
      <c r="C112" s="50">
        <f>IF(D93="","-",+C111+1)</f>
        <v>2029</v>
      </c>
      <c r="D112" s="12">
        <f>IF(F111+SUM(E$99:E111)=D$92,F111,D$92-SUM(E$99:E111))</f>
        <v>6616353.8697897857</v>
      </c>
      <c r="E112" s="377">
        <f>IF(+J96&lt;F111,J96,D112)</f>
        <v>213215.06818181818</v>
      </c>
      <c r="F112" s="55">
        <f t="shared" si="43"/>
        <v>6403138.8016079674</v>
      </c>
      <c r="G112" s="55">
        <f t="shared" si="44"/>
        <v>6509746.3356988765</v>
      </c>
      <c r="H112" s="379">
        <f t="shared" si="45"/>
        <v>1023849.9530568535</v>
      </c>
      <c r="I112" s="398">
        <f t="shared" si="46"/>
        <v>1023849.9530568535</v>
      </c>
      <c r="J112" s="54">
        <f t="shared" si="30"/>
        <v>0</v>
      </c>
      <c r="K112" s="54"/>
      <c r="L112" s="129"/>
      <c r="M112" s="54">
        <f t="shared" si="32"/>
        <v>0</v>
      </c>
      <c r="N112" s="129"/>
      <c r="O112" s="54">
        <f t="shared" si="34"/>
        <v>0</v>
      </c>
      <c r="P112" s="54">
        <f t="shared" si="35"/>
        <v>0</v>
      </c>
    </row>
    <row r="113" spans="2:16" ht="12.5">
      <c r="B113" s="7" t="str">
        <f t="shared" si="36"/>
        <v/>
      </c>
      <c r="C113" s="50">
        <f>IF(D93="","-",+C112+1)</f>
        <v>2030</v>
      </c>
      <c r="D113" s="12">
        <f>IF(F112+SUM(E$99:E112)=D$92,F112,D$92-SUM(E$99:E112))</f>
        <v>6403138.8016079674</v>
      </c>
      <c r="E113" s="377">
        <f>IF(+J96&lt;F112,J96,D113)</f>
        <v>213215.06818181818</v>
      </c>
      <c r="F113" s="55">
        <f t="shared" si="43"/>
        <v>6189923.733426149</v>
      </c>
      <c r="G113" s="55">
        <f t="shared" si="44"/>
        <v>6296531.2675170582</v>
      </c>
      <c r="H113" s="379">
        <f t="shared" si="45"/>
        <v>997299.06100421632</v>
      </c>
      <c r="I113" s="398">
        <f t="shared" si="46"/>
        <v>997299.06100421632</v>
      </c>
      <c r="J113" s="54">
        <f t="shared" si="30"/>
        <v>0</v>
      </c>
      <c r="K113" s="54"/>
      <c r="L113" s="129"/>
      <c r="M113" s="54">
        <f t="shared" si="32"/>
        <v>0</v>
      </c>
      <c r="N113" s="129"/>
      <c r="O113" s="54">
        <f t="shared" si="34"/>
        <v>0</v>
      </c>
      <c r="P113" s="54">
        <f t="shared" si="35"/>
        <v>0</v>
      </c>
    </row>
    <row r="114" spans="2:16" ht="12.5">
      <c r="B114" s="7" t="str">
        <f t="shared" si="36"/>
        <v/>
      </c>
      <c r="C114" s="50">
        <f>IF(D93="","-",+C113+1)</f>
        <v>2031</v>
      </c>
      <c r="D114" s="12">
        <f>IF(F113+SUM(E$99:E113)=D$92,F113,D$92-SUM(E$99:E113))</f>
        <v>6189923.733426149</v>
      </c>
      <c r="E114" s="377">
        <f>IF(+J96&lt;F113,J96,D114)</f>
        <v>213215.06818181818</v>
      </c>
      <c r="F114" s="55">
        <f t="shared" si="43"/>
        <v>5976708.6652443307</v>
      </c>
      <c r="G114" s="55">
        <f t="shared" si="44"/>
        <v>6083316.1993352398</v>
      </c>
      <c r="H114" s="379">
        <f t="shared" si="45"/>
        <v>970748.16895157914</v>
      </c>
      <c r="I114" s="398">
        <f t="shared" si="46"/>
        <v>970748.16895157914</v>
      </c>
      <c r="J114" s="54">
        <f t="shared" si="30"/>
        <v>0</v>
      </c>
      <c r="K114" s="54"/>
      <c r="L114" s="129"/>
      <c r="M114" s="54">
        <f t="shared" si="32"/>
        <v>0</v>
      </c>
      <c r="N114" s="129"/>
      <c r="O114" s="54">
        <f t="shared" si="34"/>
        <v>0</v>
      </c>
      <c r="P114" s="54">
        <f t="shared" si="35"/>
        <v>0</v>
      </c>
    </row>
    <row r="115" spans="2:16" ht="12.5">
      <c r="B115" s="7" t="str">
        <f t="shared" si="36"/>
        <v/>
      </c>
      <c r="C115" s="50">
        <f>IF(D93="","-",+C114+1)</f>
        <v>2032</v>
      </c>
      <c r="D115" s="12">
        <f>IF(F114+SUM(E$99:E114)=D$92,F114,D$92-SUM(E$99:E114))</f>
        <v>5976708.6652443307</v>
      </c>
      <c r="E115" s="377">
        <f>IF(+J96&lt;F114,J96,D115)</f>
        <v>213215.06818181818</v>
      </c>
      <c r="F115" s="55">
        <f t="shared" si="43"/>
        <v>5763493.5970625123</v>
      </c>
      <c r="G115" s="55">
        <f t="shared" si="44"/>
        <v>5870101.1311534215</v>
      </c>
      <c r="H115" s="379">
        <f t="shared" si="45"/>
        <v>944197.27689894196</v>
      </c>
      <c r="I115" s="398">
        <f t="shared" si="46"/>
        <v>944197.27689894196</v>
      </c>
      <c r="J115" s="54">
        <f t="shared" si="30"/>
        <v>0</v>
      </c>
      <c r="K115" s="54"/>
      <c r="L115" s="129"/>
      <c r="M115" s="54">
        <f t="shared" si="32"/>
        <v>0</v>
      </c>
      <c r="N115" s="129"/>
      <c r="O115" s="54">
        <f t="shared" si="34"/>
        <v>0</v>
      </c>
      <c r="P115" s="54">
        <f t="shared" si="35"/>
        <v>0</v>
      </c>
    </row>
    <row r="116" spans="2:16" ht="12.5">
      <c r="B116" s="7" t="str">
        <f t="shared" si="36"/>
        <v/>
      </c>
      <c r="C116" s="50">
        <f>IF(D93="","-",+C115+1)</f>
        <v>2033</v>
      </c>
      <c r="D116" s="12">
        <f>IF(F115+SUM(E$99:E115)=D$92,F115,D$92-SUM(E$99:E115))</f>
        <v>5763493.5970625123</v>
      </c>
      <c r="E116" s="377">
        <f>IF(+J96&lt;F115,J96,D116)</f>
        <v>213215.06818181818</v>
      </c>
      <c r="F116" s="55">
        <f t="shared" si="43"/>
        <v>5550278.5288806939</v>
      </c>
      <c r="G116" s="55">
        <f t="shared" si="44"/>
        <v>5656886.0629716031</v>
      </c>
      <c r="H116" s="379">
        <f t="shared" si="45"/>
        <v>917646.38484630478</v>
      </c>
      <c r="I116" s="398">
        <f t="shared" si="46"/>
        <v>917646.38484630478</v>
      </c>
      <c r="J116" s="54">
        <f t="shared" si="30"/>
        <v>0</v>
      </c>
      <c r="K116" s="54"/>
      <c r="L116" s="129"/>
      <c r="M116" s="54">
        <f t="shared" si="32"/>
        <v>0</v>
      </c>
      <c r="N116" s="129"/>
      <c r="O116" s="54">
        <f t="shared" si="34"/>
        <v>0</v>
      </c>
      <c r="P116" s="54">
        <f t="shared" si="35"/>
        <v>0</v>
      </c>
    </row>
    <row r="117" spans="2:16" ht="12.5">
      <c r="B117" s="7" t="str">
        <f t="shared" si="36"/>
        <v/>
      </c>
      <c r="C117" s="50">
        <f>IF(D93="","-",+C116+1)</f>
        <v>2034</v>
      </c>
      <c r="D117" s="12">
        <f>IF(F116+SUM(E$99:E116)=D$92,F116,D$92-SUM(E$99:E116))</f>
        <v>5550278.5288806939</v>
      </c>
      <c r="E117" s="377">
        <f>IF(+J96&lt;F116,J96,D117)</f>
        <v>213215.06818181818</v>
      </c>
      <c r="F117" s="55">
        <f t="shared" si="43"/>
        <v>5337063.4606988756</v>
      </c>
      <c r="G117" s="55">
        <f t="shared" si="44"/>
        <v>5443670.9947897848</v>
      </c>
      <c r="H117" s="379">
        <f t="shared" si="45"/>
        <v>891095.49279366783</v>
      </c>
      <c r="I117" s="398">
        <f t="shared" si="46"/>
        <v>891095.49279366783</v>
      </c>
      <c r="J117" s="54">
        <f t="shared" si="30"/>
        <v>0</v>
      </c>
      <c r="K117" s="54"/>
      <c r="L117" s="129"/>
      <c r="M117" s="54">
        <f t="shared" si="32"/>
        <v>0</v>
      </c>
      <c r="N117" s="129"/>
      <c r="O117" s="54">
        <f t="shared" si="34"/>
        <v>0</v>
      </c>
      <c r="P117" s="54">
        <f t="shared" si="35"/>
        <v>0</v>
      </c>
    </row>
    <row r="118" spans="2:16" ht="12.5">
      <c r="B118" s="7" t="str">
        <f t="shared" si="36"/>
        <v/>
      </c>
      <c r="C118" s="50">
        <f>IF(D93="","-",+C117+1)</f>
        <v>2035</v>
      </c>
      <c r="D118" s="12">
        <f>IF(F117+SUM(E$99:E117)=D$92,F117,D$92-SUM(E$99:E117))</f>
        <v>5337063.4606988756</v>
      </c>
      <c r="E118" s="377">
        <f>IF(+J96&lt;F117,J96,D118)</f>
        <v>213215.06818181818</v>
      </c>
      <c r="F118" s="55">
        <f t="shared" si="43"/>
        <v>5123848.3925170572</v>
      </c>
      <c r="G118" s="55">
        <f t="shared" si="44"/>
        <v>5230455.9266079664</v>
      </c>
      <c r="H118" s="379">
        <f t="shared" si="45"/>
        <v>864544.60074103065</v>
      </c>
      <c r="I118" s="398">
        <f t="shared" si="46"/>
        <v>864544.60074103065</v>
      </c>
      <c r="J118" s="54">
        <f t="shared" si="30"/>
        <v>0</v>
      </c>
      <c r="K118" s="54"/>
      <c r="L118" s="129"/>
      <c r="M118" s="54">
        <f t="shared" si="32"/>
        <v>0</v>
      </c>
      <c r="N118" s="129"/>
      <c r="O118" s="54">
        <f t="shared" si="34"/>
        <v>0</v>
      </c>
      <c r="P118" s="54">
        <f t="shared" si="35"/>
        <v>0</v>
      </c>
    </row>
    <row r="119" spans="2:16" ht="12.5">
      <c r="B119" s="7" t="str">
        <f t="shared" si="36"/>
        <v/>
      </c>
      <c r="C119" s="50">
        <f>IF(D93="","-",+C118+1)</f>
        <v>2036</v>
      </c>
      <c r="D119" s="12">
        <f>IF(F118+SUM(E$99:E118)=D$92,F118,D$92-SUM(E$99:E118))</f>
        <v>5123848.3925170572</v>
      </c>
      <c r="E119" s="377">
        <f>IF(+J96&lt;F118,J96,D119)</f>
        <v>213215.06818181818</v>
      </c>
      <c r="F119" s="55">
        <f t="shared" si="43"/>
        <v>4910633.3243352389</v>
      </c>
      <c r="G119" s="55">
        <f t="shared" si="44"/>
        <v>5017240.8584261481</v>
      </c>
      <c r="H119" s="379">
        <f t="shared" si="45"/>
        <v>837993.70868839347</v>
      </c>
      <c r="I119" s="398">
        <f t="shared" si="46"/>
        <v>837993.70868839347</v>
      </c>
      <c r="J119" s="54">
        <f t="shared" si="30"/>
        <v>0</v>
      </c>
      <c r="K119" s="54"/>
      <c r="L119" s="129"/>
      <c r="M119" s="54">
        <f t="shared" si="32"/>
        <v>0</v>
      </c>
      <c r="N119" s="129"/>
      <c r="O119" s="54">
        <f t="shared" si="34"/>
        <v>0</v>
      </c>
      <c r="P119" s="54">
        <f t="shared" si="35"/>
        <v>0</v>
      </c>
    </row>
    <row r="120" spans="2:16" ht="12.5">
      <c r="B120" s="7" t="str">
        <f t="shared" si="36"/>
        <v/>
      </c>
      <c r="C120" s="50">
        <f>IF(D93="","-",+C119+1)</f>
        <v>2037</v>
      </c>
      <c r="D120" s="12">
        <f>IF(F119+SUM(E$99:E119)=D$92,F119,D$92-SUM(E$99:E119))</f>
        <v>4910633.3243352389</v>
      </c>
      <c r="E120" s="377">
        <f>IF(+J96&lt;F119,J96,D120)</f>
        <v>213215.06818181818</v>
      </c>
      <c r="F120" s="55">
        <f t="shared" si="43"/>
        <v>4697418.2561534205</v>
      </c>
      <c r="G120" s="55">
        <f t="shared" si="44"/>
        <v>4804025.7902443297</v>
      </c>
      <c r="H120" s="379">
        <f t="shared" si="45"/>
        <v>811442.81663575629</v>
      </c>
      <c r="I120" s="398">
        <f t="shared" si="46"/>
        <v>811442.81663575629</v>
      </c>
      <c r="J120" s="54">
        <f t="shared" si="30"/>
        <v>0</v>
      </c>
      <c r="K120" s="54"/>
      <c r="L120" s="129"/>
      <c r="M120" s="54">
        <f t="shared" si="32"/>
        <v>0</v>
      </c>
      <c r="N120" s="129"/>
      <c r="O120" s="54">
        <f t="shared" si="34"/>
        <v>0</v>
      </c>
      <c r="P120" s="54">
        <f t="shared" si="35"/>
        <v>0</v>
      </c>
    </row>
    <row r="121" spans="2:16" ht="12.5">
      <c r="B121" s="7" t="str">
        <f t="shared" si="36"/>
        <v/>
      </c>
      <c r="C121" s="50">
        <f>IF(D93="","-",+C120+1)</f>
        <v>2038</v>
      </c>
      <c r="D121" s="12">
        <f>IF(F120+SUM(E$99:E120)=D$92,F120,D$92-SUM(E$99:E120))</f>
        <v>4697418.2561534205</v>
      </c>
      <c r="E121" s="377">
        <f>IF(+J96&lt;F120,J96,D121)</f>
        <v>213215.06818181818</v>
      </c>
      <c r="F121" s="55">
        <f t="shared" si="43"/>
        <v>4484203.1879716022</v>
      </c>
      <c r="G121" s="55">
        <f t="shared" si="44"/>
        <v>4590810.7220625114</v>
      </c>
      <c r="H121" s="379">
        <f t="shared" si="45"/>
        <v>784891.92458311911</v>
      </c>
      <c r="I121" s="398">
        <f t="shared" si="46"/>
        <v>784891.92458311911</v>
      </c>
      <c r="J121" s="54">
        <f t="shared" si="30"/>
        <v>0</v>
      </c>
      <c r="K121" s="54"/>
      <c r="L121" s="129"/>
      <c r="M121" s="54">
        <f t="shared" si="32"/>
        <v>0</v>
      </c>
      <c r="N121" s="129"/>
      <c r="O121" s="54">
        <f t="shared" si="34"/>
        <v>0</v>
      </c>
      <c r="P121" s="54">
        <f t="shared" si="35"/>
        <v>0</v>
      </c>
    </row>
    <row r="122" spans="2:16" ht="12.5">
      <c r="B122" s="7" t="str">
        <f t="shared" si="36"/>
        <v/>
      </c>
      <c r="C122" s="50">
        <f>IF(D93="","-",+C121+1)</f>
        <v>2039</v>
      </c>
      <c r="D122" s="12">
        <f>IF(F121+SUM(E$99:E121)=D$92,F121,D$92-SUM(E$99:E121))</f>
        <v>4484203.1879716022</v>
      </c>
      <c r="E122" s="377">
        <f>IF(+J96&lt;F121,J96,D122)</f>
        <v>213215.06818181818</v>
      </c>
      <c r="F122" s="55">
        <f t="shared" si="43"/>
        <v>4270988.1197897838</v>
      </c>
      <c r="G122" s="55">
        <f t="shared" si="44"/>
        <v>4377595.653880693</v>
      </c>
      <c r="H122" s="379">
        <f t="shared" si="45"/>
        <v>758341.03253048193</v>
      </c>
      <c r="I122" s="398">
        <f t="shared" si="46"/>
        <v>758341.03253048193</v>
      </c>
      <c r="J122" s="54">
        <f t="shared" si="30"/>
        <v>0</v>
      </c>
      <c r="K122" s="54"/>
      <c r="L122" s="129"/>
      <c r="M122" s="54">
        <f t="shared" si="32"/>
        <v>0</v>
      </c>
      <c r="N122" s="129"/>
      <c r="O122" s="54">
        <f t="shared" si="34"/>
        <v>0</v>
      </c>
      <c r="P122" s="54">
        <f t="shared" si="35"/>
        <v>0</v>
      </c>
    </row>
    <row r="123" spans="2:16" ht="12.5">
      <c r="B123" s="7" t="str">
        <f t="shared" si="36"/>
        <v/>
      </c>
      <c r="C123" s="50">
        <f>IF(D93="","-",+C122+1)</f>
        <v>2040</v>
      </c>
      <c r="D123" s="12">
        <f>IF(F122+SUM(E$99:E122)=D$92,F122,D$92-SUM(E$99:E122))</f>
        <v>4270988.1197897838</v>
      </c>
      <c r="E123" s="377">
        <f>IF(+J96&lt;F122,J96,D123)</f>
        <v>213215.06818181818</v>
      </c>
      <c r="F123" s="55">
        <f t="shared" si="43"/>
        <v>4057773.0516079655</v>
      </c>
      <c r="G123" s="55">
        <f t="shared" si="44"/>
        <v>4164380.5856988747</v>
      </c>
      <c r="H123" s="379">
        <f t="shared" si="45"/>
        <v>731790.14047784475</v>
      </c>
      <c r="I123" s="398">
        <f t="shared" si="46"/>
        <v>731790.14047784475</v>
      </c>
      <c r="J123" s="54">
        <f t="shared" si="30"/>
        <v>0</v>
      </c>
      <c r="K123" s="54"/>
      <c r="L123" s="129"/>
      <c r="M123" s="54">
        <f t="shared" si="32"/>
        <v>0</v>
      </c>
      <c r="N123" s="129"/>
      <c r="O123" s="54">
        <f t="shared" si="34"/>
        <v>0</v>
      </c>
      <c r="P123" s="54">
        <f t="shared" si="35"/>
        <v>0</v>
      </c>
    </row>
    <row r="124" spans="2:16" ht="12.5">
      <c r="B124" s="7" t="str">
        <f t="shared" si="36"/>
        <v/>
      </c>
      <c r="C124" s="50">
        <f>IF(D93="","-",+C123+1)</f>
        <v>2041</v>
      </c>
      <c r="D124" s="12">
        <f>IF(F123+SUM(E$99:E123)=D$92,F123,D$92-SUM(E$99:E123))</f>
        <v>4057773.0516079655</v>
      </c>
      <c r="E124" s="377">
        <f>IF(+J96&lt;F123,J96,D124)</f>
        <v>213215.06818181818</v>
      </c>
      <c r="F124" s="55">
        <f t="shared" si="43"/>
        <v>3844557.9834261471</v>
      </c>
      <c r="G124" s="55">
        <f t="shared" si="44"/>
        <v>3951165.5175170563</v>
      </c>
      <c r="H124" s="379">
        <f t="shared" si="45"/>
        <v>705239.24842520768</v>
      </c>
      <c r="I124" s="398">
        <f t="shared" si="46"/>
        <v>705239.24842520768</v>
      </c>
      <c r="J124" s="54">
        <f t="shared" si="30"/>
        <v>0</v>
      </c>
      <c r="K124" s="54"/>
      <c r="L124" s="129"/>
      <c r="M124" s="54">
        <f t="shared" si="32"/>
        <v>0</v>
      </c>
      <c r="N124" s="129"/>
      <c r="O124" s="54">
        <f t="shared" si="34"/>
        <v>0</v>
      </c>
      <c r="P124" s="54">
        <f t="shared" si="35"/>
        <v>0</v>
      </c>
    </row>
    <row r="125" spans="2:16" ht="12.5">
      <c r="B125" s="7" t="str">
        <f t="shared" si="36"/>
        <v/>
      </c>
      <c r="C125" s="50">
        <f>IF(D93="","-",+C124+1)</f>
        <v>2042</v>
      </c>
      <c r="D125" s="12">
        <f>IF(F124+SUM(E$99:E124)=D$92,F124,D$92-SUM(E$99:E124))</f>
        <v>3844557.9834261471</v>
      </c>
      <c r="E125" s="377">
        <f>IF(+J96&lt;F124,J96,D125)</f>
        <v>213215.06818181818</v>
      </c>
      <c r="F125" s="55">
        <f t="shared" si="43"/>
        <v>3631342.9152443288</v>
      </c>
      <c r="G125" s="55">
        <f t="shared" si="44"/>
        <v>3737950.449335238</v>
      </c>
      <c r="H125" s="379">
        <f t="shared" si="45"/>
        <v>678688.3563725705</v>
      </c>
      <c r="I125" s="398">
        <f t="shared" si="46"/>
        <v>678688.3563725705</v>
      </c>
      <c r="J125" s="54">
        <f t="shared" si="30"/>
        <v>0</v>
      </c>
      <c r="K125" s="54"/>
      <c r="L125" s="129"/>
      <c r="M125" s="54">
        <f t="shared" si="32"/>
        <v>0</v>
      </c>
      <c r="N125" s="129"/>
      <c r="O125" s="54">
        <f t="shared" si="34"/>
        <v>0</v>
      </c>
      <c r="P125" s="54">
        <f t="shared" si="35"/>
        <v>0</v>
      </c>
    </row>
    <row r="126" spans="2:16" ht="12.5">
      <c r="B126" s="7" t="str">
        <f t="shared" si="36"/>
        <v/>
      </c>
      <c r="C126" s="50">
        <f>IF(D93="","-",+C125+1)</f>
        <v>2043</v>
      </c>
      <c r="D126" s="12">
        <f>IF(F125+SUM(E$99:E125)=D$92,F125,D$92-SUM(E$99:E125))</f>
        <v>3631342.9152443288</v>
      </c>
      <c r="E126" s="377">
        <f>IF(+J96&lt;F125,J96,D126)</f>
        <v>213215.06818181818</v>
      </c>
      <c r="F126" s="55">
        <f t="shared" si="43"/>
        <v>3418127.8470625104</v>
      </c>
      <c r="G126" s="55">
        <f t="shared" si="44"/>
        <v>3524735.3811534196</v>
      </c>
      <c r="H126" s="379">
        <f t="shared" si="45"/>
        <v>652137.46431993344</v>
      </c>
      <c r="I126" s="398">
        <f t="shared" si="46"/>
        <v>652137.46431993344</v>
      </c>
      <c r="J126" s="54">
        <f t="shared" si="30"/>
        <v>0</v>
      </c>
      <c r="K126" s="54"/>
      <c r="L126" s="129"/>
      <c r="M126" s="54">
        <f t="shared" si="32"/>
        <v>0</v>
      </c>
      <c r="N126" s="129"/>
      <c r="O126" s="54">
        <f t="shared" si="34"/>
        <v>0</v>
      </c>
      <c r="P126" s="54">
        <f t="shared" si="35"/>
        <v>0</v>
      </c>
    </row>
    <row r="127" spans="2:16" ht="12.5">
      <c r="B127" s="7" t="str">
        <f t="shared" si="36"/>
        <v/>
      </c>
      <c r="C127" s="50">
        <f>IF(D93="","-",+C126+1)</f>
        <v>2044</v>
      </c>
      <c r="D127" s="12">
        <f>IF(F126+SUM(E$99:E126)=D$92,F126,D$92-SUM(E$99:E126))</f>
        <v>3418127.8470625104</v>
      </c>
      <c r="E127" s="377">
        <f>IF(+J96&lt;F126,J96,D127)</f>
        <v>213215.06818181818</v>
      </c>
      <c r="F127" s="55">
        <f t="shared" si="43"/>
        <v>3204912.7788806921</v>
      </c>
      <c r="G127" s="55">
        <f t="shared" si="44"/>
        <v>3311520.3129716013</v>
      </c>
      <c r="H127" s="379">
        <f t="shared" si="45"/>
        <v>625586.57226729626</v>
      </c>
      <c r="I127" s="398">
        <f t="shared" si="46"/>
        <v>625586.57226729626</v>
      </c>
      <c r="J127" s="54">
        <f t="shared" si="30"/>
        <v>0</v>
      </c>
      <c r="K127" s="54"/>
      <c r="L127" s="129"/>
      <c r="M127" s="54">
        <f t="shared" si="32"/>
        <v>0</v>
      </c>
      <c r="N127" s="129"/>
      <c r="O127" s="54">
        <f t="shared" si="34"/>
        <v>0</v>
      </c>
      <c r="P127" s="54">
        <f t="shared" si="35"/>
        <v>0</v>
      </c>
    </row>
    <row r="128" spans="2:16" ht="12.5">
      <c r="B128" s="7" t="str">
        <f t="shared" si="36"/>
        <v/>
      </c>
      <c r="C128" s="50">
        <f>IF(D93="","-",+C127+1)</f>
        <v>2045</v>
      </c>
      <c r="D128" s="12">
        <f>IF(F127+SUM(E$99:E127)=D$92,F127,D$92-SUM(E$99:E127))</f>
        <v>3204912.7788806921</v>
      </c>
      <c r="E128" s="377">
        <f>IF(+J96&lt;F127,J96,D128)</f>
        <v>213215.06818181818</v>
      </c>
      <c r="F128" s="55">
        <f t="shared" si="43"/>
        <v>2991697.7106988737</v>
      </c>
      <c r="G128" s="55">
        <f t="shared" si="44"/>
        <v>3098305.2447897829</v>
      </c>
      <c r="H128" s="379">
        <f t="shared" si="45"/>
        <v>599035.68021465908</v>
      </c>
      <c r="I128" s="398">
        <f t="shared" si="46"/>
        <v>599035.68021465908</v>
      </c>
      <c r="J128" s="54">
        <f t="shared" si="30"/>
        <v>0</v>
      </c>
      <c r="K128" s="54"/>
      <c r="L128" s="129"/>
      <c r="M128" s="54">
        <f t="shared" si="32"/>
        <v>0</v>
      </c>
      <c r="N128" s="129"/>
      <c r="O128" s="54">
        <f t="shared" si="34"/>
        <v>0</v>
      </c>
      <c r="P128" s="54">
        <f t="shared" si="35"/>
        <v>0</v>
      </c>
    </row>
    <row r="129" spans="2:16" ht="12.5">
      <c r="B129" s="7" t="str">
        <f t="shared" si="36"/>
        <v/>
      </c>
      <c r="C129" s="50">
        <f>IF(D93="","-",+C128+1)</f>
        <v>2046</v>
      </c>
      <c r="D129" s="12">
        <f>IF(F128+SUM(E$99:E128)=D$92,F128,D$92-SUM(E$99:E128))</f>
        <v>2991697.7106988737</v>
      </c>
      <c r="E129" s="377">
        <f>IF(+J96&lt;F128,J96,D129)</f>
        <v>213215.06818181818</v>
      </c>
      <c r="F129" s="55">
        <f t="shared" si="43"/>
        <v>2778482.6425170554</v>
      </c>
      <c r="G129" s="55">
        <f t="shared" si="44"/>
        <v>2885090.1766079646</v>
      </c>
      <c r="H129" s="379">
        <f t="shared" si="45"/>
        <v>572484.7881620219</v>
      </c>
      <c r="I129" s="398">
        <f t="shared" si="46"/>
        <v>572484.7881620219</v>
      </c>
      <c r="J129" s="54">
        <f t="shared" si="30"/>
        <v>0</v>
      </c>
      <c r="K129" s="54"/>
      <c r="L129" s="129"/>
      <c r="M129" s="54">
        <f t="shared" si="32"/>
        <v>0</v>
      </c>
      <c r="N129" s="129"/>
      <c r="O129" s="54">
        <f t="shared" si="34"/>
        <v>0</v>
      </c>
      <c r="P129" s="54">
        <f t="shared" si="35"/>
        <v>0</v>
      </c>
    </row>
    <row r="130" spans="2:16" ht="12.5">
      <c r="B130" s="7" t="str">
        <f t="shared" si="36"/>
        <v/>
      </c>
      <c r="C130" s="50">
        <f>IF(D93="","-",+C129+1)</f>
        <v>2047</v>
      </c>
      <c r="D130" s="12">
        <f>IF(F129+SUM(E$99:E129)=D$92,F129,D$92-SUM(E$99:E129))</f>
        <v>2778482.6425170554</v>
      </c>
      <c r="E130" s="377">
        <f>IF(+J96&lt;F129,J96,D130)</f>
        <v>213215.06818181818</v>
      </c>
      <c r="F130" s="55">
        <f t="shared" si="43"/>
        <v>2565267.574335237</v>
      </c>
      <c r="G130" s="55">
        <f t="shared" si="44"/>
        <v>2671875.1084261462</v>
      </c>
      <c r="H130" s="379">
        <f t="shared" si="45"/>
        <v>545933.89610938472</v>
      </c>
      <c r="I130" s="398">
        <f t="shared" si="46"/>
        <v>545933.89610938472</v>
      </c>
      <c r="J130" s="54">
        <f t="shared" si="30"/>
        <v>0</v>
      </c>
      <c r="K130" s="54"/>
      <c r="L130" s="129"/>
      <c r="M130" s="54">
        <f t="shared" si="32"/>
        <v>0</v>
      </c>
      <c r="N130" s="129"/>
      <c r="O130" s="54">
        <f t="shared" si="34"/>
        <v>0</v>
      </c>
      <c r="P130" s="54">
        <f t="shared" si="35"/>
        <v>0</v>
      </c>
    </row>
    <row r="131" spans="2:16" ht="12.5">
      <c r="B131" s="7" t="str">
        <f t="shared" si="36"/>
        <v/>
      </c>
      <c r="C131" s="50">
        <f>IF(D93="","-",+C130+1)</f>
        <v>2048</v>
      </c>
      <c r="D131" s="12">
        <f>IF(F130+SUM(E$99:E130)=D$92,F130,D$92-SUM(E$99:E130))</f>
        <v>2565267.574335237</v>
      </c>
      <c r="E131" s="377">
        <f>IF(+J96&lt;F130,J96,D131)</f>
        <v>213215.06818181818</v>
      </c>
      <c r="F131" s="55">
        <f t="shared" ref="F131:F154" si="47">+D131-E131</f>
        <v>2352052.5061534187</v>
      </c>
      <c r="G131" s="55">
        <f t="shared" ref="G131:G154" si="48">+(F131+D131)/2</f>
        <v>2458660.0402443279</v>
      </c>
      <c r="H131" s="379">
        <f t="shared" si="45"/>
        <v>519383.0040567476</v>
      </c>
      <c r="I131" s="398">
        <f t="shared" si="46"/>
        <v>519383.0040567476</v>
      </c>
      <c r="J131" s="54">
        <f t="shared" ref="J131:J154" si="49">+I541-H541</f>
        <v>0</v>
      </c>
      <c r="K131" s="54"/>
      <c r="L131" s="129"/>
      <c r="M131" s="54">
        <f t="shared" ref="M131:M154" si="50">IF(L541&lt;&gt;0,+H541-L541,0)</f>
        <v>0</v>
      </c>
      <c r="N131" s="129"/>
      <c r="O131" s="54">
        <f t="shared" ref="O131:O154" si="51">IF(N541&lt;&gt;0,+I541-N541,0)</f>
        <v>0</v>
      </c>
      <c r="P131" s="54">
        <f t="shared" ref="P131:P154" si="52">+O541-M541</f>
        <v>0</v>
      </c>
    </row>
    <row r="132" spans="2:16" ht="12.5">
      <c r="B132" s="7" t="str">
        <f t="shared" si="36"/>
        <v/>
      </c>
      <c r="C132" s="50">
        <f>IF(D93="","-",+C131+1)</f>
        <v>2049</v>
      </c>
      <c r="D132" s="12">
        <f>IF(F131+SUM(E$99:E131)=D$92,F131,D$92-SUM(E$99:E131))</f>
        <v>2352052.5061534187</v>
      </c>
      <c r="E132" s="377">
        <f>IF(+J96&lt;F131,J96,D132)</f>
        <v>213215.06818181818</v>
      </c>
      <c r="F132" s="55">
        <f t="shared" si="47"/>
        <v>2138837.4379716003</v>
      </c>
      <c r="G132" s="55">
        <f t="shared" si="48"/>
        <v>2245444.9720625095</v>
      </c>
      <c r="H132" s="379">
        <f t="shared" si="45"/>
        <v>492832.11200411047</v>
      </c>
      <c r="I132" s="398">
        <f t="shared" si="46"/>
        <v>492832.11200411047</v>
      </c>
      <c r="J132" s="54">
        <f t="shared" si="49"/>
        <v>0</v>
      </c>
      <c r="K132" s="54"/>
      <c r="L132" s="129"/>
      <c r="M132" s="54">
        <f t="shared" si="50"/>
        <v>0</v>
      </c>
      <c r="N132" s="129"/>
      <c r="O132" s="54">
        <f t="shared" si="51"/>
        <v>0</v>
      </c>
      <c r="P132" s="54">
        <f t="shared" si="52"/>
        <v>0</v>
      </c>
    </row>
    <row r="133" spans="2:16" ht="12.5">
      <c r="B133" s="7" t="str">
        <f t="shared" si="36"/>
        <v/>
      </c>
      <c r="C133" s="50">
        <f>IF(D93="","-",+C132+1)</f>
        <v>2050</v>
      </c>
      <c r="D133" s="12">
        <f>IF(F132+SUM(E$99:E132)=D$92,F132,D$92-SUM(E$99:E132))</f>
        <v>2138837.4379716003</v>
      </c>
      <c r="E133" s="377">
        <f>IF(+J96&lt;F132,J96,D133)</f>
        <v>213215.06818181818</v>
      </c>
      <c r="F133" s="55">
        <f t="shared" si="47"/>
        <v>1925622.3697897822</v>
      </c>
      <c r="G133" s="55">
        <f t="shared" si="48"/>
        <v>2032229.9038806912</v>
      </c>
      <c r="H133" s="379">
        <f t="shared" si="45"/>
        <v>466281.21995147329</v>
      </c>
      <c r="I133" s="398">
        <f t="shared" si="46"/>
        <v>466281.21995147329</v>
      </c>
      <c r="J133" s="54">
        <f t="shared" si="49"/>
        <v>0</v>
      </c>
      <c r="K133" s="54"/>
      <c r="L133" s="129"/>
      <c r="M133" s="54">
        <f t="shared" si="50"/>
        <v>0</v>
      </c>
      <c r="N133" s="129"/>
      <c r="O133" s="54">
        <f t="shared" si="51"/>
        <v>0</v>
      </c>
      <c r="P133" s="54">
        <f t="shared" si="52"/>
        <v>0</v>
      </c>
    </row>
    <row r="134" spans="2:16" ht="12.5">
      <c r="B134" s="7" t="str">
        <f t="shared" si="36"/>
        <v/>
      </c>
      <c r="C134" s="50">
        <f>IF(D93="","-",+C133+1)</f>
        <v>2051</v>
      </c>
      <c r="D134" s="12">
        <f>IF(F133+SUM(E$99:E133)=D$92,F133,D$92-SUM(E$99:E133))</f>
        <v>1925622.3697897822</v>
      </c>
      <c r="E134" s="377">
        <f>IF(+J96&lt;F133,J96,D134)</f>
        <v>213215.06818181818</v>
      </c>
      <c r="F134" s="55">
        <f t="shared" si="47"/>
        <v>1712407.3016079641</v>
      </c>
      <c r="G134" s="55">
        <f t="shared" si="48"/>
        <v>1819014.8356988733</v>
      </c>
      <c r="H134" s="379">
        <f t="shared" si="45"/>
        <v>439730.32789883623</v>
      </c>
      <c r="I134" s="398">
        <f t="shared" si="46"/>
        <v>439730.32789883623</v>
      </c>
      <c r="J134" s="54">
        <f t="shared" si="49"/>
        <v>0</v>
      </c>
      <c r="K134" s="54"/>
      <c r="L134" s="129"/>
      <c r="M134" s="54">
        <f t="shared" si="50"/>
        <v>0</v>
      </c>
      <c r="N134" s="129"/>
      <c r="O134" s="54">
        <f t="shared" si="51"/>
        <v>0</v>
      </c>
      <c r="P134" s="54">
        <f t="shared" si="52"/>
        <v>0</v>
      </c>
    </row>
    <row r="135" spans="2:16" ht="12.5">
      <c r="B135" s="7" t="str">
        <f t="shared" si="36"/>
        <v/>
      </c>
      <c r="C135" s="50">
        <f>IF(D93="","-",+C134+1)</f>
        <v>2052</v>
      </c>
      <c r="D135" s="12">
        <f>IF(F134+SUM(E$99:E134)=D$92,F134,D$92-SUM(E$99:E134))</f>
        <v>1712407.3016079641</v>
      </c>
      <c r="E135" s="377">
        <f>IF(+J96&lt;F134,J96,D135)</f>
        <v>213215.06818181818</v>
      </c>
      <c r="F135" s="55">
        <f t="shared" si="47"/>
        <v>1499192.233426146</v>
      </c>
      <c r="G135" s="55">
        <f t="shared" si="48"/>
        <v>1605799.7675170549</v>
      </c>
      <c r="H135" s="379">
        <f t="shared" si="45"/>
        <v>413179.43584619905</v>
      </c>
      <c r="I135" s="398">
        <f t="shared" si="46"/>
        <v>413179.43584619905</v>
      </c>
      <c r="J135" s="54">
        <f t="shared" si="49"/>
        <v>0</v>
      </c>
      <c r="K135" s="54"/>
      <c r="L135" s="129"/>
      <c r="M135" s="54">
        <f t="shared" si="50"/>
        <v>0</v>
      </c>
      <c r="N135" s="129"/>
      <c r="O135" s="54">
        <f t="shared" si="51"/>
        <v>0</v>
      </c>
      <c r="P135" s="54">
        <f t="shared" si="52"/>
        <v>0</v>
      </c>
    </row>
    <row r="136" spans="2:16" ht="12.5">
      <c r="B136" s="7" t="str">
        <f t="shared" si="36"/>
        <v/>
      </c>
      <c r="C136" s="50">
        <f>IF(D93="","-",+C135+1)</f>
        <v>2053</v>
      </c>
      <c r="D136" s="12">
        <f>IF(F135+SUM(E$99:E135)=D$92,F135,D$92-SUM(E$99:E135))</f>
        <v>1499192.233426146</v>
      </c>
      <c r="E136" s="377">
        <f>IF(+J96&lt;F135,J96,D136)</f>
        <v>213215.06818181818</v>
      </c>
      <c r="F136" s="55">
        <f t="shared" si="47"/>
        <v>1285977.1652443279</v>
      </c>
      <c r="G136" s="55">
        <f t="shared" si="48"/>
        <v>1392584.699335237</v>
      </c>
      <c r="H136" s="379">
        <f t="shared" si="45"/>
        <v>386628.54379356198</v>
      </c>
      <c r="I136" s="398">
        <f t="shared" si="46"/>
        <v>386628.54379356198</v>
      </c>
      <c r="J136" s="54">
        <f t="shared" si="49"/>
        <v>0</v>
      </c>
      <c r="K136" s="54"/>
      <c r="L136" s="129"/>
      <c r="M136" s="54">
        <f t="shared" si="50"/>
        <v>0</v>
      </c>
      <c r="N136" s="129"/>
      <c r="O136" s="54">
        <f t="shared" si="51"/>
        <v>0</v>
      </c>
      <c r="P136" s="54">
        <f t="shared" si="52"/>
        <v>0</v>
      </c>
    </row>
    <row r="137" spans="2:16" ht="12.5">
      <c r="B137" s="7" t="str">
        <f t="shared" si="36"/>
        <v/>
      </c>
      <c r="C137" s="50">
        <f>IF(D93="","-",+C136+1)</f>
        <v>2054</v>
      </c>
      <c r="D137" s="12">
        <f>IF(F136+SUM(E$99:E136)=D$92,F136,D$92-SUM(E$99:E136))</f>
        <v>1285977.1652443279</v>
      </c>
      <c r="E137" s="377">
        <f>IF(+J96&lt;F136,J96,D137)</f>
        <v>213215.06818181818</v>
      </c>
      <c r="F137" s="55">
        <f t="shared" si="47"/>
        <v>1072762.0970625097</v>
      </c>
      <c r="G137" s="55">
        <f t="shared" si="48"/>
        <v>1179369.6311534187</v>
      </c>
      <c r="H137" s="379">
        <f t="shared" si="45"/>
        <v>360077.6517409248</v>
      </c>
      <c r="I137" s="398">
        <f t="shared" si="46"/>
        <v>360077.6517409248</v>
      </c>
      <c r="J137" s="54">
        <f t="shared" si="49"/>
        <v>0</v>
      </c>
      <c r="K137" s="54"/>
      <c r="L137" s="129"/>
      <c r="M137" s="54">
        <f t="shared" si="50"/>
        <v>0</v>
      </c>
      <c r="N137" s="129"/>
      <c r="O137" s="54">
        <f t="shared" si="51"/>
        <v>0</v>
      </c>
      <c r="P137" s="54">
        <f t="shared" si="52"/>
        <v>0</v>
      </c>
    </row>
    <row r="138" spans="2:16" ht="12.5">
      <c r="B138" s="7" t="str">
        <f t="shared" si="36"/>
        <v/>
      </c>
      <c r="C138" s="50">
        <f>IF(D93="","-",+C137+1)</f>
        <v>2055</v>
      </c>
      <c r="D138" s="12">
        <f>IF(F137+SUM(E$99:E137)=D$92,F137,D$92-SUM(E$99:E137))</f>
        <v>1072762.0970625097</v>
      </c>
      <c r="E138" s="377">
        <f>IF(+J96&lt;F137,J96,D138)</f>
        <v>213215.06818181818</v>
      </c>
      <c r="F138" s="55">
        <f t="shared" si="47"/>
        <v>859547.02888069162</v>
      </c>
      <c r="G138" s="55">
        <f t="shared" si="48"/>
        <v>966154.56297160068</v>
      </c>
      <c r="H138" s="379">
        <f t="shared" si="45"/>
        <v>333526.75968828768</v>
      </c>
      <c r="I138" s="398">
        <f t="shared" si="46"/>
        <v>333526.75968828768</v>
      </c>
      <c r="J138" s="54">
        <f t="shared" si="49"/>
        <v>0</v>
      </c>
      <c r="K138" s="54"/>
      <c r="L138" s="129"/>
      <c r="M138" s="54">
        <f t="shared" si="50"/>
        <v>0</v>
      </c>
      <c r="N138" s="129"/>
      <c r="O138" s="54">
        <f t="shared" si="51"/>
        <v>0</v>
      </c>
      <c r="P138" s="54">
        <f t="shared" si="52"/>
        <v>0</v>
      </c>
    </row>
    <row r="139" spans="2:16" ht="12.5">
      <c r="B139" s="7" t="str">
        <f t="shared" si="36"/>
        <v/>
      </c>
      <c r="C139" s="50">
        <f>IF(D93="","-",+C138+1)</f>
        <v>2056</v>
      </c>
      <c r="D139" s="12">
        <f>IF(F138+SUM(E$99:E138)=D$92,F138,D$92-SUM(E$99:E138))</f>
        <v>859547.02888069162</v>
      </c>
      <c r="E139" s="377">
        <f>IF(+J96&lt;F138,J96,D139)</f>
        <v>213215.06818181818</v>
      </c>
      <c r="F139" s="55">
        <f t="shared" si="47"/>
        <v>646331.9606988735</v>
      </c>
      <c r="G139" s="55">
        <f t="shared" si="48"/>
        <v>752939.49478978256</v>
      </c>
      <c r="H139" s="379">
        <f t="shared" si="45"/>
        <v>306975.86763565056</v>
      </c>
      <c r="I139" s="398">
        <f t="shared" si="46"/>
        <v>306975.86763565056</v>
      </c>
      <c r="J139" s="54">
        <f t="shared" si="49"/>
        <v>0</v>
      </c>
      <c r="K139" s="54"/>
      <c r="L139" s="129"/>
      <c r="M139" s="54">
        <f t="shared" si="50"/>
        <v>0</v>
      </c>
      <c r="N139" s="129"/>
      <c r="O139" s="54">
        <f t="shared" si="51"/>
        <v>0</v>
      </c>
      <c r="P139" s="54">
        <f t="shared" si="52"/>
        <v>0</v>
      </c>
    </row>
    <row r="140" spans="2:16" ht="12.5">
      <c r="B140" s="7" t="str">
        <f t="shared" si="36"/>
        <v/>
      </c>
      <c r="C140" s="50">
        <f>IF(D93="","-",+C139+1)</f>
        <v>2057</v>
      </c>
      <c r="D140" s="12">
        <f>IF(F139+SUM(E$99:E139)=D$92,F139,D$92-SUM(E$99:E139))</f>
        <v>646331.9606988735</v>
      </c>
      <c r="E140" s="377">
        <f>IF(+J96&lt;F139,J96,D140)</f>
        <v>213215.06818181818</v>
      </c>
      <c r="F140" s="55">
        <f t="shared" si="47"/>
        <v>433116.89251705533</v>
      </c>
      <c r="G140" s="55">
        <f t="shared" si="48"/>
        <v>539724.42660796444</v>
      </c>
      <c r="H140" s="379">
        <f t="shared" si="45"/>
        <v>280424.97558301344</v>
      </c>
      <c r="I140" s="398">
        <f t="shared" si="46"/>
        <v>280424.97558301344</v>
      </c>
      <c r="J140" s="54">
        <f t="shared" si="49"/>
        <v>0</v>
      </c>
      <c r="K140" s="54"/>
      <c r="L140" s="129"/>
      <c r="M140" s="54">
        <f t="shared" si="50"/>
        <v>0</v>
      </c>
      <c r="N140" s="129"/>
      <c r="O140" s="54">
        <f t="shared" si="51"/>
        <v>0</v>
      </c>
      <c r="P140" s="54">
        <f t="shared" si="52"/>
        <v>0</v>
      </c>
    </row>
    <row r="141" spans="2:16" ht="12.5">
      <c r="B141" s="7" t="str">
        <f t="shared" si="36"/>
        <v/>
      </c>
      <c r="C141" s="50">
        <f>IF(D93="","-",+C140+1)</f>
        <v>2058</v>
      </c>
      <c r="D141" s="12">
        <f>IF(F140+SUM(E$99:E140)=D$92,F140,D$92-SUM(E$99:E140))</f>
        <v>433116.89251705533</v>
      </c>
      <c r="E141" s="377">
        <f>IF(+J96&lt;F140,J96,D141)</f>
        <v>213215.06818181818</v>
      </c>
      <c r="F141" s="55">
        <f t="shared" si="47"/>
        <v>219901.82433523715</v>
      </c>
      <c r="G141" s="55">
        <f t="shared" si="48"/>
        <v>326509.35842614621</v>
      </c>
      <c r="H141" s="379">
        <f t="shared" si="45"/>
        <v>253874.08353037632</v>
      </c>
      <c r="I141" s="398">
        <f t="shared" si="46"/>
        <v>253874.08353037632</v>
      </c>
      <c r="J141" s="54">
        <f t="shared" si="49"/>
        <v>0</v>
      </c>
      <c r="K141" s="54"/>
      <c r="L141" s="129"/>
      <c r="M141" s="54">
        <f t="shared" si="50"/>
        <v>0</v>
      </c>
      <c r="N141" s="129"/>
      <c r="O141" s="54">
        <f t="shared" si="51"/>
        <v>0</v>
      </c>
      <c r="P141" s="54">
        <f t="shared" si="52"/>
        <v>0</v>
      </c>
    </row>
    <row r="142" spans="2:16" ht="12.5">
      <c r="B142" s="7" t="str">
        <f t="shared" si="36"/>
        <v/>
      </c>
      <c r="C142" s="50">
        <f>IF(D93="","-",+C141+1)</f>
        <v>2059</v>
      </c>
      <c r="D142" s="12">
        <f>IF(F141+SUM(E$99:E141)=D$92,F141,D$92-SUM(E$99:E141))</f>
        <v>219901.82433523715</v>
      </c>
      <c r="E142" s="377">
        <f>IF(+J96&lt;F141,J96,D142)</f>
        <v>213215.06818181818</v>
      </c>
      <c r="F142" s="55">
        <f t="shared" si="47"/>
        <v>6686.7561534189736</v>
      </c>
      <c r="G142" s="55">
        <f t="shared" si="48"/>
        <v>113294.29024432806</v>
      </c>
      <c r="H142" s="379">
        <f t="shared" si="45"/>
        <v>227323.19147773919</v>
      </c>
      <c r="I142" s="398">
        <f t="shared" si="46"/>
        <v>227323.19147773919</v>
      </c>
      <c r="J142" s="54">
        <f t="shared" si="49"/>
        <v>0</v>
      </c>
      <c r="K142" s="54"/>
      <c r="L142" s="129"/>
      <c r="M142" s="54">
        <f t="shared" si="50"/>
        <v>0</v>
      </c>
      <c r="N142" s="129"/>
      <c r="O142" s="54">
        <f t="shared" si="51"/>
        <v>0</v>
      </c>
      <c r="P142" s="54">
        <f t="shared" si="52"/>
        <v>0</v>
      </c>
    </row>
    <row r="143" spans="2:16" ht="12.5">
      <c r="B143" s="7" t="str">
        <f t="shared" si="36"/>
        <v/>
      </c>
      <c r="C143" s="50">
        <f>IF(D93="","-",+C142+1)</f>
        <v>2060</v>
      </c>
      <c r="D143" s="12">
        <f>IF(F142+SUM(E$99:E142)=D$92,F142,D$92-SUM(E$99:E142))</f>
        <v>6686.7561534189736</v>
      </c>
      <c r="E143" s="377">
        <f>IF(+J96&lt;F142,J96,D143)</f>
        <v>6686.7561534189736</v>
      </c>
      <c r="F143" s="55">
        <f t="shared" si="47"/>
        <v>0</v>
      </c>
      <c r="G143" s="55">
        <f t="shared" si="48"/>
        <v>3343.3780767094868</v>
      </c>
      <c r="H143" s="379">
        <f t="shared" si="45"/>
        <v>7103.0947882201926</v>
      </c>
      <c r="I143" s="398">
        <f t="shared" si="46"/>
        <v>7103.0947882201926</v>
      </c>
      <c r="J143" s="54">
        <f t="shared" si="49"/>
        <v>0</v>
      </c>
      <c r="K143" s="54"/>
      <c r="L143" s="129"/>
      <c r="M143" s="54">
        <f t="shared" si="50"/>
        <v>0</v>
      </c>
      <c r="N143" s="129"/>
      <c r="O143" s="54">
        <f t="shared" si="51"/>
        <v>0</v>
      </c>
      <c r="P143" s="54">
        <f t="shared" si="52"/>
        <v>0</v>
      </c>
    </row>
    <row r="144" spans="2:16" ht="12.5">
      <c r="B144" s="7" t="str">
        <f t="shared" si="36"/>
        <v/>
      </c>
      <c r="C144" s="50">
        <f>IF(D93="","-",+C143+1)</f>
        <v>2061</v>
      </c>
      <c r="D144" s="12">
        <f>IF(F143+SUM(E$99:E143)=D$92,F143,D$92-SUM(E$99:E143))</f>
        <v>0</v>
      </c>
      <c r="E144" s="377">
        <f>IF(+J96&lt;F143,J96,D144)</f>
        <v>0</v>
      </c>
      <c r="F144" s="55">
        <f t="shared" si="47"/>
        <v>0</v>
      </c>
      <c r="G144" s="55">
        <f t="shared" si="48"/>
        <v>0</v>
      </c>
      <c r="H144" s="379">
        <f t="shared" si="45"/>
        <v>0</v>
      </c>
      <c r="I144" s="398">
        <f t="shared" si="46"/>
        <v>0</v>
      </c>
      <c r="J144" s="54">
        <f t="shared" si="49"/>
        <v>0</v>
      </c>
      <c r="K144" s="54"/>
      <c r="L144" s="129"/>
      <c r="M144" s="54">
        <f t="shared" si="50"/>
        <v>0</v>
      </c>
      <c r="N144" s="129"/>
      <c r="O144" s="54">
        <f t="shared" si="51"/>
        <v>0</v>
      </c>
      <c r="P144" s="54">
        <f t="shared" si="52"/>
        <v>0</v>
      </c>
    </row>
    <row r="145" spans="2:16" ht="12.5">
      <c r="B145" s="7" t="str">
        <f t="shared" si="36"/>
        <v/>
      </c>
      <c r="C145" s="50">
        <f>IF(D93="","-",+C144+1)</f>
        <v>2062</v>
      </c>
      <c r="D145" s="12">
        <f>IF(F144+SUM(E$99:E144)=D$92,F144,D$92-SUM(E$99:E144))</f>
        <v>0</v>
      </c>
      <c r="E145" s="377">
        <f>IF(+J96&lt;F144,J96,D145)</f>
        <v>0</v>
      </c>
      <c r="F145" s="55">
        <f t="shared" si="47"/>
        <v>0</v>
      </c>
      <c r="G145" s="55">
        <f t="shared" si="48"/>
        <v>0</v>
      </c>
      <c r="H145" s="379">
        <f t="shared" si="45"/>
        <v>0</v>
      </c>
      <c r="I145" s="398">
        <f t="shared" si="46"/>
        <v>0</v>
      </c>
      <c r="J145" s="54">
        <f t="shared" si="49"/>
        <v>0</v>
      </c>
      <c r="K145" s="54"/>
      <c r="L145" s="129"/>
      <c r="M145" s="54">
        <f t="shared" si="50"/>
        <v>0</v>
      </c>
      <c r="N145" s="129"/>
      <c r="O145" s="54">
        <f t="shared" si="51"/>
        <v>0</v>
      </c>
      <c r="P145" s="54">
        <f t="shared" si="52"/>
        <v>0</v>
      </c>
    </row>
    <row r="146" spans="2:16" ht="12.5">
      <c r="B146" s="7" t="str">
        <f t="shared" si="36"/>
        <v/>
      </c>
      <c r="C146" s="50">
        <f>IF(D93="","-",+C145+1)</f>
        <v>2063</v>
      </c>
      <c r="D146" s="12">
        <f>IF(F145+SUM(E$99:E145)=D$92,F145,D$92-SUM(E$99:E145))</f>
        <v>0</v>
      </c>
      <c r="E146" s="377">
        <f>IF(+J96&lt;F145,J96,D146)</f>
        <v>0</v>
      </c>
      <c r="F146" s="55">
        <f t="shared" si="47"/>
        <v>0</v>
      </c>
      <c r="G146" s="55">
        <f t="shared" si="48"/>
        <v>0</v>
      </c>
      <c r="H146" s="379">
        <f t="shared" si="45"/>
        <v>0</v>
      </c>
      <c r="I146" s="398">
        <f t="shared" si="46"/>
        <v>0</v>
      </c>
      <c r="J146" s="54">
        <f t="shared" si="49"/>
        <v>0</v>
      </c>
      <c r="K146" s="54"/>
      <c r="L146" s="129"/>
      <c r="M146" s="54">
        <f t="shared" si="50"/>
        <v>0</v>
      </c>
      <c r="N146" s="129"/>
      <c r="O146" s="54">
        <f t="shared" si="51"/>
        <v>0</v>
      </c>
      <c r="P146" s="54">
        <f t="shared" si="52"/>
        <v>0</v>
      </c>
    </row>
    <row r="147" spans="2:16" ht="12.5">
      <c r="B147" s="7" t="str">
        <f t="shared" si="36"/>
        <v/>
      </c>
      <c r="C147" s="50">
        <f>IF(D93="","-",+C146+1)</f>
        <v>2064</v>
      </c>
      <c r="D147" s="12">
        <f>IF(F146+SUM(E$99:E146)=D$92,F146,D$92-SUM(E$99:E146))</f>
        <v>0</v>
      </c>
      <c r="E147" s="377">
        <f>IF(+J96&lt;F146,J96,D147)</f>
        <v>0</v>
      </c>
      <c r="F147" s="55">
        <f t="shared" si="47"/>
        <v>0</v>
      </c>
      <c r="G147" s="55">
        <f t="shared" si="48"/>
        <v>0</v>
      </c>
      <c r="H147" s="379">
        <f t="shared" si="45"/>
        <v>0</v>
      </c>
      <c r="I147" s="398">
        <f t="shared" si="46"/>
        <v>0</v>
      </c>
      <c r="J147" s="54">
        <f t="shared" si="49"/>
        <v>0</v>
      </c>
      <c r="K147" s="54"/>
      <c r="L147" s="129"/>
      <c r="M147" s="54">
        <f t="shared" si="50"/>
        <v>0</v>
      </c>
      <c r="N147" s="129"/>
      <c r="O147" s="54">
        <f t="shared" si="51"/>
        <v>0</v>
      </c>
      <c r="P147" s="54">
        <f t="shared" si="52"/>
        <v>0</v>
      </c>
    </row>
    <row r="148" spans="2:16" ht="12.5">
      <c r="B148" s="7" t="str">
        <f t="shared" si="36"/>
        <v/>
      </c>
      <c r="C148" s="50">
        <f>IF(D93="","-",+C147+1)</f>
        <v>2065</v>
      </c>
      <c r="D148" s="12">
        <f>IF(F147+SUM(E$99:E147)=D$92,F147,D$92-SUM(E$99:E147))</f>
        <v>0</v>
      </c>
      <c r="E148" s="377">
        <f>IF(+J96&lt;F147,J96,D148)</f>
        <v>0</v>
      </c>
      <c r="F148" s="55">
        <f t="shared" si="47"/>
        <v>0</v>
      </c>
      <c r="G148" s="55">
        <f t="shared" si="48"/>
        <v>0</v>
      </c>
      <c r="H148" s="379">
        <f t="shared" si="45"/>
        <v>0</v>
      </c>
      <c r="I148" s="398">
        <f t="shared" si="46"/>
        <v>0</v>
      </c>
      <c r="J148" s="54">
        <f t="shared" si="49"/>
        <v>0</v>
      </c>
      <c r="K148" s="54"/>
      <c r="L148" s="129"/>
      <c r="M148" s="54">
        <f t="shared" si="50"/>
        <v>0</v>
      </c>
      <c r="N148" s="129"/>
      <c r="O148" s="54">
        <f t="shared" si="51"/>
        <v>0</v>
      </c>
      <c r="P148" s="54">
        <f t="shared" si="52"/>
        <v>0</v>
      </c>
    </row>
    <row r="149" spans="2:16" ht="12.5">
      <c r="B149" s="7" t="str">
        <f t="shared" si="36"/>
        <v/>
      </c>
      <c r="C149" s="50">
        <f>IF(D93="","-",+C148+1)</f>
        <v>2066</v>
      </c>
      <c r="D149" s="12">
        <f>IF(F148+SUM(E$99:E148)=D$92,F148,D$92-SUM(E$99:E148))</f>
        <v>0</v>
      </c>
      <c r="E149" s="377">
        <f>IF(+J96&lt;F148,J96,D149)</f>
        <v>0</v>
      </c>
      <c r="F149" s="55">
        <f t="shared" si="47"/>
        <v>0</v>
      </c>
      <c r="G149" s="55">
        <f t="shared" si="48"/>
        <v>0</v>
      </c>
      <c r="H149" s="379">
        <f t="shared" si="45"/>
        <v>0</v>
      </c>
      <c r="I149" s="398">
        <f t="shared" si="46"/>
        <v>0</v>
      </c>
      <c r="J149" s="54">
        <f t="shared" si="49"/>
        <v>0</v>
      </c>
      <c r="K149" s="54"/>
      <c r="L149" s="129"/>
      <c r="M149" s="54">
        <f t="shared" si="50"/>
        <v>0</v>
      </c>
      <c r="N149" s="129"/>
      <c r="O149" s="54">
        <f t="shared" si="51"/>
        <v>0</v>
      </c>
      <c r="P149" s="54">
        <f t="shared" si="52"/>
        <v>0</v>
      </c>
    </row>
    <row r="150" spans="2:16" ht="12.5">
      <c r="B150" s="7" t="str">
        <f t="shared" si="36"/>
        <v/>
      </c>
      <c r="C150" s="50">
        <f>IF(D93="","-",+C149+1)</f>
        <v>2067</v>
      </c>
      <c r="D150" s="12">
        <f>IF(F149+SUM(E$99:E149)=D$92,F149,D$92-SUM(E$99:E149))</f>
        <v>0</v>
      </c>
      <c r="E150" s="377">
        <f>IF(+J96&lt;F149,J96,D150)</f>
        <v>0</v>
      </c>
      <c r="F150" s="55">
        <f t="shared" si="47"/>
        <v>0</v>
      </c>
      <c r="G150" s="55">
        <f t="shared" si="48"/>
        <v>0</v>
      </c>
      <c r="H150" s="379">
        <f t="shared" si="45"/>
        <v>0</v>
      </c>
      <c r="I150" s="398">
        <f t="shared" si="46"/>
        <v>0</v>
      </c>
      <c r="J150" s="54">
        <f t="shared" si="49"/>
        <v>0</v>
      </c>
      <c r="K150" s="54"/>
      <c r="L150" s="129"/>
      <c r="M150" s="54">
        <f t="shared" si="50"/>
        <v>0</v>
      </c>
      <c r="N150" s="129"/>
      <c r="O150" s="54">
        <f t="shared" si="51"/>
        <v>0</v>
      </c>
      <c r="P150" s="54">
        <f t="shared" si="52"/>
        <v>0</v>
      </c>
    </row>
    <row r="151" spans="2:16" ht="12.5">
      <c r="B151" s="7" t="str">
        <f t="shared" si="36"/>
        <v/>
      </c>
      <c r="C151" s="50">
        <f>IF(D93="","-",+C150+1)</f>
        <v>2068</v>
      </c>
      <c r="D151" s="12">
        <f>IF(F150+SUM(E$99:E150)=D$92,F150,D$92-SUM(E$99:E150))</f>
        <v>0</v>
      </c>
      <c r="E151" s="377">
        <f>IF(+J96&lt;F150,J96,D151)</f>
        <v>0</v>
      </c>
      <c r="F151" s="55">
        <f t="shared" si="47"/>
        <v>0</v>
      </c>
      <c r="G151" s="55">
        <f t="shared" si="48"/>
        <v>0</v>
      </c>
      <c r="H151" s="379">
        <f t="shared" si="45"/>
        <v>0</v>
      </c>
      <c r="I151" s="398">
        <f t="shared" si="46"/>
        <v>0</v>
      </c>
      <c r="J151" s="54">
        <f t="shared" si="49"/>
        <v>0</v>
      </c>
      <c r="K151" s="54"/>
      <c r="L151" s="129"/>
      <c r="M151" s="54">
        <f t="shared" si="50"/>
        <v>0</v>
      </c>
      <c r="N151" s="129"/>
      <c r="O151" s="54">
        <f t="shared" si="51"/>
        <v>0</v>
      </c>
      <c r="P151" s="54">
        <f t="shared" si="52"/>
        <v>0</v>
      </c>
    </row>
    <row r="152" spans="2:16" ht="12.5">
      <c r="B152" s="7" t="str">
        <f t="shared" si="36"/>
        <v/>
      </c>
      <c r="C152" s="50">
        <f>IF(D93="","-",+C151+1)</f>
        <v>2069</v>
      </c>
      <c r="D152" s="12">
        <f>IF(F151+SUM(E$99:E151)=D$92,F151,D$92-SUM(E$99:E151))</f>
        <v>0</v>
      </c>
      <c r="E152" s="377">
        <f>IF(+J96&lt;F151,J96,D152)</f>
        <v>0</v>
      </c>
      <c r="F152" s="55">
        <f t="shared" si="47"/>
        <v>0</v>
      </c>
      <c r="G152" s="55">
        <f t="shared" si="48"/>
        <v>0</v>
      </c>
      <c r="H152" s="379">
        <f t="shared" si="45"/>
        <v>0</v>
      </c>
      <c r="I152" s="398">
        <f t="shared" si="46"/>
        <v>0</v>
      </c>
      <c r="J152" s="54">
        <f t="shared" si="49"/>
        <v>0</v>
      </c>
      <c r="K152" s="54"/>
      <c r="L152" s="129"/>
      <c r="M152" s="54">
        <f t="shared" si="50"/>
        <v>0</v>
      </c>
      <c r="N152" s="129"/>
      <c r="O152" s="54">
        <f t="shared" si="51"/>
        <v>0</v>
      </c>
      <c r="P152" s="54">
        <f t="shared" si="52"/>
        <v>0</v>
      </c>
    </row>
    <row r="153" spans="2:16" ht="12.5">
      <c r="B153" s="7" t="str">
        <f t="shared" si="36"/>
        <v/>
      </c>
      <c r="C153" s="50">
        <f>IF(D93="","-",+C152+1)</f>
        <v>2070</v>
      </c>
      <c r="D153" s="12">
        <f>IF(F152+SUM(E$99:E152)=D$92,F152,D$92-SUM(E$99:E152))</f>
        <v>0</v>
      </c>
      <c r="E153" s="377">
        <f>IF(+J96&lt;F152,J96,D153)</f>
        <v>0</v>
      </c>
      <c r="F153" s="55">
        <f t="shared" si="47"/>
        <v>0</v>
      </c>
      <c r="G153" s="55">
        <f t="shared" si="48"/>
        <v>0</v>
      </c>
      <c r="H153" s="379">
        <f t="shared" si="45"/>
        <v>0</v>
      </c>
      <c r="I153" s="398">
        <f t="shared" si="46"/>
        <v>0</v>
      </c>
      <c r="J153" s="54">
        <f t="shared" si="49"/>
        <v>0</v>
      </c>
      <c r="K153" s="54"/>
      <c r="L153" s="129"/>
      <c r="M153" s="54">
        <f t="shared" si="50"/>
        <v>0</v>
      </c>
      <c r="N153" s="129"/>
      <c r="O153" s="54">
        <f t="shared" si="51"/>
        <v>0</v>
      </c>
      <c r="P153" s="54">
        <f t="shared" si="52"/>
        <v>0</v>
      </c>
    </row>
    <row r="154" spans="2:16" ht="13" thickBot="1">
      <c r="B154" s="7" t="str">
        <f t="shared" si="36"/>
        <v/>
      </c>
      <c r="C154" s="59">
        <f>IF(D93="","-",+C153+1)</f>
        <v>2071</v>
      </c>
      <c r="D154" s="84">
        <f>IF(F153+SUM(E$99:E153)=D$92,F153,D$92-SUM(E$99:E153))</f>
        <v>0</v>
      </c>
      <c r="E154" s="380">
        <f>IF(+J96&lt;F153,J96,D154)</f>
        <v>0</v>
      </c>
      <c r="F154" s="60">
        <f t="shared" si="47"/>
        <v>0</v>
      </c>
      <c r="G154" s="60">
        <f t="shared" si="48"/>
        <v>0</v>
      </c>
      <c r="H154" s="381">
        <f t="shared" si="45"/>
        <v>0</v>
      </c>
      <c r="I154" s="399">
        <f t="shared" si="46"/>
        <v>0</v>
      </c>
      <c r="J154" s="64">
        <f t="shared" si="49"/>
        <v>0</v>
      </c>
      <c r="K154" s="54"/>
      <c r="L154" s="130"/>
      <c r="M154" s="64">
        <f t="shared" si="50"/>
        <v>0</v>
      </c>
      <c r="N154" s="130"/>
      <c r="O154" s="64">
        <f t="shared" si="51"/>
        <v>0</v>
      </c>
      <c r="P154" s="64">
        <f t="shared" si="52"/>
        <v>0</v>
      </c>
    </row>
    <row r="155" spans="2:16" ht="12.5">
      <c r="C155" s="12" t="s">
        <v>78</v>
      </c>
      <c r="D155" s="292"/>
      <c r="E155" s="292">
        <f>SUM(E99:E154)</f>
        <v>9381463.0000000019</v>
      </c>
      <c r="F155" s="292"/>
      <c r="G155" s="292"/>
      <c r="H155" s="292">
        <f>SUM(H99:H154)</f>
        <v>33935303.701485358</v>
      </c>
      <c r="I155" s="292">
        <f>SUM(I99:I154)</f>
        <v>33935303.701485358</v>
      </c>
      <c r="J155" s="292">
        <f>SUM(J99:J154)</f>
        <v>0</v>
      </c>
      <c r="K155" s="292"/>
      <c r="L155" s="292"/>
      <c r="M155" s="292"/>
      <c r="N155" s="292"/>
      <c r="O155" s="292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</row>
    <row r="157" spans="2:16" ht="12.5">
      <c r="C157" s="85"/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</row>
    <row r="159" spans="2:16" ht="13">
      <c r="C159" s="25" t="s">
        <v>79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47" priority="1" stopIfTrue="1" operator="equal">
      <formula>$I$10</formula>
    </cfRule>
  </conditionalFormatting>
  <conditionalFormatting sqref="C99:C154">
    <cfRule type="cellIs" dxfId="4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105"/>
  <dimension ref="A1:P162"/>
  <sheetViews>
    <sheetView zoomScaleNormal="100" zoomScaleSheetLayoutView="80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56 of 77</v>
      </c>
    </row>
    <row r="2" spans="1:16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/>
      <c r="P3" s="97">
        <v>1</v>
      </c>
    </row>
    <row r="4" spans="1:16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6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180931.48803632683</v>
      </c>
      <c r="P5" s="1"/>
    </row>
    <row r="6" spans="1:16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180931.48803632683</v>
      </c>
      <c r="O6" s="1"/>
      <c r="P6" s="1"/>
    </row>
    <row r="7" spans="1:16" ht="13.5" thickBot="1">
      <c r="C7" s="25" t="s">
        <v>48</v>
      </c>
      <c r="D7" s="90" t="s">
        <v>357</v>
      </c>
      <c r="E7" s="405"/>
      <c r="F7" s="1"/>
      <c r="G7" s="1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358</v>
      </c>
      <c r="E9" s="435" t="s">
        <v>401</v>
      </c>
      <c r="F9" s="31"/>
      <c r="G9" s="461" t="s">
        <v>570</v>
      </c>
      <c r="H9" s="31"/>
      <c r="I9" s="32"/>
      <c r="J9" s="33"/>
      <c r="P9" s="1"/>
    </row>
    <row r="10" spans="1:16" ht="13">
      <c r="C10" s="34" t="s">
        <v>51</v>
      </c>
      <c r="D10" s="362">
        <v>1558180.6099999999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6" ht="12.5">
      <c r="C11" s="34" t="s">
        <v>54</v>
      </c>
      <c r="D11" s="37">
        <v>2016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2">
        <v>9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38004.405121951218</v>
      </c>
      <c r="J14" s="292"/>
      <c r="K14" s="292"/>
      <c r="L14" s="292"/>
      <c r="M14" s="292"/>
      <c r="N14" s="292"/>
      <c r="O14" s="1"/>
      <c r="P14" s="1"/>
    </row>
    <row r="15" spans="1:16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42" t="s">
        <v>68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2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2016</v>
      </c>
      <c r="D17" s="430">
        <v>1111302</v>
      </c>
      <c r="E17" s="429">
        <v>13229.785714285714</v>
      </c>
      <c r="F17" s="430">
        <v>1098072.2142857143</v>
      </c>
      <c r="G17" s="429">
        <v>156066.99191753985</v>
      </c>
      <c r="H17" s="437">
        <v>156066.99191753985</v>
      </c>
      <c r="I17" s="52">
        <f t="shared" ref="I17:I72" si="0">H17-G17</f>
        <v>0</v>
      </c>
      <c r="J17" s="52"/>
      <c r="K17" s="112">
        <f t="shared" ref="K17:K22" si="1">+G17</f>
        <v>156066.99191753985</v>
      </c>
      <c r="L17" s="53">
        <f t="shared" ref="L17:L72" si="2">IF(K17&lt;&gt;0,+G17-K17,0)</f>
        <v>0</v>
      </c>
      <c r="M17" s="112">
        <f t="shared" ref="M17:M22" si="3">+H17</f>
        <v>156066.99191753985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2017</v>
      </c>
      <c r="D18" s="430">
        <v>1543391.2142857143</v>
      </c>
      <c r="E18" s="429">
        <v>36200.488372093023</v>
      </c>
      <c r="F18" s="430">
        <v>1507190.7259136213</v>
      </c>
      <c r="G18" s="429">
        <v>225172.65115998022</v>
      </c>
      <c r="H18" s="437">
        <v>225172.65115998022</v>
      </c>
      <c r="I18" s="52">
        <f t="shared" si="0"/>
        <v>0</v>
      </c>
      <c r="J18" s="52"/>
      <c r="K18" s="113">
        <f t="shared" si="1"/>
        <v>225172.65115998022</v>
      </c>
      <c r="L18" s="54">
        <f t="shared" ref="L18:L23" si="6">IF(K18&lt;&gt;0,+G18-K18,0)</f>
        <v>0</v>
      </c>
      <c r="M18" s="113">
        <f t="shared" si="3"/>
        <v>225172.65115998022</v>
      </c>
      <c r="N18" s="54">
        <f>IF(M18&lt;&gt;0,+H18-M18,0)</f>
        <v>0</v>
      </c>
      <c r="O18" s="54">
        <f>+N18-L18</f>
        <v>0</v>
      </c>
      <c r="P18" s="1"/>
    </row>
    <row r="19" spans="2:16" ht="12.5">
      <c r="B19" s="7" t="str">
        <f>IF(D19=F18,"","IU")</f>
        <v/>
      </c>
      <c r="C19" s="50">
        <f>IF(D11="","-",+C18+1)</f>
        <v>2018</v>
      </c>
      <c r="D19" s="430">
        <v>1507190.7259136213</v>
      </c>
      <c r="E19" s="429">
        <v>37966.365853658535</v>
      </c>
      <c r="F19" s="430">
        <v>1469224.3600599626</v>
      </c>
      <c r="G19" s="429">
        <v>227108.76254780369</v>
      </c>
      <c r="H19" s="437">
        <v>227108.76254780369</v>
      </c>
      <c r="I19" s="52">
        <f t="shared" si="0"/>
        <v>0</v>
      </c>
      <c r="J19" s="52"/>
      <c r="K19" s="113">
        <f t="shared" si="1"/>
        <v>227108.76254780369</v>
      </c>
      <c r="L19" s="54">
        <f t="shared" si="6"/>
        <v>0</v>
      </c>
      <c r="M19" s="113">
        <f t="shared" si="3"/>
        <v>227108.76254780369</v>
      </c>
      <c r="N19" s="54">
        <f>IF(M19&lt;&gt;0,+H19-M19,0)</f>
        <v>0</v>
      </c>
      <c r="O19" s="54">
        <f>+N19-L19</f>
        <v>0</v>
      </c>
      <c r="P19" s="1"/>
    </row>
    <row r="20" spans="2:16" ht="12.5">
      <c r="B20" s="7" t="str">
        <f t="shared" ref="B20:B72" si="7">IF(D20=F19,"","IU")</f>
        <v/>
      </c>
      <c r="C20" s="50">
        <f>IF(D11="","-",+C19+1)</f>
        <v>2019</v>
      </c>
      <c r="D20" s="430">
        <v>1469224.3600599626</v>
      </c>
      <c r="E20" s="429">
        <v>37966.365853658535</v>
      </c>
      <c r="F20" s="430">
        <v>1431257.994206304</v>
      </c>
      <c r="G20" s="429">
        <v>222283.46149005229</v>
      </c>
      <c r="H20" s="437">
        <v>222283.46149005229</v>
      </c>
      <c r="I20" s="52">
        <f t="shared" si="0"/>
        <v>0</v>
      </c>
      <c r="J20" s="52"/>
      <c r="K20" s="113">
        <f t="shared" si="1"/>
        <v>222283.46149005229</v>
      </c>
      <c r="L20" s="54">
        <f t="shared" si="6"/>
        <v>0</v>
      </c>
      <c r="M20" s="113">
        <f t="shared" si="3"/>
        <v>222283.46149005229</v>
      </c>
      <c r="N20" s="54">
        <f t="shared" si="4"/>
        <v>0</v>
      </c>
      <c r="O20" s="54">
        <f t="shared" si="5"/>
        <v>0</v>
      </c>
      <c r="P20" s="1"/>
    </row>
    <row r="21" spans="2:16" ht="12.5">
      <c r="B21" s="7" t="str">
        <f t="shared" si="7"/>
        <v/>
      </c>
      <c r="C21" s="50">
        <f>IF(D11="","-",+C20+1)</f>
        <v>2020</v>
      </c>
      <c r="D21" s="430">
        <v>1431257.994206304</v>
      </c>
      <c r="E21" s="429">
        <v>37966.365853658535</v>
      </c>
      <c r="F21" s="430">
        <v>1393291.6283526453</v>
      </c>
      <c r="G21" s="429">
        <v>182492.15165602544</v>
      </c>
      <c r="H21" s="437">
        <v>182492.15165602544</v>
      </c>
      <c r="I21" s="52">
        <f t="shared" si="0"/>
        <v>0</v>
      </c>
      <c r="J21" s="52"/>
      <c r="K21" s="113">
        <f t="shared" si="1"/>
        <v>182492.15165602544</v>
      </c>
      <c r="L21" s="54">
        <f t="shared" si="6"/>
        <v>0</v>
      </c>
      <c r="M21" s="113">
        <f t="shared" si="3"/>
        <v>182492.15165602544</v>
      </c>
      <c r="N21" s="54">
        <f t="shared" si="4"/>
        <v>0</v>
      </c>
      <c r="O21" s="54">
        <f t="shared" si="5"/>
        <v>0</v>
      </c>
      <c r="P21" s="1"/>
    </row>
    <row r="22" spans="2:16" ht="12.5">
      <c r="B22" s="7" t="str">
        <f t="shared" si="7"/>
        <v>IU</v>
      </c>
      <c r="C22" s="50">
        <f>IF(D11="","-",+C21+1)</f>
        <v>2021</v>
      </c>
      <c r="D22" s="430">
        <v>1396617.5058342111</v>
      </c>
      <c r="E22" s="429">
        <v>37099.547619047618</v>
      </c>
      <c r="F22" s="430">
        <v>1359517.9582151636</v>
      </c>
      <c r="G22" s="429">
        <v>183180.99059024267</v>
      </c>
      <c r="H22" s="437">
        <v>183180.99059024267</v>
      </c>
      <c r="I22" s="52">
        <f t="shared" si="0"/>
        <v>0</v>
      </c>
      <c r="J22" s="52"/>
      <c r="K22" s="113">
        <f t="shared" si="1"/>
        <v>183180.99059024267</v>
      </c>
      <c r="L22" s="54">
        <f t="shared" si="6"/>
        <v>0</v>
      </c>
      <c r="M22" s="113">
        <f t="shared" si="3"/>
        <v>183180.99059024267</v>
      </c>
      <c r="N22" s="54">
        <f t="shared" si="4"/>
        <v>0</v>
      </c>
      <c r="O22" s="54">
        <f t="shared" si="5"/>
        <v>0</v>
      </c>
      <c r="P22" s="1"/>
    </row>
    <row r="23" spans="2:16" ht="12.5">
      <c r="B23" s="7" t="str">
        <f t="shared" si="7"/>
        <v>IU</v>
      </c>
      <c r="C23" s="50">
        <f>IF(D11="","-",+C22+1)</f>
        <v>2022</v>
      </c>
      <c r="D23" s="430">
        <v>1357752.080733598</v>
      </c>
      <c r="E23" s="429">
        <v>37099.547619047618</v>
      </c>
      <c r="F23" s="430">
        <v>1320652.5331145504</v>
      </c>
      <c r="G23" s="429">
        <v>187684.94156484964</v>
      </c>
      <c r="H23" s="437">
        <v>187684.94156484964</v>
      </c>
      <c r="I23" s="52">
        <f t="shared" si="0"/>
        <v>0</v>
      </c>
      <c r="J23" s="52"/>
      <c r="K23" s="113">
        <f t="shared" ref="K23" si="8">+G23</f>
        <v>187684.94156484964</v>
      </c>
      <c r="L23" s="54">
        <f t="shared" si="6"/>
        <v>0</v>
      </c>
      <c r="M23" s="113">
        <f t="shared" ref="M23" si="9">+H23</f>
        <v>187684.94156484964</v>
      </c>
      <c r="N23" s="54">
        <f t="shared" si="4"/>
        <v>0</v>
      </c>
      <c r="O23" s="54">
        <f t="shared" si="5"/>
        <v>0</v>
      </c>
      <c r="P23" s="1"/>
    </row>
    <row r="24" spans="2:16" ht="12.5">
      <c r="B24" s="7" t="str">
        <f t="shared" si="7"/>
        <v>IU</v>
      </c>
      <c r="C24" s="50">
        <f>IF(D11="","-",+C23+1)</f>
        <v>2023</v>
      </c>
      <c r="D24" s="430">
        <v>1320652.1431145503</v>
      </c>
      <c r="E24" s="429">
        <v>37099.53833333333</v>
      </c>
      <c r="F24" s="430">
        <v>1283552.6047812169</v>
      </c>
      <c r="G24" s="429">
        <v>201589.94885481661</v>
      </c>
      <c r="H24" s="437">
        <v>201589.94885481661</v>
      </c>
      <c r="I24" s="52">
        <f t="shared" si="0"/>
        <v>0</v>
      </c>
      <c r="J24" s="52"/>
      <c r="K24" s="113">
        <f t="shared" ref="K24" si="10">+G24</f>
        <v>201589.94885481661</v>
      </c>
      <c r="L24" s="54">
        <f t="shared" ref="L24" si="11">IF(K24&lt;&gt;0,+G24-K24,0)</f>
        <v>0</v>
      </c>
      <c r="M24" s="113">
        <f t="shared" ref="M24" si="12">+H24</f>
        <v>201589.94885481661</v>
      </c>
      <c r="N24" s="54">
        <f t="shared" ref="N24" si="13">IF(M24&lt;&gt;0,+H24-M24,0)</f>
        <v>0</v>
      </c>
      <c r="O24" s="54">
        <f t="shared" ref="O24" si="14">+N24-L24</f>
        <v>0</v>
      </c>
      <c r="P24" s="1"/>
    </row>
    <row r="25" spans="2:16" ht="12.5">
      <c r="B25" s="7" t="str">
        <f t="shared" si="7"/>
        <v/>
      </c>
      <c r="C25" s="460">
        <f>IF(D11="","-",+C24+1)</f>
        <v>2024</v>
      </c>
      <c r="D25" s="430">
        <v>1283552.6047812169</v>
      </c>
      <c r="E25" s="429">
        <v>35413.195681818179</v>
      </c>
      <c r="F25" s="430">
        <v>1248139.4090993986</v>
      </c>
      <c r="G25" s="429">
        <v>186716.13800710742</v>
      </c>
      <c r="H25" s="437">
        <v>186716.13800710742</v>
      </c>
      <c r="I25" s="52">
        <f t="shared" si="0"/>
        <v>0</v>
      </c>
      <c r="J25" s="52"/>
      <c r="K25" s="113">
        <f t="shared" ref="K25" si="15">+G25</f>
        <v>186716.13800710742</v>
      </c>
      <c r="L25" s="54">
        <f t="shared" ref="L25" si="16">IF(K25&lt;&gt;0,+G25-K25,0)</f>
        <v>0</v>
      </c>
      <c r="M25" s="113">
        <f t="shared" ref="M25" si="17">+H25</f>
        <v>186716.13800710742</v>
      </c>
      <c r="N25" s="54">
        <f t="shared" ref="N25" si="18">IF(M25&lt;&gt;0,+H25-M25,0)</f>
        <v>0</v>
      </c>
      <c r="O25" s="54">
        <f t="shared" ref="O25" si="19">+N25-L25</f>
        <v>0</v>
      </c>
      <c r="P25" s="1"/>
    </row>
    <row r="26" spans="2:16" ht="13">
      <c r="B26" s="7" t="str">
        <f t="shared" si="7"/>
        <v/>
      </c>
      <c r="C26" s="459">
        <f>IF(D11="","-",+C25+1)</f>
        <v>2025</v>
      </c>
      <c r="D26" s="430">
        <v>1248139.4090993986</v>
      </c>
      <c r="E26" s="429">
        <v>36236.75837209302</v>
      </c>
      <c r="F26" s="430">
        <v>1211902.6507273056</v>
      </c>
      <c r="G26" s="429">
        <v>183502.47980883674</v>
      </c>
      <c r="H26" s="437">
        <v>183502.47980883674</v>
      </c>
      <c r="I26" s="52">
        <f t="shared" si="0"/>
        <v>0</v>
      </c>
      <c r="J26" s="52"/>
      <c r="K26" s="113">
        <f t="shared" ref="K26" si="20">+G26</f>
        <v>183502.47980883674</v>
      </c>
      <c r="L26" s="54">
        <f t="shared" ref="L26" si="21">IF(K26&lt;&gt;0,+G26-K26,0)</f>
        <v>0</v>
      </c>
      <c r="M26" s="113">
        <f t="shared" ref="M26" si="22">+H26</f>
        <v>183502.47980883674</v>
      </c>
      <c r="N26" s="54">
        <f t="shared" ref="N26" si="23">IF(M26&lt;&gt;0,+H26-M26,0)</f>
        <v>0</v>
      </c>
      <c r="O26" s="54">
        <f t="shared" ref="O26" si="24">+N26-L26</f>
        <v>0</v>
      </c>
      <c r="P26" s="1"/>
    </row>
    <row r="27" spans="2:16" ht="12.5">
      <c r="B27" s="7" t="str">
        <f t="shared" si="7"/>
        <v/>
      </c>
      <c r="C27" s="50">
        <f>IF(D11="","-",+C26+1)</f>
        <v>2026</v>
      </c>
      <c r="D27" s="55">
        <f>IF(F26+SUM(E$17:E26)=D$10,F26,D$10-SUM(E$17:E26))</f>
        <v>1211902.6507273056</v>
      </c>
      <c r="E27" s="377">
        <f>IF(+I14&lt;F26,I14,D27)</f>
        <v>38004.405121951218</v>
      </c>
      <c r="F27" s="55">
        <f t="shared" ref="F27:F72" si="25">+D27-E27</f>
        <v>1173898.2456053544</v>
      </c>
      <c r="G27" s="378">
        <f t="shared" ref="G27:G49" si="26">+I$12*((D27+F27)/2)+E27</f>
        <v>180931.48803632683</v>
      </c>
      <c r="H27" s="363">
        <f t="shared" ref="H27:H49" si="27">+I$13*((D27+F27)/2)+E27</f>
        <v>180931.48803632683</v>
      </c>
      <c r="I27" s="52">
        <f t="shared" si="0"/>
        <v>0</v>
      </c>
      <c r="J27" s="52"/>
      <c r="K27" s="129"/>
      <c r="L27" s="54">
        <f t="shared" si="2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7"/>
        <v/>
      </c>
      <c r="C28" s="50">
        <f>IF(D11="","-",+C27+1)</f>
        <v>2027</v>
      </c>
      <c r="D28" s="55">
        <f>IF(F27+SUM(E$17:E27)=D$10,F27,D$10-SUM(E$17:E27))</f>
        <v>1173898.2456053544</v>
      </c>
      <c r="E28" s="377">
        <f>IF(+I14&lt;F27,I14,D28)</f>
        <v>38004.405121951218</v>
      </c>
      <c r="F28" s="55">
        <f t="shared" si="25"/>
        <v>1135893.8404834033</v>
      </c>
      <c r="G28" s="378">
        <f t="shared" si="26"/>
        <v>176377.99929355184</v>
      </c>
      <c r="H28" s="363">
        <f t="shared" si="27"/>
        <v>176377.99929355184</v>
      </c>
      <c r="I28" s="52">
        <f t="shared" si="0"/>
        <v>0</v>
      </c>
      <c r="J28" s="52"/>
      <c r="K28" s="129"/>
      <c r="L28" s="54">
        <f t="shared" si="2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7"/>
        <v/>
      </c>
      <c r="C29" s="50">
        <f>IF(D11="","-",+C28+1)</f>
        <v>2028</v>
      </c>
      <c r="D29" s="55">
        <f>IF(F28+SUM(E$17:E28)=D$10,F28,D$10-SUM(E$17:E28))</f>
        <v>1135893.8404834033</v>
      </c>
      <c r="E29" s="377">
        <f>IF(+I14&lt;F28,I14,D29)</f>
        <v>38004.405121951218</v>
      </c>
      <c r="F29" s="55">
        <f t="shared" si="25"/>
        <v>1097889.4353614522</v>
      </c>
      <c r="G29" s="378">
        <f t="shared" si="26"/>
        <v>171824.51055077682</v>
      </c>
      <c r="H29" s="363">
        <f t="shared" si="27"/>
        <v>171824.51055077682</v>
      </c>
      <c r="I29" s="52">
        <f t="shared" si="0"/>
        <v>0</v>
      </c>
      <c r="J29" s="52"/>
      <c r="K29" s="129"/>
      <c r="L29" s="54">
        <f t="shared" si="2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7"/>
        <v/>
      </c>
      <c r="C30" s="50">
        <f>IF(D11="","-",+C29+1)</f>
        <v>2029</v>
      </c>
      <c r="D30" s="55">
        <f>IF(F29+SUM(E$17:E29)=D$10,F29,D$10-SUM(E$17:E29))</f>
        <v>1097889.4353614522</v>
      </c>
      <c r="E30" s="377">
        <f>IF(+I14&lt;F29,I14,D30)</f>
        <v>38004.405121951218</v>
      </c>
      <c r="F30" s="55">
        <f t="shared" si="25"/>
        <v>1059885.030239501</v>
      </c>
      <c r="G30" s="378">
        <f t="shared" si="26"/>
        <v>167271.02180800185</v>
      </c>
      <c r="H30" s="363">
        <f t="shared" si="27"/>
        <v>167271.02180800185</v>
      </c>
      <c r="I30" s="52">
        <f t="shared" si="0"/>
        <v>0</v>
      </c>
      <c r="J30" s="52"/>
      <c r="K30" s="129"/>
      <c r="L30" s="54">
        <f t="shared" si="2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7"/>
        <v/>
      </c>
      <c r="C31" s="50">
        <f>IF(D11="","-",+C30+1)</f>
        <v>2030</v>
      </c>
      <c r="D31" s="55">
        <f>IF(F30+SUM(E$17:E30)=D$10,F30,D$10-SUM(E$17:E30))</f>
        <v>1059885.030239501</v>
      </c>
      <c r="E31" s="377">
        <f>IF(+I14&lt;F30,I14,D31)</f>
        <v>38004.405121951218</v>
      </c>
      <c r="F31" s="55">
        <f t="shared" si="25"/>
        <v>1021880.6251175498</v>
      </c>
      <c r="G31" s="378">
        <f t="shared" si="26"/>
        <v>162717.53306522683</v>
      </c>
      <c r="H31" s="363">
        <f t="shared" si="27"/>
        <v>162717.53306522683</v>
      </c>
      <c r="I31" s="52">
        <f t="shared" si="0"/>
        <v>0</v>
      </c>
      <c r="J31" s="52"/>
      <c r="K31" s="129"/>
      <c r="L31" s="54">
        <f t="shared" si="2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7"/>
        <v/>
      </c>
      <c r="C32" s="50">
        <f>IF(D11="","-",+C31+1)</f>
        <v>2031</v>
      </c>
      <c r="D32" s="55">
        <f>IF(F31+SUM(E$17:E31)=D$10,F31,D$10-SUM(E$17:E31))</f>
        <v>1021880.6251175498</v>
      </c>
      <c r="E32" s="377">
        <f>IF(+I14&lt;F31,I14,D32)</f>
        <v>38004.405121951218</v>
      </c>
      <c r="F32" s="55">
        <f t="shared" si="25"/>
        <v>983876.21999559854</v>
      </c>
      <c r="G32" s="378">
        <f t="shared" si="26"/>
        <v>158164.04432245184</v>
      </c>
      <c r="H32" s="363">
        <f t="shared" si="27"/>
        <v>158164.04432245184</v>
      </c>
      <c r="I32" s="52">
        <f t="shared" si="0"/>
        <v>0</v>
      </c>
      <c r="J32" s="52"/>
      <c r="K32" s="129"/>
      <c r="L32" s="54">
        <f t="shared" si="2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7"/>
        <v/>
      </c>
      <c r="C33" s="50">
        <f>IF(D11="","-",+C32+1)</f>
        <v>2032</v>
      </c>
      <c r="D33" s="55">
        <f>IF(F32+SUM(E$17:E32)=D$10,F32,D$10-SUM(E$17:E32))</f>
        <v>983876.21999559854</v>
      </c>
      <c r="E33" s="377">
        <f>IF(+I14&lt;F32,I14,D33)</f>
        <v>38004.405121951218</v>
      </c>
      <c r="F33" s="55">
        <f t="shared" si="25"/>
        <v>945871.81487364729</v>
      </c>
      <c r="G33" s="378">
        <f t="shared" si="26"/>
        <v>153610.55557967682</v>
      </c>
      <c r="H33" s="363">
        <f t="shared" si="27"/>
        <v>153610.55557967682</v>
      </c>
      <c r="I33" s="52">
        <f t="shared" si="0"/>
        <v>0</v>
      </c>
      <c r="J33" s="52"/>
      <c r="K33" s="129"/>
      <c r="L33" s="54">
        <f t="shared" si="2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7"/>
        <v/>
      </c>
      <c r="C34" s="50">
        <f>IF(D11="","-",+C33+1)</f>
        <v>2033</v>
      </c>
      <c r="D34" s="55">
        <f>IF(F33+SUM(E$17:E33)=D$10,F33,D$10-SUM(E$17:E33))</f>
        <v>945871.81487364729</v>
      </c>
      <c r="E34" s="377">
        <f>IF(+I14&lt;F33,I14,D34)</f>
        <v>38004.405121951218</v>
      </c>
      <c r="F34" s="55">
        <f t="shared" si="25"/>
        <v>907867.40975169605</v>
      </c>
      <c r="G34" s="378">
        <f t="shared" si="26"/>
        <v>149057.06683690182</v>
      </c>
      <c r="H34" s="363">
        <f t="shared" si="27"/>
        <v>149057.06683690182</v>
      </c>
      <c r="I34" s="52">
        <f t="shared" si="0"/>
        <v>0</v>
      </c>
      <c r="J34" s="52"/>
      <c r="K34" s="129"/>
      <c r="L34" s="54">
        <f t="shared" si="2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7"/>
        <v/>
      </c>
      <c r="C35" s="50">
        <f>IF(D11="","-",+C34+1)</f>
        <v>2034</v>
      </c>
      <c r="D35" s="55">
        <f>IF(F34+SUM(E$17:E34)=D$10,F34,D$10-SUM(E$17:E34))</f>
        <v>907867.40975169605</v>
      </c>
      <c r="E35" s="377">
        <f>IF(+I14&lt;F34,I14,D35)</f>
        <v>38004.405121951218</v>
      </c>
      <c r="F35" s="55">
        <f t="shared" si="25"/>
        <v>869863.0046297448</v>
      </c>
      <c r="G35" s="378">
        <f t="shared" si="26"/>
        <v>144503.5780941268</v>
      </c>
      <c r="H35" s="363">
        <f t="shared" si="27"/>
        <v>144503.5780941268</v>
      </c>
      <c r="I35" s="52">
        <f t="shared" si="0"/>
        <v>0</v>
      </c>
      <c r="J35" s="52"/>
      <c r="K35" s="129"/>
      <c r="L35" s="54">
        <f t="shared" si="2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7"/>
        <v/>
      </c>
      <c r="C36" s="50">
        <f>IF(D11="","-",+C35+1)</f>
        <v>2035</v>
      </c>
      <c r="D36" s="55">
        <f>IF(F35+SUM(E$17:E35)=D$10,F35,D$10-SUM(E$17:E35))</f>
        <v>869863.0046297448</v>
      </c>
      <c r="E36" s="377">
        <f>IF(+I14&lt;F35,I14,D36)</f>
        <v>38004.405121951218</v>
      </c>
      <c r="F36" s="55">
        <f t="shared" si="25"/>
        <v>831858.59950779355</v>
      </c>
      <c r="G36" s="378">
        <f t="shared" si="26"/>
        <v>139950.08935135181</v>
      </c>
      <c r="H36" s="363">
        <f t="shared" si="27"/>
        <v>139950.08935135181</v>
      </c>
      <c r="I36" s="52">
        <f t="shared" si="0"/>
        <v>0</v>
      </c>
      <c r="J36" s="52"/>
      <c r="K36" s="129"/>
      <c r="L36" s="54">
        <f t="shared" si="2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7"/>
        <v/>
      </c>
      <c r="C37" s="50">
        <f>IF(D11="","-",+C36+1)</f>
        <v>2036</v>
      </c>
      <c r="D37" s="55">
        <f>IF(F36+SUM(E$17:E36)=D$10,F36,D$10-SUM(E$17:E36))</f>
        <v>831858.59950779355</v>
      </c>
      <c r="E37" s="377">
        <f>IF(+I14&lt;F36,I14,D37)</f>
        <v>38004.405121951218</v>
      </c>
      <c r="F37" s="55">
        <f t="shared" si="25"/>
        <v>793854.1943858423</v>
      </c>
      <c r="G37" s="378">
        <f t="shared" si="26"/>
        <v>135396.60060857679</v>
      </c>
      <c r="H37" s="363">
        <f t="shared" si="27"/>
        <v>135396.60060857679</v>
      </c>
      <c r="I37" s="52">
        <f t="shared" si="0"/>
        <v>0</v>
      </c>
      <c r="J37" s="52"/>
      <c r="K37" s="129"/>
      <c r="L37" s="54">
        <f t="shared" si="2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7"/>
        <v/>
      </c>
      <c r="C38" s="50">
        <f>IF(D11="","-",+C37+1)</f>
        <v>2037</v>
      </c>
      <c r="D38" s="55">
        <f>IF(F37+SUM(E$17:E37)=D$10,F37,D$10-SUM(E$17:E37))</f>
        <v>793854.1943858423</v>
      </c>
      <c r="E38" s="377">
        <f>IF(+I14&lt;F37,I14,D38)</f>
        <v>38004.405121951218</v>
      </c>
      <c r="F38" s="55">
        <f t="shared" si="25"/>
        <v>755849.78926389106</v>
      </c>
      <c r="G38" s="378">
        <f t="shared" si="26"/>
        <v>130843.11186580178</v>
      </c>
      <c r="H38" s="363">
        <f t="shared" si="27"/>
        <v>130843.11186580178</v>
      </c>
      <c r="I38" s="52">
        <f t="shared" si="0"/>
        <v>0</v>
      </c>
      <c r="J38" s="52"/>
      <c r="K38" s="129"/>
      <c r="L38" s="54">
        <f t="shared" si="2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7"/>
        <v/>
      </c>
      <c r="C39" s="50">
        <f>IF(D11="","-",+C38+1)</f>
        <v>2038</v>
      </c>
      <c r="D39" s="55">
        <f>IF(F38+SUM(E$17:E38)=D$10,F38,D$10-SUM(E$17:E38))</f>
        <v>755849.78926389106</v>
      </c>
      <c r="E39" s="377">
        <f>IF(+I14&lt;F38,I14,D39)</f>
        <v>38004.405121951218</v>
      </c>
      <c r="F39" s="55">
        <f t="shared" si="25"/>
        <v>717845.38414193981</v>
      </c>
      <c r="G39" s="378">
        <f t="shared" si="26"/>
        <v>126289.62312302676</v>
      </c>
      <c r="H39" s="363">
        <f t="shared" si="27"/>
        <v>126289.62312302676</v>
      </c>
      <c r="I39" s="52">
        <f t="shared" si="0"/>
        <v>0</v>
      </c>
      <c r="J39" s="52"/>
      <c r="K39" s="129"/>
      <c r="L39" s="54">
        <f t="shared" si="2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7"/>
        <v/>
      </c>
      <c r="C40" s="50">
        <f>IF(D11="","-",+C39+1)</f>
        <v>2039</v>
      </c>
      <c r="D40" s="55">
        <f>IF(F39+SUM(E$17:E39)=D$10,F39,D$10-SUM(E$17:E39))</f>
        <v>717845.38414193981</v>
      </c>
      <c r="E40" s="377">
        <f>IF(+I14&lt;F39,I14,D40)</f>
        <v>38004.405121951218</v>
      </c>
      <c r="F40" s="55">
        <f t="shared" si="25"/>
        <v>679840.97901998856</v>
      </c>
      <c r="G40" s="378">
        <f t="shared" si="26"/>
        <v>121736.13438025177</v>
      </c>
      <c r="H40" s="363">
        <f t="shared" si="27"/>
        <v>121736.13438025177</v>
      </c>
      <c r="I40" s="52">
        <f t="shared" si="0"/>
        <v>0</v>
      </c>
      <c r="J40" s="52"/>
      <c r="K40" s="129"/>
      <c r="L40" s="54">
        <f t="shared" si="2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7"/>
        <v/>
      </c>
      <c r="C41" s="50">
        <f>IF(D11="","-",+C40+1)</f>
        <v>2040</v>
      </c>
      <c r="D41" s="55">
        <f>IF(F40+SUM(E$17:E40)=D$10,F40,D$10-SUM(E$17:E40))</f>
        <v>679840.97901998856</v>
      </c>
      <c r="E41" s="377">
        <f>IF(+I14&lt;F40,I14,D41)</f>
        <v>38004.405121951218</v>
      </c>
      <c r="F41" s="55">
        <f t="shared" si="25"/>
        <v>641836.57389803731</v>
      </c>
      <c r="G41" s="378">
        <f t="shared" si="26"/>
        <v>117182.64563747674</v>
      </c>
      <c r="H41" s="363">
        <f t="shared" si="27"/>
        <v>117182.64563747674</v>
      </c>
      <c r="I41" s="52">
        <f t="shared" si="0"/>
        <v>0</v>
      </c>
      <c r="J41" s="52"/>
      <c r="K41" s="129"/>
      <c r="L41" s="54">
        <f t="shared" si="2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7"/>
        <v/>
      </c>
      <c r="C42" s="50">
        <f>IF(D11="","-",+C41+1)</f>
        <v>2041</v>
      </c>
      <c r="D42" s="55">
        <f>IF(F41+SUM(E$17:E41)=D$10,F41,D$10-SUM(E$17:E41))</f>
        <v>641836.57389803731</v>
      </c>
      <c r="E42" s="377">
        <f>IF(+I14&lt;F41,I14,D42)</f>
        <v>38004.405121951218</v>
      </c>
      <c r="F42" s="55">
        <f t="shared" si="25"/>
        <v>603832.16877608607</v>
      </c>
      <c r="G42" s="378">
        <f t="shared" si="26"/>
        <v>112629.15689470175</v>
      </c>
      <c r="H42" s="363">
        <f t="shared" si="27"/>
        <v>112629.15689470175</v>
      </c>
      <c r="I42" s="52">
        <f t="shared" si="0"/>
        <v>0</v>
      </c>
      <c r="J42" s="52"/>
      <c r="K42" s="129"/>
      <c r="L42" s="54">
        <f t="shared" si="2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7"/>
        <v/>
      </c>
      <c r="C43" s="50">
        <f>IF(D11="","-",+C42+1)</f>
        <v>2042</v>
      </c>
      <c r="D43" s="55">
        <f>IF(F42+SUM(E$17:E42)=D$10,F42,D$10-SUM(E$17:E42))</f>
        <v>603832.16877608607</v>
      </c>
      <c r="E43" s="377">
        <f>IF(+I14&lt;F42,I14,D43)</f>
        <v>38004.405121951218</v>
      </c>
      <c r="F43" s="55">
        <f t="shared" si="25"/>
        <v>565827.76365413482</v>
      </c>
      <c r="G43" s="378">
        <f t="shared" si="26"/>
        <v>108075.66815192673</v>
      </c>
      <c r="H43" s="363">
        <f t="shared" si="27"/>
        <v>108075.66815192673</v>
      </c>
      <c r="I43" s="52">
        <f t="shared" si="0"/>
        <v>0</v>
      </c>
      <c r="J43" s="52"/>
      <c r="K43" s="129"/>
      <c r="L43" s="54">
        <f t="shared" si="2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7"/>
        <v/>
      </c>
      <c r="C44" s="50">
        <f>IF(D11="","-",+C43+1)</f>
        <v>2043</v>
      </c>
      <c r="D44" s="55">
        <f>IF(F43+SUM(E$17:E43)=D$10,F43,D$10-SUM(E$17:E43))</f>
        <v>565827.76365413482</v>
      </c>
      <c r="E44" s="377">
        <f>IF(+I14&lt;F43,I14,D44)</f>
        <v>38004.405121951218</v>
      </c>
      <c r="F44" s="55">
        <f t="shared" si="25"/>
        <v>527823.35853218357</v>
      </c>
      <c r="G44" s="378">
        <f t="shared" si="26"/>
        <v>103522.17940915172</v>
      </c>
      <c r="H44" s="363">
        <f t="shared" si="27"/>
        <v>103522.17940915172</v>
      </c>
      <c r="I44" s="52">
        <f t="shared" si="0"/>
        <v>0</v>
      </c>
      <c r="J44" s="52"/>
      <c r="K44" s="129"/>
      <c r="L44" s="54">
        <f t="shared" si="2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7"/>
        <v/>
      </c>
      <c r="C45" s="50">
        <f>IF(D11="","-",+C44+1)</f>
        <v>2044</v>
      </c>
      <c r="D45" s="55">
        <f>IF(F44+SUM(E$17:E44)=D$10,F44,D$10-SUM(E$17:E44))</f>
        <v>527823.35853218357</v>
      </c>
      <c r="E45" s="377">
        <f>IF(+I14&lt;F44,I14,D45)</f>
        <v>38004.405121951218</v>
      </c>
      <c r="F45" s="55">
        <f t="shared" si="25"/>
        <v>489818.95341023232</v>
      </c>
      <c r="G45" s="378">
        <f t="shared" si="26"/>
        <v>98968.690666376715</v>
      </c>
      <c r="H45" s="363">
        <f t="shared" si="27"/>
        <v>98968.690666376715</v>
      </c>
      <c r="I45" s="52">
        <f t="shared" si="0"/>
        <v>0</v>
      </c>
      <c r="J45" s="52"/>
      <c r="K45" s="129"/>
      <c r="L45" s="54">
        <f t="shared" si="2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7"/>
        <v/>
      </c>
      <c r="C46" s="50">
        <f>IF(D11="","-",+C45+1)</f>
        <v>2045</v>
      </c>
      <c r="D46" s="55">
        <f>IF(F45+SUM(E$17:E45)=D$10,F45,D$10-SUM(E$17:E45))</f>
        <v>489818.95341023232</v>
      </c>
      <c r="E46" s="377">
        <f>IF(+I14&lt;F45,I14,D46)</f>
        <v>38004.405121951218</v>
      </c>
      <c r="F46" s="55">
        <f t="shared" si="25"/>
        <v>451814.54828828108</v>
      </c>
      <c r="G46" s="378">
        <f t="shared" si="26"/>
        <v>94415.201923601708</v>
      </c>
      <c r="H46" s="363">
        <f t="shared" si="27"/>
        <v>94415.201923601708</v>
      </c>
      <c r="I46" s="52">
        <f t="shared" si="0"/>
        <v>0</v>
      </c>
      <c r="J46" s="52"/>
      <c r="K46" s="129"/>
      <c r="L46" s="54">
        <f t="shared" si="2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7"/>
        <v/>
      </c>
      <c r="C47" s="50">
        <f>IF(D11="","-",+C46+1)</f>
        <v>2046</v>
      </c>
      <c r="D47" s="55">
        <f>IF(F46+SUM(E$17:E46)=D$10,F46,D$10-SUM(E$17:E46))</f>
        <v>451814.54828828108</v>
      </c>
      <c r="E47" s="377">
        <f>IF(+I14&lt;F46,I14,D47)</f>
        <v>38004.405121951218</v>
      </c>
      <c r="F47" s="55">
        <f t="shared" si="25"/>
        <v>413810.14316632983</v>
      </c>
      <c r="G47" s="378">
        <f t="shared" si="26"/>
        <v>89861.713180826686</v>
      </c>
      <c r="H47" s="363">
        <f t="shared" si="27"/>
        <v>89861.713180826686</v>
      </c>
      <c r="I47" s="52">
        <f t="shared" si="0"/>
        <v>0</v>
      </c>
      <c r="J47" s="52"/>
      <c r="K47" s="129"/>
      <c r="L47" s="54">
        <f t="shared" si="2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7"/>
        <v/>
      </c>
      <c r="C48" s="50">
        <f>IF(D11="","-",+C47+1)</f>
        <v>2047</v>
      </c>
      <c r="D48" s="55">
        <f>IF(F47+SUM(E$17:E47)=D$10,F47,D$10-SUM(E$17:E47))</f>
        <v>413810.14316632983</v>
      </c>
      <c r="E48" s="377">
        <f>IF(+I14&lt;F47,I14,D48)</f>
        <v>38004.405121951218</v>
      </c>
      <c r="F48" s="55">
        <f t="shared" si="25"/>
        <v>375805.73804437858</v>
      </c>
      <c r="G48" s="378">
        <f t="shared" si="26"/>
        <v>85308.224438051693</v>
      </c>
      <c r="H48" s="363">
        <f t="shared" si="27"/>
        <v>85308.224438051693</v>
      </c>
      <c r="I48" s="52">
        <f t="shared" si="0"/>
        <v>0</v>
      </c>
      <c r="J48" s="52"/>
      <c r="K48" s="129"/>
      <c r="L48" s="54">
        <f t="shared" si="2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 ht="12.5">
      <c r="B49" s="7" t="str">
        <f t="shared" si="7"/>
        <v/>
      </c>
      <c r="C49" s="50">
        <f>IF(D11="","-",+C48+1)</f>
        <v>2048</v>
      </c>
      <c r="D49" s="55">
        <f>IF(F48+SUM(E$17:E48)=D$10,F48,D$10-SUM(E$17:E48))</f>
        <v>375805.73804437858</v>
      </c>
      <c r="E49" s="377">
        <f>IF(+I14&lt;F48,I14,D49)</f>
        <v>38004.405121951218</v>
      </c>
      <c r="F49" s="55">
        <f t="shared" si="25"/>
        <v>337801.33292242733</v>
      </c>
      <c r="G49" s="378">
        <f t="shared" si="26"/>
        <v>80754.735695276671</v>
      </c>
      <c r="H49" s="363">
        <f t="shared" si="27"/>
        <v>80754.735695276671</v>
      </c>
      <c r="I49" s="52">
        <f t="shared" si="0"/>
        <v>0</v>
      </c>
      <c r="J49" s="52"/>
      <c r="K49" s="129"/>
      <c r="L49" s="54">
        <f t="shared" si="2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 ht="12.5">
      <c r="B50" s="7" t="str">
        <f t="shared" si="7"/>
        <v/>
      </c>
      <c r="C50" s="50">
        <f>IF(D11="","-",+C49+1)</f>
        <v>2049</v>
      </c>
      <c r="D50" s="55">
        <f>IF(F49+SUM(E$17:E49)=D$10,F49,D$10-SUM(E$17:E49))</f>
        <v>337801.33292242733</v>
      </c>
      <c r="E50" s="377">
        <f>IF(+I14&lt;F49,I14,D50)</f>
        <v>38004.405121951218</v>
      </c>
      <c r="F50" s="55">
        <f t="shared" si="25"/>
        <v>299796.92780047609</v>
      </c>
      <c r="G50" s="378">
        <f t="shared" ref="G50:G72" si="28">+I$12*((D50+F50)/2)+E50</f>
        <v>76201.246952501664</v>
      </c>
      <c r="H50" s="363">
        <f t="shared" ref="H50:H72" si="29">+I$13*((D50+F50)/2)+E50</f>
        <v>76201.246952501664</v>
      </c>
      <c r="I50" s="52">
        <f t="shared" si="0"/>
        <v>0</v>
      </c>
      <c r="J50" s="52"/>
      <c r="K50" s="129"/>
      <c r="L50" s="54">
        <f t="shared" si="2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 ht="12.5">
      <c r="B51" s="7" t="str">
        <f t="shared" si="7"/>
        <v/>
      </c>
      <c r="C51" s="50">
        <f>IF(D11="","-",+C50+1)</f>
        <v>2050</v>
      </c>
      <c r="D51" s="55">
        <f>IF(F50+SUM(E$17:E50)=D$10,F50,D$10-SUM(E$17:E50))</f>
        <v>299796.92780047609</v>
      </c>
      <c r="E51" s="377">
        <f>IF(+I14&lt;F50,I14,D51)</f>
        <v>38004.405121951218</v>
      </c>
      <c r="F51" s="55">
        <f t="shared" si="25"/>
        <v>261792.52267852487</v>
      </c>
      <c r="G51" s="378">
        <f t="shared" si="28"/>
        <v>71647.758209726657</v>
      </c>
      <c r="H51" s="363">
        <f t="shared" si="29"/>
        <v>71647.758209726657</v>
      </c>
      <c r="I51" s="52">
        <f t="shared" si="0"/>
        <v>0</v>
      </c>
      <c r="J51" s="52"/>
      <c r="K51" s="129"/>
      <c r="L51" s="54">
        <f t="shared" si="2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 ht="12.5">
      <c r="B52" s="7" t="str">
        <f t="shared" si="7"/>
        <v/>
      </c>
      <c r="C52" s="50">
        <f>IF(D11="","-",+C51+1)</f>
        <v>2051</v>
      </c>
      <c r="D52" s="55">
        <f>IF(F51+SUM(E$17:E51)=D$10,F51,D$10-SUM(E$17:E51))</f>
        <v>261792.52267852487</v>
      </c>
      <c r="E52" s="377">
        <f>IF(+I14&lt;F51,I14,D52)</f>
        <v>38004.405121951218</v>
      </c>
      <c r="F52" s="55">
        <f t="shared" si="25"/>
        <v>223788.11755657365</v>
      </c>
      <c r="G52" s="378">
        <f t="shared" si="28"/>
        <v>67094.26946695165</v>
      </c>
      <c r="H52" s="363">
        <f t="shared" si="29"/>
        <v>67094.26946695165</v>
      </c>
      <c r="I52" s="52">
        <f t="shared" si="0"/>
        <v>0</v>
      </c>
      <c r="J52" s="52"/>
      <c r="K52" s="129"/>
      <c r="L52" s="54">
        <f t="shared" si="2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 ht="12.5">
      <c r="B53" s="7" t="str">
        <f t="shared" si="7"/>
        <v/>
      </c>
      <c r="C53" s="50">
        <f>IF(D11="","-",+C52+1)</f>
        <v>2052</v>
      </c>
      <c r="D53" s="55">
        <f>IF(F52+SUM(E$17:E52)=D$10,F52,D$10-SUM(E$17:E52))</f>
        <v>223788.11755657365</v>
      </c>
      <c r="E53" s="377">
        <f>IF(+I14&lt;F52,I14,D53)</f>
        <v>38004.405121951218</v>
      </c>
      <c r="F53" s="55">
        <f t="shared" si="25"/>
        <v>185783.71243462243</v>
      </c>
      <c r="G53" s="378">
        <f t="shared" si="28"/>
        <v>62540.780724176642</v>
      </c>
      <c r="H53" s="363">
        <f t="shared" si="29"/>
        <v>62540.780724176642</v>
      </c>
      <c r="I53" s="52">
        <f t="shared" si="0"/>
        <v>0</v>
      </c>
      <c r="J53" s="52"/>
      <c r="K53" s="129"/>
      <c r="L53" s="54">
        <f t="shared" si="2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 ht="12.5">
      <c r="B54" s="7" t="str">
        <f t="shared" si="7"/>
        <v/>
      </c>
      <c r="C54" s="50">
        <f>IF(D11="","-",+C53+1)</f>
        <v>2053</v>
      </c>
      <c r="D54" s="55">
        <f>IF(F53+SUM(E$17:E53)=D$10,F53,D$10-SUM(E$17:E53))</f>
        <v>185783.71243462243</v>
      </c>
      <c r="E54" s="377">
        <f>IF(+I14&lt;F53,I14,D54)</f>
        <v>38004.405121951218</v>
      </c>
      <c r="F54" s="55">
        <f t="shared" si="25"/>
        <v>147779.30731267121</v>
      </c>
      <c r="G54" s="378">
        <f t="shared" si="28"/>
        <v>57987.291981401642</v>
      </c>
      <c r="H54" s="363">
        <f t="shared" si="29"/>
        <v>57987.291981401642</v>
      </c>
      <c r="I54" s="52">
        <f t="shared" si="0"/>
        <v>0</v>
      </c>
      <c r="J54" s="52"/>
      <c r="K54" s="129"/>
      <c r="L54" s="54">
        <f t="shared" si="2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 ht="12.5">
      <c r="B55" s="7" t="str">
        <f t="shared" si="7"/>
        <v/>
      </c>
      <c r="C55" s="50">
        <f>IF(D11="","-",+C54+1)</f>
        <v>2054</v>
      </c>
      <c r="D55" s="55">
        <f>IF(F54+SUM(E$17:E54)=D$10,F54,D$10-SUM(E$17:E54))</f>
        <v>147779.30731267121</v>
      </c>
      <c r="E55" s="377">
        <f>IF(+I14&lt;F54,I14,D55)</f>
        <v>38004.405121951218</v>
      </c>
      <c r="F55" s="55">
        <f t="shared" si="25"/>
        <v>109774.90219071999</v>
      </c>
      <c r="G55" s="378">
        <f t="shared" si="28"/>
        <v>53433.803238626635</v>
      </c>
      <c r="H55" s="363">
        <f t="shared" si="29"/>
        <v>53433.803238626635</v>
      </c>
      <c r="I55" s="52">
        <f t="shared" si="0"/>
        <v>0</v>
      </c>
      <c r="J55" s="52"/>
      <c r="K55" s="129"/>
      <c r="L55" s="54">
        <f t="shared" si="2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 ht="12.5">
      <c r="B56" s="7" t="str">
        <f t="shared" si="7"/>
        <v/>
      </c>
      <c r="C56" s="50">
        <f>IF(D11="","-",+C55+1)</f>
        <v>2055</v>
      </c>
      <c r="D56" s="55">
        <f>IF(F55+SUM(E$17:E55)=D$10,F55,D$10-SUM(E$17:E55))</f>
        <v>109774.90219071999</v>
      </c>
      <c r="E56" s="377">
        <f>IF(+I14&lt;F55,I14,D56)</f>
        <v>38004.405121951218</v>
      </c>
      <c r="F56" s="55">
        <f t="shared" si="25"/>
        <v>71770.497068768775</v>
      </c>
      <c r="G56" s="378">
        <f t="shared" si="28"/>
        <v>48880.314495851628</v>
      </c>
      <c r="H56" s="363">
        <f t="shared" si="29"/>
        <v>48880.314495851628</v>
      </c>
      <c r="I56" s="52">
        <f t="shared" si="0"/>
        <v>0</v>
      </c>
      <c r="J56" s="52"/>
      <c r="K56" s="129"/>
      <c r="L56" s="54">
        <f t="shared" si="2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 ht="12.5">
      <c r="B57" s="7" t="str">
        <f t="shared" si="7"/>
        <v/>
      </c>
      <c r="C57" s="50">
        <f>IF(D11="","-",+C56+1)</f>
        <v>2056</v>
      </c>
      <c r="D57" s="55">
        <f>IF(F56+SUM(E$17:E56)=D$10,F56,D$10-SUM(E$17:E56))</f>
        <v>71770.497068768775</v>
      </c>
      <c r="E57" s="377">
        <f>IF(+I14&lt;F56,I14,D57)</f>
        <v>38004.405121951218</v>
      </c>
      <c r="F57" s="55">
        <f t="shared" si="25"/>
        <v>33766.091946817556</v>
      </c>
      <c r="G57" s="378">
        <f t="shared" si="28"/>
        <v>44326.82575307662</v>
      </c>
      <c r="H57" s="363">
        <f t="shared" si="29"/>
        <v>44326.82575307662</v>
      </c>
      <c r="I57" s="52">
        <f t="shared" si="0"/>
        <v>0</v>
      </c>
      <c r="J57" s="52"/>
      <c r="K57" s="129"/>
      <c r="L57" s="54">
        <f t="shared" si="2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 ht="12.5">
      <c r="B58" s="7" t="str">
        <f t="shared" si="7"/>
        <v/>
      </c>
      <c r="C58" s="50">
        <f>IF(D11="","-",+C57+1)</f>
        <v>2057</v>
      </c>
      <c r="D58" s="55">
        <f>IF(F57+SUM(E$17:E57)=D$10,F57,D$10-SUM(E$17:E57))</f>
        <v>33766.091946817556</v>
      </c>
      <c r="E58" s="377">
        <f>IF(+I14&lt;F57,I14,D58)</f>
        <v>33766.091946817556</v>
      </c>
      <c r="F58" s="55">
        <f t="shared" si="25"/>
        <v>0</v>
      </c>
      <c r="G58" s="378">
        <f t="shared" si="28"/>
        <v>35788.930076686505</v>
      </c>
      <c r="H58" s="363">
        <f t="shared" si="29"/>
        <v>35788.930076686505</v>
      </c>
      <c r="I58" s="52">
        <f t="shared" si="0"/>
        <v>0</v>
      </c>
      <c r="J58" s="52"/>
      <c r="K58" s="129"/>
      <c r="L58" s="54">
        <f t="shared" si="2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 ht="12.5">
      <c r="B59" s="7" t="str">
        <f t="shared" si="7"/>
        <v/>
      </c>
      <c r="C59" s="50">
        <f>IF(D11="","-",+C58+1)</f>
        <v>2058</v>
      </c>
      <c r="D59" s="55">
        <f>IF(F58+SUM(E$17:E58)=D$10,F58,D$10-SUM(E$17:E58))</f>
        <v>0</v>
      </c>
      <c r="E59" s="377">
        <f>IF(+I14&lt;F58,I14,D59)</f>
        <v>0</v>
      </c>
      <c r="F59" s="55">
        <f t="shared" si="25"/>
        <v>0</v>
      </c>
      <c r="G59" s="378">
        <f t="shared" si="28"/>
        <v>0</v>
      </c>
      <c r="H59" s="363">
        <f t="shared" si="29"/>
        <v>0</v>
      </c>
      <c r="I59" s="52">
        <f t="shared" si="0"/>
        <v>0</v>
      </c>
      <c r="J59" s="52"/>
      <c r="K59" s="129"/>
      <c r="L59" s="54">
        <f t="shared" si="2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 ht="12.5">
      <c r="B60" s="7" t="str">
        <f t="shared" si="7"/>
        <v/>
      </c>
      <c r="C60" s="50">
        <f>IF(D11="","-",+C59+1)</f>
        <v>2059</v>
      </c>
      <c r="D60" s="55">
        <f>IF(F59+SUM(E$17:E59)=D$10,F59,D$10-SUM(E$17:E59))</f>
        <v>0</v>
      </c>
      <c r="E60" s="377">
        <f>IF(+I14&lt;F59,I14,D60)</f>
        <v>0</v>
      </c>
      <c r="F60" s="55">
        <f t="shared" si="25"/>
        <v>0</v>
      </c>
      <c r="G60" s="378">
        <f t="shared" si="28"/>
        <v>0</v>
      </c>
      <c r="H60" s="363">
        <f t="shared" si="29"/>
        <v>0</v>
      </c>
      <c r="I60" s="52">
        <f t="shared" si="0"/>
        <v>0</v>
      </c>
      <c r="J60" s="52"/>
      <c r="K60" s="129"/>
      <c r="L60" s="54">
        <f t="shared" si="2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 ht="12.5">
      <c r="B61" s="7" t="str">
        <f t="shared" si="7"/>
        <v/>
      </c>
      <c r="C61" s="50">
        <f>IF(D11="","-",+C60+1)</f>
        <v>2060</v>
      </c>
      <c r="D61" s="55">
        <f>IF(F60+SUM(E$17:E60)=D$10,F60,D$10-SUM(E$17:E60))</f>
        <v>0</v>
      </c>
      <c r="E61" s="377">
        <f>IF(+I14&lt;F60,I14,D61)</f>
        <v>0</v>
      </c>
      <c r="F61" s="55">
        <f t="shared" si="25"/>
        <v>0</v>
      </c>
      <c r="G61" s="379">
        <f t="shared" si="28"/>
        <v>0</v>
      </c>
      <c r="H61" s="363">
        <f t="shared" si="29"/>
        <v>0</v>
      </c>
      <c r="I61" s="52">
        <f t="shared" si="0"/>
        <v>0</v>
      </c>
      <c r="J61" s="52"/>
      <c r="K61" s="129"/>
      <c r="L61" s="54">
        <f t="shared" si="2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 ht="12.5">
      <c r="B62" s="7" t="str">
        <f t="shared" si="7"/>
        <v/>
      </c>
      <c r="C62" s="50">
        <f>IF(D11="","-",+C61+1)</f>
        <v>2061</v>
      </c>
      <c r="D62" s="55">
        <f>IF(F61+SUM(E$17:E61)=D$10,F61,D$10-SUM(E$17:E61))</f>
        <v>0</v>
      </c>
      <c r="E62" s="377">
        <f>IF(+I14&lt;F61,I14,D62)</f>
        <v>0</v>
      </c>
      <c r="F62" s="55">
        <f t="shared" si="25"/>
        <v>0</v>
      </c>
      <c r="G62" s="379">
        <f t="shared" si="28"/>
        <v>0</v>
      </c>
      <c r="H62" s="363">
        <f t="shared" si="29"/>
        <v>0</v>
      </c>
      <c r="I62" s="52">
        <f t="shared" si="0"/>
        <v>0</v>
      </c>
      <c r="J62" s="52"/>
      <c r="K62" s="129"/>
      <c r="L62" s="54">
        <f t="shared" si="2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 ht="12.5">
      <c r="B63" s="7" t="str">
        <f t="shared" si="7"/>
        <v/>
      </c>
      <c r="C63" s="50">
        <f>IF(D11="","-",+C62+1)</f>
        <v>2062</v>
      </c>
      <c r="D63" s="55">
        <f>IF(F62+SUM(E$17:E62)=D$10,F62,D$10-SUM(E$17:E62))</f>
        <v>0</v>
      </c>
      <c r="E63" s="377">
        <f>IF(+I14&lt;F62,I14,D63)</f>
        <v>0</v>
      </c>
      <c r="F63" s="55">
        <f t="shared" si="25"/>
        <v>0</v>
      </c>
      <c r="G63" s="379">
        <f t="shared" si="28"/>
        <v>0</v>
      </c>
      <c r="H63" s="363">
        <f t="shared" si="29"/>
        <v>0</v>
      </c>
      <c r="I63" s="52">
        <f t="shared" si="0"/>
        <v>0</v>
      </c>
      <c r="J63" s="52"/>
      <c r="K63" s="129"/>
      <c r="L63" s="54">
        <f t="shared" si="2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 ht="12.5">
      <c r="B64" s="7" t="str">
        <f t="shared" si="7"/>
        <v/>
      </c>
      <c r="C64" s="50">
        <f>IF(D11="","-",+C63+1)</f>
        <v>2063</v>
      </c>
      <c r="D64" s="55">
        <f>IF(F63+SUM(E$17:E63)=D$10,F63,D$10-SUM(E$17:E63))</f>
        <v>0</v>
      </c>
      <c r="E64" s="377">
        <f>IF(+I14&lt;F63,I14,D64)</f>
        <v>0</v>
      </c>
      <c r="F64" s="55">
        <f t="shared" si="25"/>
        <v>0</v>
      </c>
      <c r="G64" s="379">
        <f t="shared" si="28"/>
        <v>0</v>
      </c>
      <c r="H64" s="363">
        <f t="shared" si="29"/>
        <v>0</v>
      </c>
      <c r="I64" s="52">
        <f t="shared" si="0"/>
        <v>0</v>
      </c>
      <c r="J64" s="52"/>
      <c r="K64" s="129"/>
      <c r="L64" s="54">
        <f t="shared" si="2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 ht="12.5">
      <c r="B65" s="7" t="str">
        <f t="shared" si="7"/>
        <v/>
      </c>
      <c r="C65" s="50">
        <f>IF(D11="","-",+C64+1)</f>
        <v>2064</v>
      </c>
      <c r="D65" s="55">
        <f>IF(F64+SUM(E$17:E64)=D$10,F64,D$10-SUM(E$17:E64))</f>
        <v>0</v>
      </c>
      <c r="E65" s="377">
        <f>IF(+I14&lt;F64,I14,D65)</f>
        <v>0</v>
      </c>
      <c r="F65" s="55">
        <f t="shared" si="25"/>
        <v>0</v>
      </c>
      <c r="G65" s="379">
        <f t="shared" si="28"/>
        <v>0</v>
      </c>
      <c r="H65" s="363">
        <f t="shared" si="29"/>
        <v>0</v>
      </c>
      <c r="I65" s="52">
        <f t="shared" si="0"/>
        <v>0</v>
      </c>
      <c r="J65" s="52"/>
      <c r="K65" s="129"/>
      <c r="L65" s="54">
        <f t="shared" si="2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 ht="12.5">
      <c r="B66" s="7" t="str">
        <f t="shared" si="7"/>
        <v/>
      </c>
      <c r="C66" s="50">
        <f>IF(D11="","-",+C65+1)</f>
        <v>2065</v>
      </c>
      <c r="D66" s="55">
        <f>IF(F65+SUM(E$17:E65)=D$10,F65,D$10-SUM(E$17:E65))</f>
        <v>0</v>
      </c>
      <c r="E66" s="377">
        <f>IF(+I14&lt;F65,I14,D66)</f>
        <v>0</v>
      </c>
      <c r="F66" s="55">
        <f t="shared" si="25"/>
        <v>0</v>
      </c>
      <c r="G66" s="379">
        <f t="shared" si="28"/>
        <v>0</v>
      </c>
      <c r="H66" s="363">
        <f t="shared" si="29"/>
        <v>0</v>
      </c>
      <c r="I66" s="52">
        <f t="shared" si="0"/>
        <v>0</v>
      </c>
      <c r="J66" s="52"/>
      <c r="K66" s="129"/>
      <c r="L66" s="54">
        <f t="shared" si="2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 ht="12.5">
      <c r="B67" s="7" t="str">
        <f t="shared" si="7"/>
        <v/>
      </c>
      <c r="C67" s="50">
        <f>IF(D11="","-",+C66+1)</f>
        <v>2066</v>
      </c>
      <c r="D67" s="55">
        <f>IF(F66+SUM(E$17:E66)=D$10,F66,D$10-SUM(E$17:E66))</f>
        <v>0</v>
      </c>
      <c r="E67" s="377">
        <f>IF(+I14&lt;F66,I14,D67)</f>
        <v>0</v>
      </c>
      <c r="F67" s="55">
        <f t="shared" si="25"/>
        <v>0</v>
      </c>
      <c r="G67" s="379">
        <f t="shared" si="28"/>
        <v>0</v>
      </c>
      <c r="H67" s="363">
        <f t="shared" si="29"/>
        <v>0</v>
      </c>
      <c r="I67" s="52">
        <f t="shared" si="0"/>
        <v>0</v>
      </c>
      <c r="J67" s="52"/>
      <c r="K67" s="129"/>
      <c r="L67" s="54">
        <f t="shared" si="2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 ht="12.5">
      <c r="B68" s="7" t="str">
        <f t="shared" si="7"/>
        <v/>
      </c>
      <c r="C68" s="50">
        <f>IF(D11="","-",+C67+1)</f>
        <v>2067</v>
      </c>
      <c r="D68" s="55">
        <f>IF(F67+SUM(E$17:E67)=D$10,F67,D$10-SUM(E$17:E67))</f>
        <v>0</v>
      </c>
      <c r="E68" s="377">
        <f>IF(+I14&lt;F67,I14,D68)</f>
        <v>0</v>
      </c>
      <c r="F68" s="55">
        <f t="shared" si="25"/>
        <v>0</v>
      </c>
      <c r="G68" s="379">
        <f t="shared" si="28"/>
        <v>0</v>
      </c>
      <c r="H68" s="363">
        <f t="shared" si="29"/>
        <v>0</v>
      </c>
      <c r="I68" s="52">
        <f t="shared" si="0"/>
        <v>0</v>
      </c>
      <c r="J68" s="52"/>
      <c r="K68" s="129"/>
      <c r="L68" s="54">
        <f t="shared" si="2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 ht="12.5">
      <c r="B69" s="7" t="str">
        <f t="shared" si="7"/>
        <v/>
      </c>
      <c r="C69" s="50">
        <f>IF(D11="","-",+C68+1)</f>
        <v>2068</v>
      </c>
      <c r="D69" s="55">
        <f>IF(F68+SUM(E$17:E68)=D$10,F68,D$10-SUM(E$17:E68))</f>
        <v>0</v>
      </c>
      <c r="E69" s="377">
        <f>IF(+I14&lt;F68,I14,D69)</f>
        <v>0</v>
      </c>
      <c r="F69" s="55">
        <f t="shared" si="25"/>
        <v>0</v>
      </c>
      <c r="G69" s="379">
        <f t="shared" si="28"/>
        <v>0</v>
      </c>
      <c r="H69" s="363">
        <f t="shared" si="29"/>
        <v>0</v>
      </c>
      <c r="I69" s="52">
        <f t="shared" si="0"/>
        <v>0</v>
      </c>
      <c r="J69" s="52"/>
      <c r="K69" s="129"/>
      <c r="L69" s="54">
        <f t="shared" si="2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 ht="12.5">
      <c r="B70" s="7" t="str">
        <f t="shared" si="7"/>
        <v/>
      </c>
      <c r="C70" s="50">
        <f>IF(D11="","-",+C69+1)</f>
        <v>2069</v>
      </c>
      <c r="D70" s="55">
        <f>IF(F69+SUM(E$17:E69)=D$10,F69,D$10-SUM(E$17:E69))</f>
        <v>0</v>
      </c>
      <c r="E70" s="377">
        <f>IF(+I14&lt;F69,I14,D70)</f>
        <v>0</v>
      </c>
      <c r="F70" s="55">
        <f t="shared" si="25"/>
        <v>0</v>
      </c>
      <c r="G70" s="379">
        <f t="shared" si="28"/>
        <v>0</v>
      </c>
      <c r="H70" s="363">
        <f t="shared" si="29"/>
        <v>0</v>
      </c>
      <c r="I70" s="52">
        <f t="shared" si="0"/>
        <v>0</v>
      </c>
      <c r="J70" s="52"/>
      <c r="K70" s="129"/>
      <c r="L70" s="54">
        <f t="shared" si="2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 ht="12.5">
      <c r="B71" s="7" t="str">
        <f t="shared" si="7"/>
        <v/>
      </c>
      <c r="C71" s="50">
        <f>IF(D11="","-",+C70+1)</f>
        <v>2070</v>
      </c>
      <c r="D71" s="55">
        <f>IF(F70+SUM(E$17:E70)=D$10,F70,D$10-SUM(E$17:E70))</f>
        <v>0</v>
      </c>
      <c r="E71" s="377">
        <f>IF(+I14&lt;F70,I14,D71)</f>
        <v>0</v>
      </c>
      <c r="F71" s="55">
        <f t="shared" si="25"/>
        <v>0</v>
      </c>
      <c r="G71" s="379">
        <f t="shared" si="28"/>
        <v>0</v>
      </c>
      <c r="H71" s="363">
        <f t="shared" si="29"/>
        <v>0</v>
      </c>
      <c r="I71" s="52">
        <f t="shared" si="0"/>
        <v>0</v>
      </c>
      <c r="J71" s="52"/>
      <c r="K71" s="129"/>
      <c r="L71" s="54">
        <f t="shared" si="2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" thickBot="1">
      <c r="B72" s="7" t="str">
        <f t="shared" si="7"/>
        <v/>
      </c>
      <c r="C72" s="59">
        <f>IF(D11="","-",+C71+1)</f>
        <v>2071</v>
      </c>
      <c r="D72" s="60">
        <f>IF(F71+SUM(E$17:E71)=D$10,F71,D$10-SUM(E$17:E71))</f>
        <v>0</v>
      </c>
      <c r="E72" s="380">
        <f>IF(+I14&lt;F71,I14,D72)</f>
        <v>0</v>
      </c>
      <c r="F72" s="60">
        <f t="shared" si="25"/>
        <v>0</v>
      </c>
      <c r="G72" s="381">
        <f t="shared" si="28"/>
        <v>0</v>
      </c>
      <c r="H72" s="361">
        <f t="shared" si="29"/>
        <v>0</v>
      </c>
      <c r="I72" s="63">
        <f t="shared" si="0"/>
        <v>0</v>
      </c>
      <c r="J72" s="52"/>
      <c r="K72" s="130"/>
      <c r="L72" s="64">
        <f t="shared" si="2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 ht="12.5">
      <c r="C73" s="12" t="s">
        <v>78</v>
      </c>
      <c r="D73" s="292"/>
      <c r="E73" s="292">
        <f>SUM(E17:E72)</f>
        <v>1558180.6099999987</v>
      </c>
      <c r="F73" s="292"/>
      <c r="G73" s="292">
        <f>SUM(G17:G72)</f>
        <v>5483091.3114096951</v>
      </c>
      <c r="H73" s="292">
        <f>SUM(H17:H72)</f>
        <v>5483091.3114096951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2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2:16" ht="13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56 of 77</v>
      </c>
    </row>
    <row r="84" spans="1:16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</row>
    <row r="86" spans="1:16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186716.13800710742</v>
      </c>
      <c r="N87" s="386">
        <f>IF(J92&lt;D11,0,VLOOKUP(J92,C17:O72,11))</f>
        <v>186716.13800710742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193981.46572573495</v>
      </c>
      <c r="N88" s="389">
        <f>IF(J92&lt;D11,0,VLOOKUP(J92,C99:P154,7))</f>
        <v>193981.46572573495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Logansport 138 kv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7265.3277186275227</v>
      </c>
      <c r="N89" s="391">
        <f>+N88-N87</f>
        <v>7265.3277186275227</v>
      </c>
      <c r="O89" s="392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</row>
    <row r="91" spans="1:16" ht="13.5" thickBot="1">
      <c r="C91" s="75" t="s">
        <v>85</v>
      </c>
      <c r="D91" s="91" t="str">
        <f>+D9</f>
        <v>TP2011022</v>
      </c>
      <c r="E91" s="76"/>
      <c r="F91" s="76"/>
      <c r="G91" s="76"/>
      <c r="H91" s="76"/>
      <c r="I91" s="76"/>
      <c r="J91" s="76"/>
    </row>
    <row r="92" spans="1:16" ht="13">
      <c r="C92" s="34" t="s">
        <v>51</v>
      </c>
      <c r="D92" s="362">
        <v>1558181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</row>
    <row r="93" spans="1:16" ht="12.5">
      <c r="C93" s="34" t="s">
        <v>54</v>
      </c>
      <c r="D93" s="88">
        <f>IF(D11=I10,"",D11)</f>
        <v>2016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3">
        <f>IF(D11=I10,"",D12)</f>
        <v>9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35413.204545454544</v>
      </c>
      <c r="K96" s="292"/>
      <c r="L96" s="292"/>
      <c r="M96" s="292"/>
      <c r="N96" s="292"/>
      <c r="O96" s="292"/>
      <c r="P96" s="1"/>
    </row>
    <row r="97" spans="1:16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4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</row>
    <row r="99" spans="1:16" ht="12.5">
      <c r="C99" s="50">
        <f>IF(D93= "","-",D93)</f>
        <v>2016</v>
      </c>
      <c r="D99" s="145">
        <v>0</v>
      </c>
      <c r="E99" s="445">
        <v>9050.1220930232557</v>
      </c>
      <c r="F99" s="147">
        <v>1547570.8779069767</v>
      </c>
      <c r="G99" s="446">
        <v>773785.43895348837</v>
      </c>
      <c r="H99" s="447">
        <v>107282.1745058736</v>
      </c>
      <c r="I99" s="448">
        <v>107282.1745058736</v>
      </c>
      <c r="J99" s="54">
        <f t="shared" ref="J99:J130" si="30">+I99-H99</f>
        <v>0</v>
      </c>
      <c r="K99" s="54"/>
      <c r="L99" s="112">
        <f t="shared" ref="L99:L104" si="31">+H99</f>
        <v>107282.1745058736</v>
      </c>
      <c r="M99" s="53">
        <f t="shared" ref="M99:M130" si="32">IF(L99&lt;&gt;0,+H99-L99,0)</f>
        <v>0</v>
      </c>
      <c r="N99" s="112">
        <f t="shared" ref="N99:N104" si="33">+I99</f>
        <v>107282.1745058736</v>
      </c>
      <c r="O99" s="53">
        <f t="shared" ref="O99:O130" si="34">IF(N99&lt;&gt;0,+I99-N99,0)</f>
        <v>0</v>
      </c>
      <c r="P99" s="53">
        <f t="shared" ref="P99:P130" si="35">+O99-M99</f>
        <v>0</v>
      </c>
    </row>
    <row r="100" spans="1:16" ht="12.5">
      <c r="B100" s="7" t="str">
        <f>IF(D100=F99,"","IU")</f>
        <v>IU</v>
      </c>
      <c r="C100" s="50">
        <f>IF(D93="","-",+C99+1)</f>
        <v>2017</v>
      </c>
      <c r="D100" s="428">
        <v>1549130.8779069767</v>
      </c>
      <c r="E100" s="429">
        <v>37099.547619047618</v>
      </c>
      <c r="F100" s="430">
        <v>1512031.3302879292</v>
      </c>
      <c r="G100" s="430">
        <v>1530581.1040974529</v>
      </c>
      <c r="H100" s="432">
        <v>223021.4654373239</v>
      </c>
      <c r="I100" s="433">
        <v>223021.4654373239</v>
      </c>
      <c r="J100" s="54">
        <f t="shared" si="30"/>
        <v>0</v>
      </c>
      <c r="K100" s="54"/>
      <c r="L100" s="449">
        <f t="shared" si="31"/>
        <v>223021.4654373239</v>
      </c>
      <c r="M100" s="54">
        <f t="shared" si="32"/>
        <v>0</v>
      </c>
      <c r="N100" s="449">
        <f t="shared" si="33"/>
        <v>223021.4654373239</v>
      </c>
      <c r="O100" s="54">
        <f t="shared" si="34"/>
        <v>0</v>
      </c>
      <c r="P100" s="54">
        <f t="shared" si="35"/>
        <v>0</v>
      </c>
    </row>
    <row r="101" spans="1:16" ht="12.5">
      <c r="B101" s="7" t="str">
        <f t="shared" ref="B101:B154" si="36">IF(D101=F100,"","IU")</f>
        <v/>
      </c>
      <c r="C101" s="50">
        <f>IF(D93="","-",+C100+1)</f>
        <v>2018</v>
      </c>
      <c r="D101" s="428">
        <v>1512031.3302879292</v>
      </c>
      <c r="E101" s="429">
        <v>37099.547619047618</v>
      </c>
      <c r="F101" s="430">
        <v>1474931.7826688816</v>
      </c>
      <c r="G101" s="430">
        <v>1493481.5564784054</v>
      </c>
      <c r="H101" s="432">
        <v>194818.04882044392</v>
      </c>
      <c r="I101" s="433">
        <v>194818.04882044392</v>
      </c>
      <c r="J101" s="54">
        <f t="shared" si="30"/>
        <v>0</v>
      </c>
      <c r="K101" s="54"/>
      <c r="L101" s="449">
        <f t="shared" si="31"/>
        <v>194818.04882044392</v>
      </c>
      <c r="M101" s="54">
        <f t="shared" ref="M101" si="37">IF(L101&lt;&gt;0,+H101-L101,0)</f>
        <v>0</v>
      </c>
      <c r="N101" s="449">
        <f t="shared" si="33"/>
        <v>194818.04882044392</v>
      </c>
      <c r="O101" s="54">
        <f t="shared" ref="O101" si="38">IF(N101&lt;&gt;0,+I101-N101,0)</f>
        <v>0</v>
      </c>
      <c r="P101" s="54">
        <f t="shared" si="35"/>
        <v>0</v>
      </c>
    </row>
    <row r="102" spans="1:16" ht="12.5">
      <c r="B102" s="7" t="str">
        <f t="shared" si="36"/>
        <v/>
      </c>
      <c r="C102" s="50">
        <f>IF(D93="","-",+C101+1)</f>
        <v>2019</v>
      </c>
      <c r="D102" s="428">
        <v>1474931.7826688816</v>
      </c>
      <c r="E102" s="429">
        <v>36236.767441860466</v>
      </c>
      <c r="F102" s="430">
        <v>1438695.0152270212</v>
      </c>
      <c r="G102" s="430">
        <v>1456813.3989479514</v>
      </c>
      <c r="H102" s="432">
        <v>192174.86987504771</v>
      </c>
      <c r="I102" s="433">
        <v>192174.86987504771</v>
      </c>
      <c r="J102" s="54">
        <f t="shared" si="30"/>
        <v>0</v>
      </c>
      <c r="K102" s="54"/>
      <c r="L102" s="449">
        <f t="shared" si="31"/>
        <v>192174.86987504771</v>
      </c>
      <c r="M102" s="54">
        <f t="shared" ref="M102:M103" si="39">IF(L102&lt;&gt;0,+H102-L102,0)</f>
        <v>0</v>
      </c>
      <c r="N102" s="449">
        <f t="shared" si="33"/>
        <v>192174.86987504771</v>
      </c>
      <c r="O102" s="54">
        <f t="shared" si="34"/>
        <v>0</v>
      </c>
      <c r="P102" s="54">
        <f t="shared" si="35"/>
        <v>0</v>
      </c>
    </row>
    <row r="103" spans="1:16" ht="12.5">
      <c r="B103" s="7" t="str">
        <f t="shared" si="36"/>
        <v/>
      </c>
      <c r="C103" s="50">
        <f>IF(D93="","-",+C102+1)</f>
        <v>2020</v>
      </c>
      <c r="D103" s="428">
        <v>1438695.0152270212</v>
      </c>
      <c r="E103" s="429">
        <v>37099.547619047618</v>
      </c>
      <c r="F103" s="430">
        <v>1401595.4676079736</v>
      </c>
      <c r="G103" s="430">
        <v>1420145.2414174974</v>
      </c>
      <c r="H103" s="432">
        <v>189870.01394601294</v>
      </c>
      <c r="I103" s="433">
        <v>189870.01394601294</v>
      </c>
      <c r="J103" s="54">
        <f t="shared" si="30"/>
        <v>0</v>
      </c>
      <c r="K103" s="54"/>
      <c r="L103" s="449">
        <f t="shared" si="31"/>
        <v>189870.01394601294</v>
      </c>
      <c r="M103" s="54">
        <f t="shared" si="39"/>
        <v>0</v>
      </c>
      <c r="N103" s="449">
        <f t="shared" si="33"/>
        <v>189870.01394601294</v>
      </c>
      <c r="O103" s="54">
        <f t="shared" si="34"/>
        <v>0</v>
      </c>
      <c r="P103" s="54">
        <f t="shared" si="35"/>
        <v>0</v>
      </c>
    </row>
    <row r="104" spans="1:16" ht="12.5">
      <c r="B104" s="7" t="str">
        <f t="shared" si="36"/>
        <v/>
      </c>
      <c r="C104" s="50">
        <f>IF(D93="","-",+C103+1)</f>
        <v>2021</v>
      </c>
      <c r="D104" s="428">
        <v>1401595.4676079736</v>
      </c>
      <c r="E104" s="429">
        <v>38004.414634146342</v>
      </c>
      <c r="F104" s="430">
        <v>1363591.0529738273</v>
      </c>
      <c r="G104" s="430">
        <v>1382593.2602909005</v>
      </c>
      <c r="H104" s="432">
        <v>194948.41896293132</v>
      </c>
      <c r="I104" s="433">
        <v>194948.41896293132</v>
      </c>
      <c r="J104" s="54">
        <f t="shared" si="30"/>
        <v>0</v>
      </c>
      <c r="K104" s="54"/>
      <c r="L104" s="449">
        <f t="shared" si="31"/>
        <v>194948.41896293132</v>
      </c>
      <c r="M104" s="54">
        <f t="shared" ref="M104" si="40">IF(L104&lt;&gt;0,+H104-L104,0)</f>
        <v>0</v>
      </c>
      <c r="N104" s="449">
        <f t="shared" si="33"/>
        <v>194948.41896293132</v>
      </c>
      <c r="O104" s="54">
        <f t="shared" ref="O104" si="41">IF(N104&lt;&gt;0,+I104-N104,0)</f>
        <v>0</v>
      </c>
      <c r="P104" s="54">
        <f t="shared" ref="P104" si="42">+O104-M104</f>
        <v>0</v>
      </c>
    </row>
    <row r="105" spans="1:16" ht="13">
      <c r="B105" s="7" t="str">
        <f t="shared" si="36"/>
        <v/>
      </c>
      <c r="C105" s="459">
        <f>IF(D93="","-",+C104+1)</f>
        <v>2022</v>
      </c>
      <c r="D105" s="428">
        <v>1363591.0529738273</v>
      </c>
      <c r="E105" s="429">
        <v>37099.547619047618</v>
      </c>
      <c r="F105" s="430">
        <v>1326491.5053547798</v>
      </c>
      <c r="G105" s="430">
        <v>1345041.2791643036</v>
      </c>
      <c r="H105" s="432">
        <v>195085.19507269218</v>
      </c>
      <c r="I105" s="433">
        <v>195085.19507269218</v>
      </c>
      <c r="J105" s="54">
        <f t="shared" si="30"/>
        <v>0</v>
      </c>
      <c r="K105" s="54"/>
      <c r="L105" s="449">
        <f t="shared" ref="L105:L107" si="43">+H105</f>
        <v>195085.19507269218</v>
      </c>
      <c r="M105" s="54">
        <f t="shared" ref="M105:M107" si="44">IF(L105&lt;&gt;0,+H105-L105,0)</f>
        <v>0</v>
      </c>
      <c r="N105" s="449">
        <f t="shared" ref="N105:N107" si="45">+I105</f>
        <v>195085.19507269218</v>
      </c>
      <c r="O105" s="54">
        <f t="shared" ref="O105:O107" si="46">IF(N105&lt;&gt;0,+I105-N105,0)</f>
        <v>0</v>
      </c>
      <c r="P105" s="54">
        <f t="shared" ref="P105:P107" si="47">+O105-M105</f>
        <v>0</v>
      </c>
    </row>
    <row r="106" spans="1:16" ht="12.5">
      <c r="B106" s="7" t="str">
        <f t="shared" si="36"/>
        <v>IU</v>
      </c>
      <c r="C106" s="50">
        <f>IF(D93="","-",+C105+1)</f>
        <v>2023</v>
      </c>
      <c r="D106" s="428">
        <v>1326491.1153547794</v>
      </c>
      <c r="E106" s="429">
        <v>35413.195681818179</v>
      </c>
      <c r="F106" s="430">
        <v>1291077.9196729613</v>
      </c>
      <c r="G106" s="430">
        <v>1308784.5175138703</v>
      </c>
      <c r="H106" s="432">
        <v>196871.47125835106</v>
      </c>
      <c r="I106" s="433">
        <v>196871.47125835106</v>
      </c>
      <c r="J106" s="54">
        <f t="shared" si="30"/>
        <v>0</v>
      </c>
      <c r="K106" s="54"/>
      <c r="L106" s="449">
        <f t="shared" si="43"/>
        <v>196871.47125835106</v>
      </c>
      <c r="M106" s="54">
        <f t="shared" si="44"/>
        <v>0</v>
      </c>
      <c r="N106" s="449">
        <f t="shared" si="45"/>
        <v>196871.47125835106</v>
      </c>
      <c r="O106" s="54">
        <f t="shared" si="46"/>
        <v>0</v>
      </c>
      <c r="P106" s="54">
        <f t="shared" si="47"/>
        <v>0</v>
      </c>
    </row>
    <row r="107" spans="1:16" ht="12.5">
      <c r="B107" s="7" t="str">
        <f t="shared" si="36"/>
        <v/>
      </c>
      <c r="C107" s="50">
        <f>IF(D93="","-",+C106+1)</f>
        <v>2024</v>
      </c>
      <c r="D107" s="428">
        <v>1291077.9196729613</v>
      </c>
      <c r="E107" s="429">
        <v>35413.195681818179</v>
      </c>
      <c r="F107" s="430">
        <v>1255664.7239911431</v>
      </c>
      <c r="G107" s="430">
        <v>1273371.3218320522</v>
      </c>
      <c r="H107" s="432">
        <v>193981.46572573495</v>
      </c>
      <c r="I107" s="433">
        <v>193981.46572573495</v>
      </c>
      <c r="J107" s="54">
        <f t="shared" si="30"/>
        <v>0</v>
      </c>
      <c r="K107" s="54"/>
      <c r="L107" s="449">
        <f t="shared" si="43"/>
        <v>193981.46572573495</v>
      </c>
      <c r="M107" s="54">
        <f t="shared" si="44"/>
        <v>0</v>
      </c>
      <c r="N107" s="449">
        <f t="shared" si="45"/>
        <v>193981.46572573495</v>
      </c>
      <c r="O107" s="54">
        <f t="shared" si="46"/>
        <v>0</v>
      </c>
      <c r="P107" s="54">
        <f t="shared" si="47"/>
        <v>0</v>
      </c>
    </row>
    <row r="108" spans="1:16" ht="12.5">
      <c r="B108" s="7" t="str">
        <f t="shared" si="36"/>
        <v>IU</v>
      </c>
      <c r="C108" s="50">
        <f>IF(D93="","-",+C107+1)</f>
        <v>2025</v>
      </c>
      <c r="D108" s="12">
        <f>IF(F107+SUM(E$99:E107)=D$92,F107,D$92-SUM(E$99:E107))</f>
        <v>1255665.1139911432</v>
      </c>
      <c r="E108" s="377">
        <f>IF(+J96&lt;F107,J96,D108)</f>
        <v>35413.204545454544</v>
      </c>
      <c r="F108" s="55">
        <f t="shared" ref="F108:F130" si="48">+D108-E108</f>
        <v>1220251.9094456886</v>
      </c>
      <c r="G108" s="55">
        <f t="shared" ref="G108:G130" si="49">+(F108+D108)/2</f>
        <v>1237958.5117184159</v>
      </c>
      <c r="H108" s="379">
        <f t="shared" ref="H108:H154" si="50">+J$94*G108+E108</f>
        <v>189571.64696027566</v>
      </c>
      <c r="I108" s="398">
        <f t="shared" ref="I108:I154" si="51">+J$95*G108+E108</f>
        <v>189571.64696027566</v>
      </c>
      <c r="J108" s="54">
        <f t="shared" si="30"/>
        <v>0</v>
      </c>
      <c r="K108" s="54"/>
      <c r="L108" s="129"/>
      <c r="M108" s="54">
        <f t="shared" si="32"/>
        <v>0</v>
      </c>
      <c r="N108" s="129"/>
      <c r="O108" s="54">
        <f t="shared" si="34"/>
        <v>0</v>
      </c>
      <c r="P108" s="54">
        <f t="shared" si="35"/>
        <v>0</v>
      </c>
    </row>
    <row r="109" spans="1:16" ht="12.5">
      <c r="B109" s="7" t="str">
        <f t="shared" si="36"/>
        <v/>
      </c>
      <c r="C109" s="50">
        <f>IF(D93="","-",+C108+1)</f>
        <v>2026</v>
      </c>
      <c r="D109" s="12">
        <f>IF(F108+SUM(E$99:E108)=D$92,F108,D$92-SUM(E$99:E108))</f>
        <v>1220251.9094456886</v>
      </c>
      <c r="E109" s="377">
        <f>IF(+J96&lt;F108,J96,D109)</f>
        <v>35413.204545454544</v>
      </c>
      <c r="F109" s="55">
        <f t="shared" si="48"/>
        <v>1184838.704900234</v>
      </c>
      <c r="G109" s="55">
        <f t="shared" si="49"/>
        <v>1202545.3071729613</v>
      </c>
      <c r="H109" s="379">
        <f t="shared" si="50"/>
        <v>185161.77021402935</v>
      </c>
      <c r="I109" s="398">
        <f t="shared" si="51"/>
        <v>185161.77021402935</v>
      </c>
      <c r="J109" s="54">
        <f t="shared" si="30"/>
        <v>0</v>
      </c>
      <c r="K109" s="54"/>
      <c r="L109" s="129"/>
      <c r="M109" s="54">
        <f t="shared" si="32"/>
        <v>0</v>
      </c>
      <c r="N109" s="129"/>
      <c r="O109" s="54">
        <f t="shared" si="34"/>
        <v>0</v>
      </c>
      <c r="P109" s="54">
        <f t="shared" si="35"/>
        <v>0</v>
      </c>
    </row>
    <row r="110" spans="1:16" ht="12.5">
      <c r="B110" s="7" t="str">
        <f t="shared" si="36"/>
        <v/>
      </c>
      <c r="C110" s="50">
        <f>IF(D93="","-",+C109+1)</f>
        <v>2027</v>
      </c>
      <c r="D110" s="12">
        <f>IF(F109+SUM(E$99:E109)=D$92,F109,D$92-SUM(E$99:E109))</f>
        <v>1184838.704900234</v>
      </c>
      <c r="E110" s="377">
        <f>IF(+J96&lt;F109,J96,D110)</f>
        <v>35413.204545454544</v>
      </c>
      <c r="F110" s="55">
        <f t="shared" si="48"/>
        <v>1149425.5003547794</v>
      </c>
      <c r="G110" s="55">
        <f t="shared" si="49"/>
        <v>1167132.1026275067</v>
      </c>
      <c r="H110" s="379">
        <f t="shared" si="50"/>
        <v>180751.89346778305</v>
      </c>
      <c r="I110" s="398">
        <f t="shared" si="51"/>
        <v>180751.89346778305</v>
      </c>
      <c r="J110" s="54">
        <f t="shared" si="30"/>
        <v>0</v>
      </c>
      <c r="K110" s="54"/>
      <c r="L110" s="129"/>
      <c r="M110" s="54">
        <f t="shared" si="32"/>
        <v>0</v>
      </c>
      <c r="N110" s="129"/>
      <c r="O110" s="54">
        <f t="shared" si="34"/>
        <v>0</v>
      </c>
      <c r="P110" s="54">
        <f t="shared" si="35"/>
        <v>0</v>
      </c>
    </row>
    <row r="111" spans="1:16" ht="12.5">
      <c r="B111" s="7" t="str">
        <f t="shared" si="36"/>
        <v/>
      </c>
      <c r="C111" s="50">
        <f>IF(D93="","-",+C110+1)</f>
        <v>2028</v>
      </c>
      <c r="D111" s="12">
        <f>IF(F110+SUM(E$99:E110)=D$92,F110,D$92-SUM(E$99:E110))</f>
        <v>1149425.5003547794</v>
      </c>
      <c r="E111" s="377">
        <f>IF(+J96&lt;F110,J96,D111)</f>
        <v>35413.204545454544</v>
      </c>
      <c r="F111" s="55">
        <f t="shared" si="48"/>
        <v>1114012.2958093248</v>
      </c>
      <c r="G111" s="55">
        <f t="shared" si="49"/>
        <v>1131718.8980820521</v>
      </c>
      <c r="H111" s="379">
        <f t="shared" si="50"/>
        <v>176342.0167215367</v>
      </c>
      <c r="I111" s="398">
        <f t="shared" si="51"/>
        <v>176342.0167215367</v>
      </c>
      <c r="J111" s="54">
        <f t="shared" si="30"/>
        <v>0</v>
      </c>
      <c r="K111" s="54"/>
      <c r="L111" s="129"/>
      <c r="M111" s="54">
        <f t="shared" si="32"/>
        <v>0</v>
      </c>
      <c r="N111" s="129"/>
      <c r="O111" s="54">
        <f t="shared" si="34"/>
        <v>0</v>
      </c>
      <c r="P111" s="54">
        <f t="shared" si="35"/>
        <v>0</v>
      </c>
    </row>
    <row r="112" spans="1:16" ht="12.5">
      <c r="B112" s="7" t="str">
        <f t="shared" si="36"/>
        <v/>
      </c>
      <c r="C112" s="50">
        <f>IF(D93="","-",+C111+1)</f>
        <v>2029</v>
      </c>
      <c r="D112" s="12">
        <f>IF(F111+SUM(E$99:E111)=D$92,F111,D$92-SUM(E$99:E111))</f>
        <v>1114012.2958093248</v>
      </c>
      <c r="E112" s="377">
        <f>IF(+J96&lt;F111,J96,D112)</f>
        <v>35413.204545454544</v>
      </c>
      <c r="F112" s="55">
        <f t="shared" si="48"/>
        <v>1078599.0912638702</v>
      </c>
      <c r="G112" s="55">
        <f t="shared" si="49"/>
        <v>1096305.6935365975</v>
      </c>
      <c r="H112" s="379">
        <f t="shared" si="50"/>
        <v>171932.1399752904</v>
      </c>
      <c r="I112" s="398">
        <f t="shared" si="51"/>
        <v>171932.1399752904</v>
      </c>
      <c r="J112" s="54">
        <f t="shared" si="30"/>
        <v>0</v>
      </c>
      <c r="K112" s="54"/>
      <c r="L112" s="129"/>
      <c r="M112" s="54">
        <f t="shared" si="32"/>
        <v>0</v>
      </c>
      <c r="N112" s="129"/>
      <c r="O112" s="54">
        <f t="shared" si="34"/>
        <v>0</v>
      </c>
      <c r="P112" s="54">
        <f t="shared" si="35"/>
        <v>0</v>
      </c>
    </row>
    <row r="113" spans="2:16" ht="12.5">
      <c r="B113" s="7" t="str">
        <f t="shared" si="36"/>
        <v/>
      </c>
      <c r="C113" s="50">
        <f>IF(D93="","-",+C112+1)</f>
        <v>2030</v>
      </c>
      <c r="D113" s="12">
        <f>IF(F112+SUM(E$99:E112)=D$92,F112,D$92-SUM(E$99:E112))</f>
        <v>1078599.0912638702</v>
      </c>
      <c r="E113" s="377">
        <f>IF(+J96&lt;F112,J96,D113)</f>
        <v>35413.204545454544</v>
      </c>
      <c r="F113" s="55">
        <f t="shared" si="48"/>
        <v>1043185.8867184157</v>
      </c>
      <c r="G113" s="55">
        <f t="shared" si="49"/>
        <v>1060892.4889911429</v>
      </c>
      <c r="H113" s="379">
        <f t="shared" si="50"/>
        <v>167522.2632290441</v>
      </c>
      <c r="I113" s="398">
        <f t="shared" si="51"/>
        <v>167522.2632290441</v>
      </c>
      <c r="J113" s="54">
        <f t="shared" si="30"/>
        <v>0</v>
      </c>
      <c r="K113" s="54"/>
      <c r="L113" s="129"/>
      <c r="M113" s="54">
        <f t="shared" si="32"/>
        <v>0</v>
      </c>
      <c r="N113" s="129"/>
      <c r="O113" s="54">
        <f t="shared" si="34"/>
        <v>0</v>
      </c>
      <c r="P113" s="54">
        <f t="shared" si="35"/>
        <v>0</v>
      </c>
    </row>
    <row r="114" spans="2:16" ht="12.5">
      <c r="B114" s="7" t="str">
        <f t="shared" si="36"/>
        <v/>
      </c>
      <c r="C114" s="50">
        <f>IF(D93="","-",+C113+1)</f>
        <v>2031</v>
      </c>
      <c r="D114" s="12">
        <f>IF(F113+SUM(E$99:E113)=D$92,F113,D$92-SUM(E$99:E113))</f>
        <v>1043185.8867184157</v>
      </c>
      <c r="E114" s="377">
        <f>IF(+J96&lt;F113,J96,D114)</f>
        <v>35413.204545454544</v>
      </c>
      <c r="F114" s="55">
        <f t="shared" si="48"/>
        <v>1007772.6821729611</v>
      </c>
      <c r="G114" s="55">
        <f t="shared" si="49"/>
        <v>1025479.2844456884</v>
      </c>
      <c r="H114" s="379">
        <f t="shared" si="50"/>
        <v>163112.38648279777</v>
      </c>
      <c r="I114" s="398">
        <f t="shared" si="51"/>
        <v>163112.38648279777</v>
      </c>
      <c r="J114" s="54">
        <f t="shared" si="30"/>
        <v>0</v>
      </c>
      <c r="K114" s="54"/>
      <c r="L114" s="129"/>
      <c r="M114" s="54">
        <f t="shared" si="32"/>
        <v>0</v>
      </c>
      <c r="N114" s="129"/>
      <c r="O114" s="54">
        <f t="shared" si="34"/>
        <v>0</v>
      </c>
      <c r="P114" s="54">
        <f t="shared" si="35"/>
        <v>0</v>
      </c>
    </row>
    <row r="115" spans="2:16" ht="12.5">
      <c r="B115" s="7" t="str">
        <f t="shared" si="36"/>
        <v/>
      </c>
      <c r="C115" s="50">
        <f>IF(D93="","-",+C114+1)</f>
        <v>2032</v>
      </c>
      <c r="D115" s="12">
        <f>IF(F114+SUM(E$99:E114)=D$92,F114,D$92-SUM(E$99:E114))</f>
        <v>1007772.6821729611</v>
      </c>
      <c r="E115" s="377">
        <f>IF(+J96&lt;F114,J96,D115)</f>
        <v>35413.204545454544</v>
      </c>
      <c r="F115" s="55">
        <f t="shared" si="48"/>
        <v>972359.47762750648</v>
      </c>
      <c r="G115" s="55">
        <f t="shared" si="49"/>
        <v>990066.07990023377</v>
      </c>
      <c r="H115" s="379">
        <f t="shared" si="50"/>
        <v>158702.50973655144</v>
      </c>
      <c r="I115" s="398">
        <f t="shared" si="51"/>
        <v>158702.50973655144</v>
      </c>
      <c r="J115" s="54">
        <f t="shared" si="30"/>
        <v>0</v>
      </c>
      <c r="K115" s="54"/>
      <c r="L115" s="129"/>
      <c r="M115" s="54">
        <f t="shared" si="32"/>
        <v>0</v>
      </c>
      <c r="N115" s="129"/>
      <c r="O115" s="54">
        <f t="shared" si="34"/>
        <v>0</v>
      </c>
      <c r="P115" s="54">
        <f t="shared" si="35"/>
        <v>0</v>
      </c>
    </row>
    <row r="116" spans="2:16" ht="12.5">
      <c r="B116" s="7" t="str">
        <f t="shared" si="36"/>
        <v/>
      </c>
      <c r="C116" s="50">
        <f>IF(D93="","-",+C115+1)</f>
        <v>2033</v>
      </c>
      <c r="D116" s="12">
        <f>IF(F115+SUM(E$99:E115)=D$92,F115,D$92-SUM(E$99:E115))</f>
        <v>972359.47762750648</v>
      </c>
      <c r="E116" s="377">
        <f>IF(+J96&lt;F115,J96,D116)</f>
        <v>35413.204545454544</v>
      </c>
      <c r="F116" s="55">
        <f t="shared" si="48"/>
        <v>936946.27308205189</v>
      </c>
      <c r="G116" s="55">
        <f t="shared" si="49"/>
        <v>954652.87535477919</v>
      </c>
      <c r="H116" s="379">
        <f t="shared" si="50"/>
        <v>154292.63299030514</v>
      </c>
      <c r="I116" s="398">
        <f t="shared" si="51"/>
        <v>154292.63299030514</v>
      </c>
      <c r="J116" s="54">
        <f t="shared" si="30"/>
        <v>0</v>
      </c>
      <c r="K116" s="54"/>
      <c r="L116" s="129"/>
      <c r="M116" s="54">
        <f t="shared" si="32"/>
        <v>0</v>
      </c>
      <c r="N116" s="129"/>
      <c r="O116" s="54">
        <f t="shared" si="34"/>
        <v>0</v>
      </c>
      <c r="P116" s="54">
        <f t="shared" si="35"/>
        <v>0</v>
      </c>
    </row>
    <row r="117" spans="2:16" ht="12.5">
      <c r="B117" s="7" t="str">
        <f t="shared" si="36"/>
        <v/>
      </c>
      <c r="C117" s="50">
        <f>IF(D93="","-",+C116+1)</f>
        <v>2034</v>
      </c>
      <c r="D117" s="12">
        <f>IF(F116+SUM(E$99:E116)=D$92,F116,D$92-SUM(E$99:E116))</f>
        <v>936946.27308205189</v>
      </c>
      <c r="E117" s="377">
        <f>IF(+J96&lt;F116,J96,D117)</f>
        <v>35413.204545454544</v>
      </c>
      <c r="F117" s="55">
        <f t="shared" si="48"/>
        <v>901533.0685365973</v>
      </c>
      <c r="G117" s="55">
        <f t="shared" si="49"/>
        <v>919239.6708093246</v>
      </c>
      <c r="H117" s="379">
        <f t="shared" si="50"/>
        <v>149882.75624405881</v>
      </c>
      <c r="I117" s="398">
        <f t="shared" si="51"/>
        <v>149882.75624405881</v>
      </c>
      <c r="J117" s="54">
        <f t="shared" si="30"/>
        <v>0</v>
      </c>
      <c r="K117" s="54"/>
      <c r="L117" s="129"/>
      <c r="M117" s="54">
        <f t="shared" si="32"/>
        <v>0</v>
      </c>
      <c r="N117" s="129"/>
      <c r="O117" s="54">
        <f t="shared" si="34"/>
        <v>0</v>
      </c>
      <c r="P117" s="54">
        <f t="shared" si="35"/>
        <v>0</v>
      </c>
    </row>
    <row r="118" spans="2:16" ht="12.5">
      <c r="B118" s="7" t="str">
        <f t="shared" si="36"/>
        <v/>
      </c>
      <c r="C118" s="50">
        <f>IF(D93="","-",+C117+1)</f>
        <v>2035</v>
      </c>
      <c r="D118" s="12">
        <f>IF(F117+SUM(E$99:E117)=D$92,F117,D$92-SUM(E$99:E117))</f>
        <v>901533.0685365973</v>
      </c>
      <c r="E118" s="377">
        <f>IF(+J96&lt;F117,J96,D118)</f>
        <v>35413.204545454544</v>
      </c>
      <c r="F118" s="55">
        <f t="shared" si="48"/>
        <v>866119.86399114272</v>
      </c>
      <c r="G118" s="55">
        <f t="shared" si="49"/>
        <v>883826.46626387001</v>
      </c>
      <c r="H118" s="379">
        <f t="shared" si="50"/>
        <v>145472.87949781248</v>
      </c>
      <c r="I118" s="398">
        <f t="shared" si="51"/>
        <v>145472.87949781248</v>
      </c>
      <c r="J118" s="54">
        <f t="shared" si="30"/>
        <v>0</v>
      </c>
      <c r="K118" s="54"/>
      <c r="L118" s="129"/>
      <c r="M118" s="54">
        <f t="shared" si="32"/>
        <v>0</v>
      </c>
      <c r="N118" s="129"/>
      <c r="O118" s="54">
        <f t="shared" si="34"/>
        <v>0</v>
      </c>
      <c r="P118" s="54">
        <f t="shared" si="35"/>
        <v>0</v>
      </c>
    </row>
    <row r="119" spans="2:16" ht="12.5">
      <c r="B119" s="7" t="str">
        <f t="shared" si="36"/>
        <v/>
      </c>
      <c r="C119" s="50">
        <f>IF(D93="","-",+C118+1)</f>
        <v>2036</v>
      </c>
      <c r="D119" s="12">
        <f>IF(F118+SUM(E$99:E118)=D$92,F118,D$92-SUM(E$99:E118))</f>
        <v>866119.86399114272</v>
      </c>
      <c r="E119" s="377">
        <f>IF(+J96&lt;F118,J96,D119)</f>
        <v>35413.204545454544</v>
      </c>
      <c r="F119" s="55">
        <f t="shared" si="48"/>
        <v>830706.65944568813</v>
      </c>
      <c r="G119" s="55">
        <f t="shared" si="49"/>
        <v>848413.26171841542</v>
      </c>
      <c r="H119" s="379">
        <f t="shared" si="50"/>
        <v>141063.00275156618</v>
      </c>
      <c r="I119" s="398">
        <f t="shared" si="51"/>
        <v>141063.00275156618</v>
      </c>
      <c r="J119" s="54">
        <f t="shared" si="30"/>
        <v>0</v>
      </c>
      <c r="K119" s="54"/>
      <c r="L119" s="129"/>
      <c r="M119" s="54">
        <f t="shared" si="32"/>
        <v>0</v>
      </c>
      <c r="N119" s="129"/>
      <c r="O119" s="54">
        <f t="shared" si="34"/>
        <v>0</v>
      </c>
      <c r="P119" s="54">
        <f t="shared" si="35"/>
        <v>0</v>
      </c>
    </row>
    <row r="120" spans="2:16" ht="12.5">
      <c r="B120" s="7" t="str">
        <f t="shared" si="36"/>
        <v/>
      </c>
      <c r="C120" s="50">
        <f>IF(D93="","-",+C119+1)</f>
        <v>2037</v>
      </c>
      <c r="D120" s="12">
        <f>IF(F119+SUM(E$99:E119)=D$92,F119,D$92-SUM(E$99:E119))</f>
        <v>830706.65944568813</v>
      </c>
      <c r="E120" s="377">
        <f>IF(+J96&lt;F119,J96,D120)</f>
        <v>35413.204545454544</v>
      </c>
      <c r="F120" s="55">
        <f t="shared" si="48"/>
        <v>795293.45490023354</v>
      </c>
      <c r="G120" s="55">
        <f t="shared" si="49"/>
        <v>813000.05717296083</v>
      </c>
      <c r="H120" s="379">
        <f t="shared" si="50"/>
        <v>136653.12600531985</v>
      </c>
      <c r="I120" s="398">
        <f t="shared" si="51"/>
        <v>136653.12600531985</v>
      </c>
      <c r="J120" s="54">
        <f t="shared" si="30"/>
        <v>0</v>
      </c>
      <c r="K120" s="54"/>
      <c r="L120" s="129"/>
      <c r="M120" s="54">
        <f t="shared" si="32"/>
        <v>0</v>
      </c>
      <c r="N120" s="129"/>
      <c r="O120" s="54">
        <f t="shared" si="34"/>
        <v>0</v>
      </c>
      <c r="P120" s="54">
        <f t="shared" si="35"/>
        <v>0</v>
      </c>
    </row>
    <row r="121" spans="2:16" ht="12.5">
      <c r="B121" s="7" t="str">
        <f t="shared" si="36"/>
        <v/>
      </c>
      <c r="C121" s="50">
        <f>IF(D93="","-",+C120+1)</f>
        <v>2038</v>
      </c>
      <c r="D121" s="12">
        <f>IF(F120+SUM(E$99:E120)=D$92,F120,D$92-SUM(E$99:E120))</f>
        <v>795293.45490023354</v>
      </c>
      <c r="E121" s="377">
        <f>IF(+J96&lt;F120,J96,D121)</f>
        <v>35413.204545454544</v>
      </c>
      <c r="F121" s="55">
        <f t="shared" si="48"/>
        <v>759880.25035477895</v>
      </c>
      <c r="G121" s="55">
        <f t="shared" si="49"/>
        <v>777586.85262750625</v>
      </c>
      <c r="H121" s="379">
        <f t="shared" si="50"/>
        <v>132243.24925907352</v>
      </c>
      <c r="I121" s="398">
        <f t="shared" si="51"/>
        <v>132243.24925907352</v>
      </c>
      <c r="J121" s="54">
        <f t="shared" si="30"/>
        <v>0</v>
      </c>
      <c r="K121" s="54"/>
      <c r="L121" s="129"/>
      <c r="M121" s="54">
        <f t="shared" si="32"/>
        <v>0</v>
      </c>
      <c r="N121" s="129"/>
      <c r="O121" s="54">
        <f t="shared" si="34"/>
        <v>0</v>
      </c>
      <c r="P121" s="54">
        <f t="shared" si="35"/>
        <v>0</v>
      </c>
    </row>
    <row r="122" spans="2:16" ht="12.5">
      <c r="B122" s="7" t="str">
        <f t="shared" si="36"/>
        <v/>
      </c>
      <c r="C122" s="50">
        <f>IF(D93="","-",+C121+1)</f>
        <v>2039</v>
      </c>
      <c r="D122" s="12">
        <f>IF(F121+SUM(E$99:E121)=D$92,F121,D$92-SUM(E$99:E121))</f>
        <v>759880.25035477895</v>
      </c>
      <c r="E122" s="377">
        <f>IF(+J96&lt;F121,J96,D122)</f>
        <v>35413.204545454544</v>
      </c>
      <c r="F122" s="55">
        <f t="shared" si="48"/>
        <v>724467.04580932437</v>
      </c>
      <c r="G122" s="55">
        <f t="shared" si="49"/>
        <v>742173.64808205166</v>
      </c>
      <c r="H122" s="379">
        <f t="shared" si="50"/>
        <v>127833.37251282722</v>
      </c>
      <c r="I122" s="398">
        <f t="shared" si="51"/>
        <v>127833.37251282722</v>
      </c>
      <c r="J122" s="54">
        <f t="shared" si="30"/>
        <v>0</v>
      </c>
      <c r="K122" s="54"/>
      <c r="L122" s="129"/>
      <c r="M122" s="54">
        <f t="shared" si="32"/>
        <v>0</v>
      </c>
      <c r="N122" s="129"/>
      <c r="O122" s="54">
        <f t="shared" si="34"/>
        <v>0</v>
      </c>
      <c r="P122" s="54">
        <f t="shared" si="35"/>
        <v>0</v>
      </c>
    </row>
    <row r="123" spans="2:16" ht="12.5">
      <c r="B123" s="7" t="str">
        <f t="shared" si="36"/>
        <v/>
      </c>
      <c r="C123" s="50">
        <f>IF(D93="","-",+C122+1)</f>
        <v>2040</v>
      </c>
      <c r="D123" s="12">
        <f>IF(F122+SUM(E$99:E122)=D$92,F122,D$92-SUM(E$99:E122))</f>
        <v>724467.04580932437</v>
      </c>
      <c r="E123" s="377">
        <f>IF(+J96&lt;F122,J96,D123)</f>
        <v>35413.204545454544</v>
      </c>
      <c r="F123" s="55">
        <f t="shared" si="48"/>
        <v>689053.84126386978</v>
      </c>
      <c r="G123" s="55">
        <f t="shared" si="49"/>
        <v>706760.44353659707</v>
      </c>
      <c r="H123" s="379">
        <f t="shared" si="50"/>
        <v>123423.49576658089</v>
      </c>
      <c r="I123" s="398">
        <f t="shared" si="51"/>
        <v>123423.49576658089</v>
      </c>
      <c r="J123" s="54">
        <f t="shared" si="30"/>
        <v>0</v>
      </c>
      <c r="K123" s="54"/>
      <c r="L123" s="129"/>
      <c r="M123" s="54">
        <f t="shared" si="32"/>
        <v>0</v>
      </c>
      <c r="N123" s="129"/>
      <c r="O123" s="54">
        <f t="shared" si="34"/>
        <v>0</v>
      </c>
      <c r="P123" s="54">
        <f t="shared" si="35"/>
        <v>0</v>
      </c>
    </row>
    <row r="124" spans="2:16" ht="12.5">
      <c r="B124" s="7" t="str">
        <f t="shared" si="36"/>
        <v/>
      </c>
      <c r="C124" s="50">
        <f>IF(D93="","-",+C123+1)</f>
        <v>2041</v>
      </c>
      <c r="D124" s="12">
        <f>IF(F123+SUM(E$99:E123)=D$92,F123,D$92-SUM(E$99:E123))</f>
        <v>689053.84126386978</v>
      </c>
      <c r="E124" s="377">
        <f>IF(+J96&lt;F123,J96,D124)</f>
        <v>35413.204545454544</v>
      </c>
      <c r="F124" s="55">
        <f t="shared" si="48"/>
        <v>653640.63671841519</v>
      </c>
      <c r="G124" s="55">
        <f t="shared" si="49"/>
        <v>671347.23899114248</v>
      </c>
      <c r="H124" s="379">
        <f t="shared" si="50"/>
        <v>119013.61902033458</v>
      </c>
      <c r="I124" s="398">
        <f t="shared" si="51"/>
        <v>119013.61902033458</v>
      </c>
      <c r="J124" s="54">
        <f t="shared" si="30"/>
        <v>0</v>
      </c>
      <c r="K124" s="54"/>
      <c r="L124" s="129"/>
      <c r="M124" s="54">
        <f t="shared" si="32"/>
        <v>0</v>
      </c>
      <c r="N124" s="129"/>
      <c r="O124" s="54">
        <f t="shared" si="34"/>
        <v>0</v>
      </c>
      <c r="P124" s="54">
        <f t="shared" si="35"/>
        <v>0</v>
      </c>
    </row>
    <row r="125" spans="2:16" ht="12.5">
      <c r="B125" s="7" t="str">
        <f t="shared" si="36"/>
        <v/>
      </c>
      <c r="C125" s="50">
        <f>IF(D93="","-",+C124+1)</f>
        <v>2042</v>
      </c>
      <c r="D125" s="12">
        <f>IF(F124+SUM(E$99:E124)=D$92,F124,D$92-SUM(E$99:E124))</f>
        <v>653640.63671841519</v>
      </c>
      <c r="E125" s="377">
        <f>IF(+J96&lt;F124,J96,D125)</f>
        <v>35413.204545454544</v>
      </c>
      <c r="F125" s="55">
        <f t="shared" si="48"/>
        <v>618227.4321729606</v>
      </c>
      <c r="G125" s="55">
        <f t="shared" si="49"/>
        <v>635934.0344456879</v>
      </c>
      <c r="H125" s="379">
        <f t="shared" si="50"/>
        <v>114603.74227408826</v>
      </c>
      <c r="I125" s="398">
        <f t="shared" si="51"/>
        <v>114603.74227408826</v>
      </c>
      <c r="J125" s="54">
        <f t="shared" si="30"/>
        <v>0</v>
      </c>
      <c r="K125" s="54"/>
      <c r="L125" s="129"/>
      <c r="M125" s="54">
        <f t="shared" si="32"/>
        <v>0</v>
      </c>
      <c r="N125" s="129"/>
      <c r="O125" s="54">
        <f t="shared" si="34"/>
        <v>0</v>
      </c>
      <c r="P125" s="54">
        <f t="shared" si="35"/>
        <v>0</v>
      </c>
    </row>
    <row r="126" spans="2:16" ht="12.5">
      <c r="B126" s="7" t="str">
        <f t="shared" si="36"/>
        <v/>
      </c>
      <c r="C126" s="50">
        <f>IF(D93="","-",+C125+1)</f>
        <v>2043</v>
      </c>
      <c r="D126" s="12">
        <f>IF(F125+SUM(E$99:E125)=D$92,F125,D$92-SUM(E$99:E125))</f>
        <v>618227.4321729606</v>
      </c>
      <c r="E126" s="377">
        <f>IF(+J96&lt;F125,J96,D126)</f>
        <v>35413.204545454544</v>
      </c>
      <c r="F126" s="55">
        <f t="shared" si="48"/>
        <v>582814.22762750601</v>
      </c>
      <c r="G126" s="55">
        <f t="shared" si="49"/>
        <v>600520.82990023331</v>
      </c>
      <c r="H126" s="379">
        <f t="shared" si="50"/>
        <v>110193.86552784195</v>
      </c>
      <c r="I126" s="398">
        <f t="shared" si="51"/>
        <v>110193.86552784195</v>
      </c>
      <c r="J126" s="54">
        <f t="shared" si="30"/>
        <v>0</v>
      </c>
      <c r="K126" s="54"/>
      <c r="L126" s="129"/>
      <c r="M126" s="54">
        <f t="shared" si="32"/>
        <v>0</v>
      </c>
      <c r="N126" s="129"/>
      <c r="O126" s="54">
        <f t="shared" si="34"/>
        <v>0</v>
      </c>
      <c r="P126" s="54">
        <f t="shared" si="35"/>
        <v>0</v>
      </c>
    </row>
    <row r="127" spans="2:16" ht="12.5">
      <c r="B127" s="7" t="str">
        <f t="shared" si="36"/>
        <v/>
      </c>
      <c r="C127" s="50">
        <f>IF(D93="","-",+C126+1)</f>
        <v>2044</v>
      </c>
      <c r="D127" s="12">
        <f>IF(F126+SUM(E$99:E126)=D$92,F126,D$92-SUM(E$99:E126))</f>
        <v>582814.22762750601</v>
      </c>
      <c r="E127" s="377">
        <f>IF(+J96&lt;F126,J96,D127)</f>
        <v>35413.204545454544</v>
      </c>
      <c r="F127" s="55">
        <f t="shared" si="48"/>
        <v>547401.02308205143</v>
      </c>
      <c r="G127" s="55">
        <f t="shared" si="49"/>
        <v>565107.62535477872</v>
      </c>
      <c r="H127" s="379">
        <f t="shared" si="50"/>
        <v>105783.98878159562</v>
      </c>
      <c r="I127" s="398">
        <f t="shared" si="51"/>
        <v>105783.98878159562</v>
      </c>
      <c r="J127" s="54">
        <f t="shared" si="30"/>
        <v>0</v>
      </c>
      <c r="K127" s="54"/>
      <c r="L127" s="129"/>
      <c r="M127" s="54">
        <f t="shared" si="32"/>
        <v>0</v>
      </c>
      <c r="N127" s="129"/>
      <c r="O127" s="54">
        <f t="shared" si="34"/>
        <v>0</v>
      </c>
      <c r="P127" s="54">
        <f t="shared" si="35"/>
        <v>0</v>
      </c>
    </row>
    <row r="128" spans="2:16" ht="12.5">
      <c r="B128" s="7" t="str">
        <f t="shared" si="36"/>
        <v/>
      </c>
      <c r="C128" s="50">
        <f>IF(D93="","-",+C127+1)</f>
        <v>2045</v>
      </c>
      <c r="D128" s="12">
        <f>IF(F127+SUM(E$99:E127)=D$92,F127,D$92-SUM(E$99:E127))</f>
        <v>547401.02308205143</v>
      </c>
      <c r="E128" s="377">
        <f>IF(+J96&lt;F127,J96,D128)</f>
        <v>35413.204545454544</v>
      </c>
      <c r="F128" s="55">
        <f t="shared" si="48"/>
        <v>511987.8185365969</v>
      </c>
      <c r="G128" s="55">
        <f t="shared" si="49"/>
        <v>529694.42080932413</v>
      </c>
      <c r="H128" s="379">
        <f t="shared" si="50"/>
        <v>101374.1120353493</v>
      </c>
      <c r="I128" s="398">
        <f t="shared" si="51"/>
        <v>101374.1120353493</v>
      </c>
      <c r="J128" s="54">
        <f t="shared" si="30"/>
        <v>0</v>
      </c>
      <c r="K128" s="54"/>
      <c r="L128" s="129"/>
      <c r="M128" s="54">
        <f t="shared" si="32"/>
        <v>0</v>
      </c>
      <c r="N128" s="129"/>
      <c r="O128" s="54">
        <f t="shared" si="34"/>
        <v>0</v>
      </c>
      <c r="P128" s="54">
        <f t="shared" si="35"/>
        <v>0</v>
      </c>
    </row>
    <row r="129" spans="2:16" ht="12.5">
      <c r="B129" s="7" t="str">
        <f t="shared" si="36"/>
        <v/>
      </c>
      <c r="C129" s="50">
        <f>IF(D93="","-",+C128+1)</f>
        <v>2046</v>
      </c>
      <c r="D129" s="12">
        <f>IF(F128+SUM(E$99:E128)=D$92,F128,D$92-SUM(E$99:E128))</f>
        <v>511987.8185365969</v>
      </c>
      <c r="E129" s="377">
        <f>IF(+J96&lt;F128,J96,D129)</f>
        <v>35413.204545454544</v>
      </c>
      <c r="F129" s="55">
        <f t="shared" si="48"/>
        <v>476574.61399114237</v>
      </c>
      <c r="G129" s="55">
        <f t="shared" si="49"/>
        <v>494281.21626386966</v>
      </c>
      <c r="H129" s="379">
        <f t="shared" si="50"/>
        <v>96964.235289103002</v>
      </c>
      <c r="I129" s="398">
        <f t="shared" si="51"/>
        <v>96964.235289103002</v>
      </c>
      <c r="J129" s="54">
        <f t="shared" si="30"/>
        <v>0</v>
      </c>
      <c r="K129" s="54"/>
      <c r="L129" s="129"/>
      <c r="M129" s="54">
        <f t="shared" si="32"/>
        <v>0</v>
      </c>
      <c r="N129" s="129"/>
      <c r="O129" s="54">
        <f t="shared" si="34"/>
        <v>0</v>
      </c>
      <c r="P129" s="54">
        <f t="shared" si="35"/>
        <v>0</v>
      </c>
    </row>
    <row r="130" spans="2:16" ht="12.5">
      <c r="B130" s="7" t="str">
        <f t="shared" si="36"/>
        <v/>
      </c>
      <c r="C130" s="50">
        <f>IF(D93="","-",+C129+1)</f>
        <v>2047</v>
      </c>
      <c r="D130" s="12">
        <f>IF(F129+SUM(E$99:E129)=D$92,F129,D$92-SUM(E$99:E129))</f>
        <v>476574.61399114237</v>
      </c>
      <c r="E130" s="377">
        <f>IF(+J96&lt;F129,J96,D130)</f>
        <v>35413.204545454544</v>
      </c>
      <c r="F130" s="55">
        <f t="shared" si="48"/>
        <v>441161.40944568784</v>
      </c>
      <c r="G130" s="55">
        <f t="shared" si="49"/>
        <v>458868.01171841507</v>
      </c>
      <c r="H130" s="379">
        <f t="shared" si="50"/>
        <v>92554.358542856673</v>
      </c>
      <c r="I130" s="398">
        <f t="shared" si="51"/>
        <v>92554.358542856673</v>
      </c>
      <c r="J130" s="54">
        <f t="shared" si="30"/>
        <v>0</v>
      </c>
      <c r="K130" s="54"/>
      <c r="L130" s="129"/>
      <c r="M130" s="54">
        <f t="shared" si="32"/>
        <v>0</v>
      </c>
      <c r="N130" s="129"/>
      <c r="O130" s="54">
        <f t="shared" si="34"/>
        <v>0</v>
      </c>
      <c r="P130" s="54">
        <f t="shared" si="35"/>
        <v>0</v>
      </c>
    </row>
    <row r="131" spans="2:16" ht="12.5">
      <c r="B131" s="7" t="str">
        <f t="shared" si="36"/>
        <v/>
      </c>
      <c r="C131" s="50">
        <f>IF(D93="","-",+C130+1)</f>
        <v>2048</v>
      </c>
      <c r="D131" s="12">
        <f>IF(F130+SUM(E$99:E130)=D$92,F130,D$92-SUM(E$99:E130))</f>
        <v>441161.40944568784</v>
      </c>
      <c r="E131" s="377">
        <f>IF(+J96&lt;F130,J96,D131)</f>
        <v>35413.204545454544</v>
      </c>
      <c r="F131" s="55">
        <f t="shared" ref="F131:F154" si="52">+D131-E131</f>
        <v>405748.20490023331</v>
      </c>
      <c r="G131" s="55">
        <f t="shared" ref="G131:G154" si="53">+(F131+D131)/2</f>
        <v>423454.8071729606</v>
      </c>
      <c r="H131" s="379">
        <f t="shared" si="50"/>
        <v>88144.481796610373</v>
      </c>
      <c r="I131" s="398">
        <f t="shared" si="51"/>
        <v>88144.481796610373</v>
      </c>
      <c r="J131" s="54">
        <f t="shared" ref="J131:J154" si="54">+I541-H541</f>
        <v>0</v>
      </c>
      <c r="K131" s="54"/>
      <c r="L131" s="129"/>
      <c r="M131" s="54">
        <f t="shared" ref="M131:M154" si="55">IF(L541&lt;&gt;0,+H541-L541,0)</f>
        <v>0</v>
      </c>
      <c r="N131" s="129"/>
      <c r="O131" s="54">
        <f t="shared" ref="O131:O154" si="56">IF(N541&lt;&gt;0,+I541-N541,0)</f>
        <v>0</v>
      </c>
      <c r="P131" s="54">
        <f t="shared" ref="P131:P154" si="57">+O541-M541</f>
        <v>0</v>
      </c>
    </row>
    <row r="132" spans="2:16" ht="12.5">
      <c r="B132" s="7" t="str">
        <f t="shared" si="36"/>
        <v/>
      </c>
      <c r="C132" s="50">
        <f>IF(D93="","-",+C131+1)</f>
        <v>2049</v>
      </c>
      <c r="D132" s="12">
        <f>IF(F131+SUM(E$99:E131)=D$92,F131,D$92-SUM(E$99:E131))</f>
        <v>405748.20490023331</v>
      </c>
      <c r="E132" s="377">
        <f>IF(+J96&lt;F131,J96,D132)</f>
        <v>35413.204545454544</v>
      </c>
      <c r="F132" s="55">
        <f t="shared" si="52"/>
        <v>370335.00035477878</v>
      </c>
      <c r="G132" s="55">
        <f t="shared" si="53"/>
        <v>388041.60262750601</v>
      </c>
      <c r="H132" s="379">
        <f t="shared" si="50"/>
        <v>83734.605050364058</v>
      </c>
      <c r="I132" s="398">
        <f t="shared" si="51"/>
        <v>83734.605050364058</v>
      </c>
      <c r="J132" s="54">
        <f t="shared" si="54"/>
        <v>0</v>
      </c>
      <c r="K132" s="54"/>
      <c r="L132" s="129"/>
      <c r="M132" s="54">
        <f t="shared" si="55"/>
        <v>0</v>
      </c>
      <c r="N132" s="129"/>
      <c r="O132" s="54">
        <f t="shared" si="56"/>
        <v>0</v>
      </c>
      <c r="P132" s="54">
        <f t="shared" si="57"/>
        <v>0</v>
      </c>
    </row>
    <row r="133" spans="2:16" ht="12.5">
      <c r="B133" s="7" t="str">
        <f t="shared" si="36"/>
        <v/>
      </c>
      <c r="C133" s="50">
        <f>IF(D93="","-",+C132+1)</f>
        <v>2050</v>
      </c>
      <c r="D133" s="12">
        <f>IF(F132+SUM(E$99:E132)=D$92,F132,D$92-SUM(E$99:E132))</f>
        <v>370335.00035477878</v>
      </c>
      <c r="E133" s="377">
        <f>IF(+J96&lt;F132,J96,D133)</f>
        <v>35413.204545454544</v>
      </c>
      <c r="F133" s="55">
        <f t="shared" si="52"/>
        <v>334921.79580932425</v>
      </c>
      <c r="G133" s="55">
        <f t="shared" si="53"/>
        <v>352628.39808205154</v>
      </c>
      <c r="H133" s="379">
        <f t="shared" si="50"/>
        <v>79324.728304117743</v>
      </c>
      <c r="I133" s="398">
        <f t="shared" si="51"/>
        <v>79324.728304117743</v>
      </c>
      <c r="J133" s="54">
        <f t="shared" si="54"/>
        <v>0</v>
      </c>
      <c r="K133" s="54"/>
      <c r="L133" s="129"/>
      <c r="M133" s="54">
        <f t="shared" si="55"/>
        <v>0</v>
      </c>
      <c r="N133" s="129"/>
      <c r="O133" s="54">
        <f t="shared" si="56"/>
        <v>0</v>
      </c>
      <c r="P133" s="54">
        <f t="shared" si="57"/>
        <v>0</v>
      </c>
    </row>
    <row r="134" spans="2:16" ht="12.5">
      <c r="B134" s="7" t="str">
        <f t="shared" si="36"/>
        <v/>
      </c>
      <c r="C134" s="50">
        <f>IF(D93="","-",+C133+1)</f>
        <v>2051</v>
      </c>
      <c r="D134" s="12">
        <f>IF(F133+SUM(E$99:E133)=D$92,F133,D$92-SUM(E$99:E133))</f>
        <v>334921.79580932425</v>
      </c>
      <c r="E134" s="377">
        <f>IF(+J96&lt;F133,J96,D134)</f>
        <v>35413.204545454544</v>
      </c>
      <c r="F134" s="55">
        <f t="shared" si="52"/>
        <v>299508.59126386972</v>
      </c>
      <c r="G134" s="55">
        <f t="shared" si="53"/>
        <v>317215.19353659695</v>
      </c>
      <c r="H134" s="379">
        <f t="shared" si="50"/>
        <v>74914.851557871443</v>
      </c>
      <c r="I134" s="398">
        <f t="shared" si="51"/>
        <v>74914.851557871443</v>
      </c>
      <c r="J134" s="54">
        <f t="shared" si="54"/>
        <v>0</v>
      </c>
      <c r="K134" s="54"/>
      <c r="L134" s="129"/>
      <c r="M134" s="54">
        <f t="shared" si="55"/>
        <v>0</v>
      </c>
      <c r="N134" s="129"/>
      <c r="O134" s="54">
        <f t="shared" si="56"/>
        <v>0</v>
      </c>
      <c r="P134" s="54">
        <f t="shared" si="57"/>
        <v>0</v>
      </c>
    </row>
    <row r="135" spans="2:16" ht="12.5">
      <c r="B135" s="7" t="str">
        <f t="shared" si="36"/>
        <v/>
      </c>
      <c r="C135" s="50">
        <f>IF(D93="","-",+C134+1)</f>
        <v>2052</v>
      </c>
      <c r="D135" s="12">
        <f>IF(F134+SUM(E$99:E134)=D$92,F134,D$92-SUM(E$99:E134))</f>
        <v>299508.59126386972</v>
      </c>
      <c r="E135" s="377">
        <f>IF(+J96&lt;F134,J96,D135)</f>
        <v>35413.204545454544</v>
      </c>
      <c r="F135" s="55">
        <f t="shared" si="52"/>
        <v>264095.38671841519</v>
      </c>
      <c r="G135" s="55">
        <f t="shared" si="53"/>
        <v>281801.98899114248</v>
      </c>
      <c r="H135" s="379">
        <f t="shared" si="50"/>
        <v>70504.974811625128</v>
      </c>
      <c r="I135" s="398">
        <f t="shared" si="51"/>
        <v>70504.974811625128</v>
      </c>
      <c r="J135" s="54">
        <f t="shared" si="54"/>
        <v>0</v>
      </c>
      <c r="K135" s="54"/>
      <c r="L135" s="129"/>
      <c r="M135" s="54">
        <f t="shared" si="55"/>
        <v>0</v>
      </c>
      <c r="N135" s="129"/>
      <c r="O135" s="54">
        <f t="shared" si="56"/>
        <v>0</v>
      </c>
      <c r="P135" s="54">
        <f t="shared" si="57"/>
        <v>0</v>
      </c>
    </row>
    <row r="136" spans="2:16" ht="12.5">
      <c r="B136" s="7" t="str">
        <f t="shared" si="36"/>
        <v/>
      </c>
      <c r="C136" s="50">
        <f>IF(D93="","-",+C135+1)</f>
        <v>2053</v>
      </c>
      <c r="D136" s="12">
        <f>IF(F135+SUM(E$99:E135)=D$92,F135,D$92-SUM(E$99:E135))</f>
        <v>264095.38671841519</v>
      </c>
      <c r="E136" s="377">
        <f>IF(+J96&lt;F135,J96,D136)</f>
        <v>35413.204545454544</v>
      </c>
      <c r="F136" s="55">
        <f t="shared" si="52"/>
        <v>228682.18217296066</v>
      </c>
      <c r="G136" s="55">
        <f t="shared" si="53"/>
        <v>246388.78444568792</v>
      </c>
      <c r="H136" s="379">
        <f t="shared" si="50"/>
        <v>66095.098065378814</v>
      </c>
      <c r="I136" s="398">
        <f t="shared" si="51"/>
        <v>66095.098065378814</v>
      </c>
      <c r="J136" s="54">
        <f t="shared" si="54"/>
        <v>0</v>
      </c>
      <c r="K136" s="54"/>
      <c r="L136" s="129"/>
      <c r="M136" s="54">
        <f t="shared" si="55"/>
        <v>0</v>
      </c>
      <c r="N136" s="129"/>
      <c r="O136" s="54">
        <f t="shared" si="56"/>
        <v>0</v>
      </c>
      <c r="P136" s="54">
        <f t="shared" si="57"/>
        <v>0</v>
      </c>
    </row>
    <row r="137" spans="2:16" ht="12.5">
      <c r="B137" s="7" t="str">
        <f t="shared" si="36"/>
        <v/>
      </c>
      <c r="C137" s="50">
        <f>IF(D93="","-",+C136+1)</f>
        <v>2054</v>
      </c>
      <c r="D137" s="12">
        <f>IF(F136+SUM(E$99:E136)=D$92,F136,D$92-SUM(E$99:E136))</f>
        <v>228682.18217296066</v>
      </c>
      <c r="E137" s="377">
        <f>IF(+J96&lt;F136,J96,D137)</f>
        <v>35413.204545454544</v>
      </c>
      <c r="F137" s="55">
        <f t="shared" si="52"/>
        <v>193268.97762750613</v>
      </c>
      <c r="G137" s="55">
        <f t="shared" si="53"/>
        <v>210975.5799002334</v>
      </c>
      <c r="H137" s="379">
        <f t="shared" si="50"/>
        <v>61685.221319132499</v>
      </c>
      <c r="I137" s="398">
        <f t="shared" si="51"/>
        <v>61685.221319132499</v>
      </c>
      <c r="J137" s="54">
        <f t="shared" si="54"/>
        <v>0</v>
      </c>
      <c r="K137" s="54"/>
      <c r="L137" s="129"/>
      <c r="M137" s="54">
        <f t="shared" si="55"/>
        <v>0</v>
      </c>
      <c r="N137" s="129"/>
      <c r="O137" s="54">
        <f t="shared" si="56"/>
        <v>0</v>
      </c>
      <c r="P137" s="54">
        <f t="shared" si="57"/>
        <v>0</v>
      </c>
    </row>
    <row r="138" spans="2:16" ht="12.5">
      <c r="B138" s="7" t="str">
        <f t="shared" si="36"/>
        <v/>
      </c>
      <c r="C138" s="50">
        <f>IF(D93="","-",+C137+1)</f>
        <v>2055</v>
      </c>
      <c r="D138" s="12">
        <f>IF(F137+SUM(E$99:E137)=D$92,F137,D$92-SUM(E$99:E137))</f>
        <v>193268.97762750613</v>
      </c>
      <c r="E138" s="377">
        <f>IF(+J96&lt;F137,J96,D138)</f>
        <v>35413.204545454544</v>
      </c>
      <c r="F138" s="55">
        <f t="shared" si="52"/>
        <v>157855.7730820516</v>
      </c>
      <c r="G138" s="55">
        <f t="shared" si="53"/>
        <v>175562.37535477887</v>
      </c>
      <c r="H138" s="379">
        <f t="shared" si="50"/>
        <v>57275.344572886192</v>
      </c>
      <c r="I138" s="398">
        <f t="shared" si="51"/>
        <v>57275.344572886192</v>
      </c>
      <c r="J138" s="54">
        <f t="shared" si="54"/>
        <v>0</v>
      </c>
      <c r="K138" s="54"/>
      <c r="L138" s="129"/>
      <c r="M138" s="54">
        <f t="shared" si="55"/>
        <v>0</v>
      </c>
      <c r="N138" s="129"/>
      <c r="O138" s="54">
        <f t="shared" si="56"/>
        <v>0</v>
      </c>
      <c r="P138" s="54">
        <f t="shared" si="57"/>
        <v>0</v>
      </c>
    </row>
    <row r="139" spans="2:16" ht="12.5">
      <c r="B139" s="7" t="str">
        <f t="shared" si="36"/>
        <v/>
      </c>
      <c r="C139" s="50">
        <f>IF(D93="","-",+C138+1)</f>
        <v>2056</v>
      </c>
      <c r="D139" s="12">
        <f>IF(F138+SUM(E$99:E138)=D$92,F138,D$92-SUM(E$99:E138))</f>
        <v>157855.7730820516</v>
      </c>
      <c r="E139" s="377">
        <f>IF(+J96&lt;F138,J96,D139)</f>
        <v>35413.204545454544</v>
      </c>
      <c r="F139" s="55">
        <f t="shared" si="52"/>
        <v>122442.56853659706</v>
      </c>
      <c r="G139" s="55">
        <f t="shared" si="53"/>
        <v>140149.17080932434</v>
      </c>
      <c r="H139" s="379">
        <f t="shared" si="50"/>
        <v>52865.467826639884</v>
      </c>
      <c r="I139" s="398">
        <f t="shared" si="51"/>
        <v>52865.467826639884</v>
      </c>
      <c r="J139" s="54">
        <f t="shared" si="54"/>
        <v>0</v>
      </c>
      <c r="K139" s="54"/>
      <c r="L139" s="129"/>
      <c r="M139" s="54">
        <f t="shared" si="55"/>
        <v>0</v>
      </c>
      <c r="N139" s="129"/>
      <c r="O139" s="54">
        <f t="shared" si="56"/>
        <v>0</v>
      </c>
      <c r="P139" s="54">
        <f t="shared" si="57"/>
        <v>0</v>
      </c>
    </row>
    <row r="140" spans="2:16" ht="12.5">
      <c r="B140" s="7" t="str">
        <f t="shared" si="36"/>
        <v/>
      </c>
      <c r="C140" s="50">
        <f>IF(D93="","-",+C139+1)</f>
        <v>2057</v>
      </c>
      <c r="D140" s="12">
        <f>IF(F139+SUM(E$99:E139)=D$92,F139,D$92-SUM(E$99:E139))</f>
        <v>122442.56853659706</v>
      </c>
      <c r="E140" s="377">
        <f>IF(+J96&lt;F139,J96,D140)</f>
        <v>35413.204545454544</v>
      </c>
      <c r="F140" s="55">
        <f t="shared" si="52"/>
        <v>87029.363991142513</v>
      </c>
      <c r="G140" s="55">
        <f t="shared" si="53"/>
        <v>104735.96626386978</v>
      </c>
      <c r="H140" s="379">
        <f t="shared" si="50"/>
        <v>48455.591080393569</v>
      </c>
      <c r="I140" s="398">
        <f t="shared" si="51"/>
        <v>48455.591080393569</v>
      </c>
      <c r="J140" s="54">
        <f t="shared" si="54"/>
        <v>0</v>
      </c>
      <c r="K140" s="54"/>
      <c r="L140" s="129"/>
      <c r="M140" s="54">
        <f t="shared" si="55"/>
        <v>0</v>
      </c>
      <c r="N140" s="129"/>
      <c r="O140" s="54">
        <f t="shared" si="56"/>
        <v>0</v>
      </c>
      <c r="P140" s="54">
        <f t="shared" si="57"/>
        <v>0</v>
      </c>
    </row>
    <row r="141" spans="2:16" ht="12.5">
      <c r="B141" s="7" t="str">
        <f t="shared" si="36"/>
        <v/>
      </c>
      <c r="C141" s="50">
        <f>IF(D93="","-",+C140+1)</f>
        <v>2058</v>
      </c>
      <c r="D141" s="12">
        <f>IF(F140+SUM(E$99:E140)=D$92,F140,D$92-SUM(E$99:E140))</f>
        <v>87029.363991142513</v>
      </c>
      <c r="E141" s="377">
        <f>IF(+J96&lt;F140,J96,D141)</f>
        <v>35413.204545454544</v>
      </c>
      <c r="F141" s="55">
        <f t="shared" si="52"/>
        <v>51616.159445687968</v>
      </c>
      <c r="G141" s="55">
        <f t="shared" si="53"/>
        <v>69322.761718415248</v>
      </c>
      <c r="H141" s="379">
        <f t="shared" si="50"/>
        <v>44045.714334147255</v>
      </c>
      <c r="I141" s="398">
        <f t="shared" si="51"/>
        <v>44045.714334147255</v>
      </c>
      <c r="J141" s="54">
        <f t="shared" si="54"/>
        <v>0</v>
      </c>
      <c r="K141" s="54"/>
      <c r="L141" s="129"/>
      <c r="M141" s="54">
        <f t="shared" si="55"/>
        <v>0</v>
      </c>
      <c r="N141" s="129"/>
      <c r="O141" s="54">
        <f t="shared" si="56"/>
        <v>0</v>
      </c>
      <c r="P141" s="54">
        <f t="shared" si="57"/>
        <v>0</v>
      </c>
    </row>
    <row r="142" spans="2:16" ht="12.5">
      <c r="B142" s="7" t="str">
        <f t="shared" si="36"/>
        <v/>
      </c>
      <c r="C142" s="50">
        <f>IF(D93="","-",+C141+1)</f>
        <v>2059</v>
      </c>
      <c r="D142" s="12">
        <f>IF(F141+SUM(E$99:E141)=D$92,F141,D$92-SUM(E$99:E141))</f>
        <v>51616.159445687968</v>
      </c>
      <c r="E142" s="377">
        <f>IF(+J96&lt;F141,J96,D142)</f>
        <v>35413.204545454544</v>
      </c>
      <c r="F142" s="55">
        <f t="shared" si="52"/>
        <v>16202.954900233424</v>
      </c>
      <c r="G142" s="55">
        <f t="shared" si="53"/>
        <v>33909.557172960696</v>
      </c>
      <c r="H142" s="379">
        <f t="shared" si="50"/>
        <v>39635.83758790094</v>
      </c>
      <c r="I142" s="398">
        <f t="shared" si="51"/>
        <v>39635.83758790094</v>
      </c>
      <c r="J142" s="54">
        <f t="shared" si="54"/>
        <v>0</v>
      </c>
      <c r="K142" s="54"/>
      <c r="L142" s="129"/>
      <c r="M142" s="54">
        <f t="shared" si="55"/>
        <v>0</v>
      </c>
      <c r="N142" s="129"/>
      <c r="O142" s="54">
        <f t="shared" si="56"/>
        <v>0</v>
      </c>
      <c r="P142" s="54">
        <f t="shared" si="57"/>
        <v>0</v>
      </c>
    </row>
    <row r="143" spans="2:16" ht="12.5">
      <c r="B143" s="7" t="str">
        <f t="shared" si="36"/>
        <v/>
      </c>
      <c r="C143" s="50">
        <f>IF(D93="","-",+C142+1)</f>
        <v>2060</v>
      </c>
      <c r="D143" s="12">
        <f>IF(F142+SUM(E$99:E142)=D$92,F142,D$92-SUM(E$99:E142))</f>
        <v>16202.954900233424</v>
      </c>
      <c r="E143" s="377">
        <f>IF(+J96&lt;F142,J96,D143)</f>
        <v>16202.954900233424</v>
      </c>
      <c r="F143" s="55">
        <f t="shared" si="52"/>
        <v>0</v>
      </c>
      <c r="G143" s="55">
        <f t="shared" si="53"/>
        <v>8101.4774501167121</v>
      </c>
      <c r="H143" s="379">
        <f t="shared" si="50"/>
        <v>17211.802234895044</v>
      </c>
      <c r="I143" s="398">
        <f t="shared" si="51"/>
        <v>17211.802234895044</v>
      </c>
      <c r="J143" s="54">
        <f t="shared" si="54"/>
        <v>0</v>
      </c>
      <c r="K143" s="54"/>
      <c r="L143" s="129"/>
      <c r="M143" s="54">
        <f t="shared" si="55"/>
        <v>0</v>
      </c>
      <c r="N143" s="129"/>
      <c r="O143" s="54">
        <f t="shared" si="56"/>
        <v>0</v>
      </c>
      <c r="P143" s="54">
        <f t="shared" si="57"/>
        <v>0</v>
      </c>
    </row>
    <row r="144" spans="2:16" ht="12.5">
      <c r="B144" s="7" t="str">
        <f t="shared" si="36"/>
        <v/>
      </c>
      <c r="C144" s="50">
        <f>IF(D93="","-",+C143+1)</f>
        <v>2061</v>
      </c>
      <c r="D144" s="12">
        <f>IF(F143+SUM(E$99:E143)=D$92,F143,D$92-SUM(E$99:E143))</f>
        <v>0</v>
      </c>
      <c r="E144" s="377">
        <f>IF(+J96&lt;F143,J96,D144)</f>
        <v>0</v>
      </c>
      <c r="F144" s="55">
        <f t="shared" si="52"/>
        <v>0</v>
      </c>
      <c r="G144" s="55">
        <f t="shared" si="53"/>
        <v>0</v>
      </c>
      <c r="H144" s="379">
        <f t="shared" si="50"/>
        <v>0</v>
      </c>
      <c r="I144" s="398">
        <f t="shared" si="51"/>
        <v>0</v>
      </c>
      <c r="J144" s="54">
        <f t="shared" si="54"/>
        <v>0</v>
      </c>
      <c r="K144" s="54"/>
      <c r="L144" s="129"/>
      <c r="M144" s="54">
        <f t="shared" si="55"/>
        <v>0</v>
      </c>
      <c r="N144" s="129"/>
      <c r="O144" s="54">
        <f t="shared" si="56"/>
        <v>0</v>
      </c>
      <c r="P144" s="54">
        <f t="shared" si="57"/>
        <v>0</v>
      </c>
    </row>
    <row r="145" spans="2:16" ht="12.5">
      <c r="B145" s="7" t="str">
        <f t="shared" si="36"/>
        <v/>
      </c>
      <c r="C145" s="50">
        <f>IF(D93="","-",+C144+1)</f>
        <v>2062</v>
      </c>
      <c r="D145" s="12">
        <f>IF(F144+SUM(E$99:E144)=D$92,F144,D$92-SUM(E$99:E144))</f>
        <v>0</v>
      </c>
      <c r="E145" s="377">
        <f>IF(+J96&lt;F144,J96,D145)</f>
        <v>0</v>
      </c>
      <c r="F145" s="55">
        <f t="shared" si="52"/>
        <v>0</v>
      </c>
      <c r="G145" s="55">
        <f t="shared" si="53"/>
        <v>0</v>
      </c>
      <c r="H145" s="379">
        <f t="shared" si="50"/>
        <v>0</v>
      </c>
      <c r="I145" s="398">
        <f t="shared" si="51"/>
        <v>0</v>
      </c>
      <c r="J145" s="54">
        <f t="shared" si="54"/>
        <v>0</v>
      </c>
      <c r="K145" s="54"/>
      <c r="L145" s="129"/>
      <c r="M145" s="54">
        <f t="shared" si="55"/>
        <v>0</v>
      </c>
      <c r="N145" s="129"/>
      <c r="O145" s="54">
        <f t="shared" si="56"/>
        <v>0</v>
      </c>
      <c r="P145" s="54">
        <f t="shared" si="57"/>
        <v>0</v>
      </c>
    </row>
    <row r="146" spans="2:16" ht="12.5">
      <c r="B146" s="7" t="str">
        <f t="shared" si="36"/>
        <v/>
      </c>
      <c r="C146" s="50">
        <f>IF(D93="","-",+C145+1)</f>
        <v>2063</v>
      </c>
      <c r="D146" s="12">
        <f>IF(F145+SUM(E$99:E145)=D$92,F145,D$92-SUM(E$99:E145))</f>
        <v>0</v>
      </c>
      <c r="E146" s="377">
        <f>IF(+J96&lt;F145,J96,D146)</f>
        <v>0</v>
      </c>
      <c r="F146" s="55">
        <f t="shared" si="52"/>
        <v>0</v>
      </c>
      <c r="G146" s="55">
        <f t="shared" si="53"/>
        <v>0</v>
      </c>
      <c r="H146" s="379">
        <f t="shared" si="50"/>
        <v>0</v>
      </c>
      <c r="I146" s="398">
        <f t="shared" si="51"/>
        <v>0</v>
      </c>
      <c r="J146" s="54">
        <f t="shared" si="54"/>
        <v>0</v>
      </c>
      <c r="K146" s="54"/>
      <c r="L146" s="129"/>
      <c r="M146" s="54">
        <f t="shared" si="55"/>
        <v>0</v>
      </c>
      <c r="N146" s="129"/>
      <c r="O146" s="54">
        <f t="shared" si="56"/>
        <v>0</v>
      </c>
      <c r="P146" s="54">
        <f t="shared" si="57"/>
        <v>0</v>
      </c>
    </row>
    <row r="147" spans="2:16" ht="12.5">
      <c r="B147" s="7" t="str">
        <f t="shared" si="36"/>
        <v/>
      </c>
      <c r="C147" s="50">
        <f>IF(D93="","-",+C146+1)</f>
        <v>2064</v>
      </c>
      <c r="D147" s="12">
        <f>IF(F146+SUM(E$99:E146)=D$92,F146,D$92-SUM(E$99:E146))</f>
        <v>0</v>
      </c>
      <c r="E147" s="377">
        <f>IF(+J96&lt;F146,J96,D147)</f>
        <v>0</v>
      </c>
      <c r="F147" s="55">
        <f t="shared" si="52"/>
        <v>0</v>
      </c>
      <c r="G147" s="55">
        <f t="shared" si="53"/>
        <v>0</v>
      </c>
      <c r="H147" s="379">
        <f t="shared" si="50"/>
        <v>0</v>
      </c>
      <c r="I147" s="398">
        <f t="shared" si="51"/>
        <v>0</v>
      </c>
      <c r="J147" s="54">
        <f t="shared" si="54"/>
        <v>0</v>
      </c>
      <c r="K147" s="54"/>
      <c r="L147" s="129"/>
      <c r="M147" s="54">
        <f t="shared" si="55"/>
        <v>0</v>
      </c>
      <c r="N147" s="129"/>
      <c r="O147" s="54">
        <f t="shared" si="56"/>
        <v>0</v>
      </c>
      <c r="P147" s="54">
        <f t="shared" si="57"/>
        <v>0</v>
      </c>
    </row>
    <row r="148" spans="2:16" ht="12.5">
      <c r="B148" s="7" t="str">
        <f t="shared" si="36"/>
        <v/>
      </c>
      <c r="C148" s="50">
        <f>IF(D93="","-",+C147+1)</f>
        <v>2065</v>
      </c>
      <c r="D148" s="12">
        <f>IF(F147+SUM(E$99:E147)=D$92,F147,D$92-SUM(E$99:E147))</f>
        <v>0</v>
      </c>
      <c r="E148" s="377">
        <f>IF(+J96&lt;F147,J96,D148)</f>
        <v>0</v>
      </c>
      <c r="F148" s="55">
        <f t="shared" si="52"/>
        <v>0</v>
      </c>
      <c r="G148" s="55">
        <f t="shared" si="53"/>
        <v>0</v>
      </c>
      <c r="H148" s="379">
        <f t="shared" si="50"/>
        <v>0</v>
      </c>
      <c r="I148" s="398">
        <f t="shared" si="51"/>
        <v>0</v>
      </c>
      <c r="J148" s="54">
        <f t="shared" si="54"/>
        <v>0</v>
      </c>
      <c r="K148" s="54"/>
      <c r="L148" s="129"/>
      <c r="M148" s="54">
        <f t="shared" si="55"/>
        <v>0</v>
      </c>
      <c r="N148" s="129"/>
      <c r="O148" s="54">
        <f t="shared" si="56"/>
        <v>0</v>
      </c>
      <c r="P148" s="54">
        <f t="shared" si="57"/>
        <v>0</v>
      </c>
    </row>
    <row r="149" spans="2:16" ht="12.5">
      <c r="B149" s="7" t="str">
        <f t="shared" si="36"/>
        <v/>
      </c>
      <c r="C149" s="50">
        <f>IF(D93="","-",+C148+1)</f>
        <v>2066</v>
      </c>
      <c r="D149" s="12">
        <f>IF(F148+SUM(E$99:E148)=D$92,F148,D$92-SUM(E$99:E148))</f>
        <v>0</v>
      </c>
      <c r="E149" s="377">
        <f>IF(+J96&lt;F148,J96,D149)</f>
        <v>0</v>
      </c>
      <c r="F149" s="55">
        <f t="shared" si="52"/>
        <v>0</v>
      </c>
      <c r="G149" s="55">
        <f t="shared" si="53"/>
        <v>0</v>
      </c>
      <c r="H149" s="379">
        <f t="shared" si="50"/>
        <v>0</v>
      </c>
      <c r="I149" s="398">
        <f t="shared" si="51"/>
        <v>0</v>
      </c>
      <c r="J149" s="54">
        <f t="shared" si="54"/>
        <v>0</v>
      </c>
      <c r="K149" s="54"/>
      <c r="L149" s="129"/>
      <c r="M149" s="54">
        <f t="shared" si="55"/>
        <v>0</v>
      </c>
      <c r="N149" s="129"/>
      <c r="O149" s="54">
        <f t="shared" si="56"/>
        <v>0</v>
      </c>
      <c r="P149" s="54">
        <f t="shared" si="57"/>
        <v>0</v>
      </c>
    </row>
    <row r="150" spans="2:16" ht="12.5">
      <c r="B150" s="7" t="str">
        <f t="shared" si="36"/>
        <v/>
      </c>
      <c r="C150" s="50">
        <f>IF(D93="","-",+C149+1)</f>
        <v>2067</v>
      </c>
      <c r="D150" s="12">
        <f>IF(F149+SUM(E$99:E149)=D$92,F149,D$92-SUM(E$99:E149))</f>
        <v>0</v>
      </c>
      <c r="E150" s="377">
        <f>IF(+J96&lt;F149,J96,D150)</f>
        <v>0</v>
      </c>
      <c r="F150" s="55">
        <f t="shared" si="52"/>
        <v>0</v>
      </c>
      <c r="G150" s="55">
        <f t="shared" si="53"/>
        <v>0</v>
      </c>
      <c r="H150" s="379">
        <f t="shared" si="50"/>
        <v>0</v>
      </c>
      <c r="I150" s="398">
        <f t="shared" si="51"/>
        <v>0</v>
      </c>
      <c r="J150" s="54">
        <f t="shared" si="54"/>
        <v>0</v>
      </c>
      <c r="K150" s="54"/>
      <c r="L150" s="129"/>
      <c r="M150" s="54">
        <f t="shared" si="55"/>
        <v>0</v>
      </c>
      <c r="N150" s="129"/>
      <c r="O150" s="54">
        <f t="shared" si="56"/>
        <v>0</v>
      </c>
      <c r="P150" s="54">
        <f t="shared" si="57"/>
        <v>0</v>
      </c>
    </row>
    <row r="151" spans="2:16" ht="12.5">
      <c r="B151" s="7" t="str">
        <f t="shared" si="36"/>
        <v/>
      </c>
      <c r="C151" s="50">
        <f>IF(D93="","-",+C150+1)</f>
        <v>2068</v>
      </c>
      <c r="D151" s="12">
        <f>IF(F150+SUM(E$99:E150)=D$92,F150,D$92-SUM(E$99:E150))</f>
        <v>0</v>
      </c>
      <c r="E151" s="377">
        <f>IF(+J96&lt;F150,J96,D151)</f>
        <v>0</v>
      </c>
      <c r="F151" s="55">
        <f t="shared" si="52"/>
        <v>0</v>
      </c>
      <c r="G151" s="55">
        <f t="shared" si="53"/>
        <v>0</v>
      </c>
      <c r="H151" s="379">
        <f t="shared" si="50"/>
        <v>0</v>
      </c>
      <c r="I151" s="398">
        <f t="shared" si="51"/>
        <v>0</v>
      </c>
      <c r="J151" s="54">
        <f t="shared" si="54"/>
        <v>0</v>
      </c>
      <c r="K151" s="54"/>
      <c r="L151" s="129"/>
      <c r="M151" s="54">
        <f t="shared" si="55"/>
        <v>0</v>
      </c>
      <c r="N151" s="129"/>
      <c r="O151" s="54">
        <f t="shared" si="56"/>
        <v>0</v>
      </c>
      <c r="P151" s="54">
        <f t="shared" si="57"/>
        <v>0</v>
      </c>
    </row>
    <row r="152" spans="2:16" ht="12.5">
      <c r="B152" s="7" t="str">
        <f t="shared" si="36"/>
        <v/>
      </c>
      <c r="C152" s="50">
        <f>IF(D93="","-",+C151+1)</f>
        <v>2069</v>
      </c>
      <c r="D152" s="12">
        <f>IF(F151+SUM(E$99:E151)=D$92,F151,D$92-SUM(E$99:E151))</f>
        <v>0</v>
      </c>
      <c r="E152" s="377">
        <f>IF(+J96&lt;F151,J96,D152)</f>
        <v>0</v>
      </c>
      <c r="F152" s="55">
        <f t="shared" si="52"/>
        <v>0</v>
      </c>
      <c r="G152" s="55">
        <f t="shared" si="53"/>
        <v>0</v>
      </c>
      <c r="H152" s="379">
        <f t="shared" si="50"/>
        <v>0</v>
      </c>
      <c r="I152" s="398">
        <f t="shared" si="51"/>
        <v>0</v>
      </c>
      <c r="J152" s="54">
        <f t="shared" si="54"/>
        <v>0</v>
      </c>
      <c r="K152" s="54"/>
      <c r="L152" s="129"/>
      <c r="M152" s="54">
        <f t="shared" si="55"/>
        <v>0</v>
      </c>
      <c r="N152" s="129"/>
      <c r="O152" s="54">
        <f t="shared" si="56"/>
        <v>0</v>
      </c>
      <c r="P152" s="54">
        <f t="shared" si="57"/>
        <v>0</v>
      </c>
    </row>
    <row r="153" spans="2:16" ht="12.5">
      <c r="B153" s="7" t="str">
        <f t="shared" si="36"/>
        <v/>
      </c>
      <c r="C153" s="50">
        <f>IF(D93="","-",+C152+1)</f>
        <v>2070</v>
      </c>
      <c r="D153" s="12">
        <f>IF(F152+SUM(E$99:E152)=D$92,F152,D$92-SUM(E$99:E152))</f>
        <v>0</v>
      </c>
      <c r="E153" s="377">
        <f>IF(+J96&lt;F152,J96,D153)</f>
        <v>0</v>
      </c>
      <c r="F153" s="55">
        <f t="shared" si="52"/>
        <v>0</v>
      </c>
      <c r="G153" s="55">
        <f t="shared" si="53"/>
        <v>0</v>
      </c>
      <c r="H153" s="379">
        <f t="shared" si="50"/>
        <v>0</v>
      </c>
      <c r="I153" s="398">
        <f t="shared" si="51"/>
        <v>0</v>
      </c>
      <c r="J153" s="54">
        <f t="shared" si="54"/>
        <v>0</v>
      </c>
      <c r="K153" s="54"/>
      <c r="L153" s="129"/>
      <c r="M153" s="54">
        <f t="shared" si="55"/>
        <v>0</v>
      </c>
      <c r="N153" s="129"/>
      <c r="O153" s="54">
        <f t="shared" si="56"/>
        <v>0</v>
      </c>
      <c r="P153" s="54">
        <f t="shared" si="57"/>
        <v>0</v>
      </c>
    </row>
    <row r="154" spans="2:16" ht="13" thickBot="1">
      <c r="B154" s="7" t="str">
        <f t="shared" si="36"/>
        <v/>
      </c>
      <c r="C154" s="59">
        <f>IF(D93="","-",+C153+1)</f>
        <v>2071</v>
      </c>
      <c r="D154" s="84">
        <f>IF(F153+SUM(E$99:E153)=D$92,F153,D$92-SUM(E$99:E153))</f>
        <v>0</v>
      </c>
      <c r="E154" s="380">
        <f>IF(+J96&lt;F153,J96,D154)</f>
        <v>0</v>
      </c>
      <c r="F154" s="60">
        <f t="shared" si="52"/>
        <v>0</v>
      </c>
      <c r="G154" s="60">
        <f t="shared" si="53"/>
        <v>0</v>
      </c>
      <c r="H154" s="381">
        <f t="shared" si="50"/>
        <v>0</v>
      </c>
      <c r="I154" s="399">
        <f t="shared" si="51"/>
        <v>0</v>
      </c>
      <c r="J154" s="64">
        <f t="shared" si="54"/>
        <v>0</v>
      </c>
      <c r="K154" s="54"/>
      <c r="L154" s="130"/>
      <c r="M154" s="64">
        <f t="shared" si="55"/>
        <v>0</v>
      </c>
      <c r="N154" s="130"/>
      <c r="O154" s="64">
        <f t="shared" si="56"/>
        <v>0</v>
      </c>
      <c r="P154" s="64">
        <f t="shared" si="57"/>
        <v>0</v>
      </c>
    </row>
    <row r="155" spans="2:16" ht="12.5">
      <c r="C155" s="12" t="s">
        <v>78</v>
      </c>
      <c r="D155" s="292"/>
      <c r="E155" s="292">
        <f>SUM(E99:E154)</f>
        <v>1558181.0000000005</v>
      </c>
      <c r="F155" s="292"/>
      <c r="G155" s="292"/>
      <c r="H155" s="292">
        <f>SUM(H99:H154)</f>
        <v>5716395.9054323975</v>
      </c>
      <c r="I155" s="292">
        <f>SUM(I99:I154)</f>
        <v>5716395.9054323975</v>
      </c>
      <c r="J155" s="292">
        <f>SUM(J99:J154)</f>
        <v>0</v>
      </c>
      <c r="K155" s="292"/>
      <c r="L155" s="292"/>
      <c r="M155" s="292"/>
      <c r="N155" s="292"/>
      <c r="O155" s="292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</row>
    <row r="157" spans="2:16" ht="12.5">
      <c r="C157" s="85"/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</row>
    <row r="159" spans="2:16" ht="13">
      <c r="C159" s="25" t="s">
        <v>79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45" priority="1" stopIfTrue="1" operator="equal">
      <formula>$I$10</formula>
    </cfRule>
  </conditionalFormatting>
  <conditionalFormatting sqref="C99:C154">
    <cfRule type="cellIs" dxfId="4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1"/>
  <dimension ref="A1:Q162"/>
  <sheetViews>
    <sheetView zoomScaleNormal="100" zoomScaleSheetLayoutView="84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"&amp;RIGHT(MID(CELL("filename",$A$1),FIND("]",CELL("filename",$A$1))+1,256),1)&amp;" of "&amp;COUNT('S.001:S.xyz - blank'!$P$3)-1</f>
        <v>SWEPCO Project 3 of 77</v>
      </c>
      <c r="Q1" s="13"/>
    </row>
    <row r="2" spans="1:17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 t="str">
        <f>RIGHT(N3,3)</f>
        <v/>
      </c>
      <c r="P3" s="96">
        <v>1</v>
      </c>
    </row>
    <row r="4" spans="1:17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7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1326642.2767658664</v>
      </c>
      <c r="O5" s="211"/>
      <c r="P5" s="1"/>
    </row>
    <row r="6" spans="1:17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1326642.2767658664</v>
      </c>
      <c r="O6" s="1"/>
      <c r="P6" s="1"/>
    </row>
    <row r="7" spans="1:17" ht="13.5" thickBot="1">
      <c r="C7" s="25" t="s">
        <v>48</v>
      </c>
      <c r="D7" s="127" t="s">
        <v>242</v>
      </c>
      <c r="E7" s="1"/>
      <c r="F7" s="1"/>
      <c r="G7" s="1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401"/>
      <c r="P7" s="1"/>
    </row>
    <row r="8" spans="1:17" ht="13.5" thickBot="1">
      <c r="C8" s="29"/>
      <c r="D8" s="85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402"/>
      <c r="O8" s="403"/>
      <c r="P8" s="12"/>
    </row>
    <row r="9" spans="1:17" ht="13.5" thickBot="1">
      <c r="C9" s="30" t="s">
        <v>50</v>
      </c>
      <c r="D9" s="92" t="s">
        <v>142</v>
      </c>
      <c r="E9" s="456" t="s">
        <v>473</v>
      </c>
      <c r="F9" s="31"/>
      <c r="G9" s="461" t="s">
        <v>521</v>
      </c>
      <c r="H9" s="31"/>
      <c r="I9" s="32"/>
      <c r="J9" s="33"/>
      <c r="P9" s="1"/>
    </row>
    <row r="10" spans="1:17" ht="13">
      <c r="C10" s="34" t="s">
        <v>51</v>
      </c>
      <c r="D10" s="362">
        <v>13742804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7" ht="12.5">
      <c r="C11" s="34" t="s">
        <v>54</v>
      </c>
      <c r="D11" s="37">
        <v>2009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2">
        <v>6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335190.34146341466</v>
      </c>
      <c r="J14" s="292"/>
      <c r="K14" s="292"/>
      <c r="L14" s="292"/>
      <c r="M14" s="292"/>
      <c r="N14" s="292"/>
      <c r="O14" s="1"/>
      <c r="P14" s="1"/>
    </row>
    <row r="15" spans="1:17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131" t="s">
        <v>260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2009</v>
      </c>
      <c r="D17" s="133">
        <v>13558697</v>
      </c>
      <c r="E17" s="373">
        <v>0</v>
      </c>
      <c r="F17" s="133">
        <v>13558697</v>
      </c>
      <c r="G17" s="373">
        <v>173170</v>
      </c>
      <c r="H17" s="374">
        <v>173170</v>
      </c>
      <c r="I17" s="52">
        <f t="shared" ref="I17:I48" si="0">H17-G17</f>
        <v>0</v>
      </c>
      <c r="J17" s="52"/>
      <c r="K17" s="112">
        <v>173170</v>
      </c>
      <c r="L17" s="53">
        <f t="shared" ref="L17:L48" si="1">IF(K17&lt;&gt;0,+G17-K17,0)</f>
        <v>0</v>
      </c>
      <c r="M17" s="112">
        <v>173170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2010</v>
      </c>
      <c r="D18" s="137">
        <v>14833730</v>
      </c>
      <c r="E18" s="375">
        <v>390361</v>
      </c>
      <c r="F18" s="137">
        <v>14443368</v>
      </c>
      <c r="G18" s="375">
        <v>2466812</v>
      </c>
      <c r="H18" s="374">
        <v>2466812</v>
      </c>
      <c r="I18" s="141">
        <v>0</v>
      </c>
      <c r="J18" s="52"/>
      <c r="K18" s="113">
        <f t="shared" ref="K18:K23" si="4">G18</f>
        <v>2466812</v>
      </c>
      <c r="L18" s="54">
        <f t="shared" si="1"/>
        <v>0</v>
      </c>
      <c r="M18" s="113">
        <f t="shared" ref="M18:M23" si="5">H18</f>
        <v>2466812</v>
      </c>
      <c r="N18" s="54">
        <f t="shared" si="2"/>
        <v>0</v>
      </c>
      <c r="O18" s="54">
        <f t="shared" si="3"/>
        <v>0</v>
      </c>
      <c r="P18" s="1"/>
    </row>
    <row r="19" spans="2:16" ht="12.5">
      <c r="B19" s="7" t="str">
        <f>IF(D19=F18,"","IU")</f>
        <v>IU</v>
      </c>
      <c r="C19" s="50">
        <f>IF(D11="","-",+C18+1)</f>
        <v>2011</v>
      </c>
      <c r="D19" s="137">
        <v>13352442</v>
      </c>
      <c r="E19" s="375">
        <v>335190.31707317074</v>
      </c>
      <c r="F19" s="137">
        <v>13017251.68292683</v>
      </c>
      <c r="G19" s="375">
        <v>2368383.292220511</v>
      </c>
      <c r="H19" s="374">
        <v>2368383.292220511</v>
      </c>
      <c r="I19" s="141">
        <v>0</v>
      </c>
      <c r="J19" s="52"/>
      <c r="K19" s="113">
        <f t="shared" si="4"/>
        <v>2368383.292220511</v>
      </c>
      <c r="L19" s="54">
        <f t="shared" si="1"/>
        <v>0</v>
      </c>
      <c r="M19" s="113">
        <f t="shared" si="5"/>
        <v>2368383.292220511</v>
      </c>
      <c r="N19" s="54">
        <f t="shared" si="2"/>
        <v>0</v>
      </c>
      <c r="O19" s="54">
        <f t="shared" si="3"/>
        <v>0</v>
      </c>
      <c r="P19" s="1"/>
    </row>
    <row r="20" spans="2:16" ht="12.5">
      <c r="B20" s="7" t="str">
        <f t="shared" ref="B20:B72" si="6">IF(D20=F19,"","IU")</f>
        <v/>
      </c>
      <c r="C20" s="50">
        <f>IF(D11="","-",+C19+1)</f>
        <v>2012</v>
      </c>
      <c r="D20" s="137">
        <v>13017251.68292683</v>
      </c>
      <c r="E20" s="376">
        <v>327209.59523809527</v>
      </c>
      <c r="F20" s="137">
        <v>12690042.087688735</v>
      </c>
      <c r="G20" s="375">
        <v>2214474.4319801349</v>
      </c>
      <c r="H20" s="374">
        <v>2214474.4319801349</v>
      </c>
      <c r="I20" s="141">
        <v>0</v>
      </c>
      <c r="J20" s="52"/>
      <c r="K20" s="113">
        <f t="shared" si="4"/>
        <v>2214474.4319801349</v>
      </c>
      <c r="L20" s="54">
        <f t="shared" si="1"/>
        <v>0</v>
      </c>
      <c r="M20" s="113">
        <f t="shared" si="5"/>
        <v>2214474.4319801349</v>
      </c>
      <c r="N20" s="54">
        <f t="shared" si="2"/>
        <v>0</v>
      </c>
      <c r="O20" s="54">
        <f t="shared" si="3"/>
        <v>0</v>
      </c>
      <c r="P20" s="1"/>
    </row>
    <row r="21" spans="2:16" ht="12.5">
      <c r="B21" s="7" t="str">
        <f t="shared" si="6"/>
        <v/>
      </c>
      <c r="C21" s="50">
        <f>IF(D12="","-",+C20+1)</f>
        <v>2013</v>
      </c>
      <c r="D21" s="137">
        <v>12690042.087688735</v>
      </c>
      <c r="E21" s="376">
        <v>327209.59523809527</v>
      </c>
      <c r="F21" s="137">
        <v>12362832.49245064</v>
      </c>
      <c r="G21" s="375">
        <v>2057846.4420481771</v>
      </c>
      <c r="H21" s="374">
        <v>2057846.4420481771</v>
      </c>
      <c r="I21" s="52">
        <v>0</v>
      </c>
      <c r="J21" s="52"/>
      <c r="K21" s="113">
        <f t="shared" si="4"/>
        <v>2057846.4420481771</v>
      </c>
      <c r="L21" s="54">
        <f t="shared" ref="L21:L26" si="7">IF(K21&lt;&gt;0,+G21-K21,0)</f>
        <v>0</v>
      </c>
      <c r="M21" s="113">
        <f t="shared" si="5"/>
        <v>2057846.4420481771</v>
      </c>
      <c r="N21" s="54">
        <f t="shared" ref="N21:N26" si="8">IF(M21&lt;&gt;0,+H21-M21,0)</f>
        <v>0</v>
      </c>
      <c r="O21" s="54">
        <f t="shared" ref="O21:O26" si="9">+N21-L21</f>
        <v>0</v>
      </c>
      <c r="P21" s="1"/>
    </row>
    <row r="22" spans="2:16" ht="12.5">
      <c r="B22" s="7" t="str">
        <f t="shared" si="6"/>
        <v/>
      </c>
      <c r="C22" s="50">
        <f>IF(D11="","-",+C21+1)</f>
        <v>2014</v>
      </c>
      <c r="D22" s="137">
        <v>12362832.49245064</v>
      </c>
      <c r="E22" s="376">
        <v>327209.59523809527</v>
      </c>
      <c r="F22" s="137">
        <v>12035622.897212544</v>
      </c>
      <c r="G22" s="375">
        <v>1950941.5974063124</v>
      </c>
      <c r="H22" s="374">
        <v>1950941.5974063124</v>
      </c>
      <c r="I22" s="52">
        <v>0</v>
      </c>
      <c r="J22" s="52"/>
      <c r="K22" s="113">
        <f t="shared" si="4"/>
        <v>1950941.5974063124</v>
      </c>
      <c r="L22" s="54">
        <f t="shared" si="7"/>
        <v>0</v>
      </c>
      <c r="M22" s="113">
        <f t="shared" si="5"/>
        <v>1950941.5974063124</v>
      </c>
      <c r="N22" s="54">
        <f t="shared" si="8"/>
        <v>0</v>
      </c>
      <c r="O22" s="54">
        <f t="shared" si="9"/>
        <v>0</v>
      </c>
      <c r="P22" s="1"/>
    </row>
    <row r="23" spans="2:16" ht="12.5">
      <c r="B23" s="7" t="str">
        <f t="shared" si="6"/>
        <v/>
      </c>
      <c r="C23" s="50">
        <f>IF(D11="","-",+C22+1)</f>
        <v>2015</v>
      </c>
      <c r="D23" s="137">
        <v>12035622.897212544</v>
      </c>
      <c r="E23" s="376">
        <v>327209.59523809527</v>
      </c>
      <c r="F23" s="137">
        <v>11708413.301974449</v>
      </c>
      <c r="G23" s="375">
        <v>1869263.8389089857</v>
      </c>
      <c r="H23" s="374">
        <v>1869263.8389089857</v>
      </c>
      <c r="I23" s="52">
        <v>0</v>
      </c>
      <c r="J23" s="52"/>
      <c r="K23" s="113">
        <f t="shared" si="4"/>
        <v>1869263.8389089857</v>
      </c>
      <c r="L23" s="54">
        <f t="shared" si="7"/>
        <v>0</v>
      </c>
      <c r="M23" s="113">
        <f t="shared" si="5"/>
        <v>1869263.8389089857</v>
      </c>
      <c r="N23" s="54">
        <f t="shared" si="8"/>
        <v>0</v>
      </c>
      <c r="O23" s="54">
        <f t="shared" si="9"/>
        <v>0</v>
      </c>
      <c r="P23" s="1"/>
    </row>
    <row r="24" spans="2:16" ht="12.5">
      <c r="B24" s="7" t="str">
        <f t="shared" si="6"/>
        <v>IU</v>
      </c>
      <c r="C24" s="50">
        <f>IF(D11="","-",+C23+1)</f>
        <v>2016</v>
      </c>
      <c r="D24" s="137">
        <v>11708414.301974449</v>
      </c>
      <c r="E24" s="376">
        <v>327209.61904761905</v>
      </c>
      <c r="F24" s="137">
        <v>11381204.68292683</v>
      </c>
      <c r="G24" s="375">
        <v>1807676.4398879381</v>
      </c>
      <c r="H24" s="374">
        <v>1807676.4398879381</v>
      </c>
      <c r="I24" s="52">
        <f t="shared" si="0"/>
        <v>0</v>
      </c>
      <c r="J24" s="52"/>
      <c r="K24" s="113">
        <f t="shared" ref="K24:K29" si="10">G24</f>
        <v>1807676.4398879381</v>
      </c>
      <c r="L24" s="54">
        <f t="shared" si="7"/>
        <v>0</v>
      </c>
      <c r="M24" s="113">
        <f t="shared" ref="M24:M29" si="11">H24</f>
        <v>1807676.4398879381</v>
      </c>
      <c r="N24" s="54">
        <f t="shared" si="8"/>
        <v>0</v>
      </c>
      <c r="O24" s="54">
        <f t="shared" si="9"/>
        <v>0</v>
      </c>
      <c r="P24" s="1"/>
    </row>
    <row r="25" spans="2:16" ht="12.5">
      <c r="B25" s="7" t="str">
        <f t="shared" si="6"/>
        <v/>
      </c>
      <c r="C25" s="50">
        <f>IF(D11="","-",+C24+1)</f>
        <v>2017</v>
      </c>
      <c r="D25" s="137">
        <v>11381204.68292683</v>
      </c>
      <c r="E25" s="376">
        <v>319600.09302325582</v>
      </c>
      <c r="F25" s="137">
        <v>11061604.589903574</v>
      </c>
      <c r="G25" s="375">
        <v>1709848.34416372</v>
      </c>
      <c r="H25" s="374">
        <v>1709848.34416372</v>
      </c>
      <c r="I25" s="52">
        <f t="shared" si="0"/>
        <v>0</v>
      </c>
      <c r="J25" s="52"/>
      <c r="K25" s="113">
        <f t="shared" si="10"/>
        <v>1709848.34416372</v>
      </c>
      <c r="L25" s="54">
        <f t="shared" si="7"/>
        <v>0</v>
      </c>
      <c r="M25" s="113">
        <f t="shared" si="11"/>
        <v>1709848.34416372</v>
      </c>
      <c r="N25" s="54">
        <f t="shared" si="8"/>
        <v>0</v>
      </c>
      <c r="O25" s="54">
        <f t="shared" si="9"/>
        <v>0</v>
      </c>
      <c r="P25" s="1"/>
    </row>
    <row r="26" spans="2:16" ht="12.5">
      <c r="B26" s="7" t="str">
        <f t="shared" si="6"/>
        <v/>
      </c>
      <c r="C26" s="50">
        <f>IF(D11="","-",+C25+1)</f>
        <v>2018</v>
      </c>
      <c r="D26" s="137">
        <v>11061604.589903574</v>
      </c>
      <c r="E26" s="376">
        <v>335190.34146341466</v>
      </c>
      <c r="F26" s="137">
        <v>10726414.248440159</v>
      </c>
      <c r="G26" s="375">
        <v>1719754.6523090333</v>
      </c>
      <c r="H26" s="374">
        <v>1719754.6523090333</v>
      </c>
      <c r="I26" s="52">
        <f t="shared" si="0"/>
        <v>0</v>
      </c>
      <c r="J26" s="52"/>
      <c r="K26" s="113">
        <f t="shared" si="10"/>
        <v>1719754.6523090333</v>
      </c>
      <c r="L26" s="54">
        <f t="shared" si="7"/>
        <v>0</v>
      </c>
      <c r="M26" s="113">
        <f t="shared" si="11"/>
        <v>1719754.6523090333</v>
      </c>
      <c r="N26" s="54">
        <f t="shared" si="8"/>
        <v>0</v>
      </c>
      <c r="O26" s="54">
        <f t="shared" si="9"/>
        <v>0</v>
      </c>
      <c r="P26" s="1"/>
    </row>
    <row r="27" spans="2:16" ht="12.5">
      <c r="B27" s="7" t="str">
        <f t="shared" si="6"/>
        <v/>
      </c>
      <c r="C27" s="50">
        <f>IF(D11="","-",+C26+1)</f>
        <v>2019</v>
      </c>
      <c r="D27" s="137">
        <v>10726414.248440159</v>
      </c>
      <c r="E27" s="376">
        <v>335190.34146341466</v>
      </c>
      <c r="F27" s="137">
        <v>10391223.906976745</v>
      </c>
      <c r="G27" s="375">
        <v>1677153.9378912852</v>
      </c>
      <c r="H27" s="374">
        <v>1677153.9378912852</v>
      </c>
      <c r="I27" s="52">
        <f t="shared" si="0"/>
        <v>0</v>
      </c>
      <c r="J27" s="52"/>
      <c r="K27" s="113">
        <f t="shared" si="10"/>
        <v>1677153.9378912852</v>
      </c>
      <c r="L27" s="54">
        <f t="shared" ref="L27" si="12">IF(K27&lt;&gt;0,+G27-K27,0)</f>
        <v>0</v>
      </c>
      <c r="M27" s="113">
        <f t="shared" si="11"/>
        <v>1677153.9378912852</v>
      </c>
      <c r="N27" s="54">
        <f t="shared" si="2"/>
        <v>0</v>
      </c>
      <c r="O27" s="54">
        <f t="shared" si="3"/>
        <v>0</v>
      </c>
      <c r="P27" s="1"/>
    </row>
    <row r="28" spans="2:16" ht="12.5">
      <c r="B28" s="7" t="str">
        <f t="shared" si="6"/>
        <v/>
      </c>
      <c r="C28" s="50">
        <f>IF(D11="","-",+C27+1)</f>
        <v>2020</v>
      </c>
      <c r="D28" s="137">
        <v>10391223.906976745</v>
      </c>
      <c r="E28" s="376">
        <v>335190.34146341466</v>
      </c>
      <c r="F28" s="137">
        <v>10056033.56551333</v>
      </c>
      <c r="G28" s="375">
        <v>1381430.0428702787</v>
      </c>
      <c r="H28" s="374">
        <v>1381430.0428702787</v>
      </c>
      <c r="I28" s="52">
        <f t="shared" si="0"/>
        <v>0</v>
      </c>
      <c r="J28" s="52"/>
      <c r="K28" s="113">
        <f t="shared" si="10"/>
        <v>1381430.0428702787</v>
      </c>
      <c r="L28" s="54">
        <f t="shared" ref="L28" si="13">IF(K28&lt;&gt;0,+G28-K28,0)</f>
        <v>0</v>
      </c>
      <c r="M28" s="113">
        <f t="shared" si="11"/>
        <v>1381430.0428702787</v>
      </c>
      <c r="N28" s="54">
        <f t="shared" si="2"/>
        <v>0</v>
      </c>
      <c r="O28" s="54">
        <f t="shared" si="3"/>
        <v>0</v>
      </c>
      <c r="P28" s="1"/>
    </row>
    <row r="29" spans="2:16" ht="12.5">
      <c r="B29" s="7" t="str">
        <f t="shared" si="6"/>
        <v>IU</v>
      </c>
      <c r="C29" s="50">
        <f>IF(D11="","-",+C28+1)</f>
        <v>2021</v>
      </c>
      <c r="D29" s="137">
        <v>10071623.813953489</v>
      </c>
      <c r="E29" s="376">
        <v>327209.61904761905</v>
      </c>
      <c r="F29" s="137">
        <v>9744414.1949058697</v>
      </c>
      <c r="G29" s="375">
        <v>1377504.6658858405</v>
      </c>
      <c r="H29" s="374">
        <v>1377504.6658858405</v>
      </c>
      <c r="I29" s="52">
        <f t="shared" si="0"/>
        <v>0</v>
      </c>
      <c r="J29" s="52"/>
      <c r="K29" s="113">
        <f t="shared" si="10"/>
        <v>1377504.6658858405</v>
      </c>
      <c r="L29" s="54">
        <f t="shared" ref="L29" si="14">IF(K29&lt;&gt;0,+G29-K29,0)</f>
        <v>0</v>
      </c>
      <c r="M29" s="113">
        <f t="shared" si="11"/>
        <v>1377504.6658858405</v>
      </c>
      <c r="N29" s="54">
        <f t="shared" si="2"/>
        <v>0</v>
      </c>
      <c r="O29" s="54">
        <f t="shared" si="3"/>
        <v>0</v>
      </c>
      <c r="P29" s="1"/>
    </row>
    <row r="30" spans="2:16" ht="12.5">
      <c r="B30" s="7" t="str">
        <f t="shared" si="6"/>
        <v>IU</v>
      </c>
      <c r="C30" s="50">
        <f>IF(D11="","-",+C29+1)</f>
        <v>2022</v>
      </c>
      <c r="D30" s="137">
        <v>9728823.946465712</v>
      </c>
      <c r="E30" s="376">
        <v>327209.61904761905</v>
      </c>
      <c r="F30" s="137">
        <v>9401614.3274180926</v>
      </c>
      <c r="G30" s="375">
        <v>1402762.0463897134</v>
      </c>
      <c r="H30" s="374">
        <v>1402762.0463897134</v>
      </c>
      <c r="I30" s="52">
        <f t="shared" si="0"/>
        <v>0</v>
      </c>
      <c r="J30" s="52"/>
      <c r="K30" s="113">
        <f t="shared" ref="K30" si="15">G30</f>
        <v>1402762.0463897134</v>
      </c>
      <c r="L30" s="54">
        <f t="shared" ref="L30" si="16">IF(K30&lt;&gt;0,+G30-K30,0)</f>
        <v>0</v>
      </c>
      <c r="M30" s="113">
        <f t="shared" ref="M30" si="17">H30</f>
        <v>1402762.0463897134</v>
      </c>
      <c r="N30" s="54">
        <f t="shared" si="2"/>
        <v>0</v>
      </c>
      <c r="O30" s="54">
        <f t="shared" si="3"/>
        <v>0</v>
      </c>
      <c r="P30" s="1"/>
    </row>
    <row r="31" spans="2:16" ht="12.5">
      <c r="B31" s="7" t="str">
        <f t="shared" si="6"/>
        <v/>
      </c>
      <c r="C31" s="50">
        <f>IF(D11="","-",+C30+1)</f>
        <v>2023</v>
      </c>
      <c r="D31" s="137">
        <v>9401614.3274180926</v>
      </c>
      <c r="E31" s="376">
        <v>327209.61904761905</v>
      </c>
      <c r="F31" s="137">
        <v>9074404.7083704732</v>
      </c>
      <c r="G31" s="375">
        <v>1494217.6887684264</v>
      </c>
      <c r="H31" s="374">
        <v>1494217.6887684264</v>
      </c>
      <c r="I31" s="52">
        <f t="shared" si="0"/>
        <v>0</v>
      </c>
      <c r="J31" s="52"/>
      <c r="K31" s="113">
        <f t="shared" ref="K31" si="18">G31</f>
        <v>1494217.6887684264</v>
      </c>
      <c r="L31" s="54">
        <f t="shared" ref="L31" si="19">IF(K31&lt;&gt;0,+G31-K31,0)</f>
        <v>0</v>
      </c>
      <c r="M31" s="113">
        <f t="shared" ref="M31" si="20">H31</f>
        <v>1494217.6887684264</v>
      </c>
      <c r="N31" s="54">
        <f t="shared" ref="N31" si="21">IF(M31&lt;&gt;0,+H31-M31,0)</f>
        <v>0</v>
      </c>
      <c r="O31" s="54">
        <f t="shared" ref="O31" si="22">+N31-L31</f>
        <v>0</v>
      </c>
      <c r="P31" s="1"/>
    </row>
    <row r="32" spans="2:16" ht="12.5">
      <c r="B32" s="7" t="str">
        <f t="shared" si="6"/>
        <v/>
      </c>
      <c r="C32" s="460">
        <f>IF(D11="","-",+C31+1)</f>
        <v>2024</v>
      </c>
      <c r="D32" s="137">
        <v>9074404.7083704732</v>
      </c>
      <c r="E32" s="376">
        <v>312336.45454545453</v>
      </c>
      <c r="F32" s="137">
        <v>8762068.2538250182</v>
      </c>
      <c r="G32" s="375">
        <v>1378307.6805434467</v>
      </c>
      <c r="H32" s="374">
        <v>1378307.6805434467</v>
      </c>
      <c r="I32" s="52">
        <f t="shared" si="0"/>
        <v>0</v>
      </c>
      <c r="J32" s="52"/>
      <c r="K32" s="113">
        <f t="shared" ref="K32" si="23">G32</f>
        <v>1378307.6805434467</v>
      </c>
      <c r="L32" s="54">
        <f t="shared" ref="L32" si="24">IF(K32&lt;&gt;0,+G32-K32,0)</f>
        <v>0</v>
      </c>
      <c r="M32" s="113">
        <f t="shared" ref="M32" si="25">H32</f>
        <v>1378307.6805434467</v>
      </c>
      <c r="N32" s="54">
        <f t="shared" ref="N32" si="26">IF(M32&lt;&gt;0,+H32-M32,0)</f>
        <v>0</v>
      </c>
      <c r="O32" s="54">
        <f t="shared" ref="O32" si="27">+N32-L32</f>
        <v>0</v>
      </c>
      <c r="P32" s="1"/>
    </row>
    <row r="33" spans="2:16" ht="13">
      <c r="B33" s="7" t="str">
        <f t="shared" si="6"/>
        <v/>
      </c>
      <c r="C33" s="459">
        <f>IF(D11="","-",+C32+1)</f>
        <v>2025</v>
      </c>
      <c r="D33" s="137">
        <v>8762068.2538250182</v>
      </c>
      <c r="E33" s="376">
        <v>319600.09302325582</v>
      </c>
      <c r="F33" s="137">
        <v>8442468.1608017627</v>
      </c>
      <c r="G33" s="375">
        <v>1349516.8202450746</v>
      </c>
      <c r="H33" s="374">
        <v>1349516.8202450746</v>
      </c>
      <c r="I33" s="52">
        <f t="shared" si="0"/>
        <v>0</v>
      </c>
      <c r="J33" s="52"/>
      <c r="K33" s="113">
        <f t="shared" ref="K33" si="28">G33</f>
        <v>1349516.8202450746</v>
      </c>
      <c r="L33" s="54">
        <f t="shared" ref="L33" si="29">IF(K33&lt;&gt;0,+G33-K33,0)</f>
        <v>0</v>
      </c>
      <c r="M33" s="113">
        <f t="shared" ref="M33" si="30">H33</f>
        <v>1349516.8202450746</v>
      </c>
      <c r="N33" s="54">
        <f t="shared" ref="N33" si="31">IF(M33&lt;&gt;0,+H33-M33,0)</f>
        <v>0</v>
      </c>
      <c r="O33" s="54">
        <f t="shared" ref="O33" si="32">+N33-L33</f>
        <v>0</v>
      </c>
      <c r="P33" s="1"/>
    </row>
    <row r="34" spans="2:16" ht="12.5">
      <c r="B34" s="7" t="str">
        <f t="shared" si="6"/>
        <v/>
      </c>
      <c r="C34" s="50">
        <f>IF(D11="","-",+C33+1)</f>
        <v>2026</v>
      </c>
      <c r="D34" s="55">
        <f>IF(F33+SUM(E$17:E33)=D$10,F33,D$10-SUM(E$17:E33))</f>
        <v>8442468.1608017627</v>
      </c>
      <c r="E34" s="377">
        <f>IF(+I14&lt;F33,I14,D34)</f>
        <v>335190.34146341466</v>
      </c>
      <c r="F34" s="55">
        <f t="shared" ref="F34:F48" si="33">+D34-E34</f>
        <v>8107277.8193383478</v>
      </c>
      <c r="G34" s="378">
        <f t="shared" ref="G34:G72" si="34">+I$12*((D34+F34)/2)+E34</f>
        <v>1326642.2767658664</v>
      </c>
      <c r="H34" s="363">
        <f t="shared" ref="H34:H72" si="35">+I$13*((D34+F34)/2)+E34</f>
        <v>1326642.2767658664</v>
      </c>
      <c r="I34" s="52">
        <f t="shared" si="0"/>
        <v>0</v>
      </c>
      <c r="J34" s="52"/>
      <c r="K34" s="129"/>
      <c r="L34" s="54">
        <f t="shared" si="1"/>
        <v>0</v>
      </c>
      <c r="M34" s="129"/>
      <c r="N34" s="54">
        <f t="shared" si="2"/>
        <v>0</v>
      </c>
      <c r="O34" s="54">
        <f t="shared" si="3"/>
        <v>0</v>
      </c>
      <c r="P34" s="1"/>
    </row>
    <row r="35" spans="2:16" ht="12.5">
      <c r="B35" s="7" t="str">
        <f t="shared" si="6"/>
        <v/>
      </c>
      <c r="C35" s="50">
        <f>IF(D11="","-",+C34+1)</f>
        <v>2027</v>
      </c>
      <c r="D35" s="55">
        <f>IF(F34+SUM(E$17:E34)=D$10,F34,D$10-SUM(E$17:E34))</f>
        <v>8107277.8193383478</v>
      </c>
      <c r="E35" s="377">
        <f>IF(+I14&lt;F34,I14,D35)</f>
        <v>335190.34146341466</v>
      </c>
      <c r="F35" s="55">
        <f t="shared" si="33"/>
        <v>7772087.4778749328</v>
      </c>
      <c r="G35" s="378">
        <f t="shared" si="34"/>
        <v>1286481.5258833591</v>
      </c>
      <c r="H35" s="363">
        <f t="shared" si="35"/>
        <v>1286481.5258833591</v>
      </c>
      <c r="I35" s="52">
        <f t="shared" si="0"/>
        <v>0</v>
      </c>
      <c r="J35" s="52"/>
      <c r="K35" s="129"/>
      <c r="L35" s="54">
        <f t="shared" si="1"/>
        <v>0</v>
      </c>
      <c r="M35" s="129"/>
      <c r="N35" s="54">
        <f t="shared" si="2"/>
        <v>0</v>
      </c>
      <c r="O35" s="54">
        <f t="shared" si="3"/>
        <v>0</v>
      </c>
      <c r="P35" s="1"/>
    </row>
    <row r="36" spans="2:16" ht="12.5">
      <c r="B36" s="7" t="str">
        <f t="shared" si="6"/>
        <v/>
      </c>
      <c r="C36" s="50">
        <f>IF(D11="","-",+C35+1)</f>
        <v>2028</v>
      </c>
      <c r="D36" s="55">
        <f>IF(F35+SUM(E$17:E35)=D$10,F35,D$10-SUM(E$17:E35))</f>
        <v>7772087.4778749328</v>
      </c>
      <c r="E36" s="377">
        <f>IF(+I14&lt;F35,I14,D36)</f>
        <v>335190.34146341466</v>
      </c>
      <c r="F36" s="55">
        <f t="shared" si="33"/>
        <v>7436897.1364115179</v>
      </c>
      <c r="G36" s="378">
        <f t="shared" si="34"/>
        <v>1246320.7750008518</v>
      </c>
      <c r="H36" s="363">
        <f t="shared" si="35"/>
        <v>1246320.7750008518</v>
      </c>
      <c r="I36" s="52">
        <f t="shared" si="0"/>
        <v>0</v>
      </c>
      <c r="J36" s="52"/>
      <c r="K36" s="129"/>
      <c r="L36" s="54">
        <f t="shared" si="1"/>
        <v>0</v>
      </c>
      <c r="M36" s="129"/>
      <c r="N36" s="54">
        <f t="shared" si="2"/>
        <v>0</v>
      </c>
      <c r="O36" s="54">
        <f t="shared" si="3"/>
        <v>0</v>
      </c>
      <c r="P36" s="1"/>
    </row>
    <row r="37" spans="2:16" ht="12.5">
      <c r="B37" s="7" t="str">
        <f t="shared" si="6"/>
        <v/>
      </c>
      <c r="C37" s="50">
        <f>IF(D11="","-",+C36+1)</f>
        <v>2029</v>
      </c>
      <c r="D37" s="55">
        <f>IF(F36+SUM(E$17:E36)=D$10,F36,D$10-SUM(E$17:E36))</f>
        <v>7436897.1364115179</v>
      </c>
      <c r="E37" s="377">
        <f>IF(+I14&lt;F36,I14,D37)</f>
        <v>335190.34146341466</v>
      </c>
      <c r="F37" s="55">
        <f t="shared" si="33"/>
        <v>7101706.7949481029</v>
      </c>
      <c r="G37" s="378">
        <f t="shared" si="34"/>
        <v>1206160.0241183443</v>
      </c>
      <c r="H37" s="363">
        <f t="shared" si="35"/>
        <v>1206160.0241183443</v>
      </c>
      <c r="I37" s="52">
        <f t="shared" si="0"/>
        <v>0</v>
      </c>
      <c r="J37" s="52"/>
      <c r="K37" s="129"/>
      <c r="L37" s="54">
        <f t="shared" si="1"/>
        <v>0</v>
      </c>
      <c r="M37" s="129"/>
      <c r="N37" s="54">
        <f t="shared" si="2"/>
        <v>0</v>
      </c>
      <c r="O37" s="54">
        <f t="shared" si="3"/>
        <v>0</v>
      </c>
      <c r="P37" s="1"/>
    </row>
    <row r="38" spans="2:16" ht="12.5">
      <c r="B38" s="7" t="str">
        <f t="shared" si="6"/>
        <v/>
      </c>
      <c r="C38" s="50">
        <f>IF(D11="","-",+C37+1)</f>
        <v>2030</v>
      </c>
      <c r="D38" s="55">
        <f>IF(F37+SUM(E$17:E37)=D$10,F37,D$10-SUM(E$17:E37))</f>
        <v>7101706.7949481029</v>
      </c>
      <c r="E38" s="377">
        <f>IF(+I14&lt;F37,I14,D38)</f>
        <v>335190.34146341466</v>
      </c>
      <c r="F38" s="55">
        <f t="shared" si="33"/>
        <v>6766516.453484688</v>
      </c>
      <c r="G38" s="378">
        <f t="shared" si="34"/>
        <v>1165999.273235837</v>
      </c>
      <c r="H38" s="363">
        <f t="shared" si="35"/>
        <v>1165999.273235837</v>
      </c>
      <c r="I38" s="52">
        <f t="shared" si="0"/>
        <v>0</v>
      </c>
      <c r="J38" s="52"/>
      <c r="K38" s="129"/>
      <c r="L38" s="54">
        <f t="shared" si="1"/>
        <v>0</v>
      </c>
      <c r="M38" s="129"/>
      <c r="N38" s="54">
        <f t="shared" si="2"/>
        <v>0</v>
      </c>
      <c r="O38" s="54">
        <f t="shared" si="3"/>
        <v>0</v>
      </c>
      <c r="P38" s="1"/>
    </row>
    <row r="39" spans="2:16" ht="12.5">
      <c r="B39" s="7" t="str">
        <f t="shared" si="6"/>
        <v/>
      </c>
      <c r="C39" s="50">
        <f>IF(D11="","-",+C38+1)</f>
        <v>2031</v>
      </c>
      <c r="D39" s="55">
        <f>IF(F38+SUM(E$17:E38)=D$10,F38,D$10-SUM(E$17:E38))</f>
        <v>6766516.453484688</v>
      </c>
      <c r="E39" s="377">
        <f>IF(+I14&lt;F38,I14,D39)</f>
        <v>335190.34146341466</v>
      </c>
      <c r="F39" s="55">
        <f t="shared" si="33"/>
        <v>6431326.112021273</v>
      </c>
      <c r="G39" s="378">
        <f t="shared" si="34"/>
        <v>1125838.5223533297</v>
      </c>
      <c r="H39" s="363">
        <f t="shared" si="35"/>
        <v>1125838.5223533297</v>
      </c>
      <c r="I39" s="52">
        <f t="shared" si="0"/>
        <v>0</v>
      </c>
      <c r="J39" s="52"/>
      <c r="K39" s="129"/>
      <c r="L39" s="54">
        <f t="shared" si="1"/>
        <v>0</v>
      </c>
      <c r="M39" s="129"/>
      <c r="N39" s="54">
        <f t="shared" si="2"/>
        <v>0</v>
      </c>
      <c r="O39" s="54">
        <f t="shared" si="3"/>
        <v>0</v>
      </c>
      <c r="P39" s="1"/>
    </row>
    <row r="40" spans="2:16" ht="12.5">
      <c r="B40" s="7" t="str">
        <f t="shared" si="6"/>
        <v/>
      </c>
      <c r="C40" s="50">
        <f>IF(D11="","-",+C39+1)</f>
        <v>2032</v>
      </c>
      <c r="D40" s="55">
        <f>IF(F39+SUM(E$17:E39)=D$10,F39,D$10-SUM(E$17:E39))</f>
        <v>6431326.112021273</v>
      </c>
      <c r="E40" s="377">
        <f>IF(+I14&lt;F39,I14,D40)</f>
        <v>335190.34146341466</v>
      </c>
      <c r="F40" s="55">
        <f t="shared" si="33"/>
        <v>6096135.770557858</v>
      </c>
      <c r="G40" s="378">
        <f t="shared" si="34"/>
        <v>1085677.7714708222</v>
      </c>
      <c r="H40" s="363">
        <f t="shared" si="35"/>
        <v>1085677.7714708222</v>
      </c>
      <c r="I40" s="52">
        <f t="shared" si="0"/>
        <v>0</v>
      </c>
      <c r="J40" s="52"/>
      <c r="K40" s="129"/>
      <c r="L40" s="54">
        <f t="shared" si="1"/>
        <v>0</v>
      </c>
      <c r="M40" s="129"/>
      <c r="N40" s="54">
        <f t="shared" si="2"/>
        <v>0</v>
      </c>
      <c r="O40" s="54">
        <f t="shared" si="3"/>
        <v>0</v>
      </c>
      <c r="P40" s="1"/>
    </row>
    <row r="41" spans="2:16" ht="12.5">
      <c r="B41" s="7" t="str">
        <f t="shared" si="6"/>
        <v/>
      </c>
      <c r="C41" s="50">
        <f>IF(D11="","-",+C40+1)</f>
        <v>2033</v>
      </c>
      <c r="D41" s="55">
        <f>IF(F40+SUM(E$17:E40)=D$10,F40,D$10-SUM(E$17:E40))</f>
        <v>6096135.770557858</v>
      </c>
      <c r="E41" s="377">
        <f>IF(+I14&lt;F40,I14,D41)</f>
        <v>335190.34146341466</v>
      </c>
      <c r="F41" s="55">
        <f t="shared" si="33"/>
        <v>5760945.4290944431</v>
      </c>
      <c r="G41" s="378">
        <f t="shared" si="34"/>
        <v>1045517.0205883149</v>
      </c>
      <c r="H41" s="363">
        <f t="shared" si="35"/>
        <v>1045517.0205883149</v>
      </c>
      <c r="I41" s="52">
        <f t="shared" si="0"/>
        <v>0</v>
      </c>
      <c r="J41" s="52"/>
      <c r="K41" s="129"/>
      <c r="L41" s="54">
        <f t="shared" si="1"/>
        <v>0</v>
      </c>
      <c r="M41" s="129"/>
      <c r="N41" s="54">
        <f t="shared" si="2"/>
        <v>0</v>
      </c>
      <c r="O41" s="54">
        <f t="shared" si="3"/>
        <v>0</v>
      </c>
      <c r="P41" s="1"/>
    </row>
    <row r="42" spans="2:16" ht="12.5">
      <c r="B42" s="7" t="str">
        <f t="shared" si="6"/>
        <v/>
      </c>
      <c r="C42" s="50">
        <f>IF(D11="","-",+C41+1)</f>
        <v>2034</v>
      </c>
      <c r="D42" s="55">
        <f>IF(F41+SUM(E$17:E41)=D$10,F41,D$10-SUM(E$17:E41))</f>
        <v>5760945.4290944431</v>
      </c>
      <c r="E42" s="377">
        <f>IF(+I14&lt;F41,I14,D42)</f>
        <v>335190.34146341466</v>
      </c>
      <c r="F42" s="55">
        <f t="shared" si="33"/>
        <v>5425755.0876310281</v>
      </c>
      <c r="G42" s="378">
        <f t="shared" si="34"/>
        <v>1005356.2697058076</v>
      </c>
      <c r="H42" s="363">
        <f t="shared" si="35"/>
        <v>1005356.2697058076</v>
      </c>
      <c r="I42" s="52">
        <f t="shared" si="0"/>
        <v>0</v>
      </c>
      <c r="J42" s="52"/>
      <c r="K42" s="129"/>
      <c r="L42" s="54">
        <f t="shared" si="1"/>
        <v>0</v>
      </c>
      <c r="M42" s="129"/>
      <c r="N42" s="54">
        <f t="shared" si="2"/>
        <v>0</v>
      </c>
      <c r="O42" s="54">
        <f t="shared" si="3"/>
        <v>0</v>
      </c>
      <c r="P42" s="1"/>
    </row>
    <row r="43" spans="2:16" ht="12.5">
      <c r="B43" s="7" t="str">
        <f t="shared" si="6"/>
        <v/>
      </c>
      <c r="C43" s="50">
        <f>IF(D11="","-",+C42+1)</f>
        <v>2035</v>
      </c>
      <c r="D43" s="55">
        <f>IF(F42+SUM(E$17:E42)=D$10,F42,D$10-SUM(E$17:E42))</f>
        <v>5425755.0876310281</v>
      </c>
      <c r="E43" s="377">
        <f>IF(+I14&lt;F42,I14,D43)</f>
        <v>335190.34146341466</v>
      </c>
      <c r="F43" s="55">
        <f t="shared" si="33"/>
        <v>5090564.7461676132</v>
      </c>
      <c r="G43" s="378">
        <f t="shared" si="34"/>
        <v>965195.51882330002</v>
      </c>
      <c r="H43" s="363">
        <f t="shared" si="35"/>
        <v>965195.51882330002</v>
      </c>
      <c r="I43" s="52">
        <f t="shared" si="0"/>
        <v>0</v>
      </c>
      <c r="J43" s="52"/>
      <c r="K43" s="129"/>
      <c r="L43" s="54">
        <f t="shared" si="1"/>
        <v>0</v>
      </c>
      <c r="M43" s="129"/>
      <c r="N43" s="54">
        <f t="shared" si="2"/>
        <v>0</v>
      </c>
      <c r="O43" s="54">
        <f t="shared" si="3"/>
        <v>0</v>
      </c>
      <c r="P43" s="1"/>
    </row>
    <row r="44" spans="2:16" ht="12.5">
      <c r="B44" s="7" t="str">
        <f t="shared" si="6"/>
        <v/>
      </c>
      <c r="C44" s="50">
        <f>IF(D11="","-",+C43+1)</f>
        <v>2036</v>
      </c>
      <c r="D44" s="55">
        <f>IF(F43+SUM(E$17:E43)=D$10,F43,D$10-SUM(E$17:E43))</f>
        <v>5090564.7461676132</v>
      </c>
      <c r="E44" s="377">
        <f>IF(+I14&lt;F43,I14,D44)</f>
        <v>335190.34146341466</v>
      </c>
      <c r="F44" s="55">
        <f t="shared" si="33"/>
        <v>4755374.4047041982</v>
      </c>
      <c r="G44" s="378">
        <f t="shared" si="34"/>
        <v>925034.76794079272</v>
      </c>
      <c r="H44" s="363">
        <f t="shared" si="35"/>
        <v>925034.76794079272</v>
      </c>
      <c r="I44" s="52">
        <f t="shared" si="0"/>
        <v>0</v>
      </c>
      <c r="J44" s="52"/>
      <c r="K44" s="129"/>
      <c r="L44" s="54">
        <f t="shared" si="1"/>
        <v>0</v>
      </c>
      <c r="M44" s="129"/>
      <c r="N44" s="54">
        <f t="shared" si="2"/>
        <v>0</v>
      </c>
      <c r="O44" s="54">
        <f t="shared" si="3"/>
        <v>0</v>
      </c>
      <c r="P44" s="1"/>
    </row>
    <row r="45" spans="2:16" ht="12.5">
      <c r="B45" s="7" t="str">
        <f t="shared" si="6"/>
        <v/>
      </c>
      <c r="C45" s="50">
        <f>IF(D11="","-",+C44+1)</f>
        <v>2037</v>
      </c>
      <c r="D45" s="55">
        <f>IF(F44+SUM(E$17:E44)=D$10,F44,D$10-SUM(E$17:E44))</f>
        <v>4755374.4047041982</v>
      </c>
      <c r="E45" s="377">
        <f>IF(+I14&lt;F44,I14,D45)</f>
        <v>335190.34146341466</v>
      </c>
      <c r="F45" s="55">
        <f t="shared" si="33"/>
        <v>4420184.0632407833</v>
      </c>
      <c r="G45" s="378">
        <f t="shared" si="34"/>
        <v>884874.01705828542</v>
      </c>
      <c r="H45" s="363">
        <f t="shared" si="35"/>
        <v>884874.01705828542</v>
      </c>
      <c r="I45" s="52">
        <f t="shared" si="0"/>
        <v>0</v>
      </c>
      <c r="J45" s="52"/>
      <c r="K45" s="129"/>
      <c r="L45" s="54">
        <f t="shared" si="1"/>
        <v>0</v>
      </c>
      <c r="M45" s="129"/>
      <c r="N45" s="54">
        <f t="shared" si="2"/>
        <v>0</v>
      </c>
      <c r="O45" s="54">
        <f t="shared" si="3"/>
        <v>0</v>
      </c>
      <c r="P45" s="1"/>
    </row>
    <row r="46" spans="2:16" ht="12.5">
      <c r="B46" s="7" t="str">
        <f t="shared" si="6"/>
        <v/>
      </c>
      <c r="C46" s="50">
        <f>IF(D11="","-",+C45+1)</f>
        <v>2038</v>
      </c>
      <c r="D46" s="55">
        <f>IF(F45+SUM(E$17:E45)=D$10,F45,D$10-SUM(E$17:E45))</f>
        <v>4420184.0632407833</v>
      </c>
      <c r="E46" s="377">
        <f>IF(+I14&lt;F45,I14,D46)</f>
        <v>335190.34146341466</v>
      </c>
      <c r="F46" s="55">
        <f t="shared" si="33"/>
        <v>4084993.7217773688</v>
      </c>
      <c r="G46" s="378">
        <f t="shared" si="34"/>
        <v>844713.266175778</v>
      </c>
      <c r="H46" s="363">
        <f t="shared" si="35"/>
        <v>844713.266175778</v>
      </c>
      <c r="I46" s="52">
        <f t="shared" si="0"/>
        <v>0</v>
      </c>
      <c r="J46" s="52"/>
      <c r="K46" s="129"/>
      <c r="L46" s="54">
        <f t="shared" si="1"/>
        <v>0</v>
      </c>
      <c r="M46" s="129"/>
      <c r="N46" s="54">
        <f t="shared" si="2"/>
        <v>0</v>
      </c>
      <c r="O46" s="54">
        <f t="shared" si="3"/>
        <v>0</v>
      </c>
      <c r="P46" s="1"/>
    </row>
    <row r="47" spans="2:16" ht="12.5">
      <c r="B47" s="7" t="str">
        <f t="shared" si="6"/>
        <v/>
      </c>
      <c r="C47" s="50">
        <f>IF(D11="","-",+C46+1)</f>
        <v>2039</v>
      </c>
      <c r="D47" s="55">
        <f>IF(F46+SUM(E$17:E46)=D$10,F46,D$10-SUM(E$17:E46))</f>
        <v>4084993.7217773688</v>
      </c>
      <c r="E47" s="377">
        <f>IF(+I14&lt;F46,I14,D47)</f>
        <v>335190.34146341466</v>
      </c>
      <c r="F47" s="55">
        <f t="shared" si="33"/>
        <v>3749803.3803139543</v>
      </c>
      <c r="G47" s="378">
        <f t="shared" si="34"/>
        <v>804552.51529327082</v>
      </c>
      <c r="H47" s="363">
        <f t="shared" si="35"/>
        <v>804552.51529327082</v>
      </c>
      <c r="I47" s="52">
        <f t="shared" si="0"/>
        <v>0</v>
      </c>
      <c r="J47" s="52"/>
      <c r="K47" s="129"/>
      <c r="L47" s="54">
        <f t="shared" si="1"/>
        <v>0</v>
      </c>
      <c r="M47" s="129"/>
      <c r="N47" s="54">
        <f t="shared" si="2"/>
        <v>0</v>
      </c>
      <c r="O47" s="54">
        <f t="shared" si="3"/>
        <v>0</v>
      </c>
      <c r="P47" s="1"/>
    </row>
    <row r="48" spans="2:16" ht="12.5">
      <c r="B48" s="7" t="str">
        <f t="shared" si="6"/>
        <v/>
      </c>
      <c r="C48" s="50">
        <f>IF(D11="","-",+C47+1)</f>
        <v>2040</v>
      </c>
      <c r="D48" s="55">
        <f>IF(F47+SUM(E$17:E47)=D$10,F47,D$10-SUM(E$17:E47))</f>
        <v>3749803.3803139543</v>
      </c>
      <c r="E48" s="377">
        <f>IF(+I14&lt;F47,I14,D48)</f>
        <v>335190.34146341466</v>
      </c>
      <c r="F48" s="55">
        <f t="shared" si="33"/>
        <v>3414613.0388505398</v>
      </c>
      <c r="G48" s="378">
        <f t="shared" si="34"/>
        <v>764391.76441076328</v>
      </c>
      <c r="H48" s="363">
        <f t="shared" si="35"/>
        <v>764391.76441076328</v>
      </c>
      <c r="I48" s="52">
        <f t="shared" si="0"/>
        <v>0</v>
      </c>
      <c r="J48" s="52"/>
      <c r="K48" s="129"/>
      <c r="L48" s="54">
        <f t="shared" si="1"/>
        <v>0</v>
      </c>
      <c r="M48" s="129"/>
      <c r="N48" s="54">
        <f t="shared" si="2"/>
        <v>0</v>
      </c>
      <c r="O48" s="54">
        <f t="shared" si="3"/>
        <v>0</v>
      </c>
      <c r="P48" s="1"/>
    </row>
    <row r="49" spans="2:17" ht="12.5">
      <c r="B49" s="7" t="str">
        <f t="shared" si="6"/>
        <v/>
      </c>
      <c r="C49" s="50">
        <f>IF(D11="","-",+C48+1)</f>
        <v>2041</v>
      </c>
      <c r="D49" s="55">
        <f>IF(F48+SUM(E$17:E48)=D$10,F48,D$10-SUM(E$17:E48))</f>
        <v>3414613.0388505398</v>
      </c>
      <c r="E49" s="377">
        <f>IF(+I14&lt;F48,I14,D49)</f>
        <v>335190.34146341466</v>
      </c>
      <c r="F49" s="55">
        <f t="shared" ref="F49:F72" si="36">+D49-E49</f>
        <v>3079422.6973871253</v>
      </c>
      <c r="G49" s="378">
        <f t="shared" si="34"/>
        <v>724231.0135282561</v>
      </c>
      <c r="H49" s="363">
        <f t="shared" si="35"/>
        <v>724231.0135282561</v>
      </c>
      <c r="I49" s="52">
        <f t="shared" ref="I49:I72" si="37">H49-G49</f>
        <v>0</v>
      </c>
      <c r="J49" s="52"/>
      <c r="K49" s="129"/>
      <c r="L49" s="54">
        <f t="shared" ref="L49:L72" si="38">IF(K49&lt;&gt;0,+G49-K49,0)</f>
        <v>0</v>
      </c>
      <c r="M49" s="129"/>
      <c r="N49" s="54">
        <f t="shared" ref="N49:N72" si="39">IF(M49&lt;&gt;0,+H49-M49,0)</f>
        <v>0</v>
      </c>
      <c r="O49" s="54">
        <f t="shared" ref="O49:O72" si="40">+N49-L49</f>
        <v>0</v>
      </c>
      <c r="P49" s="1"/>
    </row>
    <row r="50" spans="2:17" ht="12.5">
      <c r="B50" s="7" t="str">
        <f t="shared" si="6"/>
        <v/>
      </c>
      <c r="C50" s="50">
        <f>IF(D11="","-",+C49+1)</f>
        <v>2042</v>
      </c>
      <c r="D50" s="55">
        <f>IF(F49+SUM(E$17:E49)=D$10,F49,D$10-SUM(E$17:E49))</f>
        <v>3079422.6973871253</v>
      </c>
      <c r="E50" s="377">
        <f>IF(+I14&lt;F49,I14,D50)</f>
        <v>335190.34146341466</v>
      </c>
      <c r="F50" s="55">
        <f t="shared" si="36"/>
        <v>2744232.3559237109</v>
      </c>
      <c r="G50" s="378">
        <f t="shared" si="34"/>
        <v>684070.26264574868</v>
      </c>
      <c r="H50" s="363">
        <f t="shared" si="35"/>
        <v>684070.26264574868</v>
      </c>
      <c r="I50" s="52">
        <f t="shared" si="37"/>
        <v>0</v>
      </c>
      <c r="J50" s="52"/>
      <c r="K50" s="129"/>
      <c r="L50" s="54">
        <f t="shared" si="38"/>
        <v>0</v>
      </c>
      <c r="M50" s="129"/>
      <c r="N50" s="54">
        <f t="shared" si="39"/>
        <v>0</v>
      </c>
      <c r="O50" s="54">
        <f t="shared" si="40"/>
        <v>0</v>
      </c>
      <c r="P50" s="1"/>
    </row>
    <row r="51" spans="2:17" ht="12.5">
      <c r="B51" s="7" t="str">
        <f t="shared" si="6"/>
        <v/>
      </c>
      <c r="C51" s="50">
        <f>IF(D11="","-",+C50+1)</f>
        <v>2043</v>
      </c>
      <c r="D51" s="55">
        <f>IF(F50+SUM(E$17:E50)=D$10,F50,D$10-SUM(E$17:E50))</f>
        <v>2744232.3559237109</v>
      </c>
      <c r="E51" s="377">
        <f>IF(+I14&lt;F50,I14,D51)</f>
        <v>335190.34146341466</v>
      </c>
      <c r="F51" s="55">
        <f t="shared" si="36"/>
        <v>2409042.0144602964</v>
      </c>
      <c r="G51" s="378">
        <f t="shared" si="34"/>
        <v>643909.51176324137</v>
      </c>
      <c r="H51" s="363">
        <f t="shared" si="35"/>
        <v>643909.51176324137</v>
      </c>
      <c r="I51" s="52">
        <f t="shared" si="37"/>
        <v>0</v>
      </c>
      <c r="J51" s="52"/>
      <c r="K51" s="129"/>
      <c r="L51" s="54">
        <f t="shared" si="38"/>
        <v>0</v>
      </c>
      <c r="M51" s="129"/>
      <c r="N51" s="54">
        <f t="shared" si="39"/>
        <v>0</v>
      </c>
      <c r="O51" s="54">
        <f t="shared" si="40"/>
        <v>0</v>
      </c>
      <c r="P51" s="1"/>
    </row>
    <row r="52" spans="2:17" ht="12.5">
      <c r="B52" s="7" t="str">
        <f t="shared" si="6"/>
        <v/>
      </c>
      <c r="C52" s="50">
        <f>IF(D11="","-",+C51+1)</f>
        <v>2044</v>
      </c>
      <c r="D52" s="55">
        <f>IF(F51+SUM(E$17:E51)=D$10,F51,D$10-SUM(E$17:E51))</f>
        <v>2409042.0144602964</v>
      </c>
      <c r="E52" s="377">
        <f>IF(+I14&lt;F51,I14,D52)</f>
        <v>335190.34146341466</v>
      </c>
      <c r="F52" s="55">
        <f t="shared" si="36"/>
        <v>2073851.6729968817</v>
      </c>
      <c r="G52" s="378">
        <f t="shared" si="34"/>
        <v>603748.76088073407</v>
      </c>
      <c r="H52" s="363">
        <f t="shared" si="35"/>
        <v>603748.76088073407</v>
      </c>
      <c r="I52" s="52">
        <f t="shared" si="37"/>
        <v>0</v>
      </c>
      <c r="J52" s="52"/>
      <c r="K52" s="129"/>
      <c r="L52" s="54">
        <f t="shared" si="38"/>
        <v>0</v>
      </c>
      <c r="M52" s="129"/>
      <c r="N52" s="54">
        <f t="shared" si="39"/>
        <v>0</v>
      </c>
      <c r="O52" s="54">
        <f t="shared" si="40"/>
        <v>0</v>
      </c>
      <c r="P52" s="1"/>
    </row>
    <row r="53" spans="2:17" ht="12.5">
      <c r="B53" s="7" t="str">
        <f t="shared" si="6"/>
        <v/>
      </c>
      <c r="C53" s="50">
        <f>IF(D11="","-",+C52+1)</f>
        <v>2045</v>
      </c>
      <c r="D53" s="55">
        <f>IF(F52+SUM(E$17:E52)=D$10,F52,D$10-SUM(E$17:E52))</f>
        <v>2073851.6729968817</v>
      </c>
      <c r="E53" s="377">
        <f>IF(+I14&lt;F52,I14,D53)</f>
        <v>335190.34146341466</v>
      </c>
      <c r="F53" s="55">
        <f t="shared" si="36"/>
        <v>1738661.3315334669</v>
      </c>
      <c r="G53" s="378">
        <f t="shared" si="34"/>
        <v>563588.00999822677</v>
      </c>
      <c r="H53" s="363">
        <f t="shared" si="35"/>
        <v>563588.00999822677</v>
      </c>
      <c r="I53" s="52">
        <f t="shared" si="37"/>
        <v>0</v>
      </c>
      <c r="J53" s="52"/>
      <c r="K53" s="129"/>
      <c r="L53" s="54">
        <f t="shared" si="38"/>
        <v>0</v>
      </c>
      <c r="M53" s="129"/>
      <c r="N53" s="54">
        <f t="shared" si="39"/>
        <v>0</v>
      </c>
      <c r="O53" s="54">
        <f t="shared" si="40"/>
        <v>0</v>
      </c>
      <c r="P53" s="1"/>
    </row>
    <row r="54" spans="2:17" ht="12.5">
      <c r="B54" s="7" t="str">
        <f t="shared" si="6"/>
        <v/>
      </c>
      <c r="C54" s="50">
        <f>IF(D11="","-",+C53+1)</f>
        <v>2046</v>
      </c>
      <c r="D54" s="55">
        <f>IF(F53+SUM(E$17:E53)=D$10,F53,D$10-SUM(E$17:E53))</f>
        <v>1738661.3315334669</v>
      </c>
      <c r="E54" s="377">
        <f>IF(+I14&lt;F53,I14,D54)</f>
        <v>335190.34146341466</v>
      </c>
      <c r="F54" s="55">
        <f t="shared" si="36"/>
        <v>1403470.9900700522</v>
      </c>
      <c r="G54" s="378">
        <f t="shared" si="34"/>
        <v>523427.25911571935</v>
      </c>
      <c r="H54" s="363">
        <f t="shared" si="35"/>
        <v>523427.25911571935</v>
      </c>
      <c r="I54" s="52">
        <f t="shared" si="37"/>
        <v>0</v>
      </c>
      <c r="J54" s="52"/>
      <c r="K54" s="129"/>
      <c r="L54" s="54">
        <f t="shared" si="38"/>
        <v>0</v>
      </c>
      <c r="M54" s="129"/>
      <c r="N54" s="54">
        <f t="shared" si="39"/>
        <v>0</v>
      </c>
      <c r="O54" s="54">
        <f t="shared" si="40"/>
        <v>0</v>
      </c>
      <c r="P54" s="1"/>
    </row>
    <row r="55" spans="2:17" ht="12.5">
      <c r="B55" s="7" t="str">
        <f t="shared" si="6"/>
        <v/>
      </c>
      <c r="C55" s="50">
        <f>IF(D11="","-",+C54+1)</f>
        <v>2047</v>
      </c>
      <c r="D55" s="55">
        <f>IF(F54+SUM(E$17:E54)=D$10,F54,D$10-SUM(E$17:E54))</f>
        <v>1403470.9900700522</v>
      </c>
      <c r="E55" s="377">
        <f>IF(+I14&lt;F54,I14,D55)</f>
        <v>335190.34146341466</v>
      </c>
      <c r="F55" s="55">
        <f t="shared" si="36"/>
        <v>1068280.6486066375</v>
      </c>
      <c r="G55" s="378">
        <f t="shared" si="34"/>
        <v>483266.50823321205</v>
      </c>
      <c r="H55" s="363">
        <f t="shared" si="35"/>
        <v>483266.50823321205</v>
      </c>
      <c r="I55" s="52">
        <f t="shared" si="37"/>
        <v>0</v>
      </c>
      <c r="J55" s="52"/>
      <c r="K55" s="129"/>
      <c r="L55" s="54">
        <f t="shared" si="38"/>
        <v>0</v>
      </c>
      <c r="M55" s="129"/>
      <c r="N55" s="54">
        <f t="shared" si="39"/>
        <v>0</v>
      </c>
      <c r="O55" s="54">
        <f t="shared" si="40"/>
        <v>0</v>
      </c>
      <c r="P55" s="1"/>
    </row>
    <row r="56" spans="2:17" ht="12.5">
      <c r="B56" s="7" t="str">
        <f t="shared" si="6"/>
        <v/>
      </c>
      <c r="C56" s="50">
        <f>IF(D11="","-",+C55+1)</f>
        <v>2048</v>
      </c>
      <c r="D56" s="55">
        <f>IF(F55+SUM(E$17:E55)=D$10,F55,D$10-SUM(E$17:E55))</f>
        <v>1068280.6486066375</v>
      </c>
      <c r="E56" s="377">
        <f>IF(+I14&lt;F55,I14,D56)</f>
        <v>335190.34146341466</v>
      </c>
      <c r="F56" s="55">
        <f t="shared" si="36"/>
        <v>733090.30714322277</v>
      </c>
      <c r="G56" s="378">
        <f t="shared" si="34"/>
        <v>443105.75735070469</v>
      </c>
      <c r="H56" s="363">
        <f t="shared" si="35"/>
        <v>443105.75735070469</v>
      </c>
      <c r="I56" s="52">
        <f t="shared" si="37"/>
        <v>0</v>
      </c>
      <c r="J56" s="52"/>
      <c r="K56" s="129"/>
      <c r="L56" s="54">
        <f t="shared" si="38"/>
        <v>0</v>
      </c>
      <c r="M56" s="129"/>
      <c r="N56" s="54">
        <f t="shared" si="39"/>
        <v>0</v>
      </c>
      <c r="O56" s="54">
        <f t="shared" si="40"/>
        <v>0</v>
      </c>
      <c r="P56" s="1"/>
    </row>
    <row r="57" spans="2:17" ht="12.5">
      <c r="B57" s="7" t="str">
        <f t="shared" si="6"/>
        <v/>
      </c>
      <c r="C57" s="50">
        <f>IF(D11="","-",+C56+1)</f>
        <v>2049</v>
      </c>
      <c r="D57" s="55">
        <f>IF(F56+SUM(E$17:E56)=D$10,F56,D$10-SUM(E$17:E56))</f>
        <v>733090.30714322277</v>
      </c>
      <c r="E57" s="377">
        <f>IF(+I14&lt;F56,I14,D57)</f>
        <v>335190.34146341466</v>
      </c>
      <c r="F57" s="55">
        <f t="shared" si="36"/>
        <v>397899.96567980811</v>
      </c>
      <c r="G57" s="378">
        <f t="shared" si="34"/>
        <v>402945.00646819733</v>
      </c>
      <c r="H57" s="363">
        <f t="shared" si="35"/>
        <v>402945.00646819733</v>
      </c>
      <c r="I57" s="52">
        <f t="shared" si="37"/>
        <v>0</v>
      </c>
      <c r="J57" s="52"/>
      <c r="K57" s="129"/>
      <c r="L57" s="54">
        <f t="shared" si="38"/>
        <v>0</v>
      </c>
      <c r="M57" s="129"/>
      <c r="N57" s="54">
        <f t="shared" si="39"/>
        <v>0</v>
      </c>
      <c r="O57" s="54">
        <f t="shared" si="40"/>
        <v>0</v>
      </c>
      <c r="P57" s="1"/>
    </row>
    <row r="58" spans="2:17" ht="12.5">
      <c r="B58" s="7" t="str">
        <f t="shared" si="6"/>
        <v/>
      </c>
      <c r="C58" s="50">
        <f>IF(D11="","-",+C57+1)</f>
        <v>2050</v>
      </c>
      <c r="D58" s="55">
        <f>IF(F57+SUM(E$17:E57)=D$10,F57,D$10-SUM(E$17:E57))</f>
        <v>397899.96567980811</v>
      </c>
      <c r="E58" s="377">
        <f>IF(+I14&lt;F57,I14,D58)</f>
        <v>335190.34146341466</v>
      </c>
      <c r="F58" s="55">
        <f t="shared" si="36"/>
        <v>62709.624216393451</v>
      </c>
      <c r="G58" s="378">
        <f t="shared" si="34"/>
        <v>362784.25558569003</v>
      </c>
      <c r="H58" s="363">
        <f t="shared" si="35"/>
        <v>362784.25558569003</v>
      </c>
      <c r="I58" s="52">
        <f t="shared" si="37"/>
        <v>0</v>
      </c>
      <c r="J58" s="52"/>
      <c r="K58" s="129"/>
      <c r="L58" s="54">
        <f t="shared" si="38"/>
        <v>0</v>
      </c>
      <c r="M58" s="129"/>
      <c r="N58" s="54">
        <f t="shared" si="39"/>
        <v>0</v>
      </c>
      <c r="O58" s="54">
        <f t="shared" si="40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6"/>
        <v/>
      </c>
      <c r="C59" s="50">
        <f>IF(D11="","-",+C58+1)</f>
        <v>2051</v>
      </c>
      <c r="D59" s="55">
        <f>IF(F58+SUM(E$17:E58)=D$10,F58,D$10-SUM(E$17:E58))</f>
        <v>62709.624216393451</v>
      </c>
      <c r="E59" s="377">
        <f>IF(+I14&lt;F58,I14,D59)</f>
        <v>62709.624216393451</v>
      </c>
      <c r="F59" s="55">
        <f t="shared" si="36"/>
        <v>0</v>
      </c>
      <c r="G59" s="378">
        <f t="shared" si="34"/>
        <v>66466.393556904281</v>
      </c>
      <c r="H59" s="363">
        <f t="shared" si="35"/>
        <v>66466.393556904281</v>
      </c>
      <c r="I59" s="52">
        <f t="shared" si="37"/>
        <v>0</v>
      </c>
      <c r="J59" s="52"/>
      <c r="K59" s="129"/>
      <c r="L59" s="54">
        <f t="shared" si="38"/>
        <v>0</v>
      </c>
      <c r="M59" s="129"/>
      <c r="N59" s="54">
        <f t="shared" si="39"/>
        <v>0</v>
      </c>
      <c r="O59" s="54">
        <f t="shared" si="40"/>
        <v>0</v>
      </c>
      <c r="P59" s="1"/>
    </row>
    <row r="60" spans="2:17" ht="12.5">
      <c r="B60" s="7" t="str">
        <f t="shared" si="6"/>
        <v/>
      </c>
      <c r="C60" s="50">
        <f>IF(D11="","-",+C59+1)</f>
        <v>2052</v>
      </c>
      <c r="D60" s="55">
        <f>IF(F59+SUM(E$17:E59)=D$10,F59,D$10-SUM(E$17:E59))</f>
        <v>0</v>
      </c>
      <c r="E60" s="377">
        <f>IF(+I14&lt;F59,I14,D60)</f>
        <v>0</v>
      </c>
      <c r="F60" s="55">
        <f t="shared" si="36"/>
        <v>0</v>
      </c>
      <c r="G60" s="378">
        <f t="shared" si="34"/>
        <v>0</v>
      </c>
      <c r="H60" s="363">
        <f t="shared" si="35"/>
        <v>0</v>
      </c>
      <c r="I60" s="52">
        <f t="shared" si="37"/>
        <v>0</v>
      </c>
      <c r="J60" s="52"/>
      <c r="K60" s="129"/>
      <c r="L60" s="54">
        <f t="shared" si="38"/>
        <v>0</v>
      </c>
      <c r="M60" s="129"/>
      <c r="N60" s="54">
        <f t="shared" si="39"/>
        <v>0</v>
      </c>
      <c r="O60" s="54">
        <f t="shared" si="40"/>
        <v>0</v>
      </c>
      <c r="P60" s="1"/>
    </row>
    <row r="61" spans="2:17" ht="12.5">
      <c r="B61" s="7" t="str">
        <f t="shared" si="6"/>
        <v/>
      </c>
      <c r="C61" s="50">
        <f>IF(D11="","-",+C60+1)</f>
        <v>2053</v>
      </c>
      <c r="D61" s="55">
        <f>IF(F60+SUM(E$17:E60)=D$10,F60,D$10-SUM(E$17:E60))</f>
        <v>0</v>
      </c>
      <c r="E61" s="377">
        <f>IF(+I14&lt;F60,I14,D61)</f>
        <v>0</v>
      </c>
      <c r="F61" s="55">
        <f t="shared" si="36"/>
        <v>0</v>
      </c>
      <c r="G61" s="379">
        <f t="shared" si="34"/>
        <v>0</v>
      </c>
      <c r="H61" s="363">
        <f t="shared" si="35"/>
        <v>0</v>
      </c>
      <c r="I61" s="52">
        <f t="shared" si="37"/>
        <v>0</v>
      </c>
      <c r="J61" s="52"/>
      <c r="K61" s="129"/>
      <c r="L61" s="54">
        <f t="shared" si="38"/>
        <v>0</v>
      </c>
      <c r="M61" s="129"/>
      <c r="N61" s="54">
        <f t="shared" si="39"/>
        <v>0</v>
      </c>
      <c r="O61" s="54">
        <f t="shared" si="40"/>
        <v>0</v>
      </c>
      <c r="P61" s="1"/>
    </row>
    <row r="62" spans="2:17" ht="12.5">
      <c r="B62" s="7" t="str">
        <f t="shared" si="6"/>
        <v/>
      </c>
      <c r="C62" s="50">
        <f>IF(D11="","-",+C61+1)</f>
        <v>2054</v>
      </c>
      <c r="D62" s="55">
        <f>IF(F61+SUM(E$17:E61)=D$10,F61,D$10-SUM(E$17:E61))</f>
        <v>0</v>
      </c>
      <c r="E62" s="377">
        <f>IF(+I14&lt;F61,I14,D62)</f>
        <v>0</v>
      </c>
      <c r="F62" s="55">
        <f t="shared" si="36"/>
        <v>0</v>
      </c>
      <c r="G62" s="379">
        <f t="shared" si="34"/>
        <v>0</v>
      </c>
      <c r="H62" s="363">
        <f t="shared" si="35"/>
        <v>0</v>
      </c>
      <c r="I62" s="52">
        <f t="shared" si="37"/>
        <v>0</v>
      </c>
      <c r="J62" s="52"/>
      <c r="K62" s="129"/>
      <c r="L62" s="54">
        <f t="shared" si="38"/>
        <v>0</v>
      </c>
      <c r="M62" s="129"/>
      <c r="N62" s="54">
        <f t="shared" si="39"/>
        <v>0</v>
      </c>
      <c r="O62" s="54">
        <f t="shared" si="40"/>
        <v>0</v>
      </c>
      <c r="P62" s="1"/>
    </row>
    <row r="63" spans="2:17" ht="12.5">
      <c r="B63" s="7" t="str">
        <f t="shared" si="6"/>
        <v/>
      </c>
      <c r="C63" s="50">
        <f>IF(D11="","-",+C62+1)</f>
        <v>2055</v>
      </c>
      <c r="D63" s="55">
        <f>IF(F62+SUM(E$17:E62)=D$10,F62,D$10-SUM(E$17:E62))</f>
        <v>0</v>
      </c>
      <c r="E63" s="377">
        <f>IF(+I14&lt;F62,I14,D63)</f>
        <v>0</v>
      </c>
      <c r="F63" s="55">
        <f t="shared" si="36"/>
        <v>0</v>
      </c>
      <c r="G63" s="379">
        <f t="shared" si="34"/>
        <v>0</v>
      </c>
      <c r="H63" s="363">
        <f t="shared" si="35"/>
        <v>0</v>
      </c>
      <c r="I63" s="52">
        <f t="shared" si="37"/>
        <v>0</v>
      </c>
      <c r="J63" s="52"/>
      <c r="K63" s="129"/>
      <c r="L63" s="54">
        <f t="shared" si="38"/>
        <v>0</v>
      </c>
      <c r="M63" s="129"/>
      <c r="N63" s="54">
        <f t="shared" si="39"/>
        <v>0</v>
      </c>
      <c r="O63" s="54">
        <f t="shared" si="40"/>
        <v>0</v>
      </c>
      <c r="P63" s="1"/>
    </row>
    <row r="64" spans="2:17" ht="12.5">
      <c r="B64" s="7" t="str">
        <f t="shared" si="6"/>
        <v/>
      </c>
      <c r="C64" s="50">
        <f>IF(D11="","-",+C63+1)</f>
        <v>2056</v>
      </c>
      <c r="D64" s="55">
        <f>IF(F63+SUM(E$17:E63)=D$10,F63,D$10-SUM(E$17:E63))</f>
        <v>0</v>
      </c>
      <c r="E64" s="377">
        <f>IF(+I14&lt;F63,I14,D64)</f>
        <v>0</v>
      </c>
      <c r="F64" s="55">
        <f t="shared" si="36"/>
        <v>0</v>
      </c>
      <c r="G64" s="379">
        <f t="shared" si="34"/>
        <v>0</v>
      </c>
      <c r="H64" s="363">
        <f t="shared" si="35"/>
        <v>0</v>
      </c>
      <c r="I64" s="52">
        <f t="shared" si="37"/>
        <v>0</v>
      </c>
      <c r="J64" s="52"/>
      <c r="K64" s="129"/>
      <c r="L64" s="54">
        <f t="shared" si="38"/>
        <v>0</v>
      </c>
      <c r="M64" s="129"/>
      <c r="N64" s="54">
        <f t="shared" si="39"/>
        <v>0</v>
      </c>
      <c r="O64" s="54">
        <f t="shared" si="40"/>
        <v>0</v>
      </c>
      <c r="P64" s="1"/>
    </row>
    <row r="65" spans="1:16" ht="12.5">
      <c r="B65" s="7" t="str">
        <f t="shared" si="6"/>
        <v/>
      </c>
      <c r="C65" s="50">
        <f>IF(D11="","-",+C64+1)</f>
        <v>2057</v>
      </c>
      <c r="D65" s="55">
        <f>IF(F64+SUM(E$17:E64)=D$10,F64,D$10-SUM(E$17:E64))</f>
        <v>0</v>
      </c>
      <c r="E65" s="377">
        <f>IF(+I14&lt;F64,I14,D65)</f>
        <v>0</v>
      </c>
      <c r="F65" s="55">
        <f t="shared" si="36"/>
        <v>0</v>
      </c>
      <c r="G65" s="379">
        <f t="shared" si="34"/>
        <v>0</v>
      </c>
      <c r="H65" s="363">
        <f t="shared" si="35"/>
        <v>0</v>
      </c>
      <c r="I65" s="52">
        <f t="shared" si="37"/>
        <v>0</v>
      </c>
      <c r="J65" s="52"/>
      <c r="K65" s="129"/>
      <c r="L65" s="54">
        <f t="shared" si="38"/>
        <v>0</v>
      </c>
      <c r="M65" s="129"/>
      <c r="N65" s="54">
        <f t="shared" si="39"/>
        <v>0</v>
      </c>
      <c r="O65" s="54">
        <f t="shared" si="40"/>
        <v>0</v>
      </c>
      <c r="P65" s="1"/>
    </row>
    <row r="66" spans="1:16" ht="12.5">
      <c r="B66" s="7" t="str">
        <f t="shared" si="6"/>
        <v/>
      </c>
      <c r="C66" s="50">
        <f>IF(D11="","-",+C65+1)</f>
        <v>2058</v>
      </c>
      <c r="D66" s="55">
        <f>IF(F65+SUM(E$17:E65)=D$10,F65,D$10-SUM(E$17:E65))</f>
        <v>0</v>
      </c>
      <c r="E66" s="377">
        <f>IF(+I14&lt;F65,I14,D66)</f>
        <v>0</v>
      </c>
      <c r="F66" s="55">
        <f t="shared" si="36"/>
        <v>0</v>
      </c>
      <c r="G66" s="379">
        <f t="shared" si="34"/>
        <v>0</v>
      </c>
      <c r="H66" s="363">
        <f t="shared" si="35"/>
        <v>0</v>
      </c>
      <c r="I66" s="52">
        <f t="shared" si="37"/>
        <v>0</v>
      </c>
      <c r="J66" s="52"/>
      <c r="K66" s="129"/>
      <c r="L66" s="54">
        <f t="shared" si="38"/>
        <v>0</v>
      </c>
      <c r="M66" s="129"/>
      <c r="N66" s="54">
        <f t="shared" si="39"/>
        <v>0</v>
      </c>
      <c r="O66" s="54">
        <f t="shared" si="40"/>
        <v>0</v>
      </c>
      <c r="P66" s="1"/>
    </row>
    <row r="67" spans="1:16" ht="12.5">
      <c r="B67" s="7" t="str">
        <f t="shared" si="6"/>
        <v/>
      </c>
      <c r="C67" s="50">
        <f>IF(D11="","-",+C66+1)</f>
        <v>2059</v>
      </c>
      <c r="D67" s="55">
        <f>IF(F66+SUM(E$17:E66)=D$10,F66,D$10-SUM(E$17:E66))</f>
        <v>0</v>
      </c>
      <c r="E67" s="377">
        <f>IF(+I14&lt;F66,I14,D67)</f>
        <v>0</v>
      </c>
      <c r="F67" s="55">
        <f t="shared" si="36"/>
        <v>0</v>
      </c>
      <c r="G67" s="379">
        <f t="shared" si="34"/>
        <v>0</v>
      </c>
      <c r="H67" s="363">
        <f t="shared" si="35"/>
        <v>0</v>
      </c>
      <c r="I67" s="52">
        <f t="shared" si="37"/>
        <v>0</v>
      </c>
      <c r="J67" s="52"/>
      <c r="K67" s="129"/>
      <c r="L67" s="54">
        <f t="shared" si="38"/>
        <v>0</v>
      </c>
      <c r="M67" s="129"/>
      <c r="N67" s="54">
        <f t="shared" si="39"/>
        <v>0</v>
      </c>
      <c r="O67" s="54">
        <f t="shared" si="40"/>
        <v>0</v>
      </c>
      <c r="P67" s="1"/>
    </row>
    <row r="68" spans="1:16" ht="12.5">
      <c r="B68" s="7" t="str">
        <f t="shared" si="6"/>
        <v/>
      </c>
      <c r="C68" s="50">
        <f>IF(D11="","-",+C67+1)</f>
        <v>2060</v>
      </c>
      <c r="D68" s="55">
        <f>IF(F67+SUM(E$17:E67)=D$10,F67,D$10-SUM(E$17:E67))</f>
        <v>0</v>
      </c>
      <c r="E68" s="377">
        <f>IF(+I14&lt;F67,I14,D68)</f>
        <v>0</v>
      </c>
      <c r="F68" s="55">
        <f t="shared" si="36"/>
        <v>0</v>
      </c>
      <c r="G68" s="379">
        <f t="shared" si="34"/>
        <v>0</v>
      </c>
      <c r="H68" s="363">
        <f t="shared" si="35"/>
        <v>0</v>
      </c>
      <c r="I68" s="52">
        <f t="shared" si="37"/>
        <v>0</v>
      </c>
      <c r="J68" s="52"/>
      <c r="K68" s="129"/>
      <c r="L68" s="54">
        <f t="shared" si="38"/>
        <v>0</v>
      </c>
      <c r="M68" s="129"/>
      <c r="N68" s="54">
        <f t="shared" si="39"/>
        <v>0</v>
      </c>
      <c r="O68" s="54">
        <f t="shared" si="40"/>
        <v>0</v>
      </c>
      <c r="P68" s="1"/>
    </row>
    <row r="69" spans="1:16" ht="12.5">
      <c r="B69" s="7" t="str">
        <f t="shared" si="6"/>
        <v/>
      </c>
      <c r="C69" s="50">
        <f>IF(D11="","-",+C68+1)</f>
        <v>2061</v>
      </c>
      <c r="D69" s="55">
        <f>IF(F68+SUM(E$17:E68)=D$10,F68,D$10-SUM(E$17:E68))</f>
        <v>0</v>
      </c>
      <c r="E69" s="377">
        <f>IF(+I14&lt;F68,I14,D69)</f>
        <v>0</v>
      </c>
      <c r="F69" s="55">
        <f t="shared" si="36"/>
        <v>0</v>
      </c>
      <c r="G69" s="379">
        <f t="shared" si="34"/>
        <v>0</v>
      </c>
      <c r="H69" s="363">
        <f t="shared" si="35"/>
        <v>0</v>
      </c>
      <c r="I69" s="52">
        <f t="shared" si="37"/>
        <v>0</v>
      </c>
      <c r="J69" s="52"/>
      <c r="K69" s="129"/>
      <c r="L69" s="54">
        <f t="shared" si="38"/>
        <v>0</v>
      </c>
      <c r="M69" s="129"/>
      <c r="N69" s="54">
        <f t="shared" si="39"/>
        <v>0</v>
      </c>
      <c r="O69" s="54">
        <f t="shared" si="40"/>
        <v>0</v>
      </c>
      <c r="P69" s="1"/>
    </row>
    <row r="70" spans="1:16" ht="12.5">
      <c r="B70" s="7" t="str">
        <f t="shared" si="6"/>
        <v/>
      </c>
      <c r="C70" s="50">
        <f>IF(D11="","-",+C69+1)</f>
        <v>2062</v>
      </c>
      <c r="D70" s="55">
        <f>IF(F69+SUM(E$17:E69)=D$10,F69,D$10-SUM(E$17:E69))</f>
        <v>0</v>
      </c>
      <c r="E70" s="377">
        <f>IF(+I14&lt;F69,I14,D70)</f>
        <v>0</v>
      </c>
      <c r="F70" s="55">
        <f t="shared" si="36"/>
        <v>0</v>
      </c>
      <c r="G70" s="379">
        <f t="shared" si="34"/>
        <v>0</v>
      </c>
      <c r="H70" s="363">
        <f t="shared" si="35"/>
        <v>0</v>
      </c>
      <c r="I70" s="52">
        <f t="shared" si="37"/>
        <v>0</v>
      </c>
      <c r="J70" s="52"/>
      <c r="K70" s="129"/>
      <c r="L70" s="54">
        <f t="shared" si="38"/>
        <v>0</v>
      </c>
      <c r="M70" s="129"/>
      <c r="N70" s="54">
        <f t="shared" si="39"/>
        <v>0</v>
      </c>
      <c r="O70" s="54">
        <f t="shared" si="40"/>
        <v>0</v>
      </c>
      <c r="P70" s="1"/>
    </row>
    <row r="71" spans="1:16" ht="12.5">
      <c r="B71" s="7" t="str">
        <f t="shared" si="6"/>
        <v/>
      </c>
      <c r="C71" s="50">
        <f>IF(D11="","-",+C70+1)</f>
        <v>2063</v>
      </c>
      <c r="D71" s="55">
        <f>IF(F70+SUM(E$17:E70)=D$10,F70,D$10-SUM(E$17:E70))</f>
        <v>0</v>
      </c>
      <c r="E71" s="377">
        <f>IF(+I14&lt;F70,I14,D71)</f>
        <v>0</v>
      </c>
      <c r="F71" s="55">
        <f t="shared" si="36"/>
        <v>0</v>
      </c>
      <c r="G71" s="379">
        <f t="shared" si="34"/>
        <v>0</v>
      </c>
      <c r="H71" s="363">
        <f t="shared" si="35"/>
        <v>0</v>
      </c>
      <c r="I71" s="52">
        <f t="shared" si="37"/>
        <v>0</v>
      </c>
      <c r="J71" s="52"/>
      <c r="K71" s="129"/>
      <c r="L71" s="54">
        <f t="shared" si="38"/>
        <v>0</v>
      </c>
      <c r="M71" s="129"/>
      <c r="N71" s="54">
        <f t="shared" si="39"/>
        <v>0</v>
      </c>
      <c r="O71" s="54">
        <f t="shared" si="40"/>
        <v>0</v>
      </c>
      <c r="P71" s="1"/>
    </row>
    <row r="72" spans="1:16" ht="13" thickBot="1">
      <c r="B72" s="7" t="str">
        <f t="shared" si="6"/>
        <v/>
      </c>
      <c r="C72" s="59">
        <f>IF(D11="","-",+C71+1)</f>
        <v>2064</v>
      </c>
      <c r="D72" s="60">
        <f>IF(F71+SUM(E$17:E71)=D$10,F71,D$10-SUM(E$17:E71))</f>
        <v>0</v>
      </c>
      <c r="E72" s="380">
        <f>IF(+I14&lt;F71,I14,D72)</f>
        <v>0</v>
      </c>
      <c r="F72" s="60">
        <f t="shared" si="36"/>
        <v>0</v>
      </c>
      <c r="G72" s="381">
        <f t="shared" si="34"/>
        <v>0</v>
      </c>
      <c r="H72" s="361">
        <f t="shared" si="35"/>
        <v>0</v>
      </c>
      <c r="I72" s="63">
        <f t="shared" si="37"/>
        <v>0</v>
      </c>
      <c r="J72" s="52"/>
      <c r="K72" s="130"/>
      <c r="L72" s="64">
        <f t="shared" si="38"/>
        <v>0</v>
      </c>
      <c r="M72" s="130"/>
      <c r="N72" s="64">
        <f t="shared" si="39"/>
        <v>0</v>
      </c>
      <c r="O72" s="64">
        <f t="shared" si="40"/>
        <v>0</v>
      </c>
      <c r="P72" s="1"/>
    </row>
    <row r="73" spans="1:16" ht="12.5">
      <c r="C73" s="12" t="s">
        <v>78</v>
      </c>
      <c r="D73" s="292"/>
      <c r="E73" s="292">
        <f>SUM(E17:E72)</f>
        <v>13742804.000000004</v>
      </c>
      <c r="F73" s="292"/>
      <c r="G73" s="292">
        <f>SUM(G17:G72)</f>
        <v>49583361.969470248</v>
      </c>
      <c r="H73" s="292">
        <f>SUM(H17:H72)</f>
        <v>49583361.969470248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1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1:16" ht="17.5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3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  <c r="Q85" s="1"/>
    </row>
    <row r="86" spans="1:17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1378307.6805434467</v>
      </c>
      <c r="N87" s="386">
        <f>IF(J92&lt;D11,0,VLOOKUP(J92,C17:O72,11))</f>
        <v>1378307.6805434467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1415251.0545212561</v>
      </c>
      <c r="N88" s="389">
        <f>IF(J92&lt;D11,0,VLOOKUP(J92,C99:P154,7))</f>
        <v>1415251.0545212561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[NW Ark Area Improve - 2009]  E. Centerton-Flint Crk, E Rogers-N Rogers, Centerton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36943.373977809446</v>
      </c>
      <c r="N89" s="391">
        <f>+N88-N87</f>
        <v>36943.373977809446</v>
      </c>
      <c r="O89" s="392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  <c r="Q90" s="1"/>
    </row>
    <row r="91" spans="1:17" ht="13.5" thickBot="1">
      <c r="C91" s="75" t="s">
        <v>85</v>
      </c>
      <c r="D91" s="91" t="str">
        <f>+D9</f>
        <v>TP2007103</v>
      </c>
      <c r="E91" s="76"/>
      <c r="F91" s="76"/>
      <c r="G91" s="76"/>
      <c r="H91" s="76"/>
      <c r="I91" s="76"/>
      <c r="J91" s="95"/>
      <c r="Q91" s="1"/>
    </row>
    <row r="92" spans="1:17" ht="13">
      <c r="C92" s="34" t="s">
        <v>51</v>
      </c>
      <c r="D92" s="362">
        <v>13742804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  <c r="Q92" s="1"/>
    </row>
    <row r="93" spans="1:17" ht="12.5">
      <c r="C93" s="34" t="s">
        <v>54</v>
      </c>
      <c r="D93" s="88">
        <f>IF(D11=I10,"",D11)</f>
        <v>2009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3">
        <f>IF(D11=I10,"",D12)</f>
        <v>6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312336.45454545453</v>
      </c>
      <c r="K96" s="292"/>
      <c r="L96" s="292"/>
      <c r="M96" s="292"/>
      <c r="N96" s="292"/>
      <c r="O96" s="292"/>
      <c r="P96" s="1"/>
      <c r="Q96" s="1"/>
    </row>
    <row r="97" spans="1:17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  <c r="Q98" s="1"/>
    </row>
    <row r="99" spans="1:17" ht="12.5">
      <c r="C99" s="50">
        <f>IF(D93= "","-",D93)</f>
        <v>2009</v>
      </c>
      <c r="D99" s="133">
        <v>0</v>
      </c>
      <c r="E99" s="375">
        <v>162954</v>
      </c>
      <c r="F99" s="137">
        <v>12221607</v>
      </c>
      <c r="G99" s="140">
        <v>6110803</v>
      </c>
      <c r="H99" s="396">
        <v>1047418</v>
      </c>
      <c r="I99" s="397">
        <v>1047418</v>
      </c>
      <c r="J99" s="54">
        <f t="shared" ref="J99:J130" si="41">+I99-H99</f>
        <v>0</v>
      </c>
      <c r="K99" s="54"/>
      <c r="L99" s="112">
        <f t="shared" ref="L99:L104" si="42">H99</f>
        <v>1047418</v>
      </c>
      <c r="M99" s="53">
        <f t="shared" ref="M99:M130" si="43">IF(L99&lt;&gt;0,+H99-L99,0)</f>
        <v>0</v>
      </c>
      <c r="N99" s="112">
        <f t="shared" ref="N99:N104" si="44">I99</f>
        <v>1047418</v>
      </c>
      <c r="O99" s="53">
        <f t="shared" ref="O99:O130" si="45">IF(N99&lt;&gt;0,+I99-N99,0)</f>
        <v>0</v>
      </c>
      <c r="P99" s="53">
        <f t="shared" ref="P99:P130" si="46">+O99-M99</f>
        <v>0</v>
      </c>
      <c r="Q99" s="1"/>
    </row>
    <row r="100" spans="1:17" ht="12.5">
      <c r="B100" s="7" t="str">
        <f>IF(D100=F99,"","IU")</f>
        <v>IU</v>
      </c>
      <c r="C100" s="50">
        <f>IF(D93="","-",+C99+1)</f>
        <v>2010</v>
      </c>
      <c r="D100" s="133">
        <v>13579849</v>
      </c>
      <c r="E100" s="375">
        <v>335190.31707317074</v>
      </c>
      <c r="F100" s="137">
        <v>13244658.68292683</v>
      </c>
      <c r="G100" s="137">
        <v>13412253.841463415</v>
      </c>
      <c r="H100" s="375">
        <v>2549366.7560608997</v>
      </c>
      <c r="I100" s="374">
        <v>2549366.7560608997</v>
      </c>
      <c r="J100" s="54">
        <f t="shared" si="41"/>
        <v>0</v>
      </c>
      <c r="K100" s="54"/>
      <c r="L100" s="113">
        <f t="shared" si="42"/>
        <v>2549366.7560608997</v>
      </c>
      <c r="M100" s="54">
        <f t="shared" si="43"/>
        <v>0</v>
      </c>
      <c r="N100" s="113">
        <f t="shared" si="44"/>
        <v>2549366.7560608997</v>
      </c>
      <c r="O100" s="54">
        <f t="shared" si="45"/>
        <v>0</v>
      </c>
      <c r="P100" s="54">
        <f t="shared" si="46"/>
        <v>0</v>
      </c>
      <c r="Q100" s="1"/>
    </row>
    <row r="101" spans="1:17" ht="12.5">
      <c r="B101" s="7" t="str">
        <f t="shared" ref="B101:B154" si="47">IF(D101=F100,"","IU")</f>
        <v/>
      </c>
      <c r="C101" s="50">
        <f>IF(D93="","-",+C100+1)</f>
        <v>2011</v>
      </c>
      <c r="D101" s="133">
        <v>13244658.68292683</v>
      </c>
      <c r="E101" s="376">
        <v>327209.59523809527</v>
      </c>
      <c r="F101" s="137">
        <v>12917449.087688735</v>
      </c>
      <c r="G101" s="137">
        <v>13081053.885307781</v>
      </c>
      <c r="H101" s="375">
        <v>2294337.1869887193</v>
      </c>
      <c r="I101" s="374">
        <v>2294337.1869887193</v>
      </c>
      <c r="J101" s="54">
        <f t="shared" si="41"/>
        <v>0</v>
      </c>
      <c r="K101" s="54"/>
      <c r="L101" s="113">
        <f t="shared" si="42"/>
        <v>2294337.1869887193</v>
      </c>
      <c r="M101" s="54">
        <f t="shared" si="43"/>
        <v>0</v>
      </c>
      <c r="N101" s="113">
        <f t="shared" si="44"/>
        <v>2294337.1869887193</v>
      </c>
      <c r="O101" s="54">
        <f t="shared" si="45"/>
        <v>0</v>
      </c>
      <c r="P101" s="54">
        <f t="shared" si="46"/>
        <v>0</v>
      </c>
      <c r="Q101" s="1"/>
    </row>
    <row r="102" spans="1:17" ht="12.5">
      <c r="B102" s="7" t="str">
        <f t="shared" si="47"/>
        <v/>
      </c>
      <c r="C102" s="50">
        <f>IF(D93="","-",+C101+1)</f>
        <v>2012</v>
      </c>
      <c r="D102" s="133">
        <v>12917449.087688735</v>
      </c>
      <c r="E102" s="375">
        <v>327209.59523809527</v>
      </c>
      <c r="F102" s="137">
        <v>12590239.49245064</v>
      </c>
      <c r="G102" s="137">
        <v>12753844.290069688</v>
      </c>
      <c r="H102" s="375">
        <v>2203987.9280377463</v>
      </c>
      <c r="I102" s="374">
        <v>2203987.9280377463</v>
      </c>
      <c r="J102" s="54">
        <f t="shared" si="41"/>
        <v>0</v>
      </c>
      <c r="K102" s="54"/>
      <c r="L102" s="113">
        <f t="shared" si="42"/>
        <v>2203987.9280377463</v>
      </c>
      <c r="M102" s="54">
        <f t="shared" si="43"/>
        <v>0</v>
      </c>
      <c r="N102" s="113">
        <f t="shared" si="44"/>
        <v>2203987.9280377463</v>
      </c>
      <c r="O102" s="54">
        <f t="shared" si="45"/>
        <v>0</v>
      </c>
      <c r="P102" s="54">
        <f t="shared" si="46"/>
        <v>0</v>
      </c>
      <c r="Q102" s="1"/>
    </row>
    <row r="103" spans="1:17" ht="12.5">
      <c r="B103" s="7" t="str">
        <f t="shared" si="47"/>
        <v/>
      </c>
      <c r="C103" s="50">
        <f>IF(D93="","-",+C102+1)</f>
        <v>2013</v>
      </c>
      <c r="D103" s="133">
        <v>12590239.49245064</v>
      </c>
      <c r="E103" s="375">
        <v>327209.59523809527</v>
      </c>
      <c r="F103" s="137">
        <v>12263029.897212544</v>
      </c>
      <c r="G103" s="137">
        <v>12426634.694831591</v>
      </c>
      <c r="H103" s="375">
        <v>2008430.1570795039</v>
      </c>
      <c r="I103" s="374">
        <v>2008430.1570795039</v>
      </c>
      <c r="J103" s="54">
        <v>0</v>
      </c>
      <c r="K103" s="54"/>
      <c r="L103" s="113">
        <f t="shared" si="42"/>
        <v>2008430.1570795039</v>
      </c>
      <c r="M103" s="54">
        <f t="shared" ref="M103:M108" si="48">IF(L103&lt;&gt;0,+H103-L103,0)</f>
        <v>0</v>
      </c>
      <c r="N103" s="113">
        <f t="shared" si="44"/>
        <v>2008430.1570795039</v>
      </c>
      <c r="O103" s="54">
        <f t="shared" ref="O103:O108" si="49">IF(N103&lt;&gt;0,+I103-N103,0)</f>
        <v>0</v>
      </c>
      <c r="P103" s="54">
        <f t="shared" ref="P103:P108" si="50">+O103-M103</f>
        <v>0</v>
      </c>
      <c r="Q103" s="1"/>
    </row>
    <row r="104" spans="1:17" ht="12.5">
      <c r="B104" s="7" t="str">
        <f t="shared" si="47"/>
        <v/>
      </c>
      <c r="C104" s="50">
        <f>IF(D93="","-",+C103+1)</f>
        <v>2014</v>
      </c>
      <c r="D104" s="133">
        <v>12263029.897212544</v>
      </c>
      <c r="E104" s="375">
        <v>327209.59523809527</v>
      </c>
      <c r="F104" s="137">
        <v>11935820.301974449</v>
      </c>
      <c r="G104" s="137">
        <v>12099425.099593498</v>
      </c>
      <c r="H104" s="375">
        <v>1971805.3159359931</v>
      </c>
      <c r="I104" s="374">
        <v>1971805.3159359931</v>
      </c>
      <c r="J104" s="54">
        <v>0</v>
      </c>
      <c r="K104" s="54"/>
      <c r="L104" s="113">
        <f t="shared" si="42"/>
        <v>1971805.3159359931</v>
      </c>
      <c r="M104" s="54">
        <f t="shared" si="48"/>
        <v>0</v>
      </c>
      <c r="N104" s="113">
        <f t="shared" si="44"/>
        <v>1971805.3159359931</v>
      </c>
      <c r="O104" s="54">
        <f t="shared" si="49"/>
        <v>0</v>
      </c>
      <c r="P104" s="54">
        <f t="shared" si="50"/>
        <v>0</v>
      </c>
      <c r="Q104" s="1"/>
    </row>
    <row r="105" spans="1:17" ht="12.5">
      <c r="B105" s="7" t="str">
        <f t="shared" si="47"/>
        <v>IU</v>
      </c>
      <c r="C105" s="50">
        <f>IF(D93="","-",+C104+1)</f>
        <v>2015</v>
      </c>
      <c r="D105" s="133">
        <v>11935821.301974449</v>
      </c>
      <c r="E105" s="375">
        <v>327209.61904761905</v>
      </c>
      <c r="F105" s="137">
        <v>11608611.68292683</v>
      </c>
      <c r="G105" s="137">
        <v>11772216.49245064</v>
      </c>
      <c r="H105" s="375">
        <v>1878421.3763593063</v>
      </c>
      <c r="I105" s="374">
        <v>1878421.3763593063</v>
      </c>
      <c r="J105" s="54">
        <f t="shared" si="41"/>
        <v>0</v>
      </c>
      <c r="K105" s="54"/>
      <c r="L105" s="113">
        <f t="shared" ref="L105:L110" si="51">H105</f>
        <v>1878421.3763593063</v>
      </c>
      <c r="M105" s="54">
        <f t="shared" si="48"/>
        <v>0</v>
      </c>
      <c r="N105" s="113">
        <f t="shared" ref="N105:N110" si="52">I105</f>
        <v>1878421.3763593063</v>
      </c>
      <c r="O105" s="54">
        <f t="shared" si="49"/>
        <v>0</v>
      </c>
      <c r="P105" s="54">
        <f t="shared" si="50"/>
        <v>0</v>
      </c>
      <c r="Q105" s="1"/>
    </row>
    <row r="106" spans="1:17" ht="12.5">
      <c r="B106" s="7" t="str">
        <f t="shared" si="47"/>
        <v/>
      </c>
      <c r="C106" s="50">
        <f>IF(D93="","-",+C105+1)</f>
        <v>2016</v>
      </c>
      <c r="D106" s="133">
        <v>11608611.68292683</v>
      </c>
      <c r="E106" s="375">
        <v>319600.09302325582</v>
      </c>
      <c r="F106" s="137">
        <v>11289011.589903574</v>
      </c>
      <c r="G106" s="137">
        <v>11448811.636415202</v>
      </c>
      <c r="H106" s="375">
        <v>1773026.5961818276</v>
      </c>
      <c r="I106" s="374">
        <v>1773026.5961818276</v>
      </c>
      <c r="J106" s="54">
        <f t="shared" si="41"/>
        <v>0</v>
      </c>
      <c r="K106" s="54"/>
      <c r="L106" s="113">
        <f t="shared" si="51"/>
        <v>1773026.5961818276</v>
      </c>
      <c r="M106" s="54">
        <f t="shared" si="48"/>
        <v>0</v>
      </c>
      <c r="N106" s="113">
        <f t="shared" si="52"/>
        <v>1773026.5961818276</v>
      </c>
      <c r="O106" s="54">
        <f t="shared" si="49"/>
        <v>0</v>
      </c>
      <c r="P106" s="54">
        <f t="shared" si="50"/>
        <v>0</v>
      </c>
      <c r="Q106" s="1"/>
    </row>
    <row r="107" spans="1:17" ht="12.5">
      <c r="B107" s="7" t="str">
        <f t="shared" si="47"/>
        <v/>
      </c>
      <c r="C107" s="50">
        <f>IF(D93="","-",+C106+1)</f>
        <v>2017</v>
      </c>
      <c r="D107" s="133">
        <v>11289011.589903574</v>
      </c>
      <c r="E107" s="375">
        <v>327209.61904761905</v>
      </c>
      <c r="F107" s="137">
        <v>10961801.970855955</v>
      </c>
      <c r="G107" s="137">
        <v>11125406.780379765</v>
      </c>
      <c r="H107" s="375">
        <v>1678628.9979876066</v>
      </c>
      <c r="I107" s="374">
        <v>1678628.9979876066</v>
      </c>
      <c r="J107" s="54">
        <f t="shared" si="41"/>
        <v>0</v>
      </c>
      <c r="K107" s="54"/>
      <c r="L107" s="113">
        <f t="shared" si="51"/>
        <v>1678628.9979876066</v>
      </c>
      <c r="M107" s="54">
        <f t="shared" si="48"/>
        <v>0</v>
      </c>
      <c r="N107" s="113">
        <f t="shared" si="52"/>
        <v>1678628.9979876066</v>
      </c>
      <c r="O107" s="54">
        <f t="shared" si="49"/>
        <v>0</v>
      </c>
      <c r="P107" s="54">
        <f t="shared" si="50"/>
        <v>0</v>
      </c>
      <c r="Q107" s="1"/>
    </row>
    <row r="108" spans="1:17" ht="12.5">
      <c r="B108" s="7" t="str">
        <f t="shared" si="47"/>
        <v/>
      </c>
      <c r="C108" s="50">
        <f>IF(D93="","-",+C107+1)</f>
        <v>2018</v>
      </c>
      <c r="D108" s="133">
        <v>10961801.970855955</v>
      </c>
      <c r="E108" s="375">
        <v>327209.61904761905</v>
      </c>
      <c r="F108" s="137">
        <v>10634592.351808336</v>
      </c>
      <c r="G108" s="137">
        <v>10798197.161332145</v>
      </c>
      <c r="H108" s="375">
        <v>1467548.7578705251</v>
      </c>
      <c r="I108" s="374">
        <v>1467548.7578705251</v>
      </c>
      <c r="J108" s="54">
        <f t="shared" si="41"/>
        <v>0</v>
      </c>
      <c r="K108" s="54"/>
      <c r="L108" s="113">
        <f t="shared" si="51"/>
        <v>1467548.7578705251</v>
      </c>
      <c r="M108" s="54">
        <f t="shared" si="48"/>
        <v>0</v>
      </c>
      <c r="N108" s="113">
        <f t="shared" si="52"/>
        <v>1467548.7578705251</v>
      </c>
      <c r="O108" s="54">
        <f t="shared" si="49"/>
        <v>0</v>
      </c>
      <c r="P108" s="54">
        <f t="shared" si="50"/>
        <v>0</v>
      </c>
      <c r="Q108" s="1"/>
    </row>
    <row r="109" spans="1:17" ht="12.5">
      <c r="B109" s="7" t="str">
        <f t="shared" si="47"/>
        <v/>
      </c>
      <c r="C109" s="50">
        <f>IF(D93="","-",+C108+1)</f>
        <v>2019</v>
      </c>
      <c r="D109" s="133">
        <v>10634592.351808336</v>
      </c>
      <c r="E109" s="375">
        <v>319600.09302325582</v>
      </c>
      <c r="F109" s="137">
        <v>10314992.25878508</v>
      </c>
      <c r="G109" s="137">
        <v>10474792.305296708</v>
      </c>
      <c r="H109" s="375">
        <v>1440827.5862967977</v>
      </c>
      <c r="I109" s="374">
        <v>1440827.5862967977</v>
      </c>
      <c r="J109" s="54">
        <f t="shared" si="41"/>
        <v>0</v>
      </c>
      <c r="K109" s="54"/>
      <c r="L109" s="113">
        <f t="shared" si="51"/>
        <v>1440827.5862967977</v>
      </c>
      <c r="M109" s="54">
        <f t="shared" ref="M109:M110" si="53">IF(L109&lt;&gt;0,+H109-L109,0)</f>
        <v>0</v>
      </c>
      <c r="N109" s="113">
        <f t="shared" si="52"/>
        <v>1440827.5862967977</v>
      </c>
      <c r="O109" s="54">
        <f t="shared" si="45"/>
        <v>0</v>
      </c>
      <c r="P109" s="54">
        <f t="shared" si="46"/>
        <v>0</v>
      </c>
      <c r="Q109" s="1"/>
    </row>
    <row r="110" spans="1:17" ht="12.5">
      <c r="B110" s="7" t="str">
        <f t="shared" si="47"/>
        <v/>
      </c>
      <c r="C110" s="50">
        <f>IF(D93="","-",+C109+1)</f>
        <v>2020</v>
      </c>
      <c r="D110" s="133">
        <v>10314992.25878508</v>
      </c>
      <c r="E110" s="375">
        <v>327209.61904761905</v>
      </c>
      <c r="F110" s="137">
        <v>9987782.6397374608</v>
      </c>
      <c r="G110" s="137">
        <v>10151387.44926127</v>
      </c>
      <c r="H110" s="375">
        <v>1419233.2721645404</v>
      </c>
      <c r="I110" s="374">
        <v>1419233.2721645404</v>
      </c>
      <c r="J110" s="54">
        <f t="shared" si="41"/>
        <v>0</v>
      </c>
      <c r="K110" s="54"/>
      <c r="L110" s="113">
        <f t="shared" si="51"/>
        <v>1419233.2721645404</v>
      </c>
      <c r="M110" s="54">
        <f t="shared" si="53"/>
        <v>0</v>
      </c>
      <c r="N110" s="113">
        <f t="shared" si="52"/>
        <v>1419233.2721645404</v>
      </c>
      <c r="O110" s="54">
        <f t="shared" si="45"/>
        <v>0</v>
      </c>
      <c r="P110" s="54">
        <f t="shared" si="46"/>
        <v>0</v>
      </c>
      <c r="Q110" s="1"/>
    </row>
    <row r="111" spans="1:17" ht="12.5">
      <c r="B111" s="7" t="str">
        <f t="shared" si="47"/>
        <v/>
      </c>
      <c r="C111" s="50">
        <f>IF(D93="","-",+C110+1)</f>
        <v>2021</v>
      </c>
      <c r="D111" s="133">
        <v>9987782.6397374608</v>
      </c>
      <c r="E111" s="375">
        <v>335190.34146341466</v>
      </c>
      <c r="F111" s="137">
        <v>9652592.2982740458</v>
      </c>
      <c r="G111" s="137">
        <v>9820187.4690057524</v>
      </c>
      <c r="H111" s="375">
        <v>1449921.3248336383</v>
      </c>
      <c r="I111" s="374">
        <v>1449921.3248336383</v>
      </c>
      <c r="J111" s="54">
        <f t="shared" si="41"/>
        <v>0</v>
      </c>
      <c r="K111" s="54"/>
      <c r="L111" s="113">
        <f t="shared" ref="L111" si="54">H111</f>
        <v>1449921.3248336383</v>
      </c>
      <c r="M111" s="54">
        <f t="shared" ref="M111" si="55">IF(L111&lt;&gt;0,+H111-L111,0)</f>
        <v>0</v>
      </c>
      <c r="N111" s="113">
        <f t="shared" ref="N111" si="56">I111</f>
        <v>1449921.3248336383</v>
      </c>
      <c r="O111" s="54">
        <f t="shared" ref="O111" si="57">IF(N111&lt;&gt;0,+I111-N111,0)</f>
        <v>0</v>
      </c>
      <c r="P111" s="54">
        <f t="shared" ref="P111" si="58">+O111-M111</f>
        <v>0</v>
      </c>
      <c r="Q111" s="1"/>
    </row>
    <row r="112" spans="1:17" ht="12.5">
      <c r="B112" s="7" t="str">
        <f t="shared" si="47"/>
        <v/>
      </c>
      <c r="C112" s="460">
        <f>IF(D93="","-",+C111+1)</f>
        <v>2022</v>
      </c>
      <c r="D112" s="133">
        <v>9652592.2982740458</v>
      </c>
      <c r="E112" s="375">
        <v>327209.61904761905</v>
      </c>
      <c r="F112" s="137">
        <v>9325382.6792264264</v>
      </c>
      <c r="G112" s="137">
        <v>9488987.4887502361</v>
      </c>
      <c r="H112" s="375">
        <v>1441765.6221326464</v>
      </c>
      <c r="I112" s="374">
        <v>1441765.6221326464</v>
      </c>
      <c r="J112" s="54">
        <f t="shared" si="41"/>
        <v>0</v>
      </c>
      <c r="K112" s="54"/>
      <c r="L112" s="113">
        <f t="shared" ref="L112:L113" si="59">H112</f>
        <v>1441765.6221326464</v>
      </c>
      <c r="M112" s="54">
        <f t="shared" ref="M112:M113" si="60">IF(L112&lt;&gt;0,+H112-L112,0)</f>
        <v>0</v>
      </c>
      <c r="N112" s="113">
        <f t="shared" ref="N112:N113" si="61">I112</f>
        <v>1441765.6221326464</v>
      </c>
      <c r="O112" s="54">
        <f t="shared" ref="O112:O113" si="62">IF(N112&lt;&gt;0,+I112-N112,0)</f>
        <v>0</v>
      </c>
      <c r="P112" s="54">
        <f t="shared" ref="P112:P113" si="63">+O112-M112</f>
        <v>0</v>
      </c>
      <c r="Q112" s="1"/>
    </row>
    <row r="113" spans="2:17" ht="12.5">
      <c r="B113" s="7" t="str">
        <f t="shared" si="47"/>
        <v/>
      </c>
      <c r="C113" s="50">
        <f>IF(D93="","-",+C112+1)</f>
        <v>2023</v>
      </c>
      <c r="D113" s="133">
        <v>9325382.6792264264</v>
      </c>
      <c r="E113" s="375">
        <v>312336.45454545453</v>
      </c>
      <c r="F113" s="137">
        <v>9013046.2246809714</v>
      </c>
      <c r="G113" s="137">
        <v>9169214.4519536979</v>
      </c>
      <c r="H113" s="375">
        <v>1443497.1108589019</v>
      </c>
      <c r="I113" s="374">
        <v>1443497.1108589019</v>
      </c>
      <c r="J113" s="54">
        <f t="shared" si="41"/>
        <v>0</v>
      </c>
      <c r="K113" s="54"/>
      <c r="L113" s="113">
        <f t="shared" si="59"/>
        <v>1443497.1108589019</v>
      </c>
      <c r="M113" s="54">
        <f t="shared" si="60"/>
        <v>0</v>
      </c>
      <c r="N113" s="113">
        <f t="shared" si="61"/>
        <v>1443497.1108589019</v>
      </c>
      <c r="O113" s="54">
        <f t="shared" si="62"/>
        <v>0</v>
      </c>
      <c r="P113" s="54">
        <f t="shared" si="63"/>
        <v>0</v>
      </c>
      <c r="Q113" s="1"/>
    </row>
    <row r="114" spans="2:17" ht="12.5">
      <c r="B114" s="7" t="str">
        <f t="shared" si="47"/>
        <v/>
      </c>
      <c r="C114" s="50">
        <f>IF(D93="","-",+C113+1)</f>
        <v>2024</v>
      </c>
      <c r="D114" s="12">
        <f>IF(F113+SUM(E$99:E113)=D$92,F113,D$92-SUM(E$99:E113))</f>
        <v>9013046.2246809714</v>
      </c>
      <c r="E114" s="377">
        <f>IF(+J96&lt;F113,J96,D114)</f>
        <v>312336.45454545453</v>
      </c>
      <c r="F114" s="55">
        <f t="shared" ref="F114:F130" si="64">+D114-E114</f>
        <v>8700709.7701355163</v>
      </c>
      <c r="G114" s="55">
        <f t="shared" ref="G114:G130" si="65">+(F114+D114)/2</f>
        <v>8856877.9974082448</v>
      </c>
      <c r="H114" s="379">
        <f t="shared" ref="H114:H154" si="66">+J$94*G114+E114</f>
        <v>1415251.0545212561</v>
      </c>
      <c r="I114" s="398">
        <f t="shared" ref="I114:I154" si="67">+J$95*G114+E114</f>
        <v>1415251.0545212561</v>
      </c>
      <c r="J114" s="54">
        <f t="shared" si="41"/>
        <v>0</v>
      </c>
      <c r="K114" s="54"/>
      <c r="L114" s="129"/>
      <c r="M114" s="54">
        <f t="shared" si="43"/>
        <v>0</v>
      </c>
      <c r="N114" s="129"/>
      <c r="O114" s="54">
        <f t="shared" si="45"/>
        <v>0</v>
      </c>
      <c r="P114" s="54">
        <f t="shared" si="46"/>
        <v>0</v>
      </c>
      <c r="Q114" s="1"/>
    </row>
    <row r="115" spans="2:17" ht="12.5">
      <c r="B115" s="7" t="str">
        <f t="shared" si="47"/>
        <v/>
      </c>
      <c r="C115" s="50">
        <f>IF(D93="","-",+C114+1)</f>
        <v>2025</v>
      </c>
      <c r="D115" s="12">
        <f>IF(F114+SUM(E$99:E114)=D$92,F114,D$92-SUM(E$99:E114))</f>
        <v>8700709.7701355163</v>
      </c>
      <c r="E115" s="377">
        <f>IF(+J96&lt;F114,J96,D115)</f>
        <v>312336.45454545453</v>
      </c>
      <c r="F115" s="55">
        <f t="shared" si="64"/>
        <v>8388373.3155900622</v>
      </c>
      <c r="G115" s="55">
        <f t="shared" si="65"/>
        <v>8544541.5428627897</v>
      </c>
      <c r="H115" s="379">
        <f t="shared" si="66"/>
        <v>1376356.9390187433</v>
      </c>
      <c r="I115" s="398">
        <f t="shared" si="67"/>
        <v>1376356.9390187433</v>
      </c>
      <c r="J115" s="54">
        <f t="shared" si="41"/>
        <v>0</v>
      </c>
      <c r="K115" s="54"/>
      <c r="L115" s="129"/>
      <c r="M115" s="54">
        <f t="shared" si="43"/>
        <v>0</v>
      </c>
      <c r="N115" s="129"/>
      <c r="O115" s="54">
        <f t="shared" si="45"/>
        <v>0</v>
      </c>
      <c r="P115" s="54">
        <f t="shared" si="46"/>
        <v>0</v>
      </c>
      <c r="Q115" s="1"/>
    </row>
    <row r="116" spans="2:17" ht="12.5">
      <c r="B116" s="7" t="str">
        <f t="shared" si="47"/>
        <v/>
      </c>
      <c r="C116" s="50">
        <f>IF(D93="","-",+C115+1)</f>
        <v>2026</v>
      </c>
      <c r="D116" s="12">
        <f>IF(F115+SUM(E$99:E115)=D$92,F115,D$92-SUM(E$99:E115))</f>
        <v>8388373.3155900622</v>
      </c>
      <c r="E116" s="377">
        <f>IF(+J96&lt;F115,J96,D116)</f>
        <v>312336.45454545453</v>
      </c>
      <c r="F116" s="55">
        <f t="shared" si="64"/>
        <v>8076036.8610446081</v>
      </c>
      <c r="G116" s="55">
        <f t="shared" si="65"/>
        <v>8232205.0883173347</v>
      </c>
      <c r="H116" s="379">
        <f t="shared" si="66"/>
        <v>1337462.8235162303</v>
      </c>
      <c r="I116" s="398">
        <f t="shared" si="67"/>
        <v>1337462.8235162303</v>
      </c>
      <c r="J116" s="54">
        <f t="shared" si="41"/>
        <v>0</v>
      </c>
      <c r="K116" s="54"/>
      <c r="L116" s="129"/>
      <c r="M116" s="54">
        <f t="shared" si="43"/>
        <v>0</v>
      </c>
      <c r="N116" s="129"/>
      <c r="O116" s="54">
        <f t="shared" si="45"/>
        <v>0</v>
      </c>
      <c r="P116" s="54">
        <f t="shared" si="46"/>
        <v>0</v>
      </c>
      <c r="Q116" s="1"/>
    </row>
    <row r="117" spans="2:17" ht="12.5">
      <c r="B117" s="7" t="str">
        <f t="shared" si="47"/>
        <v/>
      </c>
      <c r="C117" s="50">
        <f>IF(D93="","-",+C116+1)</f>
        <v>2027</v>
      </c>
      <c r="D117" s="12">
        <f>IF(F116+SUM(E$99:E116)=D$92,F116,D$92-SUM(E$99:E116))</f>
        <v>8076036.8610446081</v>
      </c>
      <c r="E117" s="377">
        <f>IF(+J96&lt;F116,J96,D117)</f>
        <v>312336.45454545453</v>
      </c>
      <c r="F117" s="55">
        <f t="shared" si="64"/>
        <v>7763700.4064991539</v>
      </c>
      <c r="G117" s="55">
        <f t="shared" si="65"/>
        <v>7919868.6337718815</v>
      </c>
      <c r="H117" s="379">
        <f t="shared" si="66"/>
        <v>1298568.7080137178</v>
      </c>
      <c r="I117" s="398">
        <f t="shared" si="67"/>
        <v>1298568.7080137178</v>
      </c>
      <c r="J117" s="54">
        <f t="shared" si="41"/>
        <v>0</v>
      </c>
      <c r="K117" s="54"/>
      <c r="L117" s="129"/>
      <c r="M117" s="54">
        <f t="shared" si="43"/>
        <v>0</v>
      </c>
      <c r="N117" s="129"/>
      <c r="O117" s="54">
        <f t="shared" si="45"/>
        <v>0</v>
      </c>
      <c r="P117" s="54">
        <f t="shared" si="46"/>
        <v>0</v>
      </c>
      <c r="Q117" s="1"/>
    </row>
    <row r="118" spans="2:17" ht="12.5">
      <c r="B118" s="7" t="str">
        <f t="shared" si="47"/>
        <v/>
      </c>
      <c r="C118" s="50">
        <f>IF(D93="","-",+C117+1)</f>
        <v>2028</v>
      </c>
      <c r="D118" s="12">
        <f>IF(F117+SUM(E$99:E117)=D$92,F117,D$92-SUM(E$99:E117))</f>
        <v>7763700.4064991539</v>
      </c>
      <c r="E118" s="377">
        <f>IF(+J96&lt;F117,J96,D118)</f>
        <v>312336.45454545453</v>
      </c>
      <c r="F118" s="55">
        <f t="shared" si="64"/>
        <v>7451363.9519536998</v>
      </c>
      <c r="G118" s="55">
        <f t="shared" si="65"/>
        <v>7607532.1792264264</v>
      </c>
      <c r="H118" s="379">
        <f t="shared" si="66"/>
        <v>1259674.592511205</v>
      </c>
      <c r="I118" s="398">
        <f t="shared" si="67"/>
        <v>1259674.592511205</v>
      </c>
      <c r="J118" s="54">
        <f t="shared" si="41"/>
        <v>0</v>
      </c>
      <c r="K118" s="54"/>
      <c r="L118" s="129"/>
      <c r="M118" s="54">
        <f t="shared" si="43"/>
        <v>0</v>
      </c>
      <c r="N118" s="129"/>
      <c r="O118" s="54">
        <f t="shared" si="45"/>
        <v>0</v>
      </c>
      <c r="P118" s="54">
        <f t="shared" si="46"/>
        <v>0</v>
      </c>
      <c r="Q118" s="1"/>
    </row>
    <row r="119" spans="2:17" ht="12.5">
      <c r="B119" s="7" t="str">
        <f t="shared" si="47"/>
        <v/>
      </c>
      <c r="C119" s="50">
        <f>IF(D93="","-",+C118+1)</f>
        <v>2029</v>
      </c>
      <c r="D119" s="12">
        <f>IF(F118+SUM(E$99:E118)=D$92,F118,D$92-SUM(E$99:E118))</f>
        <v>7451363.9519536998</v>
      </c>
      <c r="E119" s="377">
        <f>IF(+J96&lt;F118,J96,D119)</f>
        <v>312336.45454545453</v>
      </c>
      <c r="F119" s="55">
        <f t="shared" si="64"/>
        <v>7139027.4974082457</v>
      </c>
      <c r="G119" s="55">
        <f t="shared" si="65"/>
        <v>7295195.7246809732</v>
      </c>
      <c r="H119" s="379">
        <f t="shared" si="66"/>
        <v>1220780.4770086925</v>
      </c>
      <c r="I119" s="398">
        <f t="shared" si="67"/>
        <v>1220780.4770086925</v>
      </c>
      <c r="J119" s="54">
        <f t="shared" si="41"/>
        <v>0</v>
      </c>
      <c r="K119" s="54"/>
      <c r="L119" s="129"/>
      <c r="M119" s="54">
        <f t="shared" si="43"/>
        <v>0</v>
      </c>
      <c r="N119" s="129"/>
      <c r="O119" s="54">
        <f t="shared" si="45"/>
        <v>0</v>
      </c>
      <c r="P119" s="54">
        <f t="shared" si="46"/>
        <v>0</v>
      </c>
      <c r="Q119" s="1"/>
    </row>
    <row r="120" spans="2:17" ht="12.5">
      <c r="B120" s="7" t="str">
        <f t="shared" si="47"/>
        <v/>
      </c>
      <c r="C120" s="50">
        <f>IF(D93="","-",+C119+1)</f>
        <v>2030</v>
      </c>
      <c r="D120" s="12">
        <f>IF(F119+SUM(E$99:E119)=D$92,F119,D$92-SUM(E$99:E119))</f>
        <v>7139027.4974082457</v>
      </c>
      <c r="E120" s="377">
        <f>IF(+J96&lt;F119,J96,D120)</f>
        <v>312336.45454545453</v>
      </c>
      <c r="F120" s="55">
        <f t="shared" si="64"/>
        <v>6826691.0428627916</v>
      </c>
      <c r="G120" s="55">
        <f t="shared" si="65"/>
        <v>6982859.2701355182</v>
      </c>
      <c r="H120" s="379">
        <f t="shared" si="66"/>
        <v>1181886.3615061797</v>
      </c>
      <c r="I120" s="398">
        <f t="shared" si="67"/>
        <v>1181886.3615061797</v>
      </c>
      <c r="J120" s="54">
        <f t="shared" si="41"/>
        <v>0</v>
      </c>
      <c r="K120" s="54"/>
      <c r="L120" s="129"/>
      <c r="M120" s="54">
        <f t="shared" si="43"/>
        <v>0</v>
      </c>
      <c r="N120" s="129"/>
      <c r="O120" s="54">
        <f t="shared" si="45"/>
        <v>0</v>
      </c>
      <c r="P120" s="54">
        <f t="shared" si="46"/>
        <v>0</v>
      </c>
      <c r="Q120" s="1"/>
    </row>
    <row r="121" spans="2:17" ht="12.5">
      <c r="B121" s="7" t="str">
        <f t="shared" si="47"/>
        <v/>
      </c>
      <c r="C121" s="50">
        <f>IF(D93="","-",+C120+1)</f>
        <v>2031</v>
      </c>
      <c r="D121" s="12">
        <f>IF(F120+SUM(E$99:E120)=D$92,F120,D$92-SUM(E$99:E120))</f>
        <v>6826691.0428627916</v>
      </c>
      <c r="E121" s="377">
        <f>IF(+J96&lt;F120,J96,D121)</f>
        <v>312336.45454545453</v>
      </c>
      <c r="F121" s="55">
        <f t="shared" si="64"/>
        <v>6514354.5883173374</v>
      </c>
      <c r="G121" s="55">
        <f t="shared" si="65"/>
        <v>6670522.815590065</v>
      </c>
      <c r="H121" s="379">
        <f t="shared" si="66"/>
        <v>1142992.2460036669</v>
      </c>
      <c r="I121" s="398">
        <f t="shared" si="67"/>
        <v>1142992.2460036669</v>
      </c>
      <c r="J121" s="54">
        <f t="shared" si="41"/>
        <v>0</v>
      </c>
      <c r="K121" s="54"/>
      <c r="L121" s="129"/>
      <c r="M121" s="54">
        <f t="shared" si="43"/>
        <v>0</v>
      </c>
      <c r="N121" s="129"/>
      <c r="O121" s="54">
        <f t="shared" si="45"/>
        <v>0</v>
      </c>
      <c r="P121" s="54">
        <f t="shared" si="46"/>
        <v>0</v>
      </c>
      <c r="Q121" s="1"/>
    </row>
    <row r="122" spans="2:17" ht="12.5">
      <c r="B122" s="7" t="str">
        <f t="shared" si="47"/>
        <v/>
      </c>
      <c r="C122" s="50">
        <f>IF(D93="","-",+C121+1)</f>
        <v>2032</v>
      </c>
      <c r="D122" s="12">
        <f>IF(F121+SUM(E$99:E121)=D$92,F121,D$92-SUM(E$99:E121))</f>
        <v>6514354.5883173374</v>
      </c>
      <c r="E122" s="377">
        <f>IF(+J96&lt;F121,J96,D122)</f>
        <v>312336.45454545453</v>
      </c>
      <c r="F122" s="55">
        <f t="shared" si="64"/>
        <v>6202018.1337718833</v>
      </c>
      <c r="G122" s="55">
        <f t="shared" si="65"/>
        <v>6358186.3610446099</v>
      </c>
      <c r="H122" s="379">
        <f t="shared" si="66"/>
        <v>1104098.1305011541</v>
      </c>
      <c r="I122" s="398">
        <f t="shared" si="67"/>
        <v>1104098.1305011541</v>
      </c>
      <c r="J122" s="54">
        <f t="shared" si="41"/>
        <v>0</v>
      </c>
      <c r="K122" s="54"/>
      <c r="L122" s="129"/>
      <c r="M122" s="54">
        <f t="shared" si="43"/>
        <v>0</v>
      </c>
      <c r="N122" s="129"/>
      <c r="O122" s="54">
        <f t="shared" si="45"/>
        <v>0</v>
      </c>
      <c r="P122" s="54">
        <f t="shared" si="46"/>
        <v>0</v>
      </c>
      <c r="Q122" s="1"/>
    </row>
    <row r="123" spans="2:17" ht="12.5">
      <c r="B123" s="7" t="str">
        <f t="shared" si="47"/>
        <v/>
      </c>
      <c r="C123" s="50">
        <f>IF(D93="","-",+C122+1)</f>
        <v>2033</v>
      </c>
      <c r="D123" s="12">
        <f>IF(F122+SUM(E$99:E122)=D$92,F122,D$92-SUM(E$99:E122))</f>
        <v>6202018.1337718833</v>
      </c>
      <c r="E123" s="377">
        <f>IF(+J96&lt;F122,J96,D123)</f>
        <v>312336.45454545453</v>
      </c>
      <c r="F123" s="55">
        <f t="shared" si="64"/>
        <v>5889681.6792264292</v>
      </c>
      <c r="G123" s="55">
        <f t="shared" si="65"/>
        <v>6045849.9064991567</v>
      </c>
      <c r="H123" s="379">
        <f t="shared" si="66"/>
        <v>1065204.0149986416</v>
      </c>
      <c r="I123" s="398">
        <f t="shared" si="67"/>
        <v>1065204.0149986416</v>
      </c>
      <c r="J123" s="54">
        <f t="shared" si="41"/>
        <v>0</v>
      </c>
      <c r="K123" s="54"/>
      <c r="L123" s="129"/>
      <c r="M123" s="54">
        <f t="shared" si="43"/>
        <v>0</v>
      </c>
      <c r="N123" s="129"/>
      <c r="O123" s="54">
        <f t="shared" si="45"/>
        <v>0</v>
      </c>
      <c r="P123" s="54">
        <f t="shared" si="46"/>
        <v>0</v>
      </c>
      <c r="Q123" s="1"/>
    </row>
    <row r="124" spans="2:17" ht="12.5">
      <c r="B124" s="7" t="str">
        <f t="shared" si="47"/>
        <v/>
      </c>
      <c r="C124" s="50">
        <f>IF(D93="","-",+C123+1)</f>
        <v>2034</v>
      </c>
      <c r="D124" s="12">
        <f>IF(F123+SUM(E$99:E123)=D$92,F123,D$92-SUM(E$99:E123))</f>
        <v>5889681.6792264292</v>
      </c>
      <c r="E124" s="377">
        <f>IF(+J96&lt;F123,J96,D124)</f>
        <v>312336.45454545453</v>
      </c>
      <c r="F124" s="55">
        <f t="shared" si="64"/>
        <v>5577345.2246809751</v>
      </c>
      <c r="G124" s="55">
        <f t="shared" si="65"/>
        <v>5733513.4519537017</v>
      </c>
      <c r="H124" s="379">
        <f t="shared" si="66"/>
        <v>1026309.8994961288</v>
      </c>
      <c r="I124" s="398">
        <f t="shared" si="67"/>
        <v>1026309.8994961288</v>
      </c>
      <c r="J124" s="54">
        <f t="shared" si="41"/>
        <v>0</v>
      </c>
      <c r="K124" s="54"/>
      <c r="L124" s="129"/>
      <c r="M124" s="54">
        <f t="shared" si="43"/>
        <v>0</v>
      </c>
      <c r="N124" s="129"/>
      <c r="O124" s="54">
        <f t="shared" si="45"/>
        <v>0</v>
      </c>
      <c r="P124" s="54">
        <f t="shared" si="46"/>
        <v>0</v>
      </c>
      <c r="Q124" s="1"/>
    </row>
    <row r="125" spans="2:17" ht="12.5">
      <c r="B125" s="7" t="str">
        <f t="shared" si="47"/>
        <v/>
      </c>
      <c r="C125" s="50">
        <f>IF(D93="","-",+C124+1)</f>
        <v>2035</v>
      </c>
      <c r="D125" s="12">
        <f>IF(F124+SUM(E$99:E124)=D$92,F124,D$92-SUM(E$99:E124))</f>
        <v>5577345.2246809751</v>
      </c>
      <c r="E125" s="377">
        <f>IF(+J96&lt;F124,J96,D125)</f>
        <v>312336.45454545453</v>
      </c>
      <c r="F125" s="55">
        <f t="shared" si="64"/>
        <v>5265008.770135521</v>
      </c>
      <c r="G125" s="55">
        <f t="shared" si="65"/>
        <v>5421176.9974082485</v>
      </c>
      <c r="H125" s="379">
        <f t="shared" si="66"/>
        <v>987415.78399361623</v>
      </c>
      <c r="I125" s="398">
        <f t="shared" si="67"/>
        <v>987415.78399361623</v>
      </c>
      <c r="J125" s="54">
        <f t="shared" si="41"/>
        <v>0</v>
      </c>
      <c r="K125" s="54"/>
      <c r="L125" s="129"/>
      <c r="M125" s="54">
        <f t="shared" si="43"/>
        <v>0</v>
      </c>
      <c r="N125" s="129"/>
      <c r="O125" s="54">
        <f t="shared" si="45"/>
        <v>0</v>
      </c>
      <c r="P125" s="54">
        <f t="shared" si="46"/>
        <v>0</v>
      </c>
      <c r="Q125" s="1"/>
    </row>
    <row r="126" spans="2:17" ht="12.5">
      <c r="B126" s="7" t="str">
        <f t="shared" si="47"/>
        <v/>
      </c>
      <c r="C126" s="50">
        <f>IF(D93="","-",+C125+1)</f>
        <v>2036</v>
      </c>
      <c r="D126" s="12">
        <f>IF(F125+SUM(E$99:E125)=D$92,F125,D$92-SUM(E$99:E125))</f>
        <v>5265008.770135521</v>
      </c>
      <c r="E126" s="377">
        <f>IF(+J96&lt;F125,J96,D126)</f>
        <v>312336.45454545453</v>
      </c>
      <c r="F126" s="55">
        <f t="shared" si="64"/>
        <v>4952672.3155900668</v>
      </c>
      <c r="G126" s="55">
        <f t="shared" si="65"/>
        <v>5108840.5428627934</v>
      </c>
      <c r="H126" s="379">
        <f t="shared" si="66"/>
        <v>948521.66849110345</v>
      </c>
      <c r="I126" s="398">
        <f t="shared" si="67"/>
        <v>948521.66849110345</v>
      </c>
      <c r="J126" s="54">
        <f t="shared" si="41"/>
        <v>0</v>
      </c>
      <c r="K126" s="54"/>
      <c r="L126" s="129"/>
      <c r="M126" s="54">
        <f t="shared" si="43"/>
        <v>0</v>
      </c>
      <c r="N126" s="129"/>
      <c r="O126" s="54">
        <f t="shared" si="45"/>
        <v>0</v>
      </c>
      <c r="P126" s="54">
        <f t="shared" si="46"/>
        <v>0</v>
      </c>
      <c r="Q126" s="1"/>
    </row>
    <row r="127" spans="2:17" ht="12.5">
      <c r="B127" s="7" t="str">
        <f t="shared" si="47"/>
        <v/>
      </c>
      <c r="C127" s="50">
        <f>IF(D93="","-",+C126+1)</f>
        <v>2037</v>
      </c>
      <c r="D127" s="12">
        <f>IF(F126+SUM(E$99:E126)=D$92,F126,D$92-SUM(E$99:E126))</f>
        <v>4952672.3155900668</v>
      </c>
      <c r="E127" s="377">
        <f>IF(+J96&lt;F126,J96,D127)</f>
        <v>312336.45454545453</v>
      </c>
      <c r="F127" s="55">
        <f t="shared" si="64"/>
        <v>4640335.8610446127</v>
      </c>
      <c r="G127" s="55">
        <f t="shared" si="65"/>
        <v>4796504.0883173402</v>
      </c>
      <c r="H127" s="379">
        <f t="shared" si="66"/>
        <v>909627.55298859091</v>
      </c>
      <c r="I127" s="398">
        <f t="shared" si="67"/>
        <v>909627.55298859091</v>
      </c>
      <c r="J127" s="54">
        <f t="shared" si="41"/>
        <v>0</v>
      </c>
      <c r="K127" s="54"/>
      <c r="L127" s="129"/>
      <c r="M127" s="54">
        <f t="shared" si="43"/>
        <v>0</v>
      </c>
      <c r="N127" s="129"/>
      <c r="O127" s="54">
        <f t="shared" si="45"/>
        <v>0</v>
      </c>
      <c r="P127" s="54">
        <f t="shared" si="46"/>
        <v>0</v>
      </c>
      <c r="Q127" s="1"/>
    </row>
    <row r="128" spans="2:17" ht="12.5">
      <c r="B128" s="7" t="str">
        <f t="shared" si="47"/>
        <v/>
      </c>
      <c r="C128" s="50">
        <f>IF(D93="","-",+C127+1)</f>
        <v>2038</v>
      </c>
      <c r="D128" s="12">
        <f>IF(F127+SUM(E$99:E127)=D$92,F127,D$92-SUM(E$99:E127))</f>
        <v>4640335.8610446127</v>
      </c>
      <c r="E128" s="377">
        <f>IF(+J96&lt;F127,J96,D128)</f>
        <v>312336.45454545453</v>
      </c>
      <c r="F128" s="55">
        <f t="shared" si="64"/>
        <v>4327999.4064991586</v>
      </c>
      <c r="G128" s="55">
        <f t="shared" si="65"/>
        <v>4484167.6337718852</v>
      </c>
      <c r="H128" s="379">
        <f t="shared" si="66"/>
        <v>870733.43748607789</v>
      </c>
      <c r="I128" s="398">
        <f t="shared" si="67"/>
        <v>870733.43748607789</v>
      </c>
      <c r="J128" s="54">
        <f t="shared" si="41"/>
        <v>0</v>
      </c>
      <c r="K128" s="54"/>
      <c r="L128" s="129"/>
      <c r="M128" s="54">
        <f t="shared" si="43"/>
        <v>0</v>
      </c>
      <c r="N128" s="129"/>
      <c r="O128" s="54">
        <f t="shared" si="45"/>
        <v>0</v>
      </c>
      <c r="P128" s="54">
        <f t="shared" si="46"/>
        <v>0</v>
      </c>
      <c r="Q128" s="1"/>
    </row>
    <row r="129" spans="2:17" ht="12.5">
      <c r="B129" s="7" t="str">
        <f t="shared" si="47"/>
        <v/>
      </c>
      <c r="C129" s="50">
        <f>IF(D93="","-",+C128+1)</f>
        <v>2039</v>
      </c>
      <c r="D129" s="12">
        <f>IF(F128+SUM(E$99:E128)=D$92,F128,D$92-SUM(E$99:E128))</f>
        <v>4327999.4064991586</v>
      </c>
      <c r="E129" s="377">
        <f>IF(+J96&lt;F128,J96,D129)</f>
        <v>312336.45454545453</v>
      </c>
      <c r="F129" s="55">
        <f t="shared" si="64"/>
        <v>4015662.951953704</v>
      </c>
      <c r="G129" s="55">
        <f t="shared" si="65"/>
        <v>4171831.1792264311</v>
      </c>
      <c r="H129" s="379">
        <f t="shared" si="66"/>
        <v>831839.32198356534</v>
      </c>
      <c r="I129" s="398">
        <f t="shared" si="67"/>
        <v>831839.32198356534</v>
      </c>
      <c r="J129" s="54">
        <f t="shared" si="41"/>
        <v>0</v>
      </c>
      <c r="K129" s="54"/>
      <c r="L129" s="129"/>
      <c r="M129" s="54">
        <f t="shared" si="43"/>
        <v>0</v>
      </c>
      <c r="N129" s="129"/>
      <c r="O129" s="54">
        <f t="shared" si="45"/>
        <v>0</v>
      </c>
      <c r="P129" s="54">
        <f t="shared" si="46"/>
        <v>0</v>
      </c>
      <c r="Q129" s="1"/>
    </row>
    <row r="130" spans="2:17" ht="12.5">
      <c r="B130" s="7" t="str">
        <f t="shared" si="47"/>
        <v/>
      </c>
      <c r="C130" s="50">
        <f>IF(D93="","-",+C129+1)</f>
        <v>2040</v>
      </c>
      <c r="D130" s="12">
        <f>IF(F129+SUM(E$99:E129)=D$92,F129,D$92-SUM(E$99:E129))</f>
        <v>4015662.951953704</v>
      </c>
      <c r="E130" s="377">
        <f>IF(+J96&lt;F129,J96,D130)</f>
        <v>312336.45454545453</v>
      </c>
      <c r="F130" s="55">
        <f t="shared" si="64"/>
        <v>3703326.4974082494</v>
      </c>
      <c r="G130" s="55">
        <f t="shared" si="65"/>
        <v>3859494.7246809769</v>
      </c>
      <c r="H130" s="379">
        <f t="shared" si="66"/>
        <v>792945.20648105256</v>
      </c>
      <c r="I130" s="398">
        <f t="shared" si="67"/>
        <v>792945.20648105256</v>
      </c>
      <c r="J130" s="54">
        <f t="shared" si="41"/>
        <v>0</v>
      </c>
      <c r="K130" s="54"/>
      <c r="L130" s="129"/>
      <c r="M130" s="54">
        <f t="shared" si="43"/>
        <v>0</v>
      </c>
      <c r="N130" s="129"/>
      <c r="O130" s="54">
        <f t="shared" si="45"/>
        <v>0</v>
      </c>
      <c r="P130" s="54">
        <f t="shared" si="46"/>
        <v>0</v>
      </c>
      <c r="Q130" s="1"/>
    </row>
    <row r="131" spans="2:17" ht="12.5">
      <c r="B131" s="7" t="str">
        <f t="shared" si="47"/>
        <v/>
      </c>
      <c r="C131" s="50">
        <f>IF(D93="","-",+C130+1)</f>
        <v>2041</v>
      </c>
      <c r="D131" s="12">
        <f>IF(F130+SUM(E$99:E130)=D$92,F130,D$92-SUM(E$99:E130))</f>
        <v>3703326.4974082494</v>
      </c>
      <c r="E131" s="377">
        <f>IF(+J96&lt;F130,J96,D131)</f>
        <v>312336.45454545453</v>
      </c>
      <c r="F131" s="55">
        <f t="shared" ref="F131:F154" si="68">+D131-E131</f>
        <v>3390990.0428627948</v>
      </c>
      <c r="G131" s="55">
        <f t="shared" ref="G131:G154" si="69">+(F131+D131)/2</f>
        <v>3547158.2701355219</v>
      </c>
      <c r="H131" s="379">
        <f t="shared" si="66"/>
        <v>754051.09097853978</v>
      </c>
      <c r="I131" s="398">
        <f t="shared" si="67"/>
        <v>754051.09097853978</v>
      </c>
      <c r="J131" s="54">
        <f t="shared" ref="J131:J154" si="70">+I131-H131</f>
        <v>0</v>
      </c>
      <c r="K131" s="54"/>
      <c r="L131" s="129"/>
      <c r="M131" s="54">
        <f t="shared" ref="M131:M154" si="71">IF(L131&lt;&gt;0,+H131-L131,0)</f>
        <v>0</v>
      </c>
      <c r="N131" s="129"/>
      <c r="O131" s="54">
        <f t="shared" ref="O131:O154" si="72">IF(N131&lt;&gt;0,+I131-N131,0)</f>
        <v>0</v>
      </c>
      <c r="P131" s="54">
        <f t="shared" ref="P131:P154" si="73">+O131-M131</f>
        <v>0</v>
      </c>
      <c r="Q131" s="1"/>
    </row>
    <row r="132" spans="2:17" ht="12.5">
      <c r="B132" s="7" t="str">
        <f t="shared" si="47"/>
        <v/>
      </c>
      <c r="C132" s="50">
        <f>IF(D93="","-",+C131+1)</f>
        <v>2042</v>
      </c>
      <c r="D132" s="12">
        <f>IF(F131+SUM(E$99:E131)=D$92,F131,D$92-SUM(E$99:E131))</f>
        <v>3390990.0428627948</v>
      </c>
      <c r="E132" s="377">
        <f>IF(+J96&lt;F131,J96,D132)</f>
        <v>312336.45454545453</v>
      </c>
      <c r="F132" s="55">
        <f t="shared" si="68"/>
        <v>3078653.5883173402</v>
      </c>
      <c r="G132" s="55">
        <f t="shared" si="69"/>
        <v>3234821.8155900678</v>
      </c>
      <c r="H132" s="379">
        <f t="shared" si="66"/>
        <v>715156.97547602712</v>
      </c>
      <c r="I132" s="398">
        <f t="shared" si="67"/>
        <v>715156.97547602712</v>
      </c>
      <c r="J132" s="54">
        <f t="shared" si="70"/>
        <v>0</v>
      </c>
      <c r="K132" s="54"/>
      <c r="L132" s="129"/>
      <c r="M132" s="54">
        <f t="shared" si="71"/>
        <v>0</v>
      </c>
      <c r="N132" s="129"/>
      <c r="O132" s="54">
        <f t="shared" si="72"/>
        <v>0</v>
      </c>
      <c r="P132" s="54">
        <f t="shared" si="73"/>
        <v>0</v>
      </c>
      <c r="Q132" s="1"/>
    </row>
    <row r="133" spans="2:17" ht="12.5">
      <c r="B133" s="7" t="str">
        <f t="shared" si="47"/>
        <v/>
      </c>
      <c r="C133" s="50">
        <f>IF(D93="","-",+C132+1)</f>
        <v>2043</v>
      </c>
      <c r="D133" s="12">
        <f>IF(F132+SUM(E$99:E132)=D$92,F132,D$92-SUM(E$99:E132))</f>
        <v>3078653.5883173402</v>
      </c>
      <c r="E133" s="377">
        <f>IF(+J96&lt;F132,J96,D133)</f>
        <v>312336.45454545453</v>
      </c>
      <c r="F133" s="55">
        <f t="shared" si="68"/>
        <v>2766317.1337718857</v>
      </c>
      <c r="G133" s="55">
        <f t="shared" si="69"/>
        <v>2922485.3610446127</v>
      </c>
      <c r="H133" s="379">
        <f t="shared" si="66"/>
        <v>676262.85997351422</v>
      </c>
      <c r="I133" s="398">
        <f t="shared" si="67"/>
        <v>676262.85997351422</v>
      </c>
      <c r="J133" s="54">
        <f t="shared" si="70"/>
        <v>0</v>
      </c>
      <c r="K133" s="54"/>
      <c r="L133" s="129"/>
      <c r="M133" s="54">
        <f t="shared" si="71"/>
        <v>0</v>
      </c>
      <c r="N133" s="129"/>
      <c r="O133" s="54">
        <f t="shared" si="72"/>
        <v>0</v>
      </c>
      <c r="P133" s="54">
        <f t="shared" si="73"/>
        <v>0</v>
      </c>
      <c r="Q133" s="1"/>
    </row>
    <row r="134" spans="2:17" ht="12.5">
      <c r="B134" s="7" t="str">
        <f t="shared" si="47"/>
        <v/>
      </c>
      <c r="C134" s="50">
        <f>IF(D93="","-",+C133+1)</f>
        <v>2044</v>
      </c>
      <c r="D134" s="12">
        <f>IF(F133+SUM(E$99:E133)=D$92,F133,D$92-SUM(E$99:E133))</f>
        <v>2766317.1337718857</v>
      </c>
      <c r="E134" s="377">
        <f>IF(+J96&lt;F133,J96,D134)</f>
        <v>312336.45454545453</v>
      </c>
      <c r="F134" s="55">
        <f t="shared" si="68"/>
        <v>2453980.6792264311</v>
      </c>
      <c r="G134" s="55">
        <f t="shared" si="69"/>
        <v>2610148.9064991586</v>
      </c>
      <c r="H134" s="379">
        <f t="shared" si="66"/>
        <v>637368.74447100156</v>
      </c>
      <c r="I134" s="398">
        <f t="shared" si="67"/>
        <v>637368.74447100156</v>
      </c>
      <c r="J134" s="54">
        <f t="shared" si="70"/>
        <v>0</v>
      </c>
      <c r="K134" s="54"/>
      <c r="L134" s="129"/>
      <c r="M134" s="54">
        <f t="shared" si="71"/>
        <v>0</v>
      </c>
      <c r="N134" s="129"/>
      <c r="O134" s="54">
        <f t="shared" si="72"/>
        <v>0</v>
      </c>
      <c r="P134" s="54">
        <f t="shared" si="73"/>
        <v>0</v>
      </c>
      <c r="Q134" s="1"/>
    </row>
    <row r="135" spans="2:17" ht="12.5">
      <c r="B135" s="7" t="str">
        <f t="shared" si="47"/>
        <v/>
      </c>
      <c r="C135" s="50">
        <f>IF(D93="","-",+C134+1)</f>
        <v>2045</v>
      </c>
      <c r="D135" s="12">
        <f>IF(F134+SUM(E$99:E134)=D$92,F134,D$92-SUM(E$99:E134))</f>
        <v>2453980.6792264311</v>
      </c>
      <c r="E135" s="377">
        <f>IF(+J96&lt;F134,J96,D135)</f>
        <v>312336.45454545453</v>
      </c>
      <c r="F135" s="55">
        <f t="shared" si="68"/>
        <v>2141644.2246809765</v>
      </c>
      <c r="G135" s="55">
        <f t="shared" si="69"/>
        <v>2297812.4519537035</v>
      </c>
      <c r="H135" s="379">
        <f t="shared" si="66"/>
        <v>598474.62896848877</v>
      </c>
      <c r="I135" s="398">
        <f t="shared" si="67"/>
        <v>598474.62896848877</v>
      </c>
      <c r="J135" s="54">
        <f t="shared" si="70"/>
        <v>0</v>
      </c>
      <c r="K135" s="54"/>
      <c r="L135" s="129"/>
      <c r="M135" s="54">
        <f t="shared" si="71"/>
        <v>0</v>
      </c>
      <c r="N135" s="129"/>
      <c r="O135" s="54">
        <f t="shared" si="72"/>
        <v>0</v>
      </c>
      <c r="P135" s="54">
        <f t="shared" si="73"/>
        <v>0</v>
      </c>
      <c r="Q135" s="1"/>
    </row>
    <row r="136" spans="2:17" ht="12.5">
      <c r="B136" s="7" t="str">
        <f t="shared" si="47"/>
        <v/>
      </c>
      <c r="C136" s="50">
        <f>IF(D93="","-",+C135+1)</f>
        <v>2046</v>
      </c>
      <c r="D136" s="12">
        <f>IF(F135+SUM(E$99:E135)=D$92,F135,D$92-SUM(E$99:E135))</f>
        <v>2141644.2246809765</v>
      </c>
      <c r="E136" s="377">
        <f>IF(+J96&lt;F135,J96,D136)</f>
        <v>312336.45454545453</v>
      </c>
      <c r="F136" s="55">
        <f t="shared" si="68"/>
        <v>1829307.7701355219</v>
      </c>
      <c r="G136" s="55">
        <f t="shared" si="69"/>
        <v>1985475.9974082492</v>
      </c>
      <c r="H136" s="379">
        <f t="shared" si="66"/>
        <v>559580.51346597599</v>
      </c>
      <c r="I136" s="398">
        <f t="shared" si="67"/>
        <v>559580.51346597599</v>
      </c>
      <c r="J136" s="54">
        <f t="shared" si="70"/>
        <v>0</v>
      </c>
      <c r="K136" s="54"/>
      <c r="L136" s="129"/>
      <c r="M136" s="54">
        <f t="shared" si="71"/>
        <v>0</v>
      </c>
      <c r="N136" s="129"/>
      <c r="O136" s="54">
        <f t="shared" si="72"/>
        <v>0</v>
      </c>
      <c r="P136" s="54">
        <f t="shared" si="73"/>
        <v>0</v>
      </c>
      <c r="Q136" s="1"/>
    </row>
    <row r="137" spans="2:17" ht="12.5">
      <c r="B137" s="7" t="str">
        <f t="shared" si="47"/>
        <v/>
      </c>
      <c r="C137" s="50">
        <f>IF(D93="","-",+C136+1)</f>
        <v>2047</v>
      </c>
      <c r="D137" s="12">
        <f>IF(F136+SUM(E$99:E136)=D$92,F136,D$92-SUM(E$99:E136))</f>
        <v>1829307.7701355219</v>
      </c>
      <c r="E137" s="377">
        <f>IF(+J96&lt;F136,J96,D137)</f>
        <v>312336.45454545453</v>
      </c>
      <c r="F137" s="55">
        <f t="shared" si="68"/>
        <v>1516971.3155900673</v>
      </c>
      <c r="G137" s="55">
        <f t="shared" si="69"/>
        <v>1673139.5428627946</v>
      </c>
      <c r="H137" s="379">
        <f t="shared" si="66"/>
        <v>520686.39796346327</v>
      </c>
      <c r="I137" s="398">
        <f t="shared" si="67"/>
        <v>520686.39796346327</v>
      </c>
      <c r="J137" s="54">
        <f t="shared" si="70"/>
        <v>0</v>
      </c>
      <c r="K137" s="54"/>
      <c r="L137" s="129"/>
      <c r="M137" s="54">
        <f t="shared" si="71"/>
        <v>0</v>
      </c>
      <c r="N137" s="129"/>
      <c r="O137" s="54">
        <f t="shared" si="72"/>
        <v>0</v>
      </c>
      <c r="P137" s="54">
        <f t="shared" si="73"/>
        <v>0</v>
      </c>
      <c r="Q137" s="1"/>
    </row>
    <row r="138" spans="2:17" ht="12.5">
      <c r="B138" s="7" t="str">
        <f t="shared" si="47"/>
        <v/>
      </c>
      <c r="C138" s="50">
        <f>IF(D93="","-",+C137+1)</f>
        <v>2048</v>
      </c>
      <c r="D138" s="12">
        <f>IF(F137+SUM(E$99:E137)=D$92,F137,D$92-SUM(E$99:E137))</f>
        <v>1516971.3155900673</v>
      </c>
      <c r="E138" s="377">
        <f>IF(+J96&lt;F137,J96,D138)</f>
        <v>312336.45454545453</v>
      </c>
      <c r="F138" s="55">
        <f t="shared" si="68"/>
        <v>1204634.8610446127</v>
      </c>
      <c r="G138" s="55">
        <f t="shared" si="69"/>
        <v>1360803.08831734</v>
      </c>
      <c r="H138" s="379">
        <f t="shared" si="66"/>
        <v>481792.28246095055</v>
      </c>
      <c r="I138" s="398">
        <f t="shared" si="67"/>
        <v>481792.28246095055</v>
      </c>
      <c r="J138" s="54">
        <f t="shared" si="70"/>
        <v>0</v>
      </c>
      <c r="K138" s="54"/>
      <c r="L138" s="129"/>
      <c r="M138" s="54">
        <f t="shared" si="71"/>
        <v>0</v>
      </c>
      <c r="N138" s="129"/>
      <c r="O138" s="54">
        <f t="shared" si="72"/>
        <v>0</v>
      </c>
      <c r="P138" s="54">
        <f t="shared" si="73"/>
        <v>0</v>
      </c>
      <c r="Q138" s="1"/>
    </row>
    <row r="139" spans="2:17" ht="12.5">
      <c r="B139" s="7" t="str">
        <f t="shared" si="47"/>
        <v/>
      </c>
      <c r="C139" s="50">
        <f>IF(D93="","-",+C138+1)</f>
        <v>2049</v>
      </c>
      <c r="D139" s="12">
        <f>IF(F138+SUM(E$99:E138)=D$92,F138,D$92-SUM(E$99:E138))</f>
        <v>1204634.8610446127</v>
      </c>
      <c r="E139" s="377">
        <f>IF(+J96&lt;F138,J96,D139)</f>
        <v>312336.45454545453</v>
      </c>
      <c r="F139" s="55">
        <f t="shared" si="68"/>
        <v>892298.40649915813</v>
      </c>
      <c r="G139" s="55">
        <f t="shared" si="69"/>
        <v>1048466.6337718854</v>
      </c>
      <c r="H139" s="379">
        <f t="shared" si="66"/>
        <v>442898.16695843777</v>
      </c>
      <c r="I139" s="398">
        <f t="shared" si="67"/>
        <v>442898.16695843777</v>
      </c>
      <c r="J139" s="54">
        <f t="shared" si="70"/>
        <v>0</v>
      </c>
      <c r="K139" s="54"/>
      <c r="L139" s="129"/>
      <c r="M139" s="54">
        <f t="shared" si="71"/>
        <v>0</v>
      </c>
      <c r="N139" s="129"/>
      <c r="O139" s="54">
        <f t="shared" si="72"/>
        <v>0</v>
      </c>
      <c r="P139" s="54">
        <f t="shared" si="73"/>
        <v>0</v>
      </c>
      <c r="Q139" s="1"/>
    </row>
    <row r="140" spans="2:17" ht="12.5">
      <c r="B140" s="7" t="str">
        <f t="shared" si="47"/>
        <v/>
      </c>
      <c r="C140" s="50">
        <f>IF(D93="","-",+C139+1)</f>
        <v>2050</v>
      </c>
      <c r="D140" s="12">
        <f>IF(F139+SUM(E$99:E139)=D$92,F139,D$92-SUM(E$99:E139))</f>
        <v>892298.40649915813</v>
      </c>
      <c r="E140" s="377">
        <f>IF(+J96&lt;F139,J96,D140)</f>
        <v>312336.45454545453</v>
      </c>
      <c r="F140" s="55">
        <f t="shared" si="68"/>
        <v>579961.95195370354</v>
      </c>
      <c r="G140" s="55">
        <f t="shared" si="69"/>
        <v>736130.17922643083</v>
      </c>
      <c r="H140" s="379">
        <f t="shared" si="66"/>
        <v>404004.05145592499</v>
      </c>
      <c r="I140" s="398">
        <f t="shared" si="67"/>
        <v>404004.05145592499</v>
      </c>
      <c r="J140" s="54">
        <f t="shared" si="70"/>
        <v>0</v>
      </c>
      <c r="K140" s="54"/>
      <c r="L140" s="129"/>
      <c r="M140" s="54">
        <f t="shared" si="71"/>
        <v>0</v>
      </c>
      <c r="N140" s="129"/>
      <c r="O140" s="54">
        <f t="shared" si="72"/>
        <v>0</v>
      </c>
      <c r="P140" s="54">
        <f t="shared" si="73"/>
        <v>0</v>
      </c>
      <c r="Q140" s="1"/>
    </row>
    <row r="141" spans="2:17" ht="12.5">
      <c r="B141" s="7" t="str">
        <f t="shared" si="47"/>
        <v/>
      </c>
      <c r="C141" s="50">
        <f>IF(D93="","-",+C140+1)</f>
        <v>2051</v>
      </c>
      <c r="D141" s="12">
        <f>IF(F140+SUM(E$99:E140)=D$92,F140,D$92-SUM(E$99:E140))</f>
        <v>579961.95195370354</v>
      </c>
      <c r="E141" s="377">
        <f>IF(+J96&lt;F140,J96,D141)</f>
        <v>312336.45454545453</v>
      </c>
      <c r="F141" s="55">
        <f t="shared" si="68"/>
        <v>267625.49740824901</v>
      </c>
      <c r="G141" s="55">
        <f t="shared" si="69"/>
        <v>423793.72468097624</v>
      </c>
      <c r="H141" s="379">
        <f t="shared" si="66"/>
        <v>365109.93595341226</v>
      </c>
      <c r="I141" s="398">
        <f t="shared" si="67"/>
        <v>365109.93595341226</v>
      </c>
      <c r="J141" s="54">
        <f t="shared" si="70"/>
        <v>0</v>
      </c>
      <c r="K141" s="54"/>
      <c r="L141" s="129"/>
      <c r="M141" s="54">
        <f t="shared" si="71"/>
        <v>0</v>
      </c>
      <c r="N141" s="129"/>
      <c r="O141" s="54">
        <f t="shared" si="72"/>
        <v>0</v>
      </c>
      <c r="P141" s="54">
        <f t="shared" si="73"/>
        <v>0</v>
      </c>
      <c r="Q141" s="1"/>
    </row>
    <row r="142" spans="2:17" ht="12.5">
      <c r="B142" s="7" t="str">
        <f t="shared" si="47"/>
        <v/>
      </c>
      <c r="C142" s="50">
        <f>IF(D93="","-",+C141+1)</f>
        <v>2052</v>
      </c>
      <c r="D142" s="12">
        <f>IF(F141+SUM(E$99:E141)=D$92,F141,D$92-SUM(E$99:E141))</f>
        <v>267625.49740824901</v>
      </c>
      <c r="E142" s="377">
        <f>IF(+J96&lt;F141,J96,D142)</f>
        <v>267625.49740824901</v>
      </c>
      <c r="F142" s="55">
        <f t="shared" si="68"/>
        <v>0</v>
      </c>
      <c r="G142" s="55">
        <f t="shared" si="69"/>
        <v>133812.7487041245</v>
      </c>
      <c r="H142" s="379">
        <f t="shared" si="66"/>
        <v>284288.70923659968</v>
      </c>
      <c r="I142" s="398">
        <f t="shared" si="67"/>
        <v>284288.70923659968</v>
      </c>
      <c r="J142" s="54">
        <f t="shared" si="70"/>
        <v>0</v>
      </c>
      <c r="K142" s="54"/>
      <c r="L142" s="129"/>
      <c r="M142" s="54">
        <f t="shared" si="71"/>
        <v>0</v>
      </c>
      <c r="N142" s="129"/>
      <c r="O142" s="54">
        <f t="shared" si="72"/>
        <v>0</v>
      </c>
      <c r="P142" s="54">
        <f t="shared" si="73"/>
        <v>0</v>
      </c>
      <c r="Q142" s="1"/>
    </row>
    <row r="143" spans="2:17" ht="12.5">
      <c r="B143" s="7" t="str">
        <f t="shared" si="47"/>
        <v/>
      </c>
      <c r="C143" s="50">
        <f>IF(D93="","-",+C142+1)</f>
        <v>2053</v>
      </c>
      <c r="D143" s="12">
        <f>IF(F142+SUM(E$99:E142)=D$92,F142,D$92-SUM(E$99:E142))</f>
        <v>0</v>
      </c>
      <c r="E143" s="377">
        <f>IF(+J96&lt;F142,J96,D143)</f>
        <v>0</v>
      </c>
      <c r="F143" s="55">
        <f t="shared" si="68"/>
        <v>0</v>
      </c>
      <c r="G143" s="55">
        <f t="shared" si="69"/>
        <v>0</v>
      </c>
      <c r="H143" s="379">
        <f t="shared" si="66"/>
        <v>0</v>
      </c>
      <c r="I143" s="398">
        <f t="shared" si="67"/>
        <v>0</v>
      </c>
      <c r="J143" s="54">
        <f t="shared" si="70"/>
        <v>0</v>
      </c>
      <c r="K143" s="54"/>
      <c r="L143" s="129"/>
      <c r="M143" s="54">
        <f t="shared" si="71"/>
        <v>0</v>
      </c>
      <c r="N143" s="129"/>
      <c r="O143" s="54">
        <f t="shared" si="72"/>
        <v>0</v>
      </c>
      <c r="P143" s="54">
        <f t="shared" si="73"/>
        <v>0</v>
      </c>
      <c r="Q143" s="1"/>
    </row>
    <row r="144" spans="2:17" ht="12.5">
      <c r="B144" s="7" t="str">
        <f t="shared" si="47"/>
        <v/>
      </c>
      <c r="C144" s="50">
        <f>IF(D93="","-",+C143+1)</f>
        <v>2054</v>
      </c>
      <c r="D144" s="12">
        <f>IF(F143+SUM(E$99:E143)=D$92,F143,D$92-SUM(E$99:E143))</f>
        <v>0</v>
      </c>
      <c r="E144" s="377">
        <f>IF(+J96&lt;F143,J96,D144)</f>
        <v>0</v>
      </c>
      <c r="F144" s="55">
        <f t="shared" si="68"/>
        <v>0</v>
      </c>
      <c r="G144" s="55">
        <f t="shared" si="69"/>
        <v>0</v>
      </c>
      <c r="H144" s="379">
        <f t="shared" si="66"/>
        <v>0</v>
      </c>
      <c r="I144" s="398">
        <f t="shared" si="67"/>
        <v>0</v>
      </c>
      <c r="J144" s="54">
        <f t="shared" si="70"/>
        <v>0</v>
      </c>
      <c r="K144" s="54"/>
      <c r="L144" s="129"/>
      <c r="M144" s="54">
        <f t="shared" si="71"/>
        <v>0</v>
      </c>
      <c r="N144" s="129"/>
      <c r="O144" s="54">
        <f t="shared" si="72"/>
        <v>0</v>
      </c>
      <c r="P144" s="54">
        <f t="shared" si="73"/>
        <v>0</v>
      </c>
      <c r="Q144" s="1"/>
    </row>
    <row r="145" spans="2:17" ht="12.5">
      <c r="B145" s="7" t="str">
        <f t="shared" si="47"/>
        <v/>
      </c>
      <c r="C145" s="50">
        <f>IF(D93="","-",+C144+1)</f>
        <v>2055</v>
      </c>
      <c r="D145" s="12">
        <f>IF(F144+SUM(E$99:E144)=D$92,F144,D$92-SUM(E$99:E144))</f>
        <v>0</v>
      </c>
      <c r="E145" s="377">
        <f>IF(+J96&lt;F144,J96,D145)</f>
        <v>0</v>
      </c>
      <c r="F145" s="55">
        <f t="shared" si="68"/>
        <v>0</v>
      </c>
      <c r="G145" s="55">
        <f t="shared" si="69"/>
        <v>0</v>
      </c>
      <c r="H145" s="379">
        <f t="shared" si="66"/>
        <v>0</v>
      </c>
      <c r="I145" s="398">
        <f t="shared" si="67"/>
        <v>0</v>
      </c>
      <c r="J145" s="54">
        <f t="shared" si="70"/>
        <v>0</v>
      </c>
      <c r="K145" s="54"/>
      <c r="L145" s="129"/>
      <c r="M145" s="54">
        <f t="shared" si="71"/>
        <v>0</v>
      </c>
      <c r="N145" s="129"/>
      <c r="O145" s="54">
        <f t="shared" si="72"/>
        <v>0</v>
      </c>
      <c r="P145" s="54">
        <f t="shared" si="73"/>
        <v>0</v>
      </c>
      <c r="Q145" s="1"/>
    </row>
    <row r="146" spans="2:17" ht="12.5">
      <c r="B146" s="7" t="str">
        <f t="shared" si="47"/>
        <v/>
      </c>
      <c r="C146" s="50">
        <f>IF(D93="","-",+C145+1)</f>
        <v>2056</v>
      </c>
      <c r="D146" s="12">
        <f>IF(F145+SUM(E$99:E145)=D$92,F145,D$92-SUM(E$99:E145))</f>
        <v>0</v>
      </c>
      <c r="E146" s="377">
        <f>IF(+J96&lt;F145,J96,D146)</f>
        <v>0</v>
      </c>
      <c r="F146" s="55">
        <f t="shared" si="68"/>
        <v>0</v>
      </c>
      <c r="G146" s="55">
        <f t="shared" si="69"/>
        <v>0</v>
      </c>
      <c r="H146" s="379">
        <f t="shared" si="66"/>
        <v>0</v>
      </c>
      <c r="I146" s="398">
        <f t="shared" si="67"/>
        <v>0</v>
      </c>
      <c r="J146" s="54">
        <f t="shared" si="70"/>
        <v>0</v>
      </c>
      <c r="K146" s="54"/>
      <c r="L146" s="129"/>
      <c r="M146" s="54">
        <f t="shared" si="71"/>
        <v>0</v>
      </c>
      <c r="N146" s="129"/>
      <c r="O146" s="54">
        <f t="shared" si="72"/>
        <v>0</v>
      </c>
      <c r="P146" s="54">
        <f t="shared" si="73"/>
        <v>0</v>
      </c>
      <c r="Q146" s="1"/>
    </row>
    <row r="147" spans="2:17" ht="12.5">
      <c r="B147" s="7" t="str">
        <f t="shared" si="47"/>
        <v/>
      </c>
      <c r="C147" s="50">
        <f>IF(D93="","-",+C146+1)</f>
        <v>2057</v>
      </c>
      <c r="D147" s="12">
        <f>IF(F146+SUM(E$99:E146)=D$92,F146,D$92-SUM(E$99:E146))</f>
        <v>0</v>
      </c>
      <c r="E147" s="377">
        <f>IF(+J96&lt;F146,J96,D147)</f>
        <v>0</v>
      </c>
      <c r="F147" s="55">
        <f t="shared" si="68"/>
        <v>0</v>
      </c>
      <c r="G147" s="55">
        <f t="shared" si="69"/>
        <v>0</v>
      </c>
      <c r="H147" s="379">
        <f t="shared" si="66"/>
        <v>0</v>
      </c>
      <c r="I147" s="398">
        <f t="shared" si="67"/>
        <v>0</v>
      </c>
      <c r="J147" s="54">
        <f t="shared" si="70"/>
        <v>0</v>
      </c>
      <c r="K147" s="54"/>
      <c r="L147" s="129"/>
      <c r="M147" s="54">
        <f t="shared" si="71"/>
        <v>0</v>
      </c>
      <c r="N147" s="129"/>
      <c r="O147" s="54">
        <f t="shared" si="72"/>
        <v>0</v>
      </c>
      <c r="P147" s="54">
        <f t="shared" si="73"/>
        <v>0</v>
      </c>
      <c r="Q147" s="1"/>
    </row>
    <row r="148" spans="2:17" ht="12.5">
      <c r="B148" s="7" t="str">
        <f t="shared" si="47"/>
        <v/>
      </c>
      <c r="C148" s="50">
        <f>IF(D93="","-",+C147+1)</f>
        <v>2058</v>
      </c>
      <c r="D148" s="12">
        <f>IF(F147+SUM(E$99:E147)=D$92,F147,D$92-SUM(E$99:E147))</f>
        <v>0</v>
      </c>
      <c r="E148" s="377">
        <f>IF(+J96&lt;F147,J96,D148)</f>
        <v>0</v>
      </c>
      <c r="F148" s="55">
        <f t="shared" si="68"/>
        <v>0</v>
      </c>
      <c r="G148" s="55">
        <f t="shared" si="69"/>
        <v>0</v>
      </c>
      <c r="H148" s="379">
        <f t="shared" si="66"/>
        <v>0</v>
      </c>
      <c r="I148" s="398">
        <f t="shared" si="67"/>
        <v>0</v>
      </c>
      <c r="J148" s="54">
        <f t="shared" si="70"/>
        <v>0</v>
      </c>
      <c r="K148" s="54"/>
      <c r="L148" s="129"/>
      <c r="M148" s="54">
        <f t="shared" si="71"/>
        <v>0</v>
      </c>
      <c r="N148" s="129"/>
      <c r="O148" s="54">
        <f t="shared" si="72"/>
        <v>0</v>
      </c>
      <c r="P148" s="54">
        <f t="shared" si="73"/>
        <v>0</v>
      </c>
      <c r="Q148" s="1"/>
    </row>
    <row r="149" spans="2:17" ht="12.5">
      <c r="B149" s="7" t="str">
        <f t="shared" si="47"/>
        <v/>
      </c>
      <c r="C149" s="50">
        <f>IF(D93="","-",+C148+1)</f>
        <v>2059</v>
      </c>
      <c r="D149" s="12">
        <f>IF(F148+SUM(E$99:E148)=D$92,F148,D$92-SUM(E$99:E148))</f>
        <v>0</v>
      </c>
      <c r="E149" s="377">
        <f>IF(+J96&lt;F148,J96,D149)</f>
        <v>0</v>
      </c>
      <c r="F149" s="55">
        <f t="shared" si="68"/>
        <v>0</v>
      </c>
      <c r="G149" s="55">
        <f t="shared" si="69"/>
        <v>0</v>
      </c>
      <c r="H149" s="379">
        <f t="shared" si="66"/>
        <v>0</v>
      </c>
      <c r="I149" s="398">
        <f t="shared" si="67"/>
        <v>0</v>
      </c>
      <c r="J149" s="54">
        <f t="shared" si="70"/>
        <v>0</v>
      </c>
      <c r="K149" s="54"/>
      <c r="L149" s="129"/>
      <c r="M149" s="54">
        <f t="shared" si="71"/>
        <v>0</v>
      </c>
      <c r="N149" s="129"/>
      <c r="O149" s="54">
        <f t="shared" si="72"/>
        <v>0</v>
      </c>
      <c r="P149" s="54">
        <f t="shared" si="73"/>
        <v>0</v>
      </c>
      <c r="Q149" s="1"/>
    </row>
    <row r="150" spans="2:17" ht="12.5">
      <c r="B150" s="7" t="str">
        <f t="shared" si="47"/>
        <v/>
      </c>
      <c r="C150" s="50">
        <f>IF(D93="","-",+C149+1)</f>
        <v>2060</v>
      </c>
      <c r="D150" s="12">
        <f>IF(F149+SUM(E$99:E149)=D$92,F149,D$92-SUM(E$99:E149))</f>
        <v>0</v>
      </c>
      <c r="E150" s="377">
        <f>IF(+J96&lt;F149,J96,D150)</f>
        <v>0</v>
      </c>
      <c r="F150" s="55">
        <f t="shared" si="68"/>
        <v>0</v>
      </c>
      <c r="G150" s="55">
        <f t="shared" si="69"/>
        <v>0</v>
      </c>
      <c r="H150" s="379">
        <f t="shared" si="66"/>
        <v>0</v>
      </c>
      <c r="I150" s="398">
        <f t="shared" si="67"/>
        <v>0</v>
      </c>
      <c r="J150" s="54">
        <f t="shared" si="70"/>
        <v>0</v>
      </c>
      <c r="K150" s="54"/>
      <c r="L150" s="129"/>
      <c r="M150" s="54">
        <f t="shared" si="71"/>
        <v>0</v>
      </c>
      <c r="N150" s="129"/>
      <c r="O150" s="54">
        <f t="shared" si="72"/>
        <v>0</v>
      </c>
      <c r="P150" s="54">
        <f t="shared" si="73"/>
        <v>0</v>
      </c>
      <c r="Q150" s="1"/>
    </row>
    <row r="151" spans="2:17" ht="12.5">
      <c r="B151" s="7" t="str">
        <f t="shared" si="47"/>
        <v/>
      </c>
      <c r="C151" s="50">
        <f>IF(D93="","-",+C150+1)</f>
        <v>2061</v>
      </c>
      <c r="D151" s="12">
        <f>IF(F150+SUM(E$99:E150)=D$92,F150,D$92-SUM(E$99:E150))</f>
        <v>0</v>
      </c>
      <c r="E151" s="377">
        <f>IF(+J96&lt;F150,J96,D151)</f>
        <v>0</v>
      </c>
      <c r="F151" s="55">
        <f t="shared" si="68"/>
        <v>0</v>
      </c>
      <c r="G151" s="55">
        <f t="shared" si="69"/>
        <v>0</v>
      </c>
      <c r="H151" s="379">
        <f t="shared" si="66"/>
        <v>0</v>
      </c>
      <c r="I151" s="398">
        <f t="shared" si="67"/>
        <v>0</v>
      </c>
      <c r="J151" s="54">
        <f t="shared" si="70"/>
        <v>0</v>
      </c>
      <c r="K151" s="54"/>
      <c r="L151" s="129"/>
      <c r="M151" s="54">
        <f t="shared" si="71"/>
        <v>0</v>
      </c>
      <c r="N151" s="129"/>
      <c r="O151" s="54">
        <f t="shared" si="72"/>
        <v>0</v>
      </c>
      <c r="P151" s="54">
        <f t="shared" si="73"/>
        <v>0</v>
      </c>
      <c r="Q151" s="1"/>
    </row>
    <row r="152" spans="2:17" ht="12.5">
      <c r="B152" s="7" t="str">
        <f t="shared" si="47"/>
        <v/>
      </c>
      <c r="C152" s="50">
        <f>IF(D93="","-",+C151+1)</f>
        <v>2062</v>
      </c>
      <c r="D152" s="12">
        <f>IF(F151+SUM(E$99:E151)=D$92,F151,D$92-SUM(E$99:E151))</f>
        <v>0</v>
      </c>
      <c r="E152" s="377">
        <f>IF(+J96&lt;F151,J96,D152)</f>
        <v>0</v>
      </c>
      <c r="F152" s="55">
        <f t="shared" si="68"/>
        <v>0</v>
      </c>
      <c r="G152" s="55">
        <f t="shared" si="69"/>
        <v>0</v>
      </c>
      <c r="H152" s="379">
        <f t="shared" si="66"/>
        <v>0</v>
      </c>
      <c r="I152" s="398">
        <f t="shared" si="67"/>
        <v>0</v>
      </c>
      <c r="J152" s="54">
        <f t="shared" si="70"/>
        <v>0</v>
      </c>
      <c r="K152" s="54"/>
      <c r="L152" s="129"/>
      <c r="M152" s="54">
        <f t="shared" si="71"/>
        <v>0</v>
      </c>
      <c r="N152" s="129"/>
      <c r="O152" s="54">
        <f t="shared" si="72"/>
        <v>0</v>
      </c>
      <c r="P152" s="54">
        <f t="shared" si="73"/>
        <v>0</v>
      </c>
      <c r="Q152" s="1"/>
    </row>
    <row r="153" spans="2:17" ht="12.5">
      <c r="B153" s="7" t="str">
        <f t="shared" si="47"/>
        <v/>
      </c>
      <c r="C153" s="50">
        <f>IF(D93="","-",+C152+1)</f>
        <v>2063</v>
      </c>
      <c r="D153" s="12">
        <f>IF(F152+SUM(E$99:E152)=D$92,F152,D$92-SUM(E$99:E152))</f>
        <v>0</v>
      </c>
      <c r="E153" s="377">
        <f>IF(+J96&lt;F152,J96,D153)</f>
        <v>0</v>
      </c>
      <c r="F153" s="55">
        <f t="shared" si="68"/>
        <v>0</v>
      </c>
      <c r="G153" s="55">
        <f t="shared" si="69"/>
        <v>0</v>
      </c>
      <c r="H153" s="379">
        <f t="shared" si="66"/>
        <v>0</v>
      </c>
      <c r="I153" s="398">
        <f t="shared" si="67"/>
        <v>0</v>
      </c>
      <c r="J153" s="54">
        <f t="shared" si="70"/>
        <v>0</v>
      </c>
      <c r="K153" s="54"/>
      <c r="L153" s="129"/>
      <c r="M153" s="54">
        <f t="shared" si="71"/>
        <v>0</v>
      </c>
      <c r="N153" s="129"/>
      <c r="O153" s="54">
        <f t="shared" si="72"/>
        <v>0</v>
      </c>
      <c r="P153" s="54">
        <f t="shared" si="73"/>
        <v>0</v>
      </c>
      <c r="Q153" s="1"/>
    </row>
    <row r="154" spans="2:17" ht="13" thickBot="1">
      <c r="B154" s="7" t="str">
        <f t="shared" si="47"/>
        <v/>
      </c>
      <c r="C154" s="59">
        <f>IF(D93="","-",+C153+1)</f>
        <v>2064</v>
      </c>
      <c r="D154" s="84">
        <f>IF(F153+SUM(E$99:E153)=D$92,F153,D$92-SUM(E$99:E153))</f>
        <v>0</v>
      </c>
      <c r="E154" s="380">
        <f>IF(+J96&lt;F153,J96,D154)</f>
        <v>0</v>
      </c>
      <c r="F154" s="60">
        <f t="shared" si="68"/>
        <v>0</v>
      </c>
      <c r="G154" s="60">
        <f t="shared" si="69"/>
        <v>0</v>
      </c>
      <c r="H154" s="381">
        <f t="shared" si="66"/>
        <v>0</v>
      </c>
      <c r="I154" s="399">
        <f t="shared" si="67"/>
        <v>0</v>
      </c>
      <c r="J154" s="64">
        <f t="shared" si="70"/>
        <v>0</v>
      </c>
      <c r="K154" s="54"/>
      <c r="L154" s="130"/>
      <c r="M154" s="64">
        <f t="shared" si="71"/>
        <v>0</v>
      </c>
      <c r="N154" s="130"/>
      <c r="O154" s="64">
        <f t="shared" si="72"/>
        <v>0</v>
      </c>
      <c r="P154" s="64">
        <f t="shared" si="73"/>
        <v>0</v>
      </c>
      <c r="Q154" s="1"/>
    </row>
    <row r="155" spans="2:17" ht="12.5">
      <c r="C155" s="12" t="s">
        <v>78</v>
      </c>
      <c r="D155" s="292"/>
      <c r="E155" s="292">
        <f>SUM(E99:E154)</f>
        <v>13742804.000000006</v>
      </c>
      <c r="F155" s="292"/>
      <c r="G155" s="292"/>
      <c r="H155" s="292">
        <f>SUM(H99:H154)</f>
        <v>51277558.564670615</v>
      </c>
      <c r="I155" s="292">
        <f>SUM(I99:I154)</f>
        <v>51277558.564670615</v>
      </c>
      <c r="J155" s="292">
        <f>SUM(J99:J154)</f>
        <v>0</v>
      </c>
      <c r="K155" s="292"/>
      <c r="L155" s="292"/>
      <c r="M155" s="292"/>
      <c r="N155" s="292"/>
      <c r="O155" s="292"/>
      <c r="P155" s="1"/>
      <c r="Q155" s="1"/>
    </row>
    <row r="156" spans="2:17" ht="12.5"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  <c r="Q157" s="1"/>
    </row>
    <row r="158" spans="2:17" ht="12.5"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51" priority="1" stopIfTrue="1" operator="equal">
      <formula>$I$10</formula>
    </cfRule>
  </conditionalFormatting>
  <conditionalFormatting sqref="C99:C154">
    <cfRule type="cellIs" dxfId="15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106"/>
  <dimension ref="A1:P162"/>
  <sheetViews>
    <sheetView topLeftCell="A7" zoomScaleNormal="100" zoomScaleSheetLayoutView="80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57 of 77</v>
      </c>
    </row>
    <row r="2" spans="1:16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/>
      <c r="P3" s="97">
        <v>1</v>
      </c>
    </row>
    <row r="4" spans="1:16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6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142599.55712344224</v>
      </c>
      <c r="P5" s="1"/>
    </row>
    <row r="6" spans="1:16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142599.55712344224</v>
      </c>
      <c r="O6" s="1"/>
      <c r="P6" s="1"/>
    </row>
    <row r="7" spans="1:16" ht="13.5" thickBot="1">
      <c r="C7" s="25" t="s">
        <v>48</v>
      </c>
      <c r="D7" s="90" t="s">
        <v>359</v>
      </c>
      <c r="E7" s="1"/>
      <c r="F7" s="1"/>
      <c r="G7" s="1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360</v>
      </c>
      <c r="E9" s="435" t="s">
        <v>402</v>
      </c>
      <c r="F9" s="31"/>
      <c r="G9" s="461" t="s">
        <v>571</v>
      </c>
      <c r="H9" s="31"/>
      <c r="I9" s="32"/>
      <c r="J9" s="33"/>
      <c r="P9" s="1"/>
    </row>
    <row r="10" spans="1:16" ht="13">
      <c r="C10" s="34" t="s">
        <v>51</v>
      </c>
      <c r="D10" s="362">
        <v>1231360.51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6" ht="12.5">
      <c r="C11" s="34" t="s">
        <v>54</v>
      </c>
      <c r="D11" s="37">
        <v>2016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2">
        <v>4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30033.183170731707</v>
      </c>
      <c r="J14" s="292"/>
      <c r="K14" s="292"/>
      <c r="L14" s="292"/>
      <c r="M14" s="292"/>
      <c r="N14" s="292"/>
      <c r="O14" s="1"/>
      <c r="P14" s="1"/>
    </row>
    <row r="15" spans="1:16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42" t="s">
        <v>68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2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2016</v>
      </c>
      <c r="D17" s="430">
        <v>1140472</v>
      </c>
      <c r="E17" s="429">
        <v>13577.047619047618</v>
      </c>
      <c r="F17" s="430">
        <v>1126894.9523809524</v>
      </c>
      <c r="G17" s="429">
        <v>160163.51487370714</v>
      </c>
      <c r="H17" s="437">
        <v>160163.51487370714</v>
      </c>
      <c r="I17" s="52">
        <f t="shared" ref="I17:I72" si="0">H17-G17</f>
        <v>0</v>
      </c>
      <c r="J17" s="52"/>
      <c r="K17" s="112">
        <f t="shared" ref="K17:K22" si="1">+G17</f>
        <v>160163.51487370714</v>
      </c>
      <c r="L17" s="53">
        <f t="shared" ref="L17:L72" si="2">IF(K17&lt;&gt;0,+G17-K17,0)</f>
        <v>0</v>
      </c>
      <c r="M17" s="112">
        <f t="shared" ref="M17:M22" si="3">+H17</f>
        <v>160163.51487370714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2017</v>
      </c>
      <c r="D18" s="147">
        <v>1217280.9523809524</v>
      </c>
      <c r="E18" s="450">
        <v>28624.60465116279</v>
      </c>
      <c r="F18" s="147">
        <v>1188656.3477297896</v>
      </c>
      <c r="G18" s="445">
        <v>177663.43856764107</v>
      </c>
      <c r="H18" s="451">
        <v>177663.43856764107</v>
      </c>
      <c r="I18" s="52">
        <f t="shared" si="0"/>
        <v>0</v>
      </c>
      <c r="J18" s="52"/>
      <c r="K18" s="113">
        <f t="shared" si="1"/>
        <v>177663.43856764107</v>
      </c>
      <c r="L18" s="54">
        <f t="shared" ref="L18:L23" si="6">IF(K18&lt;&gt;0,+G18-K18,0)</f>
        <v>0</v>
      </c>
      <c r="M18" s="113">
        <f t="shared" si="3"/>
        <v>177663.43856764107</v>
      </c>
      <c r="N18" s="54">
        <f>IF(M18&lt;&gt;0,+H18-M18,0)</f>
        <v>0</v>
      </c>
      <c r="O18" s="54">
        <f>+N18-L18</f>
        <v>0</v>
      </c>
      <c r="P18" s="1"/>
    </row>
    <row r="19" spans="2:16" ht="12.5">
      <c r="B19" s="7" t="str">
        <f>IF(D19=F18,"","IU")</f>
        <v/>
      </c>
      <c r="C19" s="50">
        <f>IF(D11="","-",+C18+1)</f>
        <v>2018</v>
      </c>
      <c r="D19" s="147">
        <v>1188656.3477297896</v>
      </c>
      <c r="E19" s="450">
        <v>30020.926829268294</v>
      </c>
      <c r="F19" s="147">
        <v>1158635.4209005213</v>
      </c>
      <c r="G19" s="445">
        <v>179184.3929571631</v>
      </c>
      <c r="H19" s="451">
        <v>179184.3929571631</v>
      </c>
      <c r="I19" s="52">
        <f t="shared" si="0"/>
        <v>0</v>
      </c>
      <c r="J19" s="52"/>
      <c r="K19" s="113">
        <f t="shared" si="1"/>
        <v>179184.3929571631</v>
      </c>
      <c r="L19" s="54">
        <f t="shared" si="6"/>
        <v>0</v>
      </c>
      <c r="M19" s="113">
        <f t="shared" si="3"/>
        <v>179184.3929571631</v>
      </c>
      <c r="N19" s="54">
        <f>IF(M19&lt;&gt;0,+H19-M19,0)</f>
        <v>0</v>
      </c>
      <c r="O19" s="54">
        <f>+N19-L19</f>
        <v>0</v>
      </c>
      <c r="P19" s="1"/>
    </row>
    <row r="20" spans="2:16" ht="12.5">
      <c r="B20" s="7" t="str">
        <f t="shared" ref="B20:B72" si="7">IF(D20=F19,"","IU")</f>
        <v/>
      </c>
      <c r="C20" s="50">
        <f>IF(D11="","-",+C19+1)</f>
        <v>2019</v>
      </c>
      <c r="D20" s="147">
        <v>1158635.4209005213</v>
      </c>
      <c r="E20" s="450">
        <v>30020.926829268294</v>
      </c>
      <c r="F20" s="147">
        <v>1128614.4940712531</v>
      </c>
      <c r="G20" s="445">
        <v>175368.91031280605</v>
      </c>
      <c r="H20" s="451">
        <v>175368.91031280605</v>
      </c>
      <c r="I20" s="52">
        <f t="shared" si="0"/>
        <v>0</v>
      </c>
      <c r="J20" s="52"/>
      <c r="K20" s="113">
        <f t="shared" si="1"/>
        <v>175368.91031280605</v>
      </c>
      <c r="L20" s="54">
        <f t="shared" si="6"/>
        <v>0</v>
      </c>
      <c r="M20" s="113">
        <f t="shared" si="3"/>
        <v>175368.91031280605</v>
      </c>
      <c r="N20" s="54">
        <f t="shared" si="4"/>
        <v>0</v>
      </c>
      <c r="O20" s="54">
        <f t="shared" si="5"/>
        <v>0</v>
      </c>
      <c r="P20" s="1"/>
    </row>
    <row r="21" spans="2:16" ht="12.5">
      <c r="B21" s="7" t="str">
        <f t="shared" si="7"/>
        <v/>
      </c>
      <c r="C21" s="50">
        <f>IF(D11="","-",+C20+1)</f>
        <v>2020</v>
      </c>
      <c r="D21" s="147">
        <v>1128614.4940712531</v>
      </c>
      <c r="E21" s="450">
        <v>30020.926829268294</v>
      </c>
      <c r="F21" s="147">
        <v>1098593.5672419849</v>
      </c>
      <c r="G21" s="445">
        <v>143982.10231573079</v>
      </c>
      <c r="H21" s="451">
        <v>143982.10231573079</v>
      </c>
      <c r="I21" s="52">
        <f t="shared" si="0"/>
        <v>0</v>
      </c>
      <c r="J21" s="52"/>
      <c r="K21" s="113">
        <f t="shared" si="1"/>
        <v>143982.10231573079</v>
      </c>
      <c r="L21" s="54">
        <f t="shared" si="6"/>
        <v>0</v>
      </c>
      <c r="M21" s="113">
        <f t="shared" si="3"/>
        <v>143982.10231573079</v>
      </c>
      <c r="N21" s="54">
        <f t="shared" si="4"/>
        <v>0</v>
      </c>
      <c r="O21" s="54">
        <f t="shared" si="5"/>
        <v>0</v>
      </c>
      <c r="P21" s="1"/>
    </row>
    <row r="22" spans="2:16" ht="12.5">
      <c r="B22" s="7" t="str">
        <f t="shared" si="7"/>
        <v>IU</v>
      </c>
      <c r="C22" s="50">
        <f>IF(D11="","-",+C21+1)</f>
        <v>2021</v>
      </c>
      <c r="D22" s="147">
        <v>1100492.8894200902</v>
      </c>
      <c r="E22" s="450">
        <v>29318.119047619046</v>
      </c>
      <c r="F22" s="147">
        <v>1071174.7703724713</v>
      </c>
      <c r="G22" s="445">
        <v>144421.44017766218</v>
      </c>
      <c r="H22" s="451">
        <v>144421.44017766218</v>
      </c>
      <c r="I22" s="52">
        <f t="shared" si="0"/>
        <v>0</v>
      </c>
      <c r="J22" s="52"/>
      <c r="K22" s="113">
        <f t="shared" si="1"/>
        <v>144421.44017766218</v>
      </c>
      <c r="L22" s="54">
        <f t="shared" si="6"/>
        <v>0</v>
      </c>
      <c r="M22" s="113">
        <f t="shared" si="3"/>
        <v>144421.44017766218</v>
      </c>
      <c r="N22" s="54">
        <f t="shared" si="4"/>
        <v>0</v>
      </c>
      <c r="O22" s="54">
        <f t="shared" si="5"/>
        <v>0</v>
      </c>
      <c r="P22" s="1"/>
    </row>
    <row r="23" spans="2:16" ht="12.5">
      <c r="B23" s="7" t="str">
        <f t="shared" si="7"/>
        <v>IU</v>
      </c>
      <c r="C23" s="50">
        <f>IF(D11="","-",+C22+1)</f>
        <v>2022</v>
      </c>
      <c r="D23" s="147">
        <v>1069778.4481943657</v>
      </c>
      <c r="E23" s="450">
        <v>29318.119047619046</v>
      </c>
      <c r="F23" s="147">
        <v>1040460.3291467467</v>
      </c>
      <c r="G23" s="445">
        <v>147960.06581049709</v>
      </c>
      <c r="H23" s="451">
        <v>147960.06581049709</v>
      </c>
      <c r="I23" s="52">
        <f t="shared" si="0"/>
        <v>0</v>
      </c>
      <c r="J23" s="52"/>
      <c r="K23" s="113">
        <f t="shared" ref="K23" si="8">+G23</f>
        <v>147960.06581049709</v>
      </c>
      <c r="L23" s="54">
        <f t="shared" si="6"/>
        <v>0</v>
      </c>
      <c r="M23" s="113">
        <f t="shared" ref="M23" si="9">+H23</f>
        <v>147960.06581049709</v>
      </c>
      <c r="N23" s="54">
        <f t="shared" si="4"/>
        <v>0</v>
      </c>
      <c r="O23" s="54">
        <f t="shared" si="5"/>
        <v>0</v>
      </c>
      <c r="P23" s="1"/>
    </row>
    <row r="24" spans="2:16" ht="12.5">
      <c r="B24" s="7" t="str">
        <f t="shared" si="7"/>
        <v>IU</v>
      </c>
      <c r="C24" s="50">
        <f>IF(D11="","-",+C23+1)</f>
        <v>2023</v>
      </c>
      <c r="D24" s="147">
        <v>1040459.8391467466</v>
      </c>
      <c r="E24" s="450">
        <v>29318.10738095238</v>
      </c>
      <c r="F24" s="147">
        <v>1011141.7317657942</v>
      </c>
      <c r="G24" s="445">
        <v>158904.22571462151</v>
      </c>
      <c r="H24" s="451">
        <v>158904.22571462151</v>
      </c>
      <c r="I24" s="52">
        <f t="shared" si="0"/>
        <v>0</v>
      </c>
      <c r="J24" s="52"/>
      <c r="K24" s="113">
        <f t="shared" ref="K24" si="10">+G24</f>
        <v>158904.22571462151</v>
      </c>
      <c r="L24" s="54">
        <f t="shared" ref="L24" si="11">IF(K24&lt;&gt;0,+G24-K24,0)</f>
        <v>0</v>
      </c>
      <c r="M24" s="113">
        <f t="shared" ref="M24" si="12">+H24</f>
        <v>158904.22571462151</v>
      </c>
      <c r="N24" s="54">
        <f t="shared" ref="N24" si="13">IF(M24&lt;&gt;0,+H24-M24,0)</f>
        <v>0</v>
      </c>
      <c r="O24" s="54">
        <f t="shared" ref="O24" si="14">+N24-L24</f>
        <v>0</v>
      </c>
      <c r="P24" s="1"/>
    </row>
    <row r="25" spans="2:16" ht="12.5">
      <c r="B25" s="7" t="str">
        <f t="shared" si="7"/>
        <v/>
      </c>
      <c r="C25" s="460">
        <f>IF(D11="","-",+C24+1)</f>
        <v>2024</v>
      </c>
      <c r="D25" s="147">
        <v>1011141.7317657942</v>
      </c>
      <c r="E25" s="450">
        <v>27985.466136363637</v>
      </c>
      <c r="F25" s="147">
        <v>983156.26562943053</v>
      </c>
      <c r="G25" s="445">
        <v>147171.82578238277</v>
      </c>
      <c r="H25" s="451">
        <v>147171.82578238277</v>
      </c>
      <c r="I25" s="52">
        <f t="shared" si="0"/>
        <v>0</v>
      </c>
      <c r="J25" s="52"/>
      <c r="K25" s="113">
        <f t="shared" ref="K25" si="15">+G25</f>
        <v>147171.82578238277</v>
      </c>
      <c r="L25" s="54">
        <f t="shared" ref="L25" si="16">IF(K25&lt;&gt;0,+G25-K25,0)</f>
        <v>0</v>
      </c>
      <c r="M25" s="113">
        <f t="shared" ref="M25" si="17">+H25</f>
        <v>147171.82578238277</v>
      </c>
      <c r="N25" s="54">
        <f t="shared" ref="N25" si="18">IF(M25&lt;&gt;0,+H25-M25,0)</f>
        <v>0</v>
      </c>
      <c r="O25" s="54">
        <f t="shared" ref="O25" si="19">+N25-L25</f>
        <v>0</v>
      </c>
      <c r="P25" s="1"/>
    </row>
    <row r="26" spans="2:16" ht="13">
      <c r="B26" s="7" t="str">
        <f t="shared" si="7"/>
        <v/>
      </c>
      <c r="C26" s="459">
        <f>IF(D11="","-",+C25+1)</f>
        <v>2025</v>
      </c>
      <c r="D26" s="147">
        <v>983156.26562943053</v>
      </c>
      <c r="E26" s="450">
        <v>28636.290930232557</v>
      </c>
      <c r="F26" s="147">
        <v>954519.97469919804</v>
      </c>
      <c r="G26" s="445">
        <v>144631.57983311178</v>
      </c>
      <c r="H26" s="451">
        <v>144631.57983311178</v>
      </c>
      <c r="I26" s="52">
        <f t="shared" si="0"/>
        <v>0</v>
      </c>
      <c r="J26" s="52"/>
      <c r="K26" s="113">
        <f t="shared" ref="K26" si="20">+G26</f>
        <v>144631.57983311178</v>
      </c>
      <c r="L26" s="54">
        <f t="shared" ref="L26" si="21">IF(K26&lt;&gt;0,+G26-K26,0)</f>
        <v>0</v>
      </c>
      <c r="M26" s="113">
        <f t="shared" ref="M26" si="22">+H26</f>
        <v>144631.57983311178</v>
      </c>
      <c r="N26" s="54">
        <f t="shared" ref="N26" si="23">IF(M26&lt;&gt;0,+H26-M26,0)</f>
        <v>0</v>
      </c>
      <c r="O26" s="54">
        <f t="shared" ref="O26" si="24">+N26-L26</f>
        <v>0</v>
      </c>
      <c r="P26" s="1"/>
    </row>
    <row r="27" spans="2:16" ht="12.5">
      <c r="B27" s="7" t="str">
        <f t="shared" si="7"/>
        <v/>
      </c>
      <c r="C27" s="50">
        <f>IF(D11="","-",+C26+1)</f>
        <v>2026</v>
      </c>
      <c r="D27" s="55">
        <f>IF(F26+SUM(E$17:E26)=D$10,F26,D$10-SUM(E$17:E26))</f>
        <v>954519.97469919804</v>
      </c>
      <c r="E27" s="377">
        <f>IF(+I14&lt;F26,I14,D27)</f>
        <v>30033.183170731707</v>
      </c>
      <c r="F27" s="55">
        <f t="shared" ref="F27:F72" si="25">+D27-E27</f>
        <v>924486.79152846627</v>
      </c>
      <c r="G27" s="378">
        <f t="shared" ref="G27:G49" si="26">+I$12*((D27+F27)/2)+E27</f>
        <v>142599.55712344224</v>
      </c>
      <c r="H27" s="363">
        <f t="shared" ref="H27:H49" si="27">+I$13*((D27+F27)/2)+E27</f>
        <v>142599.55712344224</v>
      </c>
      <c r="I27" s="52">
        <f t="shared" si="0"/>
        <v>0</v>
      </c>
      <c r="J27" s="52"/>
      <c r="K27" s="129"/>
      <c r="L27" s="54">
        <f t="shared" si="2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7"/>
        <v/>
      </c>
      <c r="C28" s="50">
        <f>IF(D11="","-",+C27+1)</f>
        <v>2027</v>
      </c>
      <c r="D28" s="55">
        <f>IF(F27+SUM(E$17:E27)=D$10,F27,D$10-SUM(E$17:E27))</f>
        <v>924486.79152846627</v>
      </c>
      <c r="E28" s="377">
        <f>IF(+I14&lt;F27,I14,D28)</f>
        <v>30033.183170731707</v>
      </c>
      <c r="F28" s="55">
        <f t="shared" si="25"/>
        <v>894453.60835773451</v>
      </c>
      <c r="G28" s="378">
        <f t="shared" si="26"/>
        <v>139001.13843911354</v>
      </c>
      <c r="H28" s="363">
        <f t="shared" si="27"/>
        <v>139001.13843911354</v>
      </c>
      <c r="I28" s="52">
        <f t="shared" si="0"/>
        <v>0</v>
      </c>
      <c r="J28" s="52"/>
      <c r="K28" s="129"/>
      <c r="L28" s="54">
        <f t="shared" si="2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7"/>
        <v/>
      </c>
      <c r="C29" s="50">
        <f>IF(D11="","-",+C28+1)</f>
        <v>2028</v>
      </c>
      <c r="D29" s="55">
        <f>IF(F28+SUM(E$17:E28)=D$10,F28,D$10-SUM(E$17:E28))</f>
        <v>894453.60835773451</v>
      </c>
      <c r="E29" s="377">
        <f>IF(+I14&lt;F28,I14,D29)</f>
        <v>30033.183170731707</v>
      </c>
      <c r="F29" s="55">
        <f t="shared" si="25"/>
        <v>864420.42518700275</v>
      </c>
      <c r="G29" s="378">
        <f t="shared" si="26"/>
        <v>135402.71975478483</v>
      </c>
      <c r="H29" s="363">
        <f t="shared" si="27"/>
        <v>135402.71975478483</v>
      </c>
      <c r="I29" s="52">
        <f t="shared" si="0"/>
        <v>0</v>
      </c>
      <c r="J29" s="52"/>
      <c r="K29" s="129"/>
      <c r="L29" s="54">
        <f t="shared" si="2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7"/>
        <v/>
      </c>
      <c r="C30" s="50">
        <f>IF(D11="","-",+C29+1)</f>
        <v>2029</v>
      </c>
      <c r="D30" s="55">
        <f>IF(F29+SUM(E$17:E29)=D$10,F29,D$10-SUM(E$17:E29))</f>
        <v>864420.42518700275</v>
      </c>
      <c r="E30" s="377">
        <f>IF(+I14&lt;F29,I14,D30)</f>
        <v>30033.183170731707</v>
      </c>
      <c r="F30" s="55">
        <f t="shared" si="25"/>
        <v>834387.24201627099</v>
      </c>
      <c r="G30" s="378">
        <f t="shared" si="26"/>
        <v>131804.3010704561</v>
      </c>
      <c r="H30" s="363">
        <f t="shared" si="27"/>
        <v>131804.3010704561</v>
      </c>
      <c r="I30" s="52">
        <f t="shared" si="0"/>
        <v>0</v>
      </c>
      <c r="J30" s="52"/>
      <c r="K30" s="129"/>
      <c r="L30" s="54">
        <f t="shared" si="2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7"/>
        <v/>
      </c>
      <c r="C31" s="50">
        <f>IF(D11="","-",+C30+1)</f>
        <v>2030</v>
      </c>
      <c r="D31" s="55">
        <f>IF(F30+SUM(E$17:E30)=D$10,F30,D$10-SUM(E$17:E30))</f>
        <v>834387.24201627099</v>
      </c>
      <c r="E31" s="377">
        <f>IF(+I14&lt;F30,I14,D31)</f>
        <v>30033.183170731707</v>
      </c>
      <c r="F31" s="55">
        <f t="shared" si="25"/>
        <v>804354.05884553923</v>
      </c>
      <c r="G31" s="378">
        <f t="shared" si="26"/>
        <v>128205.88238612741</v>
      </c>
      <c r="H31" s="363">
        <f t="shared" si="27"/>
        <v>128205.88238612741</v>
      </c>
      <c r="I31" s="52">
        <f t="shared" si="0"/>
        <v>0</v>
      </c>
      <c r="J31" s="52"/>
      <c r="K31" s="129"/>
      <c r="L31" s="54">
        <f t="shared" si="2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7"/>
        <v/>
      </c>
      <c r="C32" s="50">
        <f>IF(D11="","-",+C31+1)</f>
        <v>2031</v>
      </c>
      <c r="D32" s="55">
        <f>IF(F31+SUM(E$17:E31)=D$10,F31,D$10-SUM(E$17:E31))</f>
        <v>804354.05884553923</v>
      </c>
      <c r="E32" s="377">
        <f>IF(+I14&lt;F31,I14,D32)</f>
        <v>30033.183170731707</v>
      </c>
      <c r="F32" s="55">
        <f t="shared" si="25"/>
        <v>774320.87567480747</v>
      </c>
      <c r="G32" s="378">
        <f t="shared" si="26"/>
        <v>124607.4637017987</v>
      </c>
      <c r="H32" s="363">
        <f t="shared" si="27"/>
        <v>124607.4637017987</v>
      </c>
      <c r="I32" s="52">
        <f t="shared" si="0"/>
        <v>0</v>
      </c>
      <c r="J32" s="52"/>
      <c r="K32" s="129"/>
      <c r="L32" s="54">
        <f t="shared" si="2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7"/>
        <v/>
      </c>
      <c r="C33" s="50">
        <f>IF(D11="","-",+C32+1)</f>
        <v>2032</v>
      </c>
      <c r="D33" s="55">
        <f>IF(F32+SUM(E$17:E32)=D$10,F32,D$10-SUM(E$17:E32))</f>
        <v>774320.87567480747</v>
      </c>
      <c r="E33" s="377">
        <f>IF(+I14&lt;F32,I14,D33)</f>
        <v>30033.183170731707</v>
      </c>
      <c r="F33" s="55">
        <f t="shared" si="25"/>
        <v>744287.69250407571</v>
      </c>
      <c r="G33" s="378">
        <f t="shared" si="26"/>
        <v>121009.04501747001</v>
      </c>
      <c r="H33" s="363">
        <f t="shared" si="27"/>
        <v>121009.04501747001</v>
      </c>
      <c r="I33" s="52">
        <f t="shared" si="0"/>
        <v>0</v>
      </c>
      <c r="J33" s="52"/>
      <c r="K33" s="129"/>
      <c r="L33" s="54">
        <f t="shared" si="2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7"/>
        <v/>
      </c>
      <c r="C34" s="50">
        <f>IF(D11="","-",+C33+1)</f>
        <v>2033</v>
      </c>
      <c r="D34" s="55">
        <f>IF(F33+SUM(E$17:E33)=D$10,F33,D$10-SUM(E$17:E33))</f>
        <v>744287.69250407571</v>
      </c>
      <c r="E34" s="377">
        <f>IF(+I14&lt;F33,I14,D34)</f>
        <v>30033.183170731707</v>
      </c>
      <c r="F34" s="55">
        <f t="shared" si="25"/>
        <v>714254.50933334394</v>
      </c>
      <c r="G34" s="378">
        <f t="shared" si="26"/>
        <v>117410.62633314129</v>
      </c>
      <c r="H34" s="363">
        <f t="shared" si="27"/>
        <v>117410.62633314129</v>
      </c>
      <c r="I34" s="52">
        <f t="shared" si="0"/>
        <v>0</v>
      </c>
      <c r="J34" s="52"/>
      <c r="K34" s="129"/>
      <c r="L34" s="54">
        <f t="shared" si="2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7"/>
        <v/>
      </c>
      <c r="C35" s="50">
        <f>IF(D11="","-",+C34+1)</f>
        <v>2034</v>
      </c>
      <c r="D35" s="55">
        <f>IF(F34+SUM(E$17:E34)=D$10,F34,D$10-SUM(E$17:E34))</f>
        <v>714254.50933334394</v>
      </c>
      <c r="E35" s="377">
        <f>IF(+I14&lt;F34,I14,D35)</f>
        <v>30033.183170731707</v>
      </c>
      <c r="F35" s="55">
        <f t="shared" si="25"/>
        <v>684221.32616261218</v>
      </c>
      <c r="G35" s="378">
        <f t="shared" si="26"/>
        <v>113812.20764881259</v>
      </c>
      <c r="H35" s="363">
        <f t="shared" si="27"/>
        <v>113812.20764881259</v>
      </c>
      <c r="I35" s="52">
        <f t="shared" si="0"/>
        <v>0</v>
      </c>
      <c r="J35" s="52"/>
      <c r="K35" s="129"/>
      <c r="L35" s="54">
        <f t="shared" si="2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7"/>
        <v/>
      </c>
      <c r="C36" s="50">
        <f>IF(D11="","-",+C35+1)</f>
        <v>2035</v>
      </c>
      <c r="D36" s="55">
        <f>IF(F35+SUM(E$17:E35)=D$10,F35,D$10-SUM(E$17:E35))</f>
        <v>684221.32616261218</v>
      </c>
      <c r="E36" s="377">
        <f>IF(+I14&lt;F35,I14,D36)</f>
        <v>30033.183170731707</v>
      </c>
      <c r="F36" s="55">
        <f t="shared" si="25"/>
        <v>654188.14299188042</v>
      </c>
      <c r="G36" s="378">
        <f t="shared" si="26"/>
        <v>110213.78896448387</v>
      </c>
      <c r="H36" s="363">
        <f t="shared" si="27"/>
        <v>110213.78896448387</v>
      </c>
      <c r="I36" s="52">
        <f t="shared" si="0"/>
        <v>0</v>
      </c>
      <c r="J36" s="52"/>
      <c r="K36" s="129"/>
      <c r="L36" s="54">
        <f t="shared" si="2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7"/>
        <v/>
      </c>
      <c r="C37" s="50">
        <f>IF(D11="","-",+C36+1)</f>
        <v>2036</v>
      </c>
      <c r="D37" s="55">
        <f>IF(F36+SUM(E$17:E36)=D$10,F36,D$10-SUM(E$17:E36))</f>
        <v>654188.14299188042</v>
      </c>
      <c r="E37" s="377">
        <f>IF(+I14&lt;F36,I14,D37)</f>
        <v>30033.183170731707</v>
      </c>
      <c r="F37" s="55">
        <f t="shared" si="25"/>
        <v>624154.95982114866</v>
      </c>
      <c r="G37" s="378">
        <f t="shared" si="26"/>
        <v>106615.37028015518</v>
      </c>
      <c r="H37" s="363">
        <f t="shared" si="27"/>
        <v>106615.37028015518</v>
      </c>
      <c r="I37" s="52">
        <f t="shared" si="0"/>
        <v>0</v>
      </c>
      <c r="J37" s="52"/>
      <c r="K37" s="129"/>
      <c r="L37" s="54">
        <f t="shared" si="2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7"/>
        <v/>
      </c>
      <c r="C38" s="50">
        <f>IF(D11="","-",+C37+1)</f>
        <v>2037</v>
      </c>
      <c r="D38" s="55">
        <f>IF(F37+SUM(E$17:E37)=D$10,F37,D$10-SUM(E$17:E37))</f>
        <v>624154.95982114866</v>
      </c>
      <c r="E38" s="377">
        <f>IF(+I14&lt;F37,I14,D38)</f>
        <v>30033.183170731707</v>
      </c>
      <c r="F38" s="55">
        <f t="shared" si="25"/>
        <v>594121.7766504169</v>
      </c>
      <c r="G38" s="378">
        <f t="shared" si="26"/>
        <v>103016.95159582647</v>
      </c>
      <c r="H38" s="363">
        <f t="shared" si="27"/>
        <v>103016.95159582647</v>
      </c>
      <c r="I38" s="52">
        <f t="shared" si="0"/>
        <v>0</v>
      </c>
      <c r="J38" s="52"/>
      <c r="K38" s="129"/>
      <c r="L38" s="54">
        <f t="shared" si="2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7"/>
        <v/>
      </c>
      <c r="C39" s="50">
        <f>IF(D11="","-",+C38+1)</f>
        <v>2038</v>
      </c>
      <c r="D39" s="55">
        <f>IF(F38+SUM(E$17:E38)=D$10,F38,D$10-SUM(E$17:E38))</f>
        <v>594121.7766504169</v>
      </c>
      <c r="E39" s="377">
        <f>IF(+I14&lt;F38,I14,D39)</f>
        <v>30033.183170731707</v>
      </c>
      <c r="F39" s="55">
        <f t="shared" si="25"/>
        <v>564088.59347968514</v>
      </c>
      <c r="G39" s="378">
        <f t="shared" si="26"/>
        <v>99418.532911497765</v>
      </c>
      <c r="H39" s="363">
        <f t="shared" si="27"/>
        <v>99418.532911497765</v>
      </c>
      <c r="I39" s="52">
        <f t="shared" si="0"/>
        <v>0</v>
      </c>
      <c r="J39" s="52"/>
      <c r="K39" s="129"/>
      <c r="L39" s="54">
        <f t="shared" si="2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7"/>
        <v/>
      </c>
      <c r="C40" s="50">
        <f>IF(D11="","-",+C39+1)</f>
        <v>2039</v>
      </c>
      <c r="D40" s="55">
        <f>IF(F39+SUM(E$17:E39)=D$10,F39,D$10-SUM(E$17:E39))</f>
        <v>564088.59347968514</v>
      </c>
      <c r="E40" s="377">
        <f>IF(+I14&lt;F39,I14,D40)</f>
        <v>30033.183170731707</v>
      </c>
      <c r="F40" s="55">
        <f t="shared" si="25"/>
        <v>534055.41030895337</v>
      </c>
      <c r="G40" s="378">
        <f t="shared" si="26"/>
        <v>95820.114227169048</v>
      </c>
      <c r="H40" s="363">
        <f t="shared" si="27"/>
        <v>95820.114227169048</v>
      </c>
      <c r="I40" s="52">
        <f t="shared" si="0"/>
        <v>0</v>
      </c>
      <c r="J40" s="52"/>
      <c r="K40" s="129"/>
      <c r="L40" s="54">
        <f t="shared" si="2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7"/>
        <v/>
      </c>
      <c r="C41" s="50">
        <f>IF(D11="","-",+C40+1)</f>
        <v>2040</v>
      </c>
      <c r="D41" s="55">
        <f>IF(F40+SUM(E$17:E40)=D$10,F40,D$10-SUM(E$17:E40))</f>
        <v>534055.41030895337</v>
      </c>
      <c r="E41" s="377">
        <f>IF(+I14&lt;F40,I14,D41)</f>
        <v>30033.183170731707</v>
      </c>
      <c r="F41" s="55">
        <f t="shared" si="25"/>
        <v>504022.22713822167</v>
      </c>
      <c r="G41" s="378">
        <f t="shared" si="26"/>
        <v>92221.69554284036</v>
      </c>
      <c r="H41" s="363">
        <f t="shared" si="27"/>
        <v>92221.69554284036</v>
      </c>
      <c r="I41" s="52">
        <f t="shared" si="0"/>
        <v>0</v>
      </c>
      <c r="J41" s="52"/>
      <c r="K41" s="129"/>
      <c r="L41" s="54">
        <f t="shared" si="2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7"/>
        <v/>
      </c>
      <c r="C42" s="50">
        <f>IF(D11="","-",+C41+1)</f>
        <v>2041</v>
      </c>
      <c r="D42" s="55">
        <f>IF(F41+SUM(E$17:E41)=D$10,F41,D$10-SUM(E$17:E41))</f>
        <v>504022.22713822167</v>
      </c>
      <c r="E42" s="377">
        <f>IF(+I14&lt;F41,I14,D42)</f>
        <v>30033.183170731707</v>
      </c>
      <c r="F42" s="55">
        <f t="shared" si="25"/>
        <v>473989.04396748997</v>
      </c>
      <c r="G42" s="378">
        <f t="shared" si="26"/>
        <v>88623.276858511657</v>
      </c>
      <c r="H42" s="363">
        <f t="shared" si="27"/>
        <v>88623.276858511657</v>
      </c>
      <c r="I42" s="52">
        <f t="shared" si="0"/>
        <v>0</v>
      </c>
      <c r="J42" s="52"/>
      <c r="K42" s="129"/>
      <c r="L42" s="54">
        <f t="shared" si="2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7"/>
        <v/>
      </c>
      <c r="C43" s="50">
        <f>IF(D11="","-",+C42+1)</f>
        <v>2042</v>
      </c>
      <c r="D43" s="55">
        <f>IF(F42+SUM(E$17:E42)=D$10,F42,D$10-SUM(E$17:E42))</f>
        <v>473989.04396748997</v>
      </c>
      <c r="E43" s="377">
        <f>IF(+I14&lt;F42,I14,D43)</f>
        <v>30033.183170731707</v>
      </c>
      <c r="F43" s="55">
        <f t="shared" si="25"/>
        <v>443955.86079675826</v>
      </c>
      <c r="G43" s="378">
        <f t="shared" si="26"/>
        <v>85024.858174182969</v>
      </c>
      <c r="H43" s="363">
        <f t="shared" si="27"/>
        <v>85024.858174182969</v>
      </c>
      <c r="I43" s="52">
        <f t="shared" si="0"/>
        <v>0</v>
      </c>
      <c r="J43" s="52"/>
      <c r="K43" s="129"/>
      <c r="L43" s="54">
        <f t="shared" si="2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7"/>
        <v/>
      </c>
      <c r="C44" s="50">
        <f>IF(D11="","-",+C43+1)</f>
        <v>2043</v>
      </c>
      <c r="D44" s="55">
        <f>IF(F43+SUM(E$17:E43)=D$10,F43,D$10-SUM(E$17:E43))</f>
        <v>443955.86079675826</v>
      </c>
      <c r="E44" s="377">
        <f>IF(+I14&lt;F43,I14,D44)</f>
        <v>30033.183170731707</v>
      </c>
      <c r="F44" s="55">
        <f t="shared" si="25"/>
        <v>413922.67762602656</v>
      </c>
      <c r="G44" s="378">
        <f t="shared" si="26"/>
        <v>81426.439489854252</v>
      </c>
      <c r="H44" s="363">
        <f t="shared" si="27"/>
        <v>81426.439489854252</v>
      </c>
      <c r="I44" s="52">
        <f t="shared" si="0"/>
        <v>0</v>
      </c>
      <c r="J44" s="52"/>
      <c r="K44" s="129"/>
      <c r="L44" s="54">
        <f t="shared" si="2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7"/>
        <v/>
      </c>
      <c r="C45" s="50">
        <f>IF(D11="","-",+C44+1)</f>
        <v>2044</v>
      </c>
      <c r="D45" s="55">
        <f>IF(F44+SUM(E$17:E44)=D$10,F44,D$10-SUM(E$17:E44))</f>
        <v>413922.67762602656</v>
      </c>
      <c r="E45" s="377">
        <f>IF(+I14&lt;F44,I14,D45)</f>
        <v>30033.183170731707</v>
      </c>
      <c r="F45" s="55">
        <f t="shared" si="25"/>
        <v>383889.49445529486</v>
      </c>
      <c r="G45" s="378">
        <f t="shared" si="26"/>
        <v>77828.020805525564</v>
      </c>
      <c r="H45" s="363">
        <f t="shared" si="27"/>
        <v>77828.020805525564</v>
      </c>
      <c r="I45" s="52">
        <f t="shared" si="0"/>
        <v>0</v>
      </c>
      <c r="J45" s="52"/>
      <c r="K45" s="129"/>
      <c r="L45" s="54">
        <f t="shared" si="2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7"/>
        <v/>
      </c>
      <c r="C46" s="50">
        <f>IF(D11="","-",+C45+1)</f>
        <v>2045</v>
      </c>
      <c r="D46" s="55">
        <f>IF(F45+SUM(E$17:E45)=D$10,F45,D$10-SUM(E$17:E45))</f>
        <v>383889.49445529486</v>
      </c>
      <c r="E46" s="377">
        <f>IF(+I14&lt;F45,I14,D46)</f>
        <v>30033.183170731707</v>
      </c>
      <c r="F46" s="55">
        <f t="shared" si="25"/>
        <v>353856.31128456315</v>
      </c>
      <c r="G46" s="378">
        <f t="shared" si="26"/>
        <v>74229.602121196862</v>
      </c>
      <c r="H46" s="363">
        <f t="shared" si="27"/>
        <v>74229.602121196862</v>
      </c>
      <c r="I46" s="52">
        <f t="shared" si="0"/>
        <v>0</v>
      </c>
      <c r="J46" s="52"/>
      <c r="K46" s="129"/>
      <c r="L46" s="54">
        <f t="shared" si="2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7"/>
        <v/>
      </c>
      <c r="C47" s="50">
        <f>IF(D11="","-",+C46+1)</f>
        <v>2046</v>
      </c>
      <c r="D47" s="55">
        <f>IF(F46+SUM(E$17:E46)=D$10,F46,D$10-SUM(E$17:E46))</f>
        <v>353856.31128456315</v>
      </c>
      <c r="E47" s="377">
        <f>IF(+I14&lt;F46,I14,D47)</f>
        <v>30033.183170731707</v>
      </c>
      <c r="F47" s="55">
        <f t="shared" si="25"/>
        <v>323823.12811383145</v>
      </c>
      <c r="G47" s="378">
        <f t="shared" si="26"/>
        <v>70631.183436868174</v>
      </c>
      <c r="H47" s="363">
        <f t="shared" si="27"/>
        <v>70631.183436868174</v>
      </c>
      <c r="I47" s="52">
        <f t="shared" si="0"/>
        <v>0</v>
      </c>
      <c r="J47" s="52"/>
      <c r="K47" s="129"/>
      <c r="L47" s="54">
        <f t="shared" si="2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7"/>
        <v/>
      </c>
      <c r="C48" s="50">
        <f>IF(D11="","-",+C47+1)</f>
        <v>2047</v>
      </c>
      <c r="D48" s="55">
        <f>IF(F47+SUM(E$17:E47)=D$10,F47,D$10-SUM(E$17:E47))</f>
        <v>323823.12811383145</v>
      </c>
      <c r="E48" s="377">
        <f>IF(+I14&lt;F47,I14,D48)</f>
        <v>30033.183170731707</v>
      </c>
      <c r="F48" s="55">
        <f t="shared" si="25"/>
        <v>293789.94494309975</v>
      </c>
      <c r="G48" s="378">
        <f t="shared" si="26"/>
        <v>67032.764752539457</v>
      </c>
      <c r="H48" s="363">
        <f t="shared" si="27"/>
        <v>67032.764752539457</v>
      </c>
      <c r="I48" s="52">
        <f t="shared" si="0"/>
        <v>0</v>
      </c>
      <c r="J48" s="52"/>
      <c r="K48" s="129"/>
      <c r="L48" s="54">
        <f t="shared" si="2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 ht="12.5">
      <c r="B49" s="7" t="str">
        <f t="shared" si="7"/>
        <v/>
      </c>
      <c r="C49" s="50">
        <f>IF(D11="","-",+C48+1)</f>
        <v>2048</v>
      </c>
      <c r="D49" s="55">
        <f>IF(F48+SUM(E$17:E48)=D$10,F48,D$10-SUM(E$17:E48))</f>
        <v>293789.94494309975</v>
      </c>
      <c r="E49" s="377">
        <f>IF(+I14&lt;F48,I14,D49)</f>
        <v>30033.183170731707</v>
      </c>
      <c r="F49" s="55">
        <f t="shared" si="25"/>
        <v>263756.76177236805</v>
      </c>
      <c r="G49" s="378">
        <f t="shared" si="26"/>
        <v>63434.346068210769</v>
      </c>
      <c r="H49" s="363">
        <f t="shared" si="27"/>
        <v>63434.346068210769</v>
      </c>
      <c r="I49" s="52">
        <f t="shared" si="0"/>
        <v>0</v>
      </c>
      <c r="J49" s="52"/>
      <c r="K49" s="129"/>
      <c r="L49" s="54">
        <f t="shared" si="2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 ht="12.5">
      <c r="B50" s="7" t="str">
        <f t="shared" si="7"/>
        <v/>
      </c>
      <c r="C50" s="50">
        <f>IF(D11="","-",+C49+1)</f>
        <v>2049</v>
      </c>
      <c r="D50" s="55">
        <f>IF(F49+SUM(E$17:E49)=D$10,F49,D$10-SUM(E$17:E49))</f>
        <v>263756.76177236805</v>
      </c>
      <c r="E50" s="377">
        <f>IF(+I14&lt;F49,I14,D50)</f>
        <v>30033.183170731707</v>
      </c>
      <c r="F50" s="55">
        <f t="shared" si="25"/>
        <v>233723.57860163634</v>
      </c>
      <c r="G50" s="378">
        <f t="shared" ref="G50:G72" si="28">+I$12*((D50+F50)/2)+E50</f>
        <v>59835.927383882066</v>
      </c>
      <c r="H50" s="363">
        <f t="shared" ref="H50:H72" si="29">+I$13*((D50+F50)/2)+E50</f>
        <v>59835.927383882066</v>
      </c>
      <c r="I50" s="52">
        <f t="shared" si="0"/>
        <v>0</v>
      </c>
      <c r="J50" s="52"/>
      <c r="K50" s="129"/>
      <c r="L50" s="54">
        <f t="shared" si="2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 ht="12.5">
      <c r="B51" s="7" t="str">
        <f t="shared" si="7"/>
        <v/>
      </c>
      <c r="C51" s="50">
        <f>IF(D11="","-",+C50+1)</f>
        <v>2050</v>
      </c>
      <c r="D51" s="55">
        <f>IF(F50+SUM(E$17:E50)=D$10,F50,D$10-SUM(E$17:E50))</f>
        <v>233723.57860163634</v>
      </c>
      <c r="E51" s="377">
        <f>IF(+I14&lt;F50,I14,D51)</f>
        <v>30033.183170731707</v>
      </c>
      <c r="F51" s="55">
        <f t="shared" si="25"/>
        <v>203690.39543090464</v>
      </c>
      <c r="G51" s="378">
        <f t="shared" si="28"/>
        <v>56237.508699553364</v>
      </c>
      <c r="H51" s="363">
        <f t="shared" si="29"/>
        <v>56237.508699553364</v>
      </c>
      <c r="I51" s="52">
        <f t="shared" si="0"/>
        <v>0</v>
      </c>
      <c r="J51" s="52"/>
      <c r="K51" s="129"/>
      <c r="L51" s="54">
        <f t="shared" si="2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 ht="12.5">
      <c r="B52" s="7" t="str">
        <f t="shared" si="7"/>
        <v/>
      </c>
      <c r="C52" s="50">
        <f>IF(D11="","-",+C51+1)</f>
        <v>2051</v>
      </c>
      <c r="D52" s="55">
        <f>IF(F51+SUM(E$17:E51)=D$10,F51,D$10-SUM(E$17:E51))</f>
        <v>203690.39543090464</v>
      </c>
      <c r="E52" s="377">
        <f>IF(+I14&lt;F51,I14,D52)</f>
        <v>30033.183170731707</v>
      </c>
      <c r="F52" s="55">
        <f t="shared" si="25"/>
        <v>173657.21226017294</v>
      </c>
      <c r="G52" s="378">
        <f t="shared" si="28"/>
        <v>52639.090015224669</v>
      </c>
      <c r="H52" s="363">
        <f t="shared" si="29"/>
        <v>52639.090015224669</v>
      </c>
      <c r="I52" s="52">
        <f t="shared" si="0"/>
        <v>0</v>
      </c>
      <c r="J52" s="52"/>
      <c r="K52" s="129"/>
      <c r="L52" s="54">
        <f t="shared" si="2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 ht="12.5">
      <c r="B53" s="7" t="str">
        <f t="shared" si="7"/>
        <v/>
      </c>
      <c r="C53" s="50">
        <f>IF(D11="","-",+C52+1)</f>
        <v>2052</v>
      </c>
      <c r="D53" s="55">
        <f>IF(F52+SUM(E$17:E52)=D$10,F52,D$10-SUM(E$17:E52))</f>
        <v>173657.21226017294</v>
      </c>
      <c r="E53" s="377">
        <f>IF(+I14&lt;F52,I14,D53)</f>
        <v>30033.183170731707</v>
      </c>
      <c r="F53" s="55">
        <f t="shared" si="25"/>
        <v>143624.02908944123</v>
      </c>
      <c r="G53" s="378">
        <f t="shared" si="28"/>
        <v>49040.671330895973</v>
      </c>
      <c r="H53" s="363">
        <f t="shared" si="29"/>
        <v>49040.671330895973</v>
      </c>
      <c r="I53" s="52">
        <f t="shared" si="0"/>
        <v>0</v>
      </c>
      <c r="J53" s="52"/>
      <c r="K53" s="129"/>
      <c r="L53" s="54">
        <f t="shared" si="2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 ht="12.5">
      <c r="B54" s="7" t="str">
        <f t="shared" si="7"/>
        <v/>
      </c>
      <c r="C54" s="50">
        <f>IF(D11="","-",+C53+1)</f>
        <v>2053</v>
      </c>
      <c r="D54" s="55">
        <f>IF(F53+SUM(E$17:E53)=D$10,F53,D$10-SUM(E$17:E53))</f>
        <v>143624.02908944123</v>
      </c>
      <c r="E54" s="377">
        <f>IF(+I14&lt;F53,I14,D54)</f>
        <v>30033.183170731707</v>
      </c>
      <c r="F54" s="55">
        <f t="shared" si="25"/>
        <v>113590.84591870953</v>
      </c>
      <c r="G54" s="378">
        <f t="shared" si="28"/>
        <v>45442.252646567271</v>
      </c>
      <c r="H54" s="363">
        <f t="shared" si="29"/>
        <v>45442.252646567271</v>
      </c>
      <c r="I54" s="52">
        <f t="shared" si="0"/>
        <v>0</v>
      </c>
      <c r="J54" s="52"/>
      <c r="K54" s="129"/>
      <c r="L54" s="54">
        <f t="shared" si="2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 ht="12.5">
      <c r="B55" s="7" t="str">
        <f t="shared" si="7"/>
        <v/>
      </c>
      <c r="C55" s="50">
        <f>IF(D11="","-",+C54+1)</f>
        <v>2054</v>
      </c>
      <c r="D55" s="55">
        <f>IF(F54+SUM(E$17:E54)=D$10,F54,D$10-SUM(E$17:E54))</f>
        <v>113590.84591870953</v>
      </c>
      <c r="E55" s="377">
        <f>IF(+I14&lt;F54,I14,D55)</f>
        <v>30033.183170731707</v>
      </c>
      <c r="F55" s="55">
        <f t="shared" si="25"/>
        <v>83557.662747977825</v>
      </c>
      <c r="G55" s="378">
        <f t="shared" si="28"/>
        <v>41843.833962238576</v>
      </c>
      <c r="H55" s="363">
        <f t="shared" si="29"/>
        <v>41843.833962238576</v>
      </c>
      <c r="I55" s="52">
        <f t="shared" si="0"/>
        <v>0</v>
      </c>
      <c r="J55" s="52"/>
      <c r="K55" s="129"/>
      <c r="L55" s="54">
        <f t="shared" si="2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 ht="12.5">
      <c r="B56" s="7" t="str">
        <f t="shared" si="7"/>
        <v/>
      </c>
      <c r="C56" s="50">
        <f>IF(D11="","-",+C55+1)</f>
        <v>2055</v>
      </c>
      <c r="D56" s="55">
        <f>IF(F55+SUM(E$17:E55)=D$10,F55,D$10-SUM(E$17:E55))</f>
        <v>83557.662747977825</v>
      </c>
      <c r="E56" s="377">
        <f>IF(+I14&lt;F55,I14,D56)</f>
        <v>30033.183170731707</v>
      </c>
      <c r="F56" s="55">
        <f t="shared" si="25"/>
        <v>53524.479577246122</v>
      </c>
      <c r="G56" s="378">
        <f t="shared" si="28"/>
        <v>38245.415277909873</v>
      </c>
      <c r="H56" s="363">
        <f t="shared" si="29"/>
        <v>38245.415277909873</v>
      </c>
      <c r="I56" s="52">
        <f t="shared" si="0"/>
        <v>0</v>
      </c>
      <c r="J56" s="52"/>
      <c r="K56" s="129"/>
      <c r="L56" s="54">
        <f t="shared" si="2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 ht="12.5">
      <c r="B57" s="7" t="str">
        <f t="shared" si="7"/>
        <v/>
      </c>
      <c r="C57" s="50">
        <f>IF(D11="","-",+C56+1)</f>
        <v>2056</v>
      </c>
      <c r="D57" s="55">
        <f>IF(F56+SUM(E$17:E56)=D$10,F56,D$10-SUM(E$17:E56))</f>
        <v>53524.479577246122</v>
      </c>
      <c r="E57" s="377">
        <f>IF(+I14&lt;F56,I14,D57)</f>
        <v>30033.183170731707</v>
      </c>
      <c r="F57" s="55">
        <f t="shared" si="25"/>
        <v>23491.296406514415</v>
      </c>
      <c r="G57" s="378">
        <f t="shared" si="28"/>
        <v>34646.996593581178</v>
      </c>
      <c r="H57" s="363">
        <f t="shared" si="29"/>
        <v>34646.996593581178</v>
      </c>
      <c r="I57" s="52">
        <f t="shared" si="0"/>
        <v>0</v>
      </c>
      <c r="J57" s="52"/>
      <c r="K57" s="129"/>
      <c r="L57" s="54">
        <f t="shared" si="2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 ht="12.5">
      <c r="B58" s="7" t="str">
        <f t="shared" si="7"/>
        <v/>
      </c>
      <c r="C58" s="50">
        <f>IF(D11="","-",+C57+1)</f>
        <v>2057</v>
      </c>
      <c r="D58" s="55">
        <f>IF(F57+SUM(E$17:E57)=D$10,F57,D$10-SUM(E$17:E57))</f>
        <v>23491.296406514415</v>
      </c>
      <c r="E58" s="377">
        <f>IF(+I14&lt;F57,I14,D58)</f>
        <v>23491.296406514415</v>
      </c>
      <c r="F58" s="55">
        <f t="shared" si="25"/>
        <v>0</v>
      </c>
      <c r="G58" s="378">
        <f t="shared" si="28"/>
        <v>24898.598446856973</v>
      </c>
      <c r="H58" s="363">
        <f t="shared" si="29"/>
        <v>24898.598446856973</v>
      </c>
      <c r="I58" s="52">
        <f t="shared" si="0"/>
        <v>0</v>
      </c>
      <c r="J58" s="52"/>
      <c r="K58" s="129"/>
      <c r="L58" s="54">
        <f t="shared" si="2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 ht="12.5">
      <c r="B59" s="7" t="str">
        <f t="shared" si="7"/>
        <v/>
      </c>
      <c r="C59" s="50">
        <f>IF(D11="","-",+C58+1)</f>
        <v>2058</v>
      </c>
      <c r="D59" s="55">
        <f>IF(F58+SUM(E$17:E58)=D$10,F58,D$10-SUM(E$17:E58))</f>
        <v>0</v>
      </c>
      <c r="E59" s="377">
        <f>IF(+I14&lt;F58,I14,D59)</f>
        <v>0</v>
      </c>
      <c r="F59" s="55">
        <f t="shared" si="25"/>
        <v>0</v>
      </c>
      <c r="G59" s="378">
        <f t="shared" si="28"/>
        <v>0</v>
      </c>
      <c r="H59" s="363">
        <f t="shared" si="29"/>
        <v>0</v>
      </c>
      <c r="I59" s="52">
        <f t="shared" si="0"/>
        <v>0</v>
      </c>
      <c r="J59" s="52"/>
      <c r="K59" s="129"/>
      <c r="L59" s="54">
        <f t="shared" si="2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 ht="12.5">
      <c r="B60" s="7" t="str">
        <f t="shared" si="7"/>
        <v/>
      </c>
      <c r="C60" s="50">
        <f>IF(D11="","-",+C59+1)</f>
        <v>2059</v>
      </c>
      <c r="D60" s="55">
        <f>IF(F59+SUM(E$17:E59)=D$10,F59,D$10-SUM(E$17:E59))</f>
        <v>0</v>
      </c>
      <c r="E60" s="377">
        <f>IF(+I14&lt;F59,I14,D60)</f>
        <v>0</v>
      </c>
      <c r="F60" s="55">
        <f t="shared" si="25"/>
        <v>0</v>
      </c>
      <c r="G60" s="378">
        <f t="shared" si="28"/>
        <v>0</v>
      </c>
      <c r="H60" s="363">
        <f t="shared" si="29"/>
        <v>0</v>
      </c>
      <c r="I60" s="52">
        <f t="shared" si="0"/>
        <v>0</v>
      </c>
      <c r="J60" s="52"/>
      <c r="K60" s="129"/>
      <c r="L60" s="54">
        <f t="shared" si="2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 ht="12.5">
      <c r="B61" s="7" t="str">
        <f t="shared" si="7"/>
        <v/>
      </c>
      <c r="C61" s="50">
        <f>IF(D11="","-",+C60+1)</f>
        <v>2060</v>
      </c>
      <c r="D61" s="55">
        <f>IF(F60+SUM(E$17:E60)=D$10,F60,D$10-SUM(E$17:E60))</f>
        <v>0</v>
      </c>
      <c r="E61" s="377">
        <f>IF(+I14&lt;F60,I14,D61)</f>
        <v>0</v>
      </c>
      <c r="F61" s="55">
        <f t="shared" si="25"/>
        <v>0</v>
      </c>
      <c r="G61" s="379">
        <f t="shared" si="28"/>
        <v>0</v>
      </c>
      <c r="H61" s="363">
        <f t="shared" si="29"/>
        <v>0</v>
      </c>
      <c r="I61" s="52">
        <f t="shared" si="0"/>
        <v>0</v>
      </c>
      <c r="J61" s="52"/>
      <c r="K61" s="129"/>
      <c r="L61" s="54">
        <f t="shared" si="2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 ht="12.5">
      <c r="B62" s="7" t="str">
        <f t="shared" si="7"/>
        <v/>
      </c>
      <c r="C62" s="50">
        <f>IF(D11="","-",+C61+1)</f>
        <v>2061</v>
      </c>
      <c r="D62" s="55">
        <f>IF(F61+SUM(E$17:E61)=D$10,F61,D$10-SUM(E$17:E61))</f>
        <v>0</v>
      </c>
      <c r="E62" s="377">
        <f>IF(+I14&lt;F61,I14,D62)</f>
        <v>0</v>
      </c>
      <c r="F62" s="55">
        <f t="shared" si="25"/>
        <v>0</v>
      </c>
      <c r="G62" s="379">
        <f t="shared" si="28"/>
        <v>0</v>
      </c>
      <c r="H62" s="363">
        <f t="shared" si="29"/>
        <v>0</v>
      </c>
      <c r="I62" s="52">
        <f t="shared" si="0"/>
        <v>0</v>
      </c>
      <c r="J62" s="52"/>
      <c r="K62" s="129"/>
      <c r="L62" s="54">
        <f t="shared" si="2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 ht="12.5">
      <c r="B63" s="7" t="str">
        <f t="shared" si="7"/>
        <v/>
      </c>
      <c r="C63" s="50">
        <f>IF(D11="","-",+C62+1)</f>
        <v>2062</v>
      </c>
      <c r="D63" s="55">
        <f>IF(F62+SUM(E$17:E62)=D$10,F62,D$10-SUM(E$17:E62))</f>
        <v>0</v>
      </c>
      <c r="E63" s="377">
        <f>IF(+I14&lt;F62,I14,D63)</f>
        <v>0</v>
      </c>
      <c r="F63" s="55">
        <f t="shared" si="25"/>
        <v>0</v>
      </c>
      <c r="G63" s="379">
        <f t="shared" si="28"/>
        <v>0</v>
      </c>
      <c r="H63" s="363">
        <f t="shared" si="29"/>
        <v>0</v>
      </c>
      <c r="I63" s="52">
        <f t="shared" si="0"/>
        <v>0</v>
      </c>
      <c r="J63" s="52"/>
      <c r="K63" s="129"/>
      <c r="L63" s="54">
        <f t="shared" si="2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 ht="12.5">
      <c r="B64" s="7" t="str">
        <f t="shared" si="7"/>
        <v/>
      </c>
      <c r="C64" s="50">
        <f>IF(D11="","-",+C63+1)</f>
        <v>2063</v>
      </c>
      <c r="D64" s="55">
        <f>IF(F63+SUM(E$17:E63)=D$10,F63,D$10-SUM(E$17:E63))</f>
        <v>0</v>
      </c>
      <c r="E64" s="377">
        <f>IF(+I14&lt;F63,I14,D64)</f>
        <v>0</v>
      </c>
      <c r="F64" s="55">
        <f t="shared" si="25"/>
        <v>0</v>
      </c>
      <c r="G64" s="379">
        <f t="shared" si="28"/>
        <v>0</v>
      </c>
      <c r="H64" s="363">
        <f t="shared" si="29"/>
        <v>0</v>
      </c>
      <c r="I64" s="52">
        <f t="shared" si="0"/>
        <v>0</v>
      </c>
      <c r="J64" s="52"/>
      <c r="K64" s="129"/>
      <c r="L64" s="54">
        <f t="shared" si="2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 ht="12.5">
      <c r="B65" s="7" t="str">
        <f t="shared" si="7"/>
        <v/>
      </c>
      <c r="C65" s="50">
        <f>IF(D11="","-",+C64+1)</f>
        <v>2064</v>
      </c>
      <c r="D65" s="55">
        <f>IF(F64+SUM(E$17:E64)=D$10,F64,D$10-SUM(E$17:E64))</f>
        <v>0</v>
      </c>
      <c r="E65" s="377">
        <f>IF(+I14&lt;F64,I14,D65)</f>
        <v>0</v>
      </c>
      <c r="F65" s="55">
        <f t="shared" si="25"/>
        <v>0</v>
      </c>
      <c r="G65" s="379">
        <f t="shared" si="28"/>
        <v>0</v>
      </c>
      <c r="H65" s="363">
        <f t="shared" si="29"/>
        <v>0</v>
      </c>
      <c r="I65" s="52">
        <f t="shared" si="0"/>
        <v>0</v>
      </c>
      <c r="J65" s="52"/>
      <c r="K65" s="129"/>
      <c r="L65" s="54">
        <f t="shared" si="2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 ht="12.5">
      <c r="B66" s="7" t="str">
        <f t="shared" si="7"/>
        <v/>
      </c>
      <c r="C66" s="50">
        <f>IF(D11="","-",+C65+1)</f>
        <v>2065</v>
      </c>
      <c r="D66" s="55">
        <f>IF(F65+SUM(E$17:E65)=D$10,F65,D$10-SUM(E$17:E65))</f>
        <v>0</v>
      </c>
      <c r="E66" s="377">
        <f>IF(+I14&lt;F65,I14,D66)</f>
        <v>0</v>
      </c>
      <c r="F66" s="55">
        <f t="shared" si="25"/>
        <v>0</v>
      </c>
      <c r="G66" s="379">
        <f t="shared" si="28"/>
        <v>0</v>
      </c>
      <c r="H66" s="363">
        <f t="shared" si="29"/>
        <v>0</v>
      </c>
      <c r="I66" s="52">
        <f t="shared" si="0"/>
        <v>0</v>
      </c>
      <c r="J66" s="52"/>
      <c r="K66" s="129"/>
      <c r="L66" s="54">
        <f t="shared" si="2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 ht="12.5">
      <c r="B67" s="7" t="str">
        <f t="shared" si="7"/>
        <v/>
      </c>
      <c r="C67" s="50">
        <f>IF(D11="","-",+C66+1)</f>
        <v>2066</v>
      </c>
      <c r="D67" s="55">
        <f>IF(F66+SUM(E$17:E66)=D$10,F66,D$10-SUM(E$17:E66))</f>
        <v>0</v>
      </c>
      <c r="E67" s="377">
        <f>IF(+I14&lt;F66,I14,D67)</f>
        <v>0</v>
      </c>
      <c r="F67" s="55">
        <f t="shared" si="25"/>
        <v>0</v>
      </c>
      <c r="G67" s="379">
        <f t="shared" si="28"/>
        <v>0</v>
      </c>
      <c r="H67" s="363">
        <f t="shared" si="29"/>
        <v>0</v>
      </c>
      <c r="I67" s="52">
        <f t="shared" si="0"/>
        <v>0</v>
      </c>
      <c r="J67" s="52"/>
      <c r="K67" s="129"/>
      <c r="L67" s="54">
        <f t="shared" si="2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 ht="12.5">
      <c r="B68" s="7" t="str">
        <f t="shared" si="7"/>
        <v/>
      </c>
      <c r="C68" s="50">
        <f>IF(D11="","-",+C67+1)</f>
        <v>2067</v>
      </c>
      <c r="D68" s="55">
        <f>IF(F67+SUM(E$17:E67)=D$10,F67,D$10-SUM(E$17:E67))</f>
        <v>0</v>
      </c>
      <c r="E68" s="377">
        <f>IF(+I14&lt;F67,I14,D68)</f>
        <v>0</v>
      </c>
      <c r="F68" s="55">
        <f t="shared" si="25"/>
        <v>0</v>
      </c>
      <c r="G68" s="379">
        <f t="shared" si="28"/>
        <v>0</v>
      </c>
      <c r="H68" s="363">
        <f t="shared" si="29"/>
        <v>0</v>
      </c>
      <c r="I68" s="52">
        <f t="shared" si="0"/>
        <v>0</v>
      </c>
      <c r="J68" s="52"/>
      <c r="K68" s="129"/>
      <c r="L68" s="54">
        <f t="shared" si="2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 ht="12.5">
      <c r="B69" s="7" t="str">
        <f t="shared" si="7"/>
        <v/>
      </c>
      <c r="C69" s="50">
        <f>IF(D11="","-",+C68+1)</f>
        <v>2068</v>
      </c>
      <c r="D69" s="55">
        <f>IF(F68+SUM(E$17:E68)=D$10,F68,D$10-SUM(E$17:E68))</f>
        <v>0</v>
      </c>
      <c r="E69" s="377">
        <f>IF(+I14&lt;F68,I14,D69)</f>
        <v>0</v>
      </c>
      <c r="F69" s="55">
        <f t="shared" si="25"/>
        <v>0</v>
      </c>
      <c r="G69" s="379">
        <f t="shared" si="28"/>
        <v>0</v>
      </c>
      <c r="H69" s="363">
        <f t="shared" si="29"/>
        <v>0</v>
      </c>
      <c r="I69" s="52">
        <f t="shared" si="0"/>
        <v>0</v>
      </c>
      <c r="J69" s="52"/>
      <c r="K69" s="129"/>
      <c r="L69" s="54">
        <f t="shared" si="2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 ht="12.5">
      <c r="B70" s="7" t="str">
        <f t="shared" si="7"/>
        <v/>
      </c>
      <c r="C70" s="50">
        <f>IF(D11="","-",+C69+1)</f>
        <v>2069</v>
      </c>
      <c r="D70" s="55">
        <f>IF(F69+SUM(E$17:E69)=D$10,F69,D$10-SUM(E$17:E69))</f>
        <v>0</v>
      </c>
      <c r="E70" s="377">
        <f>IF(+I14&lt;F69,I14,D70)</f>
        <v>0</v>
      </c>
      <c r="F70" s="55">
        <f t="shared" si="25"/>
        <v>0</v>
      </c>
      <c r="G70" s="379">
        <f t="shared" si="28"/>
        <v>0</v>
      </c>
      <c r="H70" s="363">
        <f t="shared" si="29"/>
        <v>0</v>
      </c>
      <c r="I70" s="52">
        <f t="shared" si="0"/>
        <v>0</v>
      </c>
      <c r="J70" s="52"/>
      <c r="K70" s="129"/>
      <c r="L70" s="54">
        <f t="shared" si="2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 ht="12.5">
      <c r="B71" s="7" t="str">
        <f t="shared" si="7"/>
        <v/>
      </c>
      <c r="C71" s="50">
        <f>IF(D11="","-",+C70+1)</f>
        <v>2070</v>
      </c>
      <c r="D71" s="55">
        <f>IF(F70+SUM(E$17:E70)=D$10,F70,D$10-SUM(E$17:E70))</f>
        <v>0</v>
      </c>
      <c r="E71" s="377">
        <f>IF(+I14&lt;F70,I14,D71)</f>
        <v>0</v>
      </c>
      <c r="F71" s="55">
        <f t="shared" si="25"/>
        <v>0</v>
      </c>
      <c r="G71" s="379">
        <f t="shared" si="28"/>
        <v>0</v>
      </c>
      <c r="H71" s="363">
        <f t="shared" si="29"/>
        <v>0</v>
      </c>
      <c r="I71" s="52">
        <f t="shared" si="0"/>
        <v>0</v>
      </c>
      <c r="J71" s="52"/>
      <c r="K71" s="129"/>
      <c r="L71" s="54">
        <f t="shared" si="2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" thickBot="1">
      <c r="B72" s="7" t="str">
        <f t="shared" si="7"/>
        <v/>
      </c>
      <c r="C72" s="59">
        <f>IF(D11="","-",+C71+1)</f>
        <v>2071</v>
      </c>
      <c r="D72" s="60">
        <f>IF(F71+SUM(E$17:E71)=D$10,F71,D$10-SUM(E$17:E71))</f>
        <v>0</v>
      </c>
      <c r="E72" s="380">
        <f>IF(+I14&lt;F71,I14,D72)</f>
        <v>0</v>
      </c>
      <c r="F72" s="60">
        <f t="shared" si="25"/>
        <v>0</v>
      </c>
      <c r="G72" s="381">
        <f t="shared" si="28"/>
        <v>0</v>
      </c>
      <c r="H72" s="361">
        <f t="shared" si="29"/>
        <v>0</v>
      </c>
      <c r="I72" s="63">
        <f t="shared" si="0"/>
        <v>0</v>
      </c>
      <c r="J72" s="52"/>
      <c r="K72" s="130"/>
      <c r="L72" s="64">
        <f t="shared" si="2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 ht="12.5">
      <c r="C73" s="12" t="s">
        <v>78</v>
      </c>
      <c r="D73" s="292"/>
      <c r="E73" s="292">
        <f>SUM(E17:E72)</f>
        <v>1231360.51</v>
      </c>
      <c r="F73" s="292"/>
      <c r="G73" s="292">
        <f>SUM(G17:G72)</f>
        <v>4351671.6774060428</v>
      </c>
      <c r="H73" s="292">
        <f>SUM(H17:H72)</f>
        <v>4351671.6774060428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2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2:16" ht="13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57 of 77</v>
      </c>
    </row>
    <row r="84" spans="1:16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</row>
    <row r="86" spans="1:16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147171.82578238277</v>
      </c>
      <c r="N87" s="386">
        <f>IF(J92&lt;D11,0,VLOOKUP(J92,C17:O72,11))</f>
        <v>147171.82578238277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151809.20727350918</v>
      </c>
      <c r="N88" s="389">
        <f>IF(J92&lt;D11,0,VLOOKUP(J92,C99:P154,7))</f>
        <v>151809.20727350918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Winnsboro 138 kw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4637.3814911264053</v>
      </c>
      <c r="N89" s="391">
        <f>+N88-N87</f>
        <v>4637.3814911264053</v>
      </c>
      <c r="O89" s="392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</row>
    <row r="91" spans="1:16" ht="13.5" thickBot="1">
      <c r="C91" s="75" t="s">
        <v>85</v>
      </c>
      <c r="D91" s="91" t="str">
        <f>+D9</f>
        <v>TP2013122</v>
      </c>
      <c r="E91" s="76"/>
      <c r="F91" s="76"/>
      <c r="G91" s="76"/>
      <c r="H91" s="76"/>
      <c r="I91" s="76"/>
      <c r="J91" s="76"/>
    </row>
    <row r="92" spans="1:16" ht="13">
      <c r="C92" s="34" t="s">
        <v>51</v>
      </c>
      <c r="D92" s="362">
        <v>1231361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</row>
    <row r="93" spans="1:16" ht="12.5">
      <c r="C93" s="34" t="s">
        <v>54</v>
      </c>
      <c r="D93" s="88">
        <f>IF(D11=I10,"",D11)</f>
        <v>2016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3">
        <f>IF(D11=I10,"",D12)</f>
        <v>4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27985.477272727272</v>
      </c>
      <c r="K96" s="292"/>
      <c r="L96" s="292"/>
      <c r="M96" s="292"/>
      <c r="N96" s="292"/>
      <c r="O96" s="292"/>
      <c r="P96" s="1"/>
    </row>
    <row r="97" spans="1:16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4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</row>
    <row r="99" spans="1:16" ht="12.5">
      <c r="C99" s="50">
        <f>IF(D93= "","-",D93)</f>
        <v>2016</v>
      </c>
      <c r="D99" s="145">
        <v>0</v>
      </c>
      <c r="E99" s="445">
        <v>19083.069767441859</v>
      </c>
      <c r="F99" s="147">
        <v>1211774.9302325582</v>
      </c>
      <c r="G99" s="446">
        <v>605887.46511627908</v>
      </c>
      <c r="H99" s="447">
        <v>96000.47636801879</v>
      </c>
      <c r="I99" s="448">
        <v>96000.47636801879</v>
      </c>
      <c r="J99" s="54">
        <f t="shared" ref="J99:J130" si="30">+I99-H99</f>
        <v>0</v>
      </c>
      <c r="K99" s="54"/>
      <c r="L99" s="112">
        <f t="shared" ref="L99:L104" si="31">+H99</f>
        <v>96000.47636801879</v>
      </c>
      <c r="M99" s="53">
        <f t="shared" ref="M99:M130" si="32">IF(L99&lt;&gt;0,+H99-L99,0)</f>
        <v>0</v>
      </c>
      <c r="N99" s="112">
        <f t="shared" ref="N99:N104" si="33">+I99</f>
        <v>96000.47636801879</v>
      </c>
      <c r="O99" s="53">
        <f t="shared" ref="O99:O130" si="34">IF(N99&lt;&gt;0,+I99-N99,0)</f>
        <v>0</v>
      </c>
      <c r="P99" s="53">
        <f t="shared" ref="P99:P130" si="35">+O99-M99</f>
        <v>0</v>
      </c>
    </row>
    <row r="100" spans="1:16" ht="12.5">
      <c r="B100" s="7" t="str">
        <f>IF(D100=F99,"","IU")</f>
        <v>IU</v>
      </c>
      <c r="C100" s="50">
        <f>IF(D93="","-",+C99+1)</f>
        <v>2017</v>
      </c>
      <c r="D100" s="428">
        <v>1212277.9302325582</v>
      </c>
      <c r="E100" s="429">
        <v>29318.119047619046</v>
      </c>
      <c r="F100" s="430">
        <v>1182959.8111849392</v>
      </c>
      <c r="G100" s="430">
        <v>1197618.8707087487</v>
      </c>
      <c r="H100" s="432">
        <v>174794.62902245519</v>
      </c>
      <c r="I100" s="433">
        <v>174794.62902245519</v>
      </c>
      <c r="J100" s="54">
        <f t="shared" si="30"/>
        <v>0</v>
      </c>
      <c r="K100" s="54"/>
      <c r="L100" s="449">
        <f t="shared" si="31"/>
        <v>174794.62902245519</v>
      </c>
      <c r="M100" s="54">
        <f t="shared" si="32"/>
        <v>0</v>
      </c>
      <c r="N100" s="449">
        <f t="shared" si="33"/>
        <v>174794.62902245519</v>
      </c>
      <c r="O100" s="54">
        <f t="shared" si="34"/>
        <v>0</v>
      </c>
      <c r="P100" s="54">
        <f t="shared" si="35"/>
        <v>0</v>
      </c>
    </row>
    <row r="101" spans="1:16" ht="12.5">
      <c r="B101" s="7" t="str">
        <f t="shared" ref="B101:B154" si="36">IF(D101=F100,"","IU")</f>
        <v/>
      </c>
      <c r="C101" s="50">
        <f>IF(D93="","-",+C100+1)</f>
        <v>2018</v>
      </c>
      <c r="D101" s="428">
        <v>1182959.8111849392</v>
      </c>
      <c r="E101" s="429">
        <v>29318.119047619046</v>
      </c>
      <c r="F101" s="430">
        <v>1153641.6921373203</v>
      </c>
      <c r="G101" s="430">
        <v>1168300.7516611298</v>
      </c>
      <c r="H101" s="432">
        <v>152696.03603974119</v>
      </c>
      <c r="I101" s="433">
        <v>152696.03603974119</v>
      </c>
      <c r="J101" s="54">
        <f t="shared" si="30"/>
        <v>0</v>
      </c>
      <c r="K101" s="54"/>
      <c r="L101" s="449">
        <f t="shared" si="31"/>
        <v>152696.03603974119</v>
      </c>
      <c r="M101" s="54">
        <f t="shared" ref="M101" si="37">IF(L101&lt;&gt;0,+H101-L101,0)</f>
        <v>0</v>
      </c>
      <c r="N101" s="449">
        <f t="shared" si="33"/>
        <v>152696.03603974119</v>
      </c>
      <c r="O101" s="54">
        <f t="shared" ref="O101" si="38">IF(N101&lt;&gt;0,+I101-N101,0)</f>
        <v>0</v>
      </c>
      <c r="P101" s="54">
        <f t="shared" ref="P101" si="39">+O101-M101</f>
        <v>0</v>
      </c>
    </row>
    <row r="102" spans="1:16" ht="12.5">
      <c r="B102" s="7" t="str">
        <f t="shared" si="36"/>
        <v/>
      </c>
      <c r="C102" s="50">
        <f>IF(D93="","-",+C101+1)</f>
        <v>2019</v>
      </c>
      <c r="D102" s="428">
        <v>1153641.6921373203</v>
      </c>
      <c r="E102" s="429">
        <v>28636.302325581397</v>
      </c>
      <c r="F102" s="430">
        <v>1125005.3898117389</v>
      </c>
      <c r="G102" s="430">
        <v>1139323.5409745295</v>
      </c>
      <c r="H102" s="432">
        <v>150590.11683973201</v>
      </c>
      <c r="I102" s="433">
        <v>150590.11683973201</v>
      </c>
      <c r="J102" s="54">
        <f t="shared" si="30"/>
        <v>0</v>
      </c>
      <c r="K102" s="54"/>
      <c r="L102" s="449">
        <f t="shared" si="31"/>
        <v>150590.11683973201</v>
      </c>
      <c r="M102" s="54">
        <f t="shared" ref="M102:M103" si="40">IF(L102&lt;&gt;0,+H102-L102,0)</f>
        <v>0</v>
      </c>
      <c r="N102" s="449">
        <f t="shared" si="33"/>
        <v>150590.11683973201</v>
      </c>
      <c r="O102" s="54">
        <f t="shared" si="34"/>
        <v>0</v>
      </c>
      <c r="P102" s="54">
        <f t="shared" si="35"/>
        <v>0</v>
      </c>
    </row>
    <row r="103" spans="1:16" ht="12.5">
      <c r="B103" s="7" t="str">
        <f t="shared" si="36"/>
        <v/>
      </c>
      <c r="C103" s="50">
        <f>IF(D93="","-",+C102+1)</f>
        <v>2020</v>
      </c>
      <c r="D103" s="428">
        <v>1125005.3898117389</v>
      </c>
      <c r="E103" s="429">
        <v>29318.119047619046</v>
      </c>
      <c r="F103" s="430">
        <v>1095687.2707641199</v>
      </c>
      <c r="G103" s="430">
        <v>1110346.3302879294</v>
      </c>
      <c r="H103" s="432">
        <v>148762.32919982137</v>
      </c>
      <c r="I103" s="433">
        <v>148762.32919982137</v>
      </c>
      <c r="J103" s="54">
        <f t="shared" si="30"/>
        <v>0</v>
      </c>
      <c r="K103" s="54"/>
      <c r="L103" s="449">
        <f t="shared" si="31"/>
        <v>148762.32919982137</v>
      </c>
      <c r="M103" s="54">
        <f t="shared" si="40"/>
        <v>0</v>
      </c>
      <c r="N103" s="449">
        <f t="shared" si="33"/>
        <v>148762.32919982137</v>
      </c>
      <c r="O103" s="54">
        <f t="shared" si="34"/>
        <v>0</v>
      </c>
      <c r="P103" s="54">
        <f t="shared" si="35"/>
        <v>0</v>
      </c>
    </row>
    <row r="104" spans="1:16" ht="12.5">
      <c r="B104" s="7" t="str">
        <f t="shared" si="36"/>
        <v/>
      </c>
      <c r="C104" s="50">
        <f>IF(D93="","-",+C103+1)</f>
        <v>2021</v>
      </c>
      <c r="D104" s="428">
        <v>1095687.2707641199</v>
      </c>
      <c r="E104" s="429">
        <v>30033.195121951219</v>
      </c>
      <c r="F104" s="430">
        <v>1065654.0756421688</v>
      </c>
      <c r="G104" s="430">
        <v>1080670.6732031442</v>
      </c>
      <c r="H104" s="432">
        <v>152704.69055329741</v>
      </c>
      <c r="I104" s="433">
        <v>152704.69055329741</v>
      </c>
      <c r="J104" s="54">
        <f t="shared" si="30"/>
        <v>0</v>
      </c>
      <c r="K104" s="54"/>
      <c r="L104" s="449">
        <f t="shared" si="31"/>
        <v>152704.69055329741</v>
      </c>
      <c r="M104" s="54">
        <f t="shared" ref="M104" si="41">IF(L104&lt;&gt;0,+H104-L104,0)</f>
        <v>0</v>
      </c>
      <c r="N104" s="449">
        <f t="shared" si="33"/>
        <v>152704.69055329741</v>
      </c>
      <c r="O104" s="54">
        <f t="shared" ref="O104" si="42">IF(N104&lt;&gt;0,+I104-N104,0)</f>
        <v>0</v>
      </c>
      <c r="P104" s="54">
        <f t="shared" ref="P104" si="43">+O104-M104</f>
        <v>0</v>
      </c>
    </row>
    <row r="105" spans="1:16" ht="13">
      <c r="B105" s="7" t="str">
        <f t="shared" si="36"/>
        <v/>
      </c>
      <c r="C105" s="459">
        <f>IF(D93="","-",+C104+1)</f>
        <v>2022</v>
      </c>
      <c r="D105" s="12">
        <v>1065654.0756421688</v>
      </c>
      <c r="E105" s="377">
        <v>29318.119047619046</v>
      </c>
      <c r="F105" s="55">
        <v>1036335.9565945497</v>
      </c>
      <c r="G105" s="55">
        <v>1050995.0161183593</v>
      </c>
      <c r="H105" s="379">
        <v>152765.72668920556</v>
      </c>
      <c r="I105" s="398">
        <v>152765.72668920556</v>
      </c>
      <c r="J105" s="54">
        <f t="shared" si="30"/>
        <v>0</v>
      </c>
      <c r="K105" s="54"/>
      <c r="L105" s="129"/>
      <c r="M105" s="54">
        <f t="shared" si="32"/>
        <v>0</v>
      </c>
      <c r="N105" s="129"/>
      <c r="O105" s="54">
        <f t="shared" si="34"/>
        <v>0</v>
      </c>
      <c r="P105" s="54">
        <f t="shared" si="35"/>
        <v>0</v>
      </c>
    </row>
    <row r="106" spans="1:16" ht="12.5">
      <c r="B106" s="7" t="str">
        <f t="shared" si="36"/>
        <v/>
      </c>
      <c r="C106" s="50">
        <f>IF(D93="","-",+C105+1)</f>
        <v>2023</v>
      </c>
      <c r="D106" s="12">
        <f>IF(F105+SUM(E$99:E105)=D$92,F105,D$92-SUM(E$99:E105))</f>
        <v>1036335.9565945497</v>
      </c>
      <c r="E106" s="377">
        <f>IF(+J96&lt;F105,J96,D106)</f>
        <v>27985.477272727272</v>
      </c>
      <c r="F106" s="55">
        <f t="shared" ref="F106:F130" si="44">+D106-E106</f>
        <v>1008350.4793218224</v>
      </c>
      <c r="G106" s="55">
        <f t="shared" ref="G106:G130" si="45">+(F106+D106)/2</f>
        <v>1022343.2179581861</v>
      </c>
      <c r="H106" s="379">
        <f t="shared" ref="H106:H154" si="46">+J$94*G106+E106</f>
        <v>155294.13632869252</v>
      </c>
      <c r="I106" s="398">
        <f t="shared" ref="I106:I154" si="47">+J$95*G106+E106</f>
        <v>155294.13632869252</v>
      </c>
      <c r="J106" s="54">
        <f t="shared" si="30"/>
        <v>0</v>
      </c>
      <c r="K106" s="54"/>
      <c r="L106" s="129"/>
      <c r="M106" s="54">
        <f t="shared" si="32"/>
        <v>0</v>
      </c>
      <c r="N106" s="129"/>
      <c r="O106" s="54">
        <f t="shared" si="34"/>
        <v>0</v>
      </c>
      <c r="P106" s="54">
        <f t="shared" si="35"/>
        <v>0</v>
      </c>
    </row>
    <row r="107" spans="1:16" ht="12.5">
      <c r="B107" s="7" t="str">
        <f t="shared" si="36"/>
        <v/>
      </c>
      <c r="C107" s="50">
        <f>IF(D93="","-",+C106+1)</f>
        <v>2024</v>
      </c>
      <c r="D107" s="12">
        <f>IF(F106+SUM(E$99:E106)=D$92,F106,D$92-SUM(E$99:E106))</f>
        <v>1008350.4793218224</v>
      </c>
      <c r="E107" s="377">
        <f>IF(+J96&lt;F106,J96,D107)</f>
        <v>27985.477272727272</v>
      </c>
      <c r="F107" s="55">
        <f t="shared" si="44"/>
        <v>980365.00204909511</v>
      </c>
      <c r="G107" s="55">
        <f t="shared" si="45"/>
        <v>994357.74068545876</v>
      </c>
      <c r="H107" s="379">
        <f t="shared" si="46"/>
        <v>151809.20727350918</v>
      </c>
      <c r="I107" s="398">
        <f t="shared" si="47"/>
        <v>151809.20727350918</v>
      </c>
      <c r="J107" s="54">
        <f t="shared" si="30"/>
        <v>0</v>
      </c>
      <c r="K107" s="54"/>
      <c r="L107" s="129"/>
      <c r="M107" s="54">
        <f t="shared" si="32"/>
        <v>0</v>
      </c>
      <c r="N107" s="129"/>
      <c r="O107" s="54">
        <f t="shared" si="34"/>
        <v>0</v>
      </c>
      <c r="P107" s="54">
        <f t="shared" si="35"/>
        <v>0</v>
      </c>
    </row>
    <row r="108" spans="1:16" ht="12.5">
      <c r="B108" s="7" t="str">
        <f t="shared" si="36"/>
        <v/>
      </c>
      <c r="C108" s="50">
        <f>IF(D93="","-",+C107+1)</f>
        <v>2025</v>
      </c>
      <c r="D108" s="12">
        <f>IF(F107+SUM(E$99:E107)=D$92,F107,D$92-SUM(E$99:E107))</f>
        <v>980365.00204909511</v>
      </c>
      <c r="E108" s="377">
        <f>IF(+J96&lt;F107,J96,D108)</f>
        <v>27985.477272727272</v>
      </c>
      <c r="F108" s="55">
        <f t="shared" si="44"/>
        <v>952379.52477636782</v>
      </c>
      <c r="G108" s="55">
        <f t="shared" si="45"/>
        <v>966372.26341273147</v>
      </c>
      <c r="H108" s="379">
        <f t="shared" si="46"/>
        <v>148324.27821832587</v>
      </c>
      <c r="I108" s="398">
        <f t="shared" si="47"/>
        <v>148324.27821832587</v>
      </c>
      <c r="J108" s="54">
        <f t="shared" si="30"/>
        <v>0</v>
      </c>
      <c r="K108" s="54"/>
      <c r="L108" s="129"/>
      <c r="M108" s="54">
        <f t="shared" si="32"/>
        <v>0</v>
      </c>
      <c r="N108" s="129"/>
      <c r="O108" s="54">
        <f t="shared" si="34"/>
        <v>0</v>
      </c>
      <c r="P108" s="54">
        <f t="shared" si="35"/>
        <v>0</v>
      </c>
    </row>
    <row r="109" spans="1:16" ht="12.5">
      <c r="B109" s="7" t="str">
        <f t="shared" si="36"/>
        <v/>
      </c>
      <c r="C109" s="50">
        <f>IF(D93="","-",+C108+1)</f>
        <v>2026</v>
      </c>
      <c r="D109" s="12">
        <f>IF(F108+SUM(E$99:E108)=D$92,F108,D$92-SUM(E$99:E108))</f>
        <v>952379.52477636782</v>
      </c>
      <c r="E109" s="377">
        <f>IF(+J96&lt;F108,J96,D109)</f>
        <v>27985.477272727272</v>
      </c>
      <c r="F109" s="55">
        <f t="shared" si="44"/>
        <v>924394.04750364053</v>
      </c>
      <c r="G109" s="55">
        <f t="shared" si="45"/>
        <v>938386.78614000417</v>
      </c>
      <c r="H109" s="379">
        <f t="shared" si="46"/>
        <v>144839.34916314253</v>
      </c>
      <c r="I109" s="398">
        <f t="shared" si="47"/>
        <v>144839.34916314253</v>
      </c>
      <c r="J109" s="54">
        <f t="shared" si="30"/>
        <v>0</v>
      </c>
      <c r="K109" s="54"/>
      <c r="L109" s="129"/>
      <c r="M109" s="54">
        <f t="shared" si="32"/>
        <v>0</v>
      </c>
      <c r="N109" s="129"/>
      <c r="O109" s="54">
        <f t="shared" si="34"/>
        <v>0</v>
      </c>
      <c r="P109" s="54">
        <f t="shared" si="35"/>
        <v>0</v>
      </c>
    </row>
    <row r="110" spans="1:16" ht="12.5">
      <c r="B110" s="7" t="str">
        <f t="shared" si="36"/>
        <v/>
      </c>
      <c r="C110" s="50">
        <f>IF(D93="","-",+C109+1)</f>
        <v>2027</v>
      </c>
      <c r="D110" s="12">
        <f>IF(F109+SUM(E$99:E109)=D$92,F109,D$92-SUM(E$99:E109))</f>
        <v>924394.04750364053</v>
      </c>
      <c r="E110" s="377">
        <f>IF(+J96&lt;F109,J96,D110)</f>
        <v>27985.477272727272</v>
      </c>
      <c r="F110" s="55">
        <f t="shared" si="44"/>
        <v>896408.57023091323</v>
      </c>
      <c r="G110" s="55">
        <f t="shared" si="45"/>
        <v>910401.30886727688</v>
      </c>
      <c r="H110" s="379">
        <f t="shared" si="46"/>
        <v>141354.42010795922</v>
      </c>
      <c r="I110" s="398">
        <f t="shared" si="47"/>
        <v>141354.42010795922</v>
      </c>
      <c r="J110" s="54">
        <f t="shared" si="30"/>
        <v>0</v>
      </c>
      <c r="K110" s="54"/>
      <c r="L110" s="129"/>
      <c r="M110" s="54">
        <f t="shared" si="32"/>
        <v>0</v>
      </c>
      <c r="N110" s="129"/>
      <c r="O110" s="54">
        <f t="shared" si="34"/>
        <v>0</v>
      </c>
      <c r="P110" s="54">
        <f t="shared" si="35"/>
        <v>0</v>
      </c>
    </row>
    <row r="111" spans="1:16" ht="12.5">
      <c r="B111" s="7" t="str">
        <f t="shared" si="36"/>
        <v/>
      </c>
      <c r="C111" s="50">
        <f>IF(D93="","-",+C110+1)</f>
        <v>2028</v>
      </c>
      <c r="D111" s="12">
        <f>IF(F110+SUM(E$99:E110)=D$92,F110,D$92-SUM(E$99:E110))</f>
        <v>896408.57023091323</v>
      </c>
      <c r="E111" s="377">
        <f>IF(+J96&lt;F110,J96,D111)</f>
        <v>27985.477272727272</v>
      </c>
      <c r="F111" s="55">
        <f t="shared" si="44"/>
        <v>868423.09295818594</v>
      </c>
      <c r="G111" s="55">
        <f t="shared" si="45"/>
        <v>882415.83159454959</v>
      </c>
      <c r="H111" s="379">
        <f t="shared" si="46"/>
        <v>137869.49105277588</v>
      </c>
      <c r="I111" s="398">
        <f t="shared" si="47"/>
        <v>137869.49105277588</v>
      </c>
      <c r="J111" s="54">
        <f t="shared" si="30"/>
        <v>0</v>
      </c>
      <c r="K111" s="54"/>
      <c r="L111" s="129"/>
      <c r="M111" s="54">
        <f t="shared" si="32"/>
        <v>0</v>
      </c>
      <c r="N111" s="129"/>
      <c r="O111" s="54">
        <f t="shared" si="34"/>
        <v>0</v>
      </c>
      <c r="P111" s="54">
        <f t="shared" si="35"/>
        <v>0</v>
      </c>
    </row>
    <row r="112" spans="1:16" ht="12.5">
      <c r="B112" s="7" t="str">
        <f t="shared" si="36"/>
        <v/>
      </c>
      <c r="C112" s="50">
        <f>IF(D93="","-",+C111+1)</f>
        <v>2029</v>
      </c>
      <c r="D112" s="12">
        <f>IF(F111+SUM(E$99:E111)=D$92,F111,D$92-SUM(E$99:E111))</f>
        <v>868423.09295818594</v>
      </c>
      <c r="E112" s="377">
        <f>IF(+J96&lt;F111,J96,D112)</f>
        <v>27985.477272727272</v>
      </c>
      <c r="F112" s="55">
        <f t="shared" si="44"/>
        <v>840437.61568545864</v>
      </c>
      <c r="G112" s="55">
        <f t="shared" si="45"/>
        <v>854430.35432182229</v>
      </c>
      <c r="H112" s="379">
        <f t="shared" si="46"/>
        <v>134384.56199759254</v>
      </c>
      <c r="I112" s="398">
        <f t="shared" si="47"/>
        <v>134384.56199759254</v>
      </c>
      <c r="J112" s="54">
        <f t="shared" si="30"/>
        <v>0</v>
      </c>
      <c r="K112" s="54"/>
      <c r="L112" s="129"/>
      <c r="M112" s="54">
        <f t="shared" si="32"/>
        <v>0</v>
      </c>
      <c r="N112" s="129"/>
      <c r="O112" s="54">
        <f t="shared" si="34"/>
        <v>0</v>
      </c>
      <c r="P112" s="54">
        <f t="shared" si="35"/>
        <v>0</v>
      </c>
    </row>
    <row r="113" spans="2:16" ht="12.5">
      <c r="B113" s="7" t="str">
        <f t="shared" si="36"/>
        <v/>
      </c>
      <c r="C113" s="50">
        <f>IF(D93="","-",+C112+1)</f>
        <v>2030</v>
      </c>
      <c r="D113" s="12">
        <f>IF(F112+SUM(E$99:E112)=D$92,F112,D$92-SUM(E$99:E112))</f>
        <v>840437.61568545864</v>
      </c>
      <c r="E113" s="377">
        <f>IF(+J96&lt;F112,J96,D113)</f>
        <v>27985.477272727272</v>
      </c>
      <c r="F113" s="55">
        <f t="shared" si="44"/>
        <v>812452.13841273135</v>
      </c>
      <c r="G113" s="55">
        <f t="shared" si="45"/>
        <v>826444.877049095</v>
      </c>
      <c r="H113" s="379">
        <f t="shared" si="46"/>
        <v>130899.63294240923</v>
      </c>
      <c r="I113" s="398">
        <f t="shared" si="47"/>
        <v>130899.63294240923</v>
      </c>
      <c r="J113" s="54">
        <f t="shared" si="30"/>
        <v>0</v>
      </c>
      <c r="K113" s="54"/>
      <c r="L113" s="129"/>
      <c r="M113" s="54">
        <f t="shared" si="32"/>
        <v>0</v>
      </c>
      <c r="N113" s="129"/>
      <c r="O113" s="54">
        <f t="shared" si="34"/>
        <v>0</v>
      </c>
      <c r="P113" s="54">
        <f t="shared" si="35"/>
        <v>0</v>
      </c>
    </row>
    <row r="114" spans="2:16" ht="12.5">
      <c r="B114" s="7" t="str">
        <f t="shared" si="36"/>
        <v/>
      </c>
      <c r="C114" s="50">
        <f>IF(D93="","-",+C113+1)</f>
        <v>2031</v>
      </c>
      <c r="D114" s="12">
        <f>IF(F113+SUM(E$99:E113)=D$92,F113,D$92-SUM(E$99:E113))</f>
        <v>812452.13841273135</v>
      </c>
      <c r="E114" s="377">
        <f>IF(+J96&lt;F113,J96,D114)</f>
        <v>27985.477272727272</v>
      </c>
      <c r="F114" s="55">
        <f t="shared" si="44"/>
        <v>784466.66114000406</v>
      </c>
      <c r="G114" s="55">
        <f t="shared" si="45"/>
        <v>798459.3997763677</v>
      </c>
      <c r="H114" s="379">
        <f t="shared" si="46"/>
        <v>127414.70388722589</v>
      </c>
      <c r="I114" s="398">
        <f t="shared" si="47"/>
        <v>127414.70388722589</v>
      </c>
      <c r="J114" s="54">
        <f t="shared" si="30"/>
        <v>0</v>
      </c>
      <c r="K114" s="54"/>
      <c r="L114" s="129"/>
      <c r="M114" s="54">
        <f t="shared" si="32"/>
        <v>0</v>
      </c>
      <c r="N114" s="129"/>
      <c r="O114" s="54">
        <f t="shared" si="34"/>
        <v>0</v>
      </c>
      <c r="P114" s="54">
        <f t="shared" si="35"/>
        <v>0</v>
      </c>
    </row>
    <row r="115" spans="2:16" ht="12.5">
      <c r="B115" s="7" t="str">
        <f t="shared" si="36"/>
        <v/>
      </c>
      <c r="C115" s="50">
        <f>IF(D93="","-",+C114+1)</f>
        <v>2032</v>
      </c>
      <c r="D115" s="12">
        <f>IF(F114+SUM(E$99:E114)=D$92,F114,D$92-SUM(E$99:E114))</f>
        <v>784466.66114000406</v>
      </c>
      <c r="E115" s="377">
        <f>IF(+J96&lt;F114,J96,D115)</f>
        <v>27985.477272727272</v>
      </c>
      <c r="F115" s="55">
        <f t="shared" si="44"/>
        <v>756481.18386727676</v>
      </c>
      <c r="G115" s="55">
        <f t="shared" si="45"/>
        <v>770473.92250364041</v>
      </c>
      <c r="H115" s="379">
        <f t="shared" si="46"/>
        <v>123929.77483204257</v>
      </c>
      <c r="I115" s="398">
        <f t="shared" si="47"/>
        <v>123929.77483204257</v>
      </c>
      <c r="J115" s="54">
        <f t="shared" si="30"/>
        <v>0</v>
      </c>
      <c r="K115" s="54"/>
      <c r="L115" s="129"/>
      <c r="M115" s="54">
        <f t="shared" si="32"/>
        <v>0</v>
      </c>
      <c r="N115" s="129"/>
      <c r="O115" s="54">
        <f t="shared" si="34"/>
        <v>0</v>
      </c>
      <c r="P115" s="54">
        <f t="shared" si="35"/>
        <v>0</v>
      </c>
    </row>
    <row r="116" spans="2:16" ht="12.5">
      <c r="B116" s="7" t="str">
        <f t="shared" si="36"/>
        <v/>
      </c>
      <c r="C116" s="50">
        <f>IF(D93="","-",+C115+1)</f>
        <v>2033</v>
      </c>
      <c r="D116" s="12">
        <f>IF(F115+SUM(E$99:E115)=D$92,F115,D$92-SUM(E$99:E115))</f>
        <v>756481.18386727676</v>
      </c>
      <c r="E116" s="377">
        <f>IF(+J96&lt;F115,J96,D116)</f>
        <v>27985.477272727272</v>
      </c>
      <c r="F116" s="55">
        <f t="shared" si="44"/>
        <v>728495.70659454947</v>
      </c>
      <c r="G116" s="55">
        <f t="shared" si="45"/>
        <v>742488.44523091312</v>
      </c>
      <c r="H116" s="379">
        <f t="shared" si="46"/>
        <v>120444.84577685923</v>
      </c>
      <c r="I116" s="398">
        <f t="shared" si="47"/>
        <v>120444.84577685923</v>
      </c>
      <c r="J116" s="54">
        <f t="shared" si="30"/>
        <v>0</v>
      </c>
      <c r="K116" s="54"/>
      <c r="L116" s="129"/>
      <c r="M116" s="54">
        <f t="shared" si="32"/>
        <v>0</v>
      </c>
      <c r="N116" s="129"/>
      <c r="O116" s="54">
        <f t="shared" si="34"/>
        <v>0</v>
      </c>
      <c r="P116" s="54">
        <f t="shared" si="35"/>
        <v>0</v>
      </c>
    </row>
    <row r="117" spans="2:16" ht="12.5">
      <c r="B117" s="7" t="str">
        <f t="shared" si="36"/>
        <v/>
      </c>
      <c r="C117" s="50">
        <f>IF(D93="","-",+C116+1)</f>
        <v>2034</v>
      </c>
      <c r="D117" s="12">
        <f>IF(F116+SUM(E$99:E116)=D$92,F116,D$92-SUM(E$99:E116))</f>
        <v>728495.70659454947</v>
      </c>
      <c r="E117" s="377">
        <f>IF(+J96&lt;F116,J96,D117)</f>
        <v>27985.477272727272</v>
      </c>
      <c r="F117" s="55">
        <f t="shared" si="44"/>
        <v>700510.22932182217</v>
      </c>
      <c r="G117" s="55">
        <f t="shared" si="45"/>
        <v>714502.96795818582</v>
      </c>
      <c r="H117" s="379">
        <f t="shared" si="46"/>
        <v>116959.91672167592</v>
      </c>
      <c r="I117" s="398">
        <f t="shared" si="47"/>
        <v>116959.91672167592</v>
      </c>
      <c r="J117" s="54">
        <f t="shared" si="30"/>
        <v>0</v>
      </c>
      <c r="K117" s="54"/>
      <c r="L117" s="129"/>
      <c r="M117" s="54">
        <f t="shared" si="32"/>
        <v>0</v>
      </c>
      <c r="N117" s="129"/>
      <c r="O117" s="54">
        <f t="shared" si="34"/>
        <v>0</v>
      </c>
      <c r="P117" s="54">
        <f t="shared" si="35"/>
        <v>0</v>
      </c>
    </row>
    <row r="118" spans="2:16" ht="12.5">
      <c r="B118" s="7" t="str">
        <f t="shared" si="36"/>
        <v/>
      </c>
      <c r="C118" s="50">
        <f>IF(D93="","-",+C117+1)</f>
        <v>2035</v>
      </c>
      <c r="D118" s="12">
        <f>IF(F117+SUM(E$99:E117)=D$92,F117,D$92-SUM(E$99:E117))</f>
        <v>700510.22932182217</v>
      </c>
      <c r="E118" s="377">
        <f>IF(+J96&lt;F117,J96,D118)</f>
        <v>27985.477272727272</v>
      </c>
      <c r="F118" s="55">
        <f t="shared" si="44"/>
        <v>672524.75204909488</v>
      </c>
      <c r="G118" s="55">
        <f t="shared" si="45"/>
        <v>686517.49068545853</v>
      </c>
      <c r="H118" s="379">
        <f t="shared" si="46"/>
        <v>113474.98766649258</v>
      </c>
      <c r="I118" s="398">
        <f t="shared" si="47"/>
        <v>113474.98766649258</v>
      </c>
      <c r="J118" s="54">
        <f t="shared" si="30"/>
        <v>0</v>
      </c>
      <c r="K118" s="54"/>
      <c r="L118" s="129"/>
      <c r="M118" s="54">
        <f t="shared" si="32"/>
        <v>0</v>
      </c>
      <c r="N118" s="129"/>
      <c r="O118" s="54">
        <f t="shared" si="34"/>
        <v>0</v>
      </c>
      <c r="P118" s="54">
        <f t="shared" si="35"/>
        <v>0</v>
      </c>
    </row>
    <row r="119" spans="2:16" ht="12.5">
      <c r="B119" s="7" t="str">
        <f t="shared" si="36"/>
        <v/>
      </c>
      <c r="C119" s="50">
        <f>IF(D93="","-",+C118+1)</f>
        <v>2036</v>
      </c>
      <c r="D119" s="12">
        <f>IF(F118+SUM(E$99:E118)=D$92,F118,D$92-SUM(E$99:E118))</f>
        <v>672524.75204909488</v>
      </c>
      <c r="E119" s="377">
        <f>IF(+J96&lt;F118,J96,D119)</f>
        <v>27985.477272727272</v>
      </c>
      <c r="F119" s="55">
        <f t="shared" si="44"/>
        <v>644539.27477636759</v>
      </c>
      <c r="G119" s="55">
        <f t="shared" si="45"/>
        <v>658532.01341273123</v>
      </c>
      <c r="H119" s="379">
        <f t="shared" si="46"/>
        <v>109990.05861130927</v>
      </c>
      <c r="I119" s="398">
        <f t="shared" si="47"/>
        <v>109990.05861130927</v>
      </c>
      <c r="J119" s="54">
        <f t="shared" si="30"/>
        <v>0</v>
      </c>
      <c r="K119" s="54"/>
      <c r="L119" s="129"/>
      <c r="M119" s="54">
        <f t="shared" si="32"/>
        <v>0</v>
      </c>
      <c r="N119" s="129"/>
      <c r="O119" s="54">
        <f t="shared" si="34"/>
        <v>0</v>
      </c>
      <c r="P119" s="54">
        <f t="shared" si="35"/>
        <v>0</v>
      </c>
    </row>
    <row r="120" spans="2:16" ht="12.5">
      <c r="B120" s="7" t="str">
        <f t="shared" si="36"/>
        <v/>
      </c>
      <c r="C120" s="50">
        <f>IF(D93="","-",+C119+1)</f>
        <v>2037</v>
      </c>
      <c r="D120" s="12">
        <f>IF(F119+SUM(E$99:E119)=D$92,F119,D$92-SUM(E$99:E119))</f>
        <v>644539.27477636759</v>
      </c>
      <c r="E120" s="377">
        <f>IF(+J96&lt;F119,J96,D120)</f>
        <v>27985.477272727272</v>
      </c>
      <c r="F120" s="55">
        <f t="shared" si="44"/>
        <v>616553.79750364029</v>
      </c>
      <c r="G120" s="55">
        <f t="shared" si="45"/>
        <v>630546.53614000394</v>
      </c>
      <c r="H120" s="379">
        <f t="shared" si="46"/>
        <v>106505.12955612593</v>
      </c>
      <c r="I120" s="398">
        <f t="shared" si="47"/>
        <v>106505.12955612593</v>
      </c>
      <c r="J120" s="54">
        <f t="shared" si="30"/>
        <v>0</v>
      </c>
      <c r="K120" s="54"/>
      <c r="L120" s="129"/>
      <c r="M120" s="54">
        <f t="shared" si="32"/>
        <v>0</v>
      </c>
      <c r="N120" s="129"/>
      <c r="O120" s="54">
        <f t="shared" si="34"/>
        <v>0</v>
      </c>
      <c r="P120" s="54">
        <f t="shared" si="35"/>
        <v>0</v>
      </c>
    </row>
    <row r="121" spans="2:16" ht="12.5">
      <c r="B121" s="7" t="str">
        <f t="shared" si="36"/>
        <v/>
      </c>
      <c r="C121" s="50">
        <f>IF(D93="","-",+C120+1)</f>
        <v>2038</v>
      </c>
      <c r="D121" s="12">
        <f>IF(F120+SUM(E$99:E120)=D$92,F120,D$92-SUM(E$99:E120))</f>
        <v>616553.79750364029</v>
      </c>
      <c r="E121" s="377">
        <f>IF(+J96&lt;F120,J96,D121)</f>
        <v>27985.477272727272</v>
      </c>
      <c r="F121" s="55">
        <f t="shared" si="44"/>
        <v>588568.320230913</v>
      </c>
      <c r="G121" s="55">
        <f t="shared" si="45"/>
        <v>602561.05886727665</v>
      </c>
      <c r="H121" s="379">
        <f t="shared" si="46"/>
        <v>103020.20050094262</v>
      </c>
      <c r="I121" s="398">
        <f t="shared" si="47"/>
        <v>103020.20050094262</v>
      </c>
      <c r="J121" s="54">
        <f t="shared" si="30"/>
        <v>0</v>
      </c>
      <c r="K121" s="54"/>
      <c r="L121" s="129"/>
      <c r="M121" s="54">
        <f t="shared" si="32"/>
        <v>0</v>
      </c>
      <c r="N121" s="129"/>
      <c r="O121" s="54">
        <f t="shared" si="34"/>
        <v>0</v>
      </c>
      <c r="P121" s="54">
        <f t="shared" si="35"/>
        <v>0</v>
      </c>
    </row>
    <row r="122" spans="2:16" ht="12.5">
      <c r="B122" s="7" t="str">
        <f t="shared" si="36"/>
        <v/>
      </c>
      <c r="C122" s="50">
        <f>IF(D93="","-",+C121+1)</f>
        <v>2039</v>
      </c>
      <c r="D122" s="12">
        <f>IF(F121+SUM(E$99:E121)=D$92,F121,D$92-SUM(E$99:E121))</f>
        <v>588568.320230913</v>
      </c>
      <c r="E122" s="377">
        <f>IF(+J96&lt;F121,J96,D122)</f>
        <v>27985.477272727272</v>
      </c>
      <c r="F122" s="55">
        <f t="shared" si="44"/>
        <v>560582.84295818571</v>
      </c>
      <c r="G122" s="55">
        <f t="shared" si="45"/>
        <v>574575.58159454935</v>
      </c>
      <c r="H122" s="379">
        <f t="shared" si="46"/>
        <v>99535.271445759281</v>
      </c>
      <c r="I122" s="398">
        <f t="shared" si="47"/>
        <v>99535.271445759281</v>
      </c>
      <c r="J122" s="54">
        <f t="shared" si="30"/>
        <v>0</v>
      </c>
      <c r="K122" s="54"/>
      <c r="L122" s="129"/>
      <c r="M122" s="54">
        <f t="shared" si="32"/>
        <v>0</v>
      </c>
      <c r="N122" s="129"/>
      <c r="O122" s="54">
        <f t="shared" si="34"/>
        <v>0</v>
      </c>
      <c r="P122" s="54">
        <f t="shared" si="35"/>
        <v>0</v>
      </c>
    </row>
    <row r="123" spans="2:16" ht="12.5">
      <c r="B123" s="7" t="str">
        <f t="shared" si="36"/>
        <v/>
      </c>
      <c r="C123" s="50">
        <f>IF(D93="","-",+C122+1)</f>
        <v>2040</v>
      </c>
      <c r="D123" s="12">
        <f>IF(F122+SUM(E$99:E122)=D$92,F122,D$92-SUM(E$99:E122))</f>
        <v>560582.84295818571</v>
      </c>
      <c r="E123" s="377">
        <f>IF(+J96&lt;F122,J96,D123)</f>
        <v>27985.477272727272</v>
      </c>
      <c r="F123" s="55">
        <f t="shared" si="44"/>
        <v>532597.36568545841</v>
      </c>
      <c r="G123" s="55">
        <f t="shared" si="45"/>
        <v>546590.10432182206</v>
      </c>
      <c r="H123" s="379">
        <f t="shared" si="46"/>
        <v>96050.34239057597</v>
      </c>
      <c r="I123" s="398">
        <f t="shared" si="47"/>
        <v>96050.34239057597</v>
      </c>
      <c r="J123" s="54">
        <f t="shared" si="30"/>
        <v>0</v>
      </c>
      <c r="K123" s="54"/>
      <c r="L123" s="129"/>
      <c r="M123" s="54">
        <f t="shared" si="32"/>
        <v>0</v>
      </c>
      <c r="N123" s="129"/>
      <c r="O123" s="54">
        <f t="shared" si="34"/>
        <v>0</v>
      </c>
      <c r="P123" s="54">
        <f t="shared" si="35"/>
        <v>0</v>
      </c>
    </row>
    <row r="124" spans="2:16" ht="12.5">
      <c r="B124" s="7" t="str">
        <f t="shared" si="36"/>
        <v/>
      </c>
      <c r="C124" s="50">
        <f>IF(D93="","-",+C123+1)</f>
        <v>2041</v>
      </c>
      <c r="D124" s="12">
        <f>IF(F123+SUM(E$99:E123)=D$92,F123,D$92-SUM(E$99:E123))</f>
        <v>532597.36568545841</v>
      </c>
      <c r="E124" s="377">
        <f>IF(+J96&lt;F123,J96,D124)</f>
        <v>27985.477272727272</v>
      </c>
      <c r="F124" s="55">
        <f t="shared" si="44"/>
        <v>504611.88841273112</v>
      </c>
      <c r="G124" s="55">
        <f t="shared" si="45"/>
        <v>518604.62704909476</v>
      </c>
      <c r="H124" s="379">
        <f t="shared" si="46"/>
        <v>92565.41333539263</v>
      </c>
      <c r="I124" s="398">
        <f t="shared" si="47"/>
        <v>92565.41333539263</v>
      </c>
      <c r="J124" s="54">
        <f t="shared" si="30"/>
        <v>0</v>
      </c>
      <c r="K124" s="54"/>
      <c r="L124" s="129"/>
      <c r="M124" s="54">
        <f t="shared" si="32"/>
        <v>0</v>
      </c>
      <c r="N124" s="129"/>
      <c r="O124" s="54">
        <f t="shared" si="34"/>
        <v>0</v>
      </c>
      <c r="P124" s="54">
        <f t="shared" si="35"/>
        <v>0</v>
      </c>
    </row>
    <row r="125" spans="2:16" ht="12.5">
      <c r="B125" s="7" t="str">
        <f t="shared" si="36"/>
        <v/>
      </c>
      <c r="C125" s="50">
        <f>IF(D93="","-",+C124+1)</f>
        <v>2042</v>
      </c>
      <c r="D125" s="12">
        <f>IF(F124+SUM(E$99:E124)=D$92,F124,D$92-SUM(E$99:E124))</f>
        <v>504611.88841273112</v>
      </c>
      <c r="E125" s="377">
        <f>IF(+J96&lt;F124,J96,D125)</f>
        <v>27985.477272727272</v>
      </c>
      <c r="F125" s="55">
        <f t="shared" si="44"/>
        <v>476626.41114000382</v>
      </c>
      <c r="G125" s="55">
        <f t="shared" si="45"/>
        <v>490619.14977636747</v>
      </c>
      <c r="H125" s="379">
        <f t="shared" si="46"/>
        <v>89080.484280209304</v>
      </c>
      <c r="I125" s="398">
        <f t="shared" si="47"/>
        <v>89080.484280209304</v>
      </c>
      <c r="J125" s="54">
        <f t="shared" si="30"/>
        <v>0</v>
      </c>
      <c r="K125" s="54"/>
      <c r="L125" s="129"/>
      <c r="M125" s="54">
        <f t="shared" si="32"/>
        <v>0</v>
      </c>
      <c r="N125" s="129"/>
      <c r="O125" s="54">
        <f t="shared" si="34"/>
        <v>0</v>
      </c>
      <c r="P125" s="54">
        <f t="shared" si="35"/>
        <v>0</v>
      </c>
    </row>
    <row r="126" spans="2:16" ht="12.5">
      <c r="B126" s="7" t="str">
        <f t="shared" si="36"/>
        <v/>
      </c>
      <c r="C126" s="50">
        <f>IF(D93="","-",+C125+1)</f>
        <v>2043</v>
      </c>
      <c r="D126" s="12">
        <f>IF(F125+SUM(E$99:E125)=D$92,F125,D$92-SUM(E$99:E125))</f>
        <v>476626.41114000382</v>
      </c>
      <c r="E126" s="377">
        <f>IF(+J96&lt;F125,J96,D126)</f>
        <v>27985.477272727272</v>
      </c>
      <c r="F126" s="55">
        <f t="shared" si="44"/>
        <v>448640.93386727653</v>
      </c>
      <c r="G126" s="55">
        <f t="shared" si="45"/>
        <v>462633.67250364018</v>
      </c>
      <c r="H126" s="379">
        <f t="shared" si="46"/>
        <v>85595.555225025979</v>
      </c>
      <c r="I126" s="398">
        <f t="shared" si="47"/>
        <v>85595.555225025979</v>
      </c>
      <c r="J126" s="54">
        <f t="shared" si="30"/>
        <v>0</v>
      </c>
      <c r="K126" s="54"/>
      <c r="L126" s="129"/>
      <c r="M126" s="54">
        <f t="shared" si="32"/>
        <v>0</v>
      </c>
      <c r="N126" s="129"/>
      <c r="O126" s="54">
        <f t="shared" si="34"/>
        <v>0</v>
      </c>
      <c r="P126" s="54">
        <f t="shared" si="35"/>
        <v>0</v>
      </c>
    </row>
    <row r="127" spans="2:16" ht="12.5">
      <c r="B127" s="7" t="str">
        <f t="shared" si="36"/>
        <v/>
      </c>
      <c r="C127" s="50">
        <f>IF(D93="","-",+C126+1)</f>
        <v>2044</v>
      </c>
      <c r="D127" s="12">
        <f>IF(F126+SUM(E$99:E126)=D$92,F126,D$92-SUM(E$99:E126))</f>
        <v>448640.93386727653</v>
      </c>
      <c r="E127" s="377">
        <f>IF(+J96&lt;F126,J96,D127)</f>
        <v>27985.477272727272</v>
      </c>
      <c r="F127" s="55">
        <f t="shared" si="44"/>
        <v>420655.45659454924</v>
      </c>
      <c r="G127" s="55">
        <f t="shared" si="45"/>
        <v>434648.19523091288</v>
      </c>
      <c r="H127" s="379">
        <f t="shared" si="46"/>
        <v>82110.626169842653</v>
      </c>
      <c r="I127" s="398">
        <f t="shared" si="47"/>
        <v>82110.626169842653</v>
      </c>
      <c r="J127" s="54">
        <f t="shared" si="30"/>
        <v>0</v>
      </c>
      <c r="K127" s="54"/>
      <c r="L127" s="129"/>
      <c r="M127" s="54">
        <f t="shared" si="32"/>
        <v>0</v>
      </c>
      <c r="N127" s="129"/>
      <c r="O127" s="54">
        <f t="shared" si="34"/>
        <v>0</v>
      </c>
      <c r="P127" s="54">
        <f t="shared" si="35"/>
        <v>0</v>
      </c>
    </row>
    <row r="128" spans="2:16" ht="12.5">
      <c r="B128" s="7" t="str">
        <f t="shared" si="36"/>
        <v/>
      </c>
      <c r="C128" s="50">
        <f>IF(D93="","-",+C127+1)</f>
        <v>2045</v>
      </c>
      <c r="D128" s="12">
        <f>IF(F127+SUM(E$99:E127)=D$92,F127,D$92-SUM(E$99:E127))</f>
        <v>420655.45659454924</v>
      </c>
      <c r="E128" s="377">
        <f>IF(+J96&lt;F127,J96,D128)</f>
        <v>27985.477272727272</v>
      </c>
      <c r="F128" s="55">
        <f t="shared" si="44"/>
        <v>392669.97932182194</v>
      </c>
      <c r="G128" s="55">
        <f t="shared" si="45"/>
        <v>406662.71795818559</v>
      </c>
      <c r="H128" s="379">
        <f t="shared" si="46"/>
        <v>78625.697114659328</v>
      </c>
      <c r="I128" s="398">
        <f t="shared" si="47"/>
        <v>78625.697114659328</v>
      </c>
      <c r="J128" s="54">
        <f t="shared" si="30"/>
        <v>0</v>
      </c>
      <c r="K128" s="54"/>
      <c r="L128" s="129"/>
      <c r="M128" s="54">
        <f t="shared" si="32"/>
        <v>0</v>
      </c>
      <c r="N128" s="129"/>
      <c r="O128" s="54">
        <f t="shared" si="34"/>
        <v>0</v>
      </c>
      <c r="P128" s="54">
        <f t="shared" si="35"/>
        <v>0</v>
      </c>
    </row>
    <row r="129" spans="2:16" ht="12.5">
      <c r="B129" s="7" t="str">
        <f t="shared" si="36"/>
        <v/>
      </c>
      <c r="C129" s="50">
        <f>IF(D93="","-",+C128+1)</f>
        <v>2046</v>
      </c>
      <c r="D129" s="12">
        <f>IF(F128+SUM(E$99:E128)=D$92,F128,D$92-SUM(E$99:E128))</f>
        <v>392669.97932182194</v>
      </c>
      <c r="E129" s="377">
        <f>IF(+J96&lt;F128,J96,D129)</f>
        <v>27985.477272727272</v>
      </c>
      <c r="F129" s="55">
        <f t="shared" si="44"/>
        <v>364684.50204909465</v>
      </c>
      <c r="G129" s="55">
        <f t="shared" si="45"/>
        <v>378677.2406854583</v>
      </c>
      <c r="H129" s="379">
        <f t="shared" si="46"/>
        <v>75140.768059476002</v>
      </c>
      <c r="I129" s="398">
        <f t="shared" si="47"/>
        <v>75140.768059476002</v>
      </c>
      <c r="J129" s="54">
        <f t="shared" si="30"/>
        <v>0</v>
      </c>
      <c r="K129" s="54"/>
      <c r="L129" s="129"/>
      <c r="M129" s="54">
        <f t="shared" si="32"/>
        <v>0</v>
      </c>
      <c r="N129" s="129"/>
      <c r="O129" s="54">
        <f t="shared" si="34"/>
        <v>0</v>
      </c>
      <c r="P129" s="54">
        <f t="shared" si="35"/>
        <v>0</v>
      </c>
    </row>
    <row r="130" spans="2:16" ht="12.5">
      <c r="B130" s="7" t="str">
        <f t="shared" si="36"/>
        <v/>
      </c>
      <c r="C130" s="50">
        <f>IF(D93="","-",+C129+1)</f>
        <v>2047</v>
      </c>
      <c r="D130" s="12">
        <f>IF(F129+SUM(E$99:E129)=D$92,F129,D$92-SUM(E$99:E129))</f>
        <v>364684.50204909465</v>
      </c>
      <c r="E130" s="377">
        <f>IF(+J96&lt;F129,J96,D130)</f>
        <v>27985.477272727272</v>
      </c>
      <c r="F130" s="55">
        <f t="shared" si="44"/>
        <v>336699.02477636735</v>
      </c>
      <c r="G130" s="55">
        <f t="shared" si="45"/>
        <v>350691.763412731</v>
      </c>
      <c r="H130" s="379">
        <f t="shared" si="46"/>
        <v>71655.839004292677</v>
      </c>
      <c r="I130" s="398">
        <f t="shared" si="47"/>
        <v>71655.839004292677</v>
      </c>
      <c r="J130" s="54">
        <f t="shared" si="30"/>
        <v>0</v>
      </c>
      <c r="K130" s="54"/>
      <c r="L130" s="129"/>
      <c r="M130" s="54">
        <f t="shared" si="32"/>
        <v>0</v>
      </c>
      <c r="N130" s="129"/>
      <c r="O130" s="54">
        <f t="shared" si="34"/>
        <v>0</v>
      </c>
      <c r="P130" s="54">
        <f t="shared" si="35"/>
        <v>0</v>
      </c>
    </row>
    <row r="131" spans="2:16" ht="12.5">
      <c r="B131" s="7" t="str">
        <f t="shared" si="36"/>
        <v/>
      </c>
      <c r="C131" s="50">
        <f>IF(D93="","-",+C130+1)</f>
        <v>2048</v>
      </c>
      <c r="D131" s="12">
        <f>IF(F130+SUM(E$99:E130)=D$92,F130,D$92-SUM(E$99:E130))</f>
        <v>336699.02477636735</v>
      </c>
      <c r="E131" s="377">
        <f>IF(+J96&lt;F130,J96,D131)</f>
        <v>27985.477272727272</v>
      </c>
      <c r="F131" s="55">
        <f t="shared" ref="F131:F154" si="48">+D131-E131</f>
        <v>308713.54750364006</v>
      </c>
      <c r="G131" s="55">
        <f t="shared" ref="G131:G154" si="49">+(F131+D131)/2</f>
        <v>322706.28614000371</v>
      </c>
      <c r="H131" s="379">
        <f t="shared" si="46"/>
        <v>68170.909949109337</v>
      </c>
      <c r="I131" s="398">
        <f t="shared" si="47"/>
        <v>68170.909949109337</v>
      </c>
      <c r="J131" s="54">
        <f t="shared" ref="J131:J154" si="50">+I541-H541</f>
        <v>0</v>
      </c>
      <c r="K131" s="54"/>
      <c r="L131" s="129"/>
      <c r="M131" s="54">
        <f t="shared" ref="M131:M154" si="51">IF(L541&lt;&gt;0,+H541-L541,0)</f>
        <v>0</v>
      </c>
      <c r="N131" s="129"/>
      <c r="O131" s="54">
        <f t="shared" ref="O131:O154" si="52">IF(N541&lt;&gt;0,+I541-N541,0)</f>
        <v>0</v>
      </c>
      <c r="P131" s="54">
        <f t="shared" ref="P131:P154" si="53">+O541-M541</f>
        <v>0</v>
      </c>
    </row>
    <row r="132" spans="2:16" ht="12.5">
      <c r="B132" s="7" t="str">
        <f t="shared" si="36"/>
        <v/>
      </c>
      <c r="C132" s="50">
        <f>IF(D93="","-",+C131+1)</f>
        <v>2049</v>
      </c>
      <c r="D132" s="12">
        <f>IF(F131+SUM(E$99:E131)=D$92,F131,D$92-SUM(E$99:E131))</f>
        <v>308713.54750364006</v>
      </c>
      <c r="E132" s="377">
        <f>IF(+J96&lt;F131,J96,D132)</f>
        <v>27985.477272727272</v>
      </c>
      <c r="F132" s="55">
        <f t="shared" si="48"/>
        <v>280728.07023091277</v>
      </c>
      <c r="G132" s="55">
        <f t="shared" si="49"/>
        <v>294720.80886727641</v>
      </c>
      <c r="H132" s="379">
        <f t="shared" si="46"/>
        <v>64685.980893926018</v>
      </c>
      <c r="I132" s="398">
        <f t="shared" si="47"/>
        <v>64685.980893926018</v>
      </c>
      <c r="J132" s="54">
        <f t="shared" si="50"/>
        <v>0</v>
      </c>
      <c r="K132" s="54"/>
      <c r="L132" s="129"/>
      <c r="M132" s="54">
        <f t="shared" si="51"/>
        <v>0</v>
      </c>
      <c r="N132" s="129"/>
      <c r="O132" s="54">
        <f t="shared" si="52"/>
        <v>0</v>
      </c>
      <c r="P132" s="54">
        <f t="shared" si="53"/>
        <v>0</v>
      </c>
    </row>
    <row r="133" spans="2:16" ht="12.5">
      <c r="B133" s="7" t="str">
        <f t="shared" si="36"/>
        <v/>
      </c>
      <c r="C133" s="50">
        <f>IF(D93="","-",+C132+1)</f>
        <v>2050</v>
      </c>
      <c r="D133" s="12">
        <f>IF(F132+SUM(E$99:E132)=D$92,F132,D$92-SUM(E$99:E132))</f>
        <v>280728.07023091277</v>
      </c>
      <c r="E133" s="377">
        <f>IF(+J96&lt;F132,J96,D133)</f>
        <v>27985.477272727272</v>
      </c>
      <c r="F133" s="55">
        <f t="shared" si="48"/>
        <v>252742.5929581855</v>
      </c>
      <c r="G133" s="55">
        <f t="shared" si="49"/>
        <v>266735.33159454912</v>
      </c>
      <c r="H133" s="379">
        <f t="shared" si="46"/>
        <v>61201.051838742693</v>
      </c>
      <c r="I133" s="398">
        <f t="shared" si="47"/>
        <v>61201.051838742693</v>
      </c>
      <c r="J133" s="54">
        <f t="shared" si="50"/>
        <v>0</v>
      </c>
      <c r="K133" s="54"/>
      <c r="L133" s="129"/>
      <c r="M133" s="54">
        <f t="shared" si="51"/>
        <v>0</v>
      </c>
      <c r="N133" s="129"/>
      <c r="O133" s="54">
        <f t="shared" si="52"/>
        <v>0</v>
      </c>
      <c r="P133" s="54">
        <f t="shared" si="53"/>
        <v>0</v>
      </c>
    </row>
    <row r="134" spans="2:16" ht="12.5">
      <c r="B134" s="7" t="str">
        <f t="shared" si="36"/>
        <v/>
      </c>
      <c r="C134" s="50">
        <f>IF(D93="","-",+C133+1)</f>
        <v>2051</v>
      </c>
      <c r="D134" s="12">
        <f>IF(F133+SUM(E$99:E133)=D$92,F133,D$92-SUM(E$99:E133))</f>
        <v>252742.5929581855</v>
      </c>
      <c r="E134" s="377">
        <f>IF(+J96&lt;F133,J96,D134)</f>
        <v>27985.477272727272</v>
      </c>
      <c r="F134" s="55">
        <f t="shared" si="48"/>
        <v>224757.11568545824</v>
      </c>
      <c r="G134" s="55">
        <f t="shared" si="49"/>
        <v>238749.85432182188</v>
      </c>
      <c r="H134" s="379">
        <f t="shared" si="46"/>
        <v>57716.122783559375</v>
      </c>
      <c r="I134" s="398">
        <f t="shared" si="47"/>
        <v>57716.122783559375</v>
      </c>
      <c r="J134" s="54">
        <f t="shared" si="50"/>
        <v>0</v>
      </c>
      <c r="K134" s="54"/>
      <c r="L134" s="129"/>
      <c r="M134" s="54">
        <f t="shared" si="51"/>
        <v>0</v>
      </c>
      <c r="N134" s="129"/>
      <c r="O134" s="54">
        <f t="shared" si="52"/>
        <v>0</v>
      </c>
      <c r="P134" s="54">
        <f t="shared" si="53"/>
        <v>0</v>
      </c>
    </row>
    <row r="135" spans="2:16" ht="12.5">
      <c r="B135" s="7" t="str">
        <f t="shared" si="36"/>
        <v/>
      </c>
      <c r="C135" s="50">
        <f>IF(D93="","-",+C134+1)</f>
        <v>2052</v>
      </c>
      <c r="D135" s="12">
        <f>IF(F134+SUM(E$99:E134)=D$92,F134,D$92-SUM(E$99:E134))</f>
        <v>224757.11568545824</v>
      </c>
      <c r="E135" s="377">
        <f>IF(+J96&lt;F134,J96,D135)</f>
        <v>27985.477272727272</v>
      </c>
      <c r="F135" s="55">
        <f t="shared" si="48"/>
        <v>196771.63841273097</v>
      </c>
      <c r="G135" s="55">
        <f t="shared" si="49"/>
        <v>210764.37704909459</v>
      </c>
      <c r="H135" s="379">
        <f t="shared" si="46"/>
        <v>54231.193728376049</v>
      </c>
      <c r="I135" s="398">
        <f t="shared" si="47"/>
        <v>54231.193728376049</v>
      </c>
      <c r="J135" s="54">
        <f t="shared" si="50"/>
        <v>0</v>
      </c>
      <c r="K135" s="54"/>
      <c r="L135" s="129"/>
      <c r="M135" s="54">
        <f t="shared" si="51"/>
        <v>0</v>
      </c>
      <c r="N135" s="129"/>
      <c r="O135" s="54">
        <f t="shared" si="52"/>
        <v>0</v>
      </c>
      <c r="P135" s="54">
        <f t="shared" si="53"/>
        <v>0</v>
      </c>
    </row>
    <row r="136" spans="2:16" ht="12.5">
      <c r="B136" s="7" t="str">
        <f t="shared" si="36"/>
        <v/>
      </c>
      <c r="C136" s="50">
        <f>IF(D93="","-",+C135+1)</f>
        <v>2053</v>
      </c>
      <c r="D136" s="12">
        <f>IF(F135+SUM(E$99:E135)=D$92,F135,D$92-SUM(E$99:E135))</f>
        <v>196771.63841273097</v>
      </c>
      <c r="E136" s="377">
        <f>IF(+J96&lt;F135,J96,D136)</f>
        <v>27985.477272727272</v>
      </c>
      <c r="F136" s="55">
        <f t="shared" si="48"/>
        <v>168786.16114000371</v>
      </c>
      <c r="G136" s="55">
        <f t="shared" si="49"/>
        <v>182778.89977636735</v>
      </c>
      <c r="H136" s="379">
        <f t="shared" si="46"/>
        <v>50746.264673192731</v>
      </c>
      <c r="I136" s="398">
        <f t="shared" si="47"/>
        <v>50746.264673192731</v>
      </c>
      <c r="J136" s="54">
        <f t="shared" si="50"/>
        <v>0</v>
      </c>
      <c r="K136" s="54"/>
      <c r="L136" s="129"/>
      <c r="M136" s="54">
        <f t="shared" si="51"/>
        <v>0</v>
      </c>
      <c r="N136" s="129"/>
      <c r="O136" s="54">
        <f t="shared" si="52"/>
        <v>0</v>
      </c>
      <c r="P136" s="54">
        <f t="shared" si="53"/>
        <v>0</v>
      </c>
    </row>
    <row r="137" spans="2:16" ht="12.5">
      <c r="B137" s="7" t="str">
        <f t="shared" si="36"/>
        <v/>
      </c>
      <c r="C137" s="50">
        <f>IF(D93="","-",+C136+1)</f>
        <v>2054</v>
      </c>
      <c r="D137" s="12">
        <f>IF(F136+SUM(E$99:E136)=D$92,F136,D$92-SUM(E$99:E136))</f>
        <v>168786.16114000371</v>
      </c>
      <c r="E137" s="377">
        <f>IF(+J96&lt;F136,J96,D137)</f>
        <v>27985.477272727272</v>
      </c>
      <c r="F137" s="55">
        <f t="shared" si="48"/>
        <v>140800.68386727644</v>
      </c>
      <c r="G137" s="55">
        <f t="shared" si="49"/>
        <v>154793.42250364006</v>
      </c>
      <c r="H137" s="379">
        <f t="shared" si="46"/>
        <v>47261.335618009398</v>
      </c>
      <c r="I137" s="398">
        <f t="shared" si="47"/>
        <v>47261.335618009398</v>
      </c>
      <c r="J137" s="54">
        <f t="shared" si="50"/>
        <v>0</v>
      </c>
      <c r="K137" s="54"/>
      <c r="L137" s="129"/>
      <c r="M137" s="54">
        <f t="shared" si="51"/>
        <v>0</v>
      </c>
      <c r="N137" s="129"/>
      <c r="O137" s="54">
        <f t="shared" si="52"/>
        <v>0</v>
      </c>
      <c r="P137" s="54">
        <f t="shared" si="53"/>
        <v>0</v>
      </c>
    </row>
    <row r="138" spans="2:16" ht="12.5">
      <c r="B138" s="7" t="str">
        <f t="shared" si="36"/>
        <v/>
      </c>
      <c r="C138" s="50">
        <f>IF(D93="","-",+C137+1)</f>
        <v>2055</v>
      </c>
      <c r="D138" s="12">
        <f>IF(F137+SUM(E$99:E137)=D$92,F137,D$92-SUM(E$99:E137))</f>
        <v>140800.68386727644</v>
      </c>
      <c r="E138" s="377">
        <f>IF(+J96&lt;F137,J96,D138)</f>
        <v>27985.477272727272</v>
      </c>
      <c r="F138" s="55">
        <f t="shared" si="48"/>
        <v>112815.20659454918</v>
      </c>
      <c r="G138" s="55">
        <f t="shared" si="49"/>
        <v>126807.94523091281</v>
      </c>
      <c r="H138" s="379">
        <f t="shared" si="46"/>
        <v>43776.40656282608</v>
      </c>
      <c r="I138" s="398">
        <f t="shared" si="47"/>
        <v>43776.40656282608</v>
      </c>
      <c r="J138" s="54">
        <f t="shared" si="50"/>
        <v>0</v>
      </c>
      <c r="K138" s="54"/>
      <c r="L138" s="129"/>
      <c r="M138" s="54">
        <f t="shared" si="51"/>
        <v>0</v>
      </c>
      <c r="N138" s="129"/>
      <c r="O138" s="54">
        <f t="shared" si="52"/>
        <v>0</v>
      </c>
      <c r="P138" s="54">
        <f t="shared" si="53"/>
        <v>0</v>
      </c>
    </row>
    <row r="139" spans="2:16" ht="12.5">
      <c r="B139" s="7" t="str">
        <f t="shared" si="36"/>
        <v/>
      </c>
      <c r="C139" s="50">
        <f>IF(D93="","-",+C138+1)</f>
        <v>2056</v>
      </c>
      <c r="D139" s="12">
        <f>IF(F138+SUM(E$99:E138)=D$92,F138,D$92-SUM(E$99:E138))</f>
        <v>112815.20659454918</v>
      </c>
      <c r="E139" s="377">
        <f>IF(+J96&lt;F138,J96,D139)</f>
        <v>27985.477272727272</v>
      </c>
      <c r="F139" s="55">
        <f t="shared" si="48"/>
        <v>84829.729321821913</v>
      </c>
      <c r="G139" s="55">
        <f t="shared" si="49"/>
        <v>98822.467958185545</v>
      </c>
      <c r="H139" s="379">
        <f t="shared" si="46"/>
        <v>40291.477507642761</v>
      </c>
      <c r="I139" s="398">
        <f t="shared" si="47"/>
        <v>40291.477507642761</v>
      </c>
      <c r="J139" s="54">
        <f t="shared" si="50"/>
        <v>0</v>
      </c>
      <c r="K139" s="54"/>
      <c r="L139" s="129"/>
      <c r="M139" s="54">
        <f t="shared" si="51"/>
        <v>0</v>
      </c>
      <c r="N139" s="129"/>
      <c r="O139" s="54">
        <f t="shared" si="52"/>
        <v>0</v>
      </c>
      <c r="P139" s="54">
        <f t="shared" si="53"/>
        <v>0</v>
      </c>
    </row>
    <row r="140" spans="2:16" ht="12.5">
      <c r="B140" s="7" t="str">
        <f t="shared" si="36"/>
        <v/>
      </c>
      <c r="C140" s="50">
        <f>IF(D93="","-",+C139+1)</f>
        <v>2057</v>
      </c>
      <c r="D140" s="12">
        <f>IF(F139+SUM(E$99:E139)=D$92,F139,D$92-SUM(E$99:E139))</f>
        <v>84829.729321821913</v>
      </c>
      <c r="E140" s="377">
        <f>IF(+J96&lt;F139,J96,D140)</f>
        <v>27985.477272727272</v>
      </c>
      <c r="F140" s="55">
        <f t="shared" si="48"/>
        <v>56844.252049094641</v>
      </c>
      <c r="G140" s="55">
        <f t="shared" si="49"/>
        <v>70836.99068545828</v>
      </c>
      <c r="H140" s="379">
        <f t="shared" si="46"/>
        <v>36806.548452459436</v>
      </c>
      <c r="I140" s="398">
        <f t="shared" si="47"/>
        <v>36806.548452459436</v>
      </c>
      <c r="J140" s="54">
        <f t="shared" si="50"/>
        <v>0</v>
      </c>
      <c r="K140" s="54"/>
      <c r="L140" s="129"/>
      <c r="M140" s="54">
        <f t="shared" si="51"/>
        <v>0</v>
      </c>
      <c r="N140" s="129"/>
      <c r="O140" s="54">
        <f t="shared" si="52"/>
        <v>0</v>
      </c>
      <c r="P140" s="54">
        <f t="shared" si="53"/>
        <v>0</v>
      </c>
    </row>
    <row r="141" spans="2:16" ht="12.5">
      <c r="B141" s="7" t="str">
        <f t="shared" si="36"/>
        <v/>
      </c>
      <c r="C141" s="50">
        <f>IF(D93="","-",+C140+1)</f>
        <v>2058</v>
      </c>
      <c r="D141" s="12">
        <f>IF(F140+SUM(E$99:E140)=D$92,F140,D$92-SUM(E$99:E140))</f>
        <v>56844.252049094641</v>
      </c>
      <c r="E141" s="377">
        <f>IF(+J96&lt;F140,J96,D141)</f>
        <v>27985.477272727272</v>
      </c>
      <c r="F141" s="55">
        <f t="shared" si="48"/>
        <v>28858.774776367369</v>
      </c>
      <c r="G141" s="55">
        <f t="shared" si="49"/>
        <v>42851.513412731001</v>
      </c>
      <c r="H141" s="379">
        <f t="shared" si="46"/>
        <v>33321.61939727611</v>
      </c>
      <c r="I141" s="398">
        <f t="shared" si="47"/>
        <v>33321.61939727611</v>
      </c>
      <c r="J141" s="54">
        <f t="shared" si="50"/>
        <v>0</v>
      </c>
      <c r="K141" s="54"/>
      <c r="L141" s="129"/>
      <c r="M141" s="54">
        <f t="shared" si="51"/>
        <v>0</v>
      </c>
      <c r="N141" s="129"/>
      <c r="O141" s="54">
        <f t="shared" si="52"/>
        <v>0</v>
      </c>
      <c r="P141" s="54">
        <f t="shared" si="53"/>
        <v>0</v>
      </c>
    </row>
    <row r="142" spans="2:16" ht="12.5">
      <c r="B142" s="7" t="str">
        <f t="shared" si="36"/>
        <v/>
      </c>
      <c r="C142" s="50">
        <f>IF(D93="","-",+C141+1)</f>
        <v>2059</v>
      </c>
      <c r="D142" s="12">
        <f>IF(F141+SUM(E$99:E141)=D$92,F141,D$92-SUM(E$99:E141))</f>
        <v>28858.774776367369</v>
      </c>
      <c r="E142" s="377">
        <f>IF(+J96&lt;F141,J96,D142)</f>
        <v>27985.477272727272</v>
      </c>
      <c r="F142" s="55">
        <f t="shared" si="48"/>
        <v>873.29750364009669</v>
      </c>
      <c r="G142" s="55">
        <f t="shared" si="49"/>
        <v>14866.036140003733</v>
      </c>
      <c r="H142" s="379">
        <f t="shared" si="46"/>
        <v>29836.690342092788</v>
      </c>
      <c r="I142" s="398">
        <f t="shared" si="47"/>
        <v>29836.690342092788</v>
      </c>
      <c r="J142" s="54">
        <f t="shared" si="50"/>
        <v>0</v>
      </c>
      <c r="K142" s="54"/>
      <c r="L142" s="129"/>
      <c r="M142" s="54">
        <f t="shared" si="51"/>
        <v>0</v>
      </c>
      <c r="N142" s="129"/>
      <c r="O142" s="54">
        <f t="shared" si="52"/>
        <v>0</v>
      </c>
      <c r="P142" s="54">
        <f t="shared" si="53"/>
        <v>0</v>
      </c>
    </row>
    <row r="143" spans="2:16" ht="12.5">
      <c r="B143" s="7" t="str">
        <f t="shared" si="36"/>
        <v/>
      </c>
      <c r="C143" s="50">
        <f>IF(D93="","-",+C142+1)</f>
        <v>2060</v>
      </c>
      <c r="D143" s="12">
        <f>IF(F142+SUM(E$99:E142)=D$92,F142,D$92-SUM(E$99:E142))</f>
        <v>873.29750364009669</v>
      </c>
      <c r="E143" s="377">
        <f>IF(+J96&lt;F142,J96,D143)</f>
        <v>873.29750364009669</v>
      </c>
      <c r="F143" s="55">
        <f t="shared" si="48"/>
        <v>0</v>
      </c>
      <c r="G143" s="55">
        <f t="shared" si="49"/>
        <v>436.64875182004835</v>
      </c>
      <c r="H143" s="379">
        <f t="shared" si="46"/>
        <v>927.6717745270239</v>
      </c>
      <c r="I143" s="398">
        <f t="shared" si="47"/>
        <v>927.6717745270239</v>
      </c>
      <c r="J143" s="54">
        <f t="shared" si="50"/>
        <v>0</v>
      </c>
      <c r="K143" s="54"/>
      <c r="L143" s="129"/>
      <c r="M143" s="54">
        <f t="shared" si="51"/>
        <v>0</v>
      </c>
      <c r="N143" s="129"/>
      <c r="O143" s="54">
        <f t="shared" si="52"/>
        <v>0</v>
      </c>
      <c r="P143" s="54">
        <f t="shared" si="53"/>
        <v>0</v>
      </c>
    </row>
    <row r="144" spans="2:16" ht="12.5">
      <c r="B144" s="7" t="str">
        <f t="shared" si="36"/>
        <v/>
      </c>
      <c r="C144" s="50">
        <f>IF(D93="","-",+C143+1)</f>
        <v>2061</v>
      </c>
      <c r="D144" s="12">
        <f>IF(F143+SUM(E$99:E143)=D$92,F143,D$92-SUM(E$99:E143))</f>
        <v>0</v>
      </c>
      <c r="E144" s="377">
        <f>IF(+J96&lt;F143,J96,D144)</f>
        <v>0</v>
      </c>
      <c r="F144" s="55">
        <f t="shared" si="48"/>
        <v>0</v>
      </c>
      <c r="G144" s="55">
        <f t="shared" si="49"/>
        <v>0</v>
      </c>
      <c r="H144" s="379">
        <f t="shared" si="46"/>
        <v>0</v>
      </c>
      <c r="I144" s="398">
        <f t="shared" si="47"/>
        <v>0</v>
      </c>
      <c r="J144" s="54">
        <f t="shared" si="50"/>
        <v>0</v>
      </c>
      <c r="K144" s="54"/>
      <c r="L144" s="129"/>
      <c r="M144" s="54">
        <f t="shared" si="51"/>
        <v>0</v>
      </c>
      <c r="N144" s="129"/>
      <c r="O144" s="54">
        <f t="shared" si="52"/>
        <v>0</v>
      </c>
      <c r="P144" s="54">
        <f t="shared" si="53"/>
        <v>0</v>
      </c>
    </row>
    <row r="145" spans="2:16" ht="12.5">
      <c r="B145" s="7" t="str">
        <f t="shared" si="36"/>
        <v/>
      </c>
      <c r="C145" s="50">
        <f>IF(D93="","-",+C144+1)</f>
        <v>2062</v>
      </c>
      <c r="D145" s="12">
        <f>IF(F144+SUM(E$99:E144)=D$92,F144,D$92-SUM(E$99:E144))</f>
        <v>0</v>
      </c>
      <c r="E145" s="377">
        <f>IF(+J96&lt;F144,J96,D145)</f>
        <v>0</v>
      </c>
      <c r="F145" s="55">
        <f t="shared" si="48"/>
        <v>0</v>
      </c>
      <c r="G145" s="55">
        <f t="shared" si="49"/>
        <v>0</v>
      </c>
      <c r="H145" s="379">
        <f t="shared" si="46"/>
        <v>0</v>
      </c>
      <c r="I145" s="398">
        <f t="shared" si="47"/>
        <v>0</v>
      </c>
      <c r="J145" s="54">
        <f t="shared" si="50"/>
        <v>0</v>
      </c>
      <c r="K145" s="54"/>
      <c r="L145" s="129"/>
      <c r="M145" s="54">
        <f t="shared" si="51"/>
        <v>0</v>
      </c>
      <c r="N145" s="129"/>
      <c r="O145" s="54">
        <f t="shared" si="52"/>
        <v>0</v>
      </c>
      <c r="P145" s="54">
        <f t="shared" si="53"/>
        <v>0</v>
      </c>
    </row>
    <row r="146" spans="2:16" ht="12.5">
      <c r="B146" s="7" t="str">
        <f t="shared" si="36"/>
        <v/>
      </c>
      <c r="C146" s="50">
        <f>IF(D93="","-",+C145+1)</f>
        <v>2063</v>
      </c>
      <c r="D146" s="12">
        <f>IF(F145+SUM(E$99:E145)=D$92,F145,D$92-SUM(E$99:E145))</f>
        <v>0</v>
      </c>
      <c r="E146" s="377">
        <f>IF(+J96&lt;F145,J96,D146)</f>
        <v>0</v>
      </c>
      <c r="F146" s="55">
        <f t="shared" si="48"/>
        <v>0</v>
      </c>
      <c r="G146" s="55">
        <f t="shared" si="49"/>
        <v>0</v>
      </c>
      <c r="H146" s="379">
        <f t="shared" si="46"/>
        <v>0</v>
      </c>
      <c r="I146" s="398">
        <f t="shared" si="47"/>
        <v>0</v>
      </c>
      <c r="J146" s="54">
        <f t="shared" si="50"/>
        <v>0</v>
      </c>
      <c r="K146" s="54"/>
      <c r="L146" s="129"/>
      <c r="M146" s="54">
        <f t="shared" si="51"/>
        <v>0</v>
      </c>
      <c r="N146" s="129"/>
      <c r="O146" s="54">
        <f t="shared" si="52"/>
        <v>0</v>
      </c>
      <c r="P146" s="54">
        <f t="shared" si="53"/>
        <v>0</v>
      </c>
    </row>
    <row r="147" spans="2:16" ht="12.5">
      <c r="B147" s="7" t="str">
        <f t="shared" si="36"/>
        <v/>
      </c>
      <c r="C147" s="50">
        <f>IF(D93="","-",+C146+1)</f>
        <v>2064</v>
      </c>
      <c r="D147" s="12">
        <f>IF(F146+SUM(E$99:E146)=D$92,F146,D$92-SUM(E$99:E146))</f>
        <v>0</v>
      </c>
      <c r="E147" s="377">
        <f>IF(+J96&lt;F146,J96,D147)</f>
        <v>0</v>
      </c>
      <c r="F147" s="55">
        <f t="shared" si="48"/>
        <v>0</v>
      </c>
      <c r="G147" s="55">
        <f t="shared" si="49"/>
        <v>0</v>
      </c>
      <c r="H147" s="379">
        <f t="shared" si="46"/>
        <v>0</v>
      </c>
      <c r="I147" s="398">
        <f t="shared" si="47"/>
        <v>0</v>
      </c>
      <c r="J147" s="54">
        <f t="shared" si="50"/>
        <v>0</v>
      </c>
      <c r="K147" s="54"/>
      <c r="L147" s="129"/>
      <c r="M147" s="54">
        <f t="shared" si="51"/>
        <v>0</v>
      </c>
      <c r="N147" s="129"/>
      <c r="O147" s="54">
        <f t="shared" si="52"/>
        <v>0</v>
      </c>
      <c r="P147" s="54">
        <f t="shared" si="53"/>
        <v>0</v>
      </c>
    </row>
    <row r="148" spans="2:16" ht="12.5">
      <c r="B148" s="7" t="str">
        <f t="shared" si="36"/>
        <v/>
      </c>
      <c r="C148" s="50">
        <f>IF(D93="","-",+C147+1)</f>
        <v>2065</v>
      </c>
      <c r="D148" s="12">
        <f>IF(F147+SUM(E$99:E147)=D$92,F147,D$92-SUM(E$99:E147))</f>
        <v>0</v>
      </c>
      <c r="E148" s="377">
        <f>IF(+J96&lt;F147,J96,D148)</f>
        <v>0</v>
      </c>
      <c r="F148" s="55">
        <f t="shared" si="48"/>
        <v>0</v>
      </c>
      <c r="G148" s="55">
        <f t="shared" si="49"/>
        <v>0</v>
      </c>
      <c r="H148" s="379">
        <f t="shared" si="46"/>
        <v>0</v>
      </c>
      <c r="I148" s="398">
        <f t="shared" si="47"/>
        <v>0</v>
      </c>
      <c r="J148" s="54">
        <f t="shared" si="50"/>
        <v>0</v>
      </c>
      <c r="K148" s="54"/>
      <c r="L148" s="129"/>
      <c r="M148" s="54">
        <f t="shared" si="51"/>
        <v>0</v>
      </c>
      <c r="N148" s="129"/>
      <c r="O148" s="54">
        <f t="shared" si="52"/>
        <v>0</v>
      </c>
      <c r="P148" s="54">
        <f t="shared" si="53"/>
        <v>0</v>
      </c>
    </row>
    <row r="149" spans="2:16" ht="12.5">
      <c r="B149" s="7" t="str">
        <f t="shared" si="36"/>
        <v/>
      </c>
      <c r="C149" s="50">
        <f>IF(D93="","-",+C148+1)</f>
        <v>2066</v>
      </c>
      <c r="D149" s="12">
        <f>IF(F148+SUM(E$99:E148)=D$92,F148,D$92-SUM(E$99:E148))</f>
        <v>0</v>
      </c>
      <c r="E149" s="377">
        <f>IF(+J96&lt;F148,J96,D149)</f>
        <v>0</v>
      </c>
      <c r="F149" s="55">
        <f t="shared" si="48"/>
        <v>0</v>
      </c>
      <c r="G149" s="55">
        <f t="shared" si="49"/>
        <v>0</v>
      </c>
      <c r="H149" s="379">
        <f t="shared" si="46"/>
        <v>0</v>
      </c>
      <c r="I149" s="398">
        <f t="shared" si="47"/>
        <v>0</v>
      </c>
      <c r="J149" s="54">
        <f t="shared" si="50"/>
        <v>0</v>
      </c>
      <c r="K149" s="54"/>
      <c r="L149" s="129"/>
      <c r="M149" s="54">
        <f t="shared" si="51"/>
        <v>0</v>
      </c>
      <c r="N149" s="129"/>
      <c r="O149" s="54">
        <f t="shared" si="52"/>
        <v>0</v>
      </c>
      <c r="P149" s="54">
        <f t="shared" si="53"/>
        <v>0</v>
      </c>
    </row>
    <row r="150" spans="2:16" ht="12.5">
      <c r="B150" s="7" t="str">
        <f t="shared" si="36"/>
        <v/>
      </c>
      <c r="C150" s="50">
        <f>IF(D93="","-",+C149+1)</f>
        <v>2067</v>
      </c>
      <c r="D150" s="12">
        <f>IF(F149+SUM(E$99:E149)=D$92,F149,D$92-SUM(E$99:E149))</f>
        <v>0</v>
      </c>
      <c r="E150" s="377">
        <f>IF(+J96&lt;F149,J96,D150)</f>
        <v>0</v>
      </c>
      <c r="F150" s="55">
        <f t="shared" si="48"/>
        <v>0</v>
      </c>
      <c r="G150" s="55">
        <f t="shared" si="49"/>
        <v>0</v>
      </c>
      <c r="H150" s="379">
        <f t="shared" si="46"/>
        <v>0</v>
      </c>
      <c r="I150" s="398">
        <f t="shared" si="47"/>
        <v>0</v>
      </c>
      <c r="J150" s="54">
        <f t="shared" si="50"/>
        <v>0</v>
      </c>
      <c r="K150" s="54"/>
      <c r="L150" s="129"/>
      <c r="M150" s="54">
        <f t="shared" si="51"/>
        <v>0</v>
      </c>
      <c r="N150" s="129"/>
      <c r="O150" s="54">
        <f t="shared" si="52"/>
        <v>0</v>
      </c>
      <c r="P150" s="54">
        <f t="shared" si="53"/>
        <v>0</v>
      </c>
    </row>
    <row r="151" spans="2:16" ht="12.5">
      <c r="B151" s="7" t="str">
        <f t="shared" si="36"/>
        <v/>
      </c>
      <c r="C151" s="50">
        <f>IF(D93="","-",+C150+1)</f>
        <v>2068</v>
      </c>
      <c r="D151" s="12">
        <f>IF(F150+SUM(E$99:E150)=D$92,F150,D$92-SUM(E$99:E150))</f>
        <v>0</v>
      </c>
      <c r="E151" s="377">
        <f>IF(+J96&lt;F150,J96,D151)</f>
        <v>0</v>
      </c>
      <c r="F151" s="55">
        <f t="shared" si="48"/>
        <v>0</v>
      </c>
      <c r="G151" s="55">
        <f t="shared" si="49"/>
        <v>0</v>
      </c>
      <c r="H151" s="379">
        <f t="shared" si="46"/>
        <v>0</v>
      </c>
      <c r="I151" s="398">
        <f t="shared" si="47"/>
        <v>0</v>
      </c>
      <c r="J151" s="54">
        <f t="shared" si="50"/>
        <v>0</v>
      </c>
      <c r="K151" s="54"/>
      <c r="L151" s="129"/>
      <c r="M151" s="54">
        <f t="shared" si="51"/>
        <v>0</v>
      </c>
      <c r="N151" s="129"/>
      <c r="O151" s="54">
        <f t="shared" si="52"/>
        <v>0</v>
      </c>
      <c r="P151" s="54">
        <f t="shared" si="53"/>
        <v>0</v>
      </c>
    </row>
    <row r="152" spans="2:16" ht="12.5">
      <c r="B152" s="7" t="str">
        <f t="shared" si="36"/>
        <v/>
      </c>
      <c r="C152" s="50">
        <f>IF(D93="","-",+C151+1)</f>
        <v>2069</v>
      </c>
      <c r="D152" s="12">
        <f>IF(F151+SUM(E$99:E151)=D$92,F151,D$92-SUM(E$99:E151))</f>
        <v>0</v>
      </c>
      <c r="E152" s="377">
        <f>IF(+J96&lt;F151,J96,D152)</f>
        <v>0</v>
      </c>
      <c r="F152" s="55">
        <f t="shared" si="48"/>
        <v>0</v>
      </c>
      <c r="G152" s="55">
        <f t="shared" si="49"/>
        <v>0</v>
      </c>
      <c r="H152" s="379">
        <f t="shared" si="46"/>
        <v>0</v>
      </c>
      <c r="I152" s="398">
        <f t="shared" si="47"/>
        <v>0</v>
      </c>
      <c r="J152" s="54">
        <f t="shared" si="50"/>
        <v>0</v>
      </c>
      <c r="K152" s="54"/>
      <c r="L152" s="129"/>
      <c r="M152" s="54">
        <f t="shared" si="51"/>
        <v>0</v>
      </c>
      <c r="N152" s="129"/>
      <c r="O152" s="54">
        <f t="shared" si="52"/>
        <v>0</v>
      </c>
      <c r="P152" s="54">
        <f t="shared" si="53"/>
        <v>0</v>
      </c>
    </row>
    <row r="153" spans="2:16" ht="12.5">
      <c r="B153" s="7" t="str">
        <f t="shared" si="36"/>
        <v/>
      </c>
      <c r="C153" s="50">
        <f>IF(D93="","-",+C152+1)</f>
        <v>2070</v>
      </c>
      <c r="D153" s="12">
        <f>IF(F152+SUM(E$99:E152)=D$92,F152,D$92-SUM(E$99:E152))</f>
        <v>0</v>
      </c>
      <c r="E153" s="377">
        <f>IF(+J96&lt;F152,J96,D153)</f>
        <v>0</v>
      </c>
      <c r="F153" s="55">
        <f t="shared" si="48"/>
        <v>0</v>
      </c>
      <c r="G153" s="55">
        <f t="shared" si="49"/>
        <v>0</v>
      </c>
      <c r="H153" s="379">
        <f t="shared" si="46"/>
        <v>0</v>
      </c>
      <c r="I153" s="398">
        <f t="shared" si="47"/>
        <v>0</v>
      </c>
      <c r="J153" s="54">
        <f t="shared" si="50"/>
        <v>0</v>
      </c>
      <c r="K153" s="54"/>
      <c r="L153" s="129"/>
      <c r="M153" s="54">
        <f t="shared" si="51"/>
        <v>0</v>
      </c>
      <c r="N153" s="129"/>
      <c r="O153" s="54">
        <f t="shared" si="52"/>
        <v>0</v>
      </c>
      <c r="P153" s="54">
        <f t="shared" si="53"/>
        <v>0</v>
      </c>
    </row>
    <row r="154" spans="2:16" ht="13" thickBot="1">
      <c r="B154" s="7" t="str">
        <f t="shared" si="36"/>
        <v/>
      </c>
      <c r="C154" s="59">
        <f>IF(D93="","-",+C153+1)</f>
        <v>2071</v>
      </c>
      <c r="D154" s="84">
        <f>IF(F153+SUM(E$99:E153)=D$92,F153,D$92-SUM(E$99:E153))</f>
        <v>0</v>
      </c>
      <c r="E154" s="380">
        <f>IF(+J96&lt;F153,J96,D154)</f>
        <v>0</v>
      </c>
      <c r="F154" s="60">
        <f t="shared" si="48"/>
        <v>0</v>
      </c>
      <c r="G154" s="60">
        <f t="shared" si="49"/>
        <v>0</v>
      </c>
      <c r="H154" s="381">
        <f t="shared" si="46"/>
        <v>0</v>
      </c>
      <c r="I154" s="399">
        <f t="shared" si="47"/>
        <v>0</v>
      </c>
      <c r="J154" s="64">
        <f t="shared" si="50"/>
        <v>0</v>
      </c>
      <c r="K154" s="54"/>
      <c r="L154" s="130"/>
      <c r="M154" s="64">
        <f t="shared" si="51"/>
        <v>0</v>
      </c>
      <c r="N154" s="130"/>
      <c r="O154" s="64">
        <f t="shared" si="52"/>
        <v>0</v>
      </c>
      <c r="P154" s="64">
        <f t="shared" si="53"/>
        <v>0</v>
      </c>
    </row>
    <row r="155" spans="2:16" ht="12.5">
      <c r="C155" s="12" t="s">
        <v>78</v>
      </c>
      <c r="D155" s="292"/>
      <c r="E155" s="292">
        <f>SUM(E99:E154)</f>
        <v>1231361.0000000005</v>
      </c>
      <c r="F155" s="292"/>
      <c r="G155" s="292"/>
      <c r="H155" s="292">
        <f>SUM(H99:H154)</f>
        <v>4454161.9698963258</v>
      </c>
      <c r="I155" s="292">
        <f>SUM(I99:I154)</f>
        <v>4454161.9698963258</v>
      </c>
      <c r="J155" s="292">
        <f>SUM(J99:J154)</f>
        <v>0</v>
      </c>
      <c r="K155" s="292"/>
      <c r="L155" s="292"/>
      <c r="M155" s="292"/>
      <c r="N155" s="292"/>
      <c r="O155" s="292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</row>
    <row r="157" spans="2:16" ht="12.5">
      <c r="C157" s="85"/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</row>
    <row r="159" spans="2:16" ht="13">
      <c r="C159" s="25" t="s">
        <v>79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43" priority="1" stopIfTrue="1" operator="equal">
      <formula>$I$10</formula>
    </cfRule>
  </conditionalFormatting>
  <conditionalFormatting sqref="C99:C154">
    <cfRule type="cellIs" dxfId="4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107"/>
  <dimension ref="A1:P162"/>
  <sheetViews>
    <sheetView topLeftCell="A9" zoomScaleNormal="100" zoomScaleSheetLayoutView="80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58 of 77</v>
      </c>
    </row>
    <row r="2" spans="1:16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/>
      <c r="P3" s="97">
        <v>1</v>
      </c>
    </row>
    <row r="4" spans="1:16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6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2935013.5730693676</v>
      </c>
      <c r="P5" s="1"/>
    </row>
    <row r="6" spans="1:16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2935013.5730693676</v>
      </c>
      <c r="O6" s="1"/>
      <c r="P6" s="1"/>
    </row>
    <row r="7" spans="1:16" ht="13.5" thickBot="1">
      <c r="C7" s="25" t="s">
        <v>48</v>
      </c>
      <c r="D7" s="90" t="s">
        <v>361</v>
      </c>
      <c r="E7" s="405"/>
      <c r="F7" s="405"/>
      <c r="G7" s="1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403</v>
      </c>
      <c r="E9" s="435" t="s">
        <v>404</v>
      </c>
      <c r="F9" s="31"/>
      <c r="G9" s="461" t="s">
        <v>572</v>
      </c>
      <c r="H9" s="31"/>
      <c r="I9" s="32"/>
      <c r="J9" s="33"/>
      <c r="P9" s="1"/>
    </row>
    <row r="10" spans="1:16" ht="13">
      <c r="C10" s="34" t="s">
        <v>51</v>
      </c>
      <c r="D10" s="362">
        <v>25330929.210000001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6" ht="12.5">
      <c r="C11" s="34" t="s">
        <v>54</v>
      </c>
      <c r="D11" s="37">
        <v>2016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2">
        <v>4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617827.54170731711</v>
      </c>
      <c r="J14" s="292"/>
      <c r="K14" s="292"/>
      <c r="L14" s="292"/>
      <c r="M14" s="292"/>
      <c r="N14" s="292"/>
      <c r="O14" s="1"/>
      <c r="P14" s="1"/>
    </row>
    <row r="15" spans="1:16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42" t="s">
        <v>68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2016</v>
      </c>
      <c r="D17" s="430">
        <v>23229161</v>
      </c>
      <c r="E17" s="429">
        <v>276537.63095238095</v>
      </c>
      <c r="F17" s="430">
        <v>22952623.369047619</v>
      </c>
      <c r="G17" s="429">
        <v>3262214.3054167381</v>
      </c>
      <c r="H17" s="437">
        <v>3262214.3054167381</v>
      </c>
      <c r="I17" s="52">
        <f t="shared" ref="I17:I72" si="0">H17-G17</f>
        <v>0</v>
      </c>
      <c r="J17" s="52"/>
      <c r="K17" s="112">
        <f t="shared" ref="K17:K22" si="1">+G17</f>
        <v>3262214.3054167381</v>
      </c>
      <c r="L17" s="53">
        <f t="shared" ref="L17:L72" si="2">IF(K17&lt;&gt;0,+G17-K17,0)</f>
        <v>0</v>
      </c>
      <c r="M17" s="112">
        <f t="shared" ref="M17:M22" si="3">+H17</f>
        <v>3262214.3054167381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2017</v>
      </c>
      <c r="D18" s="147">
        <v>24940522.369047619</v>
      </c>
      <c r="E18" s="450">
        <v>586443.25581395347</v>
      </c>
      <c r="F18" s="147">
        <v>24354079.113233667</v>
      </c>
      <c r="G18" s="445">
        <v>3640059.7914396082</v>
      </c>
      <c r="H18" s="451">
        <v>3640059.7914396082</v>
      </c>
      <c r="I18" s="52">
        <f t="shared" si="0"/>
        <v>0</v>
      </c>
      <c r="J18" s="52"/>
      <c r="K18" s="113">
        <f t="shared" si="1"/>
        <v>3640059.7914396082</v>
      </c>
      <c r="L18" s="54">
        <f t="shared" ref="L18:L23" si="6">IF(K18&lt;&gt;0,+G18-K18,0)</f>
        <v>0</v>
      </c>
      <c r="M18" s="113">
        <f t="shared" si="3"/>
        <v>3640059.7914396082</v>
      </c>
      <c r="N18" s="54">
        <f>IF(M18&lt;&gt;0,+H18-M18,0)</f>
        <v>0</v>
      </c>
      <c r="O18" s="54">
        <f>+N18-L18</f>
        <v>0</v>
      </c>
      <c r="P18" s="1"/>
    </row>
    <row r="19" spans="2:16" ht="12.5">
      <c r="B19" s="7" t="str">
        <f>IF(D19=F18,"","IU")</f>
        <v/>
      </c>
      <c r="C19" s="50">
        <f>IF(D11="","-",+C18+1)</f>
        <v>2018</v>
      </c>
      <c r="D19" s="147">
        <v>24354079.113233667</v>
      </c>
      <c r="E19" s="450">
        <v>615050.24390243902</v>
      </c>
      <c r="F19" s="147">
        <v>23739028.869331229</v>
      </c>
      <c r="G19" s="445">
        <v>3671225.3557542209</v>
      </c>
      <c r="H19" s="451">
        <v>3671225.3557542209</v>
      </c>
      <c r="I19" s="52">
        <f t="shared" si="0"/>
        <v>0</v>
      </c>
      <c r="J19" s="52"/>
      <c r="K19" s="113">
        <f t="shared" si="1"/>
        <v>3671225.3557542209</v>
      </c>
      <c r="L19" s="54">
        <f t="shared" si="6"/>
        <v>0</v>
      </c>
      <c r="M19" s="113">
        <f t="shared" si="3"/>
        <v>3671225.3557542209</v>
      </c>
      <c r="N19" s="54">
        <f>IF(M19&lt;&gt;0,+H19-M19,0)</f>
        <v>0</v>
      </c>
      <c r="O19" s="54">
        <f>+N19-L19</f>
        <v>0</v>
      </c>
      <c r="P19" s="1"/>
    </row>
    <row r="20" spans="2:16" ht="12.5">
      <c r="B20" s="7" t="str">
        <f t="shared" ref="B20:B72" si="7">IF(D20=F19,"","IU")</f>
        <v/>
      </c>
      <c r="C20" s="50">
        <f>IF(D11="","-",+C19+1)</f>
        <v>2019</v>
      </c>
      <c r="D20" s="147">
        <v>23739028.869331229</v>
      </c>
      <c r="E20" s="450">
        <v>615050.24390243902</v>
      </c>
      <c r="F20" s="147">
        <v>23123978.625428792</v>
      </c>
      <c r="G20" s="445">
        <v>3593056.0992098348</v>
      </c>
      <c r="H20" s="451">
        <v>3593056.0992098348</v>
      </c>
      <c r="I20" s="52">
        <f t="shared" si="0"/>
        <v>0</v>
      </c>
      <c r="J20" s="52"/>
      <c r="K20" s="113">
        <f t="shared" si="1"/>
        <v>3593056.0992098348</v>
      </c>
      <c r="L20" s="54">
        <f t="shared" si="6"/>
        <v>0</v>
      </c>
      <c r="M20" s="113">
        <f t="shared" si="3"/>
        <v>3593056.0992098348</v>
      </c>
      <c r="N20" s="54">
        <f t="shared" si="4"/>
        <v>0</v>
      </c>
      <c r="O20" s="54">
        <f t="shared" si="5"/>
        <v>0</v>
      </c>
      <c r="P20" s="1"/>
    </row>
    <row r="21" spans="2:16" ht="12.5">
      <c r="B21" s="7" t="str">
        <f t="shared" si="7"/>
        <v/>
      </c>
      <c r="C21" s="50">
        <f>IF(D11="","-",+C20+1)</f>
        <v>2020</v>
      </c>
      <c r="D21" s="147">
        <v>23123978.625428792</v>
      </c>
      <c r="E21" s="450">
        <v>615050.24390243902</v>
      </c>
      <c r="F21" s="147">
        <v>22508928.381526355</v>
      </c>
      <c r="G21" s="445">
        <v>2949982.4012109563</v>
      </c>
      <c r="H21" s="451">
        <v>2949982.4012109563</v>
      </c>
      <c r="I21" s="52">
        <f t="shared" si="0"/>
        <v>0</v>
      </c>
      <c r="J21" s="52"/>
      <c r="K21" s="113">
        <f t="shared" si="1"/>
        <v>2949982.4012109563</v>
      </c>
      <c r="L21" s="54">
        <f t="shared" si="6"/>
        <v>0</v>
      </c>
      <c r="M21" s="113">
        <f t="shared" si="3"/>
        <v>2949982.4012109563</v>
      </c>
      <c r="N21" s="54">
        <f t="shared" si="4"/>
        <v>0</v>
      </c>
      <c r="O21" s="54">
        <f t="shared" si="5"/>
        <v>0</v>
      </c>
      <c r="P21" s="1"/>
    </row>
    <row r="22" spans="2:16" ht="12.5">
      <c r="B22" s="7" t="str">
        <f t="shared" si="7"/>
        <v>IU</v>
      </c>
      <c r="C22" s="50">
        <f>IF(D11="","-",+C21+1)</f>
        <v>2021</v>
      </c>
      <c r="D22" s="147">
        <v>22651404.369614832</v>
      </c>
      <c r="E22" s="450">
        <v>603117.35714285716</v>
      </c>
      <c r="F22" s="147">
        <v>22048287.012471974</v>
      </c>
      <c r="G22" s="445">
        <v>2972302.5813947208</v>
      </c>
      <c r="H22" s="451">
        <v>2972302.5813947208</v>
      </c>
      <c r="I22" s="52">
        <f t="shared" si="0"/>
        <v>0</v>
      </c>
      <c r="J22" s="52"/>
      <c r="K22" s="113">
        <f t="shared" si="1"/>
        <v>2972302.5813947208</v>
      </c>
      <c r="L22" s="54">
        <f t="shared" si="6"/>
        <v>0</v>
      </c>
      <c r="M22" s="113">
        <f t="shared" si="3"/>
        <v>2972302.5813947208</v>
      </c>
      <c r="N22" s="54">
        <f t="shared" si="4"/>
        <v>0</v>
      </c>
      <c r="O22" s="54">
        <f t="shared" si="5"/>
        <v>0</v>
      </c>
      <c r="P22" s="1"/>
    </row>
    <row r="23" spans="2:16" ht="12.5">
      <c r="B23" s="7" t="str">
        <f t="shared" si="7"/>
        <v>IU</v>
      </c>
      <c r="C23" s="50">
        <f>IF(D11="","-",+C22+1)</f>
        <v>2022</v>
      </c>
      <c r="D23" s="147">
        <v>22019680.024383493</v>
      </c>
      <c r="E23" s="450">
        <v>603117.35714285716</v>
      </c>
      <c r="F23" s="147">
        <v>21416562.667240635</v>
      </c>
      <c r="G23" s="445">
        <v>3045191.8978696284</v>
      </c>
      <c r="H23" s="451">
        <v>3045191.8978696284</v>
      </c>
      <c r="I23" s="52">
        <f t="shared" si="0"/>
        <v>0</v>
      </c>
      <c r="J23" s="52"/>
      <c r="K23" s="113">
        <f t="shared" ref="K23" si="8">+G23</f>
        <v>3045191.8978696284</v>
      </c>
      <c r="L23" s="54">
        <f t="shared" si="6"/>
        <v>0</v>
      </c>
      <c r="M23" s="113">
        <f t="shared" ref="M23" si="9">+H23</f>
        <v>3045191.8978696284</v>
      </c>
      <c r="N23" s="54">
        <f t="shared" si="4"/>
        <v>0</v>
      </c>
      <c r="O23" s="54">
        <f t="shared" si="5"/>
        <v>0</v>
      </c>
      <c r="P23" s="1"/>
    </row>
    <row r="24" spans="2:16" ht="12.5">
      <c r="B24" s="7" t="str">
        <f t="shared" si="7"/>
        <v>IU</v>
      </c>
      <c r="C24" s="50">
        <f>IF(D11="","-",+C23+1)</f>
        <v>2023</v>
      </c>
      <c r="D24" s="147">
        <v>21416562.877240635</v>
      </c>
      <c r="E24" s="450">
        <v>603117.36214285716</v>
      </c>
      <c r="F24" s="147">
        <v>20813445.515097778</v>
      </c>
      <c r="G24" s="445">
        <v>3270508.0204212591</v>
      </c>
      <c r="H24" s="451">
        <v>3270508.0204212591</v>
      </c>
      <c r="I24" s="52">
        <f t="shared" si="0"/>
        <v>0</v>
      </c>
      <c r="J24" s="52"/>
      <c r="K24" s="113">
        <f t="shared" ref="K24" si="10">+G24</f>
        <v>3270508.0204212591</v>
      </c>
      <c r="L24" s="54">
        <f t="shared" ref="L24" si="11">IF(K24&lt;&gt;0,+G24-K24,0)</f>
        <v>0</v>
      </c>
      <c r="M24" s="113">
        <f t="shared" ref="M24" si="12">+H24</f>
        <v>3270508.0204212591</v>
      </c>
      <c r="N24" s="54">
        <f t="shared" ref="N24" si="13">IF(M24&lt;&gt;0,+H24-M24,0)</f>
        <v>0</v>
      </c>
      <c r="O24" s="54">
        <f t="shared" ref="O24" si="14">+N24-L24</f>
        <v>0</v>
      </c>
      <c r="P24" s="1"/>
    </row>
    <row r="25" spans="2:16" ht="12.5">
      <c r="B25" s="7" t="str">
        <f t="shared" si="7"/>
        <v/>
      </c>
      <c r="C25" s="460">
        <f>IF(D11="","-",+C24+1)</f>
        <v>2024</v>
      </c>
      <c r="D25" s="147">
        <v>20813445.515097778</v>
      </c>
      <c r="E25" s="450">
        <v>575702.93659090914</v>
      </c>
      <c r="F25" s="147">
        <v>20237742.578506868</v>
      </c>
      <c r="G25" s="445">
        <v>3029068.3185003367</v>
      </c>
      <c r="H25" s="451">
        <v>3029068.3185003367</v>
      </c>
      <c r="I25" s="52">
        <f t="shared" si="0"/>
        <v>0</v>
      </c>
      <c r="J25" s="52"/>
      <c r="K25" s="113">
        <f t="shared" ref="K25" si="15">+G25</f>
        <v>3029068.3185003367</v>
      </c>
      <c r="L25" s="54">
        <f t="shared" ref="L25" si="16">IF(K25&lt;&gt;0,+G25-K25,0)</f>
        <v>0</v>
      </c>
      <c r="M25" s="113">
        <f t="shared" ref="M25" si="17">+H25</f>
        <v>3029068.3185003367</v>
      </c>
      <c r="N25" s="54">
        <f t="shared" ref="N25" si="18">IF(M25&lt;&gt;0,+H25-M25,0)</f>
        <v>0</v>
      </c>
      <c r="O25" s="54">
        <f t="shared" ref="O25" si="19">+N25-L25</f>
        <v>0</v>
      </c>
      <c r="P25" s="1"/>
    </row>
    <row r="26" spans="2:16" ht="13">
      <c r="B26" s="7" t="str">
        <f t="shared" si="7"/>
        <v/>
      </c>
      <c r="C26" s="459">
        <f>IF(D11="","-",+C25+1)</f>
        <v>2025</v>
      </c>
      <c r="D26" s="147">
        <v>20237742.578506868</v>
      </c>
      <c r="E26" s="450">
        <v>589091.37697674416</v>
      </c>
      <c r="F26" s="147">
        <v>19648651.201530125</v>
      </c>
      <c r="G26" s="445">
        <v>2976814.1933667115</v>
      </c>
      <c r="H26" s="451">
        <v>2976814.1933667115</v>
      </c>
      <c r="I26" s="52">
        <f t="shared" si="0"/>
        <v>0</v>
      </c>
      <c r="J26" s="52"/>
      <c r="K26" s="113">
        <f t="shared" ref="K26" si="20">+G26</f>
        <v>2976814.1933667115</v>
      </c>
      <c r="L26" s="54">
        <f t="shared" ref="L26" si="21">IF(K26&lt;&gt;0,+G26-K26,0)</f>
        <v>0</v>
      </c>
      <c r="M26" s="113">
        <f t="shared" ref="M26" si="22">+H26</f>
        <v>2976814.1933667115</v>
      </c>
      <c r="N26" s="54">
        <f t="shared" ref="N26" si="23">IF(M26&lt;&gt;0,+H26-M26,0)</f>
        <v>0</v>
      </c>
      <c r="O26" s="54">
        <f t="shared" ref="O26" si="24">+N26-L26</f>
        <v>0</v>
      </c>
      <c r="P26" s="1"/>
    </row>
    <row r="27" spans="2:16" ht="12.5">
      <c r="B27" s="7" t="str">
        <f t="shared" si="7"/>
        <v/>
      </c>
      <c r="C27" s="50">
        <f>IF(D11="","-",+C26+1)</f>
        <v>2026</v>
      </c>
      <c r="D27" s="55">
        <f>IF(F26+SUM(E$17:E26)=D$10,F26,D$10-SUM(E$17:E26))</f>
        <v>19648651.201530125</v>
      </c>
      <c r="E27" s="377">
        <f>IF(+I14&lt;F26,I14,D27)</f>
        <v>617827.54170731711</v>
      </c>
      <c r="F27" s="55">
        <f t="shared" ref="F27:F72" si="25">+D27-E27</f>
        <v>19030823.659822807</v>
      </c>
      <c r="G27" s="378">
        <f t="shared" ref="G27:G49" si="26">+I$12*((D27+F27)/2)+E27</f>
        <v>2935013.5730693676</v>
      </c>
      <c r="H27" s="363">
        <f t="shared" ref="H27:H49" si="27">+I$13*((D27+F27)/2)+E27</f>
        <v>2935013.5730693676</v>
      </c>
      <c r="I27" s="52">
        <f t="shared" si="0"/>
        <v>0</v>
      </c>
      <c r="J27" s="52"/>
      <c r="K27" s="129"/>
      <c r="L27" s="54">
        <f t="shared" si="2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7"/>
        <v/>
      </c>
      <c r="C28" s="50">
        <f>IF(D11="","-",+C27+1)</f>
        <v>2027</v>
      </c>
      <c r="D28" s="55">
        <f>IF(F27+SUM(E$17:E27)=D$10,F27,D$10-SUM(E$17:E27))</f>
        <v>19030823.659822807</v>
      </c>
      <c r="E28" s="377">
        <f>IF(+I14&lt;F27,I14,D28)</f>
        <v>617827.54170731711</v>
      </c>
      <c r="F28" s="55">
        <f t="shared" si="25"/>
        <v>18412996.118115488</v>
      </c>
      <c r="G28" s="378">
        <f t="shared" si="26"/>
        <v>2860988.7133955155</v>
      </c>
      <c r="H28" s="363">
        <f t="shared" si="27"/>
        <v>2860988.7133955155</v>
      </c>
      <c r="I28" s="52">
        <f t="shared" si="0"/>
        <v>0</v>
      </c>
      <c r="J28" s="52"/>
      <c r="K28" s="129"/>
      <c r="L28" s="54">
        <f t="shared" si="2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7"/>
        <v/>
      </c>
      <c r="C29" s="50">
        <f>IF(D11="","-",+C28+1)</f>
        <v>2028</v>
      </c>
      <c r="D29" s="55">
        <f>IF(F28+SUM(E$17:E28)=D$10,F28,D$10-SUM(E$17:E28))</f>
        <v>18412996.118115488</v>
      </c>
      <c r="E29" s="377">
        <f>IF(+I14&lt;F28,I14,D29)</f>
        <v>617827.54170731711</v>
      </c>
      <c r="F29" s="55">
        <f t="shared" si="25"/>
        <v>17795168.57640817</v>
      </c>
      <c r="G29" s="378">
        <f t="shared" si="26"/>
        <v>2786963.8537216652</v>
      </c>
      <c r="H29" s="363">
        <f t="shared" si="27"/>
        <v>2786963.8537216652</v>
      </c>
      <c r="I29" s="52">
        <f t="shared" si="0"/>
        <v>0</v>
      </c>
      <c r="J29" s="52"/>
      <c r="K29" s="129"/>
      <c r="L29" s="54">
        <f t="shared" si="2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7"/>
        <v/>
      </c>
      <c r="C30" s="50">
        <f>IF(D11="","-",+C29+1)</f>
        <v>2029</v>
      </c>
      <c r="D30" s="55">
        <f>IF(F29+SUM(E$17:E29)=D$10,F29,D$10-SUM(E$17:E29))</f>
        <v>17795168.57640817</v>
      </c>
      <c r="E30" s="377">
        <f>IF(+I14&lt;F29,I14,D30)</f>
        <v>617827.54170731711</v>
      </c>
      <c r="F30" s="55">
        <f t="shared" si="25"/>
        <v>17177341.034700852</v>
      </c>
      <c r="G30" s="378">
        <f t="shared" si="26"/>
        <v>2712938.9940478131</v>
      </c>
      <c r="H30" s="363">
        <f t="shared" si="27"/>
        <v>2712938.9940478131</v>
      </c>
      <c r="I30" s="52">
        <f t="shared" si="0"/>
        <v>0</v>
      </c>
      <c r="J30" s="52"/>
      <c r="K30" s="129"/>
      <c r="L30" s="54">
        <f t="shared" si="2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7"/>
        <v/>
      </c>
      <c r="C31" s="50">
        <f>IF(D11="","-",+C30+1)</f>
        <v>2030</v>
      </c>
      <c r="D31" s="55">
        <f>IF(F30+SUM(E$17:E30)=D$10,F30,D$10-SUM(E$17:E30))</f>
        <v>17177341.034700852</v>
      </c>
      <c r="E31" s="377">
        <f>IF(+I14&lt;F30,I14,D31)</f>
        <v>617827.54170731711</v>
      </c>
      <c r="F31" s="55">
        <f t="shared" si="25"/>
        <v>16559513.492993535</v>
      </c>
      <c r="G31" s="378">
        <f t="shared" si="26"/>
        <v>2638914.1343739624</v>
      </c>
      <c r="H31" s="363">
        <f t="shared" si="27"/>
        <v>2638914.1343739624</v>
      </c>
      <c r="I31" s="52">
        <f t="shared" si="0"/>
        <v>0</v>
      </c>
      <c r="J31" s="52"/>
      <c r="K31" s="129"/>
      <c r="L31" s="54">
        <f t="shared" si="2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7"/>
        <v/>
      </c>
      <c r="C32" s="50">
        <f>IF(D11="","-",+C31+1)</f>
        <v>2031</v>
      </c>
      <c r="D32" s="55">
        <f>IF(F31+SUM(E$17:E31)=D$10,F31,D$10-SUM(E$17:E31))</f>
        <v>16559513.492993535</v>
      </c>
      <c r="E32" s="377">
        <f>IF(+I14&lt;F31,I14,D32)</f>
        <v>617827.54170731711</v>
      </c>
      <c r="F32" s="55">
        <f t="shared" si="25"/>
        <v>15941685.951286219</v>
      </c>
      <c r="G32" s="378">
        <f t="shared" si="26"/>
        <v>2564889.2747001117</v>
      </c>
      <c r="H32" s="363">
        <f t="shared" si="27"/>
        <v>2564889.2747001117</v>
      </c>
      <c r="I32" s="52">
        <f t="shared" si="0"/>
        <v>0</v>
      </c>
      <c r="J32" s="52"/>
      <c r="K32" s="129"/>
      <c r="L32" s="54">
        <f t="shared" si="2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7"/>
        <v/>
      </c>
      <c r="C33" s="50">
        <f>IF(D11="","-",+C32+1)</f>
        <v>2032</v>
      </c>
      <c r="D33" s="55">
        <f>IF(F32+SUM(E$17:E32)=D$10,F32,D$10-SUM(E$17:E32))</f>
        <v>15941685.951286219</v>
      </c>
      <c r="E33" s="377">
        <f>IF(+I14&lt;F32,I14,D33)</f>
        <v>617827.54170731711</v>
      </c>
      <c r="F33" s="55">
        <f t="shared" si="25"/>
        <v>15323858.409578903</v>
      </c>
      <c r="G33" s="378">
        <f t="shared" si="26"/>
        <v>2490864.4150262605</v>
      </c>
      <c r="H33" s="363">
        <f t="shared" si="27"/>
        <v>2490864.4150262605</v>
      </c>
      <c r="I33" s="52">
        <f t="shared" si="0"/>
        <v>0</v>
      </c>
      <c r="J33" s="52"/>
      <c r="K33" s="129"/>
      <c r="L33" s="54">
        <f t="shared" si="2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7"/>
        <v/>
      </c>
      <c r="C34" s="50">
        <f>IF(D11="","-",+C33+1)</f>
        <v>2033</v>
      </c>
      <c r="D34" s="55">
        <f>IF(F33+SUM(E$17:E33)=D$10,F33,D$10-SUM(E$17:E33))</f>
        <v>15323858.409578903</v>
      </c>
      <c r="E34" s="377">
        <f>IF(+I14&lt;F33,I14,D34)</f>
        <v>617827.54170731711</v>
      </c>
      <c r="F34" s="55">
        <f t="shared" si="25"/>
        <v>14706030.867871586</v>
      </c>
      <c r="G34" s="378">
        <f t="shared" si="26"/>
        <v>2416839.5553524094</v>
      </c>
      <c r="H34" s="363">
        <f t="shared" si="27"/>
        <v>2416839.5553524094</v>
      </c>
      <c r="I34" s="52">
        <f t="shared" si="0"/>
        <v>0</v>
      </c>
      <c r="J34" s="52"/>
      <c r="K34" s="129"/>
      <c r="L34" s="54">
        <f t="shared" si="2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7"/>
        <v/>
      </c>
      <c r="C35" s="50">
        <f>IF(D11="","-",+C34+1)</f>
        <v>2034</v>
      </c>
      <c r="D35" s="55">
        <f>IF(F34+SUM(E$17:E34)=D$10,F34,D$10-SUM(E$17:E34))</f>
        <v>14706030.867871586</v>
      </c>
      <c r="E35" s="377">
        <f>IF(+I14&lt;F34,I14,D35)</f>
        <v>617827.54170731711</v>
      </c>
      <c r="F35" s="55">
        <f t="shared" si="25"/>
        <v>14088203.32616427</v>
      </c>
      <c r="G35" s="378">
        <f t="shared" si="26"/>
        <v>2342814.6956785587</v>
      </c>
      <c r="H35" s="363">
        <f t="shared" si="27"/>
        <v>2342814.6956785587</v>
      </c>
      <c r="I35" s="52">
        <f t="shared" si="0"/>
        <v>0</v>
      </c>
      <c r="J35" s="52"/>
      <c r="K35" s="129"/>
      <c r="L35" s="54">
        <f t="shared" si="2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7"/>
        <v/>
      </c>
      <c r="C36" s="50">
        <f>IF(D11="","-",+C35+1)</f>
        <v>2035</v>
      </c>
      <c r="D36" s="55">
        <f>IF(F35+SUM(E$17:E35)=D$10,F35,D$10-SUM(E$17:E35))</f>
        <v>14088203.32616427</v>
      </c>
      <c r="E36" s="377">
        <f>IF(+I14&lt;F35,I14,D36)</f>
        <v>617827.54170731711</v>
      </c>
      <c r="F36" s="55">
        <f t="shared" si="25"/>
        <v>13470375.784456953</v>
      </c>
      <c r="G36" s="378">
        <f t="shared" si="26"/>
        <v>2268789.836004708</v>
      </c>
      <c r="H36" s="363">
        <f t="shared" si="27"/>
        <v>2268789.836004708</v>
      </c>
      <c r="I36" s="52">
        <f t="shared" si="0"/>
        <v>0</v>
      </c>
      <c r="J36" s="52"/>
      <c r="K36" s="129"/>
      <c r="L36" s="54">
        <f t="shared" si="2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7"/>
        <v/>
      </c>
      <c r="C37" s="50">
        <f>IF(D11="","-",+C36+1)</f>
        <v>2036</v>
      </c>
      <c r="D37" s="55">
        <f>IF(F36+SUM(E$17:E36)=D$10,F36,D$10-SUM(E$17:E36))</f>
        <v>13470375.784456953</v>
      </c>
      <c r="E37" s="377">
        <f>IF(+I14&lt;F36,I14,D37)</f>
        <v>617827.54170731711</v>
      </c>
      <c r="F37" s="55">
        <f t="shared" si="25"/>
        <v>12852548.242749637</v>
      </c>
      <c r="G37" s="378">
        <f t="shared" si="26"/>
        <v>2194764.9763308568</v>
      </c>
      <c r="H37" s="363">
        <f t="shared" si="27"/>
        <v>2194764.9763308568</v>
      </c>
      <c r="I37" s="52">
        <f t="shared" si="0"/>
        <v>0</v>
      </c>
      <c r="J37" s="52"/>
      <c r="K37" s="129"/>
      <c r="L37" s="54">
        <f t="shared" si="2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7"/>
        <v/>
      </c>
      <c r="C38" s="50">
        <f>IF(D11="","-",+C37+1)</f>
        <v>2037</v>
      </c>
      <c r="D38" s="55">
        <f>IF(F37+SUM(E$17:E37)=D$10,F37,D$10-SUM(E$17:E37))</f>
        <v>12852548.242749637</v>
      </c>
      <c r="E38" s="377">
        <f>IF(+I14&lt;F37,I14,D38)</f>
        <v>617827.54170731711</v>
      </c>
      <c r="F38" s="55">
        <f t="shared" si="25"/>
        <v>12234720.701042321</v>
      </c>
      <c r="G38" s="378">
        <f t="shared" si="26"/>
        <v>2120740.1166570056</v>
      </c>
      <c r="H38" s="363">
        <f t="shared" si="27"/>
        <v>2120740.1166570056</v>
      </c>
      <c r="I38" s="52">
        <f t="shared" si="0"/>
        <v>0</v>
      </c>
      <c r="J38" s="52"/>
      <c r="K38" s="129"/>
      <c r="L38" s="54">
        <f t="shared" si="2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7"/>
        <v/>
      </c>
      <c r="C39" s="50">
        <f>IF(D11="","-",+C38+1)</f>
        <v>2038</v>
      </c>
      <c r="D39" s="55">
        <f>IF(F38+SUM(E$17:E38)=D$10,F38,D$10-SUM(E$17:E38))</f>
        <v>12234720.701042321</v>
      </c>
      <c r="E39" s="377">
        <f>IF(+I14&lt;F38,I14,D39)</f>
        <v>617827.54170731711</v>
      </c>
      <c r="F39" s="55">
        <f t="shared" si="25"/>
        <v>11616893.159335004</v>
      </c>
      <c r="G39" s="378">
        <f t="shared" si="26"/>
        <v>2046715.2569831549</v>
      </c>
      <c r="H39" s="363">
        <f t="shared" si="27"/>
        <v>2046715.2569831549</v>
      </c>
      <c r="I39" s="52">
        <f t="shared" si="0"/>
        <v>0</v>
      </c>
      <c r="J39" s="52"/>
      <c r="K39" s="129"/>
      <c r="L39" s="54">
        <f t="shared" si="2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7"/>
        <v/>
      </c>
      <c r="C40" s="50">
        <f>IF(D11="","-",+C39+1)</f>
        <v>2039</v>
      </c>
      <c r="D40" s="55">
        <f>IF(F39+SUM(E$17:E39)=D$10,F39,D$10-SUM(E$17:E39))</f>
        <v>11616893.159335004</v>
      </c>
      <c r="E40" s="377">
        <f>IF(+I14&lt;F39,I14,D40)</f>
        <v>617827.54170731711</v>
      </c>
      <c r="F40" s="55">
        <f t="shared" si="25"/>
        <v>10999065.617627688</v>
      </c>
      <c r="G40" s="378">
        <f t="shared" si="26"/>
        <v>1972690.397309304</v>
      </c>
      <c r="H40" s="363">
        <f t="shared" si="27"/>
        <v>1972690.397309304</v>
      </c>
      <c r="I40" s="52">
        <f t="shared" si="0"/>
        <v>0</v>
      </c>
      <c r="J40" s="52"/>
      <c r="K40" s="129"/>
      <c r="L40" s="54">
        <f t="shared" si="2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7"/>
        <v/>
      </c>
      <c r="C41" s="50">
        <f>IF(D11="","-",+C40+1)</f>
        <v>2040</v>
      </c>
      <c r="D41" s="55">
        <f>IF(F40+SUM(E$17:E40)=D$10,F40,D$10-SUM(E$17:E40))</f>
        <v>10999065.617627688</v>
      </c>
      <c r="E41" s="377">
        <f>IF(+I14&lt;F40,I14,D41)</f>
        <v>617827.54170731711</v>
      </c>
      <c r="F41" s="55">
        <f t="shared" si="25"/>
        <v>10381238.075920371</v>
      </c>
      <c r="G41" s="378">
        <f t="shared" si="26"/>
        <v>1898665.537635453</v>
      </c>
      <c r="H41" s="363">
        <f t="shared" si="27"/>
        <v>1898665.537635453</v>
      </c>
      <c r="I41" s="52">
        <f t="shared" si="0"/>
        <v>0</v>
      </c>
      <c r="J41" s="52"/>
      <c r="K41" s="129"/>
      <c r="L41" s="54">
        <f t="shared" si="2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7"/>
        <v/>
      </c>
      <c r="C42" s="50">
        <f>IF(D11="","-",+C41+1)</f>
        <v>2041</v>
      </c>
      <c r="D42" s="55">
        <f>IF(F41+SUM(E$17:E41)=D$10,F41,D$10-SUM(E$17:E41))</f>
        <v>10381238.075920371</v>
      </c>
      <c r="E42" s="377">
        <f>IF(+I14&lt;F41,I14,D42)</f>
        <v>617827.54170731711</v>
      </c>
      <c r="F42" s="55">
        <f t="shared" si="25"/>
        <v>9763410.5342130549</v>
      </c>
      <c r="G42" s="378">
        <f t="shared" si="26"/>
        <v>1824640.6779616021</v>
      </c>
      <c r="H42" s="363">
        <f t="shared" si="27"/>
        <v>1824640.6779616021</v>
      </c>
      <c r="I42" s="52">
        <f t="shared" si="0"/>
        <v>0</v>
      </c>
      <c r="J42" s="52"/>
      <c r="K42" s="129"/>
      <c r="L42" s="54">
        <f t="shared" si="2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7"/>
        <v/>
      </c>
      <c r="C43" s="50">
        <f>IF(D11="","-",+C42+1)</f>
        <v>2042</v>
      </c>
      <c r="D43" s="55">
        <f>IF(F42+SUM(E$17:E42)=D$10,F42,D$10-SUM(E$17:E42))</f>
        <v>9763410.5342130549</v>
      </c>
      <c r="E43" s="377">
        <f>IF(+I14&lt;F42,I14,D43)</f>
        <v>617827.54170731711</v>
      </c>
      <c r="F43" s="55">
        <f t="shared" si="25"/>
        <v>9145582.9925057385</v>
      </c>
      <c r="G43" s="378">
        <f t="shared" si="26"/>
        <v>1750615.8182877512</v>
      </c>
      <c r="H43" s="363">
        <f t="shared" si="27"/>
        <v>1750615.8182877512</v>
      </c>
      <c r="I43" s="52">
        <f t="shared" si="0"/>
        <v>0</v>
      </c>
      <c r="J43" s="52"/>
      <c r="K43" s="129"/>
      <c r="L43" s="54">
        <f t="shared" si="2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7"/>
        <v/>
      </c>
      <c r="C44" s="50">
        <f>IF(D11="","-",+C43+1)</f>
        <v>2043</v>
      </c>
      <c r="D44" s="55">
        <f>IF(F43+SUM(E$17:E43)=D$10,F43,D$10-SUM(E$17:E43))</f>
        <v>9145582.9925057385</v>
      </c>
      <c r="E44" s="377">
        <f>IF(+I14&lt;F43,I14,D44)</f>
        <v>617827.54170731711</v>
      </c>
      <c r="F44" s="55">
        <f t="shared" si="25"/>
        <v>8527755.4507984221</v>
      </c>
      <c r="G44" s="378">
        <f t="shared" si="26"/>
        <v>1676590.9586139002</v>
      </c>
      <c r="H44" s="363">
        <f t="shared" si="27"/>
        <v>1676590.9586139002</v>
      </c>
      <c r="I44" s="52">
        <f t="shared" si="0"/>
        <v>0</v>
      </c>
      <c r="J44" s="52"/>
      <c r="K44" s="129"/>
      <c r="L44" s="54">
        <f t="shared" si="2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7"/>
        <v/>
      </c>
      <c r="C45" s="50">
        <f>IF(D11="","-",+C44+1)</f>
        <v>2044</v>
      </c>
      <c r="D45" s="55">
        <f>IF(F44+SUM(E$17:E44)=D$10,F44,D$10-SUM(E$17:E44))</f>
        <v>8527755.4507984221</v>
      </c>
      <c r="E45" s="377">
        <f>IF(+I14&lt;F44,I14,D45)</f>
        <v>617827.54170731711</v>
      </c>
      <c r="F45" s="55">
        <f t="shared" si="25"/>
        <v>7909927.9090911048</v>
      </c>
      <c r="G45" s="378">
        <f t="shared" si="26"/>
        <v>1602566.0989400493</v>
      </c>
      <c r="H45" s="363">
        <f t="shared" si="27"/>
        <v>1602566.0989400493</v>
      </c>
      <c r="I45" s="52">
        <f t="shared" si="0"/>
        <v>0</v>
      </c>
      <c r="J45" s="52"/>
      <c r="K45" s="129"/>
      <c r="L45" s="54">
        <f t="shared" si="2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7"/>
        <v/>
      </c>
      <c r="C46" s="50">
        <f>IF(D11="","-",+C45+1)</f>
        <v>2045</v>
      </c>
      <c r="D46" s="55">
        <f>IF(F45+SUM(E$17:E45)=D$10,F45,D$10-SUM(E$17:E45))</f>
        <v>7909927.9090911048</v>
      </c>
      <c r="E46" s="377">
        <f>IF(+I14&lt;F45,I14,D46)</f>
        <v>617827.54170731711</v>
      </c>
      <c r="F46" s="55">
        <f t="shared" si="25"/>
        <v>7292100.3673837874</v>
      </c>
      <c r="G46" s="378">
        <f t="shared" si="26"/>
        <v>1528541.2392661981</v>
      </c>
      <c r="H46" s="363">
        <f t="shared" si="27"/>
        <v>1528541.2392661981</v>
      </c>
      <c r="I46" s="52">
        <f t="shared" si="0"/>
        <v>0</v>
      </c>
      <c r="J46" s="52"/>
      <c r="K46" s="129"/>
      <c r="L46" s="54">
        <f t="shared" si="2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7"/>
        <v/>
      </c>
      <c r="C47" s="50">
        <f>IF(D11="","-",+C46+1)</f>
        <v>2046</v>
      </c>
      <c r="D47" s="55">
        <f>IF(F46+SUM(E$17:E46)=D$10,F46,D$10-SUM(E$17:E46))</f>
        <v>7292100.3673837874</v>
      </c>
      <c r="E47" s="377">
        <f>IF(+I14&lt;F46,I14,D47)</f>
        <v>617827.54170731711</v>
      </c>
      <c r="F47" s="55">
        <f t="shared" si="25"/>
        <v>6674272.8256764701</v>
      </c>
      <c r="G47" s="378">
        <f t="shared" si="26"/>
        <v>1454516.379592347</v>
      </c>
      <c r="H47" s="363">
        <f t="shared" si="27"/>
        <v>1454516.379592347</v>
      </c>
      <c r="I47" s="52">
        <f t="shared" si="0"/>
        <v>0</v>
      </c>
      <c r="J47" s="52"/>
      <c r="K47" s="129"/>
      <c r="L47" s="54">
        <f t="shared" si="2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7"/>
        <v/>
      </c>
      <c r="C48" s="50">
        <f>IF(D11="","-",+C47+1)</f>
        <v>2047</v>
      </c>
      <c r="D48" s="55">
        <f>IF(F47+SUM(E$17:E47)=D$10,F47,D$10-SUM(E$17:E47))</f>
        <v>6674272.8256764701</v>
      </c>
      <c r="E48" s="377">
        <f>IF(+I14&lt;F47,I14,D48)</f>
        <v>617827.54170731711</v>
      </c>
      <c r="F48" s="55">
        <f t="shared" si="25"/>
        <v>6056445.2839691527</v>
      </c>
      <c r="G48" s="378">
        <f t="shared" si="26"/>
        <v>1380491.5199184963</v>
      </c>
      <c r="H48" s="363">
        <f t="shared" si="27"/>
        <v>1380491.5199184963</v>
      </c>
      <c r="I48" s="52">
        <f t="shared" si="0"/>
        <v>0</v>
      </c>
      <c r="J48" s="52"/>
      <c r="K48" s="129"/>
      <c r="L48" s="54">
        <f t="shared" si="2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 ht="12.5">
      <c r="B49" s="7" t="str">
        <f t="shared" si="7"/>
        <v/>
      </c>
      <c r="C49" s="50">
        <f>IF(D11="","-",+C48+1)</f>
        <v>2048</v>
      </c>
      <c r="D49" s="55">
        <f>IF(F48+SUM(E$17:E48)=D$10,F48,D$10-SUM(E$17:E48))</f>
        <v>6056445.2839691527</v>
      </c>
      <c r="E49" s="377">
        <f>IF(+I14&lt;F48,I14,D49)</f>
        <v>617827.54170731711</v>
      </c>
      <c r="F49" s="55">
        <f t="shared" si="25"/>
        <v>5438617.7422618354</v>
      </c>
      <c r="G49" s="378">
        <f t="shared" si="26"/>
        <v>1306466.6602446451</v>
      </c>
      <c r="H49" s="363">
        <f t="shared" si="27"/>
        <v>1306466.6602446451</v>
      </c>
      <c r="I49" s="52">
        <f t="shared" si="0"/>
        <v>0</v>
      </c>
      <c r="J49" s="52"/>
      <c r="K49" s="129"/>
      <c r="L49" s="54">
        <f t="shared" si="2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 ht="12.5">
      <c r="B50" s="7" t="str">
        <f t="shared" si="7"/>
        <v/>
      </c>
      <c r="C50" s="50">
        <f>IF(D11="","-",+C49+1)</f>
        <v>2049</v>
      </c>
      <c r="D50" s="55">
        <f>IF(F49+SUM(E$17:E49)=D$10,F49,D$10-SUM(E$17:E49))</f>
        <v>5438617.7422618354</v>
      </c>
      <c r="E50" s="377">
        <f>IF(+I14&lt;F49,I14,D50)</f>
        <v>617827.54170731711</v>
      </c>
      <c r="F50" s="55">
        <f t="shared" si="25"/>
        <v>4820790.200554518</v>
      </c>
      <c r="G50" s="378">
        <f t="shared" ref="G50:G72" si="28">+I$12*((D50+F50)/2)+E50</f>
        <v>1232441.8005707939</v>
      </c>
      <c r="H50" s="363">
        <f t="shared" ref="H50:H72" si="29">+I$13*((D50+F50)/2)+E50</f>
        <v>1232441.8005707939</v>
      </c>
      <c r="I50" s="52">
        <f t="shared" si="0"/>
        <v>0</v>
      </c>
      <c r="J50" s="52"/>
      <c r="K50" s="129"/>
      <c r="L50" s="54">
        <f t="shared" si="2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 ht="12.5">
      <c r="B51" s="7" t="str">
        <f t="shared" si="7"/>
        <v/>
      </c>
      <c r="C51" s="50">
        <f>IF(D11="","-",+C50+1)</f>
        <v>2050</v>
      </c>
      <c r="D51" s="55">
        <f>IF(F50+SUM(E$17:E50)=D$10,F50,D$10-SUM(E$17:E50))</f>
        <v>4820790.200554518</v>
      </c>
      <c r="E51" s="377">
        <f>IF(+I14&lt;F50,I14,D51)</f>
        <v>617827.54170731711</v>
      </c>
      <c r="F51" s="55">
        <f t="shared" si="25"/>
        <v>4202962.6588472007</v>
      </c>
      <c r="G51" s="378">
        <f t="shared" si="28"/>
        <v>1158416.9408969427</v>
      </c>
      <c r="H51" s="363">
        <f t="shared" si="29"/>
        <v>1158416.9408969427</v>
      </c>
      <c r="I51" s="52">
        <f t="shared" si="0"/>
        <v>0</v>
      </c>
      <c r="J51" s="52"/>
      <c r="K51" s="129"/>
      <c r="L51" s="54">
        <f t="shared" si="2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 ht="12.5">
      <c r="B52" s="7" t="str">
        <f t="shared" si="7"/>
        <v/>
      </c>
      <c r="C52" s="50">
        <f>IF(D11="","-",+C51+1)</f>
        <v>2051</v>
      </c>
      <c r="D52" s="55">
        <f>IF(F51+SUM(E$17:E51)=D$10,F51,D$10-SUM(E$17:E51))</f>
        <v>4202962.6588472007</v>
      </c>
      <c r="E52" s="377">
        <f>IF(+I14&lt;F51,I14,D52)</f>
        <v>617827.54170731711</v>
      </c>
      <c r="F52" s="55">
        <f t="shared" si="25"/>
        <v>3585135.1171398833</v>
      </c>
      <c r="G52" s="378">
        <f t="shared" si="28"/>
        <v>1084392.081223092</v>
      </c>
      <c r="H52" s="363">
        <f t="shared" si="29"/>
        <v>1084392.081223092</v>
      </c>
      <c r="I52" s="52">
        <f t="shared" si="0"/>
        <v>0</v>
      </c>
      <c r="J52" s="52"/>
      <c r="K52" s="129"/>
      <c r="L52" s="54">
        <f t="shared" si="2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 ht="12.5">
      <c r="B53" s="7" t="str">
        <f t="shared" si="7"/>
        <v/>
      </c>
      <c r="C53" s="50">
        <f>IF(D11="","-",+C52+1)</f>
        <v>2052</v>
      </c>
      <c r="D53" s="55">
        <f>IF(F52+SUM(E$17:E52)=D$10,F52,D$10-SUM(E$17:E52))</f>
        <v>3585135.1171398833</v>
      </c>
      <c r="E53" s="377">
        <f>IF(+I14&lt;F52,I14,D53)</f>
        <v>617827.54170731711</v>
      </c>
      <c r="F53" s="55">
        <f t="shared" si="25"/>
        <v>2967307.575432566</v>
      </c>
      <c r="G53" s="378">
        <f t="shared" si="28"/>
        <v>1010367.2215492409</v>
      </c>
      <c r="H53" s="363">
        <f t="shared" si="29"/>
        <v>1010367.2215492409</v>
      </c>
      <c r="I53" s="52">
        <f t="shared" si="0"/>
        <v>0</v>
      </c>
      <c r="J53" s="52"/>
      <c r="K53" s="129"/>
      <c r="L53" s="54">
        <f t="shared" si="2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 ht="12.5">
      <c r="B54" s="7" t="str">
        <f t="shared" si="7"/>
        <v/>
      </c>
      <c r="C54" s="50">
        <f>IF(D11="","-",+C53+1)</f>
        <v>2053</v>
      </c>
      <c r="D54" s="55">
        <f>IF(F53+SUM(E$17:E53)=D$10,F53,D$10-SUM(E$17:E53))</f>
        <v>2967307.575432566</v>
      </c>
      <c r="E54" s="377">
        <f>IF(+I14&lt;F53,I14,D54)</f>
        <v>617827.54170731711</v>
      </c>
      <c r="F54" s="55">
        <f t="shared" si="25"/>
        <v>2349480.0337252486</v>
      </c>
      <c r="G54" s="378">
        <f t="shared" si="28"/>
        <v>936342.36187538982</v>
      </c>
      <c r="H54" s="363">
        <f t="shared" si="29"/>
        <v>936342.36187538982</v>
      </c>
      <c r="I54" s="52">
        <f t="shared" si="0"/>
        <v>0</v>
      </c>
      <c r="J54" s="52"/>
      <c r="K54" s="129"/>
      <c r="L54" s="54">
        <f t="shared" si="2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 ht="12.5">
      <c r="B55" s="7" t="str">
        <f t="shared" si="7"/>
        <v/>
      </c>
      <c r="C55" s="50">
        <f>IF(D11="","-",+C54+1)</f>
        <v>2054</v>
      </c>
      <c r="D55" s="55">
        <f>IF(F54+SUM(E$17:E54)=D$10,F54,D$10-SUM(E$17:E54))</f>
        <v>2349480.0337252486</v>
      </c>
      <c r="E55" s="377">
        <f>IF(+I14&lt;F54,I14,D55)</f>
        <v>617827.54170731711</v>
      </c>
      <c r="F55" s="55">
        <f t="shared" si="25"/>
        <v>1731652.4920179315</v>
      </c>
      <c r="G55" s="378">
        <f t="shared" si="28"/>
        <v>862317.50220153877</v>
      </c>
      <c r="H55" s="363">
        <f t="shared" si="29"/>
        <v>862317.50220153877</v>
      </c>
      <c r="I55" s="52">
        <f t="shared" si="0"/>
        <v>0</v>
      </c>
      <c r="J55" s="52"/>
      <c r="K55" s="129"/>
      <c r="L55" s="54">
        <f t="shared" si="2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 ht="12.5">
      <c r="B56" s="7" t="str">
        <f t="shared" si="7"/>
        <v/>
      </c>
      <c r="C56" s="50">
        <f>IF(D11="","-",+C55+1)</f>
        <v>2055</v>
      </c>
      <c r="D56" s="55">
        <f>IF(F55+SUM(E$17:E55)=D$10,F55,D$10-SUM(E$17:E55))</f>
        <v>1731652.4920179315</v>
      </c>
      <c r="E56" s="377">
        <f>IF(+I14&lt;F55,I14,D56)</f>
        <v>617827.54170731711</v>
      </c>
      <c r="F56" s="55">
        <f t="shared" si="25"/>
        <v>1113824.9503106144</v>
      </c>
      <c r="G56" s="378">
        <f t="shared" si="28"/>
        <v>788292.64252768783</v>
      </c>
      <c r="H56" s="363">
        <f t="shared" si="29"/>
        <v>788292.64252768783</v>
      </c>
      <c r="I56" s="52">
        <f t="shared" si="0"/>
        <v>0</v>
      </c>
      <c r="J56" s="52"/>
      <c r="K56" s="129"/>
      <c r="L56" s="54">
        <f t="shared" si="2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 ht="12.5">
      <c r="B57" s="7" t="str">
        <f t="shared" si="7"/>
        <v/>
      </c>
      <c r="C57" s="50">
        <f>IF(D11="","-",+C56+1)</f>
        <v>2056</v>
      </c>
      <c r="D57" s="55">
        <f>IF(F56+SUM(E$17:E56)=D$10,F56,D$10-SUM(E$17:E56))</f>
        <v>1113824.9503106144</v>
      </c>
      <c r="E57" s="377">
        <f>IF(+I14&lt;F56,I14,D57)</f>
        <v>617827.54170731711</v>
      </c>
      <c r="F57" s="55">
        <f t="shared" si="25"/>
        <v>495997.40860329731</v>
      </c>
      <c r="G57" s="378">
        <f t="shared" si="28"/>
        <v>714267.78285383678</v>
      </c>
      <c r="H57" s="363">
        <f t="shared" si="29"/>
        <v>714267.78285383678</v>
      </c>
      <c r="I57" s="52">
        <f t="shared" si="0"/>
        <v>0</v>
      </c>
      <c r="J57" s="52"/>
      <c r="K57" s="129"/>
      <c r="L57" s="54">
        <f t="shared" si="2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 ht="12.5">
      <c r="B58" s="7" t="str">
        <f t="shared" si="7"/>
        <v/>
      </c>
      <c r="C58" s="50">
        <f>IF(D11="","-",+C57+1)</f>
        <v>2057</v>
      </c>
      <c r="D58" s="55">
        <f>IF(F57+SUM(E$17:E57)=D$10,F57,D$10-SUM(E$17:E57))</f>
        <v>495997.40860329731</v>
      </c>
      <c r="E58" s="377">
        <f>IF(+I14&lt;F57,I14,D58)</f>
        <v>495997.40860329731</v>
      </c>
      <c r="F58" s="55">
        <f t="shared" si="25"/>
        <v>0</v>
      </c>
      <c r="G58" s="378">
        <f t="shared" si="28"/>
        <v>525711.31425809441</v>
      </c>
      <c r="H58" s="363">
        <f t="shared" si="29"/>
        <v>525711.31425809441</v>
      </c>
      <c r="I58" s="52">
        <f t="shared" si="0"/>
        <v>0</v>
      </c>
      <c r="J58" s="52"/>
      <c r="K58" s="129"/>
      <c r="L58" s="54">
        <f t="shared" si="2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 ht="12.5">
      <c r="B59" s="7" t="str">
        <f t="shared" si="7"/>
        <v/>
      </c>
      <c r="C59" s="50">
        <f>IF(D11="","-",+C58+1)</f>
        <v>2058</v>
      </c>
      <c r="D59" s="55">
        <f>IF(F58+SUM(E$17:E58)=D$10,F58,D$10-SUM(E$17:E58))</f>
        <v>0</v>
      </c>
      <c r="E59" s="377">
        <f>IF(+I14&lt;F58,I14,D59)</f>
        <v>0</v>
      </c>
      <c r="F59" s="55">
        <f t="shared" si="25"/>
        <v>0</v>
      </c>
      <c r="G59" s="378">
        <f t="shared" si="28"/>
        <v>0</v>
      </c>
      <c r="H59" s="363">
        <f t="shared" si="29"/>
        <v>0</v>
      </c>
      <c r="I59" s="52">
        <f t="shared" si="0"/>
        <v>0</v>
      </c>
      <c r="J59" s="52"/>
      <c r="K59" s="129"/>
      <c r="L59" s="54">
        <f t="shared" si="2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 ht="12.5">
      <c r="B60" s="7" t="str">
        <f t="shared" si="7"/>
        <v/>
      </c>
      <c r="C60" s="50">
        <f>IF(D11="","-",+C59+1)</f>
        <v>2059</v>
      </c>
      <c r="D60" s="55">
        <f>IF(F59+SUM(E$17:E59)=D$10,F59,D$10-SUM(E$17:E59))</f>
        <v>0</v>
      </c>
      <c r="E60" s="377">
        <f>IF(+I14&lt;F59,I14,D60)</f>
        <v>0</v>
      </c>
      <c r="F60" s="55">
        <f t="shared" si="25"/>
        <v>0</v>
      </c>
      <c r="G60" s="378">
        <f t="shared" si="28"/>
        <v>0</v>
      </c>
      <c r="H60" s="363">
        <f t="shared" si="29"/>
        <v>0</v>
      </c>
      <c r="I60" s="52">
        <f t="shared" si="0"/>
        <v>0</v>
      </c>
      <c r="J60" s="52"/>
      <c r="K60" s="129"/>
      <c r="L60" s="54">
        <f t="shared" si="2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 ht="12.5">
      <c r="B61" s="7" t="str">
        <f t="shared" si="7"/>
        <v/>
      </c>
      <c r="C61" s="50">
        <f>IF(D11="","-",+C60+1)</f>
        <v>2060</v>
      </c>
      <c r="D61" s="55">
        <f>IF(F60+SUM(E$17:E60)=D$10,F60,D$10-SUM(E$17:E60))</f>
        <v>0</v>
      </c>
      <c r="E61" s="377">
        <f>IF(+I14&lt;F60,I14,D61)</f>
        <v>0</v>
      </c>
      <c r="F61" s="55">
        <f t="shared" si="25"/>
        <v>0</v>
      </c>
      <c r="G61" s="379">
        <f t="shared" si="28"/>
        <v>0</v>
      </c>
      <c r="H61" s="363">
        <f t="shared" si="29"/>
        <v>0</v>
      </c>
      <c r="I61" s="52">
        <f t="shared" si="0"/>
        <v>0</v>
      </c>
      <c r="J61" s="52"/>
      <c r="K61" s="129"/>
      <c r="L61" s="54">
        <f t="shared" si="2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 ht="12.5">
      <c r="B62" s="7" t="str">
        <f t="shared" si="7"/>
        <v/>
      </c>
      <c r="C62" s="50">
        <f>IF(D11="","-",+C61+1)</f>
        <v>2061</v>
      </c>
      <c r="D62" s="55">
        <f>IF(F61+SUM(E$17:E61)=D$10,F61,D$10-SUM(E$17:E61))</f>
        <v>0</v>
      </c>
      <c r="E62" s="377">
        <f>IF(+I14&lt;F61,I14,D62)</f>
        <v>0</v>
      </c>
      <c r="F62" s="55">
        <f t="shared" si="25"/>
        <v>0</v>
      </c>
      <c r="G62" s="379">
        <f t="shared" si="28"/>
        <v>0</v>
      </c>
      <c r="H62" s="363">
        <f t="shared" si="29"/>
        <v>0</v>
      </c>
      <c r="I62" s="52">
        <f t="shared" si="0"/>
        <v>0</v>
      </c>
      <c r="J62" s="52"/>
      <c r="K62" s="129"/>
      <c r="L62" s="54">
        <f t="shared" si="2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 ht="12.5">
      <c r="B63" s="7" t="str">
        <f t="shared" si="7"/>
        <v/>
      </c>
      <c r="C63" s="50">
        <f>IF(D11="","-",+C62+1)</f>
        <v>2062</v>
      </c>
      <c r="D63" s="55">
        <f>IF(F62+SUM(E$17:E62)=D$10,F62,D$10-SUM(E$17:E62))</f>
        <v>0</v>
      </c>
      <c r="E63" s="377">
        <f>IF(+I14&lt;F62,I14,D63)</f>
        <v>0</v>
      </c>
      <c r="F63" s="55">
        <f t="shared" si="25"/>
        <v>0</v>
      </c>
      <c r="G63" s="379">
        <f t="shared" si="28"/>
        <v>0</v>
      </c>
      <c r="H63" s="363">
        <f t="shared" si="29"/>
        <v>0</v>
      </c>
      <c r="I63" s="52">
        <f t="shared" si="0"/>
        <v>0</v>
      </c>
      <c r="J63" s="52"/>
      <c r="K63" s="129"/>
      <c r="L63" s="54">
        <f t="shared" si="2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 ht="12.5">
      <c r="B64" s="7" t="str">
        <f t="shared" si="7"/>
        <v/>
      </c>
      <c r="C64" s="50">
        <f>IF(D11="","-",+C63+1)</f>
        <v>2063</v>
      </c>
      <c r="D64" s="55">
        <f>IF(F63+SUM(E$17:E63)=D$10,F63,D$10-SUM(E$17:E63))</f>
        <v>0</v>
      </c>
      <c r="E64" s="377">
        <f>IF(+I14&lt;F63,I14,D64)</f>
        <v>0</v>
      </c>
      <c r="F64" s="55">
        <f t="shared" si="25"/>
        <v>0</v>
      </c>
      <c r="G64" s="379">
        <f t="shared" si="28"/>
        <v>0</v>
      </c>
      <c r="H64" s="363">
        <f t="shared" si="29"/>
        <v>0</v>
      </c>
      <c r="I64" s="52">
        <f t="shared" si="0"/>
        <v>0</v>
      </c>
      <c r="J64" s="52"/>
      <c r="K64" s="129"/>
      <c r="L64" s="54">
        <f t="shared" si="2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 ht="12.5">
      <c r="B65" s="7" t="str">
        <f t="shared" si="7"/>
        <v/>
      </c>
      <c r="C65" s="50">
        <f>IF(D11="","-",+C64+1)</f>
        <v>2064</v>
      </c>
      <c r="D65" s="55">
        <f>IF(F64+SUM(E$17:E64)=D$10,F64,D$10-SUM(E$17:E64))</f>
        <v>0</v>
      </c>
      <c r="E65" s="377">
        <f>IF(+I14&lt;F64,I14,D65)</f>
        <v>0</v>
      </c>
      <c r="F65" s="55">
        <f t="shared" si="25"/>
        <v>0</v>
      </c>
      <c r="G65" s="379">
        <f t="shared" si="28"/>
        <v>0</v>
      </c>
      <c r="H65" s="363">
        <f t="shared" si="29"/>
        <v>0</v>
      </c>
      <c r="I65" s="52">
        <f t="shared" si="0"/>
        <v>0</v>
      </c>
      <c r="J65" s="52"/>
      <c r="K65" s="129"/>
      <c r="L65" s="54">
        <f t="shared" si="2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 ht="12.5">
      <c r="B66" s="7" t="str">
        <f t="shared" si="7"/>
        <v/>
      </c>
      <c r="C66" s="50">
        <f>IF(D11="","-",+C65+1)</f>
        <v>2065</v>
      </c>
      <c r="D66" s="55">
        <f>IF(F65+SUM(E$17:E65)=D$10,F65,D$10-SUM(E$17:E65))</f>
        <v>0</v>
      </c>
      <c r="E66" s="377">
        <f>IF(+I14&lt;F65,I14,D66)</f>
        <v>0</v>
      </c>
      <c r="F66" s="55">
        <f t="shared" si="25"/>
        <v>0</v>
      </c>
      <c r="G66" s="379">
        <f t="shared" si="28"/>
        <v>0</v>
      </c>
      <c r="H66" s="363">
        <f t="shared" si="29"/>
        <v>0</v>
      </c>
      <c r="I66" s="52">
        <f t="shared" si="0"/>
        <v>0</v>
      </c>
      <c r="J66" s="52"/>
      <c r="K66" s="129"/>
      <c r="L66" s="54">
        <f t="shared" si="2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 ht="12.5">
      <c r="B67" s="7" t="str">
        <f t="shared" si="7"/>
        <v/>
      </c>
      <c r="C67" s="50">
        <f>IF(D11="","-",+C66+1)</f>
        <v>2066</v>
      </c>
      <c r="D67" s="55">
        <f>IF(F66+SUM(E$17:E66)=D$10,F66,D$10-SUM(E$17:E66))</f>
        <v>0</v>
      </c>
      <c r="E67" s="377">
        <f>IF(+I14&lt;F66,I14,D67)</f>
        <v>0</v>
      </c>
      <c r="F67" s="55">
        <f t="shared" si="25"/>
        <v>0</v>
      </c>
      <c r="G67" s="379">
        <f t="shared" si="28"/>
        <v>0</v>
      </c>
      <c r="H67" s="363">
        <f t="shared" si="29"/>
        <v>0</v>
      </c>
      <c r="I67" s="52">
        <f t="shared" si="0"/>
        <v>0</v>
      </c>
      <c r="J67" s="52"/>
      <c r="K67" s="129"/>
      <c r="L67" s="54">
        <f t="shared" si="2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 ht="12.5">
      <c r="B68" s="7" t="str">
        <f t="shared" si="7"/>
        <v/>
      </c>
      <c r="C68" s="50">
        <f>IF(D11="","-",+C67+1)</f>
        <v>2067</v>
      </c>
      <c r="D68" s="55">
        <f>IF(F67+SUM(E$17:E67)=D$10,F67,D$10-SUM(E$17:E67))</f>
        <v>0</v>
      </c>
      <c r="E68" s="377">
        <f>IF(+I14&lt;F67,I14,D68)</f>
        <v>0</v>
      </c>
      <c r="F68" s="55">
        <f t="shared" si="25"/>
        <v>0</v>
      </c>
      <c r="G68" s="379">
        <f t="shared" si="28"/>
        <v>0</v>
      </c>
      <c r="H68" s="363">
        <f t="shared" si="29"/>
        <v>0</v>
      </c>
      <c r="I68" s="52">
        <f t="shared" si="0"/>
        <v>0</v>
      </c>
      <c r="J68" s="52"/>
      <c r="K68" s="129"/>
      <c r="L68" s="54">
        <f t="shared" si="2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 ht="12.5">
      <c r="B69" s="7" t="str">
        <f t="shared" si="7"/>
        <v/>
      </c>
      <c r="C69" s="50">
        <f>IF(D11="","-",+C68+1)</f>
        <v>2068</v>
      </c>
      <c r="D69" s="55">
        <f>IF(F68+SUM(E$17:E68)=D$10,F68,D$10-SUM(E$17:E68))</f>
        <v>0</v>
      </c>
      <c r="E69" s="377">
        <f>IF(+I14&lt;F68,I14,D69)</f>
        <v>0</v>
      </c>
      <c r="F69" s="55">
        <f t="shared" si="25"/>
        <v>0</v>
      </c>
      <c r="G69" s="379">
        <f t="shared" si="28"/>
        <v>0</v>
      </c>
      <c r="H69" s="363">
        <f t="shared" si="29"/>
        <v>0</v>
      </c>
      <c r="I69" s="52">
        <f t="shared" si="0"/>
        <v>0</v>
      </c>
      <c r="J69" s="52"/>
      <c r="K69" s="129"/>
      <c r="L69" s="54">
        <f t="shared" si="2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 ht="12.5">
      <c r="B70" s="7" t="str">
        <f t="shared" si="7"/>
        <v/>
      </c>
      <c r="C70" s="50">
        <f>IF(D11="","-",+C69+1)</f>
        <v>2069</v>
      </c>
      <c r="D70" s="55">
        <f>IF(F69+SUM(E$17:E69)=D$10,F69,D$10-SUM(E$17:E69))</f>
        <v>0</v>
      </c>
      <c r="E70" s="377">
        <f>IF(+I14&lt;F69,I14,D70)</f>
        <v>0</v>
      </c>
      <c r="F70" s="55">
        <f t="shared" si="25"/>
        <v>0</v>
      </c>
      <c r="G70" s="379">
        <f t="shared" si="28"/>
        <v>0</v>
      </c>
      <c r="H70" s="363">
        <f t="shared" si="29"/>
        <v>0</v>
      </c>
      <c r="I70" s="52">
        <f t="shared" si="0"/>
        <v>0</v>
      </c>
      <c r="J70" s="52"/>
      <c r="K70" s="129"/>
      <c r="L70" s="54">
        <f t="shared" si="2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 ht="12.5">
      <c r="B71" s="7" t="str">
        <f t="shared" si="7"/>
        <v/>
      </c>
      <c r="C71" s="50">
        <f>IF(D11="","-",+C70+1)</f>
        <v>2070</v>
      </c>
      <c r="D71" s="55">
        <f>IF(F70+SUM(E$17:E70)=D$10,F70,D$10-SUM(E$17:E70))</f>
        <v>0</v>
      </c>
      <c r="E71" s="377">
        <f>IF(+I14&lt;F70,I14,D71)</f>
        <v>0</v>
      </c>
      <c r="F71" s="55">
        <f t="shared" si="25"/>
        <v>0</v>
      </c>
      <c r="G71" s="379">
        <f t="shared" si="28"/>
        <v>0</v>
      </c>
      <c r="H71" s="363">
        <f t="shared" si="29"/>
        <v>0</v>
      </c>
      <c r="I71" s="52">
        <f t="shared" si="0"/>
        <v>0</v>
      </c>
      <c r="J71" s="52"/>
      <c r="K71" s="129"/>
      <c r="L71" s="54">
        <f t="shared" si="2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" thickBot="1">
      <c r="B72" s="7" t="str">
        <f t="shared" si="7"/>
        <v/>
      </c>
      <c r="C72" s="59">
        <f>IF(D11="","-",+C71+1)</f>
        <v>2071</v>
      </c>
      <c r="D72" s="60">
        <f>IF(F71+SUM(E$17:E71)=D$10,F71,D$10-SUM(E$17:E71))</f>
        <v>0</v>
      </c>
      <c r="E72" s="380">
        <f>IF(+I14&lt;F71,I14,D72)</f>
        <v>0</v>
      </c>
      <c r="F72" s="60">
        <f t="shared" si="25"/>
        <v>0</v>
      </c>
      <c r="G72" s="381">
        <f t="shared" si="28"/>
        <v>0</v>
      </c>
      <c r="H72" s="361">
        <f t="shared" si="29"/>
        <v>0</v>
      </c>
      <c r="I72" s="63">
        <f t="shared" si="0"/>
        <v>0</v>
      </c>
      <c r="J72" s="52"/>
      <c r="K72" s="130"/>
      <c r="L72" s="64">
        <f t="shared" si="2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 ht="12.5">
      <c r="C73" s="12" t="s">
        <v>78</v>
      </c>
      <c r="D73" s="292"/>
      <c r="E73" s="292">
        <f>SUM(E17:E72)</f>
        <v>25330929.210000008</v>
      </c>
      <c r="F73" s="292"/>
      <c r="G73" s="292">
        <f>SUM(G17:G72)</f>
        <v>89499995.295651779</v>
      </c>
      <c r="H73" s="292">
        <f>SUM(H17:H72)</f>
        <v>89499995.295651779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2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2:16" ht="13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58 of 77</v>
      </c>
    </row>
    <row r="84" spans="1:16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</row>
    <row r="86" spans="1:16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3029068.3185003367</v>
      </c>
      <c r="N87" s="386">
        <f>IF(J92&lt;D11,0,VLOOKUP(J92,C17:O72,11))</f>
        <v>3029068.3185003367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3153924.2029476156</v>
      </c>
      <c r="N88" s="389">
        <f>IF(J92&lt;D11,0,VLOOKUP(J92,C99:P154,7))</f>
        <v>3153924.2029476156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Rock Hill-Springridge Pan-Harr REC 138 kv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124855.88444727892</v>
      </c>
      <c r="N89" s="391">
        <f>+N88-N87</f>
        <v>124855.88444727892</v>
      </c>
      <c r="O89" s="392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</row>
    <row r="91" spans="1:16" ht="13.5" thickBot="1">
      <c r="C91" s="75" t="s">
        <v>85</v>
      </c>
      <c r="D91" s="91" t="str">
        <f>+D9</f>
        <v>TP2010067</v>
      </c>
      <c r="E91" s="76"/>
      <c r="F91" s="76"/>
      <c r="G91" s="76"/>
      <c r="H91" s="76"/>
      <c r="I91" s="76"/>
      <c r="J91" s="76"/>
    </row>
    <row r="92" spans="1:16" ht="13">
      <c r="C92" s="34" t="s">
        <v>51</v>
      </c>
      <c r="D92" s="393">
        <v>25330929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</row>
    <row r="93" spans="1:16" ht="12.5">
      <c r="C93" s="34" t="s">
        <v>54</v>
      </c>
      <c r="D93" s="88">
        <f>IF(D11=I10,"",D11)</f>
        <v>2016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3">
        <f>IF(D11=I10,"",D12)</f>
        <v>4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575702.93181818177</v>
      </c>
      <c r="K96" s="292"/>
      <c r="L96" s="292"/>
      <c r="M96" s="292"/>
      <c r="N96" s="292"/>
      <c r="O96" s="292"/>
      <c r="P96" s="1"/>
    </row>
    <row r="97" spans="1:16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</row>
    <row r="99" spans="1:16" ht="12.5">
      <c r="C99" s="50">
        <f>IF(D93= "","-",D93)</f>
        <v>2016</v>
      </c>
      <c r="D99" s="145">
        <v>0</v>
      </c>
      <c r="E99" s="445">
        <v>143761.97674418605</v>
      </c>
      <c r="F99" s="147">
        <v>24583298.023255814</v>
      </c>
      <c r="G99" s="446">
        <v>12291649.011627907</v>
      </c>
      <c r="H99" s="447">
        <v>1704186.6748150045</v>
      </c>
      <c r="I99" s="448">
        <v>1704186.6748150045</v>
      </c>
      <c r="J99" s="54">
        <f t="shared" ref="J99:J130" si="30">+I99-H99</f>
        <v>0</v>
      </c>
      <c r="K99" s="54"/>
      <c r="L99" s="112">
        <f t="shared" ref="L99:L104" si="31">+H99</f>
        <v>1704186.6748150045</v>
      </c>
      <c r="M99" s="53">
        <f t="shared" ref="M99:M130" si="32">IF(L99&lt;&gt;0,+H99-L99,0)</f>
        <v>0</v>
      </c>
      <c r="N99" s="112">
        <f t="shared" ref="N99:N104" si="33">+I99</f>
        <v>1704186.6748150045</v>
      </c>
      <c r="O99" s="53">
        <f t="shared" ref="O99:O130" si="34">IF(N99&lt;&gt;0,+I99-N99,0)</f>
        <v>0</v>
      </c>
      <c r="P99" s="53">
        <f t="shared" ref="P99:P130" si="35">+O99-M99</f>
        <v>0</v>
      </c>
    </row>
    <row r="100" spans="1:16" ht="12.5">
      <c r="B100" s="7" t="str">
        <f>IF(D100=F99,"","IU")</f>
        <v>IU</v>
      </c>
      <c r="C100" s="50">
        <f>IF(D93="","-",+C99+1)</f>
        <v>2017</v>
      </c>
      <c r="D100" s="428">
        <v>25187167.023255814</v>
      </c>
      <c r="E100" s="429">
        <v>603117.35714285716</v>
      </c>
      <c r="F100" s="430">
        <v>24584049.666112956</v>
      </c>
      <c r="G100" s="430">
        <v>24885608.344684385</v>
      </c>
      <c r="H100" s="432">
        <v>3626008.4781243373</v>
      </c>
      <c r="I100" s="433">
        <v>3626008.4781243373</v>
      </c>
      <c r="J100" s="54">
        <f t="shared" si="30"/>
        <v>0</v>
      </c>
      <c r="K100" s="54"/>
      <c r="L100" s="449">
        <f t="shared" si="31"/>
        <v>3626008.4781243373</v>
      </c>
      <c r="M100" s="54">
        <f t="shared" si="32"/>
        <v>0</v>
      </c>
      <c r="N100" s="449">
        <f t="shared" si="33"/>
        <v>3626008.4781243373</v>
      </c>
      <c r="O100" s="54">
        <f t="shared" si="34"/>
        <v>0</v>
      </c>
      <c r="P100" s="54">
        <f t="shared" si="35"/>
        <v>0</v>
      </c>
    </row>
    <row r="101" spans="1:16" ht="12.5">
      <c r="B101" s="7" t="str">
        <f t="shared" ref="B101:B154" si="36">IF(D101=F100,"","IU")</f>
        <v/>
      </c>
      <c r="C101" s="50">
        <f>IF(D93="","-",+C100+1)</f>
        <v>2018</v>
      </c>
      <c r="D101" s="428">
        <v>24584049.666112956</v>
      </c>
      <c r="E101" s="429">
        <v>603117.35714285716</v>
      </c>
      <c r="F101" s="430">
        <v>23980932.308970097</v>
      </c>
      <c r="G101" s="430">
        <v>24282490.987541527</v>
      </c>
      <c r="H101" s="432">
        <v>3167459.760554947</v>
      </c>
      <c r="I101" s="433">
        <v>3167459.760554947</v>
      </c>
      <c r="J101" s="54">
        <f t="shared" si="30"/>
        <v>0</v>
      </c>
      <c r="K101" s="54"/>
      <c r="L101" s="449">
        <f t="shared" si="31"/>
        <v>3167459.760554947</v>
      </c>
      <c r="M101" s="54">
        <f t="shared" ref="M101" si="37">IF(L101&lt;&gt;0,+H101-L101,0)</f>
        <v>0</v>
      </c>
      <c r="N101" s="449">
        <f t="shared" si="33"/>
        <v>3167459.760554947</v>
      </c>
      <c r="O101" s="54">
        <f t="shared" si="34"/>
        <v>0</v>
      </c>
      <c r="P101" s="54">
        <f t="shared" si="35"/>
        <v>0</v>
      </c>
    </row>
    <row r="102" spans="1:16" ht="12.5">
      <c r="B102" s="7" t="str">
        <f t="shared" si="36"/>
        <v/>
      </c>
      <c r="C102" s="50">
        <f>IF(D93="","-",+C101+1)</f>
        <v>2019</v>
      </c>
      <c r="D102" s="428">
        <v>23980932.308970097</v>
      </c>
      <c r="E102" s="429">
        <v>589091.37209302327</v>
      </c>
      <c r="F102" s="430">
        <v>23391840.936877076</v>
      </c>
      <c r="G102" s="430">
        <v>23686386.622923587</v>
      </c>
      <c r="H102" s="432">
        <v>3124495.1418173425</v>
      </c>
      <c r="I102" s="433">
        <v>3124495.1418173425</v>
      </c>
      <c r="J102" s="54">
        <f t="shared" si="30"/>
        <v>0</v>
      </c>
      <c r="K102" s="54"/>
      <c r="L102" s="449">
        <f t="shared" si="31"/>
        <v>3124495.1418173425</v>
      </c>
      <c r="M102" s="54">
        <f t="shared" ref="M102:M103" si="38">IF(L102&lt;&gt;0,+H102-L102,0)</f>
        <v>0</v>
      </c>
      <c r="N102" s="449">
        <f t="shared" si="33"/>
        <v>3124495.1418173425</v>
      </c>
      <c r="O102" s="54">
        <f t="shared" si="34"/>
        <v>0</v>
      </c>
      <c r="P102" s="54">
        <f t="shared" si="35"/>
        <v>0</v>
      </c>
    </row>
    <row r="103" spans="1:16" ht="12.5">
      <c r="B103" s="7" t="str">
        <f t="shared" si="36"/>
        <v/>
      </c>
      <c r="C103" s="50">
        <f>IF(D93="","-",+C102+1)</f>
        <v>2020</v>
      </c>
      <c r="D103" s="428">
        <v>23391840.936877076</v>
      </c>
      <c r="E103" s="429">
        <v>603117.35714285716</v>
      </c>
      <c r="F103" s="430">
        <v>22788723.579734217</v>
      </c>
      <c r="G103" s="430">
        <v>23090282.258305646</v>
      </c>
      <c r="H103" s="432">
        <v>3087027.5131925805</v>
      </c>
      <c r="I103" s="433">
        <v>3087027.5131925805</v>
      </c>
      <c r="J103" s="54">
        <f t="shared" si="30"/>
        <v>0</v>
      </c>
      <c r="K103" s="54"/>
      <c r="L103" s="449">
        <f t="shared" si="31"/>
        <v>3087027.5131925805</v>
      </c>
      <c r="M103" s="54">
        <f t="shared" si="38"/>
        <v>0</v>
      </c>
      <c r="N103" s="449">
        <f t="shared" si="33"/>
        <v>3087027.5131925805</v>
      </c>
      <c r="O103" s="54">
        <f t="shared" si="34"/>
        <v>0</v>
      </c>
      <c r="P103" s="54">
        <f t="shared" si="35"/>
        <v>0</v>
      </c>
    </row>
    <row r="104" spans="1:16" ht="12.5">
      <c r="B104" s="7" t="str">
        <f t="shared" si="36"/>
        <v/>
      </c>
      <c r="C104" s="50">
        <f>IF(D93="","-",+C103+1)</f>
        <v>2021</v>
      </c>
      <c r="D104" s="428">
        <v>22788723.579734217</v>
      </c>
      <c r="E104" s="429">
        <v>617827.53658536589</v>
      </c>
      <c r="F104" s="430">
        <v>22170896.043148853</v>
      </c>
      <c r="G104" s="430">
        <v>22479809.811441533</v>
      </c>
      <c r="H104" s="432">
        <v>3169605.7563163298</v>
      </c>
      <c r="I104" s="433">
        <v>3169605.7563163298</v>
      </c>
      <c r="J104" s="54">
        <f t="shared" si="30"/>
        <v>0</v>
      </c>
      <c r="K104" s="54"/>
      <c r="L104" s="449">
        <f t="shared" si="31"/>
        <v>3169605.7563163298</v>
      </c>
      <c r="M104" s="54">
        <f t="shared" ref="M104" si="39">IF(L104&lt;&gt;0,+H104-L104,0)</f>
        <v>0</v>
      </c>
      <c r="N104" s="449">
        <f t="shared" si="33"/>
        <v>3169605.7563163298</v>
      </c>
      <c r="O104" s="54">
        <f t="shared" ref="O104" si="40">IF(N104&lt;&gt;0,+I104-N104,0)</f>
        <v>0</v>
      </c>
      <c r="P104" s="54">
        <f t="shared" ref="P104" si="41">+O104-M104</f>
        <v>0</v>
      </c>
    </row>
    <row r="105" spans="1:16" ht="13">
      <c r="B105" s="7" t="str">
        <f t="shared" si="36"/>
        <v/>
      </c>
      <c r="C105" s="459">
        <f>IF(D93="","-",+C104+1)</f>
        <v>2022</v>
      </c>
      <c r="D105" s="12">
        <v>22170896.043148853</v>
      </c>
      <c r="E105" s="377">
        <v>603117.35714285716</v>
      </c>
      <c r="F105" s="55">
        <v>21567778.686005995</v>
      </c>
      <c r="G105" s="55">
        <v>21869337.364577424</v>
      </c>
      <c r="H105" s="379">
        <v>3171842.5527529279</v>
      </c>
      <c r="I105" s="398">
        <v>3171842.5527529279</v>
      </c>
      <c r="J105" s="54">
        <f t="shared" si="30"/>
        <v>0</v>
      </c>
      <c r="K105" s="54"/>
      <c r="L105" s="129"/>
      <c r="M105" s="54">
        <f t="shared" si="32"/>
        <v>0</v>
      </c>
      <c r="N105" s="129"/>
      <c r="O105" s="54">
        <f t="shared" si="34"/>
        <v>0</v>
      </c>
      <c r="P105" s="54">
        <f t="shared" si="35"/>
        <v>0</v>
      </c>
    </row>
    <row r="106" spans="1:16" ht="12.5">
      <c r="B106" s="7" t="str">
        <f t="shared" si="36"/>
        <v/>
      </c>
      <c r="C106" s="50">
        <f>IF(D93="","-",+C105+1)</f>
        <v>2023</v>
      </c>
      <c r="D106" s="12">
        <f>IF(F105+SUM(E$99:E105)=D$92,F105,D$92-SUM(E$99:E105))</f>
        <v>21567778.686005995</v>
      </c>
      <c r="E106" s="377">
        <f>IF(+J96&lt;F105,J96,D106)</f>
        <v>575702.93181818177</v>
      </c>
      <c r="F106" s="55">
        <f t="shared" ref="F106:F130" si="42">+D106-E106</f>
        <v>20992075.754187811</v>
      </c>
      <c r="G106" s="55">
        <f t="shared" ref="G106:G130" si="43">+(F106+D106)/2</f>
        <v>21279927.220096901</v>
      </c>
      <c r="H106" s="379">
        <f t="shared" ref="H106:H154" si="44">+J$94*G106+E106</f>
        <v>3225614.381917784</v>
      </c>
      <c r="I106" s="398">
        <f t="shared" ref="I106:I154" si="45">+J$95*G106+E106</f>
        <v>3225614.381917784</v>
      </c>
      <c r="J106" s="54">
        <f t="shared" si="30"/>
        <v>0</v>
      </c>
      <c r="K106" s="54"/>
      <c r="L106" s="129"/>
      <c r="M106" s="54">
        <f t="shared" si="32"/>
        <v>0</v>
      </c>
      <c r="N106" s="129"/>
      <c r="O106" s="54">
        <f t="shared" si="34"/>
        <v>0</v>
      </c>
      <c r="P106" s="54">
        <f t="shared" si="35"/>
        <v>0</v>
      </c>
    </row>
    <row r="107" spans="1:16" ht="12.5">
      <c r="B107" s="7" t="str">
        <f t="shared" si="36"/>
        <v/>
      </c>
      <c r="C107" s="50">
        <f>IF(D93="","-",+C106+1)</f>
        <v>2024</v>
      </c>
      <c r="D107" s="12">
        <f>IF(F106+SUM(E$99:E106)=D$92,F106,D$92-SUM(E$99:E106))</f>
        <v>20992075.754187811</v>
      </c>
      <c r="E107" s="377">
        <f>IF(+J96&lt;F106,J96,D107)</f>
        <v>575702.93181818177</v>
      </c>
      <c r="F107" s="55">
        <f t="shared" si="42"/>
        <v>20416372.822369628</v>
      </c>
      <c r="G107" s="55">
        <f t="shared" si="43"/>
        <v>20704224.288278721</v>
      </c>
      <c r="H107" s="379">
        <f t="shared" si="44"/>
        <v>3153924.2029476156</v>
      </c>
      <c r="I107" s="398">
        <f t="shared" si="45"/>
        <v>3153924.2029476156</v>
      </c>
      <c r="J107" s="54">
        <f t="shared" si="30"/>
        <v>0</v>
      </c>
      <c r="K107" s="54"/>
      <c r="L107" s="129"/>
      <c r="M107" s="54">
        <f t="shared" si="32"/>
        <v>0</v>
      </c>
      <c r="N107" s="129"/>
      <c r="O107" s="54">
        <f t="shared" si="34"/>
        <v>0</v>
      </c>
      <c r="P107" s="54">
        <f t="shared" si="35"/>
        <v>0</v>
      </c>
    </row>
    <row r="108" spans="1:16" ht="12.5">
      <c r="B108" s="7" t="str">
        <f t="shared" si="36"/>
        <v/>
      </c>
      <c r="C108" s="50">
        <f>IF(D93="","-",+C107+1)</f>
        <v>2025</v>
      </c>
      <c r="D108" s="12">
        <f>IF(F107+SUM(E$99:E107)=D$92,F107,D$92-SUM(E$99:E107))</f>
        <v>20416372.822369628</v>
      </c>
      <c r="E108" s="377">
        <f>IF(+J96&lt;F107,J96,D108)</f>
        <v>575702.93181818177</v>
      </c>
      <c r="F108" s="55">
        <f t="shared" si="42"/>
        <v>19840669.890551444</v>
      </c>
      <c r="G108" s="55">
        <f t="shared" si="43"/>
        <v>20128521.356460534</v>
      </c>
      <c r="H108" s="379">
        <f t="shared" si="44"/>
        <v>3082234.0239774459</v>
      </c>
      <c r="I108" s="398">
        <f t="shared" si="45"/>
        <v>3082234.0239774459</v>
      </c>
      <c r="J108" s="54">
        <f t="shared" si="30"/>
        <v>0</v>
      </c>
      <c r="K108" s="54"/>
      <c r="L108" s="129"/>
      <c r="M108" s="54">
        <f t="shared" si="32"/>
        <v>0</v>
      </c>
      <c r="N108" s="129"/>
      <c r="O108" s="54">
        <f t="shared" si="34"/>
        <v>0</v>
      </c>
      <c r="P108" s="54">
        <f t="shared" si="35"/>
        <v>0</v>
      </c>
    </row>
    <row r="109" spans="1:16" ht="12.5">
      <c r="B109" s="7" t="str">
        <f t="shared" si="36"/>
        <v/>
      </c>
      <c r="C109" s="50">
        <f>IF(D93="","-",+C108+1)</f>
        <v>2026</v>
      </c>
      <c r="D109" s="12">
        <f>IF(F108+SUM(E$99:E108)=D$92,F108,D$92-SUM(E$99:E108))</f>
        <v>19840669.890551444</v>
      </c>
      <c r="E109" s="377">
        <f>IF(+J96&lt;F108,J96,D109)</f>
        <v>575702.93181818177</v>
      </c>
      <c r="F109" s="55">
        <f t="shared" si="42"/>
        <v>19264966.958733261</v>
      </c>
      <c r="G109" s="55">
        <f t="shared" si="43"/>
        <v>19552818.424642354</v>
      </c>
      <c r="H109" s="379">
        <f t="shared" si="44"/>
        <v>3010543.8450072776</v>
      </c>
      <c r="I109" s="398">
        <f t="shared" si="45"/>
        <v>3010543.8450072776</v>
      </c>
      <c r="J109" s="54">
        <f t="shared" si="30"/>
        <v>0</v>
      </c>
      <c r="K109" s="54"/>
      <c r="L109" s="129"/>
      <c r="M109" s="54">
        <f t="shared" si="32"/>
        <v>0</v>
      </c>
      <c r="N109" s="129"/>
      <c r="O109" s="54">
        <f t="shared" si="34"/>
        <v>0</v>
      </c>
      <c r="P109" s="54">
        <f t="shared" si="35"/>
        <v>0</v>
      </c>
    </row>
    <row r="110" spans="1:16" ht="12.5">
      <c r="B110" s="7" t="str">
        <f t="shared" si="36"/>
        <v/>
      </c>
      <c r="C110" s="50">
        <f>IF(D93="","-",+C109+1)</f>
        <v>2027</v>
      </c>
      <c r="D110" s="12">
        <f>IF(F109+SUM(E$99:E109)=D$92,F109,D$92-SUM(E$99:E109))</f>
        <v>19264966.958733261</v>
      </c>
      <c r="E110" s="377">
        <f>IF(+J96&lt;F109,J96,D110)</f>
        <v>575702.93181818177</v>
      </c>
      <c r="F110" s="55">
        <f t="shared" si="42"/>
        <v>18689264.026915077</v>
      </c>
      <c r="G110" s="55">
        <f t="shared" si="43"/>
        <v>18977115.492824167</v>
      </c>
      <c r="H110" s="379">
        <f t="shared" si="44"/>
        <v>2938853.6660371083</v>
      </c>
      <c r="I110" s="398">
        <f t="shared" si="45"/>
        <v>2938853.6660371083</v>
      </c>
      <c r="J110" s="54">
        <f t="shared" si="30"/>
        <v>0</v>
      </c>
      <c r="K110" s="54"/>
      <c r="L110" s="129"/>
      <c r="M110" s="54">
        <f t="shared" si="32"/>
        <v>0</v>
      </c>
      <c r="N110" s="129"/>
      <c r="O110" s="54">
        <f t="shared" si="34"/>
        <v>0</v>
      </c>
      <c r="P110" s="54">
        <f t="shared" si="35"/>
        <v>0</v>
      </c>
    </row>
    <row r="111" spans="1:16" ht="12.5">
      <c r="B111" s="7" t="str">
        <f t="shared" si="36"/>
        <v/>
      </c>
      <c r="C111" s="50">
        <f>IF(D93="","-",+C110+1)</f>
        <v>2028</v>
      </c>
      <c r="D111" s="12">
        <f>IF(F110+SUM(E$99:E110)=D$92,F110,D$92-SUM(E$99:E110))</f>
        <v>18689264.026915077</v>
      </c>
      <c r="E111" s="377">
        <f>IF(+J96&lt;F110,J96,D111)</f>
        <v>575702.93181818177</v>
      </c>
      <c r="F111" s="55">
        <f t="shared" si="42"/>
        <v>18113561.095096894</v>
      </c>
      <c r="G111" s="55">
        <f t="shared" si="43"/>
        <v>18401412.561005987</v>
      </c>
      <c r="H111" s="379">
        <f t="shared" si="44"/>
        <v>2867163.4870669399</v>
      </c>
      <c r="I111" s="398">
        <f t="shared" si="45"/>
        <v>2867163.4870669399</v>
      </c>
      <c r="J111" s="54">
        <f t="shared" si="30"/>
        <v>0</v>
      </c>
      <c r="K111" s="54"/>
      <c r="L111" s="129"/>
      <c r="M111" s="54">
        <f t="shared" si="32"/>
        <v>0</v>
      </c>
      <c r="N111" s="129"/>
      <c r="O111" s="54">
        <f t="shared" si="34"/>
        <v>0</v>
      </c>
      <c r="P111" s="54">
        <f t="shared" si="35"/>
        <v>0</v>
      </c>
    </row>
    <row r="112" spans="1:16" ht="12.5">
      <c r="B112" s="7" t="str">
        <f t="shared" si="36"/>
        <v/>
      </c>
      <c r="C112" s="50">
        <f>IF(D93="","-",+C111+1)</f>
        <v>2029</v>
      </c>
      <c r="D112" s="12">
        <f>IF(F111+SUM(E$99:E111)=D$92,F111,D$92-SUM(E$99:E111))</f>
        <v>18113561.095096894</v>
      </c>
      <c r="E112" s="377">
        <f>IF(+J96&lt;F111,J96,D112)</f>
        <v>575702.93181818177</v>
      </c>
      <c r="F112" s="55">
        <f t="shared" si="42"/>
        <v>17537858.16327871</v>
      </c>
      <c r="G112" s="55">
        <f t="shared" si="43"/>
        <v>17825709.6291878</v>
      </c>
      <c r="H112" s="379">
        <f t="shared" si="44"/>
        <v>2795473.3080967707</v>
      </c>
      <c r="I112" s="398">
        <f t="shared" si="45"/>
        <v>2795473.3080967707</v>
      </c>
      <c r="J112" s="54">
        <f t="shared" si="30"/>
        <v>0</v>
      </c>
      <c r="K112" s="54"/>
      <c r="L112" s="129"/>
      <c r="M112" s="54">
        <f t="shared" si="32"/>
        <v>0</v>
      </c>
      <c r="N112" s="129"/>
      <c r="O112" s="54">
        <f t="shared" si="34"/>
        <v>0</v>
      </c>
      <c r="P112" s="54">
        <f t="shared" si="35"/>
        <v>0</v>
      </c>
    </row>
    <row r="113" spans="2:16" ht="12.5">
      <c r="B113" s="7" t="str">
        <f t="shared" si="36"/>
        <v/>
      </c>
      <c r="C113" s="50">
        <f>IF(D93="","-",+C112+1)</f>
        <v>2030</v>
      </c>
      <c r="D113" s="12">
        <f>IF(F112+SUM(E$99:E112)=D$92,F112,D$92-SUM(E$99:E112))</f>
        <v>17537858.16327871</v>
      </c>
      <c r="E113" s="377">
        <f>IF(+J96&lt;F112,J96,D113)</f>
        <v>575702.93181818177</v>
      </c>
      <c r="F113" s="55">
        <f t="shared" si="42"/>
        <v>16962155.231460527</v>
      </c>
      <c r="G113" s="55">
        <f t="shared" si="43"/>
        <v>17250006.69736962</v>
      </c>
      <c r="H113" s="379">
        <f t="shared" si="44"/>
        <v>2723783.1291266023</v>
      </c>
      <c r="I113" s="398">
        <f t="shared" si="45"/>
        <v>2723783.1291266023</v>
      </c>
      <c r="J113" s="54">
        <f t="shared" si="30"/>
        <v>0</v>
      </c>
      <c r="K113" s="54"/>
      <c r="L113" s="129"/>
      <c r="M113" s="54">
        <f t="shared" si="32"/>
        <v>0</v>
      </c>
      <c r="N113" s="129"/>
      <c r="O113" s="54">
        <f t="shared" si="34"/>
        <v>0</v>
      </c>
      <c r="P113" s="54">
        <f t="shared" si="35"/>
        <v>0</v>
      </c>
    </row>
    <row r="114" spans="2:16" ht="12.5">
      <c r="B114" s="7" t="str">
        <f t="shared" si="36"/>
        <v/>
      </c>
      <c r="C114" s="50">
        <f>IF(D93="","-",+C113+1)</f>
        <v>2031</v>
      </c>
      <c r="D114" s="12">
        <f>IF(F113+SUM(E$99:E113)=D$92,F113,D$92-SUM(E$99:E113))</f>
        <v>16962155.231460527</v>
      </c>
      <c r="E114" s="377">
        <f>IF(+J96&lt;F113,J96,D114)</f>
        <v>575702.93181818177</v>
      </c>
      <c r="F114" s="55">
        <f t="shared" si="42"/>
        <v>16386452.299642345</v>
      </c>
      <c r="G114" s="55">
        <f t="shared" si="43"/>
        <v>16674303.765551437</v>
      </c>
      <c r="H114" s="379">
        <f t="shared" si="44"/>
        <v>2652092.9501564335</v>
      </c>
      <c r="I114" s="398">
        <f t="shared" si="45"/>
        <v>2652092.9501564335</v>
      </c>
      <c r="J114" s="54">
        <f t="shared" si="30"/>
        <v>0</v>
      </c>
      <c r="K114" s="54"/>
      <c r="L114" s="129"/>
      <c r="M114" s="54">
        <f t="shared" si="32"/>
        <v>0</v>
      </c>
      <c r="N114" s="129"/>
      <c r="O114" s="54">
        <f t="shared" si="34"/>
        <v>0</v>
      </c>
      <c r="P114" s="54">
        <f t="shared" si="35"/>
        <v>0</v>
      </c>
    </row>
    <row r="115" spans="2:16" ht="12.5">
      <c r="B115" s="7" t="str">
        <f t="shared" si="36"/>
        <v/>
      </c>
      <c r="C115" s="50">
        <f>IF(D93="","-",+C114+1)</f>
        <v>2032</v>
      </c>
      <c r="D115" s="12">
        <f>IF(F114+SUM(E$99:E114)=D$92,F114,D$92-SUM(E$99:E114))</f>
        <v>16386452.299642345</v>
      </c>
      <c r="E115" s="377">
        <f>IF(+J96&lt;F114,J96,D115)</f>
        <v>575702.93181818177</v>
      </c>
      <c r="F115" s="55">
        <f t="shared" si="42"/>
        <v>15810749.367824163</v>
      </c>
      <c r="G115" s="55">
        <f t="shared" si="43"/>
        <v>16098600.833733253</v>
      </c>
      <c r="H115" s="379">
        <f t="shared" si="44"/>
        <v>2580402.7711862647</v>
      </c>
      <c r="I115" s="398">
        <f t="shared" si="45"/>
        <v>2580402.7711862647</v>
      </c>
      <c r="J115" s="54">
        <f t="shared" si="30"/>
        <v>0</v>
      </c>
      <c r="K115" s="54"/>
      <c r="L115" s="129"/>
      <c r="M115" s="54">
        <f t="shared" si="32"/>
        <v>0</v>
      </c>
      <c r="N115" s="129"/>
      <c r="O115" s="54">
        <f t="shared" si="34"/>
        <v>0</v>
      </c>
      <c r="P115" s="54">
        <f t="shared" si="35"/>
        <v>0</v>
      </c>
    </row>
    <row r="116" spans="2:16" ht="12.5">
      <c r="B116" s="7" t="str">
        <f t="shared" si="36"/>
        <v/>
      </c>
      <c r="C116" s="50">
        <f>IF(D93="","-",+C115+1)</f>
        <v>2033</v>
      </c>
      <c r="D116" s="12">
        <f>IF(F115+SUM(E$99:E115)=D$92,F115,D$92-SUM(E$99:E115))</f>
        <v>15810749.367824163</v>
      </c>
      <c r="E116" s="377">
        <f>IF(+J96&lt;F115,J96,D116)</f>
        <v>575702.93181818177</v>
      </c>
      <c r="F116" s="55">
        <f t="shared" si="42"/>
        <v>15235046.436005982</v>
      </c>
      <c r="G116" s="55">
        <f t="shared" si="43"/>
        <v>15522897.901915073</v>
      </c>
      <c r="H116" s="379">
        <f t="shared" si="44"/>
        <v>2508712.5922160964</v>
      </c>
      <c r="I116" s="398">
        <f t="shared" si="45"/>
        <v>2508712.5922160964</v>
      </c>
      <c r="J116" s="54">
        <f t="shared" si="30"/>
        <v>0</v>
      </c>
      <c r="K116" s="54"/>
      <c r="L116" s="129"/>
      <c r="M116" s="54">
        <f t="shared" si="32"/>
        <v>0</v>
      </c>
      <c r="N116" s="129"/>
      <c r="O116" s="54">
        <f t="shared" si="34"/>
        <v>0</v>
      </c>
      <c r="P116" s="54">
        <f t="shared" si="35"/>
        <v>0</v>
      </c>
    </row>
    <row r="117" spans="2:16" ht="12.5">
      <c r="B117" s="7" t="str">
        <f t="shared" si="36"/>
        <v/>
      </c>
      <c r="C117" s="50">
        <f>IF(D93="","-",+C116+1)</f>
        <v>2034</v>
      </c>
      <c r="D117" s="12">
        <f>IF(F116+SUM(E$99:E116)=D$92,F116,D$92-SUM(E$99:E116))</f>
        <v>15235046.436005982</v>
      </c>
      <c r="E117" s="377">
        <f>IF(+J96&lt;F116,J96,D117)</f>
        <v>575702.93181818177</v>
      </c>
      <c r="F117" s="55">
        <f t="shared" si="42"/>
        <v>14659343.5041878</v>
      </c>
      <c r="G117" s="55">
        <f t="shared" si="43"/>
        <v>14947194.97009689</v>
      </c>
      <c r="H117" s="379">
        <f t="shared" si="44"/>
        <v>2437022.4132459271</v>
      </c>
      <c r="I117" s="398">
        <f t="shared" si="45"/>
        <v>2437022.4132459271</v>
      </c>
      <c r="J117" s="54">
        <f t="shared" si="30"/>
        <v>0</v>
      </c>
      <c r="K117" s="54"/>
      <c r="L117" s="129"/>
      <c r="M117" s="54">
        <f t="shared" si="32"/>
        <v>0</v>
      </c>
      <c r="N117" s="129"/>
      <c r="O117" s="54">
        <f t="shared" si="34"/>
        <v>0</v>
      </c>
      <c r="P117" s="54">
        <f t="shared" si="35"/>
        <v>0</v>
      </c>
    </row>
    <row r="118" spans="2:16" ht="12.5">
      <c r="B118" s="7" t="str">
        <f t="shared" si="36"/>
        <v/>
      </c>
      <c r="C118" s="50">
        <f>IF(D93="","-",+C117+1)</f>
        <v>2035</v>
      </c>
      <c r="D118" s="12">
        <f>IF(F117+SUM(E$99:E117)=D$92,F117,D$92-SUM(E$99:E117))</f>
        <v>14659343.5041878</v>
      </c>
      <c r="E118" s="377">
        <f>IF(+J96&lt;F117,J96,D118)</f>
        <v>575702.93181818177</v>
      </c>
      <c r="F118" s="55">
        <f t="shared" si="42"/>
        <v>14083640.572369618</v>
      </c>
      <c r="G118" s="55">
        <f t="shared" si="43"/>
        <v>14371492.03827871</v>
      </c>
      <c r="H118" s="379">
        <f t="shared" si="44"/>
        <v>2365332.2342757587</v>
      </c>
      <c r="I118" s="398">
        <f t="shared" si="45"/>
        <v>2365332.2342757587</v>
      </c>
      <c r="J118" s="54">
        <f t="shared" si="30"/>
        <v>0</v>
      </c>
      <c r="K118" s="54"/>
      <c r="L118" s="129"/>
      <c r="M118" s="54">
        <f t="shared" si="32"/>
        <v>0</v>
      </c>
      <c r="N118" s="129"/>
      <c r="O118" s="54">
        <f t="shared" si="34"/>
        <v>0</v>
      </c>
      <c r="P118" s="54">
        <f t="shared" si="35"/>
        <v>0</v>
      </c>
    </row>
    <row r="119" spans="2:16" ht="12.5">
      <c r="B119" s="7" t="str">
        <f t="shared" si="36"/>
        <v/>
      </c>
      <c r="C119" s="50">
        <f>IF(D93="","-",+C118+1)</f>
        <v>2036</v>
      </c>
      <c r="D119" s="12">
        <f>IF(F118+SUM(E$99:E118)=D$92,F118,D$92-SUM(E$99:E118))</f>
        <v>14083640.572369618</v>
      </c>
      <c r="E119" s="377">
        <f>IF(+J96&lt;F118,J96,D119)</f>
        <v>575702.93181818177</v>
      </c>
      <c r="F119" s="55">
        <f t="shared" si="42"/>
        <v>13507937.640551437</v>
      </c>
      <c r="G119" s="55">
        <f t="shared" si="43"/>
        <v>13795789.106460527</v>
      </c>
      <c r="H119" s="379">
        <f t="shared" si="44"/>
        <v>2293642.0553055899</v>
      </c>
      <c r="I119" s="398">
        <f t="shared" si="45"/>
        <v>2293642.0553055899</v>
      </c>
      <c r="J119" s="54">
        <f t="shared" si="30"/>
        <v>0</v>
      </c>
      <c r="K119" s="54"/>
      <c r="L119" s="129"/>
      <c r="M119" s="54">
        <f t="shared" si="32"/>
        <v>0</v>
      </c>
      <c r="N119" s="129"/>
      <c r="O119" s="54">
        <f t="shared" si="34"/>
        <v>0</v>
      </c>
      <c r="P119" s="54">
        <f t="shared" si="35"/>
        <v>0</v>
      </c>
    </row>
    <row r="120" spans="2:16" ht="12.5">
      <c r="B120" s="7" t="str">
        <f t="shared" si="36"/>
        <v/>
      </c>
      <c r="C120" s="50">
        <f>IF(D93="","-",+C119+1)</f>
        <v>2037</v>
      </c>
      <c r="D120" s="12">
        <f>IF(F119+SUM(E$99:E119)=D$92,F119,D$92-SUM(E$99:E119))</f>
        <v>13507937.640551437</v>
      </c>
      <c r="E120" s="377">
        <f>IF(+J96&lt;F119,J96,D120)</f>
        <v>575702.93181818177</v>
      </c>
      <c r="F120" s="55">
        <f t="shared" si="42"/>
        <v>12932234.708733255</v>
      </c>
      <c r="G120" s="55">
        <f t="shared" si="43"/>
        <v>13220086.174642347</v>
      </c>
      <c r="H120" s="379">
        <f t="shared" si="44"/>
        <v>2221951.8763354216</v>
      </c>
      <c r="I120" s="398">
        <f t="shared" si="45"/>
        <v>2221951.8763354216</v>
      </c>
      <c r="J120" s="54">
        <f t="shared" si="30"/>
        <v>0</v>
      </c>
      <c r="K120" s="54"/>
      <c r="L120" s="129"/>
      <c r="M120" s="54">
        <f t="shared" si="32"/>
        <v>0</v>
      </c>
      <c r="N120" s="129"/>
      <c r="O120" s="54">
        <f t="shared" si="34"/>
        <v>0</v>
      </c>
      <c r="P120" s="54">
        <f t="shared" si="35"/>
        <v>0</v>
      </c>
    </row>
    <row r="121" spans="2:16" ht="12.5">
      <c r="B121" s="7" t="str">
        <f t="shared" si="36"/>
        <v/>
      </c>
      <c r="C121" s="50">
        <f>IF(D93="","-",+C120+1)</f>
        <v>2038</v>
      </c>
      <c r="D121" s="12">
        <f>IF(F120+SUM(E$99:E120)=D$92,F120,D$92-SUM(E$99:E120))</f>
        <v>12932234.708733255</v>
      </c>
      <c r="E121" s="377">
        <f>IF(+J96&lt;F120,J96,D121)</f>
        <v>575702.93181818177</v>
      </c>
      <c r="F121" s="55">
        <f t="shared" si="42"/>
        <v>12356531.776915073</v>
      </c>
      <c r="G121" s="55">
        <f t="shared" si="43"/>
        <v>12644383.242824163</v>
      </c>
      <c r="H121" s="379">
        <f t="shared" si="44"/>
        <v>2150261.6973652528</v>
      </c>
      <c r="I121" s="398">
        <f t="shared" si="45"/>
        <v>2150261.6973652528</v>
      </c>
      <c r="J121" s="54">
        <f t="shared" si="30"/>
        <v>0</v>
      </c>
      <c r="K121" s="54"/>
      <c r="L121" s="129"/>
      <c r="M121" s="54">
        <f t="shared" si="32"/>
        <v>0</v>
      </c>
      <c r="N121" s="129"/>
      <c r="O121" s="54">
        <f t="shared" si="34"/>
        <v>0</v>
      </c>
      <c r="P121" s="54">
        <f t="shared" si="35"/>
        <v>0</v>
      </c>
    </row>
    <row r="122" spans="2:16" ht="12.5">
      <c r="B122" s="7" t="str">
        <f t="shared" si="36"/>
        <v/>
      </c>
      <c r="C122" s="50">
        <f>IF(D93="","-",+C121+1)</f>
        <v>2039</v>
      </c>
      <c r="D122" s="12">
        <f>IF(F121+SUM(E$99:E121)=D$92,F121,D$92-SUM(E$99:E121))</f>
        <v>12356531.776915073</v>
      </c>
      <c r="E122" s="377">
        <f>IF(+J96&lt;F121,J96,D122)</f>
        <v>575702.93181818177</v>
      </c>
      <c r="F122" s="55">
        <f t="shared" si="42"/>
        <v>11780828.845096892</v>
      </c>
      <c r="G122" s="55">
        <f t="shared" si="43"/>
        <v>12068680.311005984</v>
      </c>
      <c r="H122" s="379">
        <f t="shared" si="44"/>
        <v>2078571.5183950844</v>
      </c>
      <c r="I122" s="398">
        <f t="shared" si="45"/>
        <v>2078571.5183950844</v>
      </c>
      <c r="J122" s="54">
        <f t="shared" si="30"/>
        <v>0</v>
      </c>
      <c r="K122" s="54"/>
      <c r="L122" s="129"/>
      <c r="M122" s="54">
        <f t="shared" si="32"/>
        <v>0</v>
      </c>
      <c r="N122" s="129"/>
      <c r="O122" s="54">
        <f t="shared" si="34"/>
        <v>0</v>
      </c>
      <c r="P122" s="54">
        <f t="shared" si="35"/>
        <v>0</v>
      </c>
    </row>
    <row r="123" spans="2:16" ht="12.5">
      <c r="B123" s="7" t="str">
        <f t="shared" si="36"/>
        <v/>
      </c>
      <c r="C123" s="50">
        <f>IF(D93="","-",+C122+1)</f>
        <v>2040</v>
      </c>
      <c r="D123" s="12">
        <f>IF(F122+SUM(E$99:E122)=D$92,F122,D$92-SUM(E$99:E122))</f>
        <v>11780828.845096892</v>
      </c>
      <c r="E123" s="377">
        <f>IF(+J96&lt;F122,J96,D123)</f>
        <v>575702.93181818177</v>
      </c>
      <c r="F123" s="55">
        <f t="shared" si="42"/>
        <v>11205125.91327871</v>
      </c>
      <c r="G123" s="55">
        <f t="shared" si="43"/>
        <v>11492977.3791878</v>
      </c>
      <c r="H123" s="379">
        <f t="shared" si="44"/>
        <v>2006881.3394249156</v>
      </c>
      <c r="I123" s="398">
        <f t="shared" si="45"/>
        <v>2006881.3394249156</v>
      </c>
      <c r="J123" s="54">
        <f t="shared" si="30"/>
        <v>0</v>
      </c>
      <c r="K123" s="54"/>
      <c r="L123" s="129"/>
      <c r="M123" s="54">
        <f t="shared" si="32"/>
        <v>0</v>
      </c>
      <c r="N123" s="129"/>
      <c r="O123" s="54">
        <f t="shared" si="34"/>
        <v>0</v>
      </c>
      <c r="P123" s="54">
        <f t="shared" si="35"/>
        <v>0</v>
      </c>
    </row>
    <row r="124" spans="2:16" ht="12.5">
      <c r="B124" s="7" t="str">
        <f t="shared" si="36"/>
        <v/>
      </c>
      <c r="C124" s="50">
        <f>IF(D93="","-",+C123+1)</f>
        <v>2041</v>
      </c>
      <c r="D124" s="12">
        <f>IF(F123+SUM(E$99:E123)=D$92,F123,D$92-SUM(E$99:E123))</f>
        <v>11205125.91327871</v>
      </c>
      <c r="E124" s="377">
        <f>IF(+J96&lt;F123,J96,D124)</f>
        <v>575702.93181818177</v>
      </c>
      <c r="F124" s="55">
        <f t="shared" si="42"/>
        <v>10629422.981460528</v>
      </c>
      <c r="G124" s="55">
        <f t="shared" si="43"/>
        <v>10917274.44736962</v>
      </c>
      <c r="H124" s="379">
        <f t="shared" si="44"/>
        <v>1935191.1604547468</v>
      </c>
      <c r="I124" s="398">
        <f t="shared" si="45"/>
        <v>1935191.1604547468</v>
      </c>
      <c r="J124" s="54">
        <f t="shared" si="30"/>
        <v>0</v>
      </c>
      <c r="K124" s="54"/>
      <c r="L124" s="129"/>
      <c r="M124" s="54">
        <f t="shared" si="32"/>
        <v>0</v>
      </c>
      <c r="N124" s="129"/>
      <c r="O124" s="54">
        <f t="shared" si="34"/>
        <v>0</v>
      </c>
      <c r="P124" s="54">
        <f t="shared" si="35"/>
        <v>0</v>
      </c>
    </row>
    <row r="125" spans="2:16" ht="12.5">
      <c r="B125" s="7" t="str">
        <f t="shared" si="36"/>
        <v/>
      </c>
      <c r="C125" s="50">
        <f>IF(D93="","-",+C124+1)</f>
        <v>2042</v>
      </c>
      <c r="D125" s="12">
        <f>IF(F124+SUM(E$99:E124)=D$92,F124,D$92-SUM(E$99:E124))</f>
        <v>10629422.981460528</v>
      </c>
      <c r="E125" s="377">
        <f>IF(+J96&lt;F124,J96,D125)</f>
        <v>575702.93181818177</v>
      </c>
      <c r="F125" s="55">
        <f t="shared" si="42"/>
        <v>10053720.049642347</v>
      </c>
      <c r="G125" s="55">
        <f t="shared" si="43"/>
        <v>10341571.515551437</v>
      </c>
      <c r="H125" s="379">
        <f t="shared" si="44"/>
        <v>1863500.981484578</v>
      </c>
      <c r="I125" s="398">
        <f t="shared" si="45"/>
        <v>1863500.981484578</v>
      </c>
      <c r="J125" s="54">
        <f t="shared" si="30"/>
        <v>0</v>
      </c>
      <c r="K125" s="54"/>
      <c r="L125" s="129"/>
      <c r="M125" s="54">
        <f t="shared" si="32"/>
        <v>0</v>
      </c>
      <c r="N125" s="129"/>
      <c r="O125" s="54">
        <f t="shared" si="34"/>
        <v>0</v>
      </c>
      <c r="P125" s="54">
        <f t="shared" si="35"/>
        <v>0</v>
      </c>
    </row>
    <row r="126" spans="2:16" ht="12.5">
      <c r="B126" s="7" t="str">
        <f t="shared" si="36"/>
        <v/>
      </c>
      <c r="C126" s="50">
        <f>IF(D93="","-",+C125+1)</f>
        <v>2043</v>
      </c>
      <c r="D126" s="12">
        <f>IF(F125+SUM(E$99:E125)=D$92,F125,D$92-SUM(E$99:E125))</f>
        <v>10053720.049642347</v>
      </c>
      <c r="E126" s="377">
        <f>IF(+J96&lt;F125,J96,D126)</f>
        <v>575702.93181818177</v>
      </c>
      <c r="F126" s="55">
        <f t="shared" si="42"/>
        <v>9478017.1178241652</v>
      </c>
      <c r="G126" s="55">
        <f t="shared" si="43"/>
        <v>9765868.5837332569</v>
      </c>
      <c r="H126" s="379">
        <f t="shared" si="44"/>
        <v>1791810.8025144096</v>
      </c>
      <c r="I126" s="398">
        <f t="shared" si="45"/>
        <v>1791810.8025144096</v>
      </c>
      <c r="J126" s="54">
        <f t="shared" si="30"/>
        <v>0</v>
      </c>
      <c r="K126" s="54"/>
      <c r="L126" s="129"/>
      <c r="M126" s="54">
        <f t="shared" si="32"/>
        <v>0</v>
      </c>
      <c r="N126" s="129"/>
      <c r="O126" s="54">
        <f t="shared" si="34"/>
        <v>0</v>
      </c>
      <c r="P126" s="54">
        <f t="shared" si="35"/>
        <v>0</v>
      </c>
    </row>
    <row r="127" spans="2:16" ht="12.5">
      <c r="B127" s="7" t="str">
        <f t="shared" si="36"/>
        <v/>
      </c>
      <c r="C127" s="50">
        <f>IF(D93="","-",+C126+1)</f>
        <v>2044</v>
      </c>
      <c r="D127" s="12">
        <f>IF(F126+SUM(E$99:E126)=D$92,F126,D$92-SUM(E$99:E126))</f>
        <v>9478017.1178241652</v>
      </c>
      <c r="E127" s="377">
        <f>IF(+J96&lt;F126,J96,D127)</f>
        <v>575702.93181818177</v>
      </c>
      <c r="F127" s="55">
        <f t="shared" si="42"/>
        <v>8902314.1860059835</v>
      </c>
      <c r="G127" s="55">
        <f t="shared" si="43"/>
        <v>9190165.6519150734</v>
      </c>
      <c r="H127" s="379">
        <f t="shared" si="44"/>
        <v>1720120.6235442408</v>
      </c>
      <c r="I127" s="398">
        <f t="shared" si="45"/>
        <v>1720120.6235442408</v>
      </c>
      <c r="J127" s="54">
        <f t="shared" si="30"/>
        <v>0</v>
      </c>
      <c r="K127" s="54"/>
      <c r="L127" s="129"/>
      <c r="M127" s="54">
        <f t="shared" si="32"/>
        <v>0</v>
      </c>
      <c r="N127" s="129"/>
      <c r="O127" s="54">
        <f t="shared" si="34"/>
        <v>0</v>
      </c>
      <c r="P127" s="54">
        <f t="shared" si="35"/>
        <v>0</v>
      </c>
    </row>
    <row r="128" spans="2:16" ht="12.5">
      <c r="B128" s="7" t="str">
        <f t="shared" si="36"/>
        <v/>
      </c>
      <c r="C128" s="50">
        <f>IF(D93="","-",+C127+1)</f>
        <v>2045</v>
      </c>
      <c r="D128" s="12">
        <f>IF(F127+SUM(E$99:E127)=D$92,F127,D$92-SUM(E$99:E127))</f>
        <v>8902314.1860059835</v>
      </c>
      <c r="E128" s="377">
        <f>IF(+J96&lt;F127,J96,D128)</f>
        <v>575702.93181818177</v>
      </c>
      <c r="F128" s="55">
        <f t="shared" si="42"/>
        <v>8326611.2541878019</v>
      </c>
      <c r="G128" s="55">
        <f t="shared" si="43"/>
        <v>8614462.7200968936</v>
      </c>
      <c r="H128" s="379">
        <f t="shared" si="44"/>
        <v>1648430.4445740725</v>
      </c>
      <c r="I128" s="398">
        <f t="shared" si="45"/>
        <v>1648430.4445740725</v>
      </c>
      <c r="J128" s="54">
        <f t="shared" si="30"/>
        <v>0</v>
      </c>
      <c r="K128" s="54"/>
      <c r="L128" s="129"/>
      <c r="M128" s="54">
        <f t="shared" si="32"/>
        <v>0</v>
      </c>
      <c r="N128" s="129"/>
      <c r="O128" s="54">
        <f t="shared" si="34"/>
        <v>0</v>
      </c>
      <c r="P128" s="54">
        <f t="shared" si="35"/>
        <v>0</v>
      </c>
    </row>
    <row r="129" spans="2:16" ht="12.5">
      <c r="B129" s="7" t="str">
        <f t="shared" si="36"/>
        <v/>
      </c>
      <c r="C129" s="50">
        <f>IF(D93="","-",+C128+1)</f>
        <v>2046</v>
      </c>
      <c r="D129" s="12">
        <f>IF(F128+SUM(E$99:E128)=D$92,F128,D$92-SUM(E$99:E128))</f>
        <v>8326611.2541878019</v>
      </c>
      <c r="E129" s="377">
        <f>IF(+J96&lt;F128,J96,D129)</f>
        <v>575702.93181818177</v>
      </c>
      <c r="F129" s="55">
        <f t="shared" si="42"/>
        <v>7750908.3223696202</v>
      </c>
      <c r="G129" s="55">
        <f t="shared" si="43"/>
        <v>8038759.788278711</v>
      </c>
      <c r="H129" s="379">
        <f t="shared" si="44"/>
        <v>1576740.2656039037</v>
      </c>
      <c r="I129" s="398">
        <f t="shared" si="45"/>
        <v>1576740.2656039037</v>
      </c>
      <c r="J129" s="54">
        <f t="shared" si="30"/>
        <v>0</v>
      </c>
      <c r="K129" s="54"/>
      <c r="L129" s="129"/>
      <c r="M129" s="54">
        <f t="shared" si="32"/>
        <v>0</v>
      </c>
      <c r="N129" s="129"/>
      <c r="O129" s="54">
        <f t="shared" si="34"/>
        <v>0</v>
      </c>
      <c r="P129" s="54">
        <f t="shared" si="35"/>
        <v>0</v>
      </c>
    </row>
    <row r="130" spans="2:16" ht="12.5">
      <c r="B130" s="7" t="str">
        <f t="shared" si="36"/>
        <v/>
      </c>
      <c r="C130" s="50">
        <f>IF(D93="","-",+C129+1)</f>
        <v>2047</v>
      </c>
      <c r="D130" s="12">
        <f>IF(F129+SUM(E$99:E129)=D$92,F129,D$92-SUM(E$99:E129))</f>
        <v>7750908.3223696202</v>
      </c>
      <c r="E130" s="377">
        <f>IF(+J96&lt;F129,J96,D130)</f>
        <v>575702.93181818177</v>
      </c>
      <c r="F130" s="55">
        <f t="shared" si="42"/>
        <v>7175205.3905514386</v>
      </c>
      <c r="G130" s="55">
        <f t="shared" si="43"/>
        <v>7463056.8564605294</v>
      </c>
      <c r="H130" s="379">
        <f t="shared" si="44"/>
        <v>1505050.0866337349</v>
      </c>
      <c r="I130" s="398">
        <f t="shared" si="45"/>
        <v>1505050.0866337349</v>
      </c>
      <c r="J130" s="54">
        <f t="shared" si="30"/>
        <v>0</v>
      </c>
      <c r="K130" s="54"/>
      <c r="L130" s="129"/>
      <c r="M130" s="54">
        <f t="shared" si="32"/>
        <v>0</v>
      </c>
      <c r="N130" s="129"/>
      <c r="O130" s="54">
        <f t="shared" si="34"/>
        <v>0</v>
      </c>
      <c r="P130" s="54">
        <f t="shared" si="35"/>
        <v>0</v>
      </c>
    </row>
    <row r="131" spans="2:16" ht="12.5">
      <c r="B131" s="7" t="str">
        <f t="shared" si="36"/>
        <v/>
      </c>
      <c r="C131" s="50">
        <f>IF(D93="","-",+C130+1)</f>
        <v>2048</v>
      </c>
      <c r="D131" s="12">
        <f>IF(F130+SUM(E$99:E130)=D$92,F130,D$92-SUM(E$99:E130))</f>
        <v>7175205.3905514386</v>
      </c>
      <c r="E131" s="377">
        <f>IF(+J96&lt;F130,J96,D131)</f>
        <v>575702.93181818177</v>
      </c>
      <c r="F131" s="55">
        <f t="shared" ref="F131:F154" si="46">+D131-E131</f>
        <v>6599502.4587332569</v>
      </c>
      <c r="G131" s="55">
        <f t="shared" ref="G131:G154" si="47">+(F131+D131)/2</f>
        <v>6887353.9246423477</v>
      </c>
      <c r="H131" s="379">
        <f t="shared" si="44"/>
        <v>1433359.9076635665</v>
      </c>
      <c r="I131" s="398">
        <f t="shared" si="45"/>
        <v>1433359.9076635665</v>
      </c>
      <c r="J131" s="54">
        <f t="shared" ref="J131:J154" si="48">+I541-H541</f>
        <v>0</v>
      </c>
      <c r="K131" s="54"/>
      <c r="L131" s="129"/>
      <c r="M131" s="54">
        <f t="shared" ref="M131:M154" si="49">IF(L541&lt;&gt;0,+H541-L541,0)</f>
        <v>0</v>
      </c>
      <c r="N131" s="129"/>
      <c r="O131" s="54">
        <f t="shared" ref="O131:O154" si="50">IF(N541&lt;&gt;0,+I541-N541,0)</f>
        <v>0</v>
      </c>
      <c r="P131" s="54">
        <f t="shared" ref="P131:P154" si="51">+O541-M541</f>
        <v>0</v>
      </c>
    </row>
    <row r="132" spans="2:16" ht="12.5">
      <c r="B132" s="7" t="str">
        <f t="shared" si="36"/>
        <v/>
      </c>
      <c r="C132" s="50">
        <f>IF(D93="","-",+C131+1)</f>
        <v>2049</v>
      </c>
      <c r="D132" s="12">
        <f>IF(F131+SUM(E$99:E131)=D$92,F131,D$92-SUM(E$99:E131))</f>
        <v>6599502.4587332569</v>
      </c>
      <c r="E132" s="377">
        <f>IF(+J96&lt;F131,J96,D132)</f>
        <v>575702.93181818177</v>
      </c>
      <c r="F132" s="55">
        <f t="shared" si="46"/>
        <v>6023799.5269150753</v>
      </c>
      <c r="G132" s="55">
        <f t="shared" si="47"/>
        <v>6311650.9928241661</v>
      </c>
      <c r="H132" s="379">
        <f t="shared" si="44"/>
        <v>1361669.7286933977</v>
      </c>
      <c r="I132" s="398">
        <f t="shared" si="45"/>
        <v>1361669.7286933977</v>
      </c>
      <c r="J132" s="54">
        <f t="shared" si="48"/>
        <v>0</v>
      </c>
      <c r="K132" s="54"/>
      <c r="L132" s="129"/>
      <c r="M132" s="54">
        <f t="shared" si="49"/>
        <v>0</v>
      </c>
      <c r="N132" s="129"/>
      <c r="O132" s="54">
        <f t="shared" si="50"/>
        <v>0</v>
      </c>
      <c r="P132" s="54">
        <f t="shared" si="51"/>
        <v>0</v>
      </c>
    </row>
    <row r="133" spans="2:16" ht="12.5">
      <c r="B133" s="7" t="str">
        <f t="shared" si="36"/>
        <v/>
      </c>
      <c r="C133" s="50">
        <f>IF(D93="","-",+C132+1)</f>
        <v>2050</v>
      </c>
      <c r="D133" s="12">
        <f>IF(F132+SUM(E$99:E132)=D$92,F132,D$92-SUM(E$99:E132))</f>
        <v>6023799.5269150753</v>
      </c>
      <c r="E133" s="377">
        <f>IF(+J96&lt;F132,J96,D133)</f>
        <v>575702.93181818177</v>
      </c>
      <c r="F133" s="55">
        <f t="shared" si="46"/>
        <v>5448096.5950968936</v>
      </c>
      <c r="G133" s="55">
        <f t="shared" si="47"/>
        <v>5735948.0610059844</v>
      </c>
      <c r="H133" s="379">
        <f t="shared" si="44"/>
        <v>1289979.5497232289</v>
      </c>
      <c r="I133" s="398">
        <f t="shared" si="45"/>
        <v>1289979.5497232289</v>
      </c>
      <c r="J133" s="54">
        <f t="shared" si="48"/>
        <v>0</v>
      </c>
      <c r="K133" s="54"/>
      <c r="L133" s="129"/>
      <c r="M133" s="54">
        <f t="shared" si="49"/>
        <v>0</v>
      </c>
      <c r="N133" s="129"/>
      <c r="O133" s="54">
        <f t="shared" si="50"/>
        <v>0</v>
      </c>
      <c r="P133" s="54">
        <f t="shared" si="51"/>
        <v>0</v>
      </c>
    </row>
    <row r="134" spans="2:16" ht="12.5">
      <c r="B134" s="7" t="str">
        <f t="shared" si="36"/>
        <v/>
      </c>
      <c r="C134" s="50">
        <f>IF(D93="","-",+C133+1)</f>
        <v>2051</v>
      </c>
      <c r="D134" s="12">
        <f>IF(F133+SUM(E$99:E133)=D$92,F133,D$92-SUM(E$99:E133))</f>
        <v>5448096.5950968936</v>
      </c>
      <c r="E134" s="377">
        <f>IF(+J96&lt;F133,J96,D134)</f>
        <v>575702.93181818177</v>
      </c>
      <c r="F134" s="55">
        <f t="shared" si="46"/>
        <v>4872393.663278712</v>
      </c>
      <c r="G134" s="55">
        <f t="shared" si="47"/>
        <v>5160245.1291878028</v>
      </c>
      <c r="H134" s="379">
        <f t="shared" si="44"/>
        <v>1218289.3707530606</v>
      </c>
      <c r="I134" s="398">
        <f t="shared" si="45"/>
        <v>1218289.3707530606</v>
      </c>
      <c r="J134" s="54">
        <f t="shared" si="48"/>
        <v>0</v>
      </c>
      <c r="K134" s="54"/>
      <c r="L134" s="129"/>
      <c r="M134" s="54">
        <f t="shared" si="49"/>
        <v>0</v>
      </c>
      <c r="N134" s="129"/>
      <c r="O134" s="54">
        <f t="shared" si="50"/>
        <v>0</v>
      </c>
      <c r="P134" s="54">
        <f t="shared" si="51"/>
        <v>0</v>
      </c>
    </row>
    <row r="135" spans="2:16" ht="12.5">
      <c r="B135" s="7" t="str">
        <f t="shared" si="36"/>
        <v/>
      </c>
      <c r="C135" s="50">
        <f>IF(D93="","-",+C134+1)</f>
        <v>2052</v>
      </c>
      <c r="D135" s="12">
        <f>IF(F134+SUM(E$99:E134)=D$92,F134,D$92-SUM(E$99:E134))</f>
        <v>4872393.663278712</v>
      </c>
      <c r="E135" s="377">
        <f>IF(+J96&lt;F134,J96,D135)</f>
        <v>575702.93181818177</v>
      </c>
      <c r="F135" s="55">
        <f t="shared" si="46"/>
        <v>4296690.7314605303</v>
      </c>
      <c r="G135" s="55">
        <f t="shared" si="47"/>
        <v>4584542.1973696211</v>
      </c>
      <c r="H135" s="379">
        <f t="shared" si="44"/>
        <v>1146599.1917828918</v>
      </c>
      <c r="I135" s="398">
        <f t="shared" si="45"/>
        <v>1146599.1917828918</v>
      </c>
      <c r="J135" s="54">
        <f t="shared" si="48"/>
        <v>0</v>
      </c>
      <c r="K135" s="54"/>
      <c r="L135" s="129"/>
      <c r="M135" s="54">
        <f t="shared" si="49"/>
        <v>0</v>
      </c>
      <c r="N135" s="129"/>
      <c r="O135" s="54">
        <f t="shared" si="50"/>
        <v>0</v>
      </c>
      <c r="P135" s="54">
        <f t="shared" si="51"/>
        <v>0</v>
      </c>
    </row>
    <row r="136" spans="2:16" ht="12.5">
      <c r="B136" s="7" t="str">
        <f t="shared" si="36"/>
        <v/>
      </c>
      <c r="C136" s="50">
        <f>IF(D93="","-",+C135+1)</f>
        <v>2053</v>
      </c>
      <c r="D136" s="12">
        <f>IF(F135+SUM(E$99:E135)=D$92,F135,D$92-SUM(E$99:E135))</f>
        <v>4296690.7314605303</v>
      </c>
      <c r="E136" s="377">
        <f>IF(+J96&lt;F135,J96,D136)</f>
        <v>575702.93181818177</v>
      </c>
      <c r="F136" s="55">
        <f t="shared" si="46"/>
        <v>3720987.7996423487</v>
      </c>
      <c r="G136" s="55">
        <f t="shared" si="47"/>
        <v>4008839.2655514395</v>
      </c>
      <c r="H136" s="379">
        <f t="shared" si="44"/>
        <v>1074909.0128127232</v>
      </c>
      <c r="I136" s="398">
        <f t="shared" si="45"/>
        <v>1074909.0128127232</v>
      </c>
      <c r="J136" s="54">
        <f t="shared" si="48"/>
        <v>0</v>
      </c>
      <c r="K136" s="54"/>
      <c r="L136" s="129"/>
      <c r="M136" s="54">
        <f t="shared" si="49"/>
        <v>0</v>
      </c>
      <c r="N136" s="129"/>
      <c r="O136" s="54">
        <f t="shared" si="50"/>
        <v>0</v>
      </c>
      <c r="P136" s="54">
        <f t="shared" si="51"/>
        <v>0</v>
      </c>
    </row>
    <row r="137" spans="2:16" ht="12.5">
      <c r="B137" s="7" t="str">
        <f t="shared" si="36"/>
        <v/>
      </c>
      <c r="C137" s="50">
        <f>IF(D93="","-",+C136+1)</f>
        <v>2054</v>
      </c>
      <c r="D137" s="12">
        <f>IF(F136+SUM(E$99:E136)=D$92,F136,D$92-SUM(E$99:E136))</f>
        <v>3720987.7996423487</v>
      </c>
      <c r="E137" s="377">
        <f>IF(+J96&lt;F136,J96,D137)</f>
        <v>575702.93181818177</v>
      </c>
      <c r="F137" s="55">
        <f t="shared" si="46"/>
        <v>3145284.867824167</v>
      </c>
      <c r="G137" s="55">
        <f t="shared" si="47"/>
        <v>3433136.3337332578</v>
      </c>
      <c r="H137" s="379">
        <f t="shared" si="44"/>
        <v>1003218.8338425545</v>
      </c>
      <c r="I137" s="398">
        <f t="shared" si="45"/>
        <v>1003218.8338425545</v>
      </c>
      <c r="J137" s="54">
        <f t="shared" si="48"/>
        <v>0</v>
      </c>
      <c r="K137" s="54"/>
      <c r="L137" s="129"/>
      <c r="M137" s="54">
        <f t="shared" si="49"/>
        <v>0</v>
      </c>
      <c r="N137" s="129"/>
      <c r="O137" s="54">
        <f t="shared" si="50"/>
        <v>0</v>
      </c>
      <c r="P137" s="54">
        <f t="shared" si="51"/>
        <v>0</v>
      </c>
    </row>
    <row r="138" spans="2:16" ht="12.5">
      <c r="B138" s="7" t="str">
        <f t="shared" si="36"/>
        <v/>
      </c>
      <c r="C138" s="50">
        <f>IF(D93="","-",+C137+1)</f>
        <v>2055</v>
      </c>
      <c r="D138" s="12">
        <f>IF(F137+SUM(E$99:E137)=D$92,F137,D$92-SUM(E$99:E137))</f>
        <v>3145284.867824167</v>
      </c>
      <c r="E138" s="377">
        <f>IF(+J96&lt;F137,J96,D138)</f>
        <v>575702.93181818177</v>
      </c>
      <c r="F138" s="55">
        <f t="shared" si="46"/>
        <v>2569581.9360059854</v>
      </c>
      <c r="G138" s="55">
        <f t="shared" si="47"/>
        <v>2857433.4019150762</v>
      </c>
      <c r="H138" s="379">
        <f t="shared" si="44"/>
        <v>931528.65487238578</v>
      </c>
      <c r="I138" s="398">
        <f t="shared" si="45"/>
        <v>931528.65487238578</v>
      </c>
      <c r="J138" s="54">
        <f t="shared" si="48"/>
        <v>0</v>
      </c>
      <c r="K138" s="54"/>
      <c r="L138" s="129"/>
      <c r="M138" s="54">
        <f t="shared" si="49"/>
        <v>0</v>
      </c>
      <c r="N138" s="129"/>
      <c r="O138" s="54">
        <f t="shared" si="50"/>
        <v>0</v>
      </c>
      <c r="P138" s="54">
        <f t="shared" si="51"/>
        <v>0</v>
      </c>
    </row>
    <row r="139" spans="2:16" ht="12.5">
      <c r="B139" s="7" t="str">
        <f t="shared" si="36"/>
        <v/>
      </c>
      <c r="C139" s="50">
        <f>IF(D93="","-",+C138+1)</f>
        <v>2056</v>
      </c>
      <c r="D139" s="12">
        <f>IF(F138+SUM(E$99:E138)=D$92,F138,D$92-SUM(E$99:E138))</f>
        <v>2569581.9360059854</v>
      </c>
      <c r="E139" s="377">
        <f>IF(+J96&lt;F138,J96,D139)</f>
        <v>575702.93181818177</v>
      </c>
      <c r="F139" s="55">
        <f t="shared" si="46"/>
        <v>1993879.0041878037</v>
      </c>
      <c r="G139" s="55">
        <f t="shared" si="47"/>
        <v>2281730.4700968945</v>
      </c>
      <c r="H139" s="379">
        <f t="shared" si="44"/>
        <v>859838.47590221721</v>
      </c>
      <c r="I139" s="398">
        <f t="shared" si="45"/>
        <v>859838.47590221721</v>
      </c>
      <c r="J139" s="54">
        <f t="shared" si="48"/>
        <v>0</v>
      </c>
      <c r="K139" s="54"/>
      <c r="L139" s="129"/>
      <c r="M139" s="54">
        <f t="shared" si="49"/>
        <v>0</v>
      </c>
      <c r="N139" s="129"/>
      <c r="O139" s="54">
        <f t="shared" si="50"/>
        <v>0</v>
      </c>
      <c r="P139" s="54">
        <f t="shared" si="51"/>
        <v>0</v>
      </c>
    </row>
    <row r="140" spans="2:16" ht="12.5">
      <c r="B140" s="7" t="str">
        <f t="shared" si="36"/>
        <v/>
      </c>
      <c r="C140" s="50">
        <f>IF(D93="","-",+C139+1)</f>
        <v>2057</v>
      </c>
      <c r="D140" s="12">
        <f>IF(F139+SUM(E$99:E139)=D$92,F139,D$92-SUM(E$99:E139))</f>
        <v>1993879.0041878037</v>
      </c>
      <c r="E140" s="377">
        <f>IF(+J96&lt;F139,J96,D140)</f>
        <v>575702.93181818177</v>
      </c>
      <c r="F140" s="55">
        <f t="shared" si="46"/>
        <v>1418176.0723696221</v>
      </c>
      <c r="G140" s="55">
        <f t="shared" si="47"/>
        <v>1706027.5382787129</v>
      </c>
      <c r="H140" s="379">
        <f t="shared" si="44"/>
        <v>788148.29693204863</v>
      </c>
      <c r="I140" s="398">
        <f t="shared" si="45"/>
        <v>788148.29693204863</v>
      </c>
      <c r="J140" s="54">
        <f t="shared" si="48"/>
        <v>0</v>
      </c>
      <c r="K140" s="54"/>
      <c r="L140" s="129"/>
      <c r="M140" s="54">
        <f t="shared" si="49"/>
        <v>0</v>
      </c>
      <c r="N140" s="129"/>
      <c r="O140" s="54">
        <f t="shared" si="50"/>
        <v>0</v>
      </c>
      <c r="P140" s="54">
        <f t="shared" si="51"/>
        <v>0</v>
      </c>
    </row>
    <row r="141" spans="2:16" ht="12.5">
      <c r="B141" s="7" t="str">
        <f t="shared" si="36"/>
        <v/>
      </c>
      <c r="C141" s="50">
        <f>IF(D93="","-",+C140+1)</f>
        <v>2058</v>
      </c>
      <c r="D141" s="12">
        <f>IF(F140+SUM(E$99:E140)=D$92,F140,D$92-SUM(E$99:E140))</f>
        <v>1418176.0723696221</v>
      </c>
      <c r="E141" s="377">
        <f>IF(+J96&lt;F140,J96,D141)</f>
        <v>575702.93181818177</v>
      </c>
      <c r="F141" s="55">
        <f t="shared" si="46"/>
        <v>842473.1405514403</v>
      </c>
      <c r="G141" s="55">
        <f t="shared" si="47"/>
        <v>1130324.6064605312</v>
      </c>
      <c r="H141" s="379">
        <f t="shared" si="44"/>
        <v>716458.11796187994</v>
      </c>
      <c r="I141" s="398">
        <f t="shared" si="45"/>
        <v>716458.11796187994</v>
      </c>
      <c r="J141" s="54">
        <f t="shared" si="48"/>
        <v>0</v>
      </c>
      <c r="K141" s="54"/>
      <c r="L141" s="129"/>
      <c r="M141" s="54">
        <f t="shared" si="49"/>
        <v>0</v>
      </c>
      <c r="N141" s="129"/>
      <c r="O141" s="54">
        <f t="shared" si="50"/>
        <v>0</v>
      </c>
      <c r="P141" s="54">
        <f t="shared" si="51"/>
        <v>0</v>
      </c>
    </row>
    <row r="142" spans="2:16" ht="12.5">
      <c r="B142" s="7" t="str">
        <f t="shared" si="36"/>
        <v/>
      </c>
      <c r="C142" s="50">
        <f>IF(D93="","-",+C141+1)</f>
        <v>2059</v>
      </c>
      <c r="D142" s="12">
        <f>IF(F141+SUM(E$99:E141)=D$92,F141,D$92-SUM(E$99:E141))</f>
        <v>842473.1405514403</v>
      </c>
      <c r="E142" s="377">
        <f>IF(+J96&lt;F141,J96,D142)</f>
        <v>575702.93181818177</v>
      </c>
      <c r="F142" s="55">
        <f t="shared" si="46"/>
        <v>266770.20873325854</v>
      </c>
      <c r="G142" s="55">
        <f t="shared" si="47"/>
        <v>554621.67464234936</v>
      </c>
      <c r="H142" s="379">
        <f t="shared" si="44"/>
        <v>644767.93899171124</v>
      </c>
      <c r="I142" s="398">
        <f t="shared" si="45"/>
        <v>644767.93899171124</v>
      </c>
      <c r="J142" s="54">
        <f t="shared" si="48"/>
        <v>0</v>
      </c>
      <c r="K142" s="54"/>
      <c r="L142" s="129"/>
      <c r="M142" s="54">
        <f t="shared" si="49"/>
        <v>0</v>
      </c>
      <c r="N142" s="129"/>
      <c r="O142" s="54">
        <f t="shared" si="50"/>
        <v>0</v>
      </c>
      <c r="P142" s="54">
        <f t="shared" si="51"/>
        <v>0</v>
      </c>
    </row>
    <row r="143" spans="2:16" ht="12.5">
      <c r="B143" s="7" t="str">
        <f t="shared" si="36"/>
        <v/>
      </c>
      <c r="C143" s="50">
        <f>IF(D93="","-",+C142+1)</f>
        <v>2060</v>
      </c>
      <c r="D143" s="12">
        <f>IF(F142+SUM(E$99:E142)=D$92,F142,D$92-SUM(E$99:E142))</f>
        <v>266770.20873325854</v>
      </c>
      <c r="E143" s="377">
        <f>IF(+J96&lt;F142,J96,D143)</f>
        <v>266770.20873325854</v>
      </c>
      <c r="F143" s="55">
        <f t="shared" si="46"/>
        <v>0</v>
      </c>
      <c r="G143" s="55">
        <f t="shared" si="47"/>
        <v>133385.10436662927</v>
      </c>
      <c r="H143" s="379">
        <f t="shared" si="44"/>
        <v>283380.16757748113</v>
      </c>
      <c r="I143" s="398">
        <f t="shared" si="45"/>
        <v>283380.16757748113</v>
      </c>
      <c r="J143" s="54">
        <f t="shared" si="48"/>
        <v>0</v>
      </c>
      <c r="K143" s="54"/>
      <c r="L143" s="129"/>
      <c r="M143" s="54">
        <f t="shared" si="49"/>
        <v>0</v>
      </c>
      <c r="N143" s="129"/>
      <c r="O143" s="54">
        <f t="shared" si="50"/>
        <v>0</v>
      </c>
      <c r="P143" s="54">
        <f t="shared" si="51"/>
        <v>0</v>
      </c>
    </row>
    <row r="144" spans="2:16" ht="12.5">
      <c r="B144" s="7" t="str">
        <f t="shared" si="36"/>
        <v/>
      </c>
      <c r="C144" s="50">
        <f>IF(D93="","-",+C143+1)</f>
        <v>2061</v>
      </c>
      <c r="D144" s="12">
        <f>IF(F143+SUM(E$99:E143)=D$92,F143,D$92-SUM(E$99:E143))</f>
        <v>0</v>
      </c>
      <c r="E144" s="377">
        <f>IF(+J96&lt;F143,J96,D144)</f>
        <v>0</v>
      </c>
      <c r="F144" s="55">
        <f t="shared" si="46"/>
        <v>0</v>
      </c>
      <c r="G144" s="55">
        <f t="shared" si="47"/>
        <v>0</v>
      </c>
      <c r="H144" s="379">
        <f t="shared" si="44"/>
        <v>0</v>
      </c>
      <c r="I144" s="398">
        <f t="shared" si="45"/>
        <v>0</v>
      </c>
      <c r="J144" s="54">
        <f t="shared" si="48"/>
        <v>0</v>
      </c>
      <c r="K144" s="54"/>
      <c r="L144" s="129"/>
      <c r="M144" s="54">
        <f t="shared" si="49"/>
        <v>0</v>
      </c>
      <c r="N144" s="129"/>
      <c r="O144" s="54">
        <f t="shared" si="50"/>
        <v>0</v>
      </c>
      <c r="P144" s="54">
        <f t="shared" si="51"/>
        <v>0</v>
      </c>
    </row>
    <row r="145" spans="2:16" ht="12.5">
      <c r="B145" s="7" t="str">
        <f t="shared" si="36"/>
        <v/>
      </c>
      <c r="C145" s="50">
        <f>IF(D93="","-",+C144+1)</f>
        <v>2062</v>
      </c>
      <c r="D145" s="12">
        <f>IF(F144+SUM(E$99:E144)=D$92,F144,D$92-SUM(E$99:E144))</f>
        <v>0</v>
      </c>
      <c r="E145" s="377">
        <f>IF(+J96&lt;F144,J96,D145)</f>
        <v>0</v>
      </c>
      <c r="F145" s="55">
        <f t="shared" si="46"/>
        <v>0</v>
      </c>
      <c r="G145" s="55">
        <f t="shared" si="47"/>
        <v>0</v>
      </c>
      <c r="H145" s="379">
        <f t="shared" si="44"/>
        <v>0</v>
      </c>
      <c r="I145" s="398">
        <f t="shared" si="45"/>
        <v>0</v>
      </c>
      <c r="J145" s="54">
        <f t="shared" si="48"/>
        <v>0</v>
      </c>
      <c r="K145" s="54"/>
      <c r="L145" s="129"/>
      <c r="M145" s="54">
        <f t="shared" si="49"/>
        <v>0</v>
      </c>
      <c r="N145" s="129"/>
      <c r="O145" s="54">
        <f t="shared" si="50"/>
        <v>0</v>
      </c>
      <c r="P145" s="54">
        <f t="shared" si="51"/>
        <v>0</v>
      </c>
    </row>
    <row r="146" spans="2:16" ht="12.5">
      <c r="B146" s="7" t="str">
        <f t="shared" si="36"/>
        <v/>
      </c>
      <c r="C146" s="50">
        <f>IF(D93="","-",+C145+1)</f>
        <v>2063</v>
      </c>
      <c r="D146" s="12">
        <f>IF(F145+SUM(E$99:E145)=D$92,F145,D$92-SUM(E$99:E145))</f>
        <v>0</v>
      </c>
      <c r="E146" s="377">
        <f>IF(+J96&lt;F145,J96,D146)</f>
        <v>0</v>
      </c>
      <c r="F146" s="55">
        <f t="shared" si="46"/>
        <v>0</v>
      </c>
      <c r="G146" s="55">
        <f t="shared" si="47"/>
        <v>0</v>
      </c>
      <c r="H146" s="379">
        <f t="shared" si="44"/>
        <v>0</v>
      </c>
      <c r="I146" s="398">
        <f t="shared" si="45"/>
        <v>0</v>
      </c>
      <c r="J146" s="54">
        <f t="shared" si="48"/>
        <v>0</v>
      </c>
      <c r="K146" s="54"/>
      <c r="L146" s="129"/>
      <c r="M146" s="54">
        <f t="shared" si="49"/>
        <v>0</v>
      </c>
      <c r="N146" s="129"/>
      <c r="O146" s="54">
        <f t="shared" si="50"/>
        <v>0</v>
      </c>
      <c r="P146" s="54">
        <f t="shared" si="51"/>
        <v>0</v>
      </c>
    </row>
    <row r="147" spans="2:16" ht="12.5">
      <c r="B147" s="7" t="str">
        <f t="shared" si="36"/>
        <v/>
      </c>
      <c r="C147" s="50">
        <f>IF(D93="","-",+C146+1)</f>
        <v>2064</v>
      </c>
      <c r="D147" s="12">
        <f>IF(F146+SUM(E$99:E146)=D$92,F146,D$92-SUM(E$99:E146))</f>
        <v>0</v>
      </c>
      <c r="E147" s="377">
        <f>IF(+J96&lt;F146,J96,D147)</f>
        <v>0</v>
      </c>
      <c r="F147" s="55">
        <f t="shared" si="46"/>
        <v>0</v>
      </c>
      <c r="G147" s="55">
        <f t="shared" si="47"/>
        <v>0</v>
      </c>
      <c r="H147" s="379">
        <f t="shared" si="44"/>
        <v>0</v>
      </c>
      <c r="I147" s="398">
        <f t="shared" si="45"/>
        <v>0</v>
      </c>
      <c r="J147" s="54">
        <f t="shared" si="48"/>
        <v>0</v>
      </c>
      <c r="K147" s="54"/>
      <c r="L147" s="129"/>
      <c r="M147" s="54">
        <f t="shared" si="49"/>
        <v>0</v>
      </c>
      <c r="N147" s="129"/>
      <c r="O147" s="54">
        <f t="shared" si="50"/>
        <v>0</v>
      </c>
      <c r="P147" s="54">
        <f t="shared" si="51"/>
        <v>0</v>
      </c>
    </row>
    <row r="148" spans="2:16" ht="12.5">
      <c r="B148" s="7" t="str">
        <f t="shared" si="36"/>
        <v/>
      </c>
      <c r="C148" s="50">
        <f>IF(D93="","-",+C147+1)</f>
        <v>2065</v>
      </c>
      <c r="D148" s="12">
        <f>IF(F147+SUM(E$99:E147)=D$92,F147,D$92-SUM(E$99:E147))</f>
        <v>0</v>
      </c>
      <c r="E148" s="377">
        <f>IF(+J96&lt;F147,J96,D148)</f>
        <v>0</v>
      </c>
      <c r="F148" s="55">
        <f t="shared" si="46"/>
        <v>0</v>
      </c>
      <c r="G148" s="55">
        <f t="shared" si="47"/>
        <v>0</v>
      </c>
      <c r="H148" s="379">
        <f t="shared" si="44"/>
        <v>0</v>
      </c>
      <c r="I148" s="398">
        <f t="shared" si="45"/>
        <v>0</v>
      </c>
      <c r="J148" s="54">
        <f t="shared" si="48"/>
        <v>0</v>
      </c>
      <c r="K148" s="54"/>
      <c r="L148" s="129"/>
      <c r="M148" s="54">
        <f t="shared" si="49"/>
        <v>0</v>
      </c>
      <c r="N148" s="129"/>
      <c r="O148" s="54">
        <f t="shared" si="50"/>
        <v>0</v>
      </c>
      <c r="P148" s="54">
        <f t="shared" si="51"/>
        <v>0</v>
      </c>
    </row>
    <row r="149" spans="2:16" ht="12.5">
      <c r="B149" s="7" t="str">
        <f t="shared" si="36"/>
        <v/>
      </c>
      <c r="C149" s="50">
        <f>IF(D93="","-",+C148+1)</f>
        <v>2066</v>
      </c>
      <c r="D149" s="12">
        <f>IF(F148+SUM(E$99:E148)=D$92,F148,D$92-SUM(E$99:E148))</f>
        <v>0</v>
      </c>
      <c r="E149" s="377">
        <f>IF(+J96&lt;F148,J96,D149)</f>
        <v>0</v>
      </c>
      <c r="F149" s="55">
        <f t="shared" si="46"/>
        <v>0</v>
      </c>
      <c r="G149" s="55">
        <f t="shared" si="47"/>
        <v>0</v>
      </c>
      <c r="H149" s="379">
        <f t="shared" si="44"/>
        <v>0</v>
      </c>
      <c r="I149" s="398">
        <f t="shared" si="45"/>
        <v>0</v>
      </c>
      <c r="J149" s="54">
        <f t="shared" si="48"/>
        <v>0</v>
      </c>
      <c r="K149" s="54"/>
      <c r="L149" s="129"/>
      <c r="M149" s="54">
        <f t="shared" si="49"/>
        <v>0</v>
      </c>
      <c r="N149" s="129"/>
      <c r="O149" s="54">
        <f t="shared" si="50"/>
        <v>0</v>
      </c>
      <c r="P149" s="54">
        <f t="shared" si="51"/>
        <v>0</v>
      </c>
    </row>
    <row r="150" spans="2:16" ht="12.5">
      <c r="B150" s="7" t="str">
        <f t="shared" si="36"/>
        <v/>
      </c>
      <c r="C150" s="50">
        <f>IF(D93="","-",+C149+1)</f>
        <v>2067</v>
      </c>
      <c r="D150" s="12">
        <f>IF(F149+SUM(E$99:E149)=D$92,F149,D$92-SUM(E$99:E149))</f>
        <v>0</v>
      </c>
      <c r="E150" s="377">
        <f>IF(+J96&lt;F149,J96,D150)</f>
        <v>0</v>
      </c>
      <c r="F150" s="55">
        <f t="shared" si="46"/>
        <v>0</v>
      </c>
      <c r="G150" s="55">
        <f t="shared" si="47"/>
        <v>0</v>
      </c>
      <c r="H150" s="379">
        <f t="shared" si="44"/>
        <v>0</v>
      </c>
      <c r="I150" s="398">
        <f t="shared" si="45"/>
        <v>0</v>
      </c>
      <c r="J150" s="54">
        <f t="shared" si="48"/>
        <v>0</v>
      </c>
      <c r="K150" s="54"/>
      <c r="L150" s="129"/>
      <c r="M150" s="54">
        <f t="shared" si="49"/>
        <v>0</v>
      </c>
      <c r="N150" s="129"/>
      <c r="O150" s="54">
        <f t="shared" si="50"/>
        <v>0</v>
      </c>
      <c r="P150" s="54">
        <f t="shared" si="51"/>
        <v>0</v>
      </c>
    </row>
    <row r="151" spans="2:16" ht="12.5">
      <c r="B151" s="7" t="str">
        <f t="shared" si="36"/>
        <v/>
      </c>
      <c r="C151" s="50">
        <f>IF(D93="","-",+C150+1)</f>
        <v>2068</v>
      </c>
      <c r="D151" s="12">
        <f>IF(F150+SUM(E$99:E150)=D$92,F150,D$92-SUM(E$99:E150))</f>
        <v>0</v>
      </c>
      <c r="E151" s="377">
        <f>IF(+J96&lt;F150,J96,D151)</f>
        <v>0</v>
      </c>
      <c r="F151" s="55">
        <f t="shared" si="46"/>
        <v>0</v>
      </c>
      <c r="G151" s="55">
        <f t="shared" si="47"/>
        <v>0</v>
      </c>
      <c r="H151" s="379">
        <f t="shared" si="44"/>
        <v>0</v>
      </c>
      <c r="I151" s="398">
        <f t="shared" si="45"/>
        <v>0</v>
      </c>
      <c r="J151" s="54">
        <f t="shared" si="48"/>
        <v>0</v>
      </c>
      <c r="K151" s="54"/>
      <c r="L151" s="129"/>
      <c r="M151" s="54">
        <f t="shared" si="49"/>
        <v>0</v>
      </c>
      <c r="N151" s="129"/>
      <c r="O151" s="54">
        <f t="shared" si="50"/>
        <v>0</v>
      </c>
      <c r="P151" s="54">
        <f t="shared" si="51"/>
        <v>0</v>
      </c>
    </row>
    <row r="152" spans="2:16" ht="12.5">
      <c r="B152" s="7" t="str">
        <f t="shared" si="36"/>
        <v/>
      </c>
      <c r="C152" s="50">
        <f>IF(D93="","-",+C151+1)</f>
        <v>2069</v>
      </c>
      <c r="D152" s="12">
        <f>IF(F151+SUM(E$99:E151)=D$92,F151,D$92-SUM(E$99:E151))</f>
        <v>0</v>
      </c>
      <c r="E152" s="377">
        <f>IF(+J96&lt;F151,J96,D152)</f>
        <v>0</v>
      </c>
      <c r="F152" s="55">
        <f t="shared" si="46"/>
        <v>0</v>
      </c>
      <c r="G152" s="55">
        <f t="shared" si="47"/>
        <v>0</v>
      </c>
      <c r="H152" s="379">
        <f t="shared" si="44"/>
        <v>0</v>
      </c>
      <c r="I152" s="398">
        <f t="shared" si="45"/>
        <v>0</v>
      </c>
      <c r="J152" s="54">
        <f t="shared" si="48"/>
        <v>0</v>
      </c>
      <c r="K152" s="54"/>
      <c r="L152" s="129"/>
      <c r="M152" s="54">
        <f t="shared" si="49"/>
        <v>0</v>
      </c>
      <c r="N152" s="129"/>
      <c r="O152" s="54">
        <f t="shared" si="50"/>
        <v>0</v>
      </c>
      <c r="P152" s="54">
        <f t="shared" si="51"/>
        <v>0</v>
      </c>
    </row>
    <row r="153" spans="2:16" ht="12.5">
      <c r="B153" s="7" t="str">
        <f t="shared" si="36"/>
        <v/>
      </c>
      <c r="C153" s="50">
        <f>IF(D93="","-",+C152+1)</f>
        <v>2070</v>
      </c>
      <c r="D153" s="12">
        <f>IF(F152+SUM(E$99:E152)=D$92,F152,D$92-SUM(E$99:E152))</f>
        <v>0</v>
      </c>
      <c r="E153" s="377">
        <f>IF(+J96&lt;F152,J96,D153)</f>
        <v>0</v>
      </c>
      <c r="F153" s="55">
        <f t="shared" si="46"/>
        <v>0</v>
      </c>
      <c r="G153" s="55">
        <f t="shared" si="47"/>
        <v>0</v>
      </c>
      <c r="H153" s="379">
        <f t="shared" si="44"/>
        <v>0</v>
      </c>
      <c r="I153" s="398">
        <f t="shared" si="45"/>
        <v>0</v>
      </c>
      <c r="J153" s="54">
        <f t="shared" si="48"/>
        <v>0</v>
      </c>
      <c r="K153" s="54"/>
      <c r="L153" s="129"/>
      <c r="M153" s="54">
        <f t="shared" si="49"/>
        <v>0</v>
      </c>
      <c r="N153" s="129"/>
      <c r="O153" s="54">
        <f t="shared" si="50"/>
        <v>0</v>
      </c>
      <c r="P153" s="54">
        <f t="shared" si="51"/>
        <v>0</v>
      </c>
    </row>
    <row r="154" spans="2:16" ht="13" thickBot="1">
      <c r="B154" s="7" t="str">
        <f t="shared" si="36"/>
        <v/>
      </c>
      <c r="C154" s="59">
        <f>IF(D93="","-",+C153+1)</f>
        <v>2071</v>
      </c>
      <c r="D154" s="84">
        <f>IF(F153+SUM(E$99:E153)=D$92,F153,D$92-SUM(E$99:E153))</f>
        <v>0</v>
      </c>
      <c r="E154" s="380">
        <f>IF(+J96&lt;F153,J96,D154)</f>
        <v>0</v>
      </c>
      <c r="F154" s="60">
        <f t="shared" si="46"/>
        <v>0</v>
      </c>
      <c r="G154" s="60">
        <f t="shared" si="47"/>
        <v>0</v>
      </c>
      <c r="H154" s="381">
        <f t="shared" si="44"/>
        <v>0</v>
      </c>
      <c r="I154" s="399">
        <f t="shared" si="45"/>
        <v>0</v>
      </c>
      <c r="J154" s="64">
        <f t="shared" si="48"/>
        <v>0</v>
      </c>
      <c r="K154" s="54"/>
      <c r="L154" s="130"/>
      <c r="M154" s="64">
        <f t="shared" si="49"/>
        <v>0</v>
      </c>
      <c r="N154" s="130"/>
      <c r="O154" s="64">
        <f t="shared" si="50"/>
        <v>0</v>
      </c>
      <c r="P154" s="64">
        <f t="shared" si="51"/>
        <v>0</v>
      </c>
    </row>
    <row r="155" spans="2:16" ht="12.5">
      <c r="C155" s="12" t="s">
        <v>78</v>
      </c>
      <c r="D155" s="292"/>
      <c r="E155" s="292">
        <f>SUM(E99:E154)</f>
        <v>25330929.000000011</v>
      </c>
      <c r="F155" s="292"/>
      <c r="G155" s="292"/>
      <c r="H155" s="292">
        <f>SUM(H99:H154)</f>
        <v>92936078.981976584</v>
      </c>
      <c r="I155" s="292">
        <f>SUM(I99:I154)</f>
        <v>92936078.981976584</v>
      </c>
      <c r="J155" s="292">
        <f>SUM(J99:J154)</f>
        <v>0</v>
      </c>
      <c r="K155" s="292"/>
      <c r="L155" s="292"/>
      <c r="M155" s="292"/>
      <c r="N155" s="292"/>
      <c r="O155" s="292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</row>
    <row r="157" spans="2:16" ht="12.5">
      <c r="C157" s="85"/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</row>
    <row r="159" spans="2:16" ht="13">
      <c r="C159" s="25" t="s">
        <v>79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41" priority="1" stopIfTrue="1" operator="equal">
      <formula>$I$10</formula>
    </cfRule>
  </conditionalFormatting>
  <conditionalFormatting sqref="C99:C154">
    <cfRule type="cellIs" dxfId="4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108"/>
  <dimension ref="A1:P162"/>
  <sheetViews>
    <sheetView topLeftCell="A15" zoomScaleNormal="100" zoomScaleSheetLayoutView="80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59 of 77</v>
      </c>
    </row>
    <row r="2" spans="1:16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/>
      <c r="P3" s="97">
        <v>1</v>
      </c>
    </row>
    <row r="4" spans="1:16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6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2015719.0975033441</v>
      </c>
      <c r="P5" s="1"/>
    </row>
    <row r="6" spans="1:16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2015719.0975033441</v>
      </c>
      <c r="O6" s="1"/>
      <c r="P6" s="1"/>
    </row>
    <row r="7" spans="1:16" ht="13.5" thickBot="1">
      <c r="C7" s="25" t="s">
        <v>48</v>
      </c>
      <c r="D7" s="90" t="s">
        <v>362</v>
      </c>
      <c r="E7" s="405"/>
      <c r="F7" s="1"/>
      <c r="G7" s="1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406</v>
      </c>
      <c r="E9" s="435" t="s">
        <v>405</v>
      </c>
      <c r="F9" s="31"/>
      <c r="G9" s="461" t="s">
        <v>573</v>
      </c>
      <c r="H9" s="31"/>
      <c r="I9" s="32"/>
      <c r="J9" s="33"/>
      <c r="P9" s="1"/>
    </row>
    <row r="10" spans="1:16" ht="13">
      <c r="C10" s="34" t="s">
        <v>51</v>
      </c>
      <c r="D10" s="362">
        <v>17132604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6" ht="12.5">
      <c r="C11" s="34" t="s">
        <v>54</v>
      </c>
      <c r="D11" s="37">
        <v>2017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2">
        <v>7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417868.39024390245</v>
      </c>
      <c r="J14" s="292"/>
      <c r="K14" s="292"/>
      <c r="L14" s="292"/>
      <c r="M14" s="292"/>
      <c r="N14" s="292"/>
      <c r="O14" s="1"/>
      <c r="P14" s="1"/>
    </row>
    <row r="15" spans="1:16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42" t="s">
        <v>68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v>2016</v>
      </c>
      <c r="D17" s="430">
        <v>9636181</v>
      </c>
      <c r="E17" s="430">
        <v>0.12709409892825937</v>
      </c>
      <c r="F17" s="430">
        <v>9636181</v>
      </c>
      <c r="G17" s="429">
        <v>1253474.1837577762</v>
      </c>
      <c r="H17" s="437">
        <v>1253474.1837577762</v>
      </c>
      <c r="I17" s="52">
        <f t="shared" ref="I17:I72" si="0">H17-G17</f>
        <v>0</v>
      </c>
      <c r="J17" s="52"/>
      <c r="K17" s="112">
        <f t="shared" ref="K17:K22" si="1">+G17</f>
        <v>1253474.1837577762</v>
      </c>
      <c r="L17" s="53">
        <f t="shared" ref="L17:L72" si="2">IF(K17&lt;&gt;0,+G17-K17,0)</f>
        <v>0</v>
      </c>
      <c r="M17" s="112">
        <f t="shared" ref="M17:M22" si="3">+H17</f>
        <v>1253474.1837577762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2017</v>
      </c>
      <c r="D18" s="147">
        <v>16078411.876107465</v>
      </c>
      <c r="E18" s="450">
        <v>373916.5581395349</v>
      </c>
      <c r="F18" s="147">
        <v>15704495.317967931</v>
      </c>
      <c r="G18" s="445">
        <v>2342749.0071242256</v>
      </c>
      <c r="H18" s="451">
        <v>2342749.0071242256</v>
      </c>
      <c r="I18" s="52">
        <f t="shared" si="0"/>
        <v>0</v>
      </c>
      <c r="J18" s="52"/>
      <c r="K18" s="113">
        <f t="shared" si="1"/>
        <v>2342749.0071242256</v>
      </c>
      <c r="L18" s="54">
        <f t="shared" ref="L18:L23" si="6">IF(K18&lt;&gt;0,+G18-K18,0)</f>
        <v>0</v>
      </c>
      <c r="M18" s="113">
        <f t="shared" si="3"/>
        <v>2342749.0071242256</v>
      </c>
      <c r="N18" s="54">
        <f>IF(M18&lt;&gt;0,+H18-M18,0)</f>
        <v>0</v>
      </c>
      <c r="O18" s="54">
        <f>+N18-L18</f>
        <v>0</v>
      </c>
      <c r="P18" s="1"/>
    </row>
    <row r="19" spans="2:16" ht="12.5">
      <c r="B19" s="7" t="str">
        <f>IF(D19=F18,"","IU")</f>
        <v>IU</v>
      </c>
      <c r="C19" s="50">
        <f>IF(D11="","-",+C18+1)</f>
        <v>2018</v>
      </c>
      <c r="D19" s="147">
        <v>15704495.441860465</v>
      </c>
      <c r="E19" s="450">
        <v>392156.39024390245</v>
      </c>
      <c r="F19" s="147">
        <v>15312339.051616563</v>
      </c>
      <c r="G19" s="445">
        <v>2363184.7060216111</v>
      </c>
      <c r="H19" s="451">
        <v>2363184.7060216111</v>
      </c>
      <c r="I19" s="52">
        <f t="shared" si="0"/>
        <v>0</v>
      </c>
      <c r="J19" s="52"/>
      <c r="K19" s="113">
        <f t="shared" si="1"/>
        <v>2363184.7060216111</v>
      </c>
      <c r="L19" s="54">
        <f t="shared" si="6"/>
        <v>0</v>
      </c>
      <c r="M19" s="113">
        <f t="shared" si="3"/>
        <v>2363184.7060216111</v>
      </c>
      <c r="N19" s="54">
        <f>IF(M19&lt;&gt;0,+H19-M19,0)</f>
        <v>0</v>
      </c>
      <c r="O19" s="54">
        <f>+N19-L19</f>
        <v>0</v>
      </c>
      <c r="P19" s="1"/>
    </row>
    <row r="20" spans="2:16" ht="12.5">
      <c r="B20" s="7" t="str">
        <f t="shared" ref="B20:B72" si="7">IF(D20=F19,"","IU")</f>
        <v>IU</v>
      </c>
      <c r="C20" s="50">
        <f>IF(D11="","-",+C19+1)</f>
        <v>2019</v>
      </c>
      <c r="D20" s="147">
        <v>15312338.924522463</v>
      </c>
      <c r="E20" s="450">
        <v>392156.39024390245</v>
      </c>
      <c r="F20" s="147">
        <v>14920182.53427856</v>
      </c>
      <c r="G20" s="445">
        <v>2313343.9268116932</v>
      </c>
      <c r="H20" s="451">
        <v>2313343.9268116932</v>
      </c>
      <c r="I20" s="52">
        <f t="shared" si="0"/>
        <v>0</v>
      </c>
      <c r="J20" s="52"/>
      <c r="K20" s="113">
        <f t="shared" si="1"/>
        <v>2313343.9268116932</v>
      </c>
      <c r="L20" s="54">
        <f t="shared" si="6"/>
        <v>0</v>
      </c>
      <c r="M20" s="113">
        <f t="shared" si="3"/>
        <v>2313343.9268116932</v>
      </c>
      <c r="N20" s="54">
        <f t="shared" si="4"/>
        <v>0</v>
      </c>
      <c r="O20" s="54">
        <f t="shared" si="5"/>
        <v>0</v>
      </c>
      <c r="P20" s="1"/>
    </row>
    <row r="21" spans="2:16" ht="12.5">
      <c r="B21" s="7" t="str">
        <f t="shared" si="7"/>
        <v>IU</v>
      </c>
      <c r="C21" s="50">
        <f>IF(D11="","-",+C20+1)</f>
        <v>2020</v>
      </c>
      <c r="D21" s="147">
        <v>15974201.53427856</v>
      </c>
      <c r="E21" s="450">
        <v>417864.1707317073</v>
      </c>
      <c r="F21" s="147">
        <v>15556337.363546854</v>
      </c>
      <c r="G21" s="445">
        <v>2031210.1975052932</v>
      </c>
      <c r="H21" s="451">
        <v>2031210.1975052932</v>
      </c>
      <c r="I21" s="52">
        <f t="shared" si="0"/>
        <v>0</v>
      </c>
      <c r="J21" s="52"/>
      <c r="K21" s="113">
        <f t="shared" si="1"/>
        <v>2031210.1975052932</v>
      </c>
      <c r="L21" s="54">
        <f t="shared" si="6"/>
        <v>0</v>
      </c>
      <c r="M21" s="113">
        <f t="shared" si="3"/>
        <v>2031210.1975052932</v>
      </c>
      <c r="N21" s="54">
        <f t="shared" si="4"/>
        <v>0</v>
      </c>
      <c r="O21" s="54">
        <f t="shared" si="5"/>
        <v>0</v>
      </c>
      <c r="P21" s="1"/>
    </row>
    <row r="22" spans="2:16" ht="12.5">
      <c r="B22" s="7" t="str">
        <f t="shared" si="7"/>
        <v>IU</v>
      </c>
      <c r="C22" s="50">
        <f>IF(D11="","-",+C21+1)</f>
        <v>2021</v>
      </c>
      <c r="D22" s="147">
        <v>15574750.195651222</v>
      </c>
      <c r="E22" s="450">
        <v>407919.14285714284</v>
      </c>
      <c r="F22" s="147">
        <v>15166831.052794078</v>
      </c>
      <c r="G22" s="445">
        <v>2037292.8099232661</v>
      </c>
      <c r="H22" s="451">
        <v>2037292.8099232661</v>
      </c>
      <c r="I22" s="52">
        <f t="shared" si="0"/>
        <v>0</v>
      </c>
      <c r="J22" s="52"/>
      <c r="K22" s="113">
        <f t="shared" si="1"/>
        <v>2037292.8099232661</v>
      </c>
      <c r="L22" s="54">
        <f t="shared" si="6"/>
        <v>0</v>
      </c>
      <c r="M22" s="113">
        <f t="shared" si="3"/>
        <v>2037292.8099232661</v>
      </c>
      <c r="N22" s="54">
        <f t="shared" si="4"/>
        <v>0</v>
      </c>
      <c r="O22" s="54">
        <f t="shared" si="5"/>
        <v>0</v>
      </c>
      <c r="P22" s="1"/>
    </row>
    <row r="23" spans="2:16" ht="12.5">
      <c r="B23" s="7" t="str">
        <f t="shared" si="7"/>
        <v>IU</v>
      </c>
      <c r="C23" s="50">
        <f>IF(D11="","-",+C22+1)</f>
        <v>2022</v>
      </c>
      <c r="D23" s="147">
        <v>15148591.22068971</v>
      </c>
      <c r="E23" s="450">
        <v>407919.14285714284</v>
      </c>
      <c r="F23" s="147">
        <v>14740672.077832567</v>
      </c>
      <c r="G23" s="445">
        <v>2088354.751908463</v>
      </c>
      <c r="H23" s="451">
        <v>2088354.751908463</v>
      </c>
      <c r="I23" s="52">
        <f t="shared" si="0"/>
        <v>0</v>
      </c>
      <c r="J23" s="52"/>
      <c r="K23" s="113">
        <f t="shared" ref="K23" si="8">+G23</f>
        <v>2088354.751908463</v>
      </c>
      <c r="L23" s="54">
        <f t="shared" si="6"/>
        <v>0</v>
      </c>
      <c r="M23" s="113">
        <f t="shared" ref="M23" si="9">+H23</f>
        <v>2088354.751908463</v>
      </c>
      <c r="N23" s="54">
        <f t="shared" si="4"/>
        <v>0</v>
      </c>
      <c r="O23" s="54">
        <f t="shared" si="5"/>
        <v>0</v>
      </c>
      <c r="P23" s="1"/>
    </row>
    <row r="24" spans="2:16" ht="12.5">
      <c r="B24" s="7" t="str">
        <f t="shared" si="7"/>
        <v/>
      </c>
      <c r="C24" s="50">
        <f>IF(D11="","-",+C23+1)</f>
        <v>2023</v>
      </c>
      <c r="D24" s="147">
        <v>14740672.077832567</v>
      </c>
      <c r="E24" s="450">
        <v>407919.14285714284</v>
      </c>
      <c r="F24" s="147">
        <v>14332752.934975423</v>
      </c>
      <c r="G24" s="445">
        <v>2244295.3415744328</v>
      </c>
      <c r="H24" s="451">
        <v>2244295.3415744328</v>
      </c>
      <c r="I24" s="52">
        <f t="shared" si="0"/>
        <v>0</v>
      </c>
      <c r="J24" s="52"/>
      <c r="K24" s="113">
        <f t="shared" ref="K24" si="10">+G24</f>
        <v>2244295.3415744328</v>
      </c>
      <c r="L24" s="54">
        <f t="shared" ref="L24" si="11">IF(K24&lt;&gt;0,+G24-K24,0)</f>
        <v>0</v>
      </c>
      <c r="M24" s="113">
        <f t="shared" ref="M24" si="12">+H24</f>
        <v>2244295.3415744328</v>
      </c>
      <c r="N24" s="54">
        <f t="shared" ref="N24" si="13">IF(M24&lt;&gt;0,+H24-M24,0)</f>
        <v>0</v>
      </c>
      <c r="O24" s="54">
        <f t="shared" ref="O24" si="14">+N24-L24</f>
        <v>0</v>
      </c>
      <c r="P24" s="1"/>
    </row>
    <row r="25" spans="2:16" ht="12.5">
      <c r="B25" s="7" t="str">
        <f t="shared" si="7"/>
        <v/>
      </c>
      <c r="C25" s="460">
        <f>IF(D11="","-",+C24+1)</f>
        <v>2024</v>
      </c>
      <c r="D25" s="147">
        <v>14332752.934975423</v>
      </c>
      <c r="E25" s="450">
        <v>389377.36363636365</v>
      </c>
      <c r="F25" s="147">
        <v>13943375.57133906</v>
      </c>
      <c r="G25" s="445">
        <v>2079259.6309567015</v>
      </c>
      <c r="H25" s="451">
        <v>2079259.6309567015</v>
      </c>
      <c r="I25" s="52">
        <f t="shared" si="0"/>
        <v>0</v>
      </c>
      <c r="J25" s="52"/>
      <c r="K25" s="113">
        <f t="shared" ref="K25" si="15">+G25</f>
        <v>2079259.6309567015</v>
      </c>
      <c r="L25" s="54">
        <f t="shared" ref="L25" si="16">IF(K25&lt;&gt;0,+G25-K25,0)</f>
        <v>0</v>
      </c>
      <c r="M25" s="113">
        <f t="shared" ref="M25" si="17">+H25</f>
        <v>2079259.6309567015</v>
      </c>
      <c r="N25" s="54">
        <f t="shared" ref="N25" si="18">IF(M25&lt;&gt;0,+H25-M25,0)</f>
        <v>0</v>
      </c>
      <c r="O25" s="54">
        <f t="shared" ref="O25" si="19">+N25-L25</f>
        <v>0</v>
      </c>
      <c r="P25" s="1"/>
    </row>
    <row r="26" spans="2:16" ht="13">
      <c r="B26" s="7" t="str">
        <f t="shared" si="7"/>
        <v/>
      </c>
      <c r="C26" s="459">
        <f>IF(D11="","-",+C25+1)</f>
        <v>2025</v>
      </c>
      <c r="D26" s="147">
        <v>13943375.57133906</v>
      </c>
      <c r="E26" s="450">
        <v>398432.65116279072</v>
      </c>
      <c r="F26" s="147">
        <v>13544942.920176269</v>
      </c>
      <c r="G26" s="445">
        <v>2043968.3596137073</v>
      </c>
      <c r="H26" s="451">
        <v>2043968.3596137073</v>
      </c>
      <c r="I26" s="52">
        <f t="shared" si="0"/>
        <v>0</v>
      </c>
      <c r="J26" s="52"/>
      <c r="K26" s="113">
        <f t="shared" ref="K26" si="20">+G26</f>
        <v>2043968.3596137073</v>
      </c>
      <c r="L26" s="54">
        <f t="shared" ref="L26" si="21">IF(K26&lt;&gt;0,+G26-K26,0)</f>
        <v>0</v>
      </c>
      <c r="M26" s="113">
        <f t="shared" ref="M26" si="22">+H26</f>
        <v>2043968.3596137073</v>
      </c>
      <c r="N26" s="54">
        <f t="shared" ref="N26" si="23">IF(M26&lt;&gt;0,+H26-M26,0)</f>
        <v>0</v>
      </c>
      <c r="O26" s="54">
        <f t="shared" ref="O26" si="24">+N26-L26</f>
        <v>0</v>
      </c>
      <c r="P26" s="1"/>
    </row>
    <row r="27" spans="2:16" ht="12.5">
      <c r="B27" s="7" t="str">
        <f t="shared" si="7"/>
        <v/>
      </c>
      <c r="C27" s="50">
        <f>IF(D11="","-",+C26+1)</f>
        <v>2026</v>
      </c>
      <c r="D27" s="55">
        <f>IF(F26+SUM(E$17:E26)=D$10,F26,D$10-SUM(E$17:E26))</f>
        <v>13544942.920176269</v>
      </c>
      <c r="E27" s="377">
        <f>IF(+I14&lt;F26,I14,D27)</f>
        <v>417868.39024390245</v>
      </c>
      <c r="F27" s="55">
        <f t="shared" ref="F27:F72" si="25">+D27-E27</f>
        <v>13127074.529932367</v>
      </c>
      <c r="G27" s="378">
        <f t="shared" ref="G27:G49" si="26">+I$12*((D27+F27)/2)+E27</f>
        <v>2015719.0975033441</v>
      </c>
      <c r="H27" s="363">
        <f t="shared" ref="H27:H49" si="27">+I$13*((D27+F27)/2)+E27</f>
        <v>2015719.0975033441</v>
      </c>
      <c r="I27" s="52">
        <f t="shared" si="0"/>
        <v>0</v>
      </c>
      <c r="J27" s="52"/>
      <c r="K27" s="129"/>
      <c r="L27" s="54">
        <f t="shared" si="2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7"/>
        <v/>
      </c>
      <c r="C28" s="50">
        <f>IF(D11="","-",+C27+1)</f>
        <v>2027</v>
      </c>
      <c r="D28" s="55">
        <f>IF(F27+SUM(E$17:E27)=D$10,F27,D$10-SUM(E$17:E27))</f>
        <v>13127074.529932367</v>
      </c>
      <c r="E28" s="377">
        <f>IF(+I14&lt;F27,I14,D28)</f>
        <v>417868.39024390245</v>
      </c>
      <c r="F28" s="55">
        <f t="shared" si="25"/>
        <v>12709206.139688464</v>
      </c>
      <c r="G28" s="378">
        <f t="shared" si="26"/>
        <v>1965652.2959093861</v>
      </c>
      <c r="H28" s="363">
        <f t="shared" si="27"/>
        <v>1965652.2959093861</v>
      </c>
      <c r="I28" s="52">
        <f t="shared" si="0"/>
        <v>0</v>
      </c>
      <c r="J28" s="52"/>
      <c r="K28" s="129"/>
      <c r="L28" s="54">
        <f t="shared" si="2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7"/>
        <v/>
      </c>
      <c r="C29" s="50">
        <f>IF(D11="","-",+C28+1)</f>
        <v>2028</v>
      </c>
      <c r="D29" s="55">
        <f>IF(F28+SUM(E$17:E28)=D$10,F28,D$10-SUM(E$17:E28))</f>
        <v>12709206.139688464</v>
      </c>
      <c r="E29" s="377">
        <f>IF(+I14&lt;F28,I14,D29)</f>
        <v>417868.39024390245</v>
      </c>
      <c r="F29" s="55">
        <f t="shared" si="25"/>
        <v>12291337.749444561</v>
      </c>
      <c r="G29" s="378">
        <f t="shared" si="26"/>
        <v>1915585.4943154282</v>
      </c>
      <c r="H29" s="363">
        <f t="shared" si="27"/>
        <v>1915585.4943154282</v>
      </c>
      <c r="I29" s="52">
        <f t="shared" si="0"/>
        <v>0</v>
      </c>
      <c r="J29" s="52"/>
      <c r="K29" s="129"/>
      <c r="L29" s="54">
        <f t="shared" si="2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7"/>
        <v/>
      </c>
      <c r="C30" s="50">
        <f>IF(D11="","-",+C29+1)</f>
        <v>2029</v>
      </c>
      <c r="D30" s="55">
        <f>IF(F29+SUM(E$17:E29)=D$10,F29,D$10-SUM(E$17:E29))</f>
        <v>12291337.749444561</v>
      </c>
      <c r="E30" s="377">
        <f>IF(+I14&lt;F29,I14,D30)</f>
        <v>417868.39024390245</v>
      </c>
      <c r="F30" s="55">
        <f t="shared" si="25"/>
        <v>11873469.359200658</v>
      </c>
      <c r="G30" s="378">
        <f t="shared" si="26"/>
        <v>1865518.6927214707</v>
      </c>
      <c r="H30" s="363">
        <f t="shared" si="27"/>
        <v>1865518.6927214707</v>
      </c>
      <c r="I30" s="52">
        <f t="shared" si="0"/>
        <v>0</v>
      </c>
      <c r="J30" s="52"/>
      <c r="K30" s="129"/>
      <c r="L30" s="54">
        <f t="shared" si="2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7"/>
        <v/>
      </c>
      <c r="C31" s="50">
        <f>IF(D11="","-",+C30+1)</f>
        <v>2030</v>
      </c>
      <c r="D31" s="55">
        <f>IF(F30+SUM(E$17:E30)=D$10,F30,D$10-SUM(E$17:E30))</f>
        <v>11873469.359200658</v>
      </c>
      <c r="E31" s="377">
        <f>IF(+I14&lt;F30,I14,D31)</f>
        <v>417868.39024390245</v>
      </c>
      <c r="F31" s="55">
        <f t="shared" si="25"/>
        <v>11455600.968956755</v>
      </c>
      <c r="G31" s="378">
        <f t="shared" si="26"/>
        <v>1815451.8911275128</v>
      </c>
      <c r="H31" s="363">
        <f t="shared" si="27"/>
        <v>1815451.8911275128</v>
      </c>
      <c r="I31" s="52">
        <f t="shared" si="0"/>
        <v>0</v>
      </c>
      <c r="J31" s="52"/>
      <c r="K31" s="129"/>
      <c r="L31" s="54">
        <f t="shared" si="2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7"/>
        <v/>
      </c>
      <c r="C32" s="50">
        <f>IF(D11="","-",+C31+1)</f>
        <v>2031</v>
      </c>
      <c r="D32" s="55">
        <f>IF(F31+SUM(E$17:E31)=D$10,F31,D$10-SUM(E$17:E31))</f>
        <v>11455600.968956755</v>
      </c>
      <c r="E32" s="377">
        <f>IF(+I14&lt;F31,I14,D32)</f>
        <v>417868.39024390245</v>
      </c>
      <c r="F32" s="55">
        <f t="shared" si="25"/>
        <v>11037732.578712853</v>
      </c>
      <c r="G32" s="378">
        <f t="shared" si="26"/>
        <v>1765385.0895335549</v>
      </c>
      <c r="H32" s="363">
        <f t="shared" si="27"/>
        <v>1765385.0895335549</v>
      </c>
      <c r="I32" s="52">
        <f t="shared" si="0"/>
        <v>0</v>
      </c>
      <c r="J32" s="52"/>
      <c r="K32" s="129"/>
      <c r="L32" s="54">
        <f t="shared" si="2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7"/>
        <v/>
      </c>
      <c r="C33" s="50">
        <f>IF(D11="","-",+C32+1)</f>
        <v>2032</v>
      </c>
      <c r="D33" s="55">
        <f>IF(F32+SUM(E$17:E32)=D$10,F32,D$10-SUM(E$17:E32))</f>
        <v>11037732.578712853</v>
      </c>
      <c r="E33" s="377">
        <f>IF(+I14&lt;F32,I14,D33)</f>
        <v>417868.39024390245</v>
      </c>
      <c r="F33" s="55">
        <f t="shared" si="25"/>
        <v>10619864.18846895</v>
      </c>
      <c r="G33" s="378">
        <f t="shared" si="26"/>
        <v>1715318.2879395974</v>
      </c>
      <c r="H33" s="363">
        <f t="shared" si="27"/>
        <v>1715318.2879395974</v>
      </c>
      <c r="I33" s="52">
        <f t="shared" si="0"/>
        <v>0</v>
      </c>
      <c r="J33" s="52"/>
      <c r="K33" s="129"/>
      <c r="L33" s="54">
        <f t="shared" si="2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7"/>
        <v/>
      </c>
      <c r="C34" s="50">
        <f>IF(D11="","-",+C33+1)</f>
        <v>2033</v>
      </c>
      <c r="D34" s="55">
        <f>IF(F33+SUM(E$17:E33)=D$10,F33,D$10-SUM(E$17:E33))</f>
        <v>10619864.18846895</v>
      </c>
      <c r="E34" s="377">
        <f>IF(+I14&lt;F33,I14,D34)</f>
        <v>417868.39024390245</v>
      </c>
      <c r="F34" s="55">
        <f t="shared" si="25"/>
        <v>10201995.798225047</v>
      </c>
      <c r="G34" s="378">
        <f t="shared" si="26"/>
        <v>1665251.4863456395</v>
      </c>
      <c r="H34" s="363">
        <f t="shared" si="27"/>
        <v>1665251.4863456395</v>
      </c>
      <c r="I34" s="52">
        <f t="shared" si="0"/>
        <v>0</v>
      </c>
      <c r="J34" s="52"/>
      <c r="K34" s="129"/>
      <c r="L34" s="54">
        <f t="shared" si="2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7"/>
        <v/>
      </c>
      <c r="C35" s="50">
        <f>IF(D11="","-",+C34+1)</f>
        <v>2034</v>
      </c>
      <c r="D35" s="55">
        <f>IF(F34+SUM(E$17:E34)=D$10,F34,D$10-SUM(E$17:E34))</f>
        <v>10201995.798225047</v>
      </c>
      <c r="E35" s="377">
        <f>IF(+I14&lt;F34,I14,D35)</f>
        <v>417868.39024390245</v>
      </c>
      <c r="F35" s="55">
        <f t="shared" si="25"/>
        <v>9784127.4079811443</v>
      </c>
      <c r="G35" s="378">
        <f t="shared" si="26"/>
        <v>1615184.6847516815</v>
      </c>
      <c r="H35" s="363">
        <f t="shared" si="27"/>
        <v>1615184.6847516815</v>
      </c>
      <c r="I35" s="52">
        <f t="shared" si="0"/>
        <v>0</v>
      </c>
      <c r="J35" s="52"/>
      <c r="K35" s="129"/>
      <c r="L35" s="54">
        <f t="shared" si="2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7"/>
        <v/>
      </c>
      <c r="C36" s="50">
        <f>IF(D11="","-",+C35+1)</f>
        <v>2035</v>
      </c>
      <c r="D36" s="55">
        <f>IF(F35+SUM(E$17:E35)=D$10,F35,D$10-SUM(E$17:E35))</f>
        <v>9784127.4079811443</v>
      </c>
      <c r="E36" s="377">
        <f>IF(+I14&lt;F35,I14,D36)</f>
        <v>417868.39024390245</v>
      </c>
      <c r="F36" s="55">
        <f t="shared" si="25"/>
        <v>9366259.0177372415</v>
      </c>
      <c r="G36" s="378">
        <f t="shared" si="26"/>
        <v>1565117.883157724</v>
      </c>
      <c r="H36" s="363">
        <f t="shared" si="27"/>
        <v>1565117.883157724</v>
      </c>
      <c r="I36" s="52">
        <f t="shared" si="0"/>
        <v>0</v>
      </c>
      <c r="J36" s="52"/>
      <c r="K36" s="129"/>
      <c r="L36" s="54">
        <f t="shared" si="2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7"/>
        <v/>
      </c>
      <c r="C37" s="50">
        <f>IF(D11="","-",+C36+1)</f>
        <v>2036</v>
      </c>
      <c r="D37" s="55">
        <f>IF(F36+SUM(E$17:E36)=D$10,F36,D$10-SUM(E$17:E36))</f>
        <v>9366259.0177372415</v>
      </c>
      <c r="E37" s="377">
        <f>IF(+I14&lt;F36,I14,D37)</f>
        <v>417868.39024390245</v>
      </c>
      <c r="F37" s="55">
        <f t="shared" si="25"/>
        <v>8948390.6274933387</v>
      </c>
      <c r="G37" s="378">
        <f t="shared" si="26"/>
        <v>1515051.0815637661</v>
      </c>
      <c r="H37" s="363">
        <f t="shared" si="27"/>
        <v>1515051.0815637661</v>
      </c>
      <c r="I37" s="52">
        <f t="shared" si="0"/>
        <v>0</v>
      </c>
      <c r="J37" s="52"/>
      <c r="K37" s="129"/>
      <c r="L37" s="54">
        <f t="shared" si="2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7"/>
        <v/>
      </c>
      <c r="C38" s="50">
        <f>IF(D11="","-",+C37+1)</f>
        <v>2037</v>
      </c>
      <c r="D38" s="55">
        <f>IF(F37+SUM(E$17:E37)=D$10,F37,D$10-SUM(E$17:E37))</f>
        <v>8948390.6274933387</v>
      </c>
      <c r="E38" s="377">
        <f>IF(+I14&lt;F37,I14,D38)</f>
        <v>417868.39024390245</v>
      </c>
      <c r="F38" s="55">
        <f t="shared" si="25"/>
        <v>8530522.2372494359</v>
      </c>
      <c r="G38" s="378">
        <f t="shared" si="26"/>
        <v>1464984.2799698084</v>
      </c>
      <c r="H38" s="363">
        <f t="shared" si="27"/>
        <v>1464984.2799698084</v>
      </c>
      <c r="I38" s="52">
        <f t="shared" si="0"/>
        <v>0</v>
      </c>
      <c r="J38" s="52"/>
      <c r="K38" s="129"/>
      <c r="L38" s="54">
        <f t="shared" si="2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7"/>
        <v/>
      </c>
      <c r="C39" s="50">
        <f>IF(D11="","-",+C38+1)</f>
        <v>2038</v>
      </c>
      <c r="D39" s="55">
        <f>IF(F38+SUM(E$17:E38)=D$10,F38,D$10-SUM(E$17:E38))</f>
        <v>8530522.2372494359</v>
      </c>
      <c r="E39" s="377">
        <f>IF(+I14&lt;F38,I14,D39)</f>
        <v>417868.39024390245</v>
      </c>
      <c r="F39" s="55">
        <f t="shared" si="25"/>
        <v>8112653.8470055331</v>
      </c>
      <c r="G39" s="378">
        <f t="shared" si="26"/>
        <v>1414917.4783758507</v>
      </c>
      <c r="H39" s="363">
        <f t="shared" si="27"/>
        <v>1414917.4783758507</v>
      </c>
      <c r="I39" s="52">
        <f t="shared" si="0"/>
        <v>0</v>
      </c>
      <c r="J39" s="52"/>
      <c r="K39" s="129"/>
      <c r="L39" s="54">
        <f t="shared" si="2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7"/>
        <v/>
      </c>
      <c r="C40" s="50">
        <f>IF(D11="","-",+C39+1)</f>
        <v>2039</v>
      </c>
      <c r="D40" s="55">
        <f>IF(F39+SUM(E$17:E39)=D$10,F39,D$10-SUM(E$17:E39))</f>
        <v>8112653.8470055331</v>
      </c>
      <c r="E40" s="377">
        <f>IF(+I14&lt;F39,I14,D40)</f>
        <v>417868.39024390245</v>
      </c>
      <c r="F40" s="55">
        <f t="shared" si="25"/>
        <v>7694785.4567616303</v>
      </c>
      <c r="G40" s="378">
        <f t="shared" si="26"/>
        <v>1364850.6767818928</v>
      </c>
      <c r="H40" s="363">
        <f t="shared" si="27"/>
        <v>1364850.6767818928</v>
      </c>
      <c r="I40" s="52">
        <f t="shared" si="0"/>
        <v>0</v>
      </c>
      <c r="J40" s="52"/>
      <c r="K40" s="129"/>
      <c r="L40" s="54">
        <f t="shared" si="2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7"/>
        <v/>
      </c>
      <c r="C41" s="50">
        <f>IF(D11="","-",+C40+1)</f>
        <v>2040</v>
      </c>
      <c r="D41" s="55">
        <f>IF(F40+SUM(E$17:E40)=D$10,F40,D$10-SUM(E$17:E40))</f>
        <v>7694785.4567616303</v>
      </c>
      <c r="E41" s="377">
        <f>IF(+I14&lt;F40,I14,D41)</f>
        <v>417868.39024390245</v>
      </c>
      <c r="F41" s="55">
        <f t="shared" si="25"/>
        <v>7276917.0665177274</v>
      </c>
      <c r="G41" s="378">
        <f t="shared" si="26"/>
        <v>1314783.8751879351</v>
      </c>
      <c r="H41" s="363">
        <f t="shared" si="27"/>
        <v>1314783.8751879351</v>
      </c>
      <c r="I41" s="52">
        <f t="shared" si="0"/>
        <v>0</v>
      </c>
      <c r="J41" s="52"/>
      <c r="K41" s="129"/>
      <c r="L41" s="54">
        <f t="shared" si="2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7"/>
        <v/>
      </c>
      <c r="C42" s="50">
        <f>IF(D11="","-",+C41+1)</f>
        <v>2041</v>
      </c>
      <c r="D42" s="55">
        <f>IF(F41+SUM(E$17:E41)=D$10,F41,D$10-SUM(E$17:E41))</f>
        <v>7276917.0665177274</v>
      </c>
      <c r="E42" s="377">
        <f>IF(+I14&lt;F41,I14,D42)</f>
        <v>417868.39024390245</v>
      </c>
      <c r="F42" s="55">
        <f t="shared" si="25"/>
        <v>6859048.6762738246</v>
      </c>
      <c r="G42" s="378">
        <f t="shared" si="26"/>
        <v>1264717.0735939774</v>
      </c>
      <c r="H42" s="363">
        <f t="shared" si="27"/>
        <v>1264717.0735939774</v>
      </c>
      <c r="I42" s="52">
        <f t="shared" si="0"/>
        <v>0</v>
      </c>
      <c r="J42" s="52"/>
      <c r="K42" s="129"/>
      <c r="L42" s="54">
        <f t="shared" si="2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7"/>
        <v/>
      </c>
      <c r="C43" s="50">
        <f>IF(D11="","-",+C42+1)</f>
        <v>2042</v>
      </c>
      <c r="D43" s="55">
        <f>IF(F42+SUM(E$17:E42)=D$10,F42,D$10-SUM(E$17:E42))</f>
        <v>6859048.6762738246</v>
      </c>
      <c r="E43" s="377">
        <f>IF(+I14&lt;F42,I14,D43)</f>
        <v>417868.39024390245</v>
      </c>
      <c r="F43" s="55">
        <f t="shared" si="25"/>
        <v>6441180.2860299218</v>
      </c>
      <c r="G43" s="378">
        <f t="shared" si="26"/>
        <v>1214650.2720000194</v>
      </c>
      <c r="H43" s="363">
        <f t="shared" si="27"/>
        <v>1214650.2720000194</v>
      </c>
      <c r="I43" s="52">
        <f t="shared" si="0"/>
        <v>0</v>
      </c>
      <c r="J43" s="52"/>
      <c r="K43" s="129"/>
      <c r="L43" s="54">
        <f t="shared" si="2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7"/>
        <v/>
      </c>
      <c r="C44" s="50">
        <f>IF(D11="","-",+C43+1)</f>
        <v>2043</v>
      </c>
      <c r="D44" s="55">
        <f>IF(F43+SUM(E$17:E43)=D$10,F43,D$10-SUM(E$17:E43))</f>
        <v>6441180.2860299218</v>
      </c>
      <c r="E44" s="377">
        <f>IF(+I14&lt;F43,I14,D44)</f>
        <v>417868.39024390245</v>
      </c>
      <c r="F44" s="55">
        <f t="shared" si="25"/>
        <v>6023311.895786019</v>
      </c>
      <c r="G44" s="378">
        <f t="shared" si="26"/>
        <v>1164583.4704060617</v>
      </c>
      <c r="H44" s="363">
        <f t="shared" si="27"/>
        <v>1164583.4704060617</v>
      </c>
      <c r="I44" s="52">
        <f t="shared" si="0"/>
        <v>0</v>
      </c>
      <c r="J44" s="52"/>
      <c r="K44" s="129"/>
      <c r="L44" s="54">
        <f t="shared" si="2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7"/>
        <v/>
      </c>
      <c r="C45" s="50">
        <f>IF(D11="","-",+C44+1)</f>
        <v>2044</v>
      </c>
      <c r="D45" s="55">
        <f>IF(F44+SUM(E$17:E44)=D$10,F44,D$10-SUM(E$17:E44))</f>
        <v>6023311.895786019</v>
      </c>
      <c r="E45" s="377">
        <f>IF(+I14&lt;F44,I14,D45)</f>
        <v>417868.39024390245</v>
      </c>
      <c r="F45" s="55">
        <f t="shared" si="25"/>
        <v>5605443.5055421162</v>
      </c>
      <c r="G45" s="378">
        <f t="shared" si="26"/>
        <v>1114516.668812104</v>
      </c>
      <c r="H45" s="363">
        <f t="shared" si="27"/>
        <v>1114516.668812104</v>
      </c>
      <c r="I45" s="52">
        <f t="shared" si="0"/>
        <v>0</v>
      </c>
      <c r="J45" s="52"/>
      <c r="K45" s="129"/>
      <c r="L45" s="54">
        <f t="shared" si="2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7"/>
        <v/>
      </c>
      <c r="C46" s="50">
        <f>IF(D11="","-",+C45+1)</f>
        <v>2045</v>
      </c>
      <c r="D46" s="55">
        <f>IF(F45+SUM(E$17:E45)=D$10,F45,D$10-SUM(E$17:E45))</f>
        <v>5605443.5055421162</v>
      </c>
      <c r="E46" s="377">
        <f>IF(+I14&lt;F45,I14,D46)</f>
        <v>417868.39024390245</v>
      </c>
      <c r="F46" s="55">
        <f t="shared" si="25"/>
        <v>5187575.1152982134</v>
      </c>
      <c r="G46" s="378">
        <f t="shared" si="26"/>
        <v>1064449.8672181461</v>
      </c>
      <c r="H46" s="363">
        <f t="shared" si="27"/>
        <v>1064449.8672181461</v>
      </c>
      <c r="I46" s="52">
        <f t="shared" si="0"/>
        <v>0</v>
      </c>
      <c r="J46" s="52"/>
      <c r="K46" s="129"/>
      <c r="L46" s="54">
        <f t="shared" si="2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7"/>
        <v/>
      </c>
      <c r="C47" s="50">
        <f>IF(D11="","-",+C46+1)</f>
        <v>2046</v>
      </c>
      <c r="D47" s="55">
        <f>IF(F46+SUM(E$17:E46)=D$10,F46,D$10-SUM(E$17:E46))</f>
        <v>5187575.1152982134</v>
      </c>
      <c r="E47" s="377">
        <f>IF(+I14&lt;F46,I14,D47)</f>
        <v>417868.39024390245</v>
      </c>
      <c r="F47" s="55">
        <f t="shared" si="25"/>
        <v>4769706.7250543106</v>
      </c>
      <c r="G47" s="378">
        <f t="shared" si="26"/>
        <v>1014383.0656241884</v>
      </c>
      <c r="H47" s="363">
        <f t="shared" si="27"/>
        <v>1014383.0656241884</v>
      </c>
      <c r="I47" s="52">
        <f t="shared" si="0"/>
        <v>0</v>
      </c>
      <c r="J47" s="52"/>
      <c r="K47" s="129"/>
      <c r="L47" s="54">
        <f t="shared" si="2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7"/>
        <v/>
      </c>
      <c r="C48" s="50">
        <f>IF(D11="","-",+C47+1)</f>
        <v>2047</v>
      </c>
      <c r="D48" s="55">
        <f>IF(F47+SUM(E$17:E47)=D$10,F47,D$10-SUM(E$17:E47))</f>
        <v>4769706.7250543106</v>
      </c>
      <c r="E48" s="377">
        <f>IF(+I14&lt;F47,I14,D48)</f>
        <v>417868.39024390245</v>
      </c>
      <c r="F48" s="55">
        <f t="shared" si="25"/>
        <v>4351838.3348104078</v>
      </c>
      <c r="G48" s="378">
        <f t="shared" si="26"/>
        <v>964316.26403023058</v>
      </c>
      <c r="H48" s="363">
        <f t="shared" si="27"/>
        <v>964316.26403023058</v>
      </c>
      <c r="I48" s="52">
        <f t="shared" si="0"/>
        <v>0</v>
      </c>
      <c r="J48" s="52"/>
      <c r="K48" s="129"/>
      <c r="L48" s="54">
        <f t="shared" si="2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 ht="12.5">
      <c r="B49" s="7" t="str">
        <f t="shared" si="7"/>
        <v/>
      </c>
      <c r="C49" s="50">
        <f>IF(D11="","-",+C48+1)</f>
        <v>2048</v>
      </c>
      <c r="D49" s="55">
        <f>IF(F48+SUM(E$17:E48)=D$10,F48,D$10-SUM(E$17:E48))</f>
        <v>4351838.3348104078</v>
      </c>
      <c r="E49" s="377">
        <f>IF(+I14&lt;F48,I14,D49)</f>
        <v>417868.39024390245</v>
      </c>
      <c r="F49" s="55">
        <f t="shared" si="25"/>
        <v>3933969.9445665055</v>
      </c>
      <c r="G49" s="378">
        <f t="shared" si="26"/>
        <v>914249.46243627276</v>
      </c>
      <c r="H49" s="363">
        <f t="shared" si="27"/>
        <v>914249.46243627276</v>
      </c>
      <c r="I49" s="52">
        <f t="shared" si="0"/>
        <v>0</v>
      </c>
      <c r="J49" s="52"/>
      <c r="K49" s="129"/>
      <c r="L49" s="54">
        <f t="shared" si="2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 ht="12.5">
      <c r="B50" s="7" t="str">
        <f t="shared" si="7"/>
        <v/>
      </c>
      <c r="C50" s="50">
        <f>IF(D11="","-",+C49+1)</f>
        <v>2049</v>
      </c>
      <c r="D50" s="55">
        <f>IF(F49+SUM(E$17:E49)=D$10,F49,D$10-SUM(E$17:E49))</f>
        <v>3933969.9445665055</v>
      </c>
      <c r="E50" s="377">
        <f>IF(+I14&lt;F49,I14,D50)</f>
        <v>417868.39024390245</v>
      </c>
      <c r="F50" s="55">
        <f t="shared" si="25"/>
        <v>3516101.5543226032</v>
      </c>
      <c r="G50" s="378">
        <f t="shared" ref="G50:G72" si="28">+I$12*((D50+F50)/2)+E50</f>
        <v>864182.66084231506</v>
      </c>
      <c r="H50" s="363">
        <f t="shared" ref="H50:H72" si="29">+I$13*((D50+F50)/2)+E50</f>
        <v>864182.66084231506</v>
      </c>
      <c r="I50" s="52">
        <f t="shared" si="0"/>
        <v>0</v>
      </c>
      <c r="J50" s="52"/>
      <c r="K50" s="129"/>
      <c r="L50" s="54">
        <f t="shared" si="2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 ht="12.5">
      <c r="B51" s="7" t="str">
        <f t="shared" si="7"/>
        <v/>
      </c>
      <c r="C51" s="50">
        <f>IF(D11="","-",+C50+1)</f>
        <v>2050</v>
      </c>
      <c r="D51" s="55">
        <f>IF(F50+SUM(E$17:E50)=D$10,F50,D$10-SUM(E$17:E50))</f>
        <v>3516101.5543226032</v>
      </c>
      <c r="E51" s="377">
        <f>IF(+I14&lt;F50,I14,D51)</f>
        <v>417868.39024390245</v>
      </c>
      <c r="F51" s="55">
        <f t="shared" si="25"/>
        <v>3098233.1640787008</v>
      </c>
      <c r="G51" s="378">
        <f t="shared" si="28"/>
        <v>814115.85924835736</v>
      </c>
      <c r="H51" s="363">
        <f t="shared" si="29"/>
        <v>814115.85924835736</v>
      </c>
      <c r="I51" s="52">
        <f t="shared" si="0"/>
        <v>0</v>
      </c>
      <c r="J51" s="52"/>
      <c r="K51" s="129"/>
      <c r="L51" s="54">
        <f t="shared" si="2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 ht="12.5">
      <c r="B52" s="7" t="str">
        <f t="shared" si="7"/>
        <v/>
      </c>
      <c r="C52" s="50">
        <f>IF(D11="","-",+C51+1)</f>
        <v>2051</v>
      </c>
      <c r="D52" s="55">
        <f>IF(F51+SUM(E$17:E51)=D$10,F51,D$10-SUM(E$17:E51))</f>
        <v>3098233.1640787008</v>
      </c>
      <c r="E52" s="377">
        <f>IF(+I14&lt;F51,I14,D52)</f>
        <v>417868.39024390245</v>
      </c>
      <c r="F52" s="55">
        <f t="shared" si="25"/>
        <v>2680364.7738347985</v>
      </c>
      <c r="G52" s="378">
        <f t="shared" si="28"/>
        <v>764049.05765439966</v>
      </c>
      <c r="H52" s="363">
        <f t="shared" si="29"/>
        <v>764049.05765439966</v>
      </c>
      <c r="I52" s="52">
        <f t="shared" si="0"/>
        <v>0</v>
      </c>
      <c r="J52" s="52"/>
      <c r="K52" s="129"/>
      <c r="L52" s="54">
        <f t="shared" si="2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 ht="12.5">
      <c r="B53" s="7" t="str">
        <f t="shared" si="7"/>
        <v/>
      </c>
      <c r="C53" s="50">
        <f>IF(D11="","-",+C52+1)</f>
        <v>2052</v>
      </c>
      <c r="D53" s="55">
        <f>IF(F52+SUM(E$17:E52)=D$10,F52,D$10-SUM(E$17:E52))</f>
        <v>2680364.7738347985</v>
      </c>
      <c r="E53" s="377">
        <f>IF(+I14&lt;F52,I14,D53)</f>
        <v>417868.39024390245</v>
      </c>
      <c r="F53" s="55">
        <f t="shared" si="25"/>
        <v>2262496.3835908961</v>
      </c>
      <c r="G53" s="378">
        <f t="shared" si="28"/>
        <v>713982.25606044196</v>
      </c>
      <c r="H53" s="363">
        <f t="shared" si="29"/>
        <v>713982.25606044196</v>
      </c>
      <c r="I53" s="52">
        <f t="shared" si="0"/>
        <v>0</v>
      </c>
      <c r="J53" s="52"/>
      <c r="K53" s="129"/>
      <c r="L53" s="54">
        <f t="shared" si="2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 ht="12.5">
      <c r="B54" s="7" t="str">
        <f t="shared" si="7"/>
        <v/>
      </c>
      <c r="C54" s="50">
        <f>IF(D11="","-",+C53+1)</f>
        <v>2053</v>
      </c>
      <c r="D54" s="55">
        <f>IF(F53+SUM(E$17:E53)=D$10,F53,D$10-SUM(E$17:E53))</f>
        <v>2262496.3835908961</v>
      </c>
      <c r="E54" s="377">
        <f>IF(+I14&lt;F53,I14,D54)</f>
        <v>417868.39024390245</v>
      </c>
      <c r="F54" s="55">
        <f t="shared" si="25"/>
        <v>1844627.9933469938</v>
      </c>
      <c r="G54" s="378">
        <f t="shared" si="28"/>
        <v>663915.45446648425</v>
      </c>
      <c r="H54" s="363">
        <f t="shared" si="29"/>
        <v>663915.45446648425</v>
      </c>
      <c r="I54" s="52">
        <f t="shared" si="0"/>
        <v>0</v>
      </c>
      <c r="J54" s="52"/>
      <c r="K54" s="129"/>
      <c r="L54" s="54">
        <f t="shared" si="2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 ht="12.5">
      <c r="B55" s="7" t="str">
        <f t="shared" si="7"/>
        <v/>
      </c>
      <c r="C55" s="50">
        <f>IF(D11="","-",+C54+1)</f>
        <v>2054</v>
      </c>
      <c r="D55" s="55">
        <f>IF(F54+SUM(E$17:E54)=D$10,F54,D$10-SUM(E$17:E54))</f>
        <v>1844627.9933469938</v>
      </c>
      <c r="E55" s="377">
        <f>IF(+I14&lt;F54,I14,D55)</f>
        <v>417868.39024390245</v>
      </c>
      <c r="F55" s="55">
        <f t="shared" si="25"/>
        <v>1426759.6031030915</v>
      </c>
      <c r="G55" s="378">
        <f t="shared" si="28"/>
        <v>613848.65287252644</v>
      </c>
      <c r="H55" s="363">
        <f t="shared" si="29"/>
        <v>613848.65287252644</v>
      </c>
      <c r="I55" s="52">
        <f t="shared" si="0"/>
        <v>0</v>
      </c>
      <c r="J55" s="52"/>
      <c r="K55" s="129"/>
      <c r="L55" s="54">
        <f t="shared" si="2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 ht="12.5">
      <c r="B56" s="7" t="str">
        <f t="shared" si="7"/>
        <v/>
      </c>
      <c r="C56" s="50">
        <f>IF(D11="","-",+C55+1)</f>
        <v>2055</v>
      </c>
      <c r="D56" s="55">
        <f>IF(F55+SUM(E$17:E55)=D$10,F55,D$10-SUM(E$17:E55))</f>
        <v>1426759.6031030915</v>
      </c>
      <c r="E56" s="377">
        <f>IF(+I14&lt;F55,I14,D56)</f>
        <v>417868.39024390245</v>
      </c>
      <c r="F56" s="55">
        <f t="shared" si="25"/>
        <v>1008891.212859189</v>
      </c>
      <c r="G56" s="378">
        <f t="shared" si="28"/>
        <v>563781.85127856873</v>
      </c>
      <c r="H56" s="363">
        <f t="shared" si="29"/>
        <v>563781.85127856873</v>
      </c>
      <c r="I56" s="52">
        <f t="shared" si="0"/>
        <v>0</v>
      </c>
      <c r="J56" s="52"/>
      <c r="K56" s="129"/>
      <c r="L56" s="54">
        <f t="shared" si="2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 ht="12.5">
      <c r="B57" s="7" t="str">
        <f t="shared" si="7"/>
        <v/>
      </c>
      <c r="C57" s="50">
        <f>IF(D11="","-",+C56+1)</f>
        <v>2056</v>
      </c>
      <c r="D57" s="55">
        <f>IF(F56+SUM(E$17:E56)=D$10,F56,D$10-SUM(E$17:E56))</f>
        <v>1008891.212859189</v>
      </c>
      <c r="E57" s="377">
        <f>IF(+I14&lt;F56,I14,D57)</f>
        <v>417868.39024390245</v>
      </c>
      <c r="F57" s="55">
        <f t="shared" si="25"/>
        <v>591022.82261528657</v>
      </c>
      <c r="G57" s="378">
        <f t="shared" si="28"/>
        <v>513715.04968461097</v>
      </c>
      <c r="H57" s="363">
        <f t="shared" si="29"/>
        <v>513715.04968461097</v>
      </c>
      <c r="I57" s="52">
        <f t="shared" si="0"/>
        <v>0</v>
      </c>
      <c r="J57" s="52"/>
      <c r="K57" s="129"/>
      <c r="L57" s="54">
        <f t="shared" si="2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 ht="12.5">
      <c r="B58" s="7" t="str">
        <f t="shared" si="7"/>
        <v/>
      </c>
      <c r="C58" s="50">
        <f>IF(D11="","-",+C57+1)</f>
        <v>2057</v>
      </c>
      <c r="D58" s="55">
        <f>IF(F57+SUM(E$17:E57)=D$10,F57,D$10-SUM(E$17:E57))</f>
        <v>591022.82261528657</v>
      </c>
      <c r="E58" s="377">
        <f>IF(+I14&lt;F57,I14,D58)</f>
        <v>417868.39024390245</v>
      </c>
      <c r="F58" s="55">
        <f t="shared" si="25"/>
        <v>173154.43237138411</v>
      </c>
      <c r="G58" s="378">
        <f t="shared" si="28"/>
        <v>463648.24809065327</v>
      </c>
      <c r="H58" s="363">
        <f t="shared" si="29"/>
        <v>463648.24809065327</v>
      </c>
      <c r="I58" s="52">
        <f t="shared" si="0"/>
        <v>0</v>
      </c>
      <c r="J58" s="52"/>
      <c r="K58" s="129"/>
      <c r="L58" s="54">
        <f t="shared" si="2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 ht="12.5">
      <c r="B59" s="7" t="str">
        <f t="shared" si="7"/>
        <v/>
      </c>
      <c r="C59" s="50">
        <f>IF(D11="","-",+C58+1)</f>
        <v>2058</v>
      </c>
      <c r="D59" s="55">
        <f>IF(F58+SUM(E$17:E58)=D$10,F58,D$10-SUM(E$17:E58))</f>
        <v>173154.43237138411</v>
      </c>
      <c r="E59" s="377">
        <f>IF(+I14&lt;F58,I14,D59)</f>
        <v>173154.43237138411</v>
      </c>
      <c r="F59" s="55">
        <f t="shared" si="25"/>
        <v>0</v>
      </c>
      <c r="G59" s="378">
        <f t="shared" si="28"/>
        <v>183527.66089627007</v>
      </c>
      <c r="H59" s="363">
        <f t="shared" si="29"/>
        <v>183527.66089627007</v>
      </c>
      <c r="I59" s="52">
        <f t="shared" si="0"/>
        <v>0</v>
      </c>
      <c r="J59" s="52"/>
      <c r="K59" s="129"/>
      <c r="L59" s="54">
        <f t="shared" si="2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 ht="12.5">
      <c r="B60" s="7" t="str">
        <f t="shared" si="7"/>
        <v/>
      </c>
      <c r="C60" s="50">
        <f>IF(D11="","-",+C59+1)</f>
        <v>2059</v>
      </c>
      <c r="D60" s="55">
        <f>IF(F59+SUM(E$17:E59)=D$10,F59,D$10-SUM(E$17:E59))</f>
        <v>0</v>
      </c>
      <c r="E60" s="377">
        <f>IF(+I14&lt;F59,I14,D60)</f>
        <v>0</v>
      </c>
      <c r="F60" s="55">
        <f t="shared" si="25"/>
        <v>0</v>
      </c>
      <c r="G60" s="378">
        <f t="shared" si="28"/>
        <v>0</v>
      </c>
      <c r="H60" s="363">
        <f t="shared" si="29"/>
        <v>0</v>
      </c>
      <c r="I60" s="52">
        <f t="shared" si="0"/>
        <v>0</v>
      </c>
      <c r="J60" s="52"/>
      <c r="K60" s="129"/>
      <c r="L60" s="54">
        <f t="shared" si="2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 ht="12.5">
      <c r="B61" s="7" t="str">
        <f t="shared" si="7"/>
        <v/>
      </c>
      <c r="C61" s="50">
        <f>IF(D11="","-",+C60+1)</f>
        <v>2060</v>
      </c>
      <c r="D61" s="55">
        <f>IF(F60+SUM(E$17:E60)=D$10,F60,D$10-SUM(E$17:E60))</f>
        <v>0</v>
      </c>
      <c r="E61" s="377">
        <f>IF(+I14&lt;F60,I14,D61)</f>
        <v>0</v>
      </c>
      <c r="F61" s="55">
        <f t="shared" si="25"/>
        <v>0</v>
      </c>
      <c r="G61" s="379">
        <f t="shared" si="28"/>
        <v>0</v>
      </c>
      <c r="H61" s="363">
        <f t="shared" si="29"/>
        <v>0</v>
      </c>
      <c r="I61" s="52">
        <f t="shared" si="0"/>
        <v>0</v>
      </c>
      <c r="J61" s="52"/>
      <c r="K61" s="129"/>
      <c r="L61" s="54">
        <f t="shared" si="2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 ht="12.5">
      <c r="B62" s="7" t="str">
        <f t="shared" si="7"/>
        <v/>
      </c>
      <c r="C62" s="50">
        <f>IF(D11="","-",+C61+1)</f>
        <v>2061</v>
      </c>
      <c r="D62" s="55">
        <f>IF(F61+SUM(E$17:E61)=D$10,F61,D$10-SUM(E$17:E61))</f>
        <v>0</v>
      </c>
      <c r="E62" s="377">
        <f>IF(+I14&lt;F61,I14,D62)</f>
        <v>0</v>
      </c>
      <c r="F62" s="55">
        <f t="shared" si="25"/>
        <v>0</v>
      </c>
      <c r="G62" s="379">
        <f t="shared" si="28"/>
        <v>0</v>
      </c>
      <c r="H62" s="363">
        <f t="shared" si="29"/>
        <v>0</v>
      </c>
      <c r="I62" s="52">
        <f t="shared" si="0"/>
        <v>0</v>
      </c>
      <c r="J62" s="52"/>
      <c r="K62" s="129"/>
      <c r="L62" s="54">
        <f t="shared" si="2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 ht="12.5">
      <c r="B63" s="7" t="str">
        <f t="shared" si="7"/>
        <v/>
      </c>
      <c r="C63" s="50">
        <f>IF(D11="","-",+C62+1)</f>
        <v>2062</v>
      </c>
      <c r="D63" s="55">
        <f>IF(F62+SUM(E$17:E62)=D$10,F62,D$10-SUM(E$17:E62))</f>
        <v>0</v>
      </c>
      <c r="E63" s="377">
        <f>IF(+I14&lt;F62,I14,D63)</f>
        <v>0</v>
      </c>
      <c r="F63" s="55">
        <f t="shared" si="25"/>
        <v>0</v>
      </c>
      <c r="G63" s="379">
        <f t="shared" si="28"/>
        <v>0</v>
      </c>
      <c r="H63" s="363">
        <f t="shared" si="29"/>
        <v>0</v>
      </c>
      <c r="I63" s="52">
        <f t="shared" si="0"/>
        <v>0</v>
      </c>
      <c r="J63" s="52"/>
      <c r="K63" s="129"/>
      <c r="L63" s="54">
        <f t="shared" si="2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 ht="12.5">
      <c r="B64" s="7" t="str">
        <f t="shared" si="7"/>
        <v/>
      </c>
      <c r="C64" s="50">
        <f>IF(D11="","-",+C63+1)</f>
        <v>2063</v>
      </c>
      <c r="D64" s="55">
        <f>IF(F63+SUM(E$17:E63)=D$10,F63,D$10-SUM(E$17:E63))</f>
        <v>0</v>
      </c>
      <c r="E64" s="377">
        <f>IF(+I14&lt;F63,I14,D64)</f>
        <v>0</v>
      </c>
      <c r="F64" s="55">
        <f t="shared" si="25"/>
        <v>0</v>
      </c>
      <c r="G64" s="379">
        <f t="shared" si="28"/>
        <v>0</v>
      </c>
      <c r="H64" s="363">
        <f t="shared" si="29"/>
        <v>0</v>
      </c>
      <c r="I64" s="52">
        <f t="shared" si="0"/>
        <v>0</v>
      </c>
      <c r="J64" s="52"/>
      <c r="K64" s="129"/>
      <c r="L64" s="54">
        <f t="shared" si="2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 ht="12.5">
      <c r="B65" s="7" t="str">
        <f t="shared" si="7"/>
        <v/>
      </c>
      <c r="C65" s="50">
        <f>IF(D11="","-",+C64+1)</f>
        <v>2064</v>
      </c>
      <c r="D65" s="55">
        <f>IF(F64+SUM(E$17:E64)=D$10,F64,D$10-SUM(E$17:E64))</f>
        <v>0</v>
      </c>
      <c r="E65" s="377">
        <f>IF(+I14&lt;F64,I14,D65)</f>
        <v>0</v>
      </c>
      <c r="F65" s="55">
        <f t="shared" si="25"/>
        <v>0</v>
      </c>
      <c r="G65" s="379">
        <f t="shared" si="28"/>
        <v>0</v>
      </c>
      <c r="H65" s="363">
        <f t="shared" si="29"/>
        <v>0</v>
      </c>
      <c r="I65" s="52">
        <f t="shared" si="0"/>
        <v>0</v>
      </c>
      <c r="J65" s="52"/>
      <c r="K65" s="129"/>
      <c r="L65" s="54">
        <f t="shared" si="2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 ht="12.5">
      <c r="B66" s="7" t="str">
        <f t="shared" si="7"/>
        <v/>
      </c>
      <c r="C66" s="50">
        <f>IF(D11="","-",+C65+1)</f>
        <v>2065</v>
      </c>
      <c r="D66" s="55">
        <f>IF(F65+SUM(E$17:E65)=D$10,F65,D$10-SUM(E$17:E65))</f>
        <v>0</v>
      </c>
      <c r="E66" s="377">
        <f>IF(+I14&lt;F65,I14,D66)</f>
        <v>0</v>
      </c>
      <c r="F66" s="55">
        <f t="shared" si="25"/>
        <v>0</v>
      </c>
      <c r="G66" s="379">
        <f t="shared" si="28"/>
        <v>0</v>
      </c>
      <c r="H66" s="363">
        <f t="shared" si="29"/>
        <v>0</v>
      </c>
      <c r="I66" s="52">
        <f t="shared" si="0"/>
        <v>0</v>
      </c>
      <c r="J66" s="52"/>
      <c r="K66" s="129"/>
      <c r="L66" s="54">
        <f t="shared" si="2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 ht="12.5">
      <c r="B67" s="7" t="str">
        <f t="shared" si="7"/>
        <v/>
      </c>
      <c r="C67" s="50">
        <f>IF(D11="","-",+C66+1)</f>
        <v>2066</v>
      </c>
      <c r="D67" s="55">
        <f>IF(F66+SUM(E$17:E66)=D$10,F66,D$10-SUM(E$17:E66))</f>
        <v>0</v>
      </c>
      <c r="E67" s="377">
        <f>IF(+I14&lt;F66,I14,D67)</f>
        <v>0</v>
      </c>
      <c r="F67" s="55">
        <f t="shared" si="25"/>
        <v>0</v>
      </c>
      <c r="G67" s="379">
        <f t="shared" si="28"/>
        <v>0</v>
      </c>
      <c r="H67" s="363">
        <f t="shared" si="29"/>
        <v>0</v>
      </c>
      <c r="I67" s="52">
        <f t="shared" si="0"/>
        <v>0</v>
      </c>
      <c r="J67" s="52"/>
      <c r="K67" s="129"/>
      <c r="L67" s="54">
        <f t="shared" si="2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 ht="12.5">
      <c r="B68" s="7" t="str">
        <f t="shared" si="7"/>
        <v/>
      </c>
      <c r="C68" s="50">
        <f>IF(D11="","-",+C67+1)</f>
        <v>2067</v>
      </c>
      <c r="D68" s="55">
        <f>IF(F67+SUM(E$17:E67)=D$10,F67,D$10-SUM(E$17:E67))</f>
        <v>0</v>
      </c>
      <c r="E68" s="377">
        <f>IF(+I14&lt;F67,I14,D68)</f>
        <v>0</v>
      </c>
      <c r="F68" s="55">
        <f t="shared" si="25"/>
        <v>0</v>
      </c>
      <c r="G68" s="379">
        <f t="shared" si="28"/>
        <v>0</v>
      </c>
      <c r="H68" s="363">
        <f t="shared" si="29"/>
        <v>0</v>
      </c>
      <c r="I68" s="52">
        <f t="shared" si="0"/>
        <v>0</v>
      </c>
      <c r="J68" s="52"/>
      <c r="K68" s="129"/>
      <c r="L68" s="54">
        <f t="shared" si="2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 ht="12.5">
      <c r="B69" s="7" t="str">
        <f t="shared" si="7"/>
        <v/>
      </c>
      <c r="C69" s="50">
        <f>IF(D11="","-",+C68+1)</f>
        <v>2068</v>
      </c>
      <c r="D69" s="55">
        <f>IF(F68+SUM(E$17:E68)=D$10,F68,D$10-SUM(E$17:E68))</f>
        <v>0</v>
      </c>
      <c r="E69" s="377">
        <f>IF(+I14&lt;F68,I14,D69)</f>
        <v>0</v>
      </c>
      <c r="F69" s="55">
        <f t="shared" si="25"/>
        <v>0</v>
      </c>
      <c r="G69" s="379">
        <f t="shared" si="28"/>
        <v>0</v>
      </c>
      <c r="H69" s="363">
        <f t="shared" si="29"/>
        <v>0</v>
      </c>
      <c r="I69" s="52">
        <f t="shared" si="0"/>
        <v>0</v>
      </c>
      <c r="J69" s="52"/>
      <c r="K69" s="129"/>
      <c r="L69" s="54">
        <f t="shared" si="2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 ht="12.5">
      <c r="B70" s="7" t="str">
        <f t="shared" si="7"/>
        <v/>
      </c>
      <c r="C70" s="50">
        <f>IF(D11="","-",+C69+1)</f>
        <v>2069</v>
      </c>
      <c r="D70" s="55">
        <f>IF(F69+SUM(E$17:E69)=D$10,F69,D$10-SUM(E$17:E69))</f>
        <v>0</v>
      </c>
      <c r="E70" s="377">
        <f>IF(+I14&lt;F69,I14,D70)</f>
        <v>0</v>
      </c>
      <c r="F70" s="55">
        <f t="shared" si="25"/>
        <v>0</v>
      </c>
      <c r="G70" s="379">
        <f t="shared" si="28"/>
        <v>0</v>
      </c>
      <c r="H70" s="363">
        <f t="shared" si="29"/>
        <v>0</v>
      </c>
      <c r="I70" s="52">
        <f t="shared" si="0"/>
        <v>0</v>
      </c>
      <c r="J70" s="52"/>
      <c r="K70" s="129"/>
      <c r="L70" s="54">
        <f t="shared" si="2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 ht="12.5">
      <c r="B71" s="7" t="str">
        <f t="shared" si="7"/>
        <v/>
      </c>
      <c r="C71" s="50">
        <f>IF(D11="","-",+C70+1)</f>
        <v>2070</v>
      </c>
      <c r="D71" s="55">
        <f>IF(F70+SUM(E$17:E70)=D$10,F70,D$10-SUM(E$17:E70))</f>
        <v>0</v>
      </c>
      <c r="E71" s="377">
        <f>IF(+I14&lt;F70,I14,D71)</f>
        <v>0</v>
      </c>
      <c r="F71" s="55">
        <f t="shared" si="25"/>
        <v>0</v>
      </c>
      <c r="G71" s="379">
        <f t="shared" si="28"/>
        <v>0</v>
      </c>
      <c r="H71" s="363">
        <f t="shared" si="29"/>
        <v>0</v>
      </c>
      <c r="I71" s="52">
        <f t="shared" si="0"/>
        <v>0</v>
      </c>
      <c r="J71" s="52"/>
      <c r="K71" s="129"/>
      <c r="L71" s="54">
        <f t="shared" si="2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" thickBot="1">
      <c r="B72" s="7" t="str">
        <f t="shared" si="7"/>
        <v/>
      </c>
      <c r="C72" s="59">
        <f>IF(D11="","-",+C71+1)</f>
        <v>2071</v>
      </c>
      <c r="D72" s="60">
        <f>IF(F71+SUM(E$17:E71)=D$10,F71,D$10-SUM(E$17:E71))</f>
        <v>0</v>
      </c>
      <c r="E72" s="380">
        <f>IF(+I14&lt;F71,I14,D72)</f>
        <v>0</v>
      </c>
      <c r="F72" s="60">
        <f t="shared" si="25"/>
        <v>0</v>
      </c>
      <c r="G72" s="381">
        <f t="shared" si="28"/>
        <v>0</v>
      </c>
      <c r="H72" s="361">
        <f t="shared" si="29"/>
        <v>0</v>
      </c>
      <c r="I72" s="63">
        <f t="shared" si="0"/>
        <v>0</v>
      </c>
      <c r="J72" s="52"/>
      <c r="K72" s="130"/>
      <c r="L72" s="64">
        <f t="shared" si="2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 ht="12.5">
      <c r="C73" s="12" t="s">
        <v>78</v>
      </c>
      <c r="D73" s="292"/>
      <c r="E73" s="292">
        <f>SUM(E17:E72)</f>
        <v>17132604</v>
      </c>
      <c r="F73" s="292"/>
      <c r="G73" s="292">
        <f>SUM(G17:G72)</f>
        <v>60650538.105597399</v>
      </c>
      <c r="H73" s="292">
        <f>SUM(H17:H72)</f>
        <v>60650538.105597399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2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2:16" ht="13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59 of 77</v>
      </c>
    </row>
    <row r="84" spans="1:16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</row>
    <row r="86" spans="1:16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2079259.6309567015</v>
      </c>
      <c r="N87" s="386">
        <f>IF(J92&lt;D11,0,VLOOKUP(J92,C17:O72,11))</f>
        <v>2079259.6309567015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2157949.9706132575</v>
      </c>
      <c r="N88" s="389">
        <f>IF(J92&lt;D11,0,VLOOKUP(J92,C99:P154,7))</f>
        <v>2157949.9706132575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Brownlee-North Mrket 69 kv Rebuild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78690.339656556025</v>
      </c>
      <c r="N89" s="391">
        <f>+N88-N87</f>
        <v>78690.339656556025</v>
      </c>
      <c r="O89" s="392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</row>
    <row r="91" spans="1:16" ht="13.5" thickBot="1">
      <c r="C91" s="75" t="s">
        <v>85</v>
      </c>
      <c r="D91" s="91" t="str">
        <f>+D9</f>
        <v>TP2009104</v>
      </c>
      <c r="E91" s="76"/>
      <c r="F91" s="76"/>
      <c r="G91" s="76"/>
      <c r="H91" s="76"/>
      <c r="I91" s="76"/>
      <c r="J91" s="76"/>
    </row>
    <row r="92" spans="1:16" ht="13">
      <c r="C92" s="34" t="s">
        <v>51</v>
      </c>
      <c r="D92" s="393">
        <v>17132604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</row>
    <row r="93" spans="1:16" ht="12.5">
      <c r="C93" s="34" t="s">
        <v>54</v>
      </c>
      <c r="D93" s="88">
        <f>IF(D11=I10,"",D11)</f>
        <v>2017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3">
        <f>IF(D11=I10,"",D12)</f>
        <v>7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389377.36363636365</v>
      </c>
      <c r="K96" s="292"/>
      <c r="L96" s="292"/>
      <c r="M96" s="292"/>
      <c r="N96" s="292"/>
      <c r="O96" s="292"/>
      <c r="P96" s="1"/>
    </row>
    <row r="97" spans="1:16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</row>
    <row r="99" spans="1:16" ht="12.5">
      <c r="C99" s="50">
        <f>IF(D93= "","-",D93)</f>
        <v>2017</v>
      </c>
      <c r="D99" s="145">
        <v>0</v>
      </c>
      <c r="E99" s="445">
        <v>306085.875</v>
      </c>
      <c r="F99" s="147">
        <v>16834723.125</v>
      </c>
      <c r="G99" s="446">
        <v>8417361.5625</v>
      </c>
      <c r="H99" s="447">
        <v>1328555.0538499958</v>
      </c>
      <c r="I99" s="448">
        <v>1328555.0538499958</v>
      </c>
      <c r="J99" s="54">
        <f t="shared" ref="J99:J130" si="30">+I99-H99</f>
        <v>0</v>
      </c>
      <c r="K99" s="54"/>
      <c r="L99" s="112">
        <f>+H99</f>
        <v>1328555.0538499958</v>
      </c>
      <c r="M99" s="53">
        <f t="shared" ref="M99:M130" si="31">IF(L99&lt;&gt;0,+H99-L99,0)</f>
        <v>0</v>
      </c>
      <c r="N99" s="112">
        <f>+I99</f>
        <v>1328555.0538499958</v>
      </c>
      <c r="O99" s="53">
        <f t="shared" ref="O99:O130" si="32">IF(N99&lt;&gt;0,+I99-N99,0)</f>
        <v>0</v>
      </c>
      <c r="P99" s="53">
        <f t="shared" ref="P99:P130" si="33">+O99-M99</f>
        <v>0</v>
      </c>
    </row>
    <row r="100" spans="1:16" ht="12.5">
      <c r="B100" s="7" t="str">
        <f>IF(D100=F99,"","IU")</f>
        <v>IU</v>
      </c>
      <c r="C100" s="50">
        <f>IF(D93="","-",+C99+1)</f>
        <v>2018</v>
      </c>
      <c r="D100" s="428">
        <v>16826345.125</v>
      </c>
      <c r="E100" s="429">
        <v>407915.02380952379</v>
      </c>
      <c r="F100" s="430">
        <v>16418430.101190476</v>
      </c>
      <c r="G100" s="430">
        <v>16622387.613095239</v>
      </c>
      <c r="H100" s="432">
        <v>2163315.383026443</v>
      </c>
      <c r="I100" s="433">
        <v>2163315.383026443</v>
      </c>
      <c r="J100" s="54">
        <f t="shared" si="30"/>
        <v>0</v>
      </c>
      <c r="K100" s="54"/>
      <c r="L100" s="449">
        <f>+H100</f>
        <v>2163315.383026443</v>
      </c>
      <c r="M100" s="54">
        <f t="shared" si="31"/>
        <v>0</v>
      </c>
      <c r="N100" s="449">
        <f>+I100</f>
        <v>2163315.383026443</v>
      </c>
      <c r="O100" s="54">
        <f t="shared" si="32"/>
        <v>0</v>
      </c>
      <c r="P100" s="54">
        <f t="shared" si="33"/>
        <v>0</v>
      </c>
    </row>
    <row r="101" spans="1:16" ht="12.5">
      <c r="B101" s="7" t="str">
        <f t="shared" ref="B101:B154" si="34">IF(D101=F100,"","IU")</f>
        <v>IU</v>
      </c>
      <c r="C101" s="50">
        <f>IF(D93="","-",+C100+1)</f>
        <v>2019</v>
      </c>
      <c r="D101" s="428">
        <v>16418603.101190476</v>
      </c>
      <c r="E101" s="429">
        <v>398432.65116279072</v>
      </c>
      <c r="F101" s="430">
        <v>16020170.450027686</v>
      </c>
      <c r="G101" s="430">
        <v>16219386.77560908</v>
      </c>
      <c r="H101" s="432">
        <v>2134564.6762010739</v>
      </c>
      <c r="I101" s="433">
        <v>2134564.6762010739</v>
      </c>
      <c r="J101" s="54">
        <f t="shared" si="30"/>
        <v>0</v>
      </c>
      <c r="K101" s="54"/>
      <c r="L101" s="449">
        <f>+H101</f>
        <v>2134564.6762010739</v>
      </c>
      <c r="M101" s="54">
        <f t="shared" ref="M101:M102" si="35">IF(L101&lt;&gt;0,+H101-L101,0)</f>
        <v>0</v>
      </c>
      <c r="N101" s="449">
        <f>+I101</f>
        <v>2134564.6762010739</v>
      </c>
      <c r="O101" s="54">
        <f t="shared" si="32"/>
        <v>0</v>
      </c>
      <c r="P101" s="54">
        <f t="shared" si="33"/>
        <v>0</v>
      </c>
    </row>
    <row r="102" spans="1:16" ht="12.5">
      <c r="B102" s="7" t="str">
        <f t="shared" si="34"/>
        <v/>
      </c>
      <c r="C102" s="50">
        <f>IF(D93="","-",+C101+1)</f>
        <v>2020</v>
      </c>
      <c r="D102" s="428">
        <v>16020170.450027686</v>
      </c>
      <c r="E102" s="429">
        <v>407919.14285714284</v>
      </c>
      <c r="F102" s="430">
        <v>15612251.307170542</v>
      </c>
      <c r="G102" s="430">
        <v>15816210.878599115</v>
      </c>
      <c r="H102" s="432">
        <v>2109329.5627079071</v>
      </c>
      <c r="I102" s="433">
        <v>2109329.5627079071</v>
      </c>
      <c r="J102" s="54">
        <f t="shared" si="30"/>
        <v>0</v>
      </c>
      <c r="K102" s="54"/>
      <c r="L102" s="449">
        <f>+H102</f>
        <v>2109329.5627079071</v>
      </c>
      <c r="M102" s="54">
        <f t="shared" si="35"/>
        <v>0</v>
      </c>
      <c r="N102" s="449">
        <f>+I102</f>
        <v>2109329.5627079071</v>
      </c>
      <c r="O102" s="54">
        <f t="shared" si="32"/>
        <v>0</v>
      </c>
      <c r="P102" s="54">
        <f t="shared" si="33"/>
        <v>0</v>
      </c>
    </row>
    <row r="103" spans="1:16" ht="12.5">
      <c r="B103" s="7" t="str">
        <f t="shared" si="34"/>
        <v/>
      </c>
      <c r="C103" s="50">
        <f>IF(D93="","-",+C102+1)</f>
        <v>2021</v>
      </c>
      <c r="D103" s="428">
        <v>15612251.307170542</v>
      </c>
      <c r="E103" s="429">
        <v>417868.39024390245</v>
      </c>
      <c r="F103" s="430">
        <v>15194382.916926639</v>
      </c>
      <c r="G103" s="430">
        <v>15403317.112048591</v>
      </c>
      <c r="H103" s="432">
        <v>2166364.0157775921</v>
      </c>
      <c r="I103" s="433">
        <v>2166364.0157775921</v>
      </c>
      <c r="J103" s="54">
        <f t="shared" si="30"/>
        <v>0</v>
      </c>
      <c r="K103" s="54"/>
      <c r="L103" s="449">
        <f>+H103</f>
        <v>2166364.0157775921</v>
      </c>
      <c r="M103" s="54">
        <f t="shared" ref="M103" si="36">IF(L103&lt;&gt;0,+H103-L103,0)</f>
        <v>0</v>
      </c>
      <c r="N103" s="449">
        <f>+I103</f>
        <v>2166364.0157775921</v>
      </c>
      <c r="O103" s="54">
        <f t="shared" ref="O103" si="37">IF(N103&lt;&gt;0,+I103-N103,0)</f>
        <v>0</v>
      </c>
      <c r="P103" s="54">
        <f t="shared" ref="P103" si="38">+O103-M103</f>
        <v>0</v>
      </c>
    </row>
    <row r="104" spans="1:16" ht="13">
      <c r="B104" s="7" t="str">
        <f t="shared" si="34"/>
        <v/>
      </c>
      <c r="C104" s="459">
        <f>IF(D93="","-",+C103+1)</f>
        <v>2022</v>
      </c>
      <c r="D104" s="12">
        <v>15194382.916926639</v>
      </c>
      <c r="E104" s="377">
        <v>407919.14285714284</v>
      </c>
      <c r="F104" s="55">
        <v>14786463.774069495</v>
      </c>
      <c r="G104" s="55">
        <v>14990423.345498066</v>
      </c>
      <c r="H104" s="379">
        <v>2168661.9353119493</v>
      </c>
      <c r="I104" s="398">
        <v>2168661.9353119493</v>
      </c>
      <c r="J104" s="54">
        <f t="shared" si="30"/>
        <v>0</v>
      </c>
      <c r="K104" s="54"/>
      <c r="L104" s="129"/>
      <c r="M104" s="54">
        <f t="shared" si="31"/>
        <v>0</v>
      </c>
      <c r="N104" s="129"/>
      <c r="O104" s="54">
        <f t="shared" si="32"/>
        <v>0</v>
      </c>
      <c r="P104" s="54">
        <f t="shared" si="33"/>
        <v>0</v>
      </c>
    </row>
    <row r="105" spans="1:16" ht="12.5">
      <c r="B105" s="7" t="str">
        <f t="shared" si="34"/>
        <v/>
      </c>
      <c r="C105" s="50">
        <f>IF(D93="","-",+C104+1)</f>
        <v>2023</v>
      </c>
      <c r="D105" s="12">
        <f>IF(F104+SUM(E$99:E104)=D$92,F104,D$92-SUM(E$99:E104))</f>
        <v>14786463.774069495</v>
      </c>
      <c r="E105" s="377">
        <f>IF(+J96&lt;F104,J96,D105)</f>
        <v>389377.36363636365</v>
      </c>
      <c r="F105" s="55">
        <f t="shared" ref="F105:F154" si="39">+D105-E105</f>
        <v>14397086.410433132</v>
      </c>
      <c r="G105" s="55">
        <f t="shared" ref="G105:G154" si="40">+(F105+D105)/2</f>
        <v>14591775.092251314</v>
      </c>
      <c r="H105" s="379">
        <f t="shared" ref="H105:H154" si="41">+J$94*G105+E105</f>
        <v>2206437.7085475838</v>
      </c>
      <c r="I105" s="398">
        <f t="shared" ref="I105:I154" si="42">+J$95*G105+E105</f>
        <v>2206437.7085475838</v>
      </c>
      <c r="J105" s="54">
        <f t="shared" si="30"/>
        <v>0</v>
      </c>
      <c r="K105" s="54"/>
      <c r="L105" s="129"/>
      <c r="M105" s="54">
        <f t="shared" si="31"/>
        <v>0</v>
      </c>
      <c r="N105" s="129"/>
      <c r="O105" s="54">
        <f t="shared" si="32"/>
        <v>0</v>
      </c>
      <c r="P105" s="54">
        <f t="shared" si="33"/>
        <v>0</v>
      </c>
    </row>
    <row r="106" spans="1:16" ht="12.5">
      <c r="B106" s="7" t="str">
        <f t="shared" si="34"/>
        <v/>
      </c>
      <c r="C106" s="50">
        <f>IF(D93="","-",+C105+1)</f>
        <v>2024</v>
      </c>
      <c r="D106" s="12">
        <f>IF(F105+SUM(E$99:E105)=D$92,F105,D$92-SUM(E$99:E105))</f>
        <v>14397086.410433132</v>
      </c>
      <c r="E106" s="377">
        <f>IF(+J96&lt;F105,J96,D106)</f>
        <v>389377.36363636365</v>
      </c>
      <c r="F106" s="55">
        <f t="shared" si="39"/>
        <v>14007709.046796769</v>
      </c>
      <c r="G106" s="55">
        <f t="shared" si="40"/>
        <v>14202397.728614951</v>
      </c>
      <c r="H106" s="379">
        <f t="shared" si="41"/>
        <v>2157949.9706132575</v>
      </c>
      <c r="I106" s="398">
        <f t="shared" si="42"/>
        <v>2157949.9706132575</v>
      </c>
      <c r="J106" s="54">
        <f t="shared" si="30"/>
        <v>0</v>
      </c>
      <c r="K106" s="54"/>
      <c r="L106" s="129"/>
      <c r="M106" s="54">
        <f t="shared" si="31"/>
        <v>0</v>
      </c>
      <c r="N106" s="129"/>
      <c r="O106" s="54">
        <f t="shared" si="32"/>
        <v>0</v>
      </c>
      <c r="P106" s="54">
        <f t="shared" si="33"/>
        <v>0</v>
      </c>
    </row>
    <row r="107" spans="1:16" ht="12.5">
      <c r="B107" s="7" t="str">
        <f t="shared" si="34"/>
        <v/>
      </c>
      <c r="C107" s="50">
        <f>IF(D93="","-",+C106+1)</f>
        <v>2025</v>
      </c>
      <c r="D107" s="12">
        <f>IF(F106+SUM(E$99:E106)=D$92,F106,D$92-SUM(E$99:E106))</f>
        <v>14007709.046796769</v>
      </c>
      <c r="E107" s="377">
        <f>IF(+J96&lt;F106,J96,D107)</f>
        <v>389377.36363636365</v>
      </c>
      <c r="F107" s="55">
        <f t="shared" si="39"/>
        <v>13618331.683160406</v>
      </c>
      <c r="G107" s="55">
        <f t="shared" si="40"/>
        <v>13813020.364978587</v>
      </c>
      <c r="H107" s="379">
        <f t="shared" si="41"/>
        <v>2109462.2326789312</v>
      </c>
      <c r="I107" s="398">
        <f t="shared" si="42"/>
        <v>2109462.2326789312</v>
      </c>
      <c r="J107" s="54">
        <f t="shared" si="30"/>
        <v>0</v>
      </c>
      <c r="K107" s="54"/>
      <c r="L107" s="129"/>
      <c r="M107" s="54">
        <f t="shared" si="31"/>
        <v>0</v>
      </c>
      <c r="N107" s="129"/>
      <c r="O107" s="54">
        <f t="shared" si="32"/>
        <v>0</v>
      </c>
      <c r="P107" s="54">
        <f t="shared" si="33"/>
        <v>0</v>
      </c>
    </row>
    <row r="108" spans="1:16" ht="12.5">
      <c r="B108" s="7" t="str">
        <f t="shared" si="34"/>
        <v/>
      </c>
      <c r="C108" s="50">
        <f>IF(D93="","-",+C107+1)</f>
        <v>2026</v>
      </c>
      <c r="D108" s="12">
        <f>IF(F107+SUM(E$99:E107)=D$92,F107,D$92-SUM(E$99:E107))</f>
        <v>13618331.683160406</v>
      </c>
      <c r="E108" s="377">
        <f>IF(+J96&lt;F107,J96,D108)</f>
        <v>389377.36363636365</v>
      </c>
      <c r="F108" s="55">
        <f t="shared" si="39"/>
        <v>13228954.319524042</v>
      </c>
      <c r="G108" s="55">
        <f t="shared" si="40"/>
        <v>13423643.001342224</v>
      </c>
      <c r="H108" s="379">
        <f t="shared" si="41"/>
        <v>2060974.4947446049</v>
      </c>
      <c r="I108" s="398">
        <f t="shared" si="42"/>
        <v>2060974.4947446049</v>
      </c>
      <c r="J108" s="54">
        <f t="shared" si="30"/>
        <v>0</v>
      </c>
      <c r="K108" s="54"/>
      <c r="L108" s="129"/>
      <c r="M108" s="54">
        <f t="shared" si="31"/>
        <v>0</v>
      </c>
      <c r="N108" s="129"/>
      <c r="O108" s="54">
        <f t="shared" si="32"/>
        <v>0</v>
      </c>
      <c r="P108" s="54">
        <f t="shared" si="33"/>
        <v>0</v>
      </c>
    </row>
    <row r="109" spans="1:16" ht="12.5">
      <c r="B109" s="7" t="str">
        <f t="shared" si="34"/>
        <v/>
      </c>
      <c r="C109" s="50">
        <f>IF(D93="","-",+C108+1)</f>
        <v>2027</v>
      </c>
      <c r="D109" s="12">
        <f>IF(F108+SUM(E$99:E108)=D$92,F108,D$92-SUM(E$99:E108))</f>
        <v>13228954.319524042</v>
      </c>
      <c r="E109" s="377">
        <f>IF(+J96&lt;F108,J96,D109)</f>
        <v>389377.36363636365</v>
      </c>
      <c r="F109" s="55">
        <f t="shared" si="39"/>
        <v>12839576.955887679</v>
      </c>
      <c r="G109" s="55">
        <f t="shared" si="40"/>
        <v>13034265.637705861</v>
      </c>
      <c r="H109" s="379">
        <f t="shared" si="41"/>
        <v>2012486.7568102786</v>
      </c>
      <c r="I109" s="398">
        <f t="shared" si="42"/>
        <v>2012486.7568102786</v>
      </c>
      <c r="J109" s="54">
        <f t="shared" si="30"/>
        <v>0</v>
      </c>
      <c r="K109" s="54"/>
      <c r="L109" s="129"/>
      <c r="M109" s="54">
        <f t="shared" si="31"/>
        <v>0</v>
      </c>
      <c r="N109" s="129"/>
      <c r="O109" s="54">
        <f t="shared" si="32"/>
        <v>0</v>
      </c>
      <c r="P109" s="54">
        <f t="shared" si="33"/>
        <v>0</v>
      </c>
    </row>
    <row r="110" spans="1:16" ht="12.5">
      <c r="B110" s="7" t="str">
        <f t="shared" si="34"/>
        <v/>
      </c>
      <c r="C110" s="50">
        <f>IF(D93="","-",+C109+1)</f>
        <v>2028</v>
      </c>
      <c r="D110" s="12">
        <f>IF(F109+SUM(E$99:E109)=D$92,F109,D$92-SUM(E$99:E109))</f>
        <v>12839576.955887679</v>
      </c>
      <c r="E110" s="377">
        <f>IF(+J96&lt;F109,J96,D110)</f>
        <v>389377.36363636365</v>
      </c>
      <c r="F110" s="55">
        <f t="shared" si="39"/>
        <v>12450199.592251316</v>
      </c>
      <c r="G110" s="55">
        <f t="shared" si="40"/>
        <v>12644888.274069497</v>
      </c>
      <c r="H110" s="379">
        <f t="shared" si="41"/>
        <v>1963999.0188759523</v>
      </c>
      <c r="I110" s="398">
        <f t="shared" si="42"/>
        <v>1963999.0188759523</v>
      </c>
      <c r="J110" s="54">
        <f t="shared" si="30"/>
        <v>0</v>
      </c>
      <c r="K110" s="54"/>
      <c r="L110" s="129"/>
      <c r="M110" s="54">
        <f t="shared" si="31"/>
        <v>0</v>
      </c>
      <c r="N110" s="129"/>
      <c r="O110" s="54">
        <f t="shared" si="32"/>
        <v>0</v>
      </c>
      <c r="P110" s="54">
        <f t="shared" si="33"/>
        <v>0</v>
      </c>
    </row>
    <row r="111" spans="1:16" ht="12.5">
      <c r="B111" s="7" t="str">
        <f t="shared" si="34"/>
        <v/>
      </c>
      <c r="C111" s="50">
        <f>IF(D93="","-",+C110+1)</f>
        <v>2029</v>
      </c>
      <c r="D111" s="12">
        <f>IF(F110+SUM(E$99:E110)=D$92,F110,D$92-SUM(E$99:E110))</f>
        <v>12450199.592251316</v>
      </c>
      <c r="E111" s="377">
        <f>IF(+J96&lt;F110,J96,D111)</f>
        <v>389377.36363636365</v>
      </c>
      <c r="F111" s="55">
        <f t="shared" si="39"/>
        <v>12060822.228614952</v>
      </c>
      <c r="G111" s="55">
        <f t="shared" si="40"/>
        <v>12255510.910433134</v>
      </c>
      <c r="H111" s="379">
        <f t="shared" si="41"/>
        <v>1915511.2809416261</v>
      </c>
      <c r="I111" s="398">
        <f t="shared" si="42"/>
        <v>1915511.2809416261</v>
      </c>
      <c r="J111" s="54">
        <f t="shared" si="30"/>
        <v>0</v>
      </c>
      <c r="K111" s="54"/>
      <c r="L111" s="129"/>
      <c r="M111" s="54">
        <f t="shared" si="31"/>
        <v>0</v>
      </c>
      <c r="N111" s="129"/>
      <c r="O111" s="54">
        <f t="shared" si="32"/>
        <v>0</v>
      </c>
      <c r="P111" s="54">
        <f t="shared" si="33"/>
        <v>0</v>
      </c>
    </row>
    <row r="112" spans="1:16" ht="12.5">
      <c r="B112" s="7" t="str">
        <f t="shared" si="34"/>
        <v/>
      </c>
      <c r="C112" s="50">
        <f>IF(D93="","-",+C111+1)</f>
        <v>2030</v>
      </c>
      <c r="D112" s="12">
        <f>IF(F111+SUM(E$99:E111)=D$92,F111,D$92-SUM(E$99:E111))</f>
        <v>12060822.228614952</v>
      </c>
      <c r="E112" s="377">
        <f>IF(+J96&lt;F111,J96,D112)</f>
        <v>389377.36363636365</v>
      </c>
      <c r="F112" s="55">
        <f t="shared" si="39"/>
        <v>11671444.864978589</v>
      </c>
      <c r="G112" s="55">
        <f t="shared" si="40"/>
        <v>11866133.546796771</v>
      </c>
      <c r="H112" s="379">
        <f t="shared" si="41"/>
        <v>1867023.5430072998</v>
      </c>
      <c r="I112" s="398">
        <f t="shared" si="42"/>
        <v>1867023.5430072998</v>
      </c>
      <c r="J112" s="54">
        <f t="shared" si="30"/>
        <v>0</v>
      </c>
      <c r="K112" s="54"/>
      <c r="L112" s="129"/>
      <c r="M112" s="54">
        <f t="shared" si="31"/>
        <v>0</v>
      </c>
      <c r="N112" s="129"/>
      <c r="O112" s="54">
        <f t="shared" si="32"/>
        <v>0</v>
      </c>
      <c r="P112" s="54">
        <f t="shared" si="33"/>
        <v>0</v>
      </c>
    </row>
    <row r="113" spans="2:16" ht="12.5">
      <c r="B113" s="7" t="str">
        <f t="shared" si="34"/>
        <v/>
      </c>
      <c r="C113" s="50">
        <f>IF(D93="","-",+C112+1)</f>
        <v>2031</v>
      </c>
      <c r="D113" s="12">
        <f>IF(F112+SUM(E$99:E112)=D$92,F112,D$92-SUM(E$99:E112))</f>
        <v>11671444.864978589</v>
      </c>
      <c r="E113" s="377">
        <f>IF(+J96&lt;F112,J96,D113)</f>
        <v>389377.36363636365</v>
      </c>
      <c r="F113" s="55">
        <f t="shared" si="39"/>
        <v>11282067.501342226</v>
      </c>
      <c r="G113" s="55">
        <f t="shared" si="40"/>
        <v>11476756.183160407</v>
      </c>
      <c r="H113" s="379">
        <f t="shared" si="41"/>
        <v>1818535.805072973</v>
      </c>
      <c r="I113" s="398">
        <f t="shared" si="42"/>
        <v>1818535.805072973</v>
      </c>
      <c r="J113" s="54">
        <f t="shared" si="30"/>
        <v>0</v>
      </c>
      <c r="K113" s="54"/>
      <c r="L113" s="129"/>
      <c r="M113" s="54">
        <f t="shared" si="31"/>
        <v>0</v>
      </c>
      <c r="N113" s="129"/>
      <c r="O113" s="54">
        <f t="shared" si="32"/>
        <v>0</v>
      </c>
      <c r="P113" s="54">
        <f t="shared" si="33"/>
        <v>0</v>
      </c>
    </row>
    <row r="114" spans="2:16" ht="12.5">
      <c r="B114" s="7" t="str">
        <f t="shared" si="34"/>
        <v/>
      </c>
      <c r="C114" s="50">
        <f>IF(D93="","-",+C113+1)</f>
        <v>2032</v>
      </c>
      <c r="D114" s="12">
        <f>IF(F113+SUM(E$99:E113)=D$92,F113,D$92-SUM(E$99:E113))</f>
        <v>11282067.501342226</v>
      </c>
      <c r="E114" s="377">
        <f>IF(+J96&lt;F113,J96,D114)</f>
        <v>389377.36363636365</v>
      </c>
      <c r="F114" s="55">
        <f t="shared" si="39"/>
        <v>10892690.137705863</v>
      </c>
      <c r="G114" s="55">
        <f t="shared" si="40"/>
        <v>11087378.819524044</v>
      </c>
      <c r="H114" s="379">
        <f t="shared" si="41"/>
        <v>1770048.0671386467</v>
      </c>
      <c r="I114" s="398">
        <f t="shared" si="42"/>
        <v>1770048.0671386467</v>
      </c>
      <c r="J114" s="54">
        <f t="shared" si="30"/>
        <v>0</v>
      </c>
      <c r="K114" s="54"/>
      <c r="L114" s="129"/>
      <c r="M114" s="54">
        <f t="shared" si="31"/>
        <v>0</v>
      </c>
      <c r="N114" s="129"/>
      <c r="O114" s="54">
        <f t="shared" si="32"/>
        <v>0</v>
      </c>
      <c r="P114" s="54">
        <f t="shared" si="33"/>
        <v>0</v>
      </c>
    </row>
    <row r="115" spans="2:16" ht="12.5">
      <c r="B115" s="7" t="str">
        <f t="shared" si="34"/>
        <v/>
      </c>
      <c r="C115" s="50">
        <f>IF(D93="","-",+C114+1)</f>
        <v>2033</v>
      </c>
      <c r="D115" s="12">
        <f>IF(F114+SUM(E$99:E114)=D$92,F114,D$92-SUM(E$99:E114))</f>
        <v>10892690.137705863</v>
      </c>
      <c r="E115" s="377">
        <f>IF(+J96&lt;F114,J96,D115)</f>
        <v>389377.36363636365</v>
      </c>
      <c r="F115" s="55">
        <f t="shared" si="39"/>
        <v>10503312.774069499</v>
      </c>
      <c r="G115" s="55">
        <f t="shared" si="40"/>
        <v>10698001.455887681</v>
      </c>
      <c r="H115" s="379">
        <f t="shared" si="41"/>
        <v>1721560.3292043204</v>
      </c>
      <c r="I115" s="398">
        <f t="shared" si="42"/>
        <v>1721560.3292043204</v>
      </c>
      <c r="J115" s="54">
        <f t="shared" si="30"/>
        <v>0</v>
      </c>
      <c r="K115" s="54"/>
      <c r="L115" s="129"/>
      <c r="M115" s="54">
        <f t="shared" si="31"/>
        <v>0</v>
      </c>
      <c r="N115" s="129"/>
      <c r="O115" s="54">
        <f t="shared" si="32"/>
        <v>0</v>
      </c>
      <c r="P115" s="54">
        <f t="shared" si="33"/>
        <v>0</v>
      </c>
    </row>
    <row r="116" spans="2:16" ht="12.5">
      <c r="B116" s="7" t="str">
        <f t="shared" si="34"/>
        <v/>
      </c>
      <c r="C116" s="50">
        <f>IF(D93="","-",+C115+1)</f>
        <v>2034</v>
      </c>
      <c r="D116" s="12">
        <f>IF(F115+SUM(E$99:E115)=D$92,F115,D$92-SUM(E$99:E115))</f>
        <v>10503312.774069499</v>
      </c>
      <c r="E116" s="377">
        <f>IF(+J96&lt;F115,J96,D116)</f>
        <v>389377.36363636365</v>
      </c>
      <c r="F116" s="55">
        <f t="shared" si="39"/>
        <v>10113935.410433136</v>
      </c>
      <c r="G116" s="55">
        <f t="shared" si="40"/>
        <v>10308624.092251318</v>
      </c>
      <c r="H116" s="379">
        <f t="shared" si="41"/>
        <v>1673072.5912699942</v>
      </c>
      <c r="I116" s="398">
        <f t="shared" si="42"/>
        <v>1673072.5912699942</v>
      </c>
      <c r="J116" s="54">
        <f t="shared" si="30"/>
        <v>0</v>
      </c>
      <c r="K116" s="54"/>
      <c r="L116" s="129"/>
      <c r="M116" s="54">
        <f t="shared" si="31"/>
        <v>0</v>
      </c>
      <c r="N116" s="129"/>
      <c r="O116" s="54">
        <f t="shared" si="32"/>
        <v>0</v>
      </c>
      <c r="P116" s="54">
        <f t="shared" si="33"/>
        <v>0</v>
      </c>
    </row>
    <row r="117" spans="2:16" ht="12.5">
      <c r="B117" s="7" t="str">
        <f t="shared" si="34"/>
        <v/>
      </c>
      <c r="C117" s="50">
        <f>IF(D93="","-",+C116+1)</f>
        <v>2035</v>
      </c>
      <c r="D117" s="12">
        <f>IF(F116+SUM(E$99:E116)=D$92,F116,D$92-SUM(E$99:E116))</f>
        <v>10113935.410433136</v>
      </c>
      <c r="E117" s="377">
        <f>IF(+J96&lt;F116,J96,D117)</f>
        <v>389377.36363636365</v>
      </c>
      <c r="F117" s="55">
        <f t="shared" si="39"/>
        <v>9724558.0467967726</v>
      </c>
      <c r="G117" s="55">
        <f t="shared" si="40"/>
        <v>9919246.7286149543</v>
      </c>
      <c r="H117" s="379">
        <f t="shared" si="41"/>
        <v>1624584.8533356679</v>
      </c>
      <c r="I117" s="398">
        <f t="shared" si="42"/>
        <v>1624584.8533356679</v>
      </c>
      <c r="J117" s="54">
        <f t="shared" si="30"/>
        <v>0</v>
      </c>
      <c r="K117" s="54"/>
      <c r="L117" s="129"/>
      <c r="M117" s="54">
        <f t="shared" si="31"/>
        <v>0</v>
      </c>
      <c r="N117" s="129"/>
      <c r="O117" s="54">
        <f t="shared" si="32"/>
        <v>0</v>
      </c>
      <c r="P117" s="54">
        <f t="shared" si="33"/>
        <v>0</v>
      </c>
    </row>
    <row r="118" spans="2:16" ht="12.5">
      <c r="B118" s="7" t="str">
        <f t="shared" si="34"/>
        <v/>
      </c>
      <c r="C118" s="50">
        <f>IF(D93="","-",+C117+1)</f>
        <v>2036</v>
      </c>
      <c r="D118" s="12">
        <f>IF(F117+SUM(E$99:E117)=D$92,F117,D$92-SUM(E$99:E117))</f>
        <v>9724558.0467967726</v>
      </c>
      <c r="E118" s="377">
        <f>IF(+J96&lt;F117,J96,D118)</f>
        <v>389377.36363636365</v>
      </c>
      <c r="F118" s="55">
        <f t="shared" si="39"/>
        <v>9335180.6831604093</v>
      </c>
      <c r="G118" s="55">
        <f t="shared" si="40"/>
        <v>9529869.364978591</v>
      </c>
      <c r="H118" s="379">
        <f t="shared" si="41"/>
        <v>1576097.1154013416</v>
      </c>
      <c r="I118" s="398">
        <f t="shared" si="42"/>
        <v>1576097.1154013416</v>
      </c>
      <c r="J118" s="54">
        <f t="shared" si="30"/>
        <v>0</v>
      </c>
      <c r="K118" s="54"/>
      <c r="L118" s="129"/>
      <c r="M118" s="54">
        <f t="shared" si="31"/>
        <v>0</v>
      </c>
      <c r="N118" s="129"/>
      <c r="O118" s="54">
        <f t="shared" si="32"/>
        <v>0</v>
      </c>
      <c r="P118" s="54">
        <f t="shared" si="33"/>
        <v>0</v>
      </c>
    </row>
    <row r="119" spans="2:16" ht="12.5">
      <c r="B119" s="7" t="str">
        <f t="shared" si="34"/>
        <v/>
      </c>
      <c r="C119" s="50">
        <f>IF(D93="","-",+C118+1)</f>
        <v>2037</v>
      </c>
      <c r="D119" s="12">
        <f>IF(F118+SUM(E$99:E118)=D$92,F118,D$92-SUM(E$99:E118))</f>
        <v>9335180.6831604093</v>
      </c>
      <c r="E119" s="377">
        <f>IF(+J96&lt;F118,J96,D119)</f>
        <v>389377.36363636365</v>
      </c>
      <c r="F119" s="55">
        <f t="shared" si="39"/>
        <v>8945803.319524046</v>
      </c>
      <c r="G119" s="55">
        <f t="shared" si="40"/>
        <v>9140492.0013422277</v>
      </c>
      <c r="H119" s="379">
        <f t="shared" si="41"/>
        <v>1527609.3774670153</v>
      </c>
      <c r="I119" s="398">
        <f t="shared" si="42"/>
        <v>1527609.3774670153</v>
      </c>
      <c r="J119" s="54">
        <f t="shared" si="30"/>
        <v>0</v>
      </c>
      <c r="K119" s="54"/>
      <c r="L119" s="129"/>
      <c r="M119" s="54">
        <f t="shared" si="31"/>
        <v>0</v>
      </c>
      <c r="N119" s="129"/>
      <c r="O119" s="54">
        <f t="shared" si="32"/>
        <v>0</v>
      </c>
      <c r="P119" s="54">
        <f t="shared" si="33"/>
        <v>0</v>
      </c>
    </row>
    <row r="120" spans="2:16" ht="12.5">
      <c r="B120" s="7" t="str">
        <f t="shared" si="34"/>
        <v/>
      </c>
      <c r="C120" s="50">
        <f>IF(D93="","-",+C119+1)</f>
        <v>2038</v>
      </c>
      <c r="D120" s="12">
        <f>IF(F119+SUM(E$99:E119)=D$92,F119,D$92-SUM(E$99:E119))</f>
        <v>8945803.319524046</v>
      </c>
      <c r="E120" s="377">
        <f>IF(+J96&lt;F119,J96,D120)</f>
        <v>389377.36363636365</v>
      </c>
      <c r="F120" s="55">
        <f t="shared" si="39"/>
        <v>8556425.9558876827</v>
      </c>
      <c r="G120" s="55">
        <f t="shared" si="40"/>
        <v>8751114.6377058644</v>
      </c>
      <c r="H120" s="379">
        <f t="shared" si="41"/>
        <v>1479121.639532689</v>
      </c>
      <c r="I120" s="398">
        <f t="shared" si="42"/>
        <v>1479121.639532689</v>
      </c>
      <c r="J120" s="54">
        <f t="shared" si="30"/>
        <v>0</v>
      </c>
      <c r="K120" s="54"/>
      <c r="L120" s="129"/>
      <c r="M120" s="54">
        <f t="shared" si="31"/>
        <v>0</v>
      </c>
      <c r="N120" s="129"/>
      <c r="O120" s="54">
        <f t="shared" si="32"/>
        <v>0</v>
      </c>
      <c r="P120" s="54">
        <f t="shared" si="33"/>
        <v>0</v>
      </c>
    </row>
    <row r="121" spans="2:16" ht="12.5">
      <c r="B121" s="7" t="str">
        <f t="shared" si="34"/>
        <v/>
      </c>
      <c r="C121" s="50">
        <f>IF(D93="","-",+C120+1)</f>
        <v>2039</v>
      </c>
      <c r="D121" s="12">
        <f>IF(F120+SUM(E$99:E120)=D$92,F120,D$92-SUM(E$99:E120))</f>
        <v>8556425.9558876827</v>
      </c>
      <c r="E121" s="377">
        <f>IF(+J96&lt;F120,J96,D121)</f>
        <v>389377.36363636365</v>
      </c>
      <c r="F121" s="55">
        <f t="shared" si="39"/>
        <v>8167048.5922513194</v>
      </c>
      <c r="G121" s="55">
        <f t="shared" si="40"/>
        <v>8361737.2740695011</v>
      </c>
      <c r="H121" s="379">
        <f t="shared" si="41"/>
        <v>1430633.9015983627</v>
      </c>
      <c r="I121" s="398">
        <f t="shared" si="42"/>
        <v>1430633.9015983627</v>
      </c>
      <c r="J121" s="54">
        <f t="shared" si="30"/>
        <v>0</v>
      </c>
      <c r="K121" s="54"/>
      <c r="L121" s="129"/>
      <c r="M121" s="54">
        <f t="shared" si="31"/>
        <v>0</v>
      </c>
      <c r="N121" s="129"/>
      <c r="O121" s="54">
        <f t="shared" si="32"/>
        <v>0</v>
      </c>
      <c r="P121" s="54">
        <f t="shared" si="33"/>
        <v>0</v>
      </c>
    </row>
    <row r="122" spans="2:16" ht="12.5">
      <c r="B122" s="7" t="str">
        <f t="shared" si="34"/>
        <v/>
      </c>
      <c r="C122" s="50">
        <f>IF(D93="","-",+C121+1)</f>
        <v>2040</v>
      </c>
      <c r="D122" s="12">
        <f>IF(F121+SUM(E$99:E121)=D$92,F121,D$92-SUM(E$99:E121))</f>
        <v>8167048.5922513194</v>
      </c>
      <c r="E122" s="377">
        <f>IF(+J96&lt;F121,J96,D122)</f>
        <v>389377.36363636365</v>
      </c>
      <c r="F122" s="55">
        <f t="shared" si="39"/>
        <v>7777671.2286149561</v>
      </c>
      <c r="G122" s="55">
        <f t="shared" si="40"/>
        <v>7972359.9104331378</v>
      </c>
      <c r="H122" s="379">
        <f t="shared" si="41"/>
        <v>1382146.1636640364</v>
      </c>
      <c r="I122" s="398">
        <f t="shared" si="42"/>
        <v>1382146.1636640364</v>
      </c>
      <c r="J122" s="54">
        <f t="shared" si="30"/>
        <v>0</v>
      </c>
      <c r="K122" s="54"/>
      <c r="L122" s="129"/>
      <c r="M122" s="54">
        <f t="shared" si="31"/>
        <v>0</v>
      </c>
      <c r="N122" s="129"/>
      <c r="O122" s="54">
        <f t="shared" si="32"/>
        <v>0</v>
      </c>
      <c r="P122" s="54">
        <f t="shared" si="33"/>
        <v>0</v>
      </c>
    </row>
    <row r="123" spans="2:16" ht="12.5">
      <c r="B123" s="7" t="str">
        <f t="shared" si="34"/>
        <v/>
      </c>
      <c r="C123" s="50">
        <f>IF(D93="","-",+C122+1)</f>
        <v>2041</v>
      </c>
      <c r="D123" s="12">
        <f>IF(F122+SUM(E$99:E122)=D$92,F122,D$92-SUM(E$99:E122))</f>
        <v>7777671.2286149561</v>
      </c>
      <c r="E123" s="377">
        <f>IF(+J96&lt;F122,J96,D123)</f>
        <v>389377.36363636365</v>
      </c>
      <c r="F123" s="55">
        <f t="shared" si="39"/>
        <v>7388293.8649785928</v>
      </c>
      <c r="G123" s="55">
        <f t="shared" si="40"/>
        <v>7582982.5467967745</v>
      </c>
      <c r="H123" s="379">
        <f t="shared" si="41"/>
        <v>1333658.4257297101</v>
      </c>
      <c r="I123" s="398">
        <f t="shared" si="42"/>
        <v>1333658.4257297101</v>
      </c>
      <c r="J123" s="54">
        <f t="shared" si="30"/>
        <v>0</v>
      </c>
      <c r="K123" s="54"/>
      <c r="L123" s="129"/>
      <c r="M123" s="54">
        <f t="shared" si="31"/>
        <v>0</v>
      </c>
      <c r="N123" s="129"/>
      <c r="O123" s="54">
        <f t="shared" si="32"/>
        <v>0</v>
      </c>
      <c r="P123" s="54">
        <f t="shared" si="33"/>
        <v>0</v>
      </c>
    </row>
    <row r="124" spans="2:16" ht="12.5">
      <c r="B124" s="7" t="str">
        <f t="shared" si="34"/>
        <v/>
      </c>
      <c r="C124" s="50">
        <f>IF(D93="","-",+C123+1)</f>
        <v>2042</v>
      </c>
      <c r="D124" s="12">
        <f>IF(F123+SUM(E$99:E123)=D$92,F123,D$92-SUM(E$99:E123))</f>
        <v>7388293.8649785928</v>
      </c>
      <c r="E124" s="377">
        <f>IF(+J96&lt;F123,J96,D124)</f>
        <v>389377.36363636365</v>
      </c>
      <c r="F124" s="55">
        <f t="shared" si="39"/>
        <v>6998916.5013422295</v>
      </c>
      <c r="G124" s="55">
        <f t="shared" si="40"/>
        <v>7193605.1831604112</v>
      </c>
      <c r="H124" s="379">
        <f t="shared" si="41"/>
        <v>1285170.6877953839</v>
      </c>
      <c r="I124" s="398">
        <f t="shared" si="42"/>
        <v>1285170.6877953839</v>
      </c>
      <c r="J124" s="54">
        <f t="shared" si="30"/>
        <v>0</v>
      </c>
      <c r="K124" s="54"/>
      <c r="L124" s="129"/>
      <c r="M124" s="54">
        <f t="shared" si="31"/>
        <v>0</v>
      </c>
      <c r="N124" s="129"/>
      <c r="O124" s="54">
        <f t="shared" si="32"/>
        <v>0</v>
      </c>
      <c r="P124" s="54">
        <f t="shared" si="33"/>
        <v>0</v>
      </c>
    </row>
    <row r="125" spans="2:16" ht="12.5">
      <c r="B125" s="7" t="str">
        <f t="shared" si="34"/>
        <v/>
      </c>
      <c r="C125" s="50">
        <f>IF(D93="","-",+C124+1)</f>
        <v>2043</v>
      </c>
      <c r="D125" s="12">
        <f>IF(F124+SUM(E$99:E124)=D$92,F124,D$92-SUM(E$99:E124))</f>
        <v>6998916.5013422295</v>
      </c>
      <c r="E125" s="377">
        <f>IF(+J96&lt;F124,J96,D125)</f>
        <v>389377.36363636365</v>
      </c>
      <c r="F125" s="55">
        <f t="shared" si="39"/>
        <v>6609539.1377058662</v>
      </c>
      <c r="G125" s="55">
        <f t="shared" si="40"/>
        <v>6804227.8195240479</v>
      </c>
      <c r="H125" s="379">
        <f t="shared" si="41"/>
        <v>1236682.9498610576</v>
      </c>
      <c r="I125" s="398">
        <f t="shared" si="42"/>
        <v>1236682.9498610576</v>
      </c>
      <c r="J125" s="54">
        <f t="shared" si="30"/>
        <v>0</v>
      </c>
      <c r="K125" s="54"/>
      <c r="L125" s="129"/>
      <c r="M125" s="54">
        <f t="shared" si="31"/>
        <v>0</v>
      </c>
      <c r="N125" s="129"/>
      <c r="O125" s="54">
        <f t="shared" si="32"/>
        <v>0</v>
      </c>
      <c r="P125" s="54">
        <f t="shared" si="33"/>
        <v>0</v>
      </c>
    </row>
    <row r="126" spans="2:16" ht="12.5">
      <c r="B126" s="7" t="str">
        <f t="shared" si="34"/>
        <v/>
      </c>
      <c r="C126" s="50">
        <f>IF(D93="","-",+C125+1)</f>
        <v>2044</v>
      </c>
      <c r="D126" s="12">
        <f>IF(F125+SUM(E$99:E125)=D$92,F125,D$92-SUM(E$99:E125))</f>
        <v>6609539.1377058662</v>
      </c>
      <c r="E126" s="377">
        <f>IF(+J96&lt;F125,J96,D126)</f>
        <v>389377.36363636365</v>
      </c>
      <c r="F126" s="55">
        <f t="shared" si="39"/>
        <v>6220161.7740695029</v>
      </c>
      <c r="G126" s="55">
        <f t="shared" si="40"/>
        <v>6414850.4558876846</v>
      </c>
      <c r="H126" s="379">
        <f t="shared" si="41"/>
        <v>1188195.2119267313</v>
      </c>
      <c r="I126" s="398">
        <f t="shared" si="42"/>
        <v>1188195.2119267313</v>
      </c>
      <c r="J126" s="54">
        <f t="shared" si="30"/>
        <v>0</v>
      </c>
      <c r="K126" s="54"/>
      <c r="L126" s="129"/>
      <c r="M126" s="54">
        <f t="shared" si="31"/>
        <v>0</v>
      </c>
      <c r="N126" s="129"/>
      <c r="O126" s="54">
        <f t="shared" si="32"/>
        <v>0</v>
      </c>
      <c r="P126" s="54">
        <f t="shared" si="33"/>
        <v>0</v>
      </c>
    </row>
    <row r="127" spans="2:16" ht="12.5">
      <c r="B127" s="7" t="str">
        <f t="shared" si="34"/>
        <v/>
      </c>
      <c r="C127" s="50">
        <f>IF(D93="","-",+C126+1)</f>
        <v>2045</v>
      </c>
      <c r="D127" s="12">
        <f>IF(F126+SUM(E$99:E126)=D$92,F126,D$92-SUM(E$99:E126))</f>
        <v>6220161.7740695029</v>
      </c>
      <c r="E127" s="377">
        <f>IF(+J96&lt;F126,J96,D127)</f>
        <v>389377.36363636365</v>
      </c>
      <c r="F127" s="55">
        <f t="shared" si="39"/>
        <v>5830784.4104331397</v>
      </c>
      <c r="G127" s="55">
        <f t="shared" si="40"/>
        <v>6025473.0922513213</v>
      </c>
      <c r="H127" s="379">
        <f t="shared" si="41"/>
        <v>1139707.473992405</v>
      </c>
      <c r="I127" s="398">
        <f t="shared" si="42"/>
        <v>1139707.473992405</v>
      </c>
      <c r="J127" s="54">
        <f t="shared" si="30"/>
        <v>0</v>
      </c>
      <c r="K127" s="54"/>
      <c r="L127" s="129"/>
      <c r="M127" s="54">
        <f t="shared" si="31"/>
        <v>0</v>
      </c>
      <c r="N127" s="129"/>
      <c r="O127" s="54">
        <f t="shared" si="32"/>
        <v>0</v>
      </c>
      <c r="P127" s="54">
        <f t="shared" si="33"/>
        <v>0</v>
      </c>
    </row>
    <row r="128" spans="2:16" ht="12.5">
      <c r="B128" s="7" t="str">
        <f t="shared" si="34"/>
        <v/>
      </c>
      <c r="C128" s="50">
        <f>IF(D93="","-",+C127+1)</f>
        <v>2046</v>
      </c>
      <c r="D128" s="12">
        <f>IF(F127+SUM(E$99:E127)=D$92,F127,D$92-SUM(E$99:E127))</f>
        <v>5830784.4104331397</v>
      </c>
      <c r="E128" s="377">
        <f>IF(+J96&lt;F127,J96,D128)</f>
        <v>389377.36363636365</v>
      </c>
      <c r="F128" s="55">
        <f t="shared" si="39"/>
        <v>5441407.0467967764</v>
      </c>
      <c r="G128" s="55">
        <f t="shared" si="40"/>
        <v>5636095.728614958</v>
      </c>
      <c r="H128" s="379">
        <f t="shared" si="41"/>
        <v>1091219.7360580787</v>
      </c>
      <c r="I128" s="398">
        <f t="shared" si="42"/>
        <v>1091219.7360580787</v>
      </c>
      <c r="J128" s="54">
        <f t="shared" si="30"/>
        <v>0</v>
      </c>
      <c r="K128" s="54"/>
      <c r="L128" s="129"/>
      <c r="M128" s="54">
        <f t="shared" si="31"/>
        <v>0</v>
      </c>
      <c r="N128" s="129"/>
      <c r="O128" s="54">
        <f t="shared" si="32"/>
        <v>0</v>
      </c>
      <c r="P128" s="54">
        <f t="shared" si="33"/>
        <v>0</v>
      </c>
    </row>
    <row r="129" spans="2:16" ht="12.5">
      <c r="B129" s="7" t="str">
        <f t="shared" si="34"/>
        <v/>
      </c>
      <c r="C129" s="50">
        <f>IF(D93="","-",+C128+1)</f>
        <v>2047</v>
      </c>
      <c r="D129" s="12">
        <f>IF(F128+SUM(E$99:E128)=D$92,F128,D$92-SUM(E$99:E128))</f>
        <v>5441407.0467967764</v>
      </c>
      <c r="E129" s="377">
        <f>IF(+J96&lt;F128,J96,D129)</f>
        <v>389377.36363636365</v>
      </c>
      <c r="F129" s="55">
        <f t="shared" si="39"/>
        <v>5052029.6831604131</v>
      </c>
      <c r="G129" s="55">
        <f t="shared" si="40"/>
        <v>5246718.3649785947</v>
      </c>
      <c r="H129" s="379">
        <f t="shared" si="41"/>
        <v>1042731.9981237522</v>
      </c>
      <c r="I129" s="398">
        <f t="shared" si="42"/>
        <v>1042731.9981237522</v>
      </c>
      <c r="J129" s="54">
        <f t="shared" si="30"/>
        <v>0</v>
      </c>
      <c r="K129" s="54"/>
      <c r="L129" s="129"/>
      <c r="M129" s="54">
        <f t="shared" si="31"/>
        <v>0</v>
      </c>
      <c r="N129" s="129"/>
      <c r="O129" s="54">
        <f t="shared" si="32"/>
        <v>0</v>
      </c>
      <c r="P129" s="54">
        <f t="shared" si="33"/>
        <v>0</v>
      </c>
    </row>
    <row r="130" spans="2:16" ht="12.5">
      <c r="B130" s="7" t="str">
        <f t="shared" si="34"/>
        <v/>
      </c>
      <c r="C130" s="50">
        <f>IF(D93="","-",+C129+1)</f>
        <v>2048</v>
      </c>
      <c r="D130" s="12">
        <f>IF(F129+SUM(E$99:E129)=D$92,F129,D$92-SUM(E$99:E129))</f>
        <v>5052029.6831604131</v>
      </c>
      <c r="E130" s="377">
        <f>IF(+J96&lt;F129,J96,D130)</f>
        <v>389377.36363636365</v>
      </c>
      <c r="F130" s="55">
        <f t="shared" si="39"/>
        <v>4662652.3195240498</v>
      </c>
      <c r="G130" s="55">
        <f t="shared" si="40"/>
        <v>4857341.0013422314</v>
      </c>
      <c r="H130" s="379">
        <f t="shared" si="41"/>
        <v>994244.2601894259</v>
      </c>
      <c r="I130" s="398">
        <f t="shared" si="42"/>
        <v>994244.2601894259</v>
      </c>
      <c r="J130" s="54">
        <f t="shared" si="30"/>
        <v>0</v>
      </c>
      <c r="K130" s="54"/>
      <c r="L130" s="129"/>
      <c r="M130" s="54">
        <f t="shared" si="31"/>
        <v>0</v>
      </c>
      <c r="N130" s="129"/>
      <c r="O130" s="54">
        <f t="shared" si="32"/>
        <v>0</v>
      </c>
      <c r="P130" s="54">
        <f t="shared" si="33"/>
        <v>0</v>
      </c>
    </row>
    <row r="131" spans="2:16" ht="12.5">
      <c r="B131" s="7" t="str">
        <f t="shared" si="34"/>
        <v/>
      </c>
      <c r="C131" s="50">
        <f>IF(D93="","-",+C130+1)</f>
        <v>2049</v>
      </c>
      <c r="D131" s="12">
        <f>IF(F130+SUM(E$99:E130)=D$92,F130,D$92-SUM(E$99:E130))</f>
        <v>4662652.3195240498</v>
      </c>
      <c r="E131" s="377">
        <f>IF(+J96&lt;F130,J96,D131)</f>
        <v>389377.36363636365</v>
      </c>
      <c r="F131" s="55">
        <f t="shared" si="39"/>
        <v>4273274.9558876865</v>
      </c>
      <c r="G131" s="55">
        <f t="shared" si="40"/>
        <v>4467963.6377058681</v>
      </c>
      <c r="H131" s="379">
        <f t="shared" si="41"/>
        <v>945756.52225509961</v>
      </c>
      <c r="I131" s="398">
        <f t="shared" si="42"/>
        <v>945756.52225509961</v>
      </c>
      <c r="J131" s="54">
        <f t="shared" ref="J131:J154" si="43">+I541-H541</f>
        <v>0</v>
      </c>
      <c r="K131" s="54"/>
      <c r="L131" s="129"/>
      <c r="M131" s="54">
        <f t="shared" ref="M131:M154" si="44">IF(L541&lt;&gt;0,+H541-L541,0)</f>
        <v>0</v>
      </c>
      <c r="N131" s="129"/>
      <c r="O131" s="54">
        <f t="shared" ref="O131:O154" si="45">IF(N541&lt;&gt;0,+I541-N541,0)</f>
        <v>0</v>
      </c>
      <c r="P131" s="54">
        <f t="shared" ref="P131:P154" si="46">+O541-M541</f>
        <v>0</v>
      </c>
    </row>
    <row r="132" spans="2:16" ht="12.5">
      <c r="B132" s="7" t="str">
        <f t="shared" si="34"/>
        <v/>
      </c>
      <c r="C132" s="50">
        <f>IF(D93="","-",+C131+1)</f>
        <v>2050</v>
      </c>
      <c r="D132" s="12">
        <f>IF(F131+SUM(E$99:E131)=D$92,F131,D$92-SUM(E$99:E131))</f>
        <v>4273274.9558876865</v>
      </c>
      <c r="E132" s="377">
        <f>IF(+J96&lt;F131,J96,D132)</f>
        <v>389377.36363636365</v>
      </c>
      <c r="F132" s="55">
        <f t="shared" si="39"/>
        <v>3883897.5922513227</v>
      </c>
      <c r="G132" s="55">
        <f t="shared" si="40"/>
        <v>4078586.2740695048</v>
      </c>
      <c r="H132" s="379">
        <f t="shared" si="41"/>
        <v>897268.78432077332</v>
      </c>
      <c r="I132" s="398">
        <f t="shared" si="42"/>
        <v>897268.78432077332</v>
      </c>
      <c r="J132" s="54">
        <f t="shared" si="43"/>
        <v>0</v>
      </c>
      <c r="K132" s="54"/>
      <c r="L132" s="129"/>
      <c r="M132" s="54">
        <f t="shared" si="44"/>
        <v>0</v>
      </c>
      <c r="N132" s="129"/>
      <c r="O132" s="54">
        <f t="shared" si="45"/>
        <v>0</v>
      </c>
      <c r="P132" s="54">
        <f t="shared" si="46"/>
        <v>0</v>
      </c>
    </row>
    <row r="133" spans="2:16" ht="12.5">
      <c r="B133" s="7" t="str">
        <f t="shared" si="34"/>
        <v/>
      </c>
      <c r="C133" s="50">
        <f>IF(D93="","-",+C132+1)</f>
        <v>2051</v>
      </c>
      <c r="D133" s="12">
        <f>IF(F132+SUM(E$99:E132)=D$92,F132,D$92-SUM(E$99:E132))</f>
        <v>3883897.5922513227</v>
      </c>
      <c r="E133" s="377">
        <f>IF(+J96&lt;F132,J96,D133)</f>
        <v>389377.36363636365</v>
      </c>
      <c r="F133" s="55">
        <f t="shared" si="39"/>
        <v>3494520.2286149589</v>
      </c>
      <c r="G133" s="55">
        <f t="shared" si="40"/>
        <v>3689208.9104331406</v>
      </c>
      <c r="H133" s="379">
        <f t="shared" si="41"/>
        <v>848781.0463864468</v>
      </c>
      <c r="I133" s="398">
        <f t="shared" si="42"/>
        <v>848781.0463864468</v>
      </c>
      <c r="J133" s="54">
        <f t="shared" si="43"/>
        <v>0</v>
      </c>
      <c r="K133" s="54"/>
      <c r="L133" s="129"/>
      <c r="M133" s="54">
        <f t="shared" si="44"/>
        <v>0</v>
      </c>
      <c r="N133" s="129"/>
      <c r="O133" s="54">
        <f t="shared" si="45"/>
        <v>0</v>
      </c>
      <c r="P133" s="54">
        <f t="shared" si="46"/>
        <v>0</v>
      </c>
    </row>
    <row r="134" spans="2:16" ht="12.5">
      <c r="B134" s="7" t="str">
        <f t="shared" si="34"/>
        <v/>
      </c>
      <c r="C134" s="50">
        <f>IF(D93="","-",+C133+1)</f>
        <v>2052</v>
      </c>
      <c r="D134" s="12">
        <f>IF(F133+SUM(E$99:E133)=D$92,F133,D$92-SUM(E$99:E133))</f>
        <v>3494520.2286149589</v>
      </c>
      <c r="E134" s="377">
        <f>IF(+J96&lt;F133,J96,D134)</f>
        <v>389377.36363636365</v>
      </c>
      <c r="F134" s="55">
        <f t="shared" si="39"/>
        <v>3105142.8649785952</v>
      </c>
      <c r="G134" s="55">
        <f t="shared" si="40"/>
        <v>3299831.5467967773</v>
      </c>
      <c r="H134" s="379">
        <f t="shared" si="41"/>
        <v>800293.30845212052</v>
      </c>
      <c r="I134" s="398">
        <f t="shared" si="42"/>
        <v>800293.30845212052</v>
      </c>
      <c r="J134" s="54">
        <f t="shared" si="43"/>
        <v>0</v>
      </c>
      <c r="K134" s="54"/>
      <c r="L134" s="129"/>
      <c r="M134" s="54">
        <f t="shared" si="44"/>
        <v>0</v>
      </c>
      <c r="N134" s="129"/>
      <c r="O134" s="54">
        <f t="shared" si="45"/>
        <v>0</v>
      </c>
      <c r="P134" s="54">
        <f t="shared" si="46"/>
        <v>0</v>
      </c>
    </row>
    <row r="135" spans="2:16" ht="12.5">
      <c r="B135" s="7" t="str">
        <f t="shared" si="34"/>
        <v/>
      </c>
      <c r="C135" s="50">
        <f>IF(D93="","-",+C134+1)</f>
        <v>2053</v>
      </c>
      <c r="D135" s="12">
        <f>IF(F134+SUM(E$99:E134)=D$92,F134,D$92-SUM(E$99:E134))</f>
        <v>3105142.8649785952</v>
      </c>
      <c r="E135" s="377">
        <f>IF(+J96&lt;F134,J96,D135)</f>
        <v>389377.36363636365</v>
      </c>
      <c r="F135" s="55">
        <f t="shared" si="39"/>
        <v>2715765.5013422314</v>
      </c>
      <c r="G135" s="55">
        <f t="shared" si="40"/>
        <v>2910454.1831604131</v>
      </c>
      <c r="H135" s="379">
        <f t="shared" si="41"/>
        <v>751805.57051779411</v>
      </c>
      <c r="I135" s="398">
        <f t="shared" si="42"/>
        <v>751805.57051779411</v>
      </c>
      <c r="J135" s="54">
        <f t="shared" si="43"/>
        <v>0</v>
      </c>
      <c r="K135" s="54"/>
      <c r="L135" s="129"/>
      <c r="M135" s="54">
        <f t="shared" si="44"/>
        <v>0</v>
      </c>
      <c r="N135" s="129"/>
      <c r="O135" s="54">
        <f t="shared" si="45"/>
        <v>0</v>
      </c>
      <c r="P135" s="54">
        <f t="shared" si="46"/>
        <v>0</v>
      </c>
    </row>
    <row r="136" spans="2:16" ht="12.5">
      <c r="B136" s="7" t="str">
        <f t="shared" si="34"/>
        <v/>
      </c>
      <c r="C136" s="50">
        <f>IF(D93="","-",+C135+1)</f>
        <v>2054</v>
      </c>
      <c r="D136" s="12">
        <f>IF(F135+SUM(E$99:E135)=D$92,F135,D$92-SUM(E$99:E135))</f>
        <v>2715765.5013422314</v>
      </c>
      <c r="E136" s="377">
        <f>IF(+J96&lt;F135,J96,D136)</f>
        <v>389377.36363636365</v>
      </c>
      <c r="F136" s="55">
        <f t="shared" si="39"/>
        <v>2326388.1377058676</v>
      </c>
      <c r="G136" s="55">
        <f t="shared" si="40"/>
        <v>2521076.8195240498</v>
      </c>
      <c r="H136" s="379">
        <f t="shared" si="41"/>
        <v>703317.83258346783</v>
      </c>
      <c r="I136" s="398">
        <f t="shared" si="42"/>
        <v>703317.83258346783</v>
      </c>
      <c r="J136" s="54">
        <f t="shared" si="43"/>
        <v>0</v>
      </c>
      <c r="K136" s="54"/>
      <c r="L136" s="129"/>
      <c r="M136" s="54">
        <f t="shared" si="44"/>
        <v>0</v>
      </c>
      <c r="N136" s="129"/>
      <c r="O136" s="54">
        <f t="shared" si="45"/>
        <v>0</v>
      </c>
      <c r="P136" s="54">
        <f t="shared" si="46"/>
        <v>0</v>
      </c>
    </row>
    <row r="137" spans="2:16" ht="12.5">
      <c r="B137" s="7" t="str">
        <f t="shared" si="34"/>
        <v/>
      </c>
      <c r="C137" s="50">
        <f>IF(D93="","-",+C136+1)</f>
        <v>2055</v>
      </c>
      <c r="D137" s="12">
        <f>IF(F136+SUM(E$99:E136)=D$92,F136,D$92-SUM(E$99:E136))</f>
        <v>2326388.1377058676</v>
      </c>
      <c r="E137" s="377">
        <f>IF(+J96&lt;F136,J96,D137)</f>
        <v>389377.36363636365</v>
      </c>
      <c r="F137" s="55">
        <f t="shared" si="39"/>
        <v>1937010.7740695039</v>
      </c>
      <c r="G137" s="55">
        <f t="shared" si="40"/>
        <v>2131699.4558876855</v>
      </c>
      <c r="H137" s="379">
        <f t="shared" si="41"/>
        <v>654830.09464914142</v>
      </c>
      <c r="I137" s="398">
        <f t="shared" si="42"/>
        <v>654830.09464914142</v>
      </c>
      <c r="J137" s="54">
        <f t="shared" si="43"/>
        <v>0</v>
      </c>
      <c r="K137" s="54"/>
      <c r="L137" s="129"/>
      <c r="M137" s="54">
        <f t="shared" si="44"/>
        <v>0</v>
      </c>
      <c r="N137" s="129"/>
      <c r="O137" s="54">
        <f t="shared" si="45"/>
        <v>0</v>
      </c>
      <c r="P137" s="54">
        <f t="shared" si="46"/>
        <v>0</v>
      </c>
    </row>
    <row r="138" spans="2:16" ht="12.5">
      <c r="B138" s="7" t="str">
        <f t="shared" si="34"/>
        <v/>
      </c>
      <c r="C138" s="50">
        <f>IF(D93="","-",+C137+1)</f>
        <v>2056</v>
      </c>
      <c r="D138" s="12">
        <f>IF(F137+SUM(E$99:E137)=D$92,F137,D$92-SUM(E$99:E137))</f>
        <v>1937010.7740695039</v>
      </c>
      <c r="E138" s="377">
        <f>IF(+J96&lt;F137,J96,D138)</f>
        <v>389377.36363636365</v>
      </c>
      <c r="F138" s="55">
        <f t="shared" si="39"/>
        <v>1547633.4104331401</v>
      </c>
      <c r="G138" s="55">
        <f t="shared" si="40"/>
        <v>1742322.092251322</v>
      </c>
      <c r="H138" s="379">
        <f t="shared" si="41"/>
        <v>606342.35671481502</v>
      </c>
      <c r="I138" s="398">
        <f t="shared" si="42"/>
        <v>606342.35671481502</v>
      </c>
      <c r="J138" s="54">
        <f t="shared" si="43"/>
        <v>0</v>
      </c>
      <c r="K138" s="54"/>
      <c r="L138" s="129"/>
      <c r="M138" s="54">
        <f t="shared" si="44"/>
        <v>0</v>
      </c>
      <c r="N138" s="129"/>
      <c r="O138" s="54">
        <f t="shared" si="45"/>
        <v>0</v>
      </c>
      <c r="P138" s="54">
        <f t="shared" si="46"/>
        <v>0</v>
      </c>
    </row>
    <row r="139" spans="2:16" ht="12.5">
      <c r="B139" s="7" t="str">
        <f t="shared" si="34"/>
        <v/>
      </c>
      <c r="C139" s="50">
        <f>IF(D93="","-",+C138+1)</f>
        <v>2057</v>
      </c>
      <c r="D139" s="12">
        <f>IF(F138+SUM(E$99:E138)=D$92,F138,D$92-SUM(E$99:E138))</f>
        <v>1547633.4104331401</v>
      </c>
      <c r="E139" s="377">
        <f>IF(+J96&lt;F138,J96,D139)</f>
        <v>389377.36363636365</v>
      </c>
      <c r="F139" s="55">
        <f t="shared" si="39"/>
        <v>1158256.0467967764</v>
      </c>
      <c r="G139" s="55">
        <f t="shared" si="40"/>
        <v>1352944.7286149582</v>
      </c>
      <c r="H139" s="379">
        <f t="shared" si="41"/>
        <v>557854.61878048861</v>
      </c>
      <c r="I139" s="398">
        <f t="shared" si="42"/>
        <v>557854.61878048861</v>
      </c>
      <c r="J139" s="54">
        <f t="shared" si="43"/>
        <v>0</v>
      </c>
      <c r="K139" s="54"/>
      <c r="L139" s="129"/>
      <c r="M139" s="54">
        <f t="shared" si="44"/>
        <v>0</v>
      </c>
      <c r="N139" s="129"/>
      <c r="O139" s="54">
        <f t="shared" si="45"/>
        <v>0</v>
      </c>
      <c r="P139" s="54">
        <f t="shared" si="46"/>
        <v>0</v>
      </c>
    </row>
    <row r="140" spans="2:16" ht="12.5">
      <c r="B140" s="7" t="str">
        <f t="shared" si="34"/>
        <v/>
      </c>
      <c r="C140" s="50">
        <f>IF(D93="","-",+C139+1)</f>
        <v>2058</v>
      </c>
      <c r="D140" s="12">
        <f>IF(F139+SUM(E$99:E139)=D$92,F139,D$92-SUM(E$99:E139))</f>
        <v>1158256.0467967764</v>
      </c>
      <c r="E140" s="377">
        <f>IF(+J96&lt;F139,J96,D140)</f>
        <v>389377.36363636365</v>
      </c>
      <c r="F140" s="55">
        <f t="shared" si="39"/>
        <v>768878.68316041271</v>
      </c>
      <c r="G140" s="55">
        <f t="shared" si="40"/>
        <v>963567.36497859447</v>
      </c>
      <c r="H140" s="379">
        <f t="shared" si="41"/>
        <v>509366.88084616233</v>
      </c>
      <c r="I140" s="398">
        <f t="shared" si="42"/>
        <v>509366.88084616233</v>
      </c>
      <c r="J140" s="54">
        <f t="shared" si="43"/>
        <v>0</v>
      </c>
      <c r="K140" s="54"/>
      <c r="L140" s="129"/>
      <c r="M140" s="54">
        <f t="shared" si="44"/>
        <v>0</v>
      </c>
      <c r="N140" s="129"/>
      <c r="O140" s="54">
        <f t="shared" si="45"/>
        <v>0</v>
      </c>
      <c r="P140" s="54">
        <f t="shared" si="46"/>
        <v>0</v>
      </c>
    </row>
    <row r="141" spans="2:16" ht="12.5">
      <c r="B141" s="7" t="str">
        <f t="shared" si="34"/>
        <v/>
      </c>
      <c r="C141" s="50">
        <f>IF(D93="","-",+C140+1)</f>
        <v>2059</v>
      </c>
      <c r="D141" s="12">
        <f>IF(F140+SUM(E$99:E140)=D$92,F140,D$92-SUM(E$99:E140))</f>
        <v>768878.68316041271</v>
      </c>
      <c r="E141" s="377">
        <f>IF(+J96&lt;F140,J96,D141)</f>
        <v>389377.36363636365</v>
      </c>
      <c r="F141" s="55">
        <f t="shared" si="39"/>
        <v>379501.31952404906</v>
      </c>
      <c r="G141" s="55">
        <f t="shared" si="40"/>
        <v>574190.00134223094</v>
      </c>
      <c r="H141" s="379">
        <f t="shared" si="41"/>
        <v>460879.14291183598</v>
      </c>
      <c r="I141" s="398">
        <f t="shared" si="42"/>
        <v>460879.14291183598</v>
      </c>
      <c r="J141" s="54">
        <f t="shared" si="43"/>
        <v>0</v>
      </c>
      <c r="K141" s="54"/>
      <c r="L141" s="129"/>
      <c r="M141" s="54">
        <f t="shared" si="44"/>
        <v>0</v>
      </c>
      <c r="N141" s="129"/>
      <c r="O141" s="54">
        <f t="shared" si="45"/>
        <v>0</v>
      </c>
      <c r="P141" s="54">
        <f t="shared" si="46"/>
        <v>0</v>
      </c>
    </row>
    <row r="142" spans="2:16" ht="12.5">
      <c r="B142" s="7" t="str">
        <f t="shared" si="34"/>
        <v/>
      </c>
      <c r="C142" s="50">
        <f>IF(D93="","-",+C141+1)</f>
        <v>2060</v>
      </c>
      <c r="D142" s="12">
        <f>IF(F141+SUM(E$99:E141)=D$92,F141,D$92-SUM(E$99:E141))</f>
        <v>379501.31952404906</v>
      </c>
      <c r="E142" s="377">
        <f>IF(+J96&lt;F141,J96,D142)</f>
        <v>379501.31952404906</v>
      </c>
      <c r="F142" s="55">
        <f t="shared" si="39"/>
        <v>0</v>
      </c>
      <c r="G142" s="55">
        <f t="shared" si="40"/>
        <v>189750.65976202453</v>
      </c>
      <c r="H142" s="379">
        <f t="shared" si="41"/>
        <v>403130.27467820363</v>
      </c>
      <c r="I142" s="398">
        <f t="shared" si="42"/>
        <v>403130.27467820363</v>
      </c>
      <c r="J142" s="54">
        <f t="shared" si="43"/>
        <v>0</v>
      </c>
      <c r="K142" s="54"/>
      <c r="L142" s="129"/>
      <c r="M142" s="54">
        <f t="shared" si="44"/>
        <v>0</v>
      </c>
      <c r="N142" s="129"/>
      <c r="O142" s="54">
        <f t="shared" si="45"/>
        <v>0</v>
      </c>
      <c r="P142" s="54">
        <f t="shared" si="46"/>
        <v>0</v>
      </c>
    </row>
    <row r="143" spans="2:16" ht="12.5">
      <c r="B143" s="7" t="str">
        <f t="shared" si="34"/>
        <v/>
      </c>
      <c r="C143" s="50">
        <f>IF(D93="","-",+C142+1)</f>
        <v>2061</v>
      </c>
      <c r="D143" s="12">
        <f>IF(F142+SUM(E$99:E142)=D$92,F142,D$92-SUM(E$99:E142))</f>
        <v>0</v>
      </c>
      <c r="E143" s="377">
        <f>IF(+J96&lt;F142,J96,D143)</f>
        <v>0</v>
      </c>
      <c r="F143" s="55">
        <f t="shared" si="39"/>
        <v>0</v>
      </c>
      <c r="G143" s="55">
        <f t="shared" si="40"/>
        <v>0</v>
      </c>
      <c r="H143" s="379">
        <f t="shared" si="41"/>
        <v>0</v>
      </c>
      <c r="I143" s="398">
        <f t="shared" si="42"/>
        <v>0</v>
      </c>
      <c r="J143" s="54">
        <f t="shared" si="43"/>
        <v>0</v>
      </c>
      <c r="K143" s="54"/>
      <c r="L143" s="129"/>
      <c r="M143" s="54">
        <f t="shared" si="44"/>
        <v>0</v>
      </c>
      <c r="N143" s="129"/>
      <c r="O143" s="54">
        <f t="shared" si="45"/>
        <v>0</v>
      </c>
      <c r="P143" s="54">
        <f t="shared" si="46"/>
        <v>0</v>
      </c>
    </row>
    <row r="144" spans="2:16" ht="12.5">
      <c r="B144" s="7" t="str">
        <f t="shared" si="34"/>
        <v/>
      </c>
      <c r="C144" s="50">
        <f>IF(D93="","-",+C143+1)</f>
        <v>2062</v>
      </c>
      <c r="D144" s="12">
        <f>IF(F143+SUM(E$99:E143)=D$92,F143,D$92-SUM(E$99:E143))</f>
        <v>0</v>
      </c>
      <c r="E144" s="377">
        <f>IF(+J96&lt;F143,J96,D144)</f>
        <v>0</v>
      </c>
      <c r="F144" s="55">
        <f t="shared" si="39"/>
        <v>0</v>
      </c>
      <c r="G144" s="55">
        <f t="shared" si="40"/>
        <v>0</v>
      </c>
      <c r="H144" s="379">
        <f t="shared" si="41"/>
        <v>0</v>
      </c>
      <c r="I144" s="398">
        <f t="shared" si="42"/>
        <v>0</v>
      </c>
      <c r="J144" s="54">
        <f t="shared" si="43"/>
        <v>0</v>
      </c>
      <c r="K144" s="54"/>
      <c r="L144" s="129"/>
      <c r="M144" s="54">
        <f t="shared" si="44"/>
        <v>0</v>
      </c>
      <c r="N144" s="129"/>
      <c r="O144" s="54">
        <f t="shared" si="45"/>
        <v>0</v>
      </c>
      <c r="P144" s="54">
        <f t="shared" si="46"/>
        <v>0</v>
      </c>
    </row>
    <row r="145" spans="2:16" ht="12.5">
      <c r="B145" s="7" t="str">
        <f t="shared" si="34"/>
        <v/>
      </c>
      <c r="C145" s="50">
        <f>IF(D93="","-",+C144+1)</f>
        <v>2063</v>
      </c>
      <c r="D145" s="12">
        <f>IF(F144+SUM(E$99:E144)=D$92,F144,D$92-SUM(E$99:E144))</f>
        <v>0</v>
      </c>
      <c r="E145" s="377">
        <f>IF(+J96&lt;F144,J96,D145)</f>
        <v>0</v>
      </c>
      <c r="F145" s="55">
        <f t="shared" si="39"/>
        <v>0</v>
      </c>
      <c r="G145" s="55">
        <f t="shared" si="40"/>
        <v>0</v>
      </c>
      <c r="H145" s="379">
        <f t="shared" si="41"/>
        <v>0</v>
      </c>
      <c r="I145" s="398">
        <f t="shared" si="42"/>
        <v>0</v>
      </c>
      <c r="J145" s="54">
        <f t="shared" si="43"/>
        <v>0</v>
      </c>
      <c r="K145" s="54"/>
      <c r="L145" s="129"/>
      <c r="M145" s="54">
        <f t="shared" si="44"/>
        <v>0</v>
      </c>
      <c r="N145" s="129"/>
      <c r="O145" s="54">
        <f t="shared" si="45"/>
        <v>0</v>
      </c>
      <c r="P145" s="54">
        <f t="shared" si="46"/>
        <v>0</v>
      </c>
    </row>
    <row r="146" spans="2:16" ht="12.5">
      <c r="B146" s="7" t="str">
        <f t="shared" si="34"/>
        <v/>
      </c>
      <c r="C146" s="50">
        <f>IF(D93="","-",+C145+1)</f>
        <v>2064</v>
      </c>
      <c r="D146" s="12">
        <f>IF(F145+SUM(E$99:E145)=D$92,F145,D$92-SUM(E$99:E145))</f>
        <v>0</v>
      </c>
      <c r="E146" s="377">
        <f>IF(+J96&lt;F145,J96,D146)</f>
        <v>0</v>
      </c>
      <c r="F146" s="55">
        <f t="shared" si="39"/>
        <v>0</v>
      </c>
      <c r="G146" s="55">
        <f t="shared" si="40"/>
        <v>0</v>
      </c>
      <c r="H146" s="379">
        <f t="shared" si="41"/>
        <v>0</v>
      </c>
      <c r="I146" s="398">
        <f t="shared" si="42"/>
        <v>0</v>
      </c>
      <c r="J146" s="54">
        <f t="shared" si="43"/>
        <v>0</v>
      </c>
      <c r="K146" s="54"/>
      <c r="L146" s="129"/>
      <c r="M146" s="54">
        <f t="shared" si="44"/>
        <v>0</v>
      </c>
      <c r="N146" s="129"/>
      <c r="O146" s="54">
        <f t="shared" si="45"/>
        <v>0</v>
      </c>
      <c r="P146" s="54">
        <f t="shared" si="46"/>
        <v>0</v>
      </c>
    </row>
    <row r="147" spans="2:16" ht="12.5">
      <c r="B147" s="7" t="str">
        <f t="shared" si="34"/>
        <v/>
      </c>
      <c r="C147" s="50">
        <f>IF(D93="","-",+C146+1)</f>
        <v>2065</v>
      </c>
      <c r="D147" s="12">
        <f>IF(F146+SUM(E$99:E146)=D$92,F146,D$92-SUM(E$99:E146))</f>
        <v>0</v>
      </c>
      <c r="E147" s="377">
        <f>IF(+J96&lt;F146,J96,D147)</f>
        <v>0</v>
      </c>
      <c r="F147" s="55">
        <f t="shared" si="39"/>
        <v>0</v>
      </c>
      <c r="G147" s="55">
        <f t="shared" si="40"/>
        <v>0</v>
      </c>
      <c r="H147" s="379">
        <f t="shared" si="41"/>
        <v>0</v>
      </c>
      <c r="I147" s="398">
        <f t="shared" si="42"/>
        <v>0</v>
      </c>
      <c r="J147" s="54">
        <f t="shared" si="43"/>
        <v>0</v>
      </c>
      <c r="K147" s="54"/>
      <c r="L147" s="129"/>
      <c r="M147" s="54">
        <f t="shared" si="44"/>
        <v>0</v>
      </c>
      <c r="N147" s="129"/>
      <c r="O147" s="54">
        <f t="shared" si="45"/>
        <v>0</v>
      </c>
      <c r="P147" s="54">
        <f t="shared" si="46"/>
        <v>0</v>
      </c>
    </row>
    <row r="148" spans="2:16" ht="12.5">
      <c r="B148" s="7" t="str">
        <f t="shared" si="34"/>
        <v/>
      </c>
      <c r="C148" s="50">
        <f>IF(D93="","-",+C147+1)</f>
        <v>2066</v>
      </c>
      <c r="D148" s="12">
        <f>IF(F147+SUM(E$99:E147)=D$92,F147,D$92-SUM(E$99:E147))</f>
        <v>0</v>
      </c>
      <c r="E148" s="377">
        <f>IF(+J96&lt;F147,J96,D148)</f>
        <v>0</v>
      </c>
      <c r="F148" s="55">
        <f t="shared" si="39"/>
        <v>0</v>
      </c>
      <c r="G148" s="55">
        <f t="shared" si="40"/>
        <v>0</v>
      </c>
      <c r="H148" s="379">
        <f t="shared" si="41"/>
        <v>0</v>
      </c>
      <c r="I148" s="398">
        <f t="shared" si="42"/>
        <v>0</v>
      </c>
      <c r="J148" s="54">
        <f t="shared" si="43"/>
        <v>0</v>
      </c>
      <c r="K148" s="54"/>
      <c r="L148" s="129"/>
      <c r="M148" s="54">
        <f t="shared" si="44"/>
        <v>0</v>
      </c>
      <c r="N148" s="129"/>
      <c r="O148" s="54">
        <f t="shared" si="45"/>
        <v>0</v>
      </c>
      <c r="P148" s="54">
        <f t="shared" si="46"/>
        <v>0</v>
      </c>
    </row>
    <row r="149" spans="2:16" ht="12.5">
      <c r="B149" s="7" t="str">
        <f t="shared" si="34"/>
        <v/>
      </c>
      <c r="C149" s="50">
        <f>IF(D93="","-",+C148+1)</f>
        <v>2067</v>
      </c>
      <c r="D149" s="12">
        <f>IF(F148+SUM(E$99:E148)=D$92,F148,D$92-SUM(E$99:E148))</f>
        <v>0</v>
      </c>
      <c r="E149" s="377">
        <f>IF(+J96&lt;F148,J96,D149)</f>
        <v>0</v>
      </c>
      <c r="F149" s="55">
        <f t="shared" si="39"/>
        <v>0</v>
      </c>
      <c r="G149" s="55">
        <f t="shared" si="40"/>
        <v>0</v>
      </c>
      <c r="H149" s="379">
        <f t="shared" si="41"/>
        <v>0</v>
      </c>
      <c r="I149" s="398">
        <f t="shared" si="42"/>
        <v>0</v>
      </c>
      <c r="J149" s="54">
        <f t="shared" si="43"/>
        <v>0</v>
      </c>
      <c r="K149" s="54"/>
      <c r="L149" s="129"/>
      <c r="M149" s="54">
        <f t="shared" si="44"/>
        <v>0</v>
      </c>
      <c r="N149" s="129"/>
      <c r="O149" s="54">
        <f t="shared" si="45"/>
        <v>0</v>
      </c>
      <c r="P149" s="54">
        <f t="shared" si="46"/>
        <v>0</v>
      </c>
    </row>
    <row r="150" spans="2:16" ht="12.5">
      <c r="B150" s="7" t="str">
        <f t="shared" si="34"/>
        <v/>
      </c>
      <c r="C150" s="50">
        <f>IF(D93="","-",+C149+1)</f>
        <v>2068</v>
      </c>
      <c r="D150" s="12">
        <f>IF(F149+SUM(E$99:E149)=D$92,F149,D$92-SUM(E$99:E149))</f>
        <v>0</v>
      </c>
      <c r="E150" s="377">
        <f>IF(+J96&lt;F149,J96,D150)</f>
        <v>0</v>
      </c>
      <c r="F150" s="55">
        <f t="shared" si="39"/>
        <v>0</v>
      </c>
      <c r="G150" s="55">
        <f t="shared" si="40"/>
        <v>0</v>
      </c>
      <c r="H150" s="379">
        <f t="shared" si="41"/>
        <v>0</v>
      </c>
      <c r="I150" s="398">
        <f t="shared" si="42"/>
        <v>0</v>
      </c>
      <c r="J150" s="54">
        <f t="shared" si="43"/>
        <v>0</v>
      </c>
      <c r="K150" s="54"/>
      <c r="L150" s="129"/>
      <c r="M150" s="54">
        <f t="shared" si="44"/>
        <v>0</v>
      </c>
      <c r="N150" s="129"/>
      <c r="O150" s="54">
        <f t="shared" si="45"/>
        <v>0</v>
      </c>
      <c r="P150" s="54">
        <f t="shared" si="46"/>
        <v>0</v>
      </c>
    </row>
    <row r="151" spans="2:16" ht="12.5">
      <c r="B151" s="7" t="str">
        <f t="shared" si="34"/>
        <v/>
      </c>
      <c r="C151" s="50">
        <f>IF(D93="","-",+C150+1)</f>
        <v>2069</v>
      </c>
      <c r="D151" s="12">
        <f>IF(F150+SUM(E$99:E150)=D$92,F150,D$92-SUM(E$99:E150))</f>
        <v>0</v>
      </c>
      <c r="E151" s="377">
        <f>IF(+J96&lt;F150,J96,D151)</f>
        <v>0</v>
      </c>
      <c r="F151" s="55">
        <f t="shared" si="39"/>
        <v>0</v>
      </c>
      <c r="G151" s="55">
        <f t="shared" si="40"/>
        <v>0</v>
      </c>
      <c r="H151" s="379">
        <f t="shared" si="41"/>
        <v>0</v>
      </c>
      <c r="I151" s="398">
        <f t="shared" si="42"/>
        <v>0</v>
      </c>
      <c r="J151" s="54">
        <f t="shared" si="43"/>
        <v>0</v>
      </c>
      <c r="K151" s="54"/>
      <c r="L151" s="129"/>
      <c r="M151" s="54">
        <f t="shared" si="44"/>
        <v>0</v>
      </c>
      <c r="N151" s="129"/>
      <c r="O151" s="54">
        <f t="shared" si="45"/>
        <v>0</v>
      </c>
      <c r="P151" s="54">
        <f t="shared" si="46"/>
        <v>0</v>
      </c>
    </row>
    <row r="152" spans="2:16" ht="12.5">
      <c r="B152" s="7" t="str">
        <f t="shared" si="34"/>
        <v/>
      </c>
      <c r="C152" s="50">
        <f>IF(D93="","-",+C151+1)</f>
        <v>2070</v>
      </c>
      <c r="D152" s="12">
        <f>IF(F151+SUM(E$99:E151)=D$92,F151,D$92-SUM(E$99:E151))</f>
        <v>0</v>
      </c>
      <c r="E152" s="377">
        <f>IF(+J96&lt;F151,J96,D152)</f>
        <v>0</v>
      </c>
      <c r="F152" s="55">
        <f t="shared" si="39"/>
        <v>0</v>
      </c>
      <c r="G152" s="55">
        <f t="shared" si="40"/>
        <v>0</v>
      </c>
      <c r="H152" s="379">
        <f t="shared" si="41"/>
        <v>0</v>
      </c>
      <c r="I152" s="398">
        <f t="shared" si="42"/>
        <v>0</v>
      </c>
      <c r="J152" s="54">
        <f t="shared" si="43"/>
        <v>0</v>
      </c>
      <c r="K152" s="54"/>
      <c r="L152" s="129"/>
      <c r="M152" s="54">
        <f t="shared" si="44"/>
        <v>0</v>
      </c>
      <c r="N152" s="129"/>
      <c r="O152" s="54">
        <f t="shared" si="45"/>
        <v>0</v>
      </c>
      <c r="P152" s="54">
        <f t="shared" si="46"/>
        <v>0</v>
      </c>
    </row>
    <row r="153" spans="2:16" ht="12.5">
      <c r="B153" s="7" t="str">
        <f t="shared" si="34"/>
        <v/>
      </c>
      <c r="C153" s="50">
        <f>IF(D93="","-",+C152+1)</f>
        <v>2071</v>
      </c>
      <c r="D153" s="12">
        <f>IF(F152+SUM(E$99:E152)=D$92,F152,D$92-SUM(E$99:E152))</f>
        <v>0</v>
      </c>
      <c r="E153" s="377">
        <f>IF(+J96&lt;F152,J96,D153)</f>
        <v>0</v>
      </c>
      <c r="F153" s="55">
        <f t="shared" si="39"/>
        <v>0</v>
      </c>
      <c r="G153" s="55">
        <f t="shared" si="40"/>
        <v>0</v>
      </c>
      <c r="H153" s="379">
        <f t="shared" si="41"/>
        <v>0</v>
      </c>
      <c r="I153" s="398">
        <f t="shared" si="42"/>
        <v>0</v>
      </c>
      <c r="J153" s="54">
        <f t="shared" si="43"/>
        <v>0</v>
      </c>
      <c r="K153" s="54"/>
      <c r="L153" s="129"/>
      <c r="M153" s="54">
        <f t="shared" si="44"/>
        <v>0</v>
      </c>
      <c r="N153" s="129"/>
      <c r="O153" s="54">
        <f t="shared" si="45"/>
        <v>0</v>
      </c>
      <c r="P153" s="54">
        <f t="shared" si="46"/>
        <v>0</v>
      </c>
    </row>
    <row r="154" spans="2:16" ht="13" thickBot="1">
      <c r="B154" s="7" t="str">
        <f t="shared" si="34"/>
        <v/>
      </c>
      <c r="C154" s="59">
        <f>IF(D93="","-",+C153+1)</f>
        <v>2072</v>
      </c>
      <c r="D154" s="84">
        <f>IF(F153+SUM(E$99:E153)=D$92,F153,D$92-SUM(E$99:E153))</f>
        <v>0</v>
      </c>
      <c r="E154" s="380">
        <f>IF(+J96&lt;F153,J96,D154)</f>
        <v>0</v>
      </c>
      <c r="F154" s="60">
        <f t="shared" si="39"/>
        <v>0</v>
      </c>
      <c r="G154" s="60">
        <f t="shared" si="40"/>
        <v>0</v>
      </c>
      <c r="H154" s="381">
        <f t="shared" si="41"/>
        <v>0</v>
      </c>
      <c r="I154" s="399">
        <f t="shared" si="42"/>
        <v>0</v>
      </c>
      <c r="J154" s="64">
        <f t="shared" si="43"/>
        <v>0</v>
      </c>
      <c r="K154" s="54"/>
      <c r="L154" s="130"/>
      <c r="M154" s="64">
        <f t="shared" si="44"/>
        <v>0</v>
      </c>
      <c r="N154" s="130"/>
      <c r="O154" s="64">
        <f t="shared" si="45"/>
        <v>0</v>
      </c>
      <c r="P154" s="64">
        <f t="shared" si="46"/>
        <v>0</v>
      </c>
    </row>
    <row r="155" spans="2:16" ht="12.5">
      <c r="C155" s="12" t="s">
        <v>78</v>
      </c>
      <c r="D155" s="292"/>
      <c r="E155" s="292">
        <f>SUM(E99:E154)</f>
        <v>17132603.999999996</v>
      </c>
      <c r="F155" s="292"/>
      <c r="G155" s="292"/>
      <c r="H155" s="292">
        <f>SUM(H99:H154)</f>
        <v>61819282.653552435</v>
      </c>
      <c r="I155" s="292">
        <f>SUM(I99:I154)</f>
        <v>61819282.653552435</v>
      </c>
      <c r="J155" s="292">
        <f>SUM(J99:J154)</f>
        <v>0</v>
      </c>
      <c r="K155" s="292"/>
      <c r="L155" s="292"/>
      <c r="M155" s="292"/>
      <c r="N155" s="292"/>
      <c r="O155" s="292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</row>
    <row r="157" spans="2:16" ht="12.5">
      <c r="C157" s="85"/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</row>
    <row r="159" spans="2:16" ht="13">
      <c r="C159" s="25" t="s">
        <v>79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39" priority="1" stopIfTrue="1" operator="equal">
      <formula>$I$10</formula>
    </cfRule>
  </conditionalFormatting>
  <conditionalFormatting sqref="C99:C154">
    <cfRule type="cellIs" dxfId="3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109"/>
  <dimension ref="A1:P162"/>
  <sheetViews>
    <sheetView topLeftCell="A15" zoomScaleNormal="100" zoomScaleSheetLayoutView="80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60 of 77</v>
      </c>
    </row>
    <row r="2" spans="1:16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/>
      <c r="P3" s="97">
        <v>1</v>
      </c>
    </row>
    <row r="4" spans="1:16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6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11381977.025851678</v>
      </c>
      <c r="P5" s="1"/>
    </row>
    <row r="6" spans="1:16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11381977.025851678</v>
      </c>
      <c r="O6" s="1"/>
      <c r="P6" s="1"/>
    </row>
    <row r="7" spans="1:16" ht="13.5" thickBot="1">
      <c r="C7" s="25" t="s">
        <v>48</v>
      </c>
      <c r="D7" s="90" t="s">
        <v>379</v>
      </c>
      <c r="E7" s="1"/>
      <c r="F7" s="1"/>
      <c r="G7" s="1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470</v>
      </c>
      <c r="E9" s="435" t="s">
        <v>507</v>
      </c>
      <c r="F9" s="31"/>
      <c r="G9" s="461" t="s">
        <v>574</v>
      </c>
      <c r="H9" s="31"/>
      <c r="I9" s="32"/>
      <c r="J9" s="33"/>
      <c r="P9" s="1"/>
    </row>
    <row r="10" spans="1:16" ht="13">
      <c r="C10" s="34" t="s">
        <v>51</v>
      </c>
      <c r="D10" s="362">
        <v>97370354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6" ht="12.5">
      <c r="C11" s="34" t="s">
        <v>54</v>
      </c>
      <c r="D11" s="37">
        <v>2016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2">
        <v>12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2374886.6829268294</v>
      </c>
      <c r="J14" s="292"/>
      <c r="K14" s="292"/>
      <c r="L14" s="292"/>
      <c r="M14" s="292"/>
      <c r="N14" s="292"/>
      <c r="O14" s="1"/>
      <c r="P14" s="1"/>
    </row>
    <row r="15" spans="1:16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42" t="s">
        <v>68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2016</v>
      </c>
      <c r="D17" s="375">
        <v>0</v>
      </c>
      <c r="E17" s="375">
        <v>0</v>
      </c>
      <c r="F17" s="375">
        <v>99956721</v>
      </c>
      <c r="G17" s="375">
        <v>0</v>
      </c>
      <c r="H17" s="375">
        <v>0</v>
      </c>
      <c r="I17" s="375">
        <v>0</v>
      </c>
      <c r="J17" s="52"/>
      <c r="K17" s="112">
        <f t="shared" ref="K17:K22" si="0">+G17</f>
        <v>0</v>
      </c>
      <c r="L17" s="53">
        <f t="shared" ref="L17:L72" si="1">IF(K17&lt;&gt;0,+G17-K17,0)</f>
        <v>0</v>
      </c>
      <c r="M17" s="112">
        <f t="shared" ref="M17:M22" si="2">+H17</f>
        <v>0</v>
      </c>
      <c r="N17" s="53">
        <f t="shared" ref="N17:N72" si="3">IF(M17&lt;&gt;0,+H17-M17,0)</f>
        <v>0</v>
      </c>
      <c r="O17" s="54">
        <f t="shared" ref="O17:O72" si="4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2017</v>
      </c>
      <c r="D18" s="147">
        <v>99956721</v>
      </c>
      <c r="E18" s="450">
        <v>2324574.9069767441</v>
      </c>
      <c r="F18" s="147">
        <v>97632146.093023255</v>
      </c>
      <c r="G18" s="445">
        <v>14564467.586252602</v>
      </c>
      <c r="H18" s="451">
        <v>14564467.586252602</v>
      </c>
      <c r="I18" s="52">
        <f t="shared" ref="I18:I72" si="5">H18-G18</f>
        <v>0</v>
      </c>
      <c r="J18" s="52"/>
      <c r="K18" s="113">
        <f t="shared" si="0"/>
        <v>14564467.586252602</v>
      </c>
      <c r="L18" s="54">
        <f t="shared" si="1"/>
        <v>0</v>
      </c>
      <c r="M18" s="113">
        <f t="shared" si="2"/>
        <v>14564467.586252602</v>
      </c>
      <c r="N18" s="54">
        <f t="shared" si="3"/>
        <v>0</v>
      </c>
      <c r="O18" s="54">
        <f t="shared" si="4"/>
        <v>0</v>
      </c>
      <c r="P18" s="1"/>
    </row>
    <row r="19" spans="2:16" ht="12.5">
      <c r="B19" s="7" t="str">
        <f>IF(D19=F18,"","IU")</f>
        <v/>
      </c>
      <c r="C19" s="50">
        <f>IF(D11="","-",+C18+1)</f>
        <v>2018</v>
      </c>
      <c r="D19" s="147">
        <v>97632146.093023255</v>
      </c>
      <c r="E19" s="450">
        <v>2437968.8048780486</v>
      </c>
      <c r="F19" s="147">
        <v>95194177.288145214</v>
      </c>
      <c r="G19" s="445">
        <v>14691512.71476743</v>
      </c>
      <c r="H19" s="451">
        <v>14691512.71476743</v>
      </c>
      <c r="I19" s="52">
        <f t="shared" si="5"/>
        <v>0</v>
      </c>
      <c r="J19" s="52"/>
      <c r="K19" s="113">
        <f t="shared" si="0"/>
        <v>14691512.71476743</v>
      </c>
      <c r="L19" s="54">
        <f t="shared" ref="L19:L24" si="6">IF(K19&lt;&gt;0,+G19-K19,0)</f>
        <v>0</v>
      </c>
      <c r="M19" s="113">
        <f t="shared" si="2"/>
        <v>14691512.71476743</v>
      </c>
      <c r="N19" s="54">
        <f>IF(M19&lt;&gt;0,+H19-M19,0)</f>
        <v>0</v>
      </c>
      <c r="O19" s="54">
        <f>+N19-L19</f>
        <v>0</v>
      </c>
      <c r="P19" s="1"/>
    </row>
    <row r="20" spans="2:16" ht="12.5">
      <c r="B20" s="7" t="str">
        <f t="shared" ref="B20:B72" si="7">IF(D20=F19,"","IU")</f>
        <v/>
      </c>
      <c r="C20" s="50">
        <f>IF(D11="","-",+C19+1)</f>
        <v>2019</v>
      </c>
      <c r="D20" s="147">
        <v>95194177.288145214</v>
      </c>
      <c r="E20" s="450">
        <v>2437968.8048780486</v>
      </c>
      <c r="F20" s="147">
        <v>92756208.483267158</v>
      </c>
      <c r="G20" s="445">
        <v>14381661.266296247</v>
      </c>
      <c r="H20" s="451">
        <v>14381661.266296247</v>
      </c>
      <c r="I20" s="52">
        <f t="shared" si="5"/>
        <v>0</v>
      </c>
      <c r="J20" s="52"/>
      <c r="K20" s="113">
        <f t="shared" si="0"/>
        <v>14381661.266296247</v>
      </c>
      <c r="L20" s="54">
        <f t="shared" si="6"/>
        <v>0</v>
      </c>
      <c r="M20" s="113">
        <f t="shared" si="2"/>
        <v>14381661.266296247</v>
      </c>
      <c r="N20" s="54">
        <f t="shared" si="3"/>
        <v>0</v>
      </c>
      <c r="O20" s="54">
        <f t="shared" si="4"/>
        <v>0</v>
      </c>
      <c r="P20" s="1"/>
    </row>
    <row r="21" spans="2:16" ht="12.5">
      <c r="B21" s="7" t="str">
        <f t="shared" si="7"/>
        <v>IU</v>
      </c>
      <c r="C21" s="50">
        <f>IF(D11="","-",+C20+1)</f>
        <v>2020</v>
      </c>
      <c r="D21" s="147">
        <v>90168458.483267158</v>
      </c>
      <c r="E21" s="450">
        <v>2374852.9512195121</v>
      </c>
      <c r="F21" s="147">
        <v>87793605.532047644</v>
      </c>
      <c r="G21" s="445">
        <v>11480767.373612601</v>
      </c>
      <c r="H21" s="451">
        <v>11480767.373612601</v>
      </c>
      <c r="I21" s="52">
        <f t="shared" si="5"/>
        <v>0</v>
      </c>
      <c r="J21" s="52"/>
      <c r="K21" s="113">
        <f t="shared" si="0"/>
        <v>11480767.373612601</v>
      </c>
      <c r="L21" s="54">
        <f t="shared" si="6"/>
        <v>0</v>
      </c>
      <c r="M21" s="113">
        <f t="shared" si="2"/>
        <v>11480767.373612601</v>
      </c>
      <c r="N21" s="54">
        <f t="shared" si="3"/>
        <v>0</v>
      </c>
      <c r="O21" s="54">
        <f t="shared" si="4"/>
        <v>0</v>
      </c>
      <c r="P21" s="1"/>
    </row>
    <row r="22" spans="2:16" ht="12.5">
      <c r="B22" s="7" t="str">
        <f t="shared" si="7"/>
        <v>IU</v>
      </c>
      <c r="C22" s="50">
        <f>IF(D11="","-",+C21+1)</f>
        <v>2021</v>
      </c>
      <c r="D22" s="147">
        <v>87908382.429948956</v>
      </c>
      <c r="E22" s="450">
        <v>2318341.7619047621</v>
      </c>
      <c r="F22" s="147">
        <v>85590040.668044195</v>
      </c>
      <c r="G22" s="445">
        <v>11514152.464962322</v>
      </c>
      <c r="H22" s="451">
        <v>11514152.464962322</v>
      </c>
      <c r="I22" s="52">
        <f t="shared" si="5"/>
        <v>0</v>
      </c>
      <c r="J22" s="52"/>
      <c r="K22" s="113">
        <f t="shared" si="0"/>
        <v>11514152.464962322</v>
      </c>
      <c r="L22" s="54">
        <f t="shared" si="6"/>
        <v>0</v>
      </c>
      <c r="M22" s="113">
        <f t="shared" si="2"/>
        <v>11514152.464962322</v>
      </c>
      <c r="N22" s="54">
        <f t="shared" si="3"/>
        <v>0</v>
      </c>
      <c r="O22" s="54">
        <f t="shared" si="4"/>
        <v>0</v>
      </c>
      <c r="P22" s="1"/>
    </row>
    <row r="23" spans="2:16" ht="12.5">
      <c r="B23" s="7" t="str">
        <f t="shared" si="7"/>
        <v>IU</v>
      </c>
      <c r="C23" s="50">
        <f>IF(D11="","-",+C22+1)</f>
        <v>2022</v>
      </c>
      <c r="D23" s="147">
        <v>85476646.770142883</v>
      </c>
      <c r="E23" s="450">
        <v>2318341.7619047621</v>
      </c>
      <c r="F23" s="147">
        <v>83158305.008238122</v>
      </c>
      <c r="G23" s="445">
        <v>11799344.189724851</v>
      </c>
      <c r="H23" s="451">
        <v>11799344.189724851</v>
      </c>
      <c r="I23" s="52">
        <f t="shared" si="5"/>
        <v>0</v>
      </c>
      <c r="J23" s="52"/>
      <c r="K23" s="113">
        <f t="shared" ref="K23" si="8">+G23</f>
        <v>11799344.189724851</v>
      </c>
      <c r="L23" s="54">
        <f t="shared" si="6"/>
        <v>0</v>
      </c>
      <c r="M23" s="113">
        <f t="shared" ref="M23" si="9">+H23</f>
        <v>11799344.189724851</v>
      </c>
      <c r="N23" s="54">
        <f t="shared" si="3"/>
        <v>0</v>
      </c>
      <c r="O23" s="54">
        <f t="shared" si="4"/>
        <v>0</v>
      </c>
      <c r="P23" s="1"/>
    </row>
    <row r="24" spans="2:16" ht="12.5">
      <c r="B24" s="7" t="str">
        <f t="shared" si="7"/>
        <v/>
      </c>
      <c r="C24" s="50">
        <f>IF(D11="","-",+C23+1)</f>
        <v>2023</v>
      </c>
      <c r="D24" s="147">
        <v>83158305.008238122</v>
      </c>
      <c r="E24" s="450">
        <v>2318341.7619047621</v>
      </c>
      <c r="F24" s="147">
        <v>80839963.246333361</v>
      </c>
      <c r="G24" s="445">
        <v>12677028.993315388</v>
      </c>
      <c r="H24" s="451">
        <v>12677028.993315388</v>
      </c>
      <c r="I24" s="52">
        <f t="shared" si="5"/>
        <v>0</v>
      </c>
      <c r="J24" s="52"/>
      <c r="K24" s="113">
        <f t="shared" ref="K24" si="10">+G24</f>
        <v>12677028.993315388</v>
      </c>
      <c r="L24" s="54">
        <f t="shared" si="6"/>
        <v>0</v>
      </c>
      <c r="M24" s="113">
        <f t="shared" ref="M24" si="11">+H24</f>
        <v>12677028.993315388</v>
      </c>
      <c r="N24" s="54">
        <f t="shared" ref="N24" si="12">IF(M24&lt;&gt;0,+H24-M24,0)</f>
        <v>0</v>
      </c>
      <c r="O24" s="54">
        <f t="shared" ref="O24" si="13">+N24-L24</f>
        <v>0</v>
      </c>
      <c r="P24" s="1"/>
    </row>
    <row r="25" spans="2:16" ht="12.5">
      <c r="B25" s="7" t="str">
        <f t="shared" si="7"/>
        <v/>
      </c>
      <c r="C25" s="460">
        <f>IF(D11="","-",+C24+1)</f>
        <v>2024</v>
      </c>
      <c r="D25" s="147">
        <v>80839963.246333361</v>
      </c>
      <c r="E25" s="450">
        <v>2212962.5909090908</v>
      </c>
      <c r="F25" s="147">
        <v>78627000.655424267</v>
      </c>
      <c r="G25" s="445">
        <v>11743276.985286441</v>
      </c>
      <c r="H25" s="451">
        <v>11743276.985286441</v>
      </c>
      <c r="I25" s="52">
        <f t="shared" si="5"/>
        <v>0</v>
      </c>
      <c r="J25" s="52"/>
      <c r="K25" s="113">
        <f t="shared" ref="K25" si="14">+G25</f>
        <v>11743276.985286441</v>
      </c>
      <c r="L25" s="54">
        <f t="shared" ref="L25" si="15">IF(K25&lt;&gt;0,+G25-K25,0)</f>
        <v>0</v>
      </c>
      <c r="M25" s="113">
        <f t="shared" ref="M25" si="16">+H25</f>
        <v>11743276.985286441</v>
      </c>
      <c r="N25" s="54">
        <f t="shared" ref="N25" si="17">IF(M25&lt;&gt;0,+H25-M25,0)</f>
        <v>0</v>
      </c>
      <c r="O25" s="54">
        <f t="shared" ref="O25" si="18">+N25-L25</f>
        <v>0</v>
      </c>
      <c r="P25" s="1"/>
    </row>
    <row r="26" spans="2:16" ht="13">
      <c r="B26" s="7" t="str">
        <f t="shared" si="7"/>
        <v/>
      </c>
      <c r="C26" s="459">
        <f>IF(D11="","-",+C25+1)</f>
        <v>2025</v>
      </c>
      <c r="D26" s="147">
        <v>78627000.655424267</v>
      </c>
      <c r="E26" s="450">
        <v>2264426.8372093025</v>
      </c>
      <c r="F26" s="147">
        <v>76362573.818214968</v>
      </c>
      <c r="G26" s="445">
        <v>11542581.821942477</v>
      </c>
      <c r="H26" s="451">
        <v>11542581.821942477</v>
      </c>
      <c r="I26" s="52">
        <f t="shared" si="5"/>
        <v>0</v>
      </c>
      <c r="J26" s="52"/>
      <c r="K26" s="113">
        <f t="shared" ref="K26" si="19">+G26</f>
        <v>11542581.821942477</v>
      </c>
      <c r="L26" s="54">
        <f t="shared" ref="L26" si="20">IF(K26&lt;&gt;0,+G26-K26,0)</f>
        <v>0</v>
      </c>
      <c r="M26" s="113">
        <f t="shared" ref="M26" si="21">+H26</f>
        <v>11542581.821942477</v>
      </c>
      <c r="N26" s="54">
        <f t="shared" ref="N26" si="22">IF(M26&lt;&gt;0,+H26-M26,0)</f>
        <v>0</v>
      </c>
      <c r="O26" s="54">
        <f t="shared" ref="O26" si="23">+N26-L26</f>
        <v>0</v>
      </c>
      <c r="P26" s="1"/>
    </row>
    <row r="27" spans="2:16" ht="12.5">
      <c r="B27" s="7" t="str">
        <f t="shared" si="7"/>
        <v/>
      </c>
      <c r="C27" s="50">
        <f>IF(D11="","-",+C26+1)</f>
        <v>2026</v>
      </c>
      <c r="D27" s="55">
        <f>IF(F26+SUM(E$17:E26)=D$10,F26,D$10-SUM(E$17:E26))</f>
        <v>76362573.818214968</v>
      </c>
      <c r="E27" s="377">
        <f>IF(+I14&lt;F26,I14,D27)</f>
        <v>2374886.6829268294</v>
      </c>
      <c r="F27" s="55">
        <f t="shared" ref="F27:F72" si="24">+D27-E27</f>
        <v>73987687.135288134</v>
      </c>
      <c r="G27" s="378">
        <f t="shared" ref="G27:G49" si="25">+I$12*((D27+F27)/2)+E27</f>
        <v>11381977.025851678</v>
      </c>
      <c r="H27" s="363">
        <f t="shared" ref="H27:H49" si="26">+I$13*((D27+F27)/2)+E27</f>
        <v>11381977.025851678</v>
      </c>
      <c r="I27" s="52">
        <f t="shared" si="5"/>
        <v>0</v>
      </c>
      <c r="J27" s="52"/>
      <c r="K27" s="129"/>
      <c r="L27" s="54">
        <f t="shared" si="1"/>
        <v>0</v>
      </c>
      <c r="M27" s="129"/>
      <c r="N27" s="54">
        <f t="shared" si="3"/>
        <v>0</v>
      </c>
      <c r="O27" s="54">
        <f t="shared" si="4"/>
        <v>0</v>
      </c>
      <c r="P27" s="1"/>
    </row>
    <row r="28" spans="2:16" ht="12.5">
      <c r="B28" s="7" t="str">
        <f t="shared" si="7"/>
        <v/>
      </c>
      <c r="C28" s="50">
        <f>IF(D11="","-",+C27+1)</f>
        <v>2027</v>
      </c>
      <c r="D28" s="55">
        <f>IF(F27+SUM(E$17:E27)=D$10,F27,D$10-SUM(E$17:E27))</f>
        <v>73987687.135288134</v>
      </c>
      <c r="E28" s="377">
        <f>IF(+I14&lt;F27,I14,D28)</f>
        <v>2374886.6829268294</v>
      </c>
      <c r="F28" s="55">
        <f t="shared" si="24"/>
        <v>71612800.452361301</v>
      </c>
      <c r="G28" s="378">
        <f t="shared" si="25"/>
        <v>11097430.543901157</v>
      </c>
      <c r="H28" s="363">
        <f t="shared" si="26"/>
        <v>11097430.543901157</v>
      </c>
      <c r="I28" s="52">
        <f t="shared" si="5"/>
        <v>0</v>
      </c>
      <c r="J28" s="52"/>
      <c r="K28" s="129"/>
      <c r="L28" s="54">
        <f t="shared" si="1"/>
        <v>0</v>
      </c>
      <c r="M28" s="129"/>
      <c r="N28" s="54">
        <f t="shared" si="3"/>
        <v>0</v>
      </c>
      <c r="O28" s="54">
        <f t="shared" si="4"/>
        <v>0</v>
      </c>
      <c r="P28" s="1"/>
    </row>
    <row r="29" spans="2:16" ht="12.5">
      <c r="B29" s="7" t="str">
        <f t="shared" si="7"/>
        <v/>
      </c>
      <c r="C29" s="50">
        <f>IF(D11="","-",+C28+1)</f>
        <v>2028</v>
      </c>
      <c r="D29" s="55">
        <f>IF(F28+SUM(E$17:E28)=D$10,F28,D$10-SUM(E$17:E28))</f>
        <v>71612800.452361301</v>
      </c>
      <c r="E29" s="377">
        <f>IF(+I14&lt;F28,I14,D29)</f>
        <v>2374886.6829268294</v>
      </c>
      <c r="F29" s="55">
        <f t="shared" si="24"/>
        <v>69237913.769434467</v>
      </c>
      <c r="G29" s="378">
        <f t="shared" si="25"/>
        <v>10812884.061950635</v>
      </c>
      <c r="H29" s="363">
        <f t="shared" si="26"/>
        <v>10812884.061950635</v>
      </c>
      <c r="I29" s="52">
        <f t="shared" si="5"/>
        <v>0</v>
      </c>
      <c r="J29" s="52"/>
      <c r="K29" s="129"/>
      <c r="L29" s="54">
        <f t="shared" si="1"/>
        <v>0</v>
      </c>
      <c r="M29" s="129"/>
      <c r="N29" s="54">
        <f t="shared" si="3"/>
        <v>0</v>
      </c>
      <c r="O29" s="54">
        <f t="shared" si="4"/>
        <v>0</v>
      </c>
      <c r="P29" s="1"/>
    </row>
    <row r="30" spans="2:16" ht="12.5">
      <c r="B30" s="7" t="str">
        <f t="shared" si="7"/>
        <v/>
      </c>
      <c r="C30" s="50">
        <f>IF(D11="","-",+C29+1)</f>
        <v>2029</v>
      </c>
      <c r="D30" s="55">
        <f>IF(F29+SUM(E$17:E29)=D$10,F29,D$10-SUM(E$17:E29))</f>
        <v>69237913.769434467</v>
      </c>
      <c r="E30" s="377">
        <f>IF(+I14&lt;F29,I14,D30)</f>
        <v>2374886.6829268294</v>
      </c>
      <c r="F30" s="55">
        <f t="shared" si="24"/>
        <v>66863027.086507641</v>
      </c>
      <c r="G30" s="378">
        <f t="shared" si="25"/>
        <v>10528337.580000112</v>
      </c>
      <c r="H30" s="363">
        <f t="shared" si="26"/>
        <v>10528337.580000112</v>
      </c>
      <c r="I30" s="52">
        <f t="shared" si="5"/>
        <v>0</v>
      </c>
      <c r="J30" s="52"/>
      <c r="K30" s="129"/>
      <c r="L30" s="54">
        <f t="shared" si="1"/>
        <v>0</v>
      </c>
      <c r="M30" s="129"/>
      <c r="N30" s="54">
        <f t="shared" si="3"/>
        <v>0</v>
      </c>
      <c r="O30" s="54">
        <f t="shared" si="4"/>
        <v>0</v>
      </c>
      <c r="P30" s="1"/>
    </row>
    <row r="31" spans="2:16" ht="12.5">
      <c r="B31" s="7" t="str">
        <f t="shared" si="7"/>
        <v/>
      </c>
      <c r="C31" s="50">
        <f>IF(D11="","-",+C30+1)</f>
        <v>2030</v>
      </c>
      <c r="D31" s="55">
        <f>IF(F30+SUM(E$17:E30)=D$10,F30,D$10-SUM(E$17:E30))</f>
        <v>66863027.086507641</v>
      </c>
      <c r="E31" s="377">
        <f>IF(+I14&lt;F30,I14,D31)</f>
        <v>2374886.6829268294</v>
      </c>
      <c r="F31" s="55">
        <f t="shared" si="24"/>
        <v>64488140.403580815</v>
      </c>
      <c r="G31" s="378">
        <f t="shared" si="25"/>
        <v>10243791.098049592</v>
      </c>
      <c r="H31" s="363">
        <f t="shared" si="26"/>
        <v>10243791.098049592</v>
      </c>
      <c r="I31" s="52">
        <f t="shared" si="5"/>
        <v>0</v>
      </c>
      <c r="J31" s="52"/>
      <c r="K31" s="129"/>
      <c r="L31" s="54">
        <f t="shared" si="1"/>
        <v>0</v>
      </c>
      <c r="M31" s="129"/>
      <c r="N31" s="54">
        <f t="shared" si="3"/>
        <v>0</v>
      </c>
      <c r="O31" s="54">
        <f t="shared" si="4"/>
        <v>0</v>
      </c>
      <c r="P31" s="1"/>
    </row>
    <row r="32" spans="2:16" ht="12.5">
      <c r="B32" s="7" t="str">
        <f t="shared" si="7"/>
        <v/>
      </c>
      <c r="C32" s="50">
        <f>IF(D11="","-",+C31+1)</f>
        <v>2031</v>
      </c>
      <c r="D32" s="55">
        <f>IF(F31+SUM(E$17:E31)=D$10,F31,D$10-SUM(E$17:E31))</f>
        <v>64488140.403580815</v>
      </c>
      <c r="E32" s="377">
        <f>IF(+I14&lt;F31,I14,D32)</f>
        <v>2374886.6829268294</v>
      </c>
      <c r="F32" s="55">
        <f t="shared" si="24"/>
        <v>62113253.720653988</v>
      </c>
      <c r="G32" s="378">
        <f t="shared" si="25"/>
        <v>9959244.6160990708</v>
      </c>
      <c r="H32" s="363">
        <f t="shared" si="26"/>
        <v>9959244.6160990708</v>
      </c>
      <c r="I32" s="52">
        <f t="shared" si="5"/>
        <v>0</v>
      </c>
      <c r="J32" s="52"/>
      <c r="K32" s="129"/>
      <c r="L32" s="54">
        <f t="shared" si="1"/>
        <v>0</v>
      </c>
      <c r="M32" s="129"/>
      <c r="N32" s="54">
        <f t="shared" si="3"/>
        <v>0</v>
      </c>
      <c r="O32" s="54">
        <f t="shared" si="4"/>
        <v>0</v>
      </c>
      <c r="P32" s="1"/>
    </row>
    <row r="33" spans="2:16" ht="12.5">
      <c r="B33" s="7" t="str">
        <f t="shared" si="7"/>
        <v/>
      </c>
      <c r="C33" s="50">
        <f>IF(D11="","-",+C32+1)</f>
        <v>2032</v>
      </c>
      <c r="D33" s="55">
        <f>IF(F32+SUM(E$17:E32)=D$10,F32,D$10-SUM(E$17:E32))</f>
        <v>62113253.720653988</v>
      </c>
      <c r="E33" s="377">
        <f>IF(+I14&lt;F32,I14,D33)</f>
        <v>2374886.6829268294</v>
      </c>
      <c r="F33" s="55">
        <f t="shared" si="24"/>
        <v>59738367.037727162</v>
      </c>
      <c r="G33" s="378">
        <f t="shared" si="25"/>
        <v>9674698.1341485493</v>
      </c>
      <c r="H33" s="363">
        <f t="shared" si="26"/>
        <v>9674698.1341485493</v>
      </c>
      <c r="I33" s="52">
        <f t="shared" si="5"/>
        <v>0</v>
      </c>
      <c r="J33" s="52"/>
      <c r="K33" s="129"/>
      <c r="L33" s="54">
        <f t="shared" si="1"/>
        <v>0</v>
      </c>
      <c r="M33" s="129"/>
      <c r="N33" s="54">
        <f t="shared" si="3"/>
        <v>0</v>
      </c>
      <c r="O33" s="54">
        <f t="shared" si="4"/>
        <v>0</v>
      </c>
      <c r="P33" s="1"/>
    </row>
    <row r="34" spans="2:16" ht="12.5">
      <c r="B34" s="7" t="str">
        <f t="shared" si="7"/>
        <v/>
      </c>
      <c r="C34" s="50">
        <f>IF(D11="","-",+C33+1)</f>
        <v>2033</v>
      </c>
      <c r="D34" s="55">
        <f>IF(F33+SUM(E$17:E33)=D$10,F33,D$10-SUM(E$17:E33))</f>
        <v>59738367.037727162</v>
      </c>
      <c r="E34" s="377">
        <f>IF(+I14&lt;F33,I14,D34)</f>
        <v>2374886.6829268294</v>
      </c>
      <c r="F34" s="55">
        <f t="shared" si="24"/>
        <v>57363480.354800336</v>
      </c>
      <c r="G34" s="378">
        <f t="shared" si="25"/>
        <v>9390151.6521980278</v>
      </c>
      <c r="H34" s="363">
        <f t="shared" si="26"/>
        <v>9390151.6521980278</v>
      </c>
      <c r="I34" s="52">
        <f t="shared" si="5"/>
        <v>0</v>
      </c>
      <c r="J34" s="52"/>
      <c r="K34" s="129"/>
      <c r="L34" s="54">
        <f t="shared" si="1"/>
        <v>0</v>
      </c>
      <c r="M34" s="129"/>
      <c r="N34" s="54">
        <f t="shared" si="3"/>
        <v>0</v>
      </c>
      <c r="O34" s="54">
        <f t="shared" si="4"/>
        <v>0</v>
      </c>
      <c r="P34" s="1"/>
    </row>
    <row r="35" spans="2:16" ht="12.5">
      <c r="B35" s="7" t="str">
        <f t="shared" si="7"/>
        <v/>
      </c>
      <c r="C35" s="50">
        <f>IF(D11="","-",+C34+1)</f>
        <v>2034</v>
      </c>
      <c r="D35" s="55">
        <f>IF(F34+SUM(E$17:E34)=D$10,F34,D$10-SUM(E$17:E34))</f>
        <v>57363480.354800336</v>
      </c>
      <c r="E35" s="377">
        <f>IF(+I14&lt;F34,I14,D35)</f>
        <v>2374886.6829268294</v>
      </c>
      <c r="F35" s="55">
        <f t="shared" si="24"/>
        <v>54988593.67187351</v>
      </c>
      <c r="G35" s="378">
        <f t="shared" si="25"/>
        <v>9105605.1702475082</v>
      </c>
      <c r="H35" s="363">
        <f t="shared" si="26"/>
        <v>9105605.1702475082</v>
      </c>
      <c r="I35" s="52">
        <f t="shared" si="5"/>
        <v>0</v>
      </c>
      <c r="J35" s="52"/>
      <c r="K35" s="129"/>
      <c r="L35" s="54">
        <f t="shared" si="1"/>
        <v>0</v>
      </c>
      <c r="M35" s="129"/>
      <c r="N35" s="54">
        <f t="shared" si="3"/>
        <v>0</v>
      </c>
      <c r="O35" s="54">
        <f t="shared" si="4"/>
        <v>0</v>
      </c>
      <c r="P35" s="1"/>
    </row>
    <row r="36" spans="2:16" ht="12.5">
      <c r="B36" s="7" t="str">
        <f t="shared" si="7"/>
        <v/>
      </c>
      <c r="C36" s="50">
        <f>IF(D11="","-",+C35+1)</f>
        <v>2035</v>
      </c>
      <c r="D36" s="55">
        <f>IF(F35+SUM(E$17:E35)=D$10,F35,D$10-SUM(E$17:E35))</f>
        <v>54988593.67187351</v>
      </c>
      <c r="E36" s="377">
        <f>IF(+I14&lt;F35,I14,D36)</f>
        <v>2374886.6829268294</v>
      </c>
      <c r="F36" s="55">
        <f t="shared" si="24"/>
        <v>52613706.988946684</v>
      </c>
      <c r="G36" s="378">
        <f t="shared" si="25"/>
        <v>8821058.6882969867</v>
      </c>
      <c r="H36" s="363">
        <f t="shared" si="26"/>
        <v>8821058.6882969867</v>
      </c>
      <c r="I36" s="52">
        <f t="shared" si="5"/>
        <v>0</v>
      </c>
      <c r="J36" s="52"/>
      <c r="K36" s="129"/>
      <c r="L36" s="54">
        <f t="shared" si="1"/>
        <v>0</v>
      </c>
      <c r="M36" s="129"/>
      <c r="N36" s="54">
        <f t="shared" si="3"/>
        <v>0</v>
      </c>
      <c r="O36" s="54">
        <f t="shared" si="4"/>
        <v>0</v>
      </c>
      <c r="P36" s="1"/>
    </row>
    <row r="37" spans="2:16" ht="12.5">
      <c r="B37" s="7" t="str">
        <f t="shared" si="7"/>
        <v/>
      </c>
      <c r="C37" s="50">
        <f>IF(D11="","-",+C36+1)</f>
        <v>2036</v>
      </c>
      <c r="D37" s="55">
        <f>IF(F36+SUM(E$17:E36)=D$10,F36,D$10-SUM(E$17:E36))</f>
        <v>52613706.988946684</v>
      </c>
      <c r="E37" s="377">
        <f>IF(+I14&lt;F36,I14,D37)</f>
        <v>2374886.6829268294</v>
      </c>
      <c r="F37" s="55">
        <f t="shared" si="24"/>
        <v>50238820.306019858</v>
      </c>
      <c r="G37" s="378">
        <f t="shared" si="25"/>
        <v>8536512.2063464671</v>
      </c>
      <c r="H37" s="363">
        <f t="shared" si="26"/>
        <v>8536512.2063464671</v>
      </c>
      <c r="I37" s="52">
        <f t="shared" si="5"/>
        <v>0</v>
      </c>
      <c r="J37" s="52"/>
      <c r="K37" s="129"/>
      <c r="L37" s="54">
        <f t="shared" si="1"/>
        <v>0</v>
      </c>
      <c r="M37" s="129"/>
      <c r="N37" s="54">
        <f t="shared" si="3"/>
        <v>0</v>
      </c>
      <c r="O37" s="54">
        <f t="shared" si="4"/>
        <v>0</v>
      </c>
      <c r="P37" s="1"/>
    </row>
    <row r="38" spans="2:16" ht="12.5">
      <c r="B38" s="7" t="str">
        <f t="shared" si="7"/>
        <v/>
      </c>
      <c r="C38" s="50">
        <f>IF(D11="","-",+C37+1)</f>
        <v>2037</v>
      </c>
      <c r="D38" s="55">
        <f>IF(F37+SUM(E$17:E37)=D$10,F37,D$10-SUM(E$17:E37))</f>
        <v>50238820.306019858</v>
      </c>
      <c r="E38" s="377">
        <f>IF(+I14&lt;F37,I14,D38)</f>
        <v>2374886.6829268294</v>
      </c>
      <c r="F38" s="55">
        <f t="shared" si="24"/>
        <v>47863933.623093031</v>
      </c>
      <c r="G38" s="378">
        <f t="shared" si="25"/>
        <v>8251965.7243959438</v>
      </c>
      <c r="H38" s="363">
        <f t="shared" si="26"/>
        <v>8251965.7243959438</v>
      </c>
      <c r="I38" s="52">
        <f t="shared" si="5"/>
        <v>0</v>
      </c>
      <c r="J38" s="52"/>
      <c r="K38" s="129"/>
      <c r="L38" s="54">
        <f t="shared" si="1"/>
        <v>0</v>
      </c>
      <c r="M38" s="129"/>
      <c r="N38" s="54">
        <f t="shared" si="3"/>
        <v>0</v>
      </c>
      <c r="O38" s="54">
        <f t="shared" si="4"/>
        <v>0</v>
      </c>
      <c r="P38" s="1"/>
    </row>
    <row r="39" spans="2:16" ht="12.5">
      <c r="B39" s="7" t="str">
        <f t="shared" si="7"/>
        <v/>
      </c>
      <c r="C39" s="50">
        <f>IF(D11="","-",+C38+1)</f>
        <v>2038</v>
      </c>
      <c r="D39" s="55">
        <f>IF(F38+SUM(E$17:E38)=D$10,F38,D$10-SUM(E$17:E38))</f>
        <v>47863933.623093031</v>
      </c>
      <c r="E39" s="377">
        <f>IF(+I14&lt;F38,I14,D39)</f>
        <v>2374886.6829268294</v>
      </c>
      <c r="F39" s="55">
        <f t="shared" si="24"/>
        <v>45489046.940166205</v>
      </c>
      <c r="G39" s="378">
        <f t="shared" si="25"/>
        <v>7967419.2424454242</v>
      </c>
      <c r="H39" s="363">
        <f t="shared" si="26"/>
        <v>7967419.2424454242</v>
      </c>
      <c r="I39" s="52">
        <f t="shared" si="5"/>
        <v>0</v>
      </c>
      <c r="J39" s="52"/>
      <c r="K39" s="129"/>
      <c r="L39" s="54">
        <f t="shared" si="1"/>
        <v>0</v>
      </c>
      <c r="M39" s="129"/>
      <c r="N39" s="54">
        <f t="shared" si="3"/>
        <v>0</v>
      </c>
      <c r="O39" s="54">
        <f t="shared" si="4"/>
        <v>0</v>
      </c>
      <c r="P39" s="1"/>
    </row>
    <row r="40" spans="2:16" ht="12.5">
      <c r="B40" s="7" t="str">
        <f t="shared" si="7"/>
        <v/>
      </c>
      <c r="C40" s="50">
        <f>IF(D11="","-",+C39+1)</f>
        <v>2039</v>
      </c>
      <c r="D40" s="55">
        <f>IF(F39+SUM(E$17:E39)=D$10,F39,D$10-SUM(E$17:E39))</f>
        <v>45489046.940166205</v>
      </c>
      <c r="E40" s="377">
        <f>IF(+I14&lt;F39,I14,D40)</f>
        <v>2374886.6829268294</v>
      </c>
      <c r="F40" s="55">
        <f t="shared" si="24"/>
        <v>43114160.257239379</v>
      </c>
      <c r="G40" s="378">
        <f t="shared" si="25"/>
        <v>7682872.7604949027</v>
      </c>
      <c r="H40" s="363">
        <f t="shared" si="26"/>
        <v>7682872.7604949027</v>
      </c>
      <c r="I40" s="52">
        <f t="shared" si="5"/>
        <v>0</v>
      </c>
      <c r="J40" s="52"/>
      <c r="K40" s="129"/>
      <c r="L40" s="54">
        <f t="shared" si="1"/>
        <v>0</v>
      </c>
      <c r="M40" s="129"/>
      <c r="N40" s="54">
        <f t="shared" si="3"/>
        <v>0</v>
      </c>
      <c r="O40" s="54">
        <f t="shared" si="4"/>
        <v>0</v>
      </c>
      <c r="P40" s="1"/>
    </row>
    <row r="41" spans="2:16" ht="12.5">
      <c r="B41" s="7" t="str">
        <f t="shared" si="7"/>
        <v/>
      </c>
      <c r="C41" s="50">
        <f>IF(D11="","-",+C40+1)</f>
        <v>2040</v>
      </c>
      <c r="D41" s="55">
        <f>IF(F40+SUM(E$17:E40)=D$10,F40,D$10-SUM(E$17:E40))</f>
        <v>43114160.257239379</v>
      </c>
      <c r="E41" s="377">
        <f>IF(+I14&lt;F40,I14,D41)</f>
        <v>2374886.6829268294</v>
      </c>
      <c r="F41" s="55">
        <f t="shared" si="24"/>
        <v>40739273.574312553</v>
      </c>
      <c r="G41" s="378">
        <f t="shared" si="25"/>
        <v>7398326.2785443831</v>
      </c>
      <c r="H41" s="363">
        <f t="shared" si="26"/>
        <v>7398326.2785443831</v>
      </c>
      <c r="I41" s="52">
        <f t="shared" si="5"/>
        <v>0</v>
      </c>
      <c r="J41" s="52"/>
      <c r="K41" s="129"/>
      <c r="L41" s="54">
        <f t="shared" si="1"/>
        <v>0</v>
      </c>
      <c r="M41" s="129"/>
      <c r="N41" s="54">
        <f t="shared" si="3"/>
        <v>0</v>
      </c>
      <c r="O41" s="54">
        <f t="shared" si="4"/>
        <v>0</v>
      </c>
      <c r="P41" s="1"/>
    </row>
    <row r="42" spans="2:16" ht="12.5">
      <c r="B42" s="7" t="str">
        <f t="shared" si="7"/>
        <v/>
      </c>
      <c r="C42" s="50">
        <f>IF(D11="","-",+C41+1)</f>
        <v>2041</v>
      </c>
      <c r="D42" s="55">
        <f>IF(F41+SUM(E$17:E41)=D$10,F41,D$10-SUM(E$17:E41))</f>
        <v>40739273.574312553</v>
      </c>
      <c r="E42" s="377">
        <f>IF(+I14&lt;F41,I14,D42)</f>
        <v>2374886.6829268294</v>
      </c>
      <c r="F42" s="55">
        <f t="shared" si="24"/>
        <v>38364386.891385727</v>
      </c>
      <c r="G42" s="378">
        <f t="shared" si="25"/>
        <v>7113779.7965938598</v>
      </c>
      <c r="H42" s="363">
        <f t="shared" si="26"/>
        <v>7113779.7965938598</v>
      </c>
      <c r="I42" s="52">
        <f t="shared" si="5"/>
        <v>0</v>
      </c>
      <c r="J42" s="52"/>
      <c r="K42" s="129"/>
      <c r="L42" s="54">
        <f t="shared" si="1"/>
        <v>0</v>
      </c>
      <c r="M42" s="129"/>
      <c r="N42" s="54">
        <f t="shared" si="3"/>
        <v>0</v>
      </c>
      <c r="O42" s="54">
        <f t="shared" si="4"/>
        <v>0</v>
      </c>
      <c r="P42" s="1"/>
    </row>
    <row r="43" spans="2:16" ht="12.5">
      <c r="B43" s="7" t="str">
        <f t="shared" si="7"/>
        <v/>
      </c>
      <c r="C43" s="50">
        <f>IF(D11="","-",+C42+1)</f>
        <v>2042</v>
      </c>
      <c r="D43" s="55">
        <f>IF(F42+SUM(E$17:E42)=D$10,F42,D$10-SUM(E$17:E42))</f>
        <v>38364386.891385727</v>
      </c>
      <c r="E43" s="377">
        <f>IF(+I14&lt;F42,I14,D43)</f>
        <v>2374886.6829268294</v>
      </c>
      <c r="F43" s="55">
        <f t="shared" si="24"/>
        <v>35989500.2084589</v>
      </c>
      <c r="G43" s="378">
        <f t="shared" si="25"/>
        <v>6829233.3146433402</v>
      </c>
      <c r="H43" s="363">
        <f t="shared" si="26"/>
        <v>6829233.3146433402</v>
      </c>
      <c r="I43" s="52">
        <f t="shared" si="5"/>
        <v>0</v>
      </c>
      <c r="J43" s="52"/>
      <c r="K43" s="129"/>
      <c r="L43" s="54">
        <f t="shared" si="1"/>
        <v>0</v>
      </c>
      <c r="M43" s="129"/>
      <c r="N43" s="54">
        <f t="shared" si="3"/>
        <v>0</v>
      </c>
      <c r="O43" s="54">
        <f t="shared" si="4"/>
        <v>0</v>
      </c>
      <c r="P43" s="1"/>
    </row>
    <row r="44" spans="2:16" ht="12.5">
      <c r="B44" s="7" t="str">
        <f t="shared" si="7"/>
        <v/>
      </c>
      <c r="C44" s="50">
        <f>IF(D11="","-",+C43+1)</f>
        <v>2043</v>
      </c>
      <c r="D44" s="55">
        <f>IF(F43+SUM(E$17:E43)=D$10,F43,D$10-SUM(E$17:E43))</f>
        <v>35989500.2084589</v>
      </c>
      <c r="E44" s="377">
        <f>IF(+I14&lt;F43,I14,D44)</f>
        <v>2374886.6829268294</v>
      </c>
      <c r="F44" s="55">
        <f t="shared" si="24"/>
        <v>33614613.525532074</v>
      </c>
      <c r="G44" s="378">
        <f t="shared" si="25"/>
        <v>6544686.8326928187</v>
      </c>
      <c r="H44" s="363">
        <f t="shared" si="26"/>
        <v>6544686.8326928187</v>
      </c>
      <c r="I44" s="52">
        <f t="shared" si="5"/>
        <v>0</v>
      </c>
      <c r="J44" s="52"/>
      <c r="K44" s="129"/>
      <c r="L44" s="54">
        <f t="shared" si="1"/>
        <v>0</v>
      </c>
      <c r="M44" s="129"/>
      <c r="N44" s="54">
        <f t="shared" si="3"/>
        <v>0</v>
      </c>
      <c r="O44" s="54">
        <f t="shared" si="4"/>
        <v>0</v>
      </c>
      <c r="P44" s="1"/>
    </row>
    <row r="45" spans="2:16" ht="12.5">
      <c r="B45" s="7" t="str">
        <f t="shared" si="7"/>
        <v/>
      </c>
      <c r="C45" s="50">
        <f>IF(D11="","-",+C44+1)</f>
        <v>2044</v>
      </c>
      <c r="D45" s="55">
        <f>IF(F44+SUM(E$17:E44)=D$10,F44,D$10-SUM(E$17:E44))</f>
        <v>33614613.525532074</v>
      </c>
      <c r="E45" s="377">
        <f>IF(+I14&lt;F44,I14,D45)</f>
        <v>2374886.6829268294</v>
      </c>
      <c r="F45" s="55">
        <f t="shared" si="24"/>
        <v>31239726.842605244</v>
      </c>
      <c r="G45" s="378">
        <f t="shared" si="25"/>
        <v>6260140.3507422972</v>
      </c>
      <c r="H45" s="363">
        <f t="shared" si="26"/>
        <v>6260140.3507422972</v>
      </c>
      <c r="I45" s="52">
        <f t="shared" si="5"/>
        <v>0</v>
      </c>
      <c r="J45" s="52"/>
      <c r="K45" s="129"/>
      <c r="L45" s="54">
        <f t="shared" si="1"/>
        <v>0</v>
      </c>
      <c r="M45" s="129"/>
      <c r="N45" s="54">
        <f t="shared" si="3"/>
        <v>0</v>
      </c>
      <c r="O45" s="54">
        <f t="shared" si="4"/>
        <v>0</v>
      </c>
      <c r="P45" s="1"/>
    </row>
    <row r="46" spans="2:16" ht="12.5">
      <c r="B46" s="7" t="str">
        <f t="shared" si="7"/>
        <v/>
      </c>
      <c r="C46" s="50">
        <f>IF(D11="","-",+C45+1)</f>
        <v>2045</v>
      </c>
      <c r="D46" s="55">
        <f>IF(F45+SUM(E$17:E45)=D$10,F45,D$10-SUM(E$17:E45))</f>
        <v>31239726.842605244</v>
      </c>
      <c r="E46" s="377">
        <f>IF(+I14&lt;F45,I14,D46)</f>
        <v>2374886.6829268294</v>
      </c>
      <c r="F46" s="55">
        <f t="shared" si="24"/>
        <v>28864840.159678414</v>
      </c>
      <c r="G46" s="378">
        <f t="shared" si="25"/>
        <v>5975593.8687917776</v>
      </c>
      <c r="H46" s="363">
        <f t="shared" si="26"/>
        <v>5975593.8687917776</v>
      </c>
      <c r="I46" s="52">
        <f t="shared" si="5"/>
        <v>0</v>
      </c>
      <c r="J46" s="52"/>
      <c r="K46" s="129"/>
      <c r="L46" s="54">
        <f t="shared" si="1"/>
        <v>0</v>
      </c>
      <c r="M46" s="129"/>
      <c r="N46" s="54">
        <f t="shared" si="3"/>
        <v>0</v>
      </c>
      <c r="O46" s="54">
        <f t="shared" si="4"/>
        <v>0</v>
      </c>
      <c r="P46" s="1"/>
    </row>
    <row r="47" spans="2:16" ht="12.5">
      <c r="B47" s="7" t="str">
        <f t="shared" si="7"/>
        <v/>
      </c>
      <c r="C47" s="50">
        <f>IF(D11="","-",+C46+1)</f>
        <v>2046</v>
      </c>
      <c r="D47" s="55">
        <f>IF(F46+SUM(E$17:E46)=D$10,F46,D$10-SUM(E$17:E46))</f>
        <v>28864840.159678414</v>
      </c>
      <c r="E47" s="377">
        <f>IF(+I14&lt;F46,I14,D47)</f>
        <v>2374886.6829268294</v>
      </c>
      <c r="F47" s="55">
        <f t="shared" si="24"/>
        <v>26489953.476751585</v>
      </c>
      <c r="G47" s="378">
        <f t="shared" si="25"/>
        <v>5691047.3868412552</v>
      </c>
      <c r="H47" s="363">
        <f t="shared" si="26"/>
        <v>5691047.3868412552</v>
      </c>
      <c r="I47" s="52">
        <f t="shared" si="5"/>
        <v>0</v>
      </c>
      <c r="J47" s="52"/>
      <c r="K47" s="129"/>
      <c r="L47" s="54">
        <f t="shared" si="1"/>
        <v>0</v>
      </c>
      <c r="M47" s="129"/>
      <c r="N47" s="54">
        <f t="shared" si="3"/>
        <v>0</v>
      </c>
      <c r="O47" s="54">
        <f t="shared" si="4"/>
        <v>0</v>
      </c>
      <c r="P47" s="1"/>
    </row>
    <row r="48" spans="2:16" ht="12.5">
      <c r="B48" s="7" t="str">
        <f t="shared" si="7"/>
        <v/>
      </c>
      <c r="C48" s="50">
        <f>IF(D11="","-",+C47+1)</f>
        <v>2047</v>
      </c>
      <c r="D48" s="55">
        <f>IF(F47+SUM(E$17:E47)=D$10,F47,D$10-SUM(E$17:E47))</f>
        <v>26489953.476751585</v>
      </c>
      <c r="E48" s="377">
        <f>IF(+I14&lt;F47,I14,D48)</f>
        <v>2374886.6829268294</v>
      </c>
      <c r="F48" s="55">
        <f t="shared" si="24"/>
        <v>24115066.793824755</v>
      </c>
      <c r="G48" s="378">
        <f t="shared" si="25"/>
        <v>5406500.9048907347</v>
      </c>
      <c r="H48" s="363">
        <f t="shared" si="26"/>
        <v>5406500.9048907347</v>
      </c>
      <c r="I48" s="52">
        <f t="shared" si="5"/>
        <v>0</v>
      </c>
      <c r="J48" s="52"/>
      <c r="K48" s="129"/>
      <c r="L48" s="54">
        <f t="shared" si="1"/>
        <v>0</v>
      </c>
      <c r="M48" s="129"/>
      <c r="N48" s="54">
        <f t="shared" si="3"/>
        <v>0</v>
      </c>
      <c r="O48" s="54">
        <f t="shared" si="4"/>
        <v>0</v>
      </c>
      <c r="P48" s="1"/>
    </row>
    <row r="49" spans="2:16" ht="12.5">
      <c r="B49" s="7" t="str">
        <f t="shared" si="7"/>
        <v/>
      </c>
      <c r="C49" s="50">
        <f>IF(D11="","-",+C48+1)</f>
        <v>2048</v>
      </c>
      <c r="D49" s="55">
        <f>IF(F48+SUM(E$17:E48)=D$10,F48,D$10-SUM(E$17:E48))</f>
        <v>24115066.793824755</v>
      </c>
      <c r="E49" s="377">
        <f>IF(+I14&lt;F48,I14,D49)</f>
        <v>2374886.6829268294</v>
      </c>
      <c r="F49" s="55">
        <f t="shared" si="24"/>
        <v>21740180.110897925</v>
      </c>
      <c r="G49" s="378">
        <f t="shared" si="25"/>
        <v>5121954.4229402123</v>
      </c>
      <c r="H49" s="363">
        <f t="shared" si="26"/>
        <v>5121954.4229402123</v>
      </c>
      <c r="I49" s="52">
        <f t="shared" si="5"/>
        <v>0</v>
      </c>
      <c r="J49" s="52"/>
      <c r="K49" s="129"/>
      <c r="L49" s="54">
        <f t="shared" si="1"/>
        <v>0</v>
      </c>
      <c r="M49" s="129"/>
      <c r="N49" s="54">
        <f t="shared" si="3"/>
        <v>0</v>
      </c>
      <c r="O49" s="54">
        <f t="shared" si="4"/>
        <v>0</v>
      </c>
      <c r="P49" s="1"/>
    </row>
    <row r="50" spans="2:16" ht="12.5">
      <c r="B50" s="7" t="str">
        <f t="shared" si="7"/>
        <v/>
      </c>
      <c r="C50" s="50">
        <f>IF(D11="","-",+C49+1)</f>
        <v>2049</v>
      </c>
      <c r="D50" s="55">
        <f>IF(F49+SUM(E$17:E49)=D$10,F49,D$10-SUM(E$17:E49))</f>
        <v>21740180.110897925</v>
      </c>
      <c r="E50" s="377">
        <f>IF(+I14&lt;F49,I14,D50)</f>
        <v>2374886.6829268294</v>
      </c>
      <c r="F50" s="55">
        <f t="shared" si="24"/>
        <v>19365293.427971095</v>
      </c>
      <c r="G50" s="378">
        <f t="shared" ref="G50:G72" si="27">+I$12*((D50+F50)/2)+E50</f>
        <v>4837407.9409896918</v>
      </c>
      <c r="H50" s="363">
        <f t="shared" ref="H50:H72" si="28">+I$13*((D50+F50)/2)+E50</f>
        <v>4837407.9409896918</v>
      </c>
      <c r="I50" s="52">
        <f t="shared" si="5"/>
        <v>0</v>
      </c>
      <c r="J50" s="52"/>
      <c r="K50" s="129"/>
      <c r="L50" s="54">
        <f t="shared" si="1"/>
        <v>0</v>
      </c>
      <c r="M50" s="129"/>
      <c r="N50" s="54">
        <f t="shared" si="3"/>
        <v>0</v>
      </c>
      <c r="O50" s="54">
        <f t="shared" si="4"/>
        <v>0</v>
      </c>
      <c r="P50" s="1"/>
    </row>
    <row r="51" spans="2:16" ht="12.5">
      <c r="B51" s="7" t="str">
        <f t="shared" si="7"/>
        <v/>
      </c>
      <c r="C51" s="50">
        <f>IF(D11="","-",+C50+1)</f>
        <v>2050</v>
      </c>
      <c r="D51" s="55">
        <f>IF(F50+SUM(E$17:E50)=D$10,F50,D$10-SUM(E$17:E50))</f>
        <v>19365293.427971095</v>
      </c>
      <c r="E51" s="377">
        <f>IF(+I14&lt;F50,I14,D51)</f>
        <v>2374886.6829268294</v>
      </c>
      <c r="F51" s="55">
        <f t="shared" si="24"/>
        <v>16990406.745044265</v>
      </c>
      <c r="G51" s="378">
        <f t="shared" si="27"/>
        <v>4552861.4590391703</v>
      </c>
      <c r="H51" s="363">
        <f t="shared" si="28"/>
        <v>4552861.4590391703</v>
      </c>
      <c r="I51" s="52">
        <f t="shared" si="5"/>
        <v>0</v>
      </c>
      <c r="J51" s="52"/>
      <c r="K51" s="129"/>
      <c r="L51" s="54">
        <f t="shared" si="1"/>
        <v>0</v>
      </c>
      <c r="M51" s="129"/>
      <c r="N51" s="54">
        <f t="shared" si="3"/>
        <v>0</v>
      </c>
      <c r="O51" s="54">
        <f t="shared" si="4"/>
        <v>0</v>
      </c>
      <c r="P51" s="1"/>
    </row>
    <row r="52" spans="2:16" ht="12.5">
      <c r="B52" s="7" t="str">
        <f t="shared" si="7"/>
        <v/>
      </c>
      <c r="C52" s="50">
        <f>IF(D11="","-",+C51+1)</f>
        <v>2051</v>
      </c>
      <c r="D52" s="55">
        <f>IF(F51+SUM(E$17:E51)=D$10,F51,D$10-SUM(E$17:E51))</f>
        <v>16990406.745044265</v>
      </c>
      <c r="E52" s="377">
        <f>IF(+I14&lt;F51,I14,D52)</f>
        <v>2374886.6829268294</v>
      </c>
      <c r="F52" s="55">
        <f t="shared" si="24"/>
        <v>14615520.062117435</v>
      </c>
      <c r="G52" s="378">
        <f t="shared" si="27"/>
        <v>4268314.9770886488</v>
      </c>
      <c r="H52" s="363">
        <f t="shared" si="28"/>
        <v>4268314.9770886488</v>
      </c>
      <c r="I52" s="52">
        <f t="shared" si="5"/>
        <v>0</v>
      </c>
      <c r="J52" s="52"/>
      <c r="K52" s="129"/>
      <c r="L52" s="54">
        <f t="shared" si="1"/>
        <v>0</v>
      </c>
      <c r="M52" s="129"/>
      <c r="N52" s="54">
        <f t="shared" si="3"/>
        <v>0</v>
      </c>
      <c r="O52" s="54">
        <f t="shared" si="4"/>
        <v>0</v>
      </c>
      <c r="P52" s="1"/>
    </row>
    <row r="53" spans="2:16" ht="12.5">
      <c r="B53" s="7" t="str">
        <f t="shared" si="7"/>
        <v/>
      </c>
      <c r="C53" s="50">
        <f>IF(D11="","-",+C52+1)</f>
        <v>2052</v>
      </c>
      <c r="D53" s="55">
        <f>IF(F52+SUM(E$17:E52)=D$10,F52,D$10-SUM(E$17:E52))</f>
        <v>14615520.062117435</v>
      </c>
      <c r="E53" s="377">
        <f>IF(+I14&lt;F52,I14,D53)</f>
        <v>2374886.6829268294</v>
      </c>
      <c r="F53" s="55">
        <f t="shared" si="24"/>
        <v>12240633.379190605</v>
      </c>
      <c r="G53" s="378">
        <f t="shared" si="27"/>
        <v>3983768.4951381274</v>
      </c>
      <c r="H53" s="363">
        <f t="shared" si="28"/>
        <v>3983768.4951381274</v>
      </c>
      <c r="I53" s="52">
        <f t="shared" si="5"/>
        <v>0</v>
      </c>
      <c r="J53" s="52"/>
      <c r="K53" s="129"/>
      <c r="L53" s="54">
        <f t="shared" si="1"/>
        <v>0</v>
      </c>
      <c r="M53" s="129"/>
      <c r="N53" s="54">
        <f t="shared" si="3"/>
        <v>0</v>
      </c>
      <c r="O53" s="54">
        <f t="shared" si="4"/>
        <v>0</v>
      </c>
      <c r="P53" s="1"/>
    </row>
    <row r="54" spans="2:16" ht="12.5">
      <c r="B54" s="7" t="str">
        <f t="shared" si="7"/>
        <v/>
      </c>
      <c r="C54" s="50">
        <f>IF(D11="","-",+C53+1)</f>
        <v>2053</v>
      </c>
      <c r="D54" s="55">
        <f>IF(F53+SUM(E$17:E53)=D$10,F53,D$10-SUM(E$17:E53))</f>
        <v>12240633.379190605</v>
      </c>
      <c r="E54" s="377">
        <f>IF(+I14&lt;F53,I14,D54)</f>
        <v>2374886.6829268294</v>
      </c>
      <c r="F54" s="55">
        <f t="shared" si="24"/>
        <v>9865746.6962637752</v>
      </c>
      <c r="G54" s="378">
        <f t="shared" si="27"/>
        <v>3699222.0131876059</v>
      </c>
      <c r="H54" s="363">
        <f t="shared" si="28"/>
        <v>3699222.0131876059</v>
      </c>
      <c r="I54" s="52">
        <f t="shared" si="5"/>
        <v>0</v>
      </c>
      <c r="J54" s="52"/>
      <c r="K54" s="129"/>
      <c r="L54" s="54">
        <f t="shared" si="1"/>
        <v>0</v>
      </c>
      <c r="M54" s="129"/>
      <c r="N54" s="54">
        <f t="shared" si="3"/>
        <v>0</v>
      </c>
      <c r="O54" s="54">
        <f t="shared" si="4"/>
        <v>0</v>
      </c>
      <c r="P54" s="1"/>
    </row>
    <row r="55" spans="2:16" ht="12.5">
      <c r="B55" s="7" t="str">
        <f t="shared" si="7"/>
        <v/>
      </c>
      <c r="C55" s="50">
        <f>IF(D11="","-",+C54+1)</f>
        <v>2054</v>
      </c>
      <c r="D55" s="55">
        <f>IF(F54+SUM(E$17:E54)=D$10,F54,D$10-SUM(E$17:E54))</f>
        <v>9865746.6962637752</v>
      </c>
      <c r="E55" s="377">
        <f>IF(+I14&lt;F54,I14,D55)</f>
        <v>2374886.6829268294</v>
      </c>
      <c r="F55" s="55">
        <f t="shared" si="24"/>
        <v>7490860.0133369453</v>
      </c>
      <c r="G55" s="378">
        <f t="shared" si="27"/>
        <v>3414675.5312370844</v>
      </c>
      <c r="H55" s="363">
        <f t="shared" si="28"/>
        <v>3414675.5312370844</v>
      </c>
      <c r="I55" s="52">
        <f t="shared" si="5"/>
        <v>0</v>
      </c>
      <c r="J55" s="52"/>
      <c r="K55" s="129"/>
      <c r="L55" s="54">
        <f t="shared" si="1"/>
        <v>0</v>
      </c>
      <c r="M55" s="129"/>
      <c r="N55" s="54">
        <f t="shared" si="3"/>
        <v>0</v>
      </c>
      <c r="O55" s="54">
        <f t="shared" si="4"/>
        <v>0</v>
      </c>
      <c r="P55" s="1"/>
    </row>
    <row r="56" spans="2:16" ht="12.5">
      <c r="B56" s="7" t="str">
        <f t="shared" si="7"/>
        <v/>
      </c>
      <c r="C56" s="50">
        <f>IF(D11="","-",+C55+1)</f>
        <v>2055</v>
      </c>
      <c r="D56" s="55">
        <f>IF(F55+SUM(E$17:E55)=D$10,F55,D$10-SUM(E$17:E55))</f>
        <v>7490860.0133369453</v>
      </c>
      <c r="E56" s="377">
        <f>IF(+I14&lt;F55,I14,D56)</f>
        <v>2374886.6829268294</v>
      </c>
      <c r="F56" s="55">
        <f t="shared" si="24"/>
        <v>5115973.3304101154</v>
      </c>
      <c r="G56" s="378">
        <f t="shared" si="27"/>
        <v>3130129.0492865629</v>
      </c>
      <c r="H56" s="363">
        <f t="shared" si="28"/>
        <v>3130129.0492865629</v>
      </c>
      <c r="I56" s="52">
        <f t="shared" si="5"/>
        <v>0</v>
      </c>
      <c r="J56" s="52"/>
      <c r="K56" s="129"/>
      <c r="L56" s="54">
        <f t="shared" si="1"/>
        <v>0</v>
      </c>
      <c r="M56" s="129"/>
      <c r="N56" s="54">
        <f t="shared" si="3"/>
        <v>0</v>
      </c>
      <c r="O56" s="54">
        <f t="shared" si="4"/>
        <v>0</v>
      </c>
      <c r="P56" s="1"/>
    </row>
    <row r="57" spans="2:16" ht="12.5">
      <c r="B57" s="7" t="str">
        <f t="shared" si="7"/>
        <v/>
      </c>
      <c r="C57" s="50">
        <f>IF(D11="","-",+C56+1)</f>
        <v>2056</v>
      </c>
      <c r="D57" s="55">
        <f>IF(F56+SUM(E$17:E56)=D$10,F56,D$10-SUM(E$17:E56))</f>
        <v>5115973.3304101154</v>
      </c>
      <c r="E57" s="377">
        <f>IF(+I14&lt;F56,I14,D57)</f>
        <v>2374886.6829268294</v>
      </c>
      <c r="F57" s="55">
        <f t="shared" si="24"/>
        <v>2741086.647483286</v>
      </c>
      <c r="G57" s="378">
        <f t="shared" si="27"/>
        <v>2845582.5673360415</v>
      </c>
      <c r="H57" s="363">
        <f t="shared" si="28"/>
        <v>2845582.5673360415</v>
      </c>
      <c r="I57" s="52">
        <f t="shared" si="5"/>
        <v>0</v>
      </c>
      <c r="J57" s="52"/>
      <c r="K57" s="129"/>
      <c r="L57" s="54">
        <f t="shared" si="1"/>
        <v>0</v>
      </c>
      <c r="M57" s="129"/>
      <c r="N57" s="54">
        <f t="shared" si="3"/>
        <v>0</v>
      </c>
      <c r="O57" s="54">
        <f t="shared" si="4"/>
        <v>0</v>
      </c>
      <c r="P57" s="1"/>
    </row>
    <row r="58" spans="2:16" ht="12.5">
      <c r="B58" s="7" t="str">
        <f t="shared" si="7"/>
        <v/>
      </c>
      <c r="C58" s="50">
        <f>IF(D11="","-",+C57+1)</f>
        <v>2057</v>
      </c>
      <c r="D58" s="55">
        <f>IF(F57+SUM(E$17:E57)=D$10,F57,D$10-SUM(E$17:E57))</f>
        <v>2741086.647483286</v>
      </c>
      <c r="E58" s="377">
        <f>IF(+I14&lt;F57,I14,D58)</f>
        <v>2374886.6829268294</v>
      </c>
      <c r="F58" s="55">
        <f t="shared" si="24"/>
        <v>366199.96455645654</v>
      </c>
      <c r="G58" s="378">
        <f t="shared" si="27"/>
        <v>2561036.08538552</v>
      </c>
      <c r="H58" s="363">
        <f t="shared" si="28"/>
        <v>2561036.08538552</v>
      </c>
      <c r="I58" s="52">
        <f t="shared" si="5"/>
        <v>0</v>
      </c>
      <c r="J58" s="52"/>
      <c r="K58" s="129"/>
      <c r="L58" s="54">
        <f t="shared" si="1"/>
        <v>0</v>
      </c>
      <c r="M58" s="129"/>
      <c r="N58" s="54">
        <f t="shared" si="3"/>
        <v>0</v>
      </c>
      <c r="O58" s="54">
        <f t="shared" si="4"/>
        <v>0</v>
      </c>
      <c r="P58" s="1"/>
    </row>
    <row r="59" spans="2:16" ht="12.5">
      <c r="B59" s="7" t="str">
        <f t="shared" si="7"/>
        <v/>
      </c>
      <c r="C59" s="50">
        <f>IF(D11="","-",+C58+1)</f>
        <v>2058</v>
      </c>
      <c r="D59" s="55">
        <f>IF(F58+SUM(E$17:E58)=D$10,F58,D$10-SUM(E$17:E58))</f>
        <v>366199.96455645654</v>
      </c>
      <c r="E59" s="377">
        <f>IF(+I14&lt;F58,I14,D59)</f>
        <v>366199.96455645654</v>
      </c>
      <c r="F59" s="55">
        <f t="shared" si="24"/>
        <v>0</v>
      </c>
      <c r="G59" s="378">
        <f t="shared" si="27"/>
        <v>388138.04529817164</v>
      </c>
      <c r="H59" s="363">
        <f t="shared" si="28"/>
        <v>388138.04529817164</v>
      </c>
      <c r="I59" s="52">
        <f t="shared" si="5"/>
        <v>0</v>
      </c>
      <c r="J59" s="52"/>
      <c r="K59" s="129"/>
      <c r="L59" s="54">
        <f t="shared" si="1"/>
        <v>0</v>
      </c>
      <c r="M59" s="129"/>
      <c r="N59" s="54">
        <f t="shared" si="3"/>
        <v>0</v>
      </c>
      <c r="O59" s="54">
        <f t="shared" si="4"/>
        <v>0</v>
      </c>
      <c r="P59" s="1"/>
    </row>
    <row r="60" spans="2:16" ht="12.5">
      <c r="B60" s="7" t="str">
        <f t="shared" si="7"/>
        <v/>
      </c>
      <c r="C60" s="50">
        <f>IF(D11="","-",+C59+1)</f>
        <v>2059</v>
      </c>
      <c r="D60" s="55">
        <f>IF(F59+SUM(E$17:E59)=D$10,F59,D$10-SUM(E$17:E59))</f>
        <v>0</v>
      </c>
      <c r="E60" s="377">
        <f>IF(+I14&lt;F59,I14,D60)</f>
        <v>0</v>
      </c>
      <c r="F60" s="55">
        <f t="shared" si="24"/>
        <v>0</v>
      </c>
      <c r="G60" s="378">
        <f t="shared" si="27"/>
        <v>0</v>
      </c>
      <c r="H60" s="363">
        <f t="shared" si="28"/>
        <v>0</v>
      </c>
      <c r="I60" s="52">
        <f t="shared" si="5"/>
        <v>0</v>
      </c>
      <c r="J60" s="52"/>
      <c r="K60" s="129"/>
      <c r="L60" s="54">
        <f t="shared" si="1"/>
        <v>0</v>
      </c>
      <c r="M60" s="129"/>
      <c r="N60" s="54">
        <f t="shared" si="3"/>
        <v>0</v>
      </c>
      <c r="O60" s="54">
        <f t="shared" si="4"/>
        <v>0</v>
      </c>
      <c r="P60" s="1"/>
    </row>
    <row r="61" spans="2:16" ht="12.5">
      <c r="B61" s="7" t="str">
        <f t="shared" si="7"/>
        <v/>
      </c>
      <c r="C61" s="50">
        <f>IF(D11="","-",+C60+1)</f>
        <v>2060</v>
      </c>
      <c r="D61" s="55">
        <f>IF(F60+SUM(E$17:E60)=D$10,F60,D$10-SUM(E$17:E60))</f>
        <v>0</v>
      </c>
      <c r="E61" s="377">
        <f>IF(+I14&lt;F60,I14,D61)</f>
        <v>0</v>
      </c>
      <c r="F61" s="55">
        <f t="shared" si="24"/>
        <v>0</v>
      </c>
      <c r="G61" s="379">
        <f t="shared" si="27"/>
        <v>0</v>
      </c>
      <c r="H61" s="363">
        <f t="shared" si="28"/>
        <v>0</v>
      </c>
      <c r="I61" s="52">
        <f t="shared" si="5"/>
        <v>0</v>
      </c>
      <c r="J61" s="52"/>
      <c r="K61" s="129"/>
      <c r="L61" s="54">
        <f t="shared" si="1"/>
        <v>0</v>
      </c>
      <c r="M61" s="129"/>
      <c r="N61" s="54">
        <f t="shared" si="3"/>
        <v>0</v>
      </c>
      <c r="O61" s="54">
        <f t="shared" si="4"/>
        <v>0</v>
      </c>
      <c r="P61" s="1"/>
    </row>
    <row r="62" spans="2:16" ht="12.5">
      <c r="B62" s="7" t="str">
        <f t="shared" si="7"/>
        <v/>
      </c>
      <c r="C62" s="50">
        <f>IF(D11="","-",+C61+1)</f>
        <v>2061</v>
      </c>
      <c r="D62" s="55">
        <f>IF(F61+SUM(E$17:E61)=D$10,F61,D$10-SUM(E$17:E61))</f>
        <v>0</v>
      </c>
      <c r="E62" s="377">
        <f>IF(+I14&lt;F61,I14,D62)</f>
        <v>0</v>
      </c>
      <c r="F62" s="55">
        <f t="shared" si="24"/>
        <v>0</v>
      </c>
      <c r="G62" s="379">
        <f t="shared" si="27"/>
        <v>0</v>
      </c>
      <c r="H62" s="363">
        <f t="shared" si="28"/>
        <v>0</v>
      </c>
      <c r="I62" s="52">
        <f t="shared" si="5"/>
        <v>0</v>
      </c>
      <c r="J62" s="52"/>
      <c r="K62" s="129"/>
      <c r="L62" s="54">
        <f t="shared" si="1"/>
        <v>0</v>
      </c>
      <c r="M62" s="129"/>
      <c r="N62" s="54">
        <f t="shared" si="3"/>
        <v>0</v>
      </c>
      <c r="O62" s="54">
        <f t="shared" si="4"/>
        <v>0</v>
      </c>
      <c r="P62" s="1"/>
    </row>
    <row r="63" spans="2:16" ht="12.5">
      <c r="B63" s="7" t="str">
        <f t="shared" si="7"/>
        <v/>
      </c>
      <c r="C63" s="50">
        <f>IF(D11="","-",+C62+1)</f>
        <v>2062</v>
      </c>
      <c r="D63" s="55">
        <f>IF(F62+SUM(E$17:E62)=D$10,F62,D$10-SUM(E$17:E62))</f>
        <v>0</v>
      </c>
      <c r="E63" s="377">
        <f>IF(+I14&lt;F62,I14,D63)</f>
        <v>0</v>
      </c>
      <c r="F63" s="55">
        <f t="shared" si="24"/>
        <v>0</v>
      </c>
      <c r="G63" s="379">
        <f t="shared" si="27"/>
        <v>0</v>
      </c>
      <c r="H63" s="363">
        <f t="shared" si="28"/>
        <v>0</v>
      </c>
      <c r="I63" s="52">
        <f t="shared" si="5"/>
        <v>0</v>
      </c>
      <c r="J63" s="52"/>
      <c r="K63" s="129"/>
      <c r="L63" s="54">
        <f t="shared" si="1"/>
        <v>0</v>
      </c>
      <c r="M63" s="129"/>
      <c r="N63" s="54">
        <f t="shared" si="3"/>
        <v>0</v>
      </c>
      <c r="O63" s="54">
        <f t="shared" si="4"/>
        <v>0</v>
      </c>
      <c r="P63" s="1"/>
    </row>
    <row r="64" spans="2:16" ht="12.5">
      <c r="B64" s="7" t="str">
        <f t="shared" si="7"/>
        <v/>
      </c>
      <c r="C64" s="50">
        <f>IF(D11="","-",+C63+1)</f>
        <v>2063</v>
      </c>
      <c r="D64" s="55">
        <f>IF(F63+SUM(E$17:E63)=D$10,F63,D$10-SUM(E$17:E63))</f>
        <v>0</v>
      </c>
      <c r="E64" s="377">
        <f>IF(+I14&lt;F63,I14,D64)</f>
        <v>0</v>
      </c>
      <c r="F64" s="55">
        <f t="shared" si="24"/>
        <v>0</v>
      </c>
      <c r="G64" s="379">
        <f t="shared" si="27"/>
        <v>0</v>
      </c>
      <c r="H64" s="363">
        <f t="shared" si="28"/>
        <v>0</v>
      </c>
      <c r="I64" s="52">
        <f t="shared" si="5"/>
        <v>0</v>
      </c>
      <c r="J64" s="52"/>
      <c r="K64" s="129"/>
      <c r="L64" s="54">
        <f t="shared" si="1"/>
        <v>0</v>
      </c>
      <c r="M64" s="129"/>
      <c r="N64" s="54">
        <f t="shared" si="3"/>
        <v>0</v>
      </c>
      <c r="O64" s="54">
        <f t="shared" si="4"/>
        <v>0</v>
      </c>
      <c r="P64" s="1"/>
    </row>
    <row r="65" spans="2:16" ht="12.5">
      <c r="B65" s="7" t="str">
        <f t="shared" si="7"/>
        <v/>
      </c>
      <c r="C65" s="50">
        <f>IF(D11="","-",+C64+1)</f>
        <v>2064</v>
      </c>
      <c r="D65" s="55">
        <f>IF(F64+SUM(E$17:E64)=D$10,F64,D$10-SUM(E$17:E64))</f>
        <v>0</v>
      </c>
      <c r="E65" s="377">
        <f>IF(+I14&lt;F64,I14,D65)</f>
        <v>0</v>
      </c>
      <c r="F65" s="55">
        <f t="shared" si="24"/>
        <v>0</v>
      </c>
      <c r="G65" s="379">
        <f t="shared" si="27"/>
        <v>0</v>
      </c>
      <c r="H65" s="363">
        <f t="shared" si="28"/>
        <v>0</v>
      </c>
      <c r="I65" s="52">
        <f t="shared" si="5"/>
        <v>0</v>
      </c>
      <c r="J65" s="52"/>
      <c r="K65" s="129"/>
      <c r="L65" s="54">
        <f t="shared" si="1"/>
        <v>0</v>
      </c>
      <c r="M65" s="129"/>
      <c r="N65" s="54">
        <f t="shared" si="3"/>
        <v>0</v>
      </c>
      <c r="O65" s="54">
        <f t="shared" si="4"/>
        <v>0</v>
      </c>
      <c r="P65" s="1"/>
    </row>
    <row r="66" spans="2:16" ht="12.5">
      <c r="B66" s="7" t="str">
        <f t="shared" si="7"/>
        <v/>
      </c>
      <c r="C66" s="50">
        <f>IF(D11="","-",+C65+1)</f>
        <v>2065</v>
      </c>
      <c r="D66" s="55">
        <f>IF(F65+SUM(E$17:E65)=D$10,F65,D$10-SUM(E$17:E65))</f>
        <v>0</v>
      </c>
      <c r="E66" s="377">
        <f>IF(+I14&lt;F65,I14,D66)</f>
        <v>0</v>
      </c>
      <c r="F66" s="55">
        <f t="shared" si="24"/>
        <v>0</v>
      </c>
      <c r="G66" s="379">
        <f t="shared" si="27"/>
        <v>0</v>
      </c>
      <c r="H66" s="363">
        <f t="shared" si="28"/>
        <v>0</v>
      </c>
      <c r="I66" s="52">
        <f t="shared" si="5"/>
        <v>0</v>
      </c>
      <c r="J66" s="52"/>
      <c r="K66" s="129"/>
      <c r="L66" s="54">
        <f t="shared" si="1"/>
        <v>0</v>
      </c>
      <c r="M66" s="129"/>
      <c r="N66" s="54">
        <f t="shared" si="3"/>
        <v>0</v>
      </c>
      <c r="O66" s="54">
        <f t="shared" si="4"/>
        <v>0</v>
      </c>
      <c r="P66" s="1"/>
    </row>
    <row r="67" spans="2:16" ht="12.5">
      <c r="B67" s="7" t="str">
        <f t="shared" si="7"/>
        <v/>
      </c>
      <c r="C67" s="50">
        <f>IF(D11="","-",+C66+1)</f>
        <v>2066</v>
      </c>
      <c r="D67" s="55">
        <f>IF(F66+SUM(E$17:E66)=D$10,F66,D$10-SUM(E$17:E66))</f>
        <v>0</v>
      </c>
      <c r="E67" s="377">
        <f>IF(+I14&lt;F66,I14,D67)</f>
        <v>0</v>
      </c>
      <c r="F67" s="55">
        <f t="shared" si="24"/>
        <v>0</v>
      </c>
      <c r="G67" s="379">
        <f t="shared" si="27"/>
        <v>0</v>
      </c>
      <c r="H67" s="363">
        <f t="shared" si="28"/>
        <v>0</v>
      </c>
      <c r="I67" s="52">
        <f t="shared" si="5"/>
        <v>0</v>
      </c>
      <c r="J67" s="52"/>
      <c r="K67" s="129"/>
      <c r="L67" s="54">
        <f t="shared" si="1"/>
        <v>0</v>
      </c>
      <c r="M67" s="129"/>
      <c r="N67" s="54">
        <f t="shared" si="3"/>
        <v>0</v>
      </c>
      <c r="O67" s="54">
        <f t="shared" si="4"/>
        <v>0</v>
      </c>
      <c r="P67" s="1"/>
    </row>
    <row r="68" spans="2:16" ht="12.5">
      <c r="B68" s="7" t="str">
        <f t="shared" si="7"/>
        <v/>
      </c>
      <c r="C68" s="50">
        <f>IF(D11="","-",+C67+1)</f>
        <v>2067</v>
      </c>
      <c r="D68" s="55">
        <f>IF(F67+SUM(E$17:E67)=D$10,F67,D$10-SUM(E$17:E67))</f>
        <v>0</v>
      </c>
      <c r="E68" s="377">
        <f>IF(+I14&lt;F67,I14,D68)</f>
        <v>0</v>
      </c>
      <c r="F68" s="55">
        <f t="shared" si="24"/>
        <v>0</v>
      </c>
      <c r="G68" s="379">
        <f t="shared" si="27"/>
        <v>0</v>
      </c>
      <c r="H68" s="363">
        <f t="shared" si="28"/>
        <v>0</v>
      </c>
      <c r="I68" s="52">
        <f t="shared" si="5"/>
        <v>0</v>
      </c>
      <c r="J68" s="52"/>
      <c r="K68" s="129"/>
      <c r="L68" s="54">
        <f t="shared" si="1"/>
        <v>0</v>
      </c>
      <c r="M68" s="129"/>
      <c r="N68" s="54">
        <f t="shared" si="3"/>
        <v>0</v>
      </c>
      <c r="O68" s="54">
        <f t="shared" si="4"/>
        <v>0</v>
      </c>
      <c r="P68" s="1"/>
    </row>
    <row r="69" spans="2:16" ht="12.5">
      <c r="B69" s="7" t="str">
        <f t="shared" si="7"/>
        <v/>
      </c>
      <c r="C69" s="50">
        <f>IF(D11="","-",+C68+1)</f>
        <v>2068</v>
      </c>
      <c r="D69" s="55">
        <f>IF(F68+SUM(E$17:E68)=D$10,F68,D$10-SUM(E$17:E68))</f>
        <v>0</v>
      </c>
      <c r="E69" s="377">
        <f>IF(+I14&lt;F68,I14,D69)</f>
        <v>0</v>
      </c>
      <c r="F69" s="55">
        <f t="shared" si="24"/>
        <v>0</v>
      </c>
      <c r="G69" s="379">
        <f t="shared" si="27"/>
        <v>0</v>
      </c>
      <c r="H69" s="363">
        <f t="shared" si="28"/>
        <v>0</v>
      </c>
      <c r="I69" s="52">
        <f t="shared" si="5"/>
        <v>0</v>
      </c>
      <c r="J69" s="52"/>
      <c r="K69" s="129"/>
      <c r="L69" s="54">
        <f t="shared" si="1"/>
        <v>0</v>
      </c>
      <c r="M69" s="129"/>
      <c r="N69" s="54">
        <f t="shared" si="3"/>
        <v>0</v>
      </c>
      <c r="O69" s="54">
        <f t="shared" si="4"/>
        <v>0</v>
      </c>
      <c r="P69" s="1"/>
    </row>
    <row r="70" spans="2:16" ht="12.5">
      <c r="B70" s="7" t="str">
        <f t="shared" si="7"/>
        <v/>
      </c>
      <c r="C70" s="50">
        <f>IF(D11="","-",+C69+1)</f>
        <v>2069</v>
      </c>
      <c r="D70" s="55">
        <f>IF(F69+SUM(E$17:E69)=D$10,F69,D$10-SUM(E$17:E69))</f>
        <v>0</v>
      </c>
      <c r="E70" s="377">
        <f>IF(+I14&lt;F69,I14,D70)</f>
        <v>0</v>
      </c>
      <c r="F70" s="55">
        <f t="shared" si="24"/>
        <v>0</v>
      </c>
      <c r="G70" s="379">
        <f t="shared" si="27"/>
        <v>0</v>
      </c>
      <c r="H70" s="363">
        <f t="shared" si="28"/>
        <v>0</v>
      </c>
      <c r="I70" s="52">
        <f t="shared" si="5"/>
        <v>0</v>
      </c>
      <c r="J70" s="52"/>
      <c r="K70" s="129"/>
      <c r="L70" s="54">
        <f t="shared" si="1"/>
        <v>0</v>
      </c>
      <c r="M70" s="129"/>
      <c r="N70" s="54">
        <f t="shared" si="3"/>
        <v>0</v>
      </c>
      <c r="O70" s="54">
        <f t="shared" si="4"/>
        <v>0</v>
      </c>
      <c r="P70" s="1"/>
    </row>
    <row r="71" spans="2:16" ht="12.5">
      <c r="B71" s="7" t="str">
        <f t="shared" si="7"/>
        <v/>
      </c>
      <c r="C71" s="50">
        <f>IF(D11="","-",+C70+1)</f>
        <v>2070</v>
      </c>
      <c r="D71" s="55">
        <f>IF(F70+SUM(E$17:E70)=D$10,F70,D$10-SUM(E$17:E70))</f>
        <v>0</v>
      </c>
      <c r="E71" s="377">
        <f>IF(+I14&lt;F70,I14,D71)</f>
        <v>0</v>
      </c>
      <c r="F71" s="55">
        <f t="shared" si="24"/>
        <v>0</v>
      </c>
      <c r="G71" s="379">
        <f t="shared" si="27"/>
        <v>0</v>
      </c>
      <c r="H71" s="363">
        <f t="shared" si="28"/>
        <v>0</v>
      </c>
      <c r="I71" s="52">
        <f t="shared" si="5"/>
        <v>0</v>
      </c>
      <c r="J71" s="52"/>
      <c r="K71" s="129"/>
      <c r="L71" s="54">
        <f t="shared" si="1"/>
        <v>0</v>
      </c>
      <c r="M71" s="129"/>
      <c r="N71" s="54">
        <f t="shared" si="3"/>
        <v>0</v>
      </c>
      <c r="O71" s="54">
        <f t="shared" si="4"/>
        <v>0</v>
      </c>
      <c r="P71" s="1"/>
    </row>
    <row r="72" spans="2:16" ht="13" thickBot="1">
      <c r="B72" s="7" t="str">
        <f t="shared" si="7"/>
        <v/>
      </c>
      <c r="C72" s="59">
        <f>IF(D11="","-",+C71+1)</f>
        <v>2071</v>
      </c>
      <c r="D72" s="60">
        <f>IF(F71+SUM(E$17:E71)=D$10,F71,D$10-SUM(E$17:E71))</f>
        <v>0</v>
      </c>
      <c r="E72" s="380">
        <f>IF(+I14&lt;F71,I14,D72)</f>
        <v>0</v>
      </c>
      <c r="F72" s="60">
        <f t="shared" si="24"/>
        <v>0</v>
      </c>
      <c r="G72" s="381">
        <f t="shared" si="27"/>
        <v>0</v>
      </c>
      <c r="H72" s="361">
        <f t="shared" si="28"/>
        <v>0</v>
      </c>
      <c r="I72" s="63">
        <f t="shared" si="5"/>
        <v>0</v>
      </c>
      <c r="J72" s="52"/>
      <c r="K72" s="130"/>
      <c r="L72" s="64">
        <f t="shared" si="1"/>
        <v>0</v>
      </c>
      <c r="M72" s="130"/>
      <c r="N72" s="64">
        <f t="shared" si="3"/>
        <v>0</v>
      </c>
      <c r="O72" s="64">
        <f t="shared" si="4"/>
        <v>0</v>
      </c>
      <c r="P72" s="1"/>
    </row>
    <row r="73" spans="2:16" ht="12.5">
      <c r="C73" s="12" t="s">
        <v>78</v>
      </c>
      <c r="D73" s="292"/>
      <c r="E73" s="292">
        <f>SUM(E17:E72)</f>
        <v>97370354.000000045</v>
      </c>
      <c r="F73" s="292"/>
      <c r="G73" s="292">
        <f>SUM(G17:G72)</f>
        <v>337871141.22125328</v>
      </c>
      <c r="H73" s="292">
        <f>SUM(H17:H72)</f>
        <v>337871141.22125328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2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2:16" ht="13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60 of 77</v>
      </c>
    </row>
    <row r="84" spans="1:16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</row>
    <row r="86" spans="1:16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11743276.985286441</v>
      </c>
      <c r="N87" s="386">
        <f>IF(J92&lt;D11,0,VLOOKUP(J92,C17:O72,11))</f>
        <v>11743276.985286441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12192660.38252195</v>
      </c>
      <c r="N88" s="389">
        <f>IF(J92&lt;D11,0,VLOOKUP(J92,C99:P154,7))</f>
        <v>12192660.38252195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Valliant-NW Texarkana 345 kV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449383.39723550901</v>
      </c>
      <c r="N89" s="391">
        <f>+N88-N87</f>
        <v>449383.39723550901</v>
      </c>
      <c r="O89" s="392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</row>
    <row r="91" spans="1:16" ht="13.5" thickBot="1">
      <c r="C91" s="75" t="s">
        <v>85</v>
      </c>
      <c r="D91" s="91" t="str">
        <f>+D9</f>
        <v>TP2009089</v>
      </c>
      <c r="E91" s="76"/>
      <c r="F91" s="76"/>
      <c r="G91" s="76"/>
      <c r="H91" s="76"/>
      <c r="I91" s="76"/>
      <c r="J91" s="76"/>
    </row>
    <row r="92" spans="1:16" ht="13">
      <c r="C92" s="34" t="s">
        <v>51</v>
      </c>
      <c r="D92" s="393">
        <v>97370354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</row>
    <row r="93" spans="1:16" ht="12.5">
      <c r="C93" s="34" t="s">
        <v>54</v>
      </c>
      <c r="D93" s="88">
        <f>IF(D11=I10,"",D11)</f>
        <v>2016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3">
        <f>IF(D11=I10,"",D12)</f>
        <v>12</v>
      </c>
      <c r="E94" s="34" t="s">
        <v>57</v>
      </c>
      <c r="F94" s="2"/>
      <c r="G94" s="2"/>
      <c r="J94" s="40">
        <f>'SWE.WS.G.BPU.ATRR.True-up'!$F$81</f>
        <v>0.1245263399019997</v>
      </c>
      <c r="K94" s="8">
        <f>+I12-J94</f>
        <v>-4.7115782141519402E-3</v>
      </c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292">
        <f>+K94*G101</f>
        <v>-442391.15066765691</v>
      </c>
      <c r="L95" s="292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2212962.5909090908</v>
      </c>
      <c r="K96" s="292"/>
      <c r="L96" s="292"/>
      <c r="M96" s="292"/>
      <c r="N96" s="292"/>
      <c r="O96" s="292"/>
      <c r="P96" s="1"/>
    </row>
    <row r="97" spans="1:16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</row>
    <row r="99" spans="1:16" ht="12.5">
      <c r="C99" s="50">
        <f>IF(D93= "","-",D93)</f>
        <v>2016</v>
      </c>
      <c r="D99" s="145">
        <v>0</v>
      </c>
      <c r="E99" s="445">
        <v>0</v>
      </c>
      <c r="F99" s="147">
        <v>94208721</v>
      </c>
      <c r="G99" s="446">
        <v>47104360.5</v>
      </c>
      <c r="H99" s="447">
        <v>5979898.0138057787</v>
      </c>
      <c r="I99" s="448">
        <v>5979898.0138057787</v>
      </c>
      <c r="J99" s="54">
        <f t="shared" ref="J99:J130" si="29">+I99-H99</f>
        <v>0</v>
      </c>
      <c r="K99" s="54"/>
      <c r="L99" s="112">
        <f t="shared" ref="L99:L104" si="30">+H99</f>
        <v>5979898.0138057787</v>
      </c>
      <c r="M99" s="53">
        <f t="shared" ref="M99:M130" si="31">IF(L99&lt;&gt;0,+H99-L99,0)</f>
        <v>0</v>
      </c>
      <c r="N99" s="112">
        <f t="shared" ref="N99:N104" si="32">+I99</f>
        <v>5979898.0138057787</v>
      </c>
      <c r="O99" s="53">
        <f t="shared" ref="O99:O130" si="33">IF(N99&lt;&gt;0,+I99-N99,0)</f>
        <v>0</v>
      </c>
      <c r="P99" s="53">
        <f t="shared" ref="P99:P130" si="34">+O99-M99</f>
        <v>0</v>
      </c>
    </row>
    <row r="100" spans="1:16" ht="12.5">
      <c r="B100" s="7" t="str">
        <f>IF(D100=F99,"","IU")</f>
        <v>IU</v>
      </c>
      <c r="C100" s="50">
        <f>IF(D93="","-",+C99+1)</f>
        <v>2017</v>
      </c>
      <c r="D100" s="428">
        <v>97244455</v>
      </c>
      <c r="E100" s="429">
        <v>2315344.1666666665</v>
      </c>
      <c r="F100" s="430">
        <v>94929110.833333328</v>
      </c>
      <c r="G100" s="430">
        <v>96086782.916666657</v>
      </c>
      <c r="H100" s="432">
        <v>13987145.75171851</v>
      </c>
      <c r="I100" s="433">
        <v>13987145.75171851</v>
      </c>
      <c r="J100" s="54">
        <f t="shared" si="29"/>
        <v>0</v>
      </c>
      <c r="K100" s="54"/>
      <c r="L100" s="449">
        <f t="shared" si="30"/>
        <v>13987145.75171851</v>
      </c>
      <c r="M100" s="54">
        <f t="shared" si="31"/>
        <v>0</v>
      </c>
      <c r="N100" s="449">
        <f t="shared" si="32"/>
        <v>13987145.75171851</v>
      </c>
      <c r="O100" s="54">
        <f t="shared" si="33"/>
        <v>0</v>
      </c>
      <c r="P100" s="54">
        <f t="shared" si="34"/>
        <v>0</v>
      </c>
    </row>
    <row r="101" spans="1:16" ht="12.5">
      <c r="B101" s="7" t="str">
        <f t="shared" ref="B101:B154" si="35">IF(D101=F100,"","IU")</f>
        <v>IU</v>
      </c>
      <c r="C101" s="50">
        <f>IF(D93="","-",+C100+1)</f>
        <v>2018</v>
      </c>
      <c r="D101" s="428">
        <v>95053626.833333328</v>
      </c>
      <c r="E101" s="429">
        <v>2318308.8333333335</v>
      </c>
      <c r="F101" s="430">
        <v>92735318</v>
      </c>
      <c r="G101" s="430">
        <v>93894472.416666657</v>
      </c>
      <c r="H101" s="432">
        <v>12233995.703663049</v>
      </c>
      <c r="I101" s="433">
        <v>12233995.703663049</v>
      </c>
      <c r="J101" s="54">
        <f t="shared" si="29"/>
        <v>0</v>
      </c>
      <c r="K101" s="54"/>
      <c r="L101" s="449">
        <f t="shared" si="30"/>
        <v>12233995.703663049</v>
      </c>
      <c r="M101" s="54">
        <f t="shared" ref="M101" si="36">IF(L101&lt;&gt;0,+H101-L101,0)</f>
        <v>0</v>
      </c>
      <c r="N101" s="449">
        <f t="shared" si="32"/>
        <v>12233995.703663049</v>
      </c>
      <c r="O101" s="54">
        <f t="shared" si="33"/>
        <v>0</v>
      </c>
      <c r="P101" s="54">
        <f t="shared" si="34"/>
        <v>0</v>
      </c>
    </row>
    <row r="102" spans="1:16" ht="12.5">
      <c r="B102" s="7" t="str">
        <f t="shared" si="35"/>
        <v>IU</v>
      </c>
      <c r="C102" s="50">
        <f>IF(D93="","-",+C101+1)</f>
        <v>2019</v>
      </c>
      <c r="D102" s="428">
        <v>92736701</v>
      </c>
      <c r="E102" s="429">
        <v>2264426.8372093025</v>
      </c>
      <c r="F102" s="430">
        <v>90472274.162790701</v>
      </c>
      <c r="G102" s="430">
        <v>91604487.581395358</v>
      </c>
      <c r="H102" s="432">
        <v>12069821.253627364</v>
      </c>
      <c r="I102" s="433">
        <v>12069821.253627364</v>
      </c>
      <c r="J102" s="54">
        <f t="shared" si="29"/>
        <v>0</v>
      </c>
      <c r="K102" s="54"/>
      <c r="L102" s="449">
        <f t="shared" si="30"/>
        <v>12069821.253627364</v>
      </c>
      <c r="M102" s="54">
        <f t="shared" ref="M102:M103" si="37">IF(L102&lt;&gt;0,+H102-L102,0)</f>
        <v>0</v>
      </c>
      <c r="N102" s="449">
        <f t="shared" si="32"/>
        <v>12069821.253627364</v>
      </c>
      <c r="O102" s="54">
        <f t="shared" si="33"/>
        <v>0</v>
      </c>
      <c r="P102" s="54">
        <f t="shared" si="34"/>
        <v>0</v>
      </c>
    </row>
    <row r="103" spans="1:16" ht="12.5">
      <c r="B103" s="7" t="str">
        <f t="shared" si="35"/>
        <v/>
      </c>
      <c r="C103" s="50">
        <f>IF(D93="","-",+C102+1)</f>
        <v>2020</v>
      </c>
      <c r="D103" s="428">
        <v>90472274.162790701</v>
      </c>
      <c r="E103" s="429">
        <v>2318341.7619047621</v>
      </c>
      <c r="F103" s="430">
        <v>88153932.40088594</v>
      </c>
      <c r="G103" s="430">
        <v>89313103.281838328</v>
      </c>
      <c r="H103" s="432">
        <v>11926094.57446631</v>
      </c>
      <c r="I103" s="433">
        <v>11926094.57446631</v>
      </c>
      <c r="J103" s="54">
        <f t="shared" si="29"/>
        <v>0</v>
      </c>
      <c r="K103" s="54"/>
      <c r="L103" s="449">
        <f t="shared" si="30"/>
        <v>11926094.57446631</v>
      </c>
      <c r="M103" s="54">
        <f t="shared" si="37"/>
        <v>0</v>
      </c>
      <c r="N103" s="449">
        <f t="shared" si="32"/>
        <v>11926094.57446631</v>
      </c>
      <c r="O103" s="54">
        <f t="shared" si="33"/>
        <v>0</v>
      </c>
      <c r="P103" s="54">
        <f t="shared" si="34"/>
        <v>0</v>
      </c>
    </row>
    <row r="104" spans="1:16" ht="12.5">
      <c r="B104" s="7" t="str">
        <f t="shared" si="35"/>
        <v/>
      </c>
      <c r="C104" s="50">
        <f>IF(D93="","-",+C103+1)</f>
        <v>2021</v>
      </c>
      <c r="D104" s="428">
        <v>88153932.40088594</v>
      </c>
      <c r="E104" s="429">
        <v>2374886.6829268294</v>
      </c>
      <c r="F104" s="430">
        <v>85779045.717959106</v>
      </c>
      <c r="G104" s="430">
        <v>86966489.059422523</v>
      </c>
      <c r="H104" s="432">
        <v>12246820.408778705</v>
      </c>
      <c r="I104" s="433">
        <v>12246820.408778705</v>
      </c>
      <c r="J104" s="54">
        <f t="shared" si="29"/>
        <v>0</v>
      </c>
      <c r="K104" s="54"/>
      <c r="L104" s="449">
        <f t="shared" si="30"/>
        <v>12246820.408778705</v>
      </c>
      <c r="M104" s="54">
        <f t="shared" ref="M104" si="38">IF(L104&lt;&gt;0,+H104-L104,0)</f>
        <v>0</v>
      </c>
      <c r="N104" s="449">
        <f t="shared" si="32"/>
        <v>12246820.408778705</v>
      </c>
      <c r="O104" s="54">
        <f t="shared" ref="O104" si="39">IF(N104&lt;&gt;0,+I104-N104,0)</f>
        <v>0</v>
      </c>
      <c r="P104" s="54">
        <f t="shared" ref="P104" si="40">+O104-M104</f>
        <v>0</v>
      </c>
    </row>
    <row r="105" spans="1:16" ht="13">
      <c r="B105" s="7" t="str">
        <f t="shared" si="35"/>
        <v/>
      </c>
      <c r="C105" s="459">
        <f>IF(D93="","-",+C104+1)</f>
        <v>2022</v>
      </c>
      <c r="D105" s="12">
        <v>85779045.717959106</v>
      </c>
      <c r="E105" s="377">
        <v>2318341.7619047621</v>
      </c>
      <c r="F105" s="55">
        <v>83460703.956054345</v>
      </c>
      <c r="G105" s="55">
        <v>84619874.837006718</v>
      </c>
      <c r="H105" s="379">
        <v>12257609.738778368</v>
      </c>
      <c r="I105" s="398">
        <v>12257609.738778368</v>
      </c>
      <c r="J105" s="54">
        <f t="shared" si="29"/>
        <v>0</v>
      </c>
      <c r="K105" s="54"/>
      <c r="L105" s="129"/>
      <c r="M105" s="54">
        <f t="shared" si="31"/>
        <v>0</v>
      </c>
      <c r="N105" s="129"/>
      <c r="O105" s="54">
        <f t="shared" si="33"/>
        <v>0</v>
      </c>
      <c r="P105" s="54">
        <f t="shared" si="34"/>
        <v>0</v>
      </c>
    </row>
    <row r="106" spans="1:16" ht="12.5">
      <c r="B106" s="7" t="str">
        <f t="shared" si="35"/>
        <v/>
      </c>
      <c r="C106" s="50">
        <f>IF(D93="","-",+C105+1)</f>
        <v>2023</v>
      </c>
      <c r="D106" s="12">
        <f>IF(F105+SUM(E$99:E105)=D$92,F105,D$92-SUM(E$99:E105))</f>
        <v>83460703.956054345</v>
      </c>
      <c r="E106" s="377">
        <f>IF(+J96&lt;F105,J96,D106)</f>
        <v>2212962.5909090908</v>
      </c>
      <c r="F106" s="55">
        <f t="shared" ref="F106:F130" si="41">+D106-E106</f>
        <v>81247741.365145251</v>
      </c>
      <c r="G106" s="55">
        <f t="shared" ref="G106:G130" si="42">+(F106+D106)/2</f>
        <v>82354222.660599798</v>
      </c>
      <c r="H106" s="379">
        <f t="shared" ref="H106:H154" si="43">+J$94*G106+E106</f>
        <v>12468232.514307909</v>
      </c>
      <c r="I106" s="398">
        <f t="shared" ref="I106:I154" si="44">+J$95*G106+E106</f>
        <v>12468232.514307909</v>
      </c>
      <c r="J106" s="54">
        <f t="shared" si="29"/>
        <v>0</v>
      </c>
      <c r="K106" s="54"/>
      <c r="L106" s="129"/>
      <c r="M106" s="54">
        <f t="shared" si="31"/>
        <v>0</v>
      </c>
      <c r="N106" s="129"/>
      <c r="O106" s="54">
        <f t="shared" si="33"/>
        <v>0</v>
      </c>
      <c r="P106" s="54">
        <f t="shared" si="34"/>
        <v>0</v>
      </c>
    </row>
    <row r="107" spans="1:16" ht="12.5">
      <c r="B107" s="7" t="str">
        <f t="shared" si="35"/>
        <v/>
      </c>
      <c r="C107" s="50">
        <f>IF(D93="","-",+C106+1)</f>
        <v>2024</v>
      </c>
      <c r="D107" s="12">
        <f>IF(F106+SUM(E$99:E106)=D$92,F106,D$92-SUM(E$99:E106))</f>
        <v>81247741.365145251</v>
      </c>
      <c r="E107" s="377">
        <f>IF(+J96&lt;F106,J96,D107)</f>
        <v>2212962.5909090908</v>
      </c>
      <c r="F107" s="55">
        <f t="shared" si="41"/>
        <v>79034778.774236158</v>
      </c>
      <c r="G107" s="55">
        <f t="shared" si="42"/>
        <v>80141260.069690704</v>
      </c>
      <c r="H107" s="379">
        <f t="shared" si="43"/>
        <v>12192660.38252195</v>
      </c>
      <c r="I107" s="398">
        <f t="shared" si="44"/>
        <v>12192660.38252195</v>
      </c>
      <c r="J107" s="54">
        <f t="shared" si="29"/>
        <v>0</v>
      </c>
      <c r="K107" s="54"/>
      <c r="L107" s="129"/>
      <c r="M107" s="54">
        <f t="shared" si="31"/>
        <v>0</v>
      </c>
      <c r="N107" s="129"/>
      <c r="O107" s="54">
        <f t="shared" si="33"/>
        <v>0</v>
      </c>
      <c r="P107" s="54">
        <f t="shared" si="34"/>
        <v>0</v>
      </c>
    </row>
    <row r="108" spans="1:16" ht="12.5">
      <c r="B108" s="7" t="str">
        <f t="shared" si="35"/>
        <v/>
      </c>
      <c r="C108" s="50">
        <f>IF(D93="","-",+C107+1)</f>
        <v>2025</v>
      </c>
      <c r="D108" s="12">
        <f>IF(F107+SUM(E$99:E107)=D$92,F107,D$92-SUM(E$99:E107))</f>
        <v>79034778.774236158</v>
      </c>
      <c r="E108" s="377">
        <f>IF(+J96&lt;F107,J96,D108)</f>
        <v>2212962.5909090908</v>
      </c>
      <c r="F108" s="55">
        <f t="shared" si="41"/>
        <v>76821816.183327064</v>
      </c>
      <c r="G108" s="55">
        <f t="shared" si="42"/>
        <v>77928297.478781611</v>
      </c>
      <c r="H108" s="379">
        <f t="shared" si="43"/>
        <v>11917088.250735994</v>
      </c>
      <c r="I108" s="398">
        <f t="shared" si="44"/>
        <v>11917088.250735994</v>
      </c>
      <c r="J108" s="54">
        <f t="shared" si="29"/>
        <v>0</v>
      </c>
      <c r="K108" s="54"/>
      <c r="L108" s="129"/>
      <c r="M108" s="54">
        <f t="shared" si="31"/>
        <v>0</v>
      </c>
      <c r="N108" s="129"/>
      <c r="O108" s="54">
        <f t="shared" si="33"/>
        <v>0</v>
      </c>
      <c r="P108" s="54">
        <f t="shared" si="34"/>
        <v>0</v>
      </c>
    </row>
    <row r="109" spans="1:16" ht="12.5">
      <c r="B109" s="7" t="str">
        <f t="shared" si="35"/>
        <v/>
      </c>
      <c r="C109" s="50">
        <f>IF(D93="","-",+C108+1)</f>
        <v>2026</v>
      </c>
      <c r="D109" s="12">
        <f>IF(F108+SUM(E$99:E108)=D$92,F108,D$92-SUM(E$99:E108))</f>
        <v>76821816.183327064</v>
      </c>
      <c r="E109" s="377">
        <f>IF(+J96&lt;F108,J96,D109)</f>
        <v>2212962.5909090908</v>
      </c>
      <c r="F109" s="55">
        <f t="shared" si="41"/>
        <v>74608853.59241797</v>
      </c>
      <c r="G109" s="55">
        <f t="shared" si="42"/>
        <v>75715334.887872517</v>
      </c>
      <c r="H109" s="379">
        <f t="shared" si="43"/>
        <v>11641516.118950039</v>
      </c>
      <c r="I109" s="398">
        <f t="shared" si="44"/>
        <v>11641516.118950039</v>
      </c>
      <c r="J109" s="54">
        <f t="shared" si="29"/>
        <v>0</v>
      </c>
      <c r="K109" s="54"/>
      <c r="L109" s="129"/>
      <c r="M109" s="54">
        <f t="shared" si="31"/>
        <v>0</v>
      </c>
      <c r="N109" s="129"/>
      <c r="O109" s="54">
        <f t="shared" si="33"/>
        <v>0</v>
      </c>
      <c r="P109" s="54">
        <f t="shared" si="34"/>
        <v>0</v>
      </c>
    </row>
    <row r="110" spans="1:16" ht="12.5">
      <c r="B110" s="7" t="str">
        <f t="shared" si="35"/>
        <v/>
      </c>
      <c r="C110" s="50">
        <f>IF(D93="","-",+C109+1)</f>
        <v>2027</v>
      </c>
      <c r="D110" s="12">
        <f>IF(F109+SUM(E$99:E109)=D$92,F109,D$92-SUM(E$99:E109))</f>
        <v>74608853.59241797</v>
      </c>
      <c r="E110" s="377">
        <f>IF(+J96&lt;F109,J96,D110)</f>
        <v>2212962.5909090908</v>
      </c>
      <c r="F110" s="55">
        <f t="shared" si="41"/>
        <v>72395891.001508877</v>
      </c>
      <c r="G110" s="55">
        <f t="shared" si="42"/>
        <v>73502372.296963423</v>
      </c>
      <c r="H110" s="379">
        <f t="shared" si="43"/>
        <v>11365943.987164084</v>
      </c>
      <c r="I110" s="398">
        <f t="shared" si="44"/>
        <v>11365943.987164084</v>
      </c>
      <c r="J110" s="54">
        <f t="shared" si="29"/>
        <v>0</v>
      </c>
      <c r="K110" s="54"/>
      <c r="L110" s="129"/>
      <c r="M110" s="54">
        <f t="shared" si="31"/>
        <v>0</v>
      </c>
      <c r="N110" s="129"/>
      <c r="O110" s="54">
        <f t="shared" si="33"/>
        <v>0</v>
      </c>
      <c r="P110" s="54">
        <f t="shared" si="34"/>
        <v>0</v>
      </c>
    </row>
    <row r="111" spans="1:16" ht="12.5">
      <c r="B111" s="7" t="str">
        <f t="shared" si="35"/>
        <v/>
      </c>
      <c r="C111" s="50">
        <f>IF(D93="","-",+C110+1)</f>
        <v>2028</v>
      </c>
      <c r="D111" s="12">
        <f>IF(F110+SUM(E$99:E110)=D$92,F110,D$92-SUM(E$99:E110))</f>
        <v>72395891.001508877</v>
      </c>
      <c r="E111" s="377">
        <f>IF(+J96&lt;F110,J96,D111)</f>
        <v>2212962.5909090908</v>
      </c>
      <c r="F111" s="55">
        <f t="shared" si="41"/>
        <v>70182928.410599783</v>
      </c>
      <c r="G111" s="55">
        <f t="shared" si="42"/>
        <v>71289409.70605433</v>
      </c>
      <c r="H111" s="379">
        <f t="shared" si="43"/>
        <v>11090371.855378129</v>
      </c>
      <c r="I111" s="398">
        <f t="shared" si="44"/>
        <v>11090371.855378129</v>
      </c>
      <c r="J111" s="54">
        <f t="shared" si="29"/>
        <v>0</v>
      </c>
      <c r="K111" s="54"/>
      <c r="L111" s="129"/>
      <c r="M111" s="54">
        <f t="shared" si="31"/>
        <v>0</v>
      </c>
      <c r="N111" s="129"/>
      <c r="O111" s="54">
        <f t="shared" si="33"/>
        <v>0</v>
      </c>
      <c r="P111" s="54">
        <f t="shared" si="34"/>
        <v>0</v>
      </c>
    </row>
    <row r="112" spans="1:16" ht="12.5">
      <c r="B112" s="7" t="str">
        <f t="shared" si="35"/>
        <v/>
      </c>
      <c r="C112" s="50">
        <f>IF(D93="","-",+C111+1)</f>
        <v>2029</v>
      </c>
      <c r="D112" s="12">
        <f>IF(F111+SUM(E$99:E111)=D$92,F111,D$92-SUM(E$99:E111))</f>
        <v>70182928.410599783</v>
      </c>
      <c r="E112" s="377">
        <f>IF(+J96&lt;F111,J96,D112)</f>
        <v>2212962.5909090908</v>
      </c>
      <c r="F112" s="55">
        <f t="shared" si="41"/>
        <v>67969965.819690689</v>
      </c>
      <c r="G112" s="55">
        <f t="shared" si="42"/>
        <v>69076447.115145236</v>
      </c>
      <c r="H112" s="379">
        <f t="shared" si="43"/>
        <v>10814799.723592173</v>
      </c>
      <c r="I112" s="398">
        <f t="shared" si="44"/>
        <v>10814799.723592173</v>
      </c>
      <c r="J112" s="54">
        <f t="shared" si="29"/>
        <v>0</v>
      </c>
      <c r="K112" s="54"/>
      <c r="L112" s="129"/>
      <c r="M112" s="54">
        <f t="shared" si="31"/>
        <v>0</v>
      </c>
      <c r="N112" s="129"/>
      <c r="O112" s="54">
        <f t="shared" si="33"/>
        <v>0</v>
      </c>
      <c r="P112" s="54">
        <f t="shared" si="34"/>
        <v>0</v>
      </c>
    </row>
    <row r="113" spans="2:16" ht="12.5">
      <c r="B113" s="7" t="str">
        <f t="shared" si="35"/>
        <v/>
      </c>
      <c r="C113" s="50">
        <f>IF(D93="","-",+C112+1)</f>
        <v>2030</v>
      </c>
      <c r="D113" s="12">
        <f>IF(F112+SUM(E$99:E112)=D$92,F112,D$92-SUM(E$99:E112))</f>
        <v>67969965.819690689</v>
      </c>
      <c r="E113" s="377">
        <f>IF(+J96&lt;F112,J96,D113)</f>
        <v>2212962.5909090908</v>
      </c>
      <c r="F113" s="55">
        <f t="shared" si="41"/>
        <v>65757003.228781596</v>
      </c>
      <c r="G113" s="55">
        <f t="shared" si="42"/>
        <v>66863484.524236143</v>
      </c>
      <c r="H113" s="379">
        <f t="shared" si="43"/>
        <v>10539227.591806218</v>
      </c>
      <c r="I113" s="398">
        <f t="shared" si="44"/>
        <v>10539227.591806218</v>
      </c>
      <c r="J113" s="54">
        <f t="shared" si="29"/>
        <v>0</v>
      </c>
      <c r="K113" s="54"/>
      <c r="L113" s="129"/>
      <c r="M113" s="54">
        <f t="shared" si="31"/>
        <v>0</v>
      </c>
      <c r="N113" s="129"/>
      <c r="O113" s="54">
        <f t="shared" si="33"/>
        <v>0</v>
      </c>
      <c r="P113" s="54">
        <f t="shared" si="34"/>
        <v>0</v>
      </c>
    </row>
    <row r="114" spans="2:16" ht="12.5">
      <c r="B114" s="7" t="str">
        <f t="shared" si="35"/>
        <v/>
      </c>
      <c r="C114" s="50">
        <f>IF(D93="","-",+C113+1)</f>
        <v>2031</v>
      </c>
      <c r="D114" s="12">
        <f>IF(F113+SUM(E$99:E113)=D$92,F113,D$92-SUM(E$99:E113))</f>
        <v>65757003.228781596</v>
      </c>
      <c r="E114" s="377">
        <f>IF(+J96&lt;F113,J96,D114)</f>
        <v>2212962.5909090908</v>
      </c>
      <c r="F114" s="55">
        <f t="shared" si="41"/>
        <v>63544040.637872502</v>
      </c>
      <c r="G114" s="55">
        <f t="shared" si="42"/>
        <v>64650521.933327049</v>
      </c>
      <c r="H114" s="379">
        <f t="shared" si="43"/>
        <v>10263655.460020263</v>
      </c>
      <c r="I114" s="398">
        <f t="shared" si="44"/>
        <v>10263655.460020263</v>
      </c>
      <c r="J114" s="54">
        <f t="shared" si="29"/>
        <v>0</v>
      </c>
      <c r="K114" s="54"/>
      <c r="L114" s="129"/>
      <c r="M114" s="54">
        <f t="shared" si="31"/>
        <v>0</v>
      </c>
      <c r="N114" s="129"/>
      <c r="O114" s="54">
        <f t="shared" si="33"/>
        <v>0</v>
      </c>
      <c r="P114" s="54">
        <f t="shared" si="34"/>
        <v>0</v>
      </c>
    </row>
    <row r="115" spans="2:16" ht="12.5">
      <c r="B115" s="7" t="str">
        <f t="shared" si="35"/>
        <v/>
      </c>
      <c r="C115" s="50">
        <f>IF(D93="","-",+C114+1)</f>
        <v>2032</v>
      </c>
      <c r="D115" s="12">
        <f>IF(F114+SUM(E$99:E114)=D$92,F114,D$92-SUM(E$99:E114))</f>
        <v>63544040.637872502</v>
      </c>
      <c r="E115" s="377">
        <f>IF(+J96&lt;F114,J96,D115)</f>
        <v>2212962.5909090908</v>
      </c>
      <c r="F115" s="55">
        <f t="shared" si="41"/>
        <v>61331078.046963409</v>
      </c>
      <c r="G115" s="55">
        <f t="shared" si="42"/>
        <v>62437559.342417955</v>
      </c>
      <c r="H115" s="379">
        <f t="shared" si="43"/>
        <v>9988083.3282343056</v>
      </c>
      <c r="I115" s="398">
        <f t="shared" si="44"/>
        <v>9988083.3282343056</v>
      </c>
      <c r="J115" s="54">
        <f t="shared" si="29"/>
        <v>0</v>
      </c>
      <c r="K115" s="54"/>
      <c r="L115" s="129"/>
      <c r="M115" s="54">
        <f t="shared" si="31"/>
        <v>0</v>
      </c>
      <c r="N115" s="129"/>
      <c r="O115" s="54">
        <f t="shared" si="33"/>
        <v>0</v>
      </c>
      <c r="P115" s="54">
        <f t="shared" si="34"/>
        <v>0</v>
      </c>
    </row>
    <row r="116" spans="2:16" ht="12.5">
      <c r="B116" s="7" t="str">
        <f t="shared" si="35"/>
        <v/>
      </c>
      <c r="C116" s="50">
        <f>IF(D93="","-",+C115+1)</f>
        <v>2033</v>
      </c>
      <c r="D116" s="12">
        <f>IF(F115+SUM(E$99:E115)=D$92,F115,D$92-SUM(E$99:E115))</f>
        <v>61331078.046963409</v>
      </c>
      <c r="E116" s="377">
        <f>IF(+J96&lt;F115,J96,D116)</f>
        <v>2212962.5909090908</v>
      </c>
      <c r="F116" s="55">
        <f t="shared" si="41"/>
        <v>59118115.456054315</v>
      </c>
      <c r="G116" s="55">
        <f t="shared" si="42"/>
        <v>60224596.751508862</v>
      </c>
      <c r="H116" s="379">
        <f t="shared" si="43"/>
        <v>9712511.1964483503</v>
      </c>
      <c r="I116" s="398">
        <f t="shared" si="44"/>
        <v>9712511.1964483503</v>
      </c>
      <c r="J116" s="54">
        <f t="shared" si="29"/>
        <v>0</v>
      </c>
      <c r="K116" s="54"/>
      <c r="L116" s="129"/>
      <c r="M116" s="54">
        <f t="shared" si="31"/>
        <v>0</v>
      </c>
      <c r="N116" s="129"/>
      <c r="O116" s="54">
        <f t="shared" si="33"/>
        <v>0</v>
      </c>
      <c r="P116" s="54">
        <f t="shared" si="34"/>
        <v>0</v>
      </c>
    </row>
    <row r="117" spans="2:16" ht="12.5">
      <c r="B117" s="7" t="str">
        <f t="shared" si="35"/>
        <v/>
      </c>
      <c r="C117" s="50">
        <f>IF(D93="","-",+C116+1)</f>
        <v>2034</v>
      </c>
      <c r="D117" s="12">
        <f>IF(F116+SUM(E$99:E116)=D$92,F116,D$92-SUM(E$99:E116))</f>
        <v>59118115.456054315</v>
      </c>
      <c r="E117" s="377">
        <f>IF(+J96&lt;F116,J96,D117)</f>
        <v>2212962.5909090908</v>
      </c>
      <c r="F117" s="55">
        <f t="shared" si="41"/>
        <v>56905152.865145221</v>
      </c>
      <c r="G117" s="55">
        <f t="shared" si="42"/>
        <v>58011634.160599768</v>
      </c>
      <c r="H117" s="379">
        <f t="shared" si="43"/>
        <v>9436939.0646623932</v>
      </c>
      <c r="I117" s="398">
        <f t="shared" si="44"/>
        <v>9436939.0646623932</v>
      </c>
      <c r="J117" s="54">
        <f t="shared" si="29"/>
        <v>0</v>
      </c>
      <c r="K117" s="54"/>
      <c r="L117" s="129"/>
      <c r="M117" s="54">
        <f t="shared" si="31"/>
        <v>0</v>
      </c>
      <c r="N117" s="129"/>
      <c r="O117" s="54">
        <f t="shared" si="33"/>
        <v>0</v>
      </c>
      <c r="P117" s="54">
        <f t="shared" si="34"/>
        <v>0</v>
      </c>
    </row>
    <row r="118" spans="2:16" ht="12.5">
      <c r="B118" s="7" t="str">
        <f t="shared" si="35"/>
        <v/>
      </c>
      <c r="C118" s="50">
        <f>IF(D93="","-",+C117+1)</f>
        <v>2035</v>
      </c>
      <c r="D118" s="12">
        <f>IF(F117+SUM(E$99:E117)=D$92,F117,D$92-SUM(E$99:E117))</f>
        <v>56905152.865145221</v>
      </c>
      <c r="E118" s="377">
        <f>IF(+J96&lt;F117,J96,D118)</f>
        <v>2212962.5909090908</v>
      </c>
      <c r="F118" s="55">
        <f t="shared" si="41"/>
        <v>54692190.274236128</v>
      </c>
      <c r="G118" s="55">
        <f t="shared" si="42"/>
        <v>55798671.569690675</v>
      </c>
      <c r="H118" s="379">
        <f t="shared" si="43"/>
        <v>9161366.9328764379</v>
      </c>
      <c r="I118" s="398">
        <f t="shared" si="44"/>
        <v>9161366.9328764379</v>
      </c>
      <c r="J118" s="54">
        <f t="shared" si="29"/>
        <v>0</v>
      </c>
      <c r="K118" s="54"/>
      <c r="L118" s="129"/>
      <c r="M118" s="54">
        <f t="shared" si="31"/>
        <v>0</v>
      </c>
      <c r="N118" s="129"/>
      <c r="O118" s="54">
        <f t="shared" si="33"/>
        <v>0</v>
      </c>
      <c r="P118" s="54">
        <f t="shared" si="34"/>
        <v>0</v>
      </c>
    </row>
    <row r="119" spans="2:16" ht="12.5">
      <c r="B119" s="7" t="str">
        <f t="shared" si="35"/>
        <v/>
      </c>
      <c r="C119" s="50">
        <f>IF(D93="","-",+C118+1)</f>
        <v>2036</v>
      </c>
      <c r="D119" s="12">
        <f>IF(F118+SUM(E$99:E118)=D$92,F118,D$92-SUM(E$99:E118))</f>
        <v>54692190.274236128</v>
      </c>
      <c r="E119" s="377">
        <f>IF(+J96&lt;F118,J96,D119)</f>
        <v>2212962.5909090908</v>
      </c>
      <c r="F119" s="55">
        <f t="shared" si="41"/>
        <v>52479227.683327034</v>
      </c>
      <c r="G119" s="55">
        <f t="shared" si="42"/>
        <v>53585708.978781581</v>
      </c>
      <c r="H119" s="379">
        <f t="shared" si="43"/>
        <v>8885794.8010904826</v>
      </c>
      <c r="I119" s="398">
        <f t="shared" si="44"/>
        <v>8885794.8010904826</v>
      </c>
      <c r="J119" s="54">
        <f t="shared" si="29"/>
        <v>0</v>
      </c>
      <c r="K119" s="54"/>
      <c r="L119" s="129"/>
      <c r="M119" s="54">
        <f t="shared" si="31"/>
        <v>0</v>
      </c>
      <c r="N119" s="129"/>
      <c r="O119" s="54">
        <f t="shared" si="33"/>
        <v>0</v>
      </c>
      <c r="P119" s="54">
        <f t="shared" si="34"/>
        <v>0</v>
      </c>
    </row>
    <row r="120" spans="2:16" ht="12.5">
      <c r="B120" s="7" t="str">
        <f t="shared" si="35"/>
        <v/>
      </c>
      <c r="C120" s="50">
        <f>IF(D93="","-",+C119+1)</f>
        <v>2037</v>
      </c>
      <c r="D120" s="12">
        <f>IF(F119+SUM(E$99:E119)=D$92,F119,D$92-SUM(E$99:E119))</f>
        <v>52479227.683327034</v>
      </c>
      <c r="E120" s="377">
        <f>IF(+J96&lt;F119,J96,D120)</f>
        <v>2212962.5909090908</v>
      </c>
      <c r="F120" s="55">
        <f t="shared" si="41"/>
        <v>50266265.09241794</v>
      </c>
      <c r="G120" s="55">
        <f t="shared" si="42"/>
        <v>51372746.387872487</v>
      </c>
      <c r="H120" s="379">
        <f t="shared" si="43"/>
        <v>8610222.6693045273</v>
      </c>
      <c r="I120" s="398">
        <f t="shared" si="44"/>
        <v>8610222.6693045273</v>
      </c>
      <c r="J120" s="54">
        <f t="shared" si="29"/>
        <v>0</v>
      </c>
      <c r="K120" s="54"/>
      <c r="L120" s="129"/>
      <c r="M120" s="54">
        <f t="shared" si="31"/>
        <v>0</v>
      </c>
      <c r="N120" s="129"/>
      <c r="O120" s="54">
        <f t="shared" si="33"/>
        <v>0</v>
      </c>
      <c r="P120" s="54">
        <f t="shared" si="34"/>
        <v>0</v>
      </c>
    </row>
    <row r="121" spans="2:16" ht="12.5">
      <c r="B121" s="7" t="str">
        <f t="shared" si="35"/>
        <v/>
      </c>
      <c r="C121" s="50">
        <f>IF(D93="","-",+C120+1)</f>
        <v>2038</v>
      </c>
      <c r="D121" s="12">
        <f>IF(F120+SUM(E$99:E120)=D$92,F120,D$92-SUM(E$99:E120))</f>
        <v>50266265.09241794</v>
      </c>
      <c r="E121" s="377">
        <f>IF(+J96&lt;F120,J96,D121)</f>
        <v>2212962.5909090908</v>
      </c>
      <c r="F121" s="55">
        <f t="shared" si="41"/>
        <v>48053302.501508847</v>
      </c>
      <c r="G121" s="55">
        <f t="shared" si="42"/>
        <v>49159783.796963394</v>
      </c>
      <c r="H121" s="379">
        <f t="shared" si="43"/>
        <v>8334650.5375185721</v>
      </c>
      <c r="I121" s="398">
        <f t="shared" si="44"/>
        <v>8334650.5375185721</v>
      </c>
      <c r="J121" s="54">
        <f t="shared" si="29"/>
        <v>0</v>
      </c>
      <c r="K121" s="54"/>
      <c r="L121" s="129"/>
      <c r="M121" s="54">
        <f t="shared" si="31"/>
        <v>0</v>
      </c>
      <c r="N121" s="129"/>
      <c r="O121" s="54">
        <f t="shared" si="33"/>
        <v>0</v>
      </c>
      <c r="P121" s="54">
        <f t="shared" si="34"/>
        <v>0</v>
      </c>
    </row>
    <row r="122" spans="2:16" ht="12.5">
      <c r="B122" s="7" t="str">
        <f t="shared" si="35"/>
        <v/>
      </c>
      <c r="C122" s="50">
        <f>IF(D93="","-",+C121+1)</f>
        <v>2039</v>
      </c>
      <c r="D122" s="12">
        <f>IF(F121+SUM(E$99:E121)=D$92,F121,D$92-SUM(E$99:E121))</f>
        <v>48053302.501508847</v>
      </c>
      <c r="E122" s="377">
        <f>IF(+J96&lt;F121,J96,D122)</f>
        <v>2212962.5909090908</v>
      </c>
      <c r="F122" s="55">
        <f t="shared" si="41"/>
        <v>45840339.910599753</v>
      </c>
      <c r="G122" s="55">
        <f t="shared" si="42"/>
        <v>46946821.2060543</v>
      </c>
      <c r="H122" s="379">
        <f t="shared" si="43"/>
        <v>8059078.4057326159</v>
      </c>
      <c r="I122" s="398">
        <f t="shared" si="44"/>
        <v>8059078.4057326159</v>
      </c>
      <c r="J122" s="54">
        <f t="shared" si="29"/>
        <v>0</v>
      </c>
      <c r="K122" s="54"/>
      <c r="L122" s="129"/>
      <c r="M122" s="54">
        <f t="shared" si="31"/>
        <v>0</v>
      </c>
      <c r="N122" s="129"/>
      <c r="O122" s="54">
        <f t="shared" si="33"/>
        <v>0</v>
      </c>
      <c r="P122" s="54">
        <f t="shared" si="34"/>
        <v>0</v>
      </c>
    </row>
    <row r="123" spans="2:16" ht="12.5">
      <c r="B123" s="7" t="str">
        <f t="shared" si="35"/>
        <v/>
      </c>
      <c r="C123" s="50">
        <f>IF(D93="","-",+C122+1)</f>
        <v>2040</v>
      </c>
      <c r="D123" s="12">
        <f>IF(F122+SUM(E$99:E122)=D$92,F122,D$92-SUM(E$99:E122))</f>
        <v>45840339.910599753</v>
      </c>
      <c r="E123" s="377">
        <f>IF(+J96&lt;F122,J96,D123)</f>
        <v>2212962.5909090908</v>
      </c>
      <c r="F123" s="55">
        <f t="shared" si="41"/>
        <v>43627377.31969066</v>
      </c>
      <c r="G123" s="55">
        <f t="shared" si="42"/>
        <v>44733858.615145206</v>
      </c>
      <c r="H123" s="379">
        <f t="shared" si="43"/>
        <v>7783506.2739466606</v>
      </c>
      <c r="I123" s="398">
        <f t="shared" si="44"/>
        <v>7783506.2739466606</v>
      </c>
      <c r="J123" s="54">
        <f t="shared" si="29"/>
        <v>0</v>
      </c>
      <c r="K123" s="54"/>
      <c r="L123" s="129"/>
      <c r="M123" s="54">
        <f t="shared" si="31"/>
        <v>0</v>
      </c>
      <c r="N123" s="129"/>
      <c r="O123" s="54">
        <f t="shared" si="33"/>
        <v>0</v>
      </c>
      <c r="P123" s="54">
        <f t="shared" si="34"/>
        <v>0</v>
      </c>
    </row>
    <row r="124" spans="2:16" ht="12.5">
      <c r="B124" s="7" t="str">
        <f t="shared" si="35"/>
        <v/>
      </c>
      <c r="C124" s="50">
        <f>IF(D93="","-",+C123+1)</f>
        <v>2041</v>
      </c>
      <c r="D124" s="12">
        <f>IF(F123+SUM(E$99:E123)=D$92,F123,D$92-SUM(E$99:E123))</f>
        <v>43627377.31969066</v>
      </c>
      <c r="E124" s="377">
        <f>IF(+J96&lt;F123,J96,D124)</f>
        <v>2212962.5909090908</v>
      </c>
      <c r="F124" s="55">
        <f t="shared" si="41"/>
        <v>41414414.728781566</v>
      </c>
      <c r="G124" s="55">
        <f t="shared" si="42"/>
        <v>42520896.024236113</v>
      </c>
      <c r="H124" s="379">
        <f t="shared" si="43"/>
        <v>7507934.1421607044</v>
      </c>
      <c r="I124" s="398">
        <f t="shared" si="44"/>
        <v>7507934.1421607044</v>
      </c>
      <c r="J124" s="54">
        <f t="shared" si="29"/>
        <v>0</v>
      </c>
      <c r="K124" s="54"/>
      <c r="L124" s="129"/>
      <c r="M124" s="54">
        <f t="shared" si="31"/>
        <v>0</v>
      </c>
      <c r="N124" s="129"/>
      <c r="O124" s="54">
        <f t="shared" si="33"/>
        <v>0</v>
      </c>
      <c r="P124" s="54">
        <f t="shared" si="34"/>
        <v>0</v>
      </c>
    </row>
    <row r="125" spans="2:16" ht="12.5">
      <c r="B125" s="7" t="str">
        <f t="shared" si="35"/>
        <v/>
      </c>
      <c r="C125" s="50">
        <f>IF(D93="","-",+C124+1)</f>
        <v>2042</v>
      </c>
      <c r="D125" s="12">
        <f>IF(F124+SUM(E$99:E124)=D$92,F124,D$92-SUM(E$99:E124))</f>
        <v>41414414.728781566</v>
      </c>
      <c r="E125" s="377">
        <f>IF(+J96&lt;F124,J96,D125)</f>
        <v>2212962.5909090908</v>
      </c>
      <c r="F125" s="55">
        <f t="shared" si="41"/>
        <v>39201452.137872472</v>
      </c>
      <c r="G125" s="55">
        <f t="shared" si="42"/>
        <v>40307933.433327019</v>
      </c>
      <c r="H125" s="379">
        <f t="shared" si="43"/>
        <v>7232362.0103747491</v>
      </c>
      <c r="I125" s="398">
        <f t="shared" si="44"/>
        <v>7232362.0103747491</v>
      </c>
      <c r="J125" s="54">
        <f t="shared" si="29"/>
        <v>0</v>
      </c>
      <c r="K125" s="54"/>
      <c r="L125" s="129"/>
      <c r="M125" s="54">
        <f t="shared" si="31"/>
        <v>0</v>
      </c>
      <c r="N125" s="129"/>
      <c r="O125" s="54">
        <f t="shared" si="33"/>
        <v>0</v>
      </c>
      <c r="P125" s="54">
        <f t="shared" si="34"/>
        <v>0</v>
      </c>
    </row>
    <row r="126" spans="2:16" ht="12.5">
      <c r="B126" s="7" t="str">
        <f t="shared" si="35"/>
        <v/>
      </c>
      <c r="C126" s="50">
        <f>IF(D93="","-",+C125+1)</f>
        <v>2043</v>
      </c>
      <c r="D126" s="12">
        <f>IF(F125+SUM(E$99:E125)=D$92,F125,D$92-SUM(E$99:E125))</f>
        <v>39201452.137872472</v>
      </c>
      <c r="E126" s="377">
        <f>IF(+J96&lt;F125,J96,D126)</f>
        <v>2212962.5909090908</v>
      </c>
      <c r="F126" s="55">
        <f t="shared" si="41"/>
        <v>36988489.546963379</v>
      </c>
      <c r="G126" s="55">
        <f t="shared" si="42"/>
        <v>38094970.842417926</v>
      </c>
      <c r="H126" s="379">
        <f t="shared" si="43"/>
        <v>6956789.8785887929</v>
      </c>
      <c r="I126" s="398">
        <f t="shared" si="44"/>
        <v>6956789.8785887929</v>
      </c>
      <c r="J126" s="54">
        <f t="shared" si="29"/>
        <v>0</v>
      </c>
      <c r="K126" s="54"/>
      <c r="L126" s="129"/>
      <c r="M126" s="54">
        <f t="shared" si="31"/>
        <v>0</v>
      </c>
      <c r="N126" s="129"/>
      <c r="O126" s="54">
        <f t="shared" si="33"/>
        <v>0</v>
      </c>
      <c r="P126" s="54">
        <f t="shared" si="34"/>
        <v>0</v>
      </c>
    </row>
    <row r="127" spans="2:16" ht="12.5">
      <c r="B127" s="7" t="str">
        <f t="shared" si="35"/>
        <v/>
      </c>
      <c r="C127" s="50">
        <f>IF(D93="","-",+C126+1)</f>
        <v>2044</v>
      </c>
      <c r="D127" s="12">
        <f>IF(F126+SUM(E$99:E126)=D$92,F126,D$92-SUM(E$99:E126))</f>
        <v>36988489.546963379</v>
      </c>
      <c r="E127" s="377">
        <f>IF(+J96&lt;F126,J96,D127)</f>
        <v>2212962.5909090908</v>
      </c>
      <c r="F127" s="55">
        <f t="shared" si="41"/>
        <v>34775526.956054285</v>
      </c>
      <c r="G127" s="55">
        <f t="shared" si="42"/>
        <v>35882008.251508832</v>
      </c>
      <c r="H127" s="379">
        <f t="shared" si="43"/>
        <v>6681217.7468028376</v>
      </c>
      <c r="I127" s="398">
        <f t="shared" si="44"/>
        <v>6681217.7468028376</v>
      </c>
      <c r="J127" s="54">
        <f t="shared" si="29"/>
        <v>0</v>
      </c>
      <c r="K127" s="54"/>
      <c r="L127" s="129"/>
      <c r="M127" s="54">
        <f t="shared" si="31"/>
        <v>0</v>
      </c>
      <c r="N127" s="129"/>
      <c r="O127" s="54">
        <f t="shared" si="33"/>
        <v>0</v>
      </c>
      <c r="P127" s="54">
        <f t="shared" si="34"/>
        <v>0</v>
      </c>
    </row>
    <row r="128" spans="2:16" ht="12.5">
      <c r="B128" s="7" t="str">
        <f t="shared" si="35"/>
        <v/>
      </c>
      <c r="C128" s="50">
        <f>IF(D93="","-",+C127+1)</f>
        <v>2045</v>
      </c>
      <c r="D128" s="12">
        <f>IF(F127+SUM(E$99:E127)=D$92,F127,D$92-SUM(E$99:E127))</f>
        <v>34775526.956054285</v>
      </c>
      <c r="E128" s="377">
        <f>IF(+J96&lt;F127,J96,D128)</f>
        <v>2212962.5909090908</v>
      </c>
      <c r="F128" s="55">
        <f t="shared" si="41"/>
        <v>32562564.365145195</v>
      </c>
      <c r="G128" s="55">
        <f t="shared" si="42"/>
        <v>33669045.660599738</v>
      </c>
      <c r="H128" s="379">
        <f t="shared" si="43"/>
        <v>6405645.6150168814</v>
      </c>
      <c r="I128" s="398">
        <f t="shared" si="44"/>
        <v>6405645.6150168814</v>
      </c>
      <c r="J128" s="54">
        <f t="shared" si="29"/>
        <v>0</v>
      </c>
      <c r="K128" s="54"/>
      <c r="L128" s="129"/>
      <c r="M128" s="54">
        <f t="shared" si="31"/>
        <v>0</v>
      </c>
      <c r="N128" s="129"/>
      <c r="O128" s="54">
        <f t="shared" si="33"/>
        <v>0</v>
      </c>
      <c r="P128" s="54">
        <f t="shared" si="34"/>
        <v>0</v>
      </c>
    </row>
    <row r="129" spans="2:16" ht="12.5">
      <c r="B129" s="7" t="str">
        <f t="shared" si="35"/>
        <v/>
      </c>
      <c r="C129" s="50">
        <f>IF(D93="","-",+C128+1)</f>
        <v>2046</v>
      </c>
      <c r="D129" s="12">
        <f>IF(F128+SUM(E$99:E128)=D$92,F128,D$92-SUM(E$99:E128))</f>
        <v>32562564.365145195</v>
      </c>
      <c r="E129" s="377">
        <f>IF(+J96&lt;F128,J96,D129)</f>
        <v>2212962.5909090908</v>
      </c>
      <c r="F129" s="55">
        <f t="shared" si="41"/>
        <v>30349601.774236105</v>
      </c>
      <c r="G129" s="55">
        <f t="shared" si="42"/>
        <v>31456083.069690652</v>
      </c>
      <c r="H129" s="379">
        <f t="shared" si="43"/>
        <v>6130073.483230927</v>
      </c>
      <c r="I129" s="398">
        <f t="shared" si="44"/>
        <v>6130073.483230927</v>
      </c>
      <c r="J129" s="54">
        <f t="shared" si="29"/>
        <v>0</v>
      </c>
      <c r="K129" s="54"/>
      <c r="L129" s="129"/>
      <c r="M129" s="54">
        <f t="shared" si="31"/>
        <v>0</v>
      </c>
      <c r="N129" s="129"/>
      <c r="O129" s="54">
        <f t="shared" si="33"/>
        <v>0</v>
      </c>
      <c r="P129" s="54">
        <f t="shared" si="34"/>
        <v>0</v>
      </c>
    </row>
    <row r="130" spans="2:16" ht="12.5">
      <c r="B130" s="7" t="str">
        <f t="shared" si="35"/>
        <v/>
      </c>
      <c r="C130" s="50">
        <f>IF(D93="","-",+C129+1)</f>
        <v>2047</v>
      </c>
      <c r="D130" s="12">
        <f>IF(F129+SUM(E$99:E129)=D$92,F129,D$92-SUM(E$99:E129))</f>
        <v>30349601.774236105</v>
      </c>
      <c r="E130" s="377">
        <f>IF(+J96&lt;F129,J96,D130)</f>
        <v>2212962.5909090908</v>
      </c>
      <c r="F130" s="55">
        <f t="shared" si="41"/>
        <v>28136639.183327015</v>
      </c>
      <c r="G130" s="55">
        <f t="shared" si="42"/>
        <v>29243120.478781559</v>
      </c>
      <c r="H130" s="379">
        <f t="shared" si="43"/>
        <v>5854501.3514449708</v>
      </c>
      <c r="I130" s="398">
        <f t="shared" si="44"/>
        <v>5854501.3514449708</v>
      </c>
      <c r="J130" s="54">
        <f t="shared" si="29"/>
        <v>0</v>
      </c>
      <c r="K130" s="54"/>
      <c r="L130" s="129"/>
      <c r="M130" s="54">
        <f t="shared" si="31"/>
        <v>0</v>
      </c>
      <c r="N130" s="129"/>
      <c r="O130" s="54">
        <f t="shared" si="33"/>
        <v>0</v>
      </c>
      <c r="P130" s="54">
        <f t="shared" si="34"/>
        <v>0</v>
      </c>
    </row>
    <row r="131" spans="2:16" ht="12.5">
      <c r="B131" s="7" t="str">
        <f t="shared" si="35"/>
        <v/>
      </c>
      <c r="C131" s="50">
        <f>IF(D93="","-",+C130+1)</f>
        <v>2048</v>
      </c>
      <c r="D131" s="12">
        <f>IF(F130+SUM(E$99:E130)=D$92,F130,D$92-SUM(E$99:E130))</f>
        <v>28136639.183327015</v>
      </c>
      <c r="E131" s="377">
        <f>IF(+J96&lt;F130,J96,D131)</f>
        <v>2212962.5909090908</v>
      </c>
      <c r="F131" s="55">
        <f t="shared" ref="F131:F154" si="45">+D131-E131</f>
        <v>25923676.592417926</v>
      </c>
      <c r="G131" s="55">
        <f t="shared" ref="G131:G154" si="46">+(F131+D131)/2</f>
        <v>27030157.887872472</v>
      </c>
      <c r="H131" s="379">
        <f t="shared" si="43"/>
        <v>5578929.2196590165</v>
      </c>
      <c r="I131" s="398">
        <f t="shared" si="44"/>
        <v>5578929.2196590165</v>
      </c>
      <c r="J131" s="54">
        <f t="shared" ref="J131:J154" si="47">+I541-H541</f>
        <v>0</v>
      </c>
      <c r="K131" s="54"/>
      <c r="L131" s="129"/>
      <c r="M131" s="54">
        <f t="shared" ref="M131:M154" si="48">IF(L541&lt;&gt;0,+H541-L541,0)</f>
        <v>0</v>
      </c>
      <c r="N131" s="129"/>
      <c r="O131" s="54">
        <f t="shared" ref="O131:O154" si="49">IF(N541&lt;&gt;0,+I541-N541,0)</f>
        <v>0</v>
      </c>
      <c r="P131" s="54">
        <f t="shared" ref="P131:P154" si="50">+O541-M541</f>
        <v>0</v>
      </c>
    </row>
    <row r="132" spans="2:16" ht="12.5">
      <c r="B132" s="7" t="str">
        <f t="shared" si="35"/>
        <v/>
      </c>
      <c r="C132" s="50">
        <f>IF(D93="","-",+C131+1)</f>
        <v>2049</v>
      </c>
      <c r="D132" s="12">
        <f>IF(F131+SUM(E$99:E131)=D$92,F131,D$92-SUM(E$99:E131))</f>
        <v>25923676.592417926</v>
      </c>
      <c r="E132" s="377">
        <f>IF(+J96&lt;F131,J96,D132)</f>
        <v>2212962.5909090908</v>
      </c>
      <c r="F132" s="55">
        <f t="shared" si="45"/>
        <v>23710714.001508836</v>
      </c>
      <c r="G132" s="55">
        <f t="shared" si="46"/>
        <v>24817195.296963379</v>
      </c>
      <c r="H132" s="379">
        <f t="shared" si="43"/>
        <v>5303357.0878730603</v>
      </c>
      <c r="I132" s="398">
        <f t="shared" si="44"/>
        <v>5303357.0878730603</v>
      </c>
      <c r="J132" s="54">
        <f t="shared" si="47"/>
        <v>0</v>
      </c>
      <c r="K132" s="54"/>
      <c r="L132" s="129"/>
      <c r="M132" s="54">
        <f t="shared" si="48"/>
        <v>0</v>
      </c>
      <c r="N132" s="129"/>
      <c r="O132" s="54">
        <f t="shared" si="49"/>
        <v>0</v>
      </c>
      <c r="P132" s="54">
        <f t="shared" si="50"/>
        <v>0</v>
      </c>
    </row>
    <row r="133" spans="2:16" ht="12.5">
      <c r="B133" s="7" t="str">
        <f t="shared" si="35"/>
        <v/>
      </c>
      <c r="C133" s="50">
        <f>IF(D93="","-",+C132+1)</f>
        <v>2050</v>
      </c>
      <c r="D133" s="12">
        <f>IF(F132+SUM(E$99:E132)=D$92,F132,D$92-SUM(E$99:E132))</f>
        <v>23710714.001508836</v>
      </c>
      <c r="E133" s="377">
        <f>IF(+J96&lt;F132,J96,D133)</f>
        <v>2212962.5909090908</v>
      </c>
      <c r="F133" s="55">
        <f t="shared" si="45"/>
        <v>21497751.410599746</v>
      </c>
      <c r="G133" s="55">
        <f t="shared" si="46"/>
        <v>22604232.706054293</v>
      </c>
      <c r="H133" s="379">
        <f t="shared" si="43"/>
        <v>5027784.9560871059</v>
      </c>
      <c r="I133" s="398">
        <f t="shared" si="44"/>
        <v>5027784.9560871059</v>
      </c>
      <c r="J133" s="54">
        <f t="shared" si="47"/>
        <v>0</v>
      </c>
      <c r="K133" s="54"/>
      <c r="L133" s="129"/>
      <c r="M133" s="54">
        <f t="shared" si="48"/>
        <v>0</v>
      </c>
      <c r="N133" s="129"/>
      <c r="O133" s="54">
        <f t="shared" si="49"/>
        <v>0</v>
      </c>
      <c r="P133" s="54">
        <f t="shared" si="50"/>
        <v>0</v>
      </c>
    </row>
    <row r="134" spans="2:16" ht="12.5">
      <c r="B134" s="7" t="str">
        <f t="shared" si="35"/>
        <v/>
      </c>
      <c r="C134" s="50">
        <f>IF(D93="","-",+C133+1)</f>
        <v>2051</v>
      </c>
      <c r="D134" s="12">
        <f>IF(F133+SUM(E$99:E133)=D$92,F133,D$92-SUM(E$99:E133))</f>
        <v>21497751.410599746</v>
      </c>
      <c r="E134" s="377">
        <f>IF(+J96&lt;F133,J96,D134)</f>
        <v>2212962.5909090908</v>
      </c>
      <c r="F134" s="55">
        <f t="shared" si="45"/>
        <v>19284788.819690656</v>
      </c>
      <c r="G134" s="55">
        <f t="shared" si="46"/>
        <v>20391270.115145199</v>
      </c>
      <c r="H134" s="379">
        <f t="shared" si="43"/>
        <v>4752212.8243011497</v>
      </c>
      <c r="I134" s="398">
        <f t="shared" si="44"/>
        <v>4752212.8243011497</v>
      </c>
      <c r="J134" s="54">
        <f t="shared" si="47"/>
        <v>0</v>
      </c>
      <c r="K134" s="54"/>
      <c r="L134" s="129"/>
      <c r="M134" s="54">
        <f t="shared" si="48"/>
        <v>0</v>
      </c>
      <c r="N134" s="129"/>
      <c r="O134" s="54">
        <f t="shared" si="49"/>
        <v>0</v>
      </c>
      <c r="P134" s="54">
        <f t="shared" si="50"/>
        <v>0</v>
      </c>
    </row>
    <row r="135" spans="2:16" ht="12.5">
      <c r="B135" s="7" t="str">
        <f t="shared" si="35"/>
        <v/>
      </c>
      <c r="C135" s="50">
        <f>IF(D93="","-",+C134+1)</f>
        <v>2052</v>
      </c>
      <c r="D135" s="12">
        <f>IF(F134+SUM(E$99:E134)=D$92,F134,D$92-SUM(E$99:E134))</f>
        <v>19284788.819690656</v>
      </c>
      <c r="E135" s="377">
        <f>IF(+J96&lt;F134,J96,D135)</f>
        <v>2212962.5909090908</v>
      </c>
      <c r="F135" s="55">
        <f t="shared" si="45"/>
        <v>17071826.228781566</v>
      </c>
      <c r="G135" s="55">
        <f t="shared" si="46"/>
        <v>18178307.524236113</v>
      </c>
      <c r="H135" s="379">
        <f t="shared" si="43"/>
        <v>4476640.6925151963</v>
      </c>
      <c r="I135" s="398">
        <f t="shared" si="44"/>
        <v>4476640.6925151963</v>
      </c>
      <c r="J135" s="54">
        <f t="shared" si="47"/>
        <v>0</v>
      </c>
      <c r="K135" s="54"/>
      <c r="L135" s="129"/>
      <c r="M135" s="54">
        <f t="shared" si="48"/>
        <v>0</v>
      </c>
      <c r="N135" s="129"/>
      <c r="O135" s="54">
        <f t="shared" si="49"/>
        <v>0</v>
      </c>
      <c r="P135" s="54">
        <f t="shared" si="50"/>
        <v>0</v>
      </c>
    </row>
    <row r="136" spans="2:16" ht="12.5">
      <c r="B136" s="7" t="str">
        <f t="shared" si="35"/>
        <v/>
      </c>
      <c r="C136" s="50">
        <f>IF(D93="","-",+C135+1)</f>
        <v>2053</v>
      </c>
      <c r="D136" s="12">
        <f>IF(F135+SUM(E$99:E135)=D$92,F135,D$92-SUM(E$99:E135))</f>
        <v>17071826.228781566</v>
      </c>
      <c r="E136" s="377">
        <f>IF(+J96&lt;F135,J96,D136)</f>
        <v>2212962.5909090908</v>
      </c>
      <c r="F136" s="55">
        <f t="shared" si="45"/>
        <v>14858863.637872476</v>
      </c>
      <c r="G136" s="55">
        <f t="shared" si="46"/>
        <v>15965344.933327021</v>
      </c>
      <c r="H136" s="379">
        <f t="shared" si="43"/>
        <v>4201068.5607292401</v>
      </c>
      <c r="I136" s="398">
        <f t="shared" si="44"/>
        <v>4201068.5607292401</v>
      </c>
      <c r="J136" s="54">
        <f t="shared" si="47"/>
        <v>0</v>
      </c>
      <c r="K136" s="54"/>
      <c r="L136" s="129"/>
      <c r="M136" s="54">
        <f t="shared" si="48"/>
        <v>0</v>
      </c>
      <c r="N136" s="129"/>
      <c r="O136" s="54">
        <f t="shared" si="49"/>
        <v>0</v>
      </c>
      <c r="P136" s="54">
        <f t="shared" si="50"/>
        <v>0</v>
      </c>
    </row>
    <row r="137" spans="2:16" ht="12.5">
      <c r="B137" s="7" t="str">
        <f t="shared" si="35"/>
        <v/>
      </c>
      <c r="C137" s="50">
        <f>IF(D93="","-",+C136+1)</f>
        <v>2054</v>
      </c>
      <c r="D137" s="12">
        <f>IF(F136+SUM(E$99:E136)=D$92,F136,D$92-SUM(E$99:E136))</f>
        <v>14858863.637872476</v>
      </c>
      <c r="E137" s="377">
        <f>IF(+J96&lt;F136,J96,D137)</f>
        <v>2212962.5909090908</v>
      </c>
      <c r="F137" s="55">
        <f t="shared" si="45"/>
        <v>12645901.046963386</v>
      </c>
      <c r="G137" s="55">
        <f t="shared" si="46"/>
        <v>13752382.342417931</v>
      </c>
      <c r="H137" s="379">
        <f t="shared" si="43"/>
        <v>3925496.4289432848</v>
      </c>
      <c r="I137" s="398">
        <f t="shared" si="44"/>
        <v>3925496.4289432848</v>
      </c>
      <c r="J137" s="54">
        <f t="shared" si="47"/>
        <v>0</v>
      </c>
      <c r="K137" s="54"/>
      <c r="L137" s="129"/>
      <c r="M137" s="54">
        <f t="shared" si="48"/>
        <v>0</v>
      </c>
      <c r="N137" s="129"/>
      <c r="O137" s="54">
        <f t="shared" si="49"/>
        <v>0</v>
      </c>
      <c r="P137" s="54">
        <f t="shared" si="50"/>
        <v>0</v>
      </c>
    </row>
    <row r="138" spans="2:16" ht="12.5">
      <c r="B138" s="7" t="str">
        <f t="shared" si="35"/>
        <v/>
      </c>
      <c r="C138" s="50">
        <f>IF(D93="","-",+C137+1)</f>
        <v>2055</v>
      </c>
      <c r="D138" s="12">
        <f>IF(F137+SUM(E$99:E137)=D$92,F137,D$92-SUM(E$99:E137))</f>
        <v>12645901.046963386</v>
      </c>
      <c r="E138" s="377">
        <f>IF(+J96&lt;F137,J96,D138)</f>
        <v>2212962.5909090908</v>
      </c>
      <c r="F138" s="55">
        <f t="shared" si="45"/>
        <v>10432938.456054296</v>
      </c>
      <c r="G138" s="55">
        <f t="shared" si="46"/>
        <v>11539419.751508841</v>
      </c>
      <c r="H138" s="379">
        <f t="shared" si="43"/>
        <v>3649924.2971573295</v>
      </c>
      <c r="I138" s="398">
        <f t="shared" si="44"/>
        <v>3649924.2971573295</v>
      </c>
      <c r="J138" s="54">
        <f t="shared" si="47"/>
        <v>0</v>
      </c>
      <c r="K138" s="54"/>
      <c r="L138" s="129"/>
      <c r="M138" s="54">
        <f t="shared" si="48"/>
        <v>0</v>
      </c>
      <c r="N138" s="129"/>
      <c r="O138" s="54">
        <f t="shared" si="49"/>
        <v>0</v>
      </c>
      <c r="P138" s="54">
        <f t="shared" si="50"/>
        <v>0</v>
      </c>
    </row>
    <row r="139" spans="2:16" ht="12.5">
      <c r="B139" s="7" t="str">
        <f t="shared" si="35"/>
        <v/>
      </c>
      <c r="C139" s="50">
        <f>IF(D93="","-",+C138+1)</f>
        <v>2056</v>
      </c>
      <c r="D139" s="12">
        <f>IF(F138+SUM(E$99:E138)=D$92,F138,D$92-SUM(E$99:E138))</f>
        <v>10432938.456054296</v>
      </c>
      <c r="E139" s="377">
        <f>IF(+J96&lt;F138,J96,D139)</f>
        <v>2212962.5909090908</v>
      </c>
      <c r="F139" s="55">
        <f t="shared" si="45"/>
        <v>8219975.8651452055</v>
      </c>
      <c r="G139" s="55">
        <f t="shared" si="46"/>
        <v>9326457.1605997514</v>
      </c>
      <c r="H139" s="379">
        <f t="shared" si="43"/>
        <v>3374352.1653713742</v>
      </c>
      <c r="I139" s="398">
        <f t="shared" si="44"/>
        <v>3374352.1653713742</v>
      </c>
      <c r="J139" s="54">
        <f t="shared" si="47"/>
        <v>0</v>
      </c>
      <c r="K139" s="54"/>
      <c r="L139" s="129"/>
      <c r="M139" s="54">
        <f t="shared" si="48"/>
        <v>0</v>
      </c>
      <c r="N139" s="129"/>
      <c r="O139" s="54">
        <f t="shared" si="49"/>
        <v>0</v>
      </c>
      <c r="P139" s="54">
        <f t="shared" si="50"/>
        <v>0</v>
      </c>
    </row>
    <row r="140" spans="2:16" ht="12.5">
      <c r="B140" s="7" t="str">
        <f t="shared" si="35"/>
        <v/>
      </c>
      <c r="C140" s="50">
        <f>IF(D93="","-",+C139+1)</f>
        <v>2057</v>
      </c>
      <c r="D140" s="12">
        <f>IF(F139+SUM(E$99:E139)=D$92,F139,D$92-SUM(E$99:E139))</f>
        <v>8219975.8651452055</v>
      </c>
      <c r="E140" s="377">
        <f>IF(+J96&lt;F139,J96,D140)</f>
        <v>2212962.5909090908</v>
      </c>
      <c r="F140" s="55">
        <f t="shared" si="45"/>
        <v>6007013.2742361147</v>
      </c>
      <c r="G140" s="55">
        <f t="shared" si="46"/>
        <v>7113494.5696906596</v>
      </c>
      <c r="H140" s="379">
        <f t="shared" si="43"/>
        <v>3098780.0335854189</v>
      </c>
      <c r="I140" s="398">
        <f t="shared" si="44"/>
        <v>3098780.0335854189</v>
      </c>
      <c r="J140" s="54">
        <f t="shared" si="47"/>
        <v>0</v>
      </c>
      <c r="K140" s="54"/>
      <c r="L140" s="129"/>
      <c r="M140" s="54">
        <f t="shared" si="48"/>
        <v>0</v>
      </c>
      <c r="N140" s="129"/>
      <c r="O140" s="54">
        <f t="shared" si="49"/>
        <v>0</v>
      </c>
      <c r="P140" s="54">
        <f t="shared" si="50"/>
        <v>0</v>
      </c>
    </row>
    <row r="141" spans="2:16" ht="12.5">
      <c r="B141" s="7" t="str">
        <f t="shared" si="35"/>
        <v/>
      </c>
      <c r="C141" s="50">
        <f>IF(D93="","-",+C140+1)</f>
        <v>2058</v>
      </c>
      <c r="D141" s="12">
        <f>IF(F140+SUM(E$99:E140)=D$92,F140,D$92-SUM(E$99:E140))</f>
        <v>6007013.2742361147</v>
      </c>
      <c r="E141" s="377">
        <f>IF(+J96&lt;F140,J96,D141)</f>
        <v>2212962.5909090908</v>
      </c>
      <c r="F141" s="55">
        <f t="shared" si="45"/>
        <v>3794050.6833270239</v>
      </c>
      <c r="G141" s="55">
        <f t="shared" si="46"/>
        <v>4900531.9787815697</v>
      </c>
      <c r="H141" s="379">
        <f t="shared" si="43"/>
        <v>2823207.9017994637</v>
      </c>
      <c r="I141" s="398">
        <f t="shared" si="44"/>
        <v>2823207.9017994637</v>
      </c>
      <c r="J141" s="54">
        <f t="shared" si="47"/>
        <v>0</v>
      </c>
      <c r="K141" s="54"/>
      <c r="L141" s="129"/>
      <c r="M141" s="54">
        <f t="shared" si="48"/>
        <v>0</v>
      </c>
      <c r="N141" s="129"/>
      <c r="O141" s="54">
        <f t="shared" si="49"/>
        <v>0</v>
      </c>
      <c r="P141" s="54">
        <f t="shared" si="50"/>
        <v>0</v>
      </c>
    </row>
    <row r="142" spans="2:16" ht="12.5">
      <c r="B142" s="7" t="str">
        <f t="shared" si="35"/>
        <v/>
      </c>
      <c r="C142" s="50">
        <f>IF(D93="","-",+C141+1)</f>
        <v>2059</v>
      </c>
      <c r="D142" s="12">
        <f>IF(F141+SUM(E$99:E141)=D$92,F141,D$92-SUM(E$99:E141))</f>
        <v>3794050.6833270239</v>
      </c>
      <c r="E142" s="377">
        <f>IF(+J96&lt;F141,J96,D142)</f>
        <v>2212962.5909090908</v>
      </c>
      <c r="F142" s="55">
        <f t="shared" si="45"/>
        <v>1581088.092417933</v>
      </c>
      <c r="G142" s="55">
        <f t="shared" si="46"/>
        <v>2687569.3878724785</v>
      </c>
      <c r="H142" s="379">
        <f t="shared" si="43"/>
        <v>2547635.7700135084</v>
      </c>
      <c r="I142" s="398">
        <f t="shared" si="44"/>
        <v>2547635.7700135084</v>
      </c>
      <c r="J142" s="54">
        <f t="shared" si="47"/>
        <v>0</v>
      </c>
      <c r="K142" s="54"/>
      <c r="L142" s="129"/>
      <c r="M142" s="54">
        <f t="shared" si="48"/>
        <v>0</v>
      </c>
      <c r="N142" s="129"/>
      <c r="O142" s="54">
        <f t="shared" si="49"/>
        <v>0</v>
      </c>
      <c r="P142" s="54">
        <f t="shared" si="50"/>
        <v>0</v>
      </c>
    </row>
    <row r="143" spans="2:16" ht="12.5">
      <c r="B143" s="7" t="str">
        <f t="shared" si="35"/>
        <v/>
      </c>
      <c r="C143" s="50">
        <f>IF(D93="","-",+C142+1)</f>
        <v>2060</v>
      </c>
      <c r="D143" s="12">
        <f>IF(F142+SUM(E$99:E142)=D$92,F142,D$92-SUM(E$99:E142))</f>
        <v>1581088.092417933</v>
      </c>
      <c r="E143" s="377">
        <f>IF(+J96&lt;F142,J96,D143)</f>
        <v>1581088.092417933</v>
      </c>
      <c r="F143" s="55">
        <f t="shared" si="45"/>
        <v>0</v>
      </c>
      <c r="G143" s="55">
        <f t="shared" si="46"/>
        <v>790544.04620896652</v>
      </c>
      <c r="H143" s="379">
        <f t="shared" si="43"/>
        <v>1679531.649023653</v>
      </c>
      <c r="I143" s="398">
        <f t="shared" si="44"/>
        <v>1679531.649023653</v>
      </c>
      <c r="J143" s="54">
        <f t="shared" si="47"/>
        <v>0</v>
      </c>
      <c r="K143" s="54"/>
      <c r="L143" s="129"/>
      <c r="M143" s="54">
        <f t="shared" si="48"/>
        <v>0</v>
      </c>
      <c r="N143" s="129"/>
      <c r="O143" s="54">
        <f t="shared" si="49"/>
        <v>0</v>
      </c>
      <c r="P143" s="54">
        <f t="shared" si="50"/>
        <v>0</v>
      </c>
    </row>
    <row r="144" spans="2:16" ht="12.5">
      <c r="B144" s="7" t="str">
        <f t="shared" si="35"/>
        <v/>
      </c>
      <c r="C144" s="50">
        <f>IF(D93="","-",+C143+1)</f>
        <v>2061</v>
      </c>
      <c r="D144" s="12">
        <f>IF(F143+SUM(E$99:E143)=D$92,F143,D$92-SUM(E$99:E143))</f>
        <v>0</v>
      </c>
      <c r="E144" s="377">
        <f>IF(+J96&lt;F143,J96,D144)</f>
        <v>0</v>
      </c>
      <c r="F144" s="55">
        <f t="shared" si="45"/>
        <v>0</v>
      </c>
      <c r="G144" s="55">
        <f t="shared" si="46"/>
        <v>0</v>
      </c>
      <c r="H144" s="379">
        <f t="shared" si="43"/>
        <v>0</v>
      </c>
      <c r="I144" s="398">
        <f t="shared" si="44"/>
        <v>0</v>
      </c>
      <c r="J144" s="54">
        <f t="shared" si="47"/>
        <v>0</v>
      </c>
      <c r="K144" s="54"/>
      <c r="L144" s="129"/>
      <c r="M144" s="54">
        <f t="shared" si="48"/>
        <v>0</v>
      </c>
      <c r="N144" s="129"/>
      <c r="O144" s="54">
        <f t="shared" si="49"/>
        <v>0</v>
      </c>
      <c r="P144" s="54">
        <f t="shared" si="50"/>
        <v>0</v>
      </c>
    </row>
    <row r="145" spans="2:16" ht="12.5">
      <c r="B145" s="7" t="str">
        <f t="shared" si="35"/>
        <v/>
      </c>
      <c r="C145" s="50">
        <f>IF(D93="","-",+C144+1)</f>
        <v>2062</v>
      </c>
      <c r="D145" s="12">
        <f>IF(F144+SUM(E$99:E144)=D$92,F144,D$92-SUM(E$99:E144))</f>
        <v>0</v>
      </c>
      <c r="E145" s="377">
        <f>IF(+J96&lt;F144,J96,D145)</f>
        <v>0</v>
      </c>
      <c r="F145" s="55">
        <f t="shared" si="45"/>
        <v>0</v>
      </c>
      <c r="G145" s="55">
        <f t="shared" si="46"/>
        <v>0</v>
      </c>
      <c r="H145" s="379">
        <f t="shared" si="43"/>
        <v>0</v>
      </c>
      <c r="I145" s="398">
        <f t="shared" si="44"/>
        <v>0</v>
      </c>
      <c r="J145" s="54">
        <f t="shared" si="47"/>
        <v>0</v>
      </c>
      <c r="K145" s="54"/>
      <c r="L145" s="129"/>
      <c r="M145" s="54">
        <f t="shared" si="48"/>
        <v>0</v>
      </c>
      <c r="N145" s="129"/>
      <c r="O145" s="54">
        <f t="shared" si="49"/>
        <v>0</v>
      </c>
      <c r="P145" s="54">
        <f t="shared" si="50"/>
        <v>0</v>
      </c>
    </row>
    <row r="146" spans="2:16" ht="12.5">
      <c r="B146" s="7" t="str">
        <f t="shared" si="35"/>
        <v/>
      </c>
      <c r="C146" s="50">
        <f>IF(D93="","-",+C145+1)</f>
        <v>2063</v>
      </c>
      <c r="D146" s="12">
        <f>IF(F145+SUM(E$99:E145)=D$92,F145,D$92-SUM(E$99:E145))</f>
        <v>0</v>
      </c>
      <c r="E146" s="377">
        <f>IF(+J96&lt;F145,J96,D146)</f>
        <v>0</v>
      </c>
      <c r="F146" s="55">
        <f t="shared" si="45"/>
        <v>0</v>
      </c>
      <c r="G146" s="55">
        <f t="shared" si="46"/>
        <v>0</v>
      </c>
      <c r="H146" s="379">
        <f t="shared" si="43"/>
        <v>0</v>
      </c>
      <c r="I146" s="398">
        <f t="shared" si="44"/>
        <v>0</v>
      </c>
      <c r="J146" s="54">
        <f t="shared" si="47"/>
        <v>0</v>
      </c>
      <c r="K146" s="54"/>
      <c r="L146" s="129"/>
      <c r="M146" s="54">
        <f t="shared" si="48"/>
        <v>0</v>
      </c>
      <c r="N146" s="129"/>
      <c r="O146" s="54">
        <f t="shared" si="49"/>
        <v>0</v>
      </c>
      <c r="P146" s="54">
        <f t="shared" si="50"/>
        <v>0</v>
      </c>
    </row>
    <row r="147" spans="2:16" ht="12.5">
      <c r="B147" s="7" t="str">
        <f t="shared" si="35"/>
        <v/>
      </c>
      <c r="C147" s="50">
        <f>IF(D93="","-",+C146+1)</f>
        <v>2064</v>
      </c>
      <c r="D147" s="12">
        <f>IF(F146+SUM(E$99:E146)=D$92,F146,D$92-SUM(E$99:E146))</f>
        <v>0</v>
      </c>
      <c r="E147" s="377">
        <f>IF(+J96&lt;F146,J96,D147)</f>
        <v>0</v>
      </c>
      <c r="F147" s="55">
        <f t="shared" si="45"/>
        <v>0</v>
      </c>
      <c r="G147" s="55">
        <f t="shared" si="46"/>
        <v>0</v>
      </c>
      <c r="H147" s="379">
        <f t="shared" si="43"/>
        <v>0</v>
      </c>
      <c r="I147" s="398">
        <f t="shared" si="44"/>
        <v>0</v>
      </c>
      <c r="J147" s="54">
        <f t="shared" si="47"/>
        <v>0</v>
      </c>
      <c r="K147" s="54"/>
      <c r="L147" s="129"/>
      <c r="M147" s="54">
        <f t="shared" si="48"/>
        <v>0</v>
      </c>
      <c r="N147" s="129"/>
      <c r="O147" s="54">
        <f t="shared" si="49"/>
        <v>0</v>
      </c>
      <c r="P147" s="54">
        <f t="shared" si="50"/>
        <v>0</v>
      </c>
    </row>
    <row r="148" spans="2:16" ht="12.5">
      <c r="B148" s="7" t="str">
        <f t="shared" si="35"/>
        <v/>
      </c>
      <c r="C148" s="50">
        <f>IF(D93="","-",+C147+1)</f>
        <v>2065</v>
      </c>
      <c r="D148" s="12">
        <f>IF(F147+SUM(E$99:E147)=D$92,F147,D$92-SUM(E$99:E147))</f>
        <v>0</v>
      </c>
      <c r="E148" s="377">
        <f>IF(+J96&lt;F147,J96,D148)</f>
        <v>0</v>
      </c>
      <c r="F148" s="55">
        <f t="shared" si="45"/>
        <v>0</v>
      </c>
      <c r="G148" s="55">
        <f t="shared" si="46"/>
        <v>0</v>
      </c>
      <c r="H148" s="379">
        <f t="shared" si="43"/>
        <v>0</v>
      </c>
      <c r="I148" s="398">
        <f t="shared" si="44"/>
        <v>0</v>
      </c>
      <c r="J148" s="54">
        <f t="shared" si="47"/>
        <v>0</v>
      </c>
      <c r="K148" s="54"/>
      <c r="L148" s="129"/>
      <c r="M148" s="54">
        <f t="shared" si="48"/>
        <v>0</v>
      </c>
      <c r="N148" s="129"/>
      <c r="O148" s="54">
        <f t="shared" si="49"/>
        <v>0</v>
      </c>
      <c r="P148" s="54">
        <f t="shared" si="50"/>
        <v>0</v>
      </c>
    </row>
    <row r="149" spans="2:16" ht="12.5">
      <c r="B149" s="7" t="str">
        <f t="shared" si="35"/>
        <v/>
      </c>
      <c r="C149" s="50">
        <f>IF(D93="","-",+C148+1)</f>
        <v>2066</v>
      </c>
      <c r="D149" s="12">
        <f>IF(F148+SUM(E$99:E148)=D$92,F148,D$92-SUM(E$99:E148))</f>
        <v>0</v>
      </c>
      <c r="E149" s="377">
        <f>IF(+J96&lt;F148,J96,D149)</f>
        <v>0</v>
      </c>
      <c r="F149" s="55">
        <f t="shared" si="45"/>
        <v>0</v>
      </c>
      <c r="G149" s="55">
        <f t="shared" si="46"/>
        <v>0</v>
      </c>
      <c r="H149" s="379">
        <f t="shared" si="43"/>
        <v>0</v>
      </c>
      <c r="I149" s="398">
        <f t="shared" si="44"/>
        <v>0</v>
      </c>
      <c r="J149" s="54">
        <f t="shared" si="47"/>
        <v>0</v>
      </c>
      <c r="K149" s="54"/>
      <c r="L149" s="129"/>
      <c r="M149" s="54">
        <f t="shared" si="48"/>
        <v>0</v>
      </c>
      <c r="N149" s="129"/>
      <c r="O149" s="54">
        <f t="shared" si="49"/>
        <v>0</v>
      </c>
      <c r="P149" s="54">
        <f t="shared" si="50"/>
        <v>0</v>
      </c>
    </row>
    <row r="150" spans="2:16" ht="12.5">
      <c r="B150" s="7" t="str">
        <f t="shared" si="35"/>
        <v/>
      </c>
      <c r="C150" s="50">
        <f>IF(D93="","-",+C149+1)</f>
        <v>2067</v>
      </c>
      <c r="D150" s="12">
        <f>IF(F149+SUM(E$99:E149)=D$92,F149,D$92-SUM(E$99:E149))</f>
        <v>0</v>
      </c>
      <c r="E150" s="377">
        <f>IF(+J96&lt;F149,J96,D150)</f>
        <v>0</v>
      </c>
      <c r="F150" s="55">
        <f t="shared" si="45"/>
        <v>0</v>
      </c>
      <c r="G150" s="55">
        <f t="shared" si="46"/>
        <v>0</v>
      </c>
      <c r="H150" s="379">
        <f t="shared" si="43"/>
        <v>0</v>
      </c>
      <c r="I150" s="398">
        <f t="shared" si="44"/>
        <v>0</v>
      </c>
      <c r="J150" s="54">
        <f t="shared" si="47"/>
        <v>0</v>
      </c>
      <c r="K150" s="54"/>
      <c r="L150" s="129"/>
      <c r="M150" s="54">
        <f t="shared" si="48"/>
        <v>0</v>
      </c>
      <c r="N150" s="129"/>
      <c r="O150" s="54">
        <f t="shared" si="49"/>
        <v>0</v>
      </c>
      <c r="P150" s="54">
        <f t="shared" si="50"/>
        <v>0</v>
      </c>
    </row>
    <row r="151" spans="2:16" ht="12.5">
      <c r="B151" s="7" t="str">
        <f t="shared" si="35"/>
        <v/>
      </c>
      <c r="C151" s="50">
        <f>IF(D93="","-",+C150+1)</f>
        <v>2068</v>
      </c>
      <c r="D151" s="12">
        <f>IF(F150+SUM(E$99:E150)=D$92,F150,D$92-SUM(E$99:E150))</f>
        <v>0</v>
      </c>
      <c r="E151" s="377">
        <f>IF(+J96&lt;F150,J96,D151)</f>
        <v>0</v>
      </c>
      <c r="F151" s="55">
        <f t="shared" si="45"/>
        <v>0</v>
      </c>
      <c r="G151" s="55">
        <f t="shared" si="46"/>
        <v>0</v>
      </c>
      <c r="H151" s="379">
        <f t="shared" si="43"/>
        <v>0</v>
      </c>
      <c r="I151" s="398">
        <f t="shared" si="44"/>
        <v>0</v>
      </c>
      <c r="J151" s="54">
        <f t="shared" si="47"/>
        <v>0</v>
      </c>
      <c r="K151" s="54"/>
      <c r="L151" s="129"/>
      <c r="M151" s="54">
        <f t="shared" si="48"/>
        <v>0</v>
      </c>
      <c r="N151" s="129"/>
      <c r="O151" s="54">
        <f t="shared" si="49"/>
        <v>0</v>
      </c>
      <c r="P151" s="54">
        <f t="shared" si="50"/>
        <v>0</v>
      </c>
    </row>
    <row r="152" spans="2:16" ht="12.5">
      <c r="B152" s="7" t="str">
        <f t="shared" si="35"/>
        <v/>
      </c>
      <c r="C152" s="50">
        <f>IF(D93="","-",+C151+1)</f>
        <v>2069</v>
      </c>
      <c r="D152" s="12">
        <f>IF(F151+SUM(E$99:E151)=D$92,F151,D$92-SUM(E$99:E151))</f>
        <v>0</v>
      </c>
      <c r="E152" s="377">
        <f>IF(+J96&lt;F151,J96,D152)</f>
        <v>0</v>
      </c>
      <c r="F152" s="55">
        <f t="shared" si="45"/>
        <v>0</v>
      </c>
      <c r="G152" s="55">
        <f t="shared" si="46"/>
        <v>0</v>
      </c>
      <c r="H152" s="379">
        <f t="shared" si="43"/>
        <v>0</v>
      </c>
      <c r="I152" s="398">
        <f t="shared" si="44"/>
        <v>0</v>
      </c>
      <c r="J152" s="54">
        <f t="shared" si="47"/>
        <v>0</v>
      </c>
      <c r="K152" s="54"/>
      <c r="L152" s="129"/>
      <c r="M152" s="54">
        <f t="shared" si="48"/>
        <v>0</v>
      </c>
      <c r="N152" s="129"/>
      <c r="O152" s="54">
        <f t="shared" si="49"/>
        <v>0</v>
      </c>
      <c r="P152" s="54">
        <f t="shared" si="50"/>
        <v>0</v>
      </c>
    </row>
    <row r="153" spans="2:16" ht="12.5">
      <c r="B153" s="7" t="str">
        <f t="shared" si="35"/>
        <v/>
      </c>
      <c r="C153" s="50">
        <f>IF(D93="","-",+C152+1)</f>
        <v>2070</v>
      </c>
      <c r="D153" s="12">
        <f>IF(F152+SUM(E$99:E152)=D$92,F152,D$92-SUM(E$99:E152))</f>
        <v>0</v>
      </c>
      <c r="E153" s="377">
        <f>IF(+J96&lt;F152,J96,D153)</f>
        <v>0</v>
      </c>
      <c r="F153" s="55">
        <f t="shared" si="45"/>
        <v>0</v>
      </c>
      <c r="G153" s="55">
        <f t="shared" si="46"/>
        <v>0</v>
      </c>
      <c r="H153" s="379">
        <f t="shared" si="43"/>
        <v>0</v>
      </c>
      <c r="I153" s="398">
        <f t="shared" si="44"/>
        <v>0</v>
      </c>
      <c r="J153" s="54">
        <f t="shared" si="47"/>
        <v>0</v>
      </c>
      <c r="K153" s="54"/>
      <c r="L153" s="129"/>
      <c r="M153" s="54">
        <f t="shared" si="48"/>
        <v>0</v>
      </c>
      <c r="N153" s="129"/>
      <c r="O153" s="54">
        <f t="shared" si="49"/>
        <v>0</v>
      </c>
      <c r="P153" s="54">
        <f t="shared" si="50"/>
        <v>0</v>
      </c>
    </row>
    <row r="154" spans="2:16" ht="13" thickBot="1">
      <c r="B154" s="7" t="str">
        <f t="shared" si="35"/>
        <v/>
      </c>
      <c r="C154" s="59">
        <f>IF(D93="","-",+C153+1)</f>
        <v>2071</v>
      </c>
      <c r="D154" s="84">
        <f>IF(F153+SUM(E$99:E153)=D$92,F153,D$92-SUM(E$99:E153))</f>
        <v>0</v>
      </c>
      <c r="E154" s="380">
        <f>IF(+J96&lt;F153,J96,D154)</f>
        <v>0</v>
      </c>
      <c r="F154" s="60">
        <f t="shared" si="45"/>
        <v>0</v>
      </c>
      <c r="G154" s="60">
        <f t="shared" si="46"/>
        <v>0</v>
      </c>
      <c r="H154" s="381">
        <f t="shared" si="43"/>
        <v>0</v>
      </c>
      <c r="I154" s="399">
        <f t="shared" si="44"/>
        <v>0</v>
      </c>
      <c r="J154" s="64">
        <f t="shared" si="47"/>
        <v>0</v>
      </c>
      <c r="K154" s="54"/>
      <c r="L154" s="130"/>
      <c r="M154" s="64">
        <f t="shared" si="48"/>
        <v>0</v>
      </c>
      <c r="N154" s="130"/>
      <c r="O154" s="64">
        <f t="shared" si="49"/>
        <v>0</v>
      </c>
      <c r="P154" s="64">
        <f t="shared" si="50"/>
        <v>0</v>
      </c>
    </row>
    <row r="155" spans="2:16" ht="12.5">
      <c r="C155" s="12" t="s">
        <v>78</v>
      </c>
      <c r="D155" s="292"/>
      <c r="E155" s="292">
        <f>SUM(E99:E154)</f>
        <v>97370354.00000003</v>
      </c>
      <c r="F155" s="292"/>
      <c r="G155" s="292"/>
      <c r="H155" s="292">
        <f>SUM(H99:H154)</f>
        <v>360174480.35380787</v>
      </c>
      <c r="I155" s="292">
        <f>SUM(I99:I154)</f>
        <v>360174480.35380787</v>
      </c>
      <c r="J155" s="292">
        <f>SUM(J99:J154)</f>
        <v>0</v>
      </c>
      <c r="K155" s="292"/>
      <c r="L155" s="292"/>
      <c r="M155" s="292"/>
      <c r="N155" s="292"/>
      <c r="O155" s="292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</row>
    <row r="157" spans="2:16" ht="12.5">
      <c r="C157" s="85"/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</row>
    <row r="159" spans="2:16" ht="13">
      <c r="C159" s="25" t="s">
        <v>79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37" priority="1" stopIfTrue="1" operator="equal">
      <formula>$I$10</formula>
    </cfRule>
  </conditionalFormatting>
  <conditionalFormatting sqref="C99:C154">
    <cfRule type="cellIs" dxfId="36" priority="3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110"/>
  <dimension ref="A1:P162"/>
  <sheetViews>
    <sheetView zoomScaleNormal="100" zoomScaleSheetLayoutView="80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61 of 77</v>
      </c>
    </row>
    <row r="2" spans="1:16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/>
      <c r="P3" s="97">
        <v>1</v>
      </c>
    </row>
    <row r="4" spans="1:16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6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1940964.1908449321</v>
      </c>
      <c r="P5" s="1"/>
    </row>
    <row r="6" spans="1:16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1940964.1908449321</v>
      </c>
      <c r="O6" s="1"/>
      <c r="P6" s="1"/>
    </row>
    <row r="7" spans="1:16" ht="13.5" thickBot="1">
      <c r="C7" s="25" t="s">
        <v>48</v>
      </c>
      <c r="D7" s="90" t="s">
        <v>380</v>
      </c>
      <c r="E7" s="1"/>
      <c r="F7" s="1"/>
      <c r="G7" s="1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381</v>
      </c>
      <c r="E9" s="435" t="s">
        <v>508</v>
      </c>
      <c r="F9" s="31"/>
      <c r="G9" s="461" t="s">
        <v>575</v>
      </c>
      <c r="H9" s="31"/>
      <c r="I9" s="32"/>
      <c r="J9" s="33"/>
      <c r="P9" s="1"/>
    </row>
    <row r="10" spans="1:16" ht="13">
      <c r="C10" s="34" t="s">
        <v>51</v>
      </c>
      <c r="D10" s="362">
        <v>24339700.42479435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6" ht="12.5">
      <c r="C11" s="34" t="s">
        <v>54</v>
      </c>
      <c r="D11" s="37">
        <v>2016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2">
        <v>6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593651.22987303289</v>
      </c>
      <c r="J14" s="292"/>
      <c r="K14" s="292"/>
      <c r="L14" s="292"/>
      <c r="M14" s="292"/>
      <c r="N14" s="292"/>
      <c r="O14" s="1"/>
      <c r="P14" s="1"/>
    </row>
    <row r="15" spans="1:16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42" t="s">
        <v>68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2016</v>
      </c>
      <c r="D17" s="145">
        <v>0</v>
      </c>
      <c r="E17" s="452">
        <v>923012.13953488367</v>
      </c>
      <c r="F17" s="147">
        <v>58611270.860465117</v>
      </c>
      <c r="G17" s="453">
        <v>4553761.5622253697</v>
      </c>
      <c r="H17" s="451">
        <v>4553761.5622253697</v>
      </c>
      <c r="I17" s="52">
        <f t="shared" ref="I17:I72" si="0">H17-G17</f>
        <v>0</v>
      </c>
      <c r="J17" s="52"/>
      <c r="K17" s="112">
        <f t="shared" ref="K17:K22" si="1">+G17</f>
        <v>4553761.5622253697</v>
      </c>
      <c r="L17" s="53">
        <f t="shared" ref="L17:L72" si="2">IF(K17&lt;&gt;0,+G17-K17,0)</f>
        <v>0</v>
      </c>
      <c r="M17" s="112">
        <f t="shared" ref="M17:M22" si="3">+H17</f>
        <v>4553761.5622253697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2017</v>
      </c>
      <c r="D18" s="430">
        <v>58611270.860465117</v>
      </c>
      <c r="E18" s="429">
        <v>1452055.6829268292</v>
      </c>
      <c r="F18" s="430">
        <v>57159215.177538291</v>
      </c>
      <c r="G18" s="429">
        <v>7928500.3710052036</v>
      </c>
      <c r="H18" s="437">
        <v>7928500.3710052036</v>
      </c>
      <c r="I18" s="52">
        <f t="shared" si="0"/>
        <v>0</v>
      </c>
      <c r="J18" s="52"/>
      <c r="K18" s="449">
        <f t="shared" si="1"/>
        <v>7928500.3710052036</v>
      </c>
      <c r="L18" s="54">
        <f t="shared" si="2"/>
        <v>0</v>
      </c>
      <c r="M18" s="449">
        <f t="shared" si="3"/>
        <v>7928500.3710052036</v>
      </c>
      <c r="N18" s="54">
        <f t="shared" si="4"/>
        <v>0</v>
      </c>
      <c r="O18" s="54">
        <f t="shared" si="5"/>
        <v>0</v>
      </c>
      <c r="P18" s="1"/>
    </row>
    <row r="19" spans="2:16" ht="12.5">
      <c r="B19" s="7" t="str">
        <f>IF(D19=F18,"","IU")</f>
        <v>IU</v>
      </c>
      <c r="C19" s="50">
        <f>IF(D11="","-",+C18+1)</f>
        <v>2018</v>
      </c>
      <c r="D19" s="430">
        <v>58611270.860465117</v>
      </c>
      <c r="E19" s="429">
        <v>1452055.6829268292</v>
      </c>
      <c r="F19" s="430">
        <v>57159215.177538291</v>
      </c>
      <c r="G19" s="429">
        <v>8808928.485670168</v>
      </c>
      <c r="H19" s="437">
        <v>8808928.485670168</v>
      </c>
      <c r="I19" s="52">
        <f t="shared" si="0"/>
        <v>0</v>
      </c>
      <c r="J19" s="52"/>
      <c r="K19" s="449">
        <f t="shared" si="1"/>
        <v>8808928.485670168</v>
      </c>
      <c r="L19" s="54">
        <f t="shared" ref="L19" si="6">IF(K19&lt;&gt;0,+G19-K19,0)</f>
        <v>0</v>
      </c>
      <c r="M19" s="449">
        <f t="shared" si="3"/>
        <v>8808928.485670168</v>
      </c>
      <c r="N19" s="54">
        <f t="shared" si="4"/>
        <v>0</v>
      </c>
      <c r="O19" s="54">
        <f t="shared" si="5"/>
        <v>0</v>
      </c>
      <c r="P19" s="1"/>
    </row>
    <row r="20" spans="2:16" ht="12.5">
      <c r="B20" s="7" t="str">
        <f t="shared" ref="B20:B72" si="7">IF(D20=F19,"","IU")</f>
        <v/>
      </c>
      <c r="C20" s="50">
        <f>IF(D11="","-",+C19+1)</f>
        <v>2019</v>
      </c>
      <c r="D20" s="430">
        <v>57159215.177538291</v>
      </c>
      <c r="E20" s="429">
        <v>1452055.6829268292</v>
      </c>
      <c r="F20" s="430">
        <v>55707159.494611464</v>
      </c>
      <c r="G20" s="429">
        <v>8624380.7770549227</v>
      </c>
      <c r="H20" s="437">
        <v>8624380.7770549227</v>
      </c>
      <c r="I20" s="52">
        <f t="shared" si="0"/>
        <v>0</v>
      </c>
      <c r="J20" s="52"/>
      <c r="K20" s="449">
        <f t="shared" si="1"/>
        <v>8624380.7770549227</v>
      </c>
      <c r="L20" s="54">
        <f t="shared" ref="L20" si="8">IF(K20&lt;&gt;0,+G20-K20,0)</f>
        <v>0</v>
      </c>
      <c r="M20" s="449">
        <f t="shared" si="3"/>
        <v>8624380.7770549227</v>
      </c>
      <c r="N20" s="54">
        <f t="shared" si="4"/>
        <v>0</v>
      </c>
      <c r="O20" s="54">
        <f t="shared" si="5"/>
        <v>0</v>
      </c>
      <c r="P20" s="1"/>
    </row>
    <row r="21" spans="2:16" ht="12.5">
      <c r="B21" s="7" t="str">
        <f t="shared" si="7"/>
        <v>IU</v>
      </c>
      <c r="C21" s="50">
        <f>IF(D11="","-",+C20+1)</f>
        <v>2020</v>
      </c>
      <c r="D21" s="430">
        <v>53369709.811684631</v>
      </c>
      <c r="E21" s="429">
        <v>1430460.7073170731</v>
      </c>
      <c r="F21" s="430">
        <v>51939249.104367554</v>
      </c>
      <c r="G21" s="429">
        <v>6818880.8355437173</v>
      </c>
      <c r="H21" s="437">
        <v>6818880.8355437173</v>
      </c>
      <c r="I21" s="52">
        <f t="shared" si="0"/>
        <v>0</v>
      </c>
      <c r="J21" s="52"/>
      <c r="K21" s="449">
        <f t="shared" si="1"/>
        <v>6818880.8355437173</v>
      </c>
      <c r="L21" s="54">
        <f t="shared" ref="L21" si="9">IF(K21&lt;&gt;0,+G21-K21,0)</f>
        <v>0</v>
      </c>
      <c r="M21" s="449">
        <f t="shared" si="3"/>
        <v>6818880.8355437173</v>
      </c>
      <c r="N21" s="54">
        <f t="shared" si="4"/>
        <v>0</v>
      </c>
      <c r="O21" s="54">
        <f t="shared" si="5"/>
        <v>0</v>
      </c>
      <c r="P21" s="1"/>
    </row>
    <row r="22" spans="2:16" ht="12.5">
      <c r="B22" s="7" t="str">
        <f t="shared" si="7"/>
        <v>IU</v>
      </c>
      <c r="C22" s="50">
        <f>IF(D11="","-",+C21+1)</f>
        <v>2021</v>
      </c>
      <c r="D22" s="430">
        <v>52007778.577992059</v>
      </c>
      <c r="E22" s="429">
        <v>1396425.7380952381</v>
      </c>
      <c r="F22" s="430">
        <v>50611352.83989682</v>
      </c>
      <c r="G22" s="429">
        <v>6835472.9074064167</v>
      </c>
      <c r="H22" s="437">
        <v>6835472.9074064167</v>
      </c>
      <c r="I22" s="52">
        <f t="shared" si="0"/>
        <v>0</v>
      </c>
      <c r="J22" s="52"/>
      <c r="K22" s="449">
        <f t="shared" si="1"/>
        <v>6835472.9074064167</v>
      </c>
      <c r="L22" s="54">
        <f t="shared" ref="L22" si="10">IF(K22&lt;&gt;0,+G22-K22,0)</f>
        <v>0</v>
      </c>
      <c r="M22" s="449">
        <f t="shared" si="3"/>
        <v>6835472.9074064167</v>
      </c>
      <c r="N22" s="54">
        <f t="shared" si="4"/>
        <v>0</v>
      </c>
      <c r="O22" s="54">
        <f t="shared" si="5"/>
        <v>0</v>
      </c>
      <c r="P22" s="1"/>
    </row>
    <row r="23" spans="2:16" ht="12.5">
      <c r="B23" s="7" t="str">
        <f t="shared" si="7"/>
        <v>IU</v>
      </c>
      <c r="C23" s="50">
        <f>IF(D11="","-",+C22+1)</f>
        <v>2022</v>
      </c>
      <c r="D23" s="430">
        <v>50543815.366272315</v>
      </c>
      <c r="E23" s="429">
        <v>1396425.7380952381</v>
      </c>
      <c r="F23" s="430">
        <v>49147389.628177077</v>
      </c>
      <c r="G23" s="429">
        <v>7001269.4944881881</v>
      </c>
      <c r="H23" s="437">
        <v>7001269.4944881881</v>
      </c>
      <c r="I23" s="52">
        <f t="shared" si="0"/>
        <v>0</v>
      </c>
      <c r="J23" s="52"/>
      <c r="K23" s="449">
        <f t="shared" ref="K23" si="11">+G23</f>
        <v>7001269.4944881881</v>
      </c>
      <c r="L23" s="54">
        <f t="shared" ref="L23" si="12">IF(K23&lt;&gt;0,+G23-K23,0)</f>
        <v>0</v>
      </c>
      <c r="M23" s="449">
        <f t="shared" ref="M23" si="13">+H23</f>
        <v>7001269.4944881881</v>
      </c>
      <c r="N23" s="54">
        <f t="shared" si="4"/>
        <v>0</v>
      </c>
      <c r="O23" s="54">
        <f t="shared" si="5"/>
        <v>0</v>
      </c>
      <c r="P23" s="1"/>
    </row>
    <row r="24" spans="2:16" ht="12.5">
      <c r="B24" s="7" t="str">
        <f t="shared" si="7"/>
        <v>IU</v>
      </c>
      <c r="C24" s="50">
        <f>IF(D11="","-",+C23+1)</f>
        <v>2023</v>
      </c>
      <c r="D24" s="430">
        <v>49147389.298177078</v>
      </c>
      <c r="E24" s="429">
        <v>1396425.7302380952</v>
      </c>
      <c r="F24" s="430">
        <v>47750963.567938983</v>
      </c>
      <c r="G24" s="429">
        <v>7516854.5692845583</v>
      </c>
      <c r="H24" s="437">
        <v>7516854.5692845583</v>
      </c>
      <c r="I24" s="52">
        <f t="shared" si="0"/>
        <v>0</v>
      </c>
      <c r="J24" s="52"/>
      <c r="K24" s="449">
        <f t="shared" ref="K24" si="14">+G24</f>
        <v>7516854.5692845583</v>
      </c>
      <c r="L24" s="54">
        <f t="shared" ref="L24" si="15">IF(K24&lt;&gt;0,+G24-K24,0)</f>
        <v>0</v>
      </c>
      <c r="M24" s="449">
        <f t="shared" ref="M24" si="16">+H24</f>
        <v>7516854.5692845583</v>
      </c>
      <c r="N24" s="54">
        <f t="shared" ref="N24" si="17">IF(M24&lt;&gt;0,+H24-M24,0)</f>
        <v>0</v>
      </c>
      <c r="O24" s="54">
        <f t="shared" ref="O24" si="18">+N24-L24</f>
        <v>0</v>
      </c>
      <c r="P24" s="1"/>
    </row>
    <row r="25" spans="2:16" ht="12.5">
      <c r="B25" s="7" t="str">
        <f t="shared" si="7"/>
        <v/>
      </c>
      <c r="C25" s="460">
        <f>IF(D11="","-",+C24+1)</f>
        <v>2024</v>
      </c>
      <c r="D25" s="430">
        <v>47750963.567938983</v>
      </c>
      <c r="E25" s="429">
        <v>1332951.8334090908</v>
      </c>
      <c r="F25" s="430">
        <v>46418011.73452989</v>
      </c>
      <c r="G25" s="429">
        <v>6960825.5877609951</v>
      </c>
      <c r="H25" s="437">
        <v>6960825.5877609951</v>
      </c>
      <c r="I25" s="52">
        <f t="shared" si="0"/>
        <v>0</v>
      </c>
      <c r="J25" s="52"/>
      <c r="K25" s="449">
        <f t="shared" ref="K25" si="19">+G25</f>
        <v>6960825.5877609951</v>
      </c>
      <c r="L25" s="54">
        <f t="shared" ref="L25" si="20">IF(K25&lt;&gt;0,+G25-K25,0)</f>
        <v>0</v>
      </c>
      <c r="M25" s="449">
        <f t="shared" ref="M25" si="21">+H25</f>
        <v>6960825.5877609951</v>
      </c>
      <c r="N25" s="54">
        <f t="shared" ref="N25" si="22">IF(M25&lt;&gt;0,+H25-M25,0)</f>
        <v>0</v>
      </c>
      <c r="O25" s="54">
        <f t="shared" ref="O25" si="23">+N25-L25</f>
        <v>0</v>
      </c>
      <c r="P25" s="1"/>
    </row>
    <row r="26" spans="2:16" ht="13">
      <c r="B26" s="7" t="str">
        <f t="shared" si="7"/>
        <v>IU</v>
      </c>
      <c r="C26" s="459">
        <f>IF(D11="","-",+C25+1)</f>
        <v>2025</v>
      </c>
      <c r="D26" s="430">
        <v>12107831.489324244</v>
      </c>
      <c r="E26" s="429">
        <v>566039.54476265935</v>
      </c>
      <c r="F26" s="430">
        <v>11541791.944561584</v>
      </c>
      <c r="G26" s="429">
        <v>1981779.1020545613</v>
      </c>
      <c r="H26" s="437">
        <v>1981779.1020545613</v>
      </c>
      <c r="I26" s="52">
        <f t="shared" si="0"/>
        <v>0</v>
      </c>
      <c r="J26" s="52"/>
      <c r="K26" s="449">
        <f t="shared" ref="K26" si="24">+G26</f>
        <v>1981779.1020545613</v>
      </c>
      <c r="L26" s="54">
        <f t="shared" ref="L26" si="25">IF(K26&lt;&gt;0,+G26-K26,0)</f>
        <v>0</v>
      </c>
      <c r="M26" s="449">
        <f t="shared" ref="M26" si="26">+H26</f>
        <v>1981779.1020545613</v>
      </c>
      <c r="N26" s="54">
        <f t="shared" ref="N26" si="27">IF(M26&lt;&gt;0,+H26-M26,0)</f>
        <v>0</v>
      </c>
      <c r="O26" s="54">
        <f t="shared" ref="O26" si="28">+N26-L26</f>
        <v>0</v>
      </c>
      <c r="P26" s="1"/>
    </row>
    <row r="27" spans="2:16" ht="12.5">
      <c r="B27" s="7" t="str">
        <f t="shared" si="7"/>
        <v/>
      </c>
      <c r="C27" s="50">
        <f>IF(D11="","-",+C26+1)</f>
        <v>2026</v>
      </c>
      <c r="D27" s="55">
        <f>IF(F26+SUM(E$17:E26)=D$10,F26,D$10-SUM(E$17:E26))</f>
        <v>11541791.944561584</v>
      </c>
      <c r="E27" s="377">
        <f>IF(+I14&lt;F26,I14,D27)</f>
        <v>593651.22987303289</v>
      </c>
      <c r="F27" s="55">
        <f t="shared" ref="F27:F72" si="29">+D27-E27</f>
        <v>10948140.714688551</v>
      </c>
      <c r="G27" s="378">
        <f t="shared" ref="G27:G48" si="30">+I$12*((D27+F27)/2)+E27</f>
        <v>1940964.1908449321</v>
      </c>
      <c r="H27" s="363">
        <f t="shared" ref="H27:H48" si="31">+I$13*((D27+F27)/2)+E27</f>
        <v>1940964.1908449321</v>
      </c>
      <c r="I27" s="52">
        <f t="shared" si="0"/>
        <v>0</v>
      </c>
      <c r="J27" s="52"/>
      <c r="K27" s="129"/>
      <c r="L27" s="54">
        <f t="shared" si="2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7"/>
        <v/>
      </c>
      <c r="C28" s="50">
        <f>IF(D11="","-",+C27+1)</f>
        <v>2027</v>
      </c>
      <c r="D28" s="55">
        <f>IF(F27+SUM(E$17:E27)=D$10,F27,D$10-SUM(E$17:E27))</f>
        <v>10948140.714688551</v>
      </c>
      <c r="E28" s="377">
        <f>IF(+I14&lt;F27,I14,D28)</f>
        <v>593651.22987303289</v>
      </c>
      <c r="F28" s="55">
        <f t="shared" si="29"/>
        <v>10354489.484815517</v>
      </c>
      <c r="G28" s="378">
        <f t="shared" si="30"/>
        <v>1869836.0102119972</v>
      </c>
      <c r="H28" s="363">
        <f t="shared" si="31"/>
        <v>1869836.0102119972</v>
      </c>
      <c r="I28" s="52">
        <f t="shared" si="0"/>
        <v>0</v>
      </c>
      <c r="J28" s="52"/>
      <c r="K28" s="129"/>
      <c r="L28" s="54">
        <f t="shared" si="2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7"/>
        <v/>
      </c>
      <c r="C29" s="50">
        <f>IF(D11="","-",+C28+1)</f>
        <v>2028</v>
      </c>
      <c r="D29" s="55">
        <f>IF(F28+SUM(E$17:E28)=D$10,F28,D$10-SUM(E$17:E28))</f>
        <v>10354489.484815517</v>
      </c>
      <c r="E29" s="377">
        <f>IF(+I14&lt;F28,I14,D29)</f>
        <v>593651.22987303289</v>
      </c>
      <c r="F29" s="55">
        <f t="shared" si="29"/>
        <v>9760838.2549424842</v>
      </c>
      <c r="G29" s="378">
        <f t="shared" si="30"/>
        <v>1798707.8295790618</v>
      </c>
      <c r="H29" s="363">
        <f t="shared" si="31"/>
        <v>1798707.8295790618</v>
      </c>
      <c r="I29" s="52">
        <f t="shared" si="0"/>
        <v>0</v>
      </c>
      <c r="J29" s="52"/>
      <c r="K29" s="129"/>
      <c r="L29" s="54">
        <f t="shared" si="2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7"/>
        <v/>
      </c>
      <c r="C30" s="50">
        <f>IF(D11="","-",+C29+1)</f>
        <v>2029</v>
      </c>
      <c r="D30" s="55">
        <f>IF(F29+SUM(E$17:E29)=D$10,F29,D$10-SUM(E$17:E29))</f>
        <v>9760838.2549424842</v>
      </c>
      <c r="E30" s="377">
        <f>IF(+I14&lt;F29,I14,D30)</f>
        <v>593651.22987303289</v>
      </c>
      <c r="F30" s="55">
        <f t="shared" si="29"/>
        <v>9167187.025069451</v>
      </c>
      <c r="G30" s="378">
        <f t="shared" si="30"/>
        <v>1727579.6489461269</v>
      </c>
      <c r="H30" s="363">
        <f t="shared" si="31"/>
        <v>1727579.6489461269</v>
      </c>
      <c r="I30" s="52">
        <f t="shared" si="0"/>
        <v>0</v>
      </c>
      <c r="J30" s="52"/>
      <c r="K30" s="129"/>
      <c r="L30" s="54">
        <f t="shared" si="2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7"/>
        <v/>
      </c>
      <c r="C31" s="50">
        <f>IF(D11="","-",+C30+1)</f>
        <v>2030</v>
      </c>
      <c r="D31" s="55">
        <f>IF(F30+SUM(E$17:E30)=D$10,F30,D$10-SUM(E$17:E30))</f>
        <v>9167187.025069451</v>
      </c>
      <c r="E31" s="377">
        <f>IF(+I14&lt;F30,I14,D31)</f>
        <v>593651.22987303289</v>
      </c>
      <c r="F31" s="55">
        <f t="shared" si="29"/>
        <v>8573535.7951964177</v>
      </c>
      <c r="G31" s="378">
        <f t="shared" si="30"/>
        <v>1656451.4683131916</v>
      </c>
      <c r="H31" s="363">
        <f t="shared" si="31"/>
        <v>1656451.4683131916</v>
      </c>
      <c r="I31" s="52">
        <f t="shared" si="0"/>
        <v>0</v>
      </c>
      <c r="J31" s="52"/>
      <c r="K31" s="129"/>
      <c r="L31" s="54">
        <f t="shared" si="2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7"/>
        <v/>
      </c>
      <c r="C32" s="50">
        <f>IF(D11="","-",+C31+1)</f>
        <v>2031</v>
      </c>
      <c r="D32" s="55">
        <f>IF(F31+SUM(E$17:E31)=D$10,F31,D$10-SUM(E$17:E31))</f>
        <v>8573535.7951964177</v>
      </c>
      <c r="E32" s="377">
        <f>IF(+I14&lt;F31,I14,D32)</f>
        <v>593651.22987303289</v>
      </c>
      <c r="F32" s="55">
        <f t="shared" si="29"/>
        <v>7979884.5653233845</v>
      </c>
      <c r="G32" s="378">
        <f t="shared" si="30"/>
        <v>1585323.2876802564</v>
      </c>
      <c r="H32" s="363">
        <f t="shared" si="31"/>
        <v>1585323.2876802564</v>
      </c>
      <c r="I32" s="52">
        <f t="shared" si="0"/>
        <v>0</v>
      </c>
      <c r="J32" s="52"/>
      <c r="K32" s="129"/>
      <c r="L32" s="54">
        <f t="shared" si="2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7"/>
        <v/>
      </c>
      <c r="C33" s="50">
        <f>IF(D11="","-",+C32+1)</f>
        <v>2032</v>
      </c>
      <c r="D33" s="55">
        <f>IF(F32+SUM(E$17:E32)=D$10,F32,D$10-SUM(E$17:E32))</f>
        <v>7979884.5653233845</v>
      </c>
      <c r="E33" s="377">
        <f>IF(+I14&lt;F32,I14,D33)</f>
        <v>593651.22987303289</v>
      </c>
      <c r="F33" s="55">
        <f t="shared" si="29"/>
        <v>7386233.3354503512</v>
      </c>
      <c r="G33" s="378">
        <f t="shared" si="30"/>
        <v>1514195.1070473213</v>
      </c>
      <c r="H33" s="363">
        <f t="shared" si="31"/>
        <v>1514195.1070473213</v>
      </c>
      <c r="I33" s="52">
        <f t="shared" si="0"/>
        <v>0</v>
      </c>
      <c r="J33" s="52"/>
      <c r="K33" s="129"/>
      <c r="L33" s="54">
        <f t="shared" si="2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7"/>
        <v/>
      </c>
      <c r="C34" s="50">
        <f>IF(D11="","-",+C33+1)</f>
        <v>2033</v>
      </c>
      <c r="D34" s="55">
        <f>IF(F33+SUM(E$17:E33)=D$10,F33,D$10-SUM(E$17:E33))</f>
        <v>7386233.3354503512</v>
      </c>
      <c r="E34" s="377">
        <f>IF(+I14&lt;F33,I14,D34)</f>
        <v>593651.22987303289</v>
      </c>
      <c r="F34" s="55">
        <f t="shared" si="29"/>
        <v>6792582.105577318</v>
      </c>
      <c r="G34" s="378">
        <f t="shared" si="30"/>
        <v>1443066.9264143859</v>
      </c>
      <c r="H34" s="363">
        <f t="shared" si="31"/>
        <v>1443066.9264143859</v>
      </c>
      <c r="I34" s="52">
        <f t="shared" si="0"/>
        <v>0</v>
      </c>
      <c r="J34" s="52"/>
      <c r="K34" s="129"/>
      <c r="L34" s="54">
        <f t="shared" si="2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7"/>
        <v/>
      </c>
      <c r="C35" s="50">
        <f>IF(D11="","-",+C34+1)</f>
        <v>2034</v>
      </c>
      <c r="D35" s="55">
        <f>IF(F34+SUM(E$17:E34)=D$10,F34,D$10-SUM(E$17:E34))</f>
        <v>6792582.105577318</v>
      </c>
      <c r="E35" s="377">
        <f>IF(+I14&lt;F34,I14,D35)</f>
        <v>593651.22987303289</v>
      </c>
      <c r="F35" s="55">
        <f t="shared" si="29"/>
        <v>6198930.8757042848</v>
      </c>
      <c r="G35" s="378">
        <f t="shared" si="30"/>
        <v>1371938.7457814508</v>
      </c>
      <c r="H35" s="363">
        <f t="shared" si="31"/>
        <v>1371938.7457814508</v>
      </c>
      <c r="I35" s="52">
        <f t="shared" si="0"/>
        <v>0</v>
      </c>
      <c r="J35" s="52"/>
      <c r="K35" s="129"/>
      <c r="L35" s="54">
        <f t="shared" si="2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7"/>
        <v/>
      </c>
      <c r="C36" s="50">
        <f>IF(D11="","-",+C35+1)</f>
        <v>2035</v>
      </c>
      <c r="D36" s="55">
        <f>IF(F35+SUM(E$17:E35)=D$10,F35,D$10-SUM(E$17:E35))</f>
        <v>6198930.8757042848</v>
      </c>
      <c r="E36" s="377">
        <f>IF(+I14&lt;F35,I14,D36)</f>
        <v>593651.22987303289</v>
      </c>
      <c r="F36" s="55">
        <f t="shared" si="29"/>
        <v>5605279.6458312515</v>
      </c>
      <c r="G36" s="378">
        <f t="shared" si="30"/>
        <v>1300810.5651485156</v>
      </c>
      <c r="H36" s="363">
        <f t="shared" si="31"/>
        <v>1300810.5651485156</v>
      </c>
      <c r="I36" s="52">
        <f t="shared" si="0"/>
        <v>0</v>
      </c>
      <c r="J36" s="52"/>
      <c r="K36" s="129"/>
      <c r="L36" s="54">
        <f t="shared" si="2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7"/>
        <v/>
      </c>
      <c r="C37" s="50">
        <f>IF(D11="","-",+C36+1)</f>
        <v>2036</v>
      </c>
      <c r="D37" s="55">
        <f>IF(F36+SUM(E$17:E36)=D$10,F36,D$10-SUM(E$17:E36))</f>
        <v>5605279.6458312515</v>
      </c>
      <c r="E37" s="377">
        <f>IF(+I14&lt;F36,I14,D37)</f>
        <v>593651.22987303289</v>
      </c>
      <c r="F37" s="55">
        <f t="shared" si="29"/>
        <v>5011628.4159582183</v>
      </c>
      <c r="G37" s="378">
        <f t="shared" si="30"/>
        <v>1229682.3845155803</v>
      </c>
      <c r="H37" s="363">
        <f t="shared" si="31"/>
        <v>1229682.3845155803</v>
      </c>
      <c r="I37" s="52">
        <f t="shared" si="0"/>
        <v>0</v>
      </c>
      <c r="J37" s="52"/>
      <c r="K37" s="129"/>
      <c r="L37" s="54">
        <f t="shared" si="2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7"/>
        <v/>
      </c>
      <c r="C38" s="50">
        <f>IF(D11="","-",+C37+1)</f>
        <v>2037</v>
      </c>
      <c r="D38" s="55">
        <f>IF(F37+SUM(E$17:E37)=D$10,F37,D$10-SUM(E$17:E37))</f>
        <v>5011628.4159582183</v>
      </c>
      <c r="E38" s="377">
        <f>IF(+I14&lt;F37,I14,D38)</f>
        <v>593651.22987303289</v>
      </c>
      <c r="F38" s="55">
        <f t="shared" si="29"/>
        <v>4417977.186085185</v>
      </c>
      <c r="G38" s="378">
        <f t="shared" si="30"/>
        <v>1158554.2038826451</v>
      </c>
      <c r="H38" s="363">
        <f t="shared" si="31"/>
        <v>1158554.2038826451</v>
      </c>
      <c r="I38" s="52">
        <f t="shared" si="0"/>
        <v>0</v>
      </c>
      <c r="J38" s="52"/>
      <c r="K38" s="129"/>
      <c r="L38" s="54">
        <f t="shared" si="2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7"/>
        <v/>
      </c>
      <c r="C39" s="50">
        <f>IF(D11="","-",+C38+1)</f>
        <v>2038</v>
      </c>
      <c r="D39" s="55">
        <f>IF(F38+SUM(E$17:E38)=D$10,F38,D$10-SUM(E$17:E38))</f>
        <v>4417977.186085185</v>
      </c>
      <c r="E39" s="377">
        <f>IF(+I14&lt;F38,I14,D39)</f>
        <v>593651.22987303289</v>
      </c>
      <c r="F39" s="55">
        <f t="shared" si="29"/>
        <v>3824325.9562121523</v>
      </c>
      <c r="G39" s="378">
        <f t="shared" si="30"/>
        <v>1087426.02324971</v>
      </c>
      <c r="H39" s="363">
        <f t="shared" si="31"/>
        <v>1087426.02324971</v>
      </c>
      <c r="I39" s="52">
        <f t="shared" si="0"/>
        <v>0</v>
      </c>
      <c r="J39" s="52"/>
      <c r="K39" s="129"/>
      <c r="L39" s="54">
        <f t="shared" si="2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7"/>
        <v/>
      </c>
      <c r="C40" s="50">
        <f>IF(D11="","-",+C39+1)</f>
        <v>2039</v>
      </c>
      <c r="D40" s="55">
        <f>IF(F39+SUM(E$17:E39)=D$10,F39,D$10-SUM(E$17:E39))</f>
        <v>3824325.9562121523</v>
      </c>
      <c r="E40" s="377">
        <f>IF(+I14&lt;F39,I14,D40)</f>
        <v>593651.22987303289</v>
      </c>
      <c r="F40" s="55">
        <f t="shared" si="29"/>
        <v>3230674.7263391195</v>
      </c>
      <c r="G40" s="378">
        <f t="shared" si="30"/>
        <v>1016297.8426167748</v>
      </c>
      <c r="H40" s="363">
        <f t="shared" si="31"/>
        <v>1016297.8426167748</v>
      </c>
      <c r="I40" s="52">
        <f t="shared" si="0"/>
        <v>0</v>
      </c>
      <c r="J40" s="52"/>
      <c r="K40" s="129"/>
      <c r="L40" s="54">
        <f t="shared" si="2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7"/>
        <v/>
      </c>
      <c r="C41" s="50">
        <f>IF(D11="","-",+C40+1)</f>
        <v>2040</v>
      </c>
      <c r="D41" s="55">
        <f>IF(F40+SUM(E$17:E40)=D$10,F40,D$10-SUM(E$17:E40))</f>
        <v>3230674.7263391195</v>
      </c>
      <c r="E41" s="377">
        <f>IF(+I14&lt;F40,I14,D41)</f>
        <v>593651.22987303289</v>
      </c>
      <c r="F41" s="55">
        <f t="shared" si="29"/>
        <v>2637023.4964660867</v>
      </c>
      <c r="G41" s="378">
        <f t="shared" si="30"/>
        <v>945169.6619838397</v>
      </c>
      <c r="H41" s="363">
        <f t="shared" si="31"/>
        <v>945169.6619838397</v>
      </c>
      <c r="I41" s="52">
        <f t="shared" si="0"/>
        <v>0</v>
      </c>
      <c r="J41" s="52"/>
      <c r="K41" s="129"/>
      <c r="L41" s="54">
        <f t="shared" si="2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7"/>
        <v/>
      </c>
      <c r="C42" s="50">
        <f>IF(D11="","-",+C41+1)</f>
        <v>2041</v>
      </c>
      <c r="D42" s="55">
        <f>IF(F41+SUM(E$17:E41)=D$10,F41,D$10-SUM(E$17:E41))</f>
        <v>2637023.4964660867</v>
      </c>
      <c r="E42" s="377">
        <f>IF(+I14&lt;F41,I14,D42)</f>
        <v>593651.22987303289</v>
      </c>
      <c r="F42" s="55">
        <f t="shared" si="29"/>
        <v>2043372.2665930539</v>
      </c>
      <c r="G42" s="378">
        <f t="shared" si="30"/>
        <v>874041.48135090456</v>
      </c>
      <c r="H42" s="363">
        <f t="shared" si="31"/>
        <v>874041.48135090456</v>
      </c>
      <c r="I42" s="52">
        <f t="shared" si="0"/>
        <v>0</v>
      </c>
      <c r="J42" s="52"/>
      <c r="K42" s="129"/>
      <c r="L42" s="54">
        <f t="shared" si="2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7"/>
        <v/>
      </c>
      <c r="C43" s="50">
        <f>IF(D11="","-",+C42+1)</f>
        <v>2042</v>
      </c>
      <c r="D43" s="55">
        <f>IF(F42+SUM(E$17:E42)=D$10,F42,D$10-SUM(E$17:E42))</f>
        <v>2043372.2665930539</v>
      </c>
      <c r="E43" s="377">
        <f>IF(+I14&lt;F42,I14,D43)</f>
        <v>593651.22987303289</v>
      </c>
      <c r="F43" s="55">
        <f t="shared" si="29"/>
        <v>1449721.0367200212</v>
      </c>
      <c r="G43" s="378">
        <f t="shared" si="30"/>
        <v>802913.30071796943</v>
      </c>
      <c r="H43" s="363">
        <f t="shared" si="31"/>
        <v>802913.30071796943</v>
      </c>
      <c r="I43" s="52">
        <f t="shared" si="0"/>
        <v>0</v>
      </c>
      <c r="J43" s="52"/>
      <c r="K43" s="129"/>
      <c r="L43" s="54">
        <f t="shared" si="2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7"/>
        <v/>
      </c>
      <c r="C44" s="50">
        <f>IF(D11="","-",+C43+1)</f>
        <v>2043</v>
      </c>
      <c r="D44" s="55">
        <f>IF(F43+SUM(E$17:E43)=D$10,F43,D$10-SUM(E$17:E43))</f>
        <v>1449721.0367200212</v>
      </c>
      <c r="E44" s="377">
        <f>IF(+I14&lt;F43,I14,D44)</f>
        <v>593651.22987303289</v>
      </c>
      <c r="F44" s="55">
        <f t="shared" si="29"/>
        <v>856069.80684698827</v>
      </c>
      <c r="G44" s="378">
        <f t="shared" si="30"/>
        <v>731785.12008503429</v>
      </c>
      <c r="H44" s="363">
        <f t="shared" si="31"/>
        <v>731785.12008503429</v>
      </c>
      <c r="I44" s="52">
        <f t="shared" si="0"/>
        <v>0</v>
      </c>
      <c r="J44" s="52"/>
      <c r="K44" s="129"/>
      <c r="L44" s="54">
        <f t="shared" si="2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7"/>
        <v/>
      </c>
      <c r="C45" s="50">
        <f>IF(D11="","-",+C44+1)</f>
        <v>2044</v>
      </c>
      <c r="D45" s="55">
        <f>IF(F44+SUM(E$17:E44)=D$10,F44,D$10-SUM(E$17:E44))</f>
        <v>856069.80684698827</v>
      </c>
      <c r="E45" s="377">
        <f>IF(+I14&lt;F44,I14,D45)</f>
        <v>593651.22987303289</v>
      </c>
      <c r="F45" s="55">
        <f t="shared" si="29"/>
        <v>262418.57697395538</v>
      </c>
      <c r="G45" s="378">
        <f t="shared" si="30"/>
        <v>660656.93945209903</v>
      </c>
      <c r="H45" s="363">
        <f t="shared" si="31"/>
        <v>660656.93945209903</v>
      </c>
      <c r="I45" s="52">
        <f t="shared" si="0"/>
        <v>0</v>
      </c>
      <c r="J45" s="52"/>
      <c r="K45" s="129"/>
      <c r="L45" s="54">
        <f t="shared" si="2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7"/>
        <v/>
      </c>
      <c r="C46" s="50">
        <f>IF(D11="","-",+C45+1)</f>
        <v>2045</v>
      </c>
      <c r="D46" s="55">
        <f>IF(F45+SUM(E$17:E45)=D$10,F45,D$10-SUM(E$17:E45))</f>
        <v>262418.57697395538</v>
      </c>
      <c r="E46" s="377">
        <f>IF(+I14&lt;F45,I14,D46)</f>
        <v>262418.57697395538</v>
      </c>
      <c r="F46" s="55">
        <f t="shared" si="29"/>
        <v>0</v>
      </c>
      <c r="G46" s="378">
        <f t="shared" si="30"/>
        <v>278139.38660525467</v>
      </c>
      <c r="H46" s="363">
        <f t="shared" si="31"/>
        <v>278139.38660525467</v>
      </c>
      <c r="I46" s="52">
        <f t="shared" si="0"/>
        <v>0</v>
      </c>
      <c r="J46" s="52"/>
      <c r="K46" s="129"/>
      <c r="L46" s="54">
        <f t="shared" si="2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7"/>
        <v/>
      </c>
      <c r="C47" s="50">
        <f>IF(D11="","-",+C46+1)</f>
        <v>2046</v>
      </c>
      <c r="D47" s="55">
        <f>IF(F46+SUM(E$17:E46)=D$10,F46,D$10-SUM(E$17:E46))</f>
        <v>0</v>
      </c>
      <c r="E47" s="377">
        <f>IF(+I14&lt;F46,I14,D47)</f>
        <v>0</v>
      </c>
      <c r="F47" s="55">
        <f t="shared" si="29"/>
        <v>0</v>
      </c>
      <c r="G47" s="378">
        <f t="shared" si="30"/>
        <v>0</v>
      </c>
      <c r="H47" s="363">
        <f t="shared" si="31"/>
        <v>0</v>
      </c>
      <c r="I47" s="52">
        <f t="shared" si="0"/>
        <v>0</v>
      </c>
      <c r="J47" s="52"/>
      <c r="K47" s="129"/>
      <c r="L47" s="54">
        <f t="shared" si="2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7"/>
        <v/>
      </c>
      <c r="C48" s="50">
        <f>IF(D11="","-",+C47+1)</f>
        <v>2047</v>
      </c>
      <c r="D48" s="55">
        <f>IF(F47+SUM(E$17:E47)=D$10,F47,D$10-SUM(E$17:E47))</f>
        <v>0</v>
      </c>
      <c r="E48" s="377">
        <f>IF(+I14&lt;F47,I14,D48)</f>
        <v>0</v>
      </c>
      <c r="F48" s="55">
        <f t="shared" si="29"/>
        <v>0</v>
      </c>
      <c r="G48" s="378">
        <f t="shared" si="30"/>
        <v>0</v>
      </c>
      <c r="H48" s="363">
        <f t="shared" si="31"/>
        <v>0</v>
      </c>
      <c r="I48" s="52">
        <f t="shared" si="0"/>
        <v>0</v>
      </c>
      <c r="J48" s="52"/>
      <c r="K48" s="129"/>
      <c r="L48" s="54">
        <f t="shared" si="2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 ht="12.5">
      <c r="B49" s="7" t="str">
        <f t="shared" si="7"/>
        <v/>
      </c>
      <c r="C49" s="50">
        <f>IF(D11="","-",+C48+1)</f>
        <v>2048</v>
      </c>
      <c r="D49" s="55">
        <f>IF(F48+SUM(E$17:E48)=D$10,F48,D$10-SUM(E$17:E48))</f>
        <v>0</v>
      </c>
      <c r="E49" s="377">
        <f>IF(+I14&lt;F48,I14,D49)</f>
        <v>0</v>
      </c>
      <c r="F49" s="55">
        <f t="shared" si="29"/>
        <v>0</v>
      </c>
      <c r="G49" s="378">
        <f t="shared" ref="G49:G72" si="32">+I$12*((D49+F49)/2)+E49</f>
        <v>0</v>
      </c>
      <c r="H49" s="363">
        <f t="shared" ref="H49:H72" si="33">+I$13*((D49+F49)/2)+E49</f>
        <v>0</v>
      </c>
      <c r="I49" s="52">
        <f t="shared" si="0"/>
        <v>0</v>
      </c>
      <c r="J49" s="52"/>
      <c r="K49" s="129"/>
      <c r="L49" s="54">
        <f t="shared" si="2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 ht="12.5">
      <c r="B50" s="7" t="str">
        <f t="shared" si="7"/>
        <v/>
      </c>
      <c r="C50" s="50">
        <f>IF(D11="","-",+C49+1)</f>
        <v>2049</v>
      </c>
      <c r="D50" s="55">
        <f>IF(F49+SUM(E$17:E49)=D$10,F49,D$10-SUM(E$17:E49))</f>
        <v>0</v>
      </c>
      <c r="E50" s="377">
        <f>IF(+I14&lt;F49,I14,D50)</f>
        <v>0</v>
      </c>
      <c r="F50" s="55">
        <f t="shared" si="29"/>
        <v>0</v>
      </c>
      <c r="G50" s="378">
        <f t="shared" si="32"/>
        <v>0</v>
      </c>
      <c r="H50" s="363">
        <f t="shared" si="33"/>
        <v>0</v>
      </c>
      <c r="I50" s="52">
        <f t="shared" si="0"/>
        <v>0</v>
      </c>
      <c r="J50" s="52"/>
      <c r="K50" s="129"/>
      <c r="L50" s="54">
        <f t="shared" si="2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 ht="12.5">
      <c r="B51" s="7" t="str">
        <f t="shared" si="7"/>
        <v/>
      </c>
      <c r="C51" s="50">
        <f>IF(D11="","-",+C50+1)</f>
        <v>2050</v>
      </c>
      <c r="D51" s="55">
        <f>IF(F50+SUM(E$17:E50)=D$10,F50,D$10-SUM(E$17:E50))</f>
        <v>0</v>
      </c>
      <c r="E51" s="377">
        <f>IF(+I14&lt;F50,I14,D51)</f>
        <v>0</v>
      </c>
      <c r="F51" s="55">
        <f t="shared" si="29"/>
        <v>0</v>
      </c>
      <c r="G51" s="378">
        <f t="shared" si="32"/>
        <v>0</v>
      </c>
      <c r="H51" s="363">
        <f t="shared" si="33"/>
        <v>0</v>
      </c>
      <c r="I51" s="52">
        <f t="shared" si="0"/>
        <v>0</v>
      </c>
      <c r="J51" s="52"/>
      <c r="K51" s="129"/>
      <c r="L51" s="54">
        <f t="shared" si="2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 ht="12.5">
      <c r="B52" s="7" t="str">
        <f t="shared" si="7"/>
        <v/>
      </c>
      <c r="C52" s="50">
        <f>IF(D11="","-",+C51+1)</f>
        <v>2051</v>
      </c>
      <c r="D52" s="55">
        <f>IF(F51+SUM(E$17:E51)=D$10,F51,D$10-SUM(E$17:E51))</f>
        <v>0</v>
      </c>
      <c r="E52" s="377">
        <f>IF(+I14&lt;F51,I14,D52)</f>
        <v>0</v>
      </c>
      <c r="F52" s="55">
        <f t="shared" si="29"/>
        <v>0</v>
      </c>
      <c r="G52" s="378">
        <f t="shared" si="32"/>
        <v>0</v>
      </c>
      <c r="H52" s="363">
        <f t="shared" si="33"/>
        <v>0</v>
      </c>
      <c r="I52" s="52">
        <f t="shared" si="0"/>
        <v>0</v>
      </c>
      <c r="J52" s="52"/>
      <c r="K52" s="129"/>
      <c r="L52" s="54">
        <f t="shared" si="2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 ht="12.5">
      <c r="B53" s="7" t="str">
        <f t="shared" si="7"/>
        <v/>
      </c>
      <c r="C53" s="50">
        <f>IF(D11="","-",+C52+1)</f>
        <v>2052</v>
      </c>
      <c r="D53" s="55">
        <f>IF(F52+SUM(E$17:E52)=D$10,F52,D$10-SUM(E$17:E52))</f>
        <v>0</v>
      </c>
      <c r="E53" s="377">
        <f>IF(+I14&lt;F52,I14,D53)</f>
        <v>0</v>
      </c>
      <c r="F53" s="55">
        <f t="shared" si="29"/>
        <v>0</v>
      </c>
      <c r="G53" s="378">
        <f t="shared" si="32"/>
        <v>0</v>
      </c>
      <c r="H53" s="363">
        <f t="shared" si="33"/>
        <v>0</v>
      </c>
      <c r="I53" s="52">
        <f t="shared" si="0"/>
        <v>0</v>
      </c>
      <c r="J53" s="52"/>
      <c r="K53" s="129"/>
      <c r="L53" s="54">
        <f t="shared" si="2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 ht="12.5">
      <c r="B54" s="7" t="str">
        <f t="shared" si="7"/>
        <v/>
      </c>
      <c r="C54" s="50">
        <f>IF(D11="","-",+C53+1)</f>
        <v>2053</v>
      </c>
      <c r="D54" s="55">
        <f>IF(F53+SUM(E$17:E53)=D$10,F53,D$10-SUM(E$17:E53))</f>
        <v>0</v>
      </c>
      <c r="E54" s="377">
        <f>IF(+I14&lt;F53,I14,D54)</f>
        <v>0</v>
      </c>
      <c r="F54" s="55">
        <f t="shared" si="29"/>
        <v>0</v>
      </c>
      <c r="G54" s="378">
        <f t="shared" si="32"/>
        <v>0</v>
      </c>
      <c r="H54" s="363">
        <f t="shared" si="33"/>
        <v>0</v>
      </c>
      <c r="I54" s="52">
        <f t="shared" si="0"/>
        <v>0</v>
      </c>
      <c r="J54" s="52"/>
      <c r="K54" s="129"/>
      <c r="L54" s="54">
        <f t="shared" si="2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 ht="12.5">
      <c r="B55" s="7" t="str">
        <f t="shared" si="7"/>
        <v/>
      </c>
      <c r="C55" s="50">
        <f>IF(D11="","-",+C54+1)</f>
        <v>2054</v>
      </c>
      <c r="D55" s="55">
        <f>IF(F54+SUM(E$17:E54)=D$10,F54,D$10-SUM(E$17:E54))</f>
        <v>0</v>
      </c>
      <c r="E55" s="377">
        <f>IF(+I14&lt;F54,I14,D55)</f>
        <v>0</v>
      </c>
      <c r="F55" s="55">
        <f t="shared" si="29"/>
        <v>0</v>
      </c>
      <c r="G55" s="378">
        <f t="shared" si="32"/>
        <v>0</v>
      </c>
      <c r="H55" s="363">
        <f t="shared" si="33"/>
        <v>0</v>
      </c>
      <c r="I55" s="52">
        <f t="shared" si="0"/>
        <v>0</v>
      </c>
      <c r="J55" s="52"/>
      <c r="K55" s="129"/>
      <c r="L55" s="54">
        <f t="shared" si="2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 ht="12.5">
      <c r="B56" s="7" t="str">
        <f t="shared" si="7"/>
        <v/>
      </c>
      <c r="C56" s="50">
        <f>IF(D11="","-",+C55+1)</f>
        <v>2055</v>
      </c>
      <c r="D56" s="55">
        <f>IF(F55+SUM(E$17:E55)=D$10,F55,D$10-SUM(E$17:E55))</f>
        <v>0</v>
      </c>
      <c r="E56" s="377">
        <f>IF(+I14&lt;F55,I14,D56)</f>
        <v>0</v>
      </c>
      <c r="F56" s="55">
        <f t="shared" si="29"/>
        <v>0</v>
      </c>
      <c r="G56" s="378">
        <f t="shared" si="32"/>
        <v>0</v>
      </c>
      <c r="H56" s="363">
        <f t="shared" si="33"/>
        <v>0</v>
      </c>
      <c r="I56" s="52">
        <f t="shared" si="0"/>
        <v>0</v>
      </c>
      <c r="J56" s="52"/>
      <c r="K56" s="129"/>
      <c r="L56" s="54">
        <f t="shared" si="2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 ht="12.5">
      <c r="B57" s="7" t="str">
        <f t="shared" si="7"/>
        <v/>
      </c>
      <c r="C57" s="50">
        <f>IF(D11="","-",+C56+1)</f>
        <v>2056</v>
      </c>
      <c r="D57" s="55">
        <f>IF(F56+SUM(E$17:E56)=D$10,F56,D$10-SUM(E$17:E56))</f>
        <v>0</v>
      </c>
      <c r="E57" s="377">
        <f>IF(+I14&lt;F56,I14,D57)</f>
        <v>0</v>
      </c>
      <c r="F57" s="55">
        <f t="shared" si="29"/>
        <v>0</v>
      </c>
      <c r="G57" s="378">
        <f t="shared" si="32"/>
        <v>0</v>
      </c>
      <c r="H57" s="363">
        <f t="shared" si="33"/>
        <v>0</v>
      </c>
      <c r="I57" s="52">
        <f t="shared" si="0"/>
        <v>0</v>
      </c>
      <c r="J57" s="52"/>
      <c r="K57" s="129"/>
      <c r="L57" s="54">
        <f t="shared" si="2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 ht="12.5">
      <c r="B58" s="7" t="str">
        <f t="shared" si="7"/>
        <v/>
      </c>
      <c r="C58" s="50">
        <f>IF(D11="","-",+C57+1)</f>
        <v>2057</v>
      </c>
      <c r="D58" s="55">
        <f>IF(F57+SUM(E$17:E57)=D$10,F57,D$10-SUM(E$17:E57))</f>
        <v>0</v>
      </c>
      <c r="E58" s="377">
        <f>IF(+I14&lt;F57,I14,D58)</f>
        <v>0</v>
      </c>
      <c r="F58" s="55">
        <f t="shared" si="29"/>
        <v>0</v>
      </c>
      <c r="G58" s="378">
        <f t="shared" si="32"/>
        <v>0</v>
      </c>
      <c r="H58" s="363">
        <f t="shared" si="33"/>
        <v>0</v>
      </c>
      <c r="I58" s="52">
        <f t="shared" si="0"/>
        <v>0</v>
      </c>
      <c r="J58" s="52"/>
      <c r="K58" s="129"/>
      <c r="L58" s="54">
        <f t="shared" si="2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 ht="12.5">
      <c r="B59" s="7" t="str">
        <f t="shared" si="7"/>
        <v/>
      </c>
      <c r="C59" s="50">
        <f>IF(D11="","-",+C58+1)</f>
        <v>2058</v>
      </c>
      <c r="D59" s="55">
        <f>IF(F58+SUM(E$17:E58)=D$10,F58,D$10-SUM(E$17:E58))</f>
        <v>0</v>
      </c>
      <c r="E59" s="377">
        <f>IF(+I14&lt;F58,I14,D59)</f>
        <v>0</v>
      </c>
      <c r="F59" s="55">
        <f t="shared" si="29"/>
        <v>0</v>
      </c>
      <c r="G59" s="378">
        <f t="shared" si="32"/>
        <v>0</v>
      </c>
      <c r="H59" s="363">
        <f t="shared" si="33"/>
        <v>0</v>
      </c>
      <c r="I59" s="52">
        <f t="shared" si="0"/>
        <v>0</v>
      </c>
      <c r="J59" s="52"/>
      <c r="K59" s="129"/>
      <c r="L59" s="54">
        <f t="shared" si="2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 ht="12.5">
      <c r="B60" s="7" t="str">
        <f t="shared" si="7"/>
        <v/>
      </c>
      <c r="C60" s="50">
        <f>IF(D11="","-",+C59+1)</f>
        <v>2059</v>
      </c>
      <c r="D60" s="55">
        <f>IF(F59+SUM(E$17:E59)=D$10,F59,D$10-SUM(E$17:E59))</f>
        <v>0</v>
      </c>
      <c r="E60" s="377">
        <f>IF(+I14&lt;F59,I14,D60)</f>
        <v>0</v>
      </c>
      <c r="F60" s="55">
        <f t="shared" si="29"/>
        <v>0</v>
      </c>
      <c r="G60" s="378">
        <f t="shared" si="32"/>
        <v>0</v>
      </c>
      <c r="H60" s="363">
        <f t="shared" si="33"/>
        <v>0</v>
      </c>
      <c r="I60" s="52">
        <f t="shared" si="0"/>
        <v>0</v>
      </c>
      <c r="J60" s="52"/>
      <c r="K60" s="129"/>
      <c r="L60" s="54">
        <f t="shared" si="2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 ht="12.5">
      <c r="B61" s="7" t="str">
        <f t="shared" si="7"/>
        <v/>
      </c>
      <c r="C61" s="50">
        <f>IF(D11="","-",+C60+1)</f>
        <v>2060</v>
      </c>
      <c r="D61" s="55">
        <f>IF(F60+SUM(E$17:E60)=D$10,F60,D$10-SUM(E$17:E60))</f>
        <v>0</v>
      </c>
      <c r="E61" s="377">
        <f>IF(+I14&lt;F60,I14,D61)</f>
        <v>0</v>
      </c>
      <c r="F61" s="55">
        <f t="shared" si="29"/>
        <v>0</v>
      </c>
      <c r="G61" s="379">
        <f t="shared" si="32"/>
        <v>0</v>
      </c>
      <c r="H61" s="363">
        <f t="shared" si="33"/>
        <v>0</v>
      </c>
      <c r="I61" s="52">
        <f t="shared" si="0"/>
        <v>0</v>
      </c>
      <c r="J61" s="52"/>
      <c r="K61" s="129"/>
      <c r="L61" s="54">
        <f t="shared" si="2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 ht="12.5">
      <c r="B62" s="7" t="str">
        <f t="shared" si="7"/>
        <v/>
      </c>
      <c r="C62" s="50">
        <f>IF(D11="","-",+C61+1)</f>
        <v>2061</v>
      </c>
      <c r="D62" s="55">
        <f>IF(F61+SUM(E$17:E61)=D$10,F61,D$10-SUM(E$17:E61))</f>
        <v>0</v>
      </c>
      <c r="E62" s="377">
        <f>IF(+I14&lt;F61,I14,D62)</f>
        <v>0</v>
      </c>
      <c r="F62" s="55">
        <f t="shared" si="29"/>
        <v>0</v>
      </c>
      <c r="G62" s="379">
        <f t="shared" si="32"/>
        <v>0</v>
      </c>
      <c r="H62" s="363">
        <f t="shared" si="33"/>
        <v>0</v>
      </c>
      <c r="I62" s="52">
        <f t="shared" si="0"/>
        <v>0</v>
      </c>
      <c r="J62" s="52"/>
      <c r="K62" s="129"/>
      <c r="L62" s="54">
        <f t="shared" si="2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 ht="12.5">
      <c r="B63" s="7" t="str">
        <f t="shared" si="7"/>
        <v/>
      </c>
      <c r="C63" s="50">
        <f>IF(D11="","-",+C62+1)</f>
        <v>2062</v>
      </c>
      <c r="D63" s="55">
        <f>IF(F62+SUM(E$17:E62)=D$10,F62,D$10-SUM(E$17:E62))</f>
        <v>0</v>
      </c>
      <c r="E63" s="377">
        <f>IF(+I14&lt;F62,I14,D63)</f>
        <v>0</v>
      </c>
      <c r="F63" s="55">
        <f t="shared" si="29"/>
        <v>0</v>
      </c>
      <c r="G63" s="379">
        <f t="shared" si="32"/>
        <v>0</v>
      </c>
      <c r="H63" s="363">
        <f t="shared" si="33"/>
        <v>0</v>
      </c>
      <c r="I63" s="52">
        <f t="shared" si="0"/>
        <v>0</v>
      </c>
      <c r="J63" s="52"/>
      <c r="K63" s="129"/>
      <c r="L63" s="54">
        <f t="shared" si="2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 ht="12.5">
      <c r="B64" s="7" t="str">
        <f t="shared" si="7"/>
        <v/>
      </c>
      <c r="C64" s="50">
        <f>IF(D11="","-",+C63+1)</f>
        <v>2063</v>
      </c>
      <c r="D64" s="55">
        <f>IF(F63+SUM(E$17:E63)=D$10,F63,D$10-SUM(E$17:E63))</f>
        <v>0</v>
      </c>
      <c r="E64" s="377">
        <f>IF(+I14&lt;F63,I14,D64)</f>
        <v>0</v>
      </c>
      <c r="F64" s="55">
        <f t="shared" si="29"/>
        <v>0</v>
      </c>
      <c r="G64" s="379">
        <f t="shared" si="32"/>
        <v>0</v>
      </c>
      <c r="H64" s="363">
        <f t="shared" si="33"/>
        <v>0</v>
      </c>
      <c r="I64" s="52">
        <f t="shared" si="0"/>
        <v>0</v>
      </c>
      <c r="J64" s="52"/>
      <c r="K64" s="129"/>
      <c r="L64" s="54">
        <f t="shared" si="2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 ht="12.5">
      <c r="B65" s="7" t="str">
        <f t="shared" si="7"/>
        <v/>
      </c>
      <c r="C65" s="50">
        <f>IF(D11="","-",+C64+1)</f>
        <v>2064</v>
      </c>
      <c r="D65" s="55">
        <f>IF(F64+SUM(E$17:E64)=D$10,F64,D$10-SUM(E$17:E64))</f>
        <v>0</v>
      </c>
      <c r="E65" s="377">
        <f>IF(+I14&lt;F64,I14,D65)</f>
        <v>0</v>
      </c>
      <c r="F65" s="55">
        <f t="shared" si="29"/>
        <v>0</v>
      </c>
      <c r="G65" s="379">
        <f t="shared" si="32"/>
        <v>0</v>
      </c>
      <c r="H65" s="363">
        <f t="shared" si="33"/>
        <v>0</v>
      </c>
      <c r="I65" s="52">
        <f t="shared" si="0"/>
        <v>0</v>
      </c>
      <c r="J65" s="52"/>
      <c r="K65" s="129"/>
      <c r="L65" s="54">
        <f t="shared" si="2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 ht="12.5">
      <c r="B66" s="7" t="str">
        <f t="shared" si="7"/>
        <v/>
      </c>
      <c r="C66" s="50">
        <f>IF(D11="","-",+C65+1)</f>
        <v>2065</v>
      </c>
      <c r="D66" s="55">
        <f>IF(F65+SUM(E$17:E65)=D$10,F65,D$10-SUM(E$17:E65))</f>
        <v>0</v>
      </c>
      <c r="E66" s="377">
        <f>IF(+I14&lt;F65,I14,D66)</f>
        <v>0</v>
      </c>
      <c r="F66" s="55">
        <f t="shared" si="29"/>
        <v>0</v>
      </c>
      <c r="G66" s="379">
        <f t="shared" si="32"/>
        <v>0</v>
      </c>
      <c r="H66" s="363">
        <f t="shared" si="33"/>
        <v>0</v>
      </c>
      <c r="I66" s="52">
        <f t="shared" si="0"/>
        <v>0</v>
      </c>
      <c r="J66" s="52"/>
      <c r="K66" s="129"/>
      <c r="L66" s="54">
        <f t="shared" si="2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 ht="12.5">
      <c r="B67" s="7" t="str">
        <f t="shared" si="7"/>
        <v/>
      </c>
      <c r="C67" s="50">
        <f>IF(D11="","-",+C66+1)</f>
        <v>2066</v>
      </c>
      <c r="D67" s="55">
        <f>IF(F66+SUM(E$17:E66)=D$10,F66,D$10-SUM(E$17:E66))</f>
        <v>0</v>
      </c>
      <c r="E67" s="377">
        <f>IF(+I14&lt;F66,I14,D67)</f>
        <v>0</v>
      </c>
      <c r="F67" s="55">
        <f t="shared" si="29"/>
        <v>0</v>
      </c>
      <c r="G67" s="379">
        <f t="shared" si="32"/>
        <v>0</v>
      </c>
      <c r="H67" s="363">
        <f t="shared" si="33"/>
        <v>0</v>
      </c>
      <c r="I67" s="52">
        <f t="shared" si="0"/>
        <v>0</v>
      </c>
      <c r="J67" s="52"/>
      <c r="K67" s="129"/>
      <c r="L67" s="54">
        <f t="shared" si="2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 ht="12.5">
      <c r="B68" s="7" t="str">
        <f t="shared" si="7"/>
        <v/>
      </c>
      <c r="C68" s="50">
        <f>IF(D11="","-",+C67+1)</f>
        <v>2067</v>
      </c>
      <c r="D68" s="55">
        <f>IF(F67+SUM(E$17:E67)=D$10,F67,D$10-SUM(E$17:E67))</f>
        <v>0</v>
      </c>
      <c r="E68" s="377">
        <f>IF(+I14&lt;F67,I14,D68)</f>
        <v>0</v>
      </c>
      <c r="F68" s="55">
        <f t="shared" si="29"/>
        <v>0</v>
      </c>
      <c r="G68" s="379">
        <f t="shared" si="32"/>
        <v>0</v>
      </c>
      <c r="H68" s="363">
        <f t="shared" si="33"/>
        <v>0</v>
      </c>
      <c r="I68" s="52">
        <f t="shared" si="0"/>
        <v>0</v>
      </c>
      <c r="J68" s="52"/>
      <c r="K68" s="129"/>
      <c r="L68" s="54">
        <f t="shared" si="2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 ht="12.5">
      <c r="B69" s="7" t="str">
        <f t="shared" si="7"/>
        <v/>
      </c>
      <c r="C69" s="50">
        <f>IF(D11="","-",+C68+1)</f>
        <v>2068</v>
      </c>
      <c r="D69" s="55">
        <f>IF(F68+SUM(E$17:E68)=D$10,F68,D$10-SUM(E$17:E68))</f>
        <v>0</v>
      </c>
      <c r="E69" s="377">
        <f>IF(+I14&lt;F68,I14,D69)</f>
        <v>0</v>
      </c>
      <c r="F69" s="55">
        <f t="shared" si="29"/>
        <v>0</v>
      </c>
      <c r="G69" s="379">
        <f t="shared" si="32"/>
        <v>0</v>
      </c>
      <c r="H69" s="363">
        <f t="shared" si="33"/>
        <v>0</v>
      </c>
      <c r="I69" s="52">
        <f t="shared" si="0"/>
        <v>0</v>
      </c>
      <c r="J69" s="52"/>
      <c r="K69" s="129"/>
      <c r="L69" s="54">
        <f t="shared" si="2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 ht="12.5">
      <c r="B70" s="7" t="str">
        <f t="shared" si="7"/>
        <v/>
      </c>
      <c r="C70" s="50">
        <f>IF(D11="","-",+C69+1)</f>
        <v>2069</v>
      </c>
      <c r="D70" s="55">
        <f>IF(F69+SUM(E$17:E69)=D$10,F69,D$10-SUM(E$17:E69))</f>
        <v>0</v>
      </c>
      <c r="E70" s="377">
        <f>IF(+I14&lt;F69,I14,D70)</f>
        <v>0</v>
      </c>
      <c r="F70" s="55">
        <f t="shared" si="29"/>
        <v>0</v>
      </c>
      <c r="G70" s="379">
        <f t="shared" si="32"/>
        <v>0</v>
      </c>
      <c r="H70" s="363">
        <f t="shared" si="33"/>
        <v>0</v>
      </c>
      <c r="I70" s="52">
        <f t="shared" si="0"/>
        <v>0</v>
      </c>
      <c r="J70" s="52"/>
      <c r="K70" s="129"/>
      <c r="L70" s="54">
        <f t="shared" si="2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 ht="12.5">
      <c r="B71" s="7" t="str">
        <f t="shared" si="7"/>
        <v/>
      </c>
      <c r="C71" s="50">
        <f>IF(D11="","-",+C70+1)</f>
        <v>2070</v>
      </c>
      <c r="D71" s="55">
        <f>IF(F70+SUM(E$17:E70)=D$10,F70,D$10-SUM(E$17:E70))</f>
        <v>0</v>
      </c>
      <c r="E71" s="377">
        <f>IF(+I14&lt;F70,I14,D71)</f>
        <v>0</v>
      </c>
      <c r="F71" s="55">
        <f t="shared" si="29"/>
        <v>0</v>
      </c>
      <c r="G71" s="379">
        <f t="shared" si="32"/>
        <v>0</v>
      </c>
      <c r="H71" s="363">
        <f t="shared" si="33"/>
        <v>0</v>
      </c>
      <c r="I71" s="52">
        <f t="shared" si="0"/>
        <v>0</v>
      </c>
      <c r="J71" s="52"/>
      <c r="K71" s="129"/>
      <c r="L71" s="54">
        <f t="shared" si="2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" thickBot="1">
      <c r="B72" s="7" t="str">
        <f t="shared" si="7"/>
        <v/>
      </c>
      <c r="C72" s="59">
        <f>IF(D11="","-",+C71+1)</f>
        <v>2071</v>
      </c>
      <c r="D72" s="60">
        <f>IF(F71+SUM(E$17:E71)=D$10,F71,D$10-SUM(E$17:E71))</f>
        <v>0</v>
      </c>
      <c r="E72" s="380">
        <f>IF(+I14&lt;F71,I14,D72)</f>
        <v>0</v>
      </c>
      <c r="F72" s="60">
        <f t="shared" si="29"/>
        <v>0</v>
      </c>
      <c r="G72" s="381">
        <f t="shared" si="32"/>
        <v>0</v>
      </c>
      <c r="H72" s="361">
        <f t="shared" si="33"/>
        <v>0</v>
      </c>
      <c r="I72" s="63">
        <f t="shared" si="0"/>
        <v>0</v>
      </c>
      <c r="J72" s="52"/>
      <c r="K72" s="130"/>
      <c r="L72" s="64">
        <f t="shared" si="2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 ht="12.5">
      <c r="C73" s="12" t="s">
        <v>78</v>
      </c>
      <c r="D73" s="292"/>
      <c r="E73" s="292">
        <f>SUM(E17:E72)</f>
        <v>24339700.424794331</v>
      </c>
      <c r="F73" s="292"/>
      <c r="G73" s="292">
        <f>SUM(G17:G72)</f>
        <v>92024193.81692113</v>
      </c>
      <c r="H73" s="292">
        <f>SUM(H17:H72)</f>
        <v>92024193.81692113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2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2:16" ht="13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61 of 77</v>
      </c>
    </row>
    <row r="84" spans="1:16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</row>
    <row r="86" spans="1:16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6960825.5877609951</v>
      </c>
      <c r="N87" s="386">
        <f>IF(J92&lt;D11,0,VLOOKUP(J92,C17:O72,11))</f>
        <v>6960825.5877609951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2226792.3675051439</v>
      </c>
      <c r="N88" s="389">
        <f>IF(J92&lt;D11,0,VLOOKUP(J92,C99:P154,7))</f>
        <v>2226792.3675051439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Messick 500/230 kV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-4734033.2202558517</v>
      </c>
      <c r="N89" s="391">
        <f>+N88-N87</f>
        <v>-4734033.2202558517</v>
      </c>
      <c r="O89" s="392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</row>
    <row r="91" spans="1:16" ht="13.5" thickBot="1">
      <c r="C91" s="75" t="s">
        <v>85</v>
      </c>
      <c r="D91" s="91" t="str">
        <f>+D9</f>
        <v>TP2011033</v>
      </c>
      <c r="E91" s="76"/>
      <c r="F91" s="76"/>
      <c r="G91" s="76"/>
      <c r="H91" s="76"/>
      <c r="I91" s="76"/>
      <c r="J91" s="76"/>
    </row>
    <row r="92" spans="1:16" ht="13">
      <c r="C92" s="34" t="s">
        <v>51</v>
      </c>
      <c r="D92" s="393">
        <v>24339700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</row>
    <row r="93" spans="1:16" ht="12.5">
      <c r="C93" s="34" t="s">
        <v>54</v>
      </c>
      <c r="D93" s="37">
        <v>2016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62">
        <v>4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553175</v>
      </c>
      <c r="K96" s="292"/>
      <c r="L96" s="292"/>
      <c r="M96" s="292"/>
      <c r="N96" s="292"/>
      <c r="O96" s="292"/>
      <c r="P96" s="1"/>
    </row>
    <row r="97" spans="1:16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</row>
    <row r="99" spans="1:16" ht="12.5">
      <c r="C99" s="50">
        <f>IF(D93= "","-",D93)</f>
        <v>2016</v>
      </c>
      <c r="D99" s="145">
        <v>0</v>
      </c>
      <c r="E99" s="445">
        <v>942654.85714285716</v>
      </c>
      <c r="F99" s="147">
        <v>58444601.142857142</v>
      </c>
      <c r="G99" s="446">
        <v>29222300.571428571</v>
      </c>
      <c r="H99" s="447">
        <v>4492330.3044337472</v>
      </c>
      <c r="I99" s="448">
        <v>4492330.3044337472</v>
      </c>
      <c r="J99" s="54">
        <f t="shared" ref="J99:J130" si="34">+I99-H99</f>
        <v>0</v>
      </c>
      <c r="K99" s="54"/>
      <c r="L99" s="112">
        <f t="shared" ref="L99:L104" si="35">+H99</f>
        <v>4492330.3044337472</v>
      </c>
      <c r="M99" s="53">
        <f t="shared" ref="M99:M130" si="36">IF(L99&lt;&gt;0,+H99-L99,0)</f>
        <v>0</v>
      </c>
      <c r="N99" s="112">
        <f t="shared" ref="N99:N104" si="37">+I99</f>
        <v>4492330.3044337472</v>
      </c>
      <c r="O99" s="53">
        <f t="shared" ref="O99:O130" si="38">IF(N99&lt;&gt;0,+I99-N99,0)</f>
        <v>0</v>
      </c>
      <c r="P99" s="53">
        <f t="shared" ref="P99:P130" si="39">+O99-M99</f>
        <v>0</v>
      </c>
    </row>
    <row r="100" spans="1:16" ht="12.5">
      <c r="B100" s="7" t="str">
        <f>IF(D100=F99,"","IU")</f>
        <v>IU</v>
      </c>
      <c r="C100" s="50">
        <f>IF(D93="","-",+C99+1)</f>
        <v>2017</v>
      </c>
      <c r="D100" s="428">
        <v>57706234.142857142</v>
      </c>
      <c r="E100" s="429">
        <v>1396402.1190476189</v>
      </c>
      <c r="F100" s="430">
        <v>56309832.023809522</v>
      </c>
      <c r="G100" s="430">
        <v>57008033.083333328</v>
      </c>
      <c r="H100" s="432">
        <v>7416711.841213882</v>
      </c>
      <c r="I100" s="433">
        <v>7416711.841213882</v>
      </c>
      <c r="J100" s="54">
        <f t="shared" si="34"/>
        <v>0</v>
      </c>
      <c r="K100" s="54"/>
      <c r="L100" s="449">
        <f t="shared" si="35"/>
        <v>7416711.841213882</v>
      </c>
      <c r="M100" s="54">
        <f t="shared" si="36"/>
        <v>0</v>
      </c>
      <c r="N100" s="449">
        <f t="shared" si="37"/>
        <v>7416711.841213882</v>
      </c>
      <c r="O100" s="54">
        <f t="shared" si="38"/>
        <v>0</v>
      </c>
      <c r="P100" s="54">
        <f t="shared" si="39"/>
        <v>0</v>
      </c>
    </row>
    <row r="101" spans="1:16" ht="12.5">
      <c r="B101" s="7" t="str">
        <f t="shared" ref="B101:B154" si="40">IF(D101=F100,"","IU")</f>
        <v>IU</v>
      </c>
      <c r="C101" s="50">
        <f>IF(D93="","-",+C100+1)</f>
        <v>2018</v>
      </c>
      <c r="D101" s="428">
        <v>56310824.023809522</v>
      </c>
      <c r="E101" s="429">
        <v>1363950.7209302327</v>
      </c>
      <c r="F101" s="430">
        <v>54946873.302879289</v>
      </c>
      <c r="G101" s="430">
        <v>55628848.663344406</v>
      </c>
      <c r="H101" s="432">
        <v>7318493.0853602551</v>
      </c>
      <c r="I101" s="433">
        <v>7318493.0853602551</v>
      </c>
      <c r="J101" s="54">
        <f t="shared" si="34"/>
        <v>0</v>
      </c>
      <c r="K101" s="54"/>
      <c r="L101" s="449">
        <f t="shared" si="35"/>
        <v>7318493.0853602551</v>
      </c>
      <c r="M101" s="54">
        <f t="shared" ref="M101:M102" si="41">IF(L101&lt;&gt;0,+H101-L101,0)</f>
        <v>0</v>
      </c>
      <c r="N101" s="449">
        <f t="shared" si="37"/>
        <v>7318493.0853602551</v>
      </c>
      <c r="O101" s="54">
        <f t="shared" si="38"/>
        <v>0</v>
      </c>
      <c r="P101" s="54">
        <f t="shared" si="39"/>
        <v>0</v>
      </c>
    </row>
    <row r="102" spans="1:16" ht="12.5">
      <c r="B102" s="7" t="str">
        <f t="shared" si="40"/>
        <v/>
      </c>
      <c r="C102" s="50">
        <f>IF(D93="","-",+C101+1)</f>
        <v>2019</v>
      </c>
      <c r="D102" s="428">
        <v>54946873.302879289</v>
      </c>
      <c r="E102" s="429">
        <v>1363950.7209302327</v>
      </c>
      <c r="F102" s="430">
        <v>53582922.581949055</v>
      </c>
      <c r="G102" s="430">
        <v>54264897.942414172</v>
      </c>
      <c r="H102" s="432">
        <v>7172495.0547354436</v>
      </c>
      <c r="I102" s="433">
        <v>7172495.0547354436</v>
      </c>
      <c r="J102" s="54">
        <f t="shared" si="34"/>
        <v>0</v>
      </c>
      <c r="K102" s="54"/>
      <c r="L102" s="449">
        <f t="shared" si="35"/>
        <v>7172495.0547354436</v>
      </c>
      <c r="M102" s="54">
        <f t="shared" si="41"/>
        <v>0</v>
      </c>
      <c r="N102" s="449">
        <f t="shared" si="37"/>
        <v>7172495.0547354436</v>
      </c>
      <c r="O102" s="54">
        <f t="shared" si="38"/>
        <v>0</v>
      </c>
      <c r="P102" s="54">
        <f t="shared" si="39"/>
        <v>0</v>
      </c>
    </row>
    <row r="103" spans="1:16" ht="12.5">
      <c r="B103" s="7" t="str">
        <f t="shared" si="40"/>
        <v/>
      </c>
      <c r="C103" s="50">
        <f>IF(D93="","-",+C102+1)</f>
        <v>2020</v>
      </c>
      <c r="D103" s="428">
        <v>53582922.581949055</v>
      </c>
      <c r="E103" s="429">
        <v>1396425.7380952381</v>
      </c>
      <c r="F103" s="430">
        <v>52186496.843853816</v>
      </c>
      <c r="G103" s="430">
        <v>52884709.712901436</v>
      </c>
      <c r="H103" s="432">
        <v>7085436.6426010244</v>
      </c>
      <c r="I103" s="433">
        <v>7085436.6426010244</v>
      </c>
      <c r="J103" s="54">
        <f t="shared" si="34"/>
        <v>0</v>
      </c>
      <c r="K103" s="54"/>
      <c r="L103" s="449">
        <f t="shared" si="35"/>
        <v>7085436.6426010244</v>
      </c>
      <c r="M103" s="54">
        <f t="shared" ref="M103" si="42">IF(L103&lt;&gt;0,+H103-L103,0)</f>
        <v>0</v>
      </c>
      <c r="N103" s="449">
        <f t="shared" si="37"/>
        <v>7085436.6426010244</v>
      </c>
      <c r="O103" s="54">
        <f t="shared" si="38"/>
        <v>0</v>
      </c>
      <c r="P103" s="54">
        <f t="shared" si="39"/>
        <v>0</v>
      </c>
    </row>
    <row r="104" spans="1:16" ht="12.5">
      <c r="B104" s="7" t="str">
        <f t="shared" si="40"/>
        <v/>
      </c>
      <c r="C104" s="50">
        <f>IF(D93="","-",+C103+1)</f>
        <v>2021</v>
      </c>
      <c r="D104" s="428">
        <v>52186496.843853816</v>
      </c>
      <c r="E104" s="429">
        <v>1430484.9024390243</v>
      </c>
      <c r="F104" s="430">
        <v>50756011.941414788</v>
      </c>
      <c r="G104" s="430">
        <v>51471254.392634302</v>
      </c>
      <c r="H104" s="432">
        <v>7273204.5252049714</v>
      </c>
      <c r="I104" s="433">
        <v>7273204.5252049714</v>
      </c>
      <c r="J104" s="54">
        <f t="shared" si="34"/>
        <v>0</v>
      </c>
      <c r="K104" s="54"/>
      <c r="L104" s="449">
        <f t="shared" si="35"/>
        <v>7273204.5252049714</v>
      </c>
      <c r="M104" s="54">
        <f t="shared" ref="M104" si="43">IF(L104&lt;&gt;0,+H104-L104,0)</f>
        <v>0</v>
      </c>
      <c r="N104" s="449">
        <f t="shared" si="37"/>
        <v>7273204.5252049714</v>
      </c>
      <c r="O104" s="54">
        <f t="shared" ref="O104" si="44">IF(N104&lt;&gt;0,+I104-N104,0)</f>
        <v>0</v>
      </c>
      <c r="P104" s="54">
        <f t="shared" ref="P104" si="45">+O104-M104</f>
        <v>0</v>
      </c>
    </row>
    <row r="105" spans="1:16" ht="13">
      <c r="B105" s="7" t="str">
        <f t="shared" si="40"/>
        <v/>
      </c>
      <c r="C105" s="459">
        <f>IF(D93="","-",+C104+1)</f>
        <v>2022</v>
      </c>
      <c r="D105" s="428">
        <v>50756011.941414788</v>
      </c>
      <c r="E105" s="429">
        <v>1396425.7380952381</v>
      </c>
      <c r="F105" s="430">
        <v>49359586.20331955</v>
      </c>
      <c r="G105" s="430">
        <v>50057799.072367169</v>
      </c>
      <c r="H105" s="432">
        <v>7276106.8445858909</v>
      </c>
      <c r="I105" s="433">
        <v>7276106.8445858909</v>
      </c>
      <c r="J105" s="54">
        <f t="shared" si="34"/>
        <v>0</v>
      </c>
      <c r="K105" s="54"/>
      <c r="L105" s="449">
        <f t="shared" ref="L105:L107" si="46">+H105</f>
        <v>7276106.8445858909</v>
      </c>
      <c r="M105" s="54">
        <f t="shared" ref="M105:M107" si="47">IF(L105&lt;&gt;0,+H105-L105,0)</f>
        <v>0</v>
      </c>
      <c r="N105" s="449">
        <f t="shared" ref="N105:N107" si="48">+I105</f>
        <v>7276106.8445858909</v>
      </c>
      <c r="O105" s="54">
        <f t="shared" ref="O105:O107" si="49">IF(N105&lt;&gt;0,+I105-N105,0)</f>
        <v>0</v>
      </c>
      <c r="P105" s="54">
        <f t="shared" ref="P105:P107" si="50">+O105-M105</f>
        <v>0</v>
      </c>
    </row>
    <row r="106" spans="1:16" ht="12.5">
      <c r="B106" s="7" t="str">
        <f t="shared" si="40"/>
        <v>IU</v>
      </c>
      <c r="C106" s="50">
        <f>IF(D93="","-",+C105+1)</f>
        <v>2023</v>
      </c>
      <c r="D106" s="428">
        <v>49359585.873319551</v>
      </c>
      <c r="E106" s="429">
        <v>1332951.8334090908</v>
      </c>
      <c r="F106" s="430">
        <v>48026634.039910458</v>
      </c>
      <c r="G106" s="430">
        <v>48693109.956615001</v>
      </c>
      <c r="H106" s="432">
        <v>7339980.080494266</v>
      </c>
      <c r="I106" s="433">
        <v>7339980.080494266</v>
      </c>
      <c r="J106" s="54">
        <f t="shared" si="34"/>
        <v>0</v>
      </c>
      <c r="K106" s="54"/>
      <c r="L106" s="449">
        <f t="shared" si="46"/>
        <v>7339980.080494266</v>
      </c>
      <c r="M106" s="54">
        <f t="shared" si="47"/>
        <v>0</v>
      </c>
      <c r="N106" s="449">
        <f t="shared" si="48"/>
        <v>7339980.080494266</v>
      </c>
      <c r="O106" s="54">
        <f t="shared" si="49"/>
        <v>0</v>
      </c>
      <c r="P106" s="54">
        <f t="shared" si="50"/>
        <v>0</v>
      </c>
    </row>
    <row r="107" spans="1:16" ht="12.5">
      <c r="B107" s="7" t="str">
        <f t="shared" si="40"/>
        <v>IU</v>
      </c>
      <c r="C107" s="50">
        <f>IF(D93="","-",+C106+1)</f>
        <v>2024</v>
      </c>
      <c r="D107" s="428">
        <v>13716453.794704817</v>
      </c>
      <c r="E107" s="429">
        <v>553175.00965441705</v>
      </c>
      <c r="F107" s="430">
        <v>13163278.7850504</v>
      </c>
      <c r="G107" s="430">
        <v>13439866.289877608</v>
      </c>
      <c r="H107" s="432">
        <v>2226792.3675051439</v>
      </c>
      <c r="I107" s="433">
        <v>2226792.3675051439</v>
      </c>
      <c r="J107" s="54">
        <f t="shared" si="34"/>
        <v>0</v>
      </c>
      <c r="K107" s="54"/>
      <c r="L107" s="449">
        <f t="shared" si="46"/>
        <v>2226792.3675051439</v>
      </c>
      <c r="M107" s="54">
        <f t="shared" si="47"/>
        <v>0</v>
      </c>
      <c r="N107" s="449">
        <f t="shared" si="48"/>
        <v>2226792.3675051439</v>
      </c>
      <c r="O107" s="54">
        <f t="shared" si="49"/>
        <v>0</v>
      </c>
      <c r="P107" s="54">
        <f t="shared" si="50"/>
        <v>0</v>
      </c>
    </row>
    <row r="108" spans="1:16" ht="12.5">
      <c r="B108" s="7" t="str">
        <f t="shared" si="40"/>
        <v>IU</v>
      </c>
      <c r="C108" s="50">
        <f>IF(D93="","-",+C107+1)</f>
        <v>2025</v>
      </c>
      <c r="D108" s="12">
        <f>IF(F107+SUM(E$99:E107)=D$92,F107,D$92-SUM(E$99:E107))</f>
        <v>13163278.36025605</v>
      </c>
      <c r="E108" s="377">
        <f>IF(+J96&lt;F107,J96,D108)</f>
        <v>553175</v>
      </c>
      <c r="F108" s="55">
        <f t="shared" ref="F108:F130" si="51">+D108-E108</f>
        <v>12610103.36025605</v>
      </c>
      <c r="G108" s="55">
        <f t="shared" ref="G108:G130" si="52">+(F108+D108)/2</f>
        <v>12886690.86025605</v>
      </c>
      <c r="H108" s="379">
        <f t="shared" ref="H108:H154" si="53">+J$94*G108+E108</f>
        <v>2157907.4462762377</v>
      </c>
      <c r="I108" s="398">
        <f t="shared" ref="I108:I154" si="54">+J$95*G108+E108</f>
        <v>2157907.4462762377</v>
      </c>
      <c r="J108" s="54">
        <f t="shared" si="34"/>
        <v>0</v>
      </c>
      <c r="K108" s="54"/>
      <c r="L108" s="129"/>
      <c r="M108" s="54">
        <f t="shared" si="36"/>
        <v>0</v>
      </c>
      <c r="N108" s="129"/>
      <c r="O108" s="54">
        <f t="shared" si="38"/>
        <v>0</v>
      </c>
      <c r="P108" s="54">
        <f t="shared" si="39"/>
        <v>0</v>
      </c>
    </row>
    <row r="109" spans="1:16" ht="12.5">
      <c r="B109" s="7" t="str">
        <f t="shared" si="40"/>
        <v/>
      </c>
      <c r="C109" s="50">
        <f>IF(D93="","-",+C108+1)</f>
        <v>2026</v>
      </c>
      <c r="D109" s="12">
        <f>IF(F108+SUM(E$99:E108)=D$92,F108,D$92-SUM(E$99:E108))</f>
        <v>12610103.36025605</v>
      </c>
      <c r="E109" s="377">
        <f>IF(+J96&lt;F108,J96,D109)</f>
        <v>553175</v>
      </c>
      <c r="F109" s="55">
        <f t="shared" si="51"/>
        <v>12056928.36025605</v>
      </c>
      <c r="G109" s="55">
        <f t="shared" si="52"/>
        <v>12333515.86025605</v>
      </c>
      <c r="H109" s="379">
        <f t="shared" si="53"/>
        <v>2089022.5882009491</v>
      </c>
      <c r="I109" s="398">
        <f t="shared" si="54"/>
        <v>2089022.5882009491</v>
      </c>
      <c r="J109" s="54">
        <f t="shared" si="34"/>
        <v>0</v>
      </c>
      <c r="K109" s="54"/>
      <c r="L109" s="129"/>
      <c r="M109" s="54">
        <f t="shared" si="36"/>
        <v>0</v>
      </c>
      <c r="N109" s="129"/>
      <c r="O109" s="54">
        <f t="shared" si="38"/>
        <v>0</v>
      </c>
      <c r="P109" s="54">
        <f t="shared" si="39"/>
        <v>0</v>
      </c>
    </row>
    <row r="110" spans="1:16" ht="12.5">
      <c r="B110" s="7" t="str">
        <f t="shared" si="40"/>
        <v/>
      </c>
      <c r="C110" s="50">
        <f>IF(D93="","-",+C109+1)</f>
        <v>2027</v>
      </c>
      <c r="D110" s="12">
        <f>IF(F109+SUM(E$99:E109)=D$92,F109,D$92-SUM(E$99:E109))</f>
        <v>12056928.36025605</v>
      </c>
      <c r="E110" s="377">
        <f>IF(+J96&lt;F109,J96,D110)</f>
        <v>553175</v>
      </c>
      <c r="F110" s="55">
        <f t="shared" si="51"/>
        <v>11503753.36025605</v>
      </c>
      <c r="G110" s="55">
        <f t="shared" si="52"/>
        <v>11780340.86025605</v>
      </c>
      <c r="H110" s="379">
        <f t="shared" si="53"/>
        <v>2020137.7301256603</v>
      </c>
      <c r="I110" s="398">
        <f t="shared" si="54"/>
        <v>2020137.7301256603</v>
      </c>
      <c r="J110" s="54">
        <f t="shared" si="34"/>
        <v>0</v>
      </c>
      <c r="K110" s="54"/>
      <c r="L110" s="129"/>
      <c r="M110" s="54">
        <f t="shared" si="36"/>
        <v>0</v>
      </c>
      <c r="N110" s="129"/>
      <c r="O110" s="54">
        <f t="shared" si="38"/>
        <v>0</v>
      </c>
      <c r="P110" s="54">
        <f t="shared" si="39"/>
        <v>0</v>
      </c>
    </row>
    <row r="111" spans="1:16" ht="12.5">
      <c r="B111" s="7" t="str">
        <f t="shared" si="40"/>
        <v/>
      </c>
      <c r="C111" s="50">
        <f>IF(D93="","-",+C110+1)</f>
        <v>2028</v>
      </c>
      <c r="D111" s="12">
        <f>IF(F110+SUM(E$99:E110)=D$92,F110,D$92-SUM(E$99:E110))</f>
        <v>11503753.36025605</v>
      </c>
      <c r="E111" s="377">
        <f>IF(+J96&lt;F110,J96,D111)</f>
        <v>553175</v>
      </c>
      <c r="F111" s="55">
        <f t="shared" si="51"/>
        <v>10950578.36025605</v>
      </c>
      <c r="G111" s="55">
        <f t="shared" si="52"/>
        <v>11227165.86025605</v>
      </c>
      <c r="H111" s="379">
        <f t="shared" si="53"/>
        <v>1951252.8720503717</v>
      </c>
      <c r="I111" s="398">
        <f t="shared" si="54"/>
        <v>1951252.8720503717</v>
      </c>
      <c r="J111" s="54">
        <f t="shared" si="34"/>
        <v>0</v>
      </c>
      <c r="K111" s="54"/>
      <c r="L111" s="129"/>
      <c r="M111" s="54">
        <f t="shared" si="36"/>
        <v>0</v>
      </c>
      <c r="N111" s="129"/>
      <c r="O111" s="54">
        <f t="shared" si="38"/>
        <v>0</v>
      </c>
      <c r="P111" s="54">
        <f t="shared" si="39"/>
        <v>0</v>
      </c>
    </row>
    <row r="112" spans="1:16" ht="12.5">
      <c r="B112" s="7" t="str">
        <f t="shared" si="40"/>
        <v/>
      </c>
      <c r="C112" s="50">
        <f>IF(D93="","-",+C111+1)</f>
        <v>2029</v>
      </c>
      <c r="D112" s="12">
        <f>IF(F111+SUM(E$99:E111)=D$92,F111,D$92-SUM(E$99:E111))</f>
        <v>10950578.36025605</v>
      </c>
      <c r="E112" s="377">
        <f>IF(+J96&lt;F111,J96,D112)</f>
        <v>553175</v>
      </c>
      <c r="F112" s="55">
        <f t="shared" si="51"/>
        <v>10397403.36025605</v>
      </c>
      <c r="G112" s="55">
        <f t="shared" si="52"/>
        <v>10673990.86025605</v>
      </c>
      <c r="H112" s="379">
        <f t="shared" si="53"/>
        <v>1882368.0139750829</v>
      </c>
      <c r="I112" s="398">
        <f t="shared" si="54"/>
        <v>1882368.0139750829</v>
      </c>
      <c r="J112" s="54">
        <f t="shared" si="34"/>
        <v>0</v>
      </c>
      <c r="K112" s="54"/>
      <c r="L112" s="129"/>
      <c r="M112" s="54">
        <f t="shared" si="36"/>
        <v>0</v>
      </c>
      <c r="N112" s="129"/>
      <c r="O112" s="54">
        <f t="shared" si="38"/>
        <v>0</v>
      </c>
      <c r="P112" s="54">
        <f t="shared" si="39"/>
        <v>0</v>
      </c>
    </row>
    <row r="113" spans="2:16" ht="12.5">
      <c r="B113" s="7" t="str">
        <f t="shared" si="40"/>
        <v/>
      </c>
      <c r="C113" s="50">
        <f>IF(D93="","-",+C112+1)</f>
        <v>2030</v>
      </c>
      <c r="D113" s="12">
        <f>IF(F112+SUM(E$99:E112)=D$92,F112,D$92-SUM(E$99:E112))</f>
        <v>10397403.36025605</v>
      </c>
      <c r="E113" s="377">
        <f>IF(+J96&lt;F112,J96,D113)</f>
        <v>553175</v>
      </c>
      <c r="F113" s="55">
        <f t="shared" si="51"/>
        <v>9844228.3602560498</v>
      </c>
      <c r="G113" s="55">
        <f t="shared" si="52"/>
        <v>10120815.86025605</v>
      </c>
      <c r="H113" s="379">
        <f t="shared" si="53"/>
        <v>1813483.1558997943</v>
      </c>
      <c r="I113" s="398">
        <f t="shared" si="54"/>
        <v>1813483.1558997943</v>
      </c>
      <c r="J113" s="54">
        <f t="shared" si="34"/>
        <v>0</v>
      </c>
      <c r="K113" s="54"/>
      <c r="L113" s="129"/>
      <c r="M113" s="54">
        <f t="shared" si="36"/>
        <v>0</v>
      </c>
      <c r="N113" s="129"/>
      <c r="O113" s="54">
        <f t="shared" si="38"/>
        <v>0</v>
      </c>
      <c r="P113" s="54">
        <f t="shared" si="39"/>
        <v>0</v>
      </c>
    </row>
    <row r="114" spans="2:16" ht="12.5">
      <c r="B114" s="7" t="str">
        <f t="shared" si="40"/>
        <v/>
      </c>
      <c r="C114" s="50">
        <f>IF(D93="","-",+C113+1)</f>
        <v>2031</v>
      </c>
      <c r="D114" s="12">
        <f>IF(F113+SUM(E$99:E113)=D$92,F113,D$92-SUM(E$99:E113))</f>
        <v>9844228.3602560498</v>
      </c>
      <c r="E114" s="377">
        <f>IF(+J96&lt;F113,J96,D114)</f>
        <v>553175</v>
      </c>
      <c r="F114" s="55">
        <f t="shared" si="51"/>
        <v>9291053.3602560498</v>
      </c>
      <c r="G114" s="55">
        <f t="shared" si="52"/>
        <v>9567640.8602560498</v>
      </c>
      <c r="H114" s="379">
        <f t="shared" si="53"/>
        <v>1744598.2978245057</v>
      </c>
      <c r="I114" s="398">
        <f t="shared" si="54"/>
        <v>1744598.2978245057</v>
      </c>
      <c r="J114" s="54">
        <f t="shared" si="34"/>
        <v>0</v>
      </c>
      <c r="K114" s="54"/>
      <c r="L114" s="129"/>
      <c r="M114" s="54">
        <f t="shared" si="36"/>
        <v>0</v>
      </c>
      <c r="N114" s="129"/>
      <c r="O114" s="54">
        <f t="shared" si="38"/>
        <v>0</v>
      </c>
      <c r="P114" s="54">
        <f t="shared" si="39"/>
        <v>0</v>
      </c>
    </row>
    <row r="115" spans="2:16" ht="12.5">
      <c r="B115" s="7" t="str">
        <f t="shared" si="40"/>
        <v/>
      </c>
      <c r="C115" s="50">
        <f>IF(D93="","-",+C114+1)</f>
        <v>2032</v>
      </c>
      <c r="D115" s="12">
        <f>IF(F114+SUM(E$99:E114)=D$92,F114,D$92-SUM(E$99:E114))</f>
        <v>9291053.3602560498</v>
      </c>
      <c r="E115" s="377">
        <f>IF(+J96&lt;F114,J96,D115)</f>
        <v>553175</v>
      </c>
      <c r="F115" s="55">
        <f t="shared" si="51"/>
        <v>8737878.3602560498</v>
      </c>
      <c r="G115" s="55">
        <f t="shared" si="52"/>
        <v>9014465.8602560498</v>
      </c>
      <c r="H115" s="379">
        <f t="shared" si="53"/>
        <v>1675713.4397492169</v>
      </c>
      <c r="I115" s="398">
        <f t="shared" si="54"/>
        <v>1675713.4397492169</v>
      </c>
      <c r="J115" s="54">
        <f t="shared" si="34"/>
        <v>0</v>
      </c>
      <c r="K115" s="54"/>
      <c r="L115" s="129"/>
      <c r="M115" s="54">
        <f t="shared" si="36"/>
        <v>0</v>
      </c>
      <c r="N115" s="129"/>
      <c r="O115" s="54">
        <f t="shared" si="38"/>
        <v>0</v>
      </c>
      <c r="P115" s="54">
        <f t="shared" si="39"/>
        <v>0</v>
      </c>
    </row>
    <row r="116" spans="2:16" ht="12.5">
      <c r="B116" s="7" t="str">
        <f t="shared" si="40"/>
        <v/>
      </c>
      <c r="C116" s="50">
        <f>IF(D93="","-",+C115+1)</f>
        <v>2033</v>
      </c>
      <c r="D116" s="12">
        <f>IF(F115+SUM(E$99:E115)=D$92,F115,D$92-SUM(E$99:E115))</f>
        <v>8737878.3602560498</v>
      </c>
      <c r="E116" s="377">
        <f>IF(+J96&lt;F115,J96,D116)</f>
        <v>553175</v>
      </c>
      <c r="F116" s="55">
        <f t="shared" si="51"/>
        <v>8184703.3602560498</v>
      </c>
      <c r="G116" s="55">
        <f t="shared" si="52"/>
        <v>8461290.8602560498</v>
      </c>
      <c r="H116" s="379">
        <f t="shared" si="53"/>
        <v>1606828.5816739283</v>
      </c>
      <c r="I116" s="398">
        <f t="shared" si="54"/>
        <v>1606828.5816739283</v>
      </c>
      <c r="J116" s="54">
        <f t="shared" si="34"/>
        <v>0</v>
      </c>
      <c r="K116" s="54"/>
      <c r="L116" s="129"/>
      <c r="M116" s="54">
        <f t="shared" si="36"/>
        <v>0</v>
      </c>
      <c r="N116" s="129"/>
      <c r="O116" s="54">
        <f t="shared" si="38"/>
        <v>0</v>
      </c>
      <c r="P116" s="54">
        <f t="shared" si="39"/>
        <v>0</v>
      </c>
    </row>
    <row r="117" spans="2:16" ht="12.5">
      <c r="B117" s="7" t="str">
        <f t="shared" si="40"/>
        <v/>
      </c>
      <c r="C117" s="50">
        <f>IF(D93="","-",+C116+1)</f>
        <v>2034</v>
      </c>
      <c r="D117" s="12">
        <f>IF(F116+SUM(E$99:E116)=D$92,F116,D$92-SUM(E$99:E116))</f>
        <v>8184703.3602560498</v>
      </c>
      <c r="E117" s="377">
        <f>IF(+J96&lt;F116,J96,D117)</f>
        <v>553175</v>
      </c>
      <c r="F117" s="55">
        <f t="shared" si="51"/>
        <v>7631528.3602560498</v>
      </c>
      <c r="G117" s="55">
        <f t="shared" si="52"/>
        <v>7908115.8602560498</v>
      </c>
      <c r="H117" s="379">
        <f t="shared" si="53"/>
        <v>1537943.7235986395</v>
      </c>
      <c r="I117" s="398">
        <f t="shared" si="54"/>
        <v>1537943.7235986395</v>
      </c>
      <c r="J117" s="54">
        <f t="shared" si="34"/>
        <v>0</v>
      </c>
      <c r="K117" s="54"/>
      <c r="L117" s="129"/>
      <c r="M117" s="54">
        <f t="shared" si="36"/>
        <v>0</v>
      </c>
      <c r="N117" s="129"/>
      <c r="O117" s="54">
        <f t="shared" si="38"/>
        <v>0</v>
      </c>
      <c r="P117" s="54">
        <f t="shared" si="39"/>
        <v>0</v>
      </c>
    </row>
    <row r="118" spans="2:16" ht="12.5">
      <c r="B118" s="7" t="str">
        <f t="shared" si="40"/>
        <v/>
      </c>
      <c r="C118" s="50">
        <f>IF(D93="","-",+C117+1)</f>
        <v>2035</v>
      </c>
      <c r="D118" s="12">
        <f>IF(F117+SUM(E$99:E117)=D$92,F117,D$92-SUM(E$99:E117))</f>
        <v>7631528.3602560498</v>
      </c>
      <c r="E118" s="377">
        <f>IF(+J96&lt;F117,J96,D118)</f>
        <v>553175</v>
      </c>
      <c r="F118" s="55">
        <f t="shared" si="51"/>
        <v>7078353.3602560498</v>
      </c>
      <c r="G118" s="55">
        <f t="shared" si="52"/>
        <v>7354940.8602560498</v>
      </c>
      <c r="H118" s="379">
        <f t="shared" si="53"/>
        <v>1469058.8655233509</v>
      </c>
      <c r="I118" s="398">
        <f t="shared" si="54"/>
        <v>1469058.8655233509</v>
      </c>
      <c r="J118" s="54">
        <f t="shared" si="34"/>
        <v>0</v>
      </c>
      <c r="K118" s="54"/>
      <c r="L118" s="129"/>
      <c r="M118" s="54">
        <f t="shared" si="36"/>
        <v>0</v>
      </c>
      <c r="N118" s="129"/>
      <c r="O118" s="54">
        <f t="shared" si="38"/>
        <v>0</v>
      </c>
      <c r="P118" s="54">
        <f t="shared" si="39"/>
        <v>0</v>
      </c>
    </row>
    <row r="119" spans="2:16" ht="12.5">
      <c r="B119" s="7" t="str">
        <f t="shared" si="40"/>
        <v/>
      </c>
      <c r="C119" s="50">
        <f>IF(D93="","-",+C118+1)</f>
        <v>2036</v>
      </c>
      <c r="D119" s="12">
        <f>IF(F118+SUM(E$99:E118)=D$92,F118,D$92-SUM(E$99:E118))</f>
        <v>7078353.3602560498</v>
      </c>
      <c r="E119" s="377">
        <f>IF(+J96&lt;F118,J96,D119)</f>
        <v>553175</v>
      </c>
      <c r="F119" s="55">
        <f t="shared" si="51"/>
        <v>6525178.3602560498</v>
      </c>
      <c r="G119" s="55">
        <f t="shared" si="52"/>
        <v>6801765.8602560498</v>
      </c>
      <c r="H119" s="379">
        <f t="shared" si="53"/>
        <v>1400174.0074480623</v>
      </c>
      <c r="I119" s="398">
        <f t="shared" si="54"/>
        <v>1400174.0074480623</v>
      </c>
      <c r="J119" s="54">
        <f t="shared" si="34"/>
        <v>0</v>
      </c>
      <c r="K119" s="54"/>
      <c r="L119" s="129"/>
      <c r="M119" s="54">
        <f t="shared" si="36"/>
        <v>0</v>
      </c>
      <c r="N119" s="129"/>
      <c r="O119" s="54">
        <f t="shared" si="38"/>
        <v>0</v>
      </c>
      <c r="P119" s="54">
        <f t="shared" si="39"/>
        <v>0</v>
      </c>
    </row>
    <row r="120" spans="2:16" ht="12.5">
      <c r="B120" s="7" t="str">
        <f t="shared" si="40"/>
        <v/>
      </c>
      <c r="C120" s="50">
        <f>IF(D93="","-",+C119+1)</f>
        <v>2037</v>
      </c>
      <c r="D120" s="12">
        <f>IF(F119+SUM(E$99:E119)=D$92,F119,D$92-SUM(E$99:E119))</f>
        <v>6525178.3602560498</v>
      </c>
      <c r="E120" s="377">
        <f>IF(+J96&lt;F119,J96,D120)</f>
        <v>553175</v>
      </c>
      <c r="F120" s="55">
        <f t="shared" si="51"/>
        <v>5972003.3602560498</v>
      </c>
      <c r="G120" s="55">
        <f t="shared" si="52"/>
        <v>6248590.8602560498</v>
      </c>
      <c r="H120" s="379">
        <f t="shared" si="53"/>
        <v>1331289.1493727737</v>
      </c>
      <c r="I120" s="398">
        <f t="shared" si="54"/>
        <v>1331289.1493727737</v>
      </c>
      <c r="J120" s="54">
        <f t="shared" si="34"/>
        <v>0</v>
      </c>
      <c r="K120" s="54"/>
      <c r="L120" s="129"/>
      <c r="M120" s="54">
        <f t="shared" si="36"/>
        <v>0</v>
      </c>
      <c r="N120" s="129"/>
      <c r="O120" s="54">
        <f t="shared" si="38"/>
        <v>0</v>
      </c>
      <c r="P120" s="54">
        <f t="shared" si="39"/>
        <v>0</v>
      </c>
    </row>
    <row r="121" spans="2:16" ht="12.5">
      <c r="B121" s="7" t="str">
        <f t="shared" si="40"/>
        <v/>
      </c>
      <c r="C121" s="50">
        <f>IF(D93="","-",+C120+1)</f>
        <v>2038</v>
      </c>
      <c r="D121" s="12">
        <f>IF(F120+SUM(E$99:E120)=D$92,F120,D$92-SUM(E$99:E120))</f>
        <v>5972003.3602560498</v>
      </c>
      <c r="E121" s="377">
        <f>IF(+J96&lt;F120,J96,D121)</f>
        <v>553175</v>
      </c>
      <c r="F121" s="55">
        <f t="shared" si="51"/>
        <v>5418828.3602560498</v>
      </c>
      <c r="G121" s="55">
        <f t="shared" si="52"/>
        <v>5695415.8602560498</v>
      </c>
      <c r="H121" s="379">
        <f t="shared" si="53"/>
        <v>1262404.2912974849</v>
      </c>
      <c r="I121" s="398">
        <f t="shared" si="54"/>
        <v>1262404.2912974849</v>
      </c>
      <c r="J121" s="54">
        <f t="shared" si="34"/>
        <v>0</v>
      </c>
      <c r="K121" s="54"/>
      <c r="L121" s="129"/>
      <c r="M121" s="54">
        <f t="shared" si="36"/>
        <v>0</v>
      </c>
      <c r="N121" s="129"/>
      <c r="O121" s="54">
        <f t="shared" si="38"/>
        <v>0</v>
      </c>
      <c r="P121" s="54">
        <f t="shared" si="39"/>
        <v>0</v>
      </c>
    </row>
    <row r="122" spans="2:16" ht="12.5">
      <c r="B122" s="7" t="str">
        <f t="shared" si="40"/>
        <v/>
      </c>
      <c r="C122" s="50">
        <f>IF(D93="","-",+C121+1)</f>
        <v>2039</v>
      </c>
      <c r="D122" s="12">
        <f>IF(F121+SUM(E$99:E121)=D$92,F121,D$92-SUM(E$99:E121))</f>
        <v>5418828.3602560498</v>
      </c>
      <c r="E122" s="377">
        <f>IF(+J96&lt;F121,J96,D122)</f>
        <v>553175</v>
      </c>
      <c r="F122" s="55">
        <f t="shared" si="51"/>
        <v>4865653.3602560498</v>
      </c>
      <c r="G122" s="55">
        <f t="shared" si="52"/>
        <v>5142240.8602560498</v>
      </c>
      <c r="H122" s="379">
        <f t="shared" si="53"/>
        <v>1193519.4332221961</v>
      </c>
      <c r="I122" s="398">
        <f t="shared" si="54"/>
        <v>1193519.4332221961</v>
      </c>
      <c r="J122" s="54">
        <f t="shared" si="34"/>
        <v>0</v>
      </c>
      <c r="K122" s="54"/>
      <c r="L122" s="129"/>
      <c r="M122" s="54">
        <f t="shared" si="36"/>
        <v>0</v>
      </c>
      <c r="N122" s="129"/>
      <c r="O122" s="54">
        <f t="shared" si="38"/>
        <v>0</v>
      </c>
      <c r="P122" s="54">
        <f t="shared" si="39"/>
        <v>0</v>
      </c>
    </row>
    <row r="123" spans="2:16" ht="12.5">
      <c r="B123" s="7" t="str">
        <f t="shared" si="40"/>
        <v/>
      </c>
      <c r="C123" s="50">
        <f>IF(D93="","-",+C122+1)</f>
        <v>2040</v>
      </c>
      <c r="D123" s="12">
        <f>IF(F122+SUM(E$99:E122)=D$92,F122,D$92-SUM(E$99:E122))</f>
        <v>4865653.3602560498</v>
      </c>
      <c r="E123" s="377">
        <f>IF(+J96&lt;F122,J96,D123)</f>
        <v>553175</v>
      </c>
      <c r="F123" s="55">
        <f t="shared" si="51"/>
        <v>4312478.3602560498</v>
      </c>
      <c r="G123" s="55">
        <f t="shared" si="52"/>
        <v>4589065.8602560498</v>
      </c>
      <c r="H123" s="379">
        <f t="shared" si="53"/>
        <v>1124634.5751469075</v>
      </c>
      <c r="I123" s="398">
        <f t="shared" si="54"/>
        <v>1124634.5751469075</v>
      </c>
      <c r="J123" s="54">
        <f t="shared" si="34"/>
        <v>0</v>
      </c>
      <c r="K123" s="54"/>
      <c r="L123" s="129"/>
      <c r="M123" s="54">
        <f t="shared" si="36"/>
        <v>0</v>
      </c>
      <c r="N123" s="129"/>
      <c r="O123" s="54">
        <f t="shared" si="38"/>
        <v>0</v>
      </c>
      <c r="P123" s="54">
        <f t="shared" si="39"/>
        <v>0</v>
      </c>
    </row>
    <row r="124" spans="2:16" ht="12.5">
      <c r="B124" s="7" t="str">
        <f t="shared" si="40"/>
        <v/>
      </c>
      <c r="C124" s="50">
        <f>IF(D93="","-",+C123+1)</f>
        <v>2041</v>
      </c>
      <c r="D124" s="12">
        <f>IF(F123+SUM(E$99:E123)=D$92,F123,D$92-SUM(E$99:E123))</f>
        <v>4312478.3602560498</v>
      </c>
      <c r="E124" s="377">
        <f>IF(+J96&lt;F123,J96,D124)</f>
        <v>553175</v>
      </c>
      <c r="F124" s="55">
        <f t="shared" si="51"/>
        <v>3759303.3602560498</v>
      </c>
      <c r="G124" s="55">
        <f t="shared" si="52"/>
        <v>4035890.8602560498</v>
      </c>
      <c r="H124" s="379">
        <f t="shared" si="53"/>
        <v>1055749.7170716189</v>
      </c>
      <c r="I124" s="398">
        <f t="shared" si="54"/>
        <v>1055749.7170716189</v>
      </c>
      <c r="J124" s="54">
        <f t="shared" si="34"/>
        <v>0</v>
      </c>
      <c r="K124" s="54"/>
      <c r="L124" s="129"/>
      <c r="M124" s="54">
        <f t="shared" si="36"/>
        <v>0</v>
      </c>
      <c r="N124" s="129"/>
      <c r="O124" s="54">
        <f t="shared" si="38"/>
        <v>0</v>
      </c>
      <c r="P124" s="54">
        <f t="shared" si="39"/>
        <v>0</v>
      </c>
    </row>
    <row r="125" spans="2:16" ht="12.5">
      <c r="B125" s="7" t="str">
        <f t="shared" si="40"/>
        <v/>
      </c>
      <c r="C125" s="50">
        <f>IF(D93="","-",+C124+1)</f>
        <v>2042</v>
      </c>
      <c r="D125" s="12">
        <f>IF(F124+SUM(E$99:E124)=D$92,F124,D$92-SUM(E$99:E124))</f>
        <v>3759303.3602560498</v>
      </c>
      <c r="E125" s="377">
        <f>IF(+J96&lt;F124,J96,D125)</f>
        <v>553175</v>
      </c>
      <c r="F125" s="55">
        <f t="shared" si="51"/>
        <v>3206128.3602560498</v>
      </c>
      <c r="G125" s="55">
        <f t="shared" si="52"/>
        <v>3482715.8602560498</v>
      </c>
      <c r="H125" s="379">
        <f t="shared" si="53"/>
        <v>986864.85899633006</v>
      </c>
      <c r="I125" s="398">
        <f t="shared" si="54"/>
        <v>986864.85899633006</v>
      </c>
      <c r="J125" s="54">
        <f t="shared" si="34"/>
        <v>0</v>
      </c>
      <c r="K125" s="54"/>
      <c r="L125" s="129"/>
      <c r="M125" s="54">
        <f t="shared" si="36"/>
        <v>0</v>
      </c>
      <c r="N125" s="129"/>
      <c r="O125" s="54">
        <f t="shared" si="38"/>
        <v>0</v>
      </c>
      <c r="P125" s="54">
        <f t="shared" si="39"/>
        <v>0</v>
      </c>
    </row>
    <row r="126" spans="2:16" ht="12.5">
      <c r="B126" s="7" t="str">
        <f t="shared" si="40"/>
        <v/>
      </c>
      <c r="C126" s="50">
        <f>IF(D93="","-",+C125+1)</f>
        <v>2043</v>
      </c>
      <c r="D126" s="12">
        <f>IF(F125+SUM(E$99:E125)=D$92,F125,D$92-SUM(E$99:E125))</f>
        <v>3206128.3602560498</v>
      </c>
      <c r="E126" s="377">
        <f>IF(+J96&lt;F125,J96,D126)</f>
        <v>553175</v>
      </c>
      <c r="F126" s="55">
        <f t="shared" si="51"/>
        <v>2652953.3602560498</v>
      </c>
      <c r="G126" s="55">
        <f t="shared" si="52"/>
        <v>2929540.8602560498</v>
      </c>
      <c r="H126" s="379">
        <f t="shared" si="53"/>
        <v>917980.00092104147</v>
      </c>
      <c r="I126" s="398">
        <f t="shared" si="54"/>
        <v>917980.00092104147</v>
      </c>
      <c r="J126" s="54">
        <f t="shared" si="34"/>
        <v>0</v>
      </c>
      <c r="K126" s="54"/>
      <c r="L126" s="129"/>
      <c r="M126" s="54">
        <f t="shared" si="36"/>
        <v>0</v>
      </c>
      <c r="N126" s="129"/>
      <c r="O126" s="54">
        <f t="shared" si="38"/>
        <v>0</v>
      </c>
      <c r="P126" s="54">
        <f t="shared" si="39"/>
        <v>0</v>
      </c>
    </row>
    <row r="127" spans="2:16" ht="12.5">
      <c r="B127" s="7" t="str">
        <f t="shared" si="40"/>
        <v/>
      </c>
      <c r="C127" s="50">
        <f>IF(D93="","-",+C126+1)</f>
        <v>2044</v>
      </c>
      <c r="D127" s="12">
        <f>IF(F126+SUM(E$99:E126)=D$92,F126,D$92-SUM(E$99:E126))</f>
        <v>2652953.3602560498</v>
      </c>
      <c r="E127" s="377">
        <f>IF(+J96&lt;F126,J96,D127)</f>
        <v>553175</v>
      </c>
      <c r="F127" s="55">
        <f t="shared" si="51"/>
        <v>2099778.3602560498</v>
      </c>
      <c r="G127" s="55">
        <f t="shared" si="52"/>
        <v>2376365.8602560498</v>
      </c>
      <c r="H127" s="379">
        <f t="shared" si="53"/>
        <v>849095.14284575277</v>
      </c>
      <c r="I127" s="398">
        <f t="shared" si="54"/>
        <v>849095.14284575277</v>
      </c>
      <c r="J127" s="54">
        <f t="shared" si="34"/>
        <v>0</v>
      </c>
      <c r="K127" s="54"/>
      <c r="L127" s="129"/>
      <c r="M127" s="54">
        <f t="shared" si="36"/>
        <v>0</v>
      </c>
      <c r="N127" s="129"/>
      <c r="O127" s="54">
        <f t="shared" si="38"/>
        <v>0</v>
      </c>
      <c r="P127" s="54">
        <f t="shared" si="39"/>
        <v>0</v>
      </c>
    </row>
    <row r="128" spans="2:16" ht="12.5">
      <c r="B128" s="7" t="str">
        <f t="shared" si="40"/>
        <v/>
      </c>
      <c r="C128" s="50">
        <f>IF(D93="","-",+C127+1)</f>
        <v>2045</v>
      </c>
      <c r="D128" s="12">
        <f>IF(F127+SUM(E$99:E127)=D$92,F127,D$92-SUM(E$99:E127))</f>
        <v>2099778.3602560498</v>
      </c>
      <c r="E128" s="377">
        <f>IF(+J96&lt;F127,J96,D128)</f>
        <v>553175</v>
      </c>
      <c r="F128" s="55">
        <f t="shared" si="51"/>
        <v>1546603.3602560498</v>
      </c>
      <c r="G128" s="55">
        <f t="shared" si="52"/>
        <v>1823190.8602560498</v>
      </c>
      <c r="H128" s="379">
        <f t="shared" si="53"/>
        <v>780210.28477046406</v>
      </c>
      <c r="I128" s="398">
        <f t="shared" si="54"/>
        <v>780210.28477046406</v>
      </c>
      <c r="J128" s="54">
        <f t="shared" si="34"/>
        <v>0</v>
      </c>
      <c r="K128" s="54"/>
      <c r="L128" s="129"/>
      <c r="M128" s="54">
        <f t="shared" si="36"/>
        <v>0</v>
      </c>
      <c r="N128" s="129"/>
      <c r="O128" s="54">
        <f t="shared" si="38"/>
        <v>0</v>
      </c>
      <c r="P128" s="54">
        <f t="shared" si="39"/>
        <v>0</v>
      </c>
    </row>
    <row r="129" spans="2:16" ht="12.5">
      <c r="B129" s="7" t="str">
        <f t="shared" si="40"/>
        <v/>
      </c>
      <c r="C129" s="50">
        <f>IF(D93="","-",+C128+1)</f>
        <v>2046</v>
      </c>
      <c r="D129" s="12">
        <f>IF(F128+SUM(E$99:E128)=D$92,F128,D$92-SUM(E$99:E128))</f>
        <v>1546603.3602560498</v>
      </c>
      <c r="E129" s="377">
        <f>IF(+J96&lt;F128,J96,D129)</f>
        <v>553175</v>
      </c>
      <c r="F129" s="55">
        <f t="shared" si="51"/>
        <v>993428.36025604978</v>
      </c>
      <c r="G129" s="55">
        <f t="shared" si="52"/>
        <v>1270015.8602560498</v>
      </c>
      <c r="H129" s="379">
        <f t="shared" si="53"/>
        <v>711325.42669517547</v>
      </c>
      <c r="I129" s="398">
        <f t="shared" si="54"/>
        <v>711325.42669517547</v>
      </c>
      <c r="J129" s="54">
        <f t="shared" si="34"/>
        <v>0</v>
      </c>
      <c r="K129" s="54"/>
      <c r="L129" s="129"/>
      <c r="M129" s="54">
        <f t="shared" si="36"/>
        <v>0</v>
      </c>
      <c r="N129" s="129"/>
      <c r="O129" s="54">
        <f t="shared" si="38"/>
        <v>0</v>
      </c>
      <c r="P129" s="54">
        <f t="shared" si="39"/>
        <v>0</v>
      </c>
    </row>
    <row r="130" spans="2:16" ht="12.5">
      <c r="B130" s="7" t="str">
        <f t="shared" si="40"/>
        <v/>
      </c>
      <c r="C130" s="50">
        <f>IF(D93="","-",+C129+1)</f>
        <v>2047</v>
      </c>
      <c r="D130" s="12">
        <f>IF(F129+SUM(E$99:E129)=D$92,F129,D$92-SUM(E$99:E129))</f>
        <v>993428.36025604978</v>
      </c>
      <c r="E130" s="377">
        <f>IF(+J96&lt;F129,J96,D130)</f>
        <v>553175</v>
      </c>
      <c r="F130" s="55">
        <f t="shared" si="51"/>
        <v>440253.36025604978</v>
      </c>
      <c r="G130" s="55">
        <f t="shared" si="52"/>
        <v>716840.86025604978</v>
      </c>
      <c r="H130" s="379">
        <f t="shared" si="53"/>
        <v>642440.56861988676</v>
      </c>
      <c r="I130" s="398">
        <f t="shared" si="54"/>
        <v>642440.56861988676</v>
      </c>
      <c r="J130" s="54">
        <f t="shared" si="34"/>
        <v>0</v>
      </c>
      <c r="K130" s="54"/>
      <c r="L130" s="129"/>
      <c r="M130" s="54">
        <f t="shared" si="36"/>
        <v>0</v>
      </c>
      <c r="N130" s="129"/>
      <c r="O130" s="54">
        <f t="shared" si="38"/>
        <v>0</v>
      </c>
      <c r="P130" s="54">
        <f t="shared" si="39"/>
        <v>0</v>
      </c>
    </row>
    <row r="131" spans="2:16" ht="12.5">
      <c r="B131" s="7" t="str">
        <f t="shared" si="40"/>
        <v/>
      </c>
      <c r="C131" s="50">
        <f>IF(D93="","-",+C130+1)</f>
        <v>2048</v>
      </c>
      <c r="D131" s="12">
        <f>IF(F130+SUM(E$99:E130)=D$92,F130,D$92-SUM(E$99:E130))</f>
        <v>440253.36025604978</v>
      </c>
      <c r="E131" s="377">
        <f>IF(+J96&lt;F130,J96,D131)</f>
        <v>440253.36025604978</v>
      </c>
      <c r="F131" s="55">
        <f t="shared" ref="F131:F154" si="55">+D131-E131</f>
        <v>0</v>
      </c>
      <c r="G131" s="55">
        <f t="shared" ref="G131:G154" si="56">+(F131+D131)/2</f>
        <v>220126.68012802489</v>
      </c>
      <c r="H131" s="379">
        <f t="shared" si="53"/>
        <v>467664.93004717096</v>
      </c>
      <c r="I131" s="398">
        <f t="shared" si="54"/>
        <v>467664.93004717096</v>
      </c>
      <c r="J131" s="54">
        <f t="shared" ref="J131:J154" si="57">+I541-H541</f>
        <v>0</v>
      </c>
      <c r="K131" s="54"/>
      <c r="L131" s="129"/>
      <c r="M131" s="54">
        <f t="shared" ref="M131:M154" si="58">IF(L541&lt;&gt;0,+H541-L541,0)</f>
        <v>0</v>
      </c>
      <c r="N131" s="129"/>
      <c r="O131" s="54">
        <f t="shared" ref="O131:O154" si="59">IF(N541&lt;&gt;0,+I541-N541,0)</f>
        <v>0</v>
      </c>
      <c r="P131" s="54">
        <f t="shared" ref="P131:P154" si="60">+O541-M541</f>
        <v>0</v>
      </c>
    </row>
    <row r="132" spans="2:16" ht="12.5">
      <c r="B132" s="7" t="str">
        <f t="shared" si="40"/>
        <v/>
      </c>
      <c r="C132" s="50">
        <f>IF(D93="","-",+C131+1)</f>
        <v>2049</v>
      </c>
      <c r="D132" s="12">
        <f>IF(F131+SUM(E$99:E131)=D$92,F131,D$92-SUM(E$99:E131))</f>
        <v>0</v>
      </c>
      <c r="E132" s="377">
        <f>IF(+J96&lt;F131,J96,D132)</f>
        <v>0</v>
      </c>
      <c r="F132" s="55">
        <f t="shared" si="55"/>
        <v>0</v>
      </c>
      <c r="G132" s="55">
        <f t="shared" si="56"/>
        <v>0</v>
      </c>
      <c r="H132" s="379">
        <f t="shared" si="53"/>
        <v>0</v>
      </c>
      <c r="I132" s="398">
        <f t="shared" si="54"/>
        <v>0</v>
      </c>
      <c r="J132" s="54">
        <f t="shared" si="57"/>
        <v>0</v>
      </c>
      <c r="K132" s="54"/>
      <c r="L132" s="129"/>
      <c r="M132" s="54">
        <f t="shared" si="58"/>
        <v>0</v>
      </c>
      <c r="N132" s="129"/>
      <c r="O132" s="54">
        <f t="shared" si="59"/>
        <v>0</v>
      </c>
      <c r="P132" s="54">
        <f t="shared" si="60"/>
        <v>0</v>
      </c>
    </row>
    <row r="133" spans="2:16" ht="12.5">
      <c r="B133" s="7" t="str">
        <f t="shared" si="40"/>
        <v/>
      </c>
      <c r="C133" s="50">
        <f>IF(D93="","-",+C132+1)</f>
        <v>2050</v>
      </c>
      <c r="D133" s="12">
        <f>IF(F132+SUM(E$99:E132)=D$92,F132,D$92-SUM(E$99:E132))</f>
        <v>0</v>
      </c>
      <c r="E133" s="377">
        <f>IF(+J96&lt;F132,J96,D133)</f>
        <v>0</v>
      </c>
      <c r="F133" s="55">
        <f t="shared" si="55"/>
        <v>0</v>
      </c>
      <c r="G133" s="55">
        <f t="shared" si="56"/>
        <v>0</v>
      </c>
      <c r="H133" s="379">
        <f t="shared" si="53"/>
        <v>0</v>
      </c>
      <c r="I133" s="398">
        <f t="shared" si="54"/>
        <v>0</v>
      </c>
      <c r="J133" s="54">
        <f t="shared" si="57"/>
        <v>0</v>
      </c>
      <c r="K133" s="54"/>
      <c r="L133" s="129"/>
      <c r="M133" s="54">
        <f t="shared" si="58"/>
        <v>0</v>
      </c>
      <c r="N133" s="129"/>
      <c r="O133" s="54">
        <f t="shared" si="59"/>
        <v>0</v>
      </c>
      <c r="P133" s="54">
        <f t="shared" si="60"/>
        <v>0</v>
      </c>
    </row>
    <row r="134" spans="2:16" ht="12.5">
      <c r="B134" s="7" t="str">
        <f t="shared" si="40"/>
        <v/>
      </c>
      <c r="C134" s="50">
        <f>IF(D93="","-",+C133+1)</f>
        <v>2051</v>
      </c>
      <c r="D134" s="12">
        <f>IF(F133+SUM(E$99:E133)=D$92,F133,D$92-SUM(E$99:E133))</f>
        <v>0</v>
      </c>
      <c r="E134" s="377">
        <f>IF(+J96&lt;F133,J96,D134)</f>
        <v>0</v>
      </c>
      <c r="F134" s="55">
        <f t="shared" si="55"/>
        <v>0</v>
      </c>
      <c r="G134" s="55">
        <f t="shared" si="56"/>
        <v>0</v>
      </c>
      <c r="H134" s="379">
        <f t="shared" si="53"/>
        <v>0</v>
      </c>
      <c r="I134" s="398">
        <f t="shared" si="54"/>
        <v>0</v>
      </c>
      <c r="J134" s="54">
        <f t="shared" si="57"/>
        <v>0</v>
      </c>
      <c r="K134" s="54"/>
      <c r="L134" s="129"/>
      <c r="M134" s="54">
        <f t="shared" si="58"/>
        <v>0</v>
      </c>
      <c r="N134" s="129"/>
      <c r="O134" s="54">
        <f t="shared" si="59"/>
        <v>0</v>
      </c>
      <c r="P134" s="54">
        <f t="shared" si="60"/>
        <v>0</v>
      </c>
    </row>
    <row r="135" spans="2:16" ht="12.5">
      <c r="B135" s="7" t="str">
        <f t="shared" si="40"/>
        <v/>
      </c>
      <c r="C135" s="50">
        <f>IF(D93="","-",+C134+1)</f>
        <v>2052</v>
      </c>
      <c r="D135" s="12">
        <f>IF(F134+SUM(E$99:E134)=D$92,F134,D$92-SUM(E$99:E134))</f>
        <v>0</v>
      </c>
      <c r="E135" s="377">
        <f>IF(+J96&lt;F134,J96,D135)</f>
        <v>0</v>
      </c>
      <c r="F135" s="55">
        <f t="shared" si="55"/>
        <v>0</v>
      </c>
      <c r="G135" s="55">
        <f t="shared" si="56"/>
        <v>0</v>
      </c>
      <c r="H135" s="379">
        <f t="shared" si="53"/>
        <v>0</v>
      </c>
      <c r="I135" s="398">
        <f t="shared" si="54"/>
        <v>0</v>
      </c>
      <c r="J135" s="54">
        <f t="shared" si="57"/>
        <v>0</v>
      </c>
      <c r="K135" s="54"/>
      <c r="L135" s="129"/>
      <c r="M135" s="54">
        <f t="shared" si="58"/>
        <v>0</v>
      </c>
      <c r="N135" s="129"/>
      <c r="O135" s="54">
        <f t="shared" si="59"/>
        <v>0</v>
      </c>
      <c r="P135" s="54">
        <f t="shared" si="60"/>
        <v>0</v>
      </c>
    </row>
    <row r="136" spans="2:16" ht="12.5">
      <c r="B136" s="7" t="str">
        <f t="shared" si="40"/>
        <v/>
      </c>
      <c r="C136" s="50">
        <f>IF(D93="","-",+C135+1)</f>
        <v>2053</v>
      </c>
      <c r="D136" s="12">
        <f>IF(F135+SUM(E$99:E135)=D$92,F135,D$92-SUM(E$99:E135))</f>
        <v>0</v>
      </c>
      <c r="E136" s="377">
        <f>IF(+J96&lt;F135,J96,D136)</f>
        <v>0</v>
      </c>
      <c r="F136" s="55">
        <f t="shared" si="55"/>
        <v>0</v>
      </c>
      <c r="G136" s="55">
        <f t="shared" si="56"/>
        <v>0</v>
      </c>
      <c r="H136" s="379">
        <f t="shared" si="53"/>
        <v>0</v>
      </c>
      <c r="I136" s="398">
        <f t="shared" si="54"/>
        <v>0</v>
      </c>
      <c r="J136" s="54">
        <f t="shared" si="57"/>
        <v>0</v>
      </c>
      <c r="K136" s="54"/>
      <c r="L136" s="129"/>
      <c r="M136" s="54">
        <f t="shared" si="58"/>
        <v>0</v>
      </c>
      <c r="N136" s="129"/>
      <c r="O136" s="54">
        <f t="shared" si="59"/>
        <v>0</v>
      </c>
      <c r="P136" s="54">
        <f t="shared" si="60"/>
        <v>0</v>
      </c>
    </row>
    <row r="137" spans="2:16" ht="12.5">
      <c r="B137" s="7" t="str">
        <f t="shared" si="40"/>
        <v/>
      </c>
      <c r="C137" s="50">
        <f>IF(D93="","-",+C136+1)</f>
        <v>2054</v>
      </c>
      <c r="D137" s="12">
        <f>IF(F136+SUM(E$99:E136)=D$92,F136,D$92-SUM(E$99:E136))</f>
        <v>0</v>
      </c>
      <c r="E137" s="377">
        <f>IF(+J96&lt;F136,J96,D137)</f>
        <v>0</v>
      </c>
      <c r="F137" s="55">
        <f t="shared" si="55"/>
        <v>0</v>
      </c>
      <c r="G137" s="55">
        <f t="shared" si="56"/>
        <v>0</v>
      </c>
      <c r="H137" s="379">
        <f t="shared" si="53"/>
        <v>0</v>
      </c>
      <c r="I137" s="398">
        <f t="shared" si="54"/>
        <v>0</v>
      </c>
      <c r="J137" s="54">
        <f t="shared" si="57"/>
        <v>0</v>
      </c>
      <c r="K137" s="54"/>
      <c r="L137" s="129"/>
      <c r="M137" s="54">
        <f t="shared" si="58"/>
        <v>0</v>
      </c>
      <c r="N137" s="129"/>
      <c r="O137" s="54">
        <f t="shared" si="59"/>
        <v>0</v>
      </c>
      <c r="P137" s="54">
        <f t="shared" si="60"/>
        <v>0</v>
      </c>
    </row>
    <row r="138" spans="2:16" ht="12.5">
      <c r="B138" s="7" t="str">
        <f t="shared" si="40"/>
        <v/>
      </c>
      <c r="C138" s="50">
        <f>IF(D93="","-",+C137+1)</f>
        <v>2055</v>
      </c>
      <c r="D138" s="12">
        <f>IF(F137+SUM(E$99:E137)=D$92,F137,D$92-SUM(E$99:E137))</f>
        <v>0</v>
      </c>
      <c r="E138" s="377">
        <f>IF(+J96&lt;F137,J96,D138)</f>
        <v>0</v>
      </c>
      <c r="F138" s="55">
        <f t="shared" si="55"/>
        <v>0</v>
      </c>
      <c r="G138" s="55">
        <f t="shared" si="56"/>
        <v>0</v>
      </c>
      <c r="H138" s="379">
        <f t="shared" si="53"/>
        <v>0</v>
      </c>
      <c r="I138" s="398">
        <f t="shared" si="54"/>
        <v>0</v>
      </c>
      <c r="J138" s="54">
        <f t="shared" si="57"/>
        <v>0</v>
      </c>
      <c r="K138" s="54"/>
      <c r="L138" s="129"/>
      <c r="M138" s="54">
        <f t="shared" si="58"/>
        <v>0</v>
      </c>
      <c r="N138" s="129"/>
      <c r="O138" s="54">
        <f t="shared" si="59"/>
        <v>0</v>
      </c>
      <c r="P138" s="54">
        <f t="shared" si="60"/>
        <v>0</v>
      </c>
    </row>
    <row r="139" spans="2:16" ht="12.5">
      <c r="B139" s="7" t="str">
        <f t="shared" si="40"/>
        <v/>
      </c>
      <c r="C139" s="50">
        <f>IF(D93="","-",+C138+1)</f>
        <v>2056</v>
      </c>
      <c r="D139" s="12">
        <f>IF(F138+SUM(E$99:E138)=D$92,F138,D$92-SUM(E$99:E138))</f>
        <v>0</v>
      </c>
      <c r="E139" s="377">
        <f>IF(+J96&lt;F138,J96,D139)</f>
        <v>0</v>
      </c>
      <c r="F139" s="55">
        <f t="shared" si="55"/>
        <v>0</v>
      </c>
      <c r="G139" s="55">
        <f t="shared" si="56"/>
        <v>0</v>
      </c>
      <c r="H139" s="379">
        <f t="shared" si="53"/>
        <v>0</v>
      </c>
      <c r="I139" s="398">
        <f t="shared" si="54"/>
        <v>0</v>
      </c>
      <c r="J139" s="54">
        <f t="shared" si="57"/>
        <v>0</v>
      </c>
      <c r="K139" s="54"/>
      <c r="L139" s="129"/>
      <c r="M139" s="54">
        <f t="shared" si="58"/>
        <v>0</v>
      </c>
      <c r="N139" s="129"/>
      <c r="O139" s="54">
        <f t="shared" si="59"/>
        <v>0</v>
      </c>
      <c r="P139" s="54">
        <f t="shared" si="60"/>
        <v>0</v>
      </c>
    </row>
    <row r="140" spans="2:16" ht="12.5">
      <c r="B140" s="7" t="str">
        <f t="shared" si="40"/>
        <v/>
      </c>
      <c r="C140" s="50">
        <f>IF(D93="","-",+C139+1)</f>
        <v>2057</v>
      </c>
      <c r="D140" s="12">
        <f>IF(F139+SUM(E$99:E139)=D$92,F139,D$92-SUM(E$99:E139))</f>
        <v>0</v>
      </c>
      <c r="E140" s="377">
        <f>IF(+J96&lt;F139,J96,D140)</f>
        <v>0</v>
      </c>
      <c r="F140" s="55">
        <f t="shared" si="55"/>
        <v>0</v>
      </c>
      <c r="G140" s="55">
        <f t="shared" si="56"/>
        <v>0</v>
      </c>
      <c r="H140" s="379">
        <f t="shared" si="53"/>
        <v>0</v>
      </c>
      <c r="I140" s="398">
        <f t="shared" si="54"/>
        <v>0</v>
      </c>
      <c r="J140" s="54">
        <f t="shared" si="57"/>
        <v>0</v>
      </c>
      <c r="K140" s="54"/>
      <c r="L140" s="129"/>
      <c r="M140" s="54">
        <f t="shared" si="58"/>
        <v>0</v>
      </c>
      <c r="N140" s="129"/>
      <c r="O140" s="54">
        <f t="shared" si="59"/>
        <v>0</v>
      </c>
      <c r="P140" s="54">
        <f t="shared" si="60"/>
        <v>0</v>
      </c>
    </row>
    <row r="141" spans="2:16" ht="12.5">
      <c r="B141" s="7" t="str">
        <f t="shared" si="40"/>
        <v/>
      </c>
      <c r="C141" s="50">
        <f>IF(D93="","-",+C140+1)</f>
        <v>2058</v>
      </c>
      <c r="D141" s="12">
        <f>IF(F140+SUM(E$99:E140)=D$92,F140,D$92-SUM(E$99:E140))</f>
        <v>0</v>
      </c>
      <c r="E141" s="377">
        <f>IF(+J96&lt;F140,J96,D141)</f>
        <v>0</v>
      </c>
      <c r="F141" s="55">
        <f t="shared" si="55"/>
        <v>0</v>
      </c>
      <c r="G141" s="55">
        <f t="shared" si="56"/>
        <v>0</v>
      </c>
      <c r="H141" s="379">
        <f t="shared" si="53"/>
        <v>0</v>
      </c>
      <c r="I141" s="398">
        <f t="shared" si="54"/>
        <v>0</v>
      </c>
      <c r="J141" s="54">
        <f t="shared" si="57"/>
        <v>0</v>
      </c>
      <c r="K141" s="54"/>
      <c r="L141" s="129"/>
      <c r="M141" s="54">
        <f t="shared" si="58"/>
        <v>0</v>
      </c>
      <c r="N141" s="129"/>
      <c r="O141" s="54">
        <f t="shared" si="59"/>
        <v>0</v>
      </c>
      <c r="P141" s="54">
        <f t="shared" si="60"/>
        <v>0</v>
      </c>
    </row>
    <row r="142" spans="2:16" ht="12.5">
      <c r="B142" s="7" t="str">
        <f t="shared" si="40"/>
        <v/>
      </c>
      <c r="C142" s="50">
        <f>IF(D93="","-",+C141+1)</f>
        <v>2059</v>
      </c>
      <c r="D142" s="12">
        <f>IF(F141+SUM(E$99:E141)=D$92,F141,D$92-SUM(E$99:E141))</f>
        <v>0</v>
      </c>
      <c r="E142" s="377">
        <f>IF(+J96&lt;F141,J96,D142)</f>
        <v>0</v>
      </c>
      <c r="F142" s="55">
        <f t="shared" si="55"/>
        <v>0</v>
      </c>
      <c r="G142" s="55">
        <f t="shared" si="56"/>
        <v>0</v>
      </c>
      <c r="H142" s="379">
        <f t="shared" si="53"/>
        <v>0</v>
      </c>
      <c r="I142" s="398">
        <f t="shared" si="54"/>
        <v>0</v>
      </c>
      <c r="J142" s="54">
        <f t="shared" si="57"/>
        <v>0</v>
      </c>
      <c r="K142" s="54"/>
      <c r="L142" s="129"/>
      <c r="M142" s="54">
        <f t="shared" si="58"/>
        <v>0</v>
      </c>
      <c r="N142" s="129"/>
      <c r="O142" s="54">
        <f t="shared" si="59"/>
        <v>0</v>
      </c>
      <c r="P142" s="54">
        <f t="shared" si="60"/>
        <v>0</v>
      </c>
    </row>
    <row r="143" spans="2:16" ht="12.5">
      <c r="B143" s="7" t="str">
        <f t="shared" si="40"/>
        <v/>
      </c>
      <c r="C143" s="50">
        <f>IF(D93="","-",+C142+1)</f>
        <v>2060</v>
      </c>
      <c r="D143" s="12">
        <f>IF(F142+SUM(E$99:E142)=D$92,F142,D$92-SUM(E$99:E142))</f>
        <v>0</v>
      </c>
      <c r="E143" s="377">
        <f>IF(+J96&lt;F142,J96,D143)</f>
        <v>0</v>
      </c>
      <c r="F143" s="55">
        <f t="shared" si="55"/>
        <v>0</v>
      </c>
      <c r="G143" s="55">
        <f t="shared" si="56"/>
        <v>0</v>
      </c>
      <c r="H143" s="379">
        <f t="shared" si="53"/>
        <v>0</v>
      </c>
      <c r="I143" s="398">
        <f t="shared" si="54"/>
        <v>0</v>
      </c>
      <c r="J143" s="54">
        <f t="shared" si="57"/>
        <v>0</v>
      </c>
      <c r="K143" s="54"/>
      <c r="L143" s="129"/>
      <c r="M143" s="54">
        <f t="shared" si="58"/>
        <v>0</v>
      </c>
      <c r="N143" s="129"/>
      <c r="O143" s="54">
        <f t="shared" si="59"/>
        <v>0</v>
      </c>
      <c r="P143" s="54">
        <f t="shared" si="60"/>
        <v>0</v>
      </c>
    </row>
    <row r="144" spans="2:16" ht="12.5">
      <c r="B144" s="7" t="str">
        <f t="shared" si="40"/>
        <v/>
      </c>
      <c r="C144" s="50">
        <f>IF(D93="","-",+C143+1)</f>
        <v>2061</v>
      </c>
      <c r="D144" s="12">
        <f>IF(F143+SUM(E$99:E143)=D$92,F143,D$92-SUM(E$99:E143))</f>
        <v>0</v>
      </c>
      <c r="E144" s="377">
        <f>IF(+J96&lt;F143,J96,D144)</f>
        <v>0</v>
      </c>
      <c r="F144" s="55">
        <f t="shared" si="55"/>
        <v>0</v>
      </c>
      <c r="G144" s="55">
        <f t="shared" si="56"/>
        <v>0</v>
      </c>
      <c r="H144" s="379">
        <f t="shared" si="53"/>
        <v>0</v>
      </c>
      <c r="I144" s="398">
        <f t="shared" si="54"/>
        <v>0</v>
      </c>
      <c r="J144" s="54">
        <f t="shared" si="57"/>
        <v>0</v>
      </c>
      <c r="K144" s="54"/>
      <c r="L144" s="129"/>
      <c r="M144" s="54">
        <f t="shared" si="58"/>
        <v>0</v>
      </c>
      <c r="N144" s="129"/>
      <c r="O144" s="54">
        <f t="shared" si="59"/>
        <v>0</v>
      </c>
      <c r="P144" s="54">
        <f t="shared" si="60"/>
        <v>0</v>
      </c>
    </row>
    <row r="145" spans="2:16" ht="12.5">
      <c r="B145" s="7" t="str">
        <f t="shared" si="40"/>
        <v/>
      </c>
      <c r="C145" s="50">
        <f>IF(D93="","-",+C144+1)</f>
        <v>2062</v>
      </c>
      <c r="D145" s="12">
        <f>IF(F144+SUM(E$99:E144)=D$92,F144,D$92-SUM(E$99:E144))</f>
        <v>0</v>
      </c>
      <c r="E145" s="377">
        <f>IF(+J96&lt;F144,J96,D145)</f>
        <v>0</v>
      </c>
      <c r="F145" s="55">
        <f t="shared" si="55"/>
        <v>0</v>
      </c>
      <c r="G145" s="55">
        <f t="shared" si="56"/>
        <v>0</v>
      </c>
      <c r="H145" s="379">
        <f t="shared" si="53"/>
        <v>0</v>
      </c>
      <c r="I145" s="398">
        <f t="shared" si="54"/>
        <v>0</v>
      </c>
      <c r="J145" s="54">
        <f t="shared" si="57"/>
        <v>0</v>
      </c>
      <c r="K145" s="54"/>
      <c r="L145" s="129"/>
      <c r="M145" s="54">
        <f t="shared" si="58"/>
        <v>0</v>
      </c>
      <c r="N145" s="129"/>
      <c r="O145" s="54">
        <f t="shared" si="59"/>
        <v>0</v>
      </c>
      <c r="P145" s="54">
        <f t="shared" si="60"/>
        <v>0</v>
      </c>
    </row>
    <row r="146" spans="2:16" ht="12.5">
      <c r="B146" s="7" t="str">
        <f t="shared" si="40"/>
        <v/>
      </c>
      <c r="C146" s="50">
        <f>IF(D93="","-",+C145+1)</f>
        <v>2063</v>
      </c>
      <c r="D146" s="12">
        <f>IF(F145+SUM(E$99:E145)=D$92,F145,D$92-SUM(E$99:E145))</f>
        <v>0</v>
      </c>
      <c r="E146" s="377">
        <f>IF(+J96&lt;F145,J96,D146)</f>
        <v>0</v>
      </c>
      <c r="F146" s="55">
        <f t="shared" si="55"/>
        <v>0</v>
      </c>
      <c r="G146" s="55">
        <f t="shared" si="56"/>
        <v>0</v>
      </c>
      <c r="H146" s="379">
        <f t="shared" si="53"/>
        <v>0</v>
      </c>
      <c r="I146" s="398">
        <f t="shared" si="54"/>
        <v>0</v>
      </c>
      <c r="J146" s="54">
        <f t="shared" si="57"/>
        <v>0</v>
      </c>
      <c r="K146" s="54"/>
      <c r="L146" s="129"/>
      <c r="M146" s="54">
        <f t="shared" si="58"/>
        <v>0</v>
      </c>
      <c r="N146" s="129"/>
      <c r="O146" s="54">
        <f t="shared" si="59"/>
        <v>0</v>
      </c>
      <c r="P146" s="54">
        <f t="shared" si="60"/>
        <v>0</v>
      </c>
    </row>
    <row r="147" spans="2:16" ht="12.5">
      <c r="B147" s="7" t="str">
        <f t="shared" si="40"/>
        <v/>
      </c>
      <c r="C147" s="50">
        <f>IF(D93="","-",+C146+1)</f>
        <v>2064</v>
      </c>
      <c r="D147" s="12">
        <f>IF(F146+SUM(E$99:E146)=D$92,F146,D$92-SUM(E$99:E146))</f>
        <v>0</v>
      </c>
      <c r="E147" s="377">
        <f>IF(+J96&lt;F146,J96,D147)</f>
        <v>0</v>
      </c>
      <c r="F147" s="55">
        <f t="shared" si="55"/>
        <v>0</v>
      </c>
      <c r="G147" s="55">
        <f t="shared" si="56"/>
        <v>0</v>
      </c>
      <c r="H147" s="379">
        <f t="shared" si="53"/>
        <v>0</v>
      </c>
      <c r="I147" s="398">
        <f t="shared" si="54"/>
        <v>0</v>
      </c>
      <c r="J147" s="54">
        <f t="shared" si="57"/>
        <v>0</v>
      </c>
      <c r="K147" s="54"/>
      <c r="L147" s="129"/>
      <c r="M147" s="54">
        <f t="shared" si="58"/>
        <v>0</v>
      </c>
      <c r="N147" s="129"/>
      <c r="O147" s="54">
        <f t="shared" si="59"/>
        <v>0</v>
      </c>
      <c r="P147" s="54">
        <f t="shared" si="60"/>
        <v>0</v>
      </c>
    </row>
    <row r="148" spans="2:16" ht="12.5">
      <c r="B148" s="7" t="str">
        <f t="shared" si="40"/>
        <v/>
      </c>
      <c r="C148" s="50">
        <f>IF(D93="","-",+C147+1)</f>
        <v>2065</v>
      </c>
      <c r="D148" s="12">
        <f>IF(F147+SUM(E$99:E147)=D$92,F147,D$92-SUM(E$99:E147))</f>
        <v>0</v>
      </c>
      <c r="E148" s="377">
        <f>IF(+J96&lt;F147,J96,D148)</f>
        <v>0</v>
      </c>
      <c r="F148" s="55">
        <f t="shared" si="55"/>
        <v>0</v>
      </c>
      <c r="G148" s="55">
        <f t="shared" si="56"/>
        <v>0</v>
      </c>
      <c r="H148" s="379">
        <f t="shared" si="53"/>
        <v>0</v>
      </c>
      <c r="I148" s="398">
        <f t="shared" si="54"/>
        <v>0</v>
      </c>
      <c r="J148" s="54">
        <f t="shared" si="57"/>
        <v>0</v>
      </c>
      <c r="K148" s="54"/>
      <c r="L148" s="129"/>
      <c r="M148" s="54">
        <f t="shared" si="58"/>
        <v>0</v>
      </c>
      <c r="N148" s="129"/>
      <c r="O148" s="54">
        <f t="shared" si="59"/>
        <v>0</v>
      </c>
      <c r="P148" s="54">
        <f t="shared" si="60"/>
        <v>0</v>
      </c>
    </row>
    <row r="149" spans="2:16" ht="12.5">
      <c r="B149" s="7" t="str">
        <f t="shared" si="40"/>
        <v/>
      </c>
      <c r="C149" s="50">
        <f>IF(D93="","-",+C148+1)</f>
        <v>2066</v>
      </c>
      <c r="D149" s="12">
        <f>IF(F148+SUM(E$99:E148)=D$92,F148,D$92-SUM(E$99:E148))</f>
        <v>0</v>
      </c>
      <c r="E149" s="377">
        <f>IF(+J96&lt;F148,J96,D149)</f>
        <v>0</v>
      </c>
      <c r="F149" s="55">
        <f t="shared" si="55"/>
        <v>0</v>
      </c>
      <c r="G149" s="55">
        <f t="shared" si="56"/>
        <v>0</v>
      </c>
      <c r="H149" s="379">
        <f t="shared" si="53"/>
        <v>0</v>
      </c>
      <c r="I149" s="398">
        <f t="shared" si="54"/>
        <v>0</v>
      </c>
      <c r="J149" s="54">
        <f t="shared" si="57"/>
        <v>0</v>
      </c>
      <c r="K149" s="54"/>
      <c r="L149" s="129"/>
      <c r="M149" s="54">
        <f t="shared" si="58"/>
        <v>0</v>
      </c>
      <c r="N149" s="129"/>
      <c r="O149" s="54">
        <f t="shared" si="59"/>
        <v>0</v>
      </c>
      <c r="P149" s="54">
        <f t="shared" si="60"/>
        <v>0</v>
      </c>
    </row>
    <row r="150" spans="2:16" ht="12.5">
      <c r="B150" s="7" t="str">
        <f t="shared" si="40"/>
        <v/>
      </c>
      <c r="C150" s="50">
        <f>IF(D93="","-",+C149+1)</f>
        <v>2067</v>
      </c>
      <c r="D150" s="12">
        <f>IF(F149+SUM(E$99:E149)=D$92,F149,D$92-SUM(E$99:E149))</f>
        <v>0</v>
      </c>
      <c r="E150" s="377">
        <f>IF(+J96&lt;F149,J96,D150)</f>
        <v>0</v>
      </c>
      <c r="F150" s="55">
        <f t="shared" si="55"/>
        <v>0</v>
      </c>
      <c r="G150" s="55">
        <f t="shared" si="56"/>
        <v>0</v>
      </c>
      <c r="H150" s="379">
        <f t="shared" si="53"/>
        <v>0</v>
      </c>
      <c r="I150" s="398">
        <f t="shared" si="54"/>
        <v>0</v>
      </c>
      <c r="J150" s="54">
        <f t="shared" si="57"/>
        <v>0</v>
      </c>
      <c r="K150" s="54"/>
      <c r="L150" s="129"/>
      <c r="M150" s="54">
        <f t="shared" si="58"/>
        <v>0</v>
      </c>
      <c r="N150" s="129"/>
      <c r="O150" s="54">
        <f t="shared" si="59"/>
        <v>0</v>
      </c>
      <c r="P150" s="54">
        <f t="shared" si="60"/>
        <v>0</v>
      </c>
    </row>
    <row r="151" spans="2:16" ht="12.5">
      <c r="B151" s="7" t="str">
        <f t="shared" si="40"/>
        <v/>
      </c>
      <c r="C151" s="50">
        <f>IF(D93="","-",+C150+1)</f>
        <v>2068</v>
      </c>
      <c r="D151" s="12">
        <f>IF(F150+SUM(E$99:E150)=D$92,F150,D$92-SUM(E$99:E150))</f>
        <v>0</v>
      </c>
      <c r="E151" s="377">
        <f>IF(+J96&lt;F150,J96,D151)</f>
        <v>0</v>
      </c>
      <c r="F151" s="55">
        <f t="shared" si="55"/>
        <v>0</v>
      </c>
      <c r="G151" s="55">
        <f t="shared" si="56"/>
        <v>0</v>
      </c>
      <c r="H151" s="379">
        <f t="shared" si="53"/>
        <v>0</v>
      </c>
      <c r="I151" s="398">
        <f t="shared" si="54"/>
        <v>0</v>
      </c>
      <c r="J151" s="54">
        <f t="shared" si="57"/>
        <v>0</v>
      </c>
      <c r="K151" s="54"/>
      <c r="L151" s="129"/>
      <c r="M151" s="54">
        <f t="shared" si="58"/>
        <v>0</v>
      </c>
      <c r="N151" s="129"/>
      <c r="O151" s="54">
        <f t="shared" si="59"/>
        <v>0</v>
      </c>
      <c r="P151" s="54">
        <f t="shared" si="60"/>
        <v>0</v>
      </c>
    </row>
    <row r="152" spans="2:16" ht="12.5">
      <c r="B152" s="7" t="str">
        <f t="shared" si="40"/>
        <v/>
      </c>
      <c r="C152" s="50">
        <f>IF(D93="","-",+C151+1)</f>
        <v>2069</v>
      </c>
      <c r="D152" s="12">
        <f>IF(F151+SUM(E$99:E151)=D$92,F151,D$92-SUM(E$99:E151))</f>
        <v>0</v>
      </c>
      <c r="E152" s="377">
        <f>IF(+J96&lt;F151,J96,D152)</f>
        <v>0</v>
      </c>
      <c r="F152" s="55">
        <f t="shared" si="55"/>
        <v>0</v>
      </c>
      <c r="G152" s="55">
        <f t="shared" si="56"/>
        <v>0</v>
      </c>
      <c r="H152" s="379">
        <f t="shared" si="53"/>
        <v>0</v>
      </c>
      <c r="I152" s="398">
        <f t="shared" si="54"/>
        <v>0</v>
      </c>
      <c r="J152" s="54">
        <f t="shared" si="57"/>
        <v>0</v>
      </c>
      <c r="K152" s="54"/>
      <c r="L152" s="129"/>
      <c r="M152" s="54">
        <f t="shared" si="58"/>
        <v>0</v>
      </c>
      <c r="N152" s="129"/>
      <c r="O152" s="54">
        <f t="shared" si="59"/>
        <v>0</v>
      </c>
      <c r="P152" s="54">
        <f t="shared" si="60"/>
        <v>0</v>
      </c>
    </row>
    <row r="153" spans="2:16" ht="12.5">
      <c r="B153" s="7" t="str">
        <f t="shared" si="40"/>
        <v/>
      </c>
      <c r="C153" s="50">
        <f>IF(D93="","-",+C152+1)</f>
        <v>2070</v>
      </c>
      <c r="D153" s="12">
        <f>IF(F152+SUM(E$99:E152)=D$92,F152,D$92-SUM(E$99:E152))</f>
        <v>0</v>
      </c>
      <c r="E153" s="377">
        <f>IF(+J96&lt;F152,J96,D153)</f>
        <v>0</v>
      </c>
      <c r="F153" s="55">
        <f t="shared" si="55"/>
        <v>0</v>
      </c>
      <c r="G153" s="55">
        <f t="shared" si="56"/>
        <v>0</v>
      </c>
      <c r="H153" s="379">
        <f t="shared" si="53"/>
        <v>0</v>
      </c>
      <c r="I153" s="398">
        <f t="shared" si="54"/>
        <v>0</v>
      </c>
      <c r="J153" s="54">
        <f t="shared" si="57"/>
        <v>0</v>
      </c>
      <c r="K153" s="54"/>
      <c r="L153" s="129"/>
      <c r="M153" s="54">
        <f t="shared" si="58"/>
        <v>0</v>
      </c>
      <c r="N153" s="129"/>
      <c r="O153" s="54">
        <f t="shared" si="59"/>
        <v>0</v>
      </c>
      <c r="P153" s="54">
        <f t="shared" si="60"/>
        <v>0</v>
      </c>
    </row>
    <row r="154" spans="2:16" ht="13" thickBot="1">
      <c r="B154" s="7" t="str">
        <f t="shared" si="40"/>
        <v/>
      </c>
      <c r="C154" s="59">
        <f>IF(D93="","-",+C153+1)</f>
        <v>2071</v>
      </c>
      <c r="D154" s="84">
        <f>IF(F153+SUM(E$99:E153)=D$92,F153,D$92-SUM(E$99:E153))</f>
        <v>0</v>
      </c>
      <c r="E154" s="380">
        <f>IF(+J96&lt;F153,J96,D154)</f>
        <v>0</v>
      </c>
      <c r="F154" s="60">
        <f t="shared" si="55"/>
        <v>0</v>
      </c>
      <c r="G154" s="60">
        <f t="shared" si="56"/>
        <v>0</v>
      </c>
      <c r="H154" s="381">
        <f t="shared" si="53"/>
        <v>0</v>
      </c>
      <c r="I154" s="399">
        <f t="shared" si="54"/>
        <v>0</v>
      </c>
      <c r="J154" s="64">
        <f t="shared" si="57"/>
        <v>0</v>
      </c>
      <c r="K154" s="54"/>
      <c r="L154" s="130"/>
      <c r="M154" s="64">
        <f t="shared" si="58"/>
        <v>0</v>
      </c>
      <c r="N154" s="130"/>
      <c r="O154" s="64">
        <f t="shared" si="59"/>
        <v>0</v>
      </c>
      <c r="P154" s="64">
        <f t="shared" si="60"/>
        <v>0</v>
      </c>
    </row>
    <row r="155" spans="2:16" ht="12.5">
      <c r="C155" s="12" t="s">
        <v>78</v>
      </c>
      <c r="D155" s="292"/>
      <c r="E155" s="292">
        <f>SUM(E99:E154)</f>
        <v>24339700</v>
      </c>
      <c r="F155" s="292"/>
      <c r="G155" s="292"/>
      <c r="H155" s="292">
        <f>SUM(H99:H154)</f>
        <v>90273217.847487211</v>
      </c>
      <c r="I155" s="292">
        <f>SUM(I99:I154)</f>
        <v>90273217.847487211</v>
      </c>
      <c r="J155" s="292">
        <f>SUM(J99:J154)</f>
        <v>0</v>
      </c>
      <c r="K155" s="292"/>
      <c r="L155" s="292"/>
      <c r="M155" s="292"/>
      <c r="N155" s="292"/>
      <c r="O155" s="292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</row>
    <row r="157" spans="2:16" ht="12.5">
      <c r="C157" s="85"/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</row>
    <row r="159" spans="2:16" ht="13">
      <c r="C159" s="25" t="s">
        <v>79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35" priority="1" stopIfTrue="1" operator="equal">
      <formula>$I$10</formula>
    </cfRule>
  </conditionalFormatting>
  <conditionalFormatting sqref="C99:C154">
    <cfRule type="cellIs" dxfId="34" priority="3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111"/>
  <dimension ref="A1:P162"/>
  <sheetViews>
    <sheetView topLeftCell="A5" zoomScaleNormal="100" zoomScaleSheetLayoutView="80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62 of 77</v>
      </c>
    </row>
    <row r="2" spans="1:16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/>
      <c r="P3" s="97">
        <v>1</v>
      </c>
    </row>
    <row r="4" spans="1:16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6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148274.95349123623</v>
      </c>
      <c r="P5" s="1"/>
    </row>
    <row r="6" spans="1:16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148274.95349123623</v>
      </c>
      <c r="O6" s="1"/>
      <c r="P6" s="1"/>
    </row>
    <row r="7" spans="1:16" ht="13.5" thickBot="1">
      <c r="C7" s="25" t="s">
        <v>48</v>
      </c>
      <c r="D7" s="90" t="s">
        <v>382</v>
      </c>
      <c r="E7" s="1"/>
      <c r="F7" s="1"/>
      <c r="G7" s="1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407</v>
      </c>
      <c r="E9" s="435" t="s">
        <v>408</v>
      </c>
      <c r="F9" s="31"/>
      <c r="G9" s="461" t="s">
        <v>576</v>
      </c>
      <c r="H9" s="31"/>
      <c r="I9" s="32"/>
      <c r="J9" s="33"/>
      <c r="P9" s="1"/>
    </row>
    <row r="10" spans="1:16" ht="13">
      <c r="C10" s="34" t="s">
        <v>51</v>
      </c>
      <c r="D10" s="362">
        <v>1247291.6099999999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6" ht="12.5">
      <c r="C11" s="34" t="s">
        <v>54</v>
      </c>
      <c r="D11" s="37">
        <v>2017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2">
        <v>6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30421.74658536585</v>
      </c>
      <c r="J14" s="292"/>
      <c r="K14" s="292"/>
      <c r="L14" s="292"/>
      <c r="M14" s="292"/>
      <c r="N14" s="292"/>
      <c r="O14" s="1"/>
      <c r="P14" s="1"/>
    </row>
    <row r="15" spans="1:16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42" t="s">
        <v>68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2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2017</v>
      </c>
      <c r="D17" s="145">
        <v>0</v>
      </c>
      <c r="E17" s="452">
        <v>13779.069767441859</v>
      </c>
      <c r="F17" s="147">
        <v>1171220.9302325582</v>
      </c>
      <c r="G17" s="453">
        <v>86331.834002984833</v>
      </c>
      <c r="H17" s="451">
        <v>86331.834002984833</v>
      </c>
      <c r="I17" s="52">
        <f t="shared" ref="I17:I72" si="0">H17-G17</f>
        <v>0</v>
      </c>
      <c r="J17" s="52"/>
      <c r="K17" s="112">
        <f t="shared" ref="K17:K22" si="1">+G17</f>
        <v>86331.834002984833</v>
      </c>
      <c r="L17" s="53">
        <f t="shared" ref="L17:L72" si="2">IF(K17&lt;&gt;0,+G17-K17,0)</f>
        <v>0</v>
      </c>
      <c r="M17" s="112">
        <f>+H17</f>
        <v>86331.834002984833</v>
      </c>
      <c r="N17" s="53">
        <f t="shared" ref="N17:N72" si="3">IF(M17&lt;&gt;0,+H17-M17,0)</f>
        <v>0</v>
      </c>
      <c r="O17" s="54">
        <f t="shared" ref="O17:O72" si="4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2018</v>
      </c>
      <c r="D18" s="430">
        <v>1171220.9302325582</v>
      </c>
      <c r="E18" s="429">
        <v>28902.439024390245</v>
      </c>
      <c r="F18" s="430">
        <v>1142318.491208168</v>
      </c>
      <c r="G18" s="429">
        <v>175921.04307589805</v>
      </c>
      <c r="H18" s="437">
        <v>175921.04307589805</v>
      </c>
      <c r="I18" s="52">
        <f t="shared" si="0"/>
        <v>0</v>
      </c>
      <c r="J18" s="52"/>
      <c r="K18" s="113">
        <f t="shared" si="1"/>
        <v>175921.04307589805</v>
      </c>
      <c r="L18" s="54">
        <f t="shared" si="2"/>
        <v>0</v>
      </c>
      <c r="M18" s="113">
        <f t="shared" ref="M18:M23" si="5">+G18</f>
        <v>175921.04307589805</v>
      </c>
      <c r="N18" s="54">
        <f t="shared" si="3"/>
        <v>0</v>
      </c>
      <c r="O18" s="54">
        <f t="shared" si="4"/>
        <v>0</v>
      </c>
      <c r="P18" s="1"/>
    </row>
    <row r="19" spans="2:16" ht="12.5">
      <c r="B19" s="7" t="str">
        <f>IF(D19=F18,"","IU")</f>
        <v/>
      </c>
      <c r="C19" s="50">
        <f>IF(D11="","-",+C18+1)</f>
        <v>2019</v>
      </c>
      <c r="D19" s="430">
        <v>1142318.491208168</v>
      </c>
      <c r="E19" s="429">
        <v>28902.439024390245</v>
      </c>
      <c r="F19" s="430">
        <v>1113416.0521837778</v>
      </c>
      <c r="G19" s="429">
        <v>172247.71363126423</v>
      </c>
      <c r="H19" s="437">
        <v>172247.71363126423</v>
      </c>
      <c r="I19" s="52">
        <f t="shared" si="0"/>
        <v>0</v>
      </c>
      <c r="J19" s="52"/>
      <c r="K19" s="113">
        <f t="shared" si="1"/>
        <v>172247.71363126423</v>
      </c>
      <c r="L19" s="54">
        <f t="shared" ref="L19" si="6">IF(K19&lt;&gt;0,+G19-K19,0)</f>
        <v>0</v>
      </c>
      <c r="M19" s="113">
        <f t="shared" si="5"/>
        <v>172247.71363126423</v>
      </c>
      <c r="N19" s="54">
        <f t="shared" si="3"/>
        <v>0</v>
      </c>
      <c r="O19" s="54">
        <f t="shared" si="4"/>
        <v>0</v>
      </c>
      <c r="P19" s="1"/>
    </row>
    <row r="20" spans="2:16" ht="12.5">
      <c r="B20" s="7" t="str">
        <f t="shared" ref="B20:B72" si="7">IF(D20=F19,"","IU")</f>
        <v>IU</v>
      </c>
      <c r="C20" s="50">
        <f>IF(D11="","-",+C19+1)</f>
        <v>2020</v>
      </c>
      <c r="D20" s="430">
        <v>1175708.0521837776</v>
      </c>
      <c r="E20" s="429">
        <v>30421.756097560974</v>
      </c>
      <c r="F20" s="430">
        <v>1145286.2960862166</v>
      </c>
      <c r="G20" s="429">
        <v>149181.76277171262</v>
      </c>
      <c r="H20" s="437">
        <v>149181.76277171262</v>
      </c>
      <c r="I20" s="52">
        <f t="shared" si="0"/>
        <v>0</v>
      </c>
      <c r="J20" s="52"/>
      <c r="K20" s="113">
        <f t="shared" si="1"/>
        <v>149181.76277171262</v>
      </c>
      <c r="L20" s="54">
        <f t="shared" ref="L20" si="8">IF(K20&lt;&gt;0,+G20-K20,0)</f>
        <v>0</v>
      </c>
      <c r="M20" s="113">
        <f t="shared" si="5"/>
        <v>149181.76277171262</v>
      </c>
      <c r="N20" s="54">
        <f t="shared" si="3"/>
        <v>0</v>
      </c>
      <c r="O20" s="54">
        <f t="shared" si="4"/>
        <v>0</v>
      </c>
      <c r="P20" s="1"/>
    </row>
    <row r="21" spans="2:16" ht="12.5">
      <c r="B21" s="7" t="str">
        <f t="shared" si="7"/>
        <v>IU</v>
      </c>
      <c r="C21" s="50">
        <f>IF(D11="","-",+C20+1)</f>
        <v>2021</v>
      </c>
      <c r="D21" s="430">
        <v>1146630.5955757231</v>
      </c>
      <c r="E21" s="429">
        <v>29697.428571428572</v>
      </c>
      <c r="F21" s="430">
        <v>1116933.1670042945</v>
      </c>
      <c r="G21" s="429">
        <v>149671.45198505887</v>
      </c>
      <c r="H21" s="437">
        <v>149671.45198505887</v>
      </c>
      <c r="I21" s="52">
        <f t="shared" si="0"/>
        <v>0</v>
      </c>
      <c r="J21" s="52"/>
      <c r="K21" s="113">
        <f t="shared" si="1"/>
        <v>149671.45198505887</v>
      </c>
      <c r="L21" s="54">
        <f t="shared" ref="L21" si="9">IF(K21&lt;&gt;0,+G21-K21,0)</f>
        <v>0</v>
      </c>
      <c r="M21" s="113">
        <f t="shared" si="5"/>
        <v>149671.45198505887</v>
      </c>
      <c r="N21" s="54">
        <f t="shared" si="3"/>
        <v>0</v>
      </c>
      <c r="O21" s="54">
        <f t="shared" si="4"/>
        <v>0</v>
      </c>
      <c r="P21" s="1"/>
    </row>
    <row r="22" spans="2:16" ht="12.5">
      <c r="B22" s="7" t="str">
        <f t="shared" si="7"/>
        <v>IU</v>
      </c>
      <c r="C22" s="50">
        <f>IF(D11="","-",+C21+1)</f>
        <v>2022</v>
      </c>
      <c r="D22" s="430">
        <v>1115588.8675147882</v>
      </c>
      <c r="E22" s="429">
        <v>29697.428571428572</v>
      </c>
      <c r="F22" s="430">
        <v>1085891.4389433595</v>
      </c>
      <c r="G22" s="429">
        <v>153469.16100420433</v>
      </c>
      <c r="H22" s="437">
        <v>153469.16100420433</v>
      </c>
      <c r="I22" s="52">
        <f t="shared" si="0"/>
        <v>0</v>
      </c>
      <c r="J22" s="52"/>
      <c r="K22" s="113">
        <f t="shared" si="1"/>
        <v>153469.16100420433</v>
      </c>
      <c r="L22" s="54">
        <f t="shared" ref="L22" si="10">IF(K22&lt;&gt;0,+G22-K22,0)</f>
        <v>0</v>
      </c>
      <c r="M22" s="113">
        <f t="shared" si="5"/>
        <v>153469.16100420433</v>
      </c>
      <c r="N22" s="54">
        <f t="shared" si="3"/>
        <v>0</v>
      </c>
      <c r="O22" s="54">
        <f t="shared" si="4"/>
        <v>0</v>
      </c>
      <c r="P22" s="1"/>
    </row>
    <row r="23" spans="2:16" ht="12.5">
      <c r="B23" s="7" t="str">
        <f t="shared" si="7"/>
        <v>IU</v>
      </c>
      <c r="C23" s="50">
        <f>IF(D11="","-",+C22+1)</f>
        <v>2023</v>
      </c>
      <c r="D23" s="430">
        <v>1085891.0489433594</v>
      </c>
      <c r="E23" s="429">
        <v>29697.419285714284</v>
      </c>
      <c r="F23" s="430">
        <v>1056193.629657645</v>
      </c>
      <c r="G23" s="429">
        <v>164998.75779973256</v>
      </c>
      <c r="H23" s="437">
        <v>164998.75779973256</v>
      </c>
      <c r="I23" s="52">
        <f t="shared" si="0"/>
        <v>0</v>
      </c>
      <c r="J23" s="52"/>
      <c r="K23" s="113">
        <f t="shared" ref="K23" si="11">+G23</f>
        <v>164998.75779973256</v>
      </c>
      <c r="L23" s="54">
        <f t="shared" ref="L23" si="12">IF(K23&lt;&gt;0,+G23-K23,0)</f>
        <v>0</v>
      </c>
      <c r="M23" s="113">
        <f t="shared" si="5"/>
        <v>164998.75779973256</v>
      </c>
      <c r="N23" s="54">
        <f t="shared" ref="N23" si="13">IF(M23&lt;&gt;0,+H23-M23,0)</f>
        <v>0</v>
      </c>
      <c r="O23" s="54">
        <f t="shared" ref="O23" si="14">+N23-L23</f>
        <v>0</v>
      </c>
      <c r="P23" s="1"/>
    </row>
    <row r="24" spans="2:16" ht="12.5">
      <c r="B24" s="7" t="str">
        <f t="shared" si="7"/>
        <v/>
      </c>
      <c r="C24" s="460">
        <f>IF(D11="","-",+C23+1)</f>
        <v>2024</v>
      </c>
      <c r="D24" s="430">
        <v>1056193.629657645</v>
      </c>
      <c r="E24" s="429">
        <v>28347.536590909087</v>
      </c>
      <c r="F24" s="430">
        <v>1027846.0930667359</v>
      </c>
      <c r="G24" s="429">
        <v>152897.18174606739</v>
      </c>
      <c r="H24" s="437">
        <v>152897.18174606739</v>
      </c>
      <c r="I24" s="52">
        <f t="shared" si="0"/>
        <v>0</v>
      </c>
      <c r="J24" s="52"/>
      <c r="K24" s="113">
        <f t="shared" ref="K24" si="15">+G24</f>
        <v>152897.18174606739</v>
      </c>
      <c r="L24" s="54">
        <f t="shared" ref="L24" si="16">IF(K24&lt;&gt;0,+G24-K24,0)</f>
        <v>0</v>
      </c>
      <c r="M24" s="113">
        <f t="shared" ref="M24" si="17">+G24</f>
        <v>152897.18174606739</v>
      </c>
      <c r="N24" s="54">
        <f t="shared" ref="N24" si="18">IF(M24&lt;&gt;0,+H24-M24,0)</f>
        <v>0</v>
      </c>
      <c r="O24" s="54">
        <f t="shared" ref="O24" si="19">+N24-L24</f>
        <v>0</v>
      </c>
      <c r="P24" s="1"/>
    </row>
    <row r="25" spans="2:16" ht="13">
      <c r="B25" s="7" t="str">
        <f t="shared" si="7"/>
        <v/>
      </c>
      <c r="C25" s="459">
        <f>IF(D11="","-",+C24+1)</f>
        <v>2025</v>
      </c>
      <c r="D25" s="430">
        <v>1027846.0930667359</v>
      </c>
      <c r="E25" s="429">
        <v>29006.781627906974</v>
      </c>
      <c r="F25" s="430">
        <v>998839.31143882894</v>
      </c>
      <c r="G25" s="429">
        <v>150330.43421653614</v>
      </c>
      <c r="H25" s="437">
        <v>150330.43421653614</v>
      </c>
      <c r="I25" s="52">
        <f t="shared" si="0"/>
        <v>0</v>
      </c>
      <c r="J25" s="52"/>
      <c r="K25" s="113">
        <f t="shared" ref="K25" si="20">+G25</f>
        <v>150330.43421653614</v>
      </c>
      <c r="L25" s="54">
        <f t="shared" ref="L25" si="21">IF(K25&lt;&gt;0,+G25-K25,0)</f>
        <v>0</v>
      </c>
      <c r="M25" s="113">
        <f t="shared" ref="M25" si="22">+G25</f>
        <v>150330.43421653614</v>
      </c>
      <c r="N25" s="54">
        <f t="shared" ref="N25" si="23">IF(M25&lt;&gt;0,+H25-M25,0)</f>
        <v>0</v>
      </c>
      <c r="O25" s="54">
        <f t="shared" ref="O25" si="24">+N25-L25</f>
        <v>0</v>
      </c>
      <c r="P25" s="1"/>
    </row>
    <row r="26" spans="2:16" ht="12.5">
      <c r="B26" s="7" t="str">
        <f t="shared" si="7"/>
        <v/>
      </c>
      <c r="C26" s="50">
        <f>IF(D11="","-",+C25+1)</f>
        <v>2026</v>
      </c>
      <c r="D26" s="55">
        <f>IF(F25+SUM(E$17:E25)=D$10,F25,D$10-SUM(E$17:E25))</f>
        <v>998839.31143882894</v>
      </c>
      <c r="E26" s="377">
        <f>IF(+I14&lt;F25,I14,D26)</f>
        <v>30421.74658536585</v>
      </c>
      <c r="F26" s="55">
        <f t="shared" ref="F26:F72" si="25">+D26-E26</f>
        <v>968417.56485346309</v>
      </c>
      <c r="G26" s="378">
        <f t="shared" ref="G26:G48" si="26">+I$12*((D26+F26)/2)+E26</f>
        <v>148274.95349123623</v>
      </c>
      <c r="H26" s="363">
        <f t="shared" ref="H26:H48" si="27">+I$13*((D26+F26)/2)+E26</f>
        <v>148274.95349123623</v>
      </c>
      <c r="I26" s="52">
        <f t="shared" si="0"/>
        <v>0</v>
      </c>
      <c r="J26" s="52"/>
      <c r="K26" s="129"/>
      <c r="L26" s="54">
        <f t="shared" si="2"/>
        <v>0</v>
      </c>
      <c r="M26" s="129"/>
      <c r="N26" s="54">
        <f t="shared" si="3"/>
        <v>0</v>
      </c>
      <c r="O26" s="54">
        <f t="shared" si="4"/>
        <v>0</v>
      </c>
      <c r="P26" s="1"/>
    </row>
    <row r="27" spans="2:16" ht="12.5">
      <c r="B27" s="7" t="str">
        <f t="shared" si="7"/>
        <v/>
      </c>
      <c r="C27" s="50">
        <f>IF(D11="","-",+C26+1)</f>
        <v>2027</v>
      </c>
      <c r="D27" s="55">
        <f>IF(F26+SUM(E$17:E26)=D$10,F26,D$10-SUM(E$17:E26))</f>
        <v>968417.56485346309</v>
      </c>
      <c r="E27" s="377">
        <f>IF(+I14&lt;F26,I14,D27)</f>
        <v>30421.74658536585</v>
      </c>
      <c r="F27" s="55">
        <f t="shared" si="25"/>
        <v>937995.81826809724</v>
      </c>
      <c r="G27" s="378">
        <f t="shared" si="26"/>
        <v>144629.97917398252</v>
      </c>
      <c r="H27" s="363">
        <f t="shared" si="27"/>
        <v>144629.97917398252</v>
      </c>
      <c r="I27" s="52">
        <f t="shared" si="0"/>
        <v>0</v>
      </c>
      <c r="J27" s="52"/>
      <c r="K27" s="129"/>
      <c r="L27" s="54">
        <f t="shared" si="2"/>
        <v>0</v>
      </c>
      <c r="M27" s="129"/>
      <c r="N27" s="54">
        <f t="shared" si="3"/>
        <v>0</v>
      </c>
      <c r="O27" s="54">
        <f t="shared" si="4"/>
        <v>0</v>
      </c>
      <c r="P27" s="1"/>
    </row>
    <row r="28" spans="2:16" ht="12.5">
      <c r="B28" s="7" t="str">
        <f t="shared" si="7"/>
        <v/>
      </c>
      <c r="C28" s="50">
        <f>IF(D11="","-",+C27+1)</f>
        <v>2028</v>
      </c>
      <c r="D28" s="55">
        <f>IF(F27+SUM(E$17:E27)=D$10,F27,D$10-SUM(E$17:E27))</f>
        <v>937995.81826809724</v>
      </c>
      <c r="E28" s="377">
        <f>IF(+I14&lt;F27,I14,D28)</f>
        <v>30421.74658536585</v>
      </c>
      <c r="F28" s="55">
        <f t="shared" si="25"/>
        <v>907574.07168273139</v>
      </c>
      <c r="G28" s="378">
        <f t="shared" si="26"/>
        <v>140985.00485672883</v>
      </c>
      <c r="H28" s="363">
        <f t="shared" si="27"/>
        <v>140985.00485672883</v>
      </c>
      <c r="I28" s="52">
        <f t="shared" si="0"/>
        <v>0</v>
      </c>
      <c r="J28" s="52"/>
      <c r="K28" s="129"/>
      <c r="L28" s="54">
        <f t="shared" si="2"/>
        <v>0</v>
      </c>
      <c r="M28" s="129"/>
      <c r="N28" s="54">
        <f t="shared" si="3"/>
        <v>0</v>
      </c>
      <c r="O28" s="54">
        <f t="shared" si="4"/>
        <v>0</v>
      </c>
      <c r="P28" s="1"/>
    </row>
    <row r="29" spans="2:16" ht="12.5">
      <c r="B29" s="7" t="str">
        <f t="shared" si="7"/>
        <v/>
      </c>
      <c r="C29" s="50">
        <f>IF(D11="","-",+C28+1)</f>
        <v>2029</v>
      </c>
      <c r="D29" s="55">
        <f>IF(F28+SUM(E$17:E28)=D$10,F28,D$10-SUM(E$17:E28))</f>
        <v>907574.07168273139</v>
      </c>
      <c r="E29" s="377">
        <f>IF(+I14&lt;F28,I14,D29)</f>
        <v>30421.74658536585</v>
      </c>
      <c r="F29" s="55">
        <f t="shared" si="25"/>
        <v>877152.32509736554</v>
      </c>
      <c r="G29" s="378">
        <f t="shared" si="26"/>
        <v>137340.03053947512</v>
      </c>
      <c r="H29" s="363">
        <f t="shared" si="27"/>
        <v>137340.03053947512</v>
      </c>
      <c r="I29" s="52">
        <f t="shared" si="0"/>
        <v>0</v>
      </c>
      <c r="J29" s="52"/>
      <c r="K29" s="129"/>
      <c r="L29" s="54">
        <f t="shared" si="2"/>
        <v>0</v>
      </c>
      <c r="M29" s="129"/>
      <c r="N29" s="54">
        <f t="shared" si="3"/>
        <v>0</v>
      </c>
      <c r="O29" s="54">
        <f t="shared" si="4"/>
        <v>0</v>
      </c>
      <c r="P29" s="1"/>
    </row>
    <row r="30" spans="2:16" ht="12.5">
      <c r="B30" s="7" t="str">
        <f t="shared" si="7"/>
        <v/>
      </c>
      <c r="C30" s="50">
        <f>IF(D11="","-",+C29+1)</f>
        <v>2030</v>
      </c>
      <c r="D30" s="55">
        <f>IF(F29+SUM(E$17:E29)=D$10,F29,D$10-SUM(E$17:E29))</f>
        <v>877152.32509736554</v>
      </c>
      <c r="E30" s="377">
        <f>IF(+I14&lt;F29,I14,D30)</f>
        <v>30421.74658536585</v>
      </c>
      <c r="F30" s="55">
        <f t="shared" si="25"/>
        <v>846730.57851199969</v>
      </c>
      <c r="G30" s="378">
        <f t="shared" si="26"/>
        <v>133695.05622222141</v>
      </c>
      <c r="H30" s="363">
        <f t="shared" si="27"/>
        <v>133695.05622222141</v>
      </c>
      <c r="I30" s="52">
        <f t="shared" si="0"/>
        <v>0</v>
      </c>
      <c r="J30" s="52"/>
      <c r="K30" s="129"/>
      <c r="L30" s="54">
        <f t="shared" si="2"/>
        <v>0</v>
      </c>
      <c r="M30" s="129"/>
      <c r="N30" s="54">
        <f t="shared" si="3"/>
        <v>0</v>
      </c>
      <c r="O30" s="54">
        <f t="shared" si="4"/>
        <v>0</v>
      </c>
      <c r="P30" s="1"/>
    </row>
    <row r="31" spans="2:16" ht="12.5">
      <c r="B31" s="7" t="str">
        <f t="shared" si="7"/>
        <v/>
      </c>
      <c r="C31" s="50">
        <f>IF(D11="","-",+C30+1)</f>
        <v>2031</v>
      </c>
      <c r="D31" s="55">
        <f>IF(F30+SUM(E$17:E30)=D$10,F30,D$10-SUM(E$17:E30))</f>
        <v>846730.57851199969</v>
      </c>
      <c r="E31" s="377">
        <f>IF(+I14&lt;F30,I14,D31)</f>
        <v>30421.74658536585</v>
      </c>
      <c r="F31" s="55">
        <f t="shared" si="25"/>
        <v>816308.83192663384</v>
      </c>
      <c r="G31" s="378">
        <f t="shared" si="26"/>
        <v>130050.08190496771</v>
      </c>
      <c r="H31" s="363">
        <f t="shared" si="27"/>
        <v>130050.08190496771</v>
      </c>
      <c r="I31" s="52">
        <f t="shared" si="0"/>
        <v>0</v>
      </c>
      <c r="J31" s="52"/>
      <c r="K31" s="129"/>
      <c r="L31" s="54">
        <f t="shared" si="2"/>
        <v>0</v>
      </c>
      <c r="M31" s="129"/>
      <c r="N31" s="54">
        <f t="shared" si="3"/>
        <v>0</v>
      </c>
      <c r="O31" s="54">
        <f t="shared" si="4"/>
        <v>0</v>
      </c>
      <c r="P31" s="1"/>
    </row>
    <row r="32" spans="2:16" ht="12.5">
      <c r="B32" s="7" t="str">
        <f t="shared" si="7"/>
        <v/>
      </c>
      <c r="C32" s="50">
        <f>IF(D11="","-",+C31+1)</f>
        <v>2032</v>
      </c>
      <c r="D32" s="55">
        <f>IF(F31+SUM(E$17:E31)=D$10,F31,D$10-SUM(E$17:E31))</f>
        <v>816308.83192663384</v>
      </c>
      <c r="E32" s="377">
        <f>IF(+I14&lt;F31,I14,D32)</f>
        <v>30421.74658536585</v>
      </c>
      <c r="F32" s="55">
        <f t="shared" si="25"/>
        <v>785887.08534126799</v>
      </c>
      <c r="G32" s="378">
        <f t="shared" si="26"/>
        <v>126405.107587714</v>
      </c>
      <c r="H32" s="363">
        <f t="shared" si="27"/>
        <v>126405.107587714</v>
      </c>
      <c r="I32" s="52">
        <f t="shared" si="0"/>
        <v>0</v>
      </c>
      <c r="J32" s="52"/>
      <c r="K32" s="129"/>
      <c r="L32" s="54">
        <f t="shared" si="2"/>
        <v>0</v>
      </c>
      <c r="M32" s="129"/>
      <c r="N32" s="54">
        <f t="shared" si="3"/>
        <v>0</v>
      </c>
      <c r="O32" s="54">
        <f t="shared" si="4"/>
        <v>0</v>
      </c>
      <c r="P32" s="1"/>
    </row>
    <row r="33" spans="2:16" ht="12.5">
      <c r="B33" s="7" t="str">
        <f t="shared" si="7"/>
        <v/>
      </c>
      <c r="C33" s="50">
        <f>IF(D11="","-",+C32+1)</f>
        <v>2033</v>
      </c>
      <c r="D33" s="55">
        <f>IF(F32+SUM(E$17:E32)=D$10,F32,D$10-SUM(E$17:E32))</f>
        <v>785887.08534126799</v>
      </c>
      <c r="E33" s="377">
        <f>IF(+I14&lt;F32,I14,D33)</f>
        <v>30421.74658536585</v>
      </c>
      <c r="F33" s="55">
        <f t="shared" si="25"/>
        <v>755465.33875590214</v>
      </c>
      <c r="G33" s="378">
        <f t="shared" si="26"/>
        <v>122760.1332704603</v>
      </c>
      <c r="H33" s="363">
        <f t="shared" si="27"/>
        <v>122760.1332704603</v>
      </c>
      <c r="I33" s="52">
        <f t="shared" si="0"/>
        <v>0</v>
      </c>
      <c r="J33" s="52"/>
      <c r="K33" s="129"/>
      <c r="L33" s="54">
        <f t="shared" si="2"/>
        <v>0</v>
      </c>
      <c r="M33" s="129"/>
      <c r="N33" s="54">
        <f t="shared" si="3"/>
        <v>0</v>
      </c>
      <c r="O33" s="54">
        <f t="shared" si="4"/>
        <v>0</v>
      </c>
      <c r="P33" s="1"/>
    </row>
    <row r="34" spans="2:16" ht="12.5">
      <c r="B34" s="7" t="str">
        <f t="shared" si="7"/>
        <v/>
      </c>
      <c r="C34" s="50">
        <f>IF(D11="","-",+C33+1)</f>
        <v>2034</v>
      </c>
      <c r="D34" s="55">
        <f>IF(F33+SUM(E$17:E33)=D$10,F33,D$10-SUM(E$17:E33))</f>
        <v>755465.33875590214</v>
      </c>
      <c r="E34" s="377">
        <f>IF(+I14&lt;F33,I14,D34)</f>
        <v>30421.74658536585</v>
      </c>
      <c r="F34" s="55">
        <f t="shared" si="25"/>
        <v>725043.59217053629</v>
      </c>
      <c r="G34" s="378">
        <f t="shared" si="26"/>
        <v>119115.15895320658</v>
      </c>
      <c r="H34" s="363">
        <f t="shared" si="27"/>
        <v>119115.15895320658</v>
      </c>
      <c r="I34" s="52">
        <f t="shared" si="0"/>
        <v>0</v>
      </c>
      <c r="J34" s="52"/>
      <c r="K34" s="129"/>
      <c r="L34" s="54">
        <f t="shared" si="2"/>
        <v>0</v>
      </c>
      <c r="M34" s="129"/>
      <c r="N34" s="54">
        <f t="shared" si="3"/>
        <v>0</v>
      </c>
      <c r="O34" s="54">
        <f t="shared" si="4"/>
        <v>0</v>
      </c>
      <c r="P34" s="1"/>
    </row>
    <row r="35" spans="2:16" ht="12.5">
      <c r="B35" s="7" t="str">
        <f t="shared" si="7"/>
        <v/>
      </c>
      <c r="C35" s="50">
        <f>IF(D11="","-",+C34+1)</f>
        <v>2035</v>
      </c>
      <c r="D35" s="55">
        <f>IF(F34+SUM(E$17:E34)=D$10,F34,D$10-SUM(E$17:E34))</f>
        <v>725043.59217053629</v>
      </c>
      <c r="E35" s="377">
        <f>IF(+I14&lt;F34,I14,D35)</f>
        <v>30421.74658536585</v>
      </c>
      <c r="F35" s="55">
        <f t="shared" si="25"/>
        <v>694621.84558517043</v>
      </c>
      <c r="G35" s="378">
        <f t="shared" si="26"/>
        <v>115470.18463595289</v>
      </c>
      <c r="H35" s="363">
        <f t="shared" si="27"/>
        <v>115470.18463595289</v>
      </c>
      <c r="I35" s="52">
        <f t="shared" si="0"/>
        <v>0</v>
      </c>
      <c r="J35" s="52"/>
      <c r="K35" s="129"/>
      <c r="L35" s="54">
        <f t="shared" si="2"/>
        <v>0</v>
      </c>
      <c r="M35" s="129"/>
      <c r="N35" s="54">
        <f t="shared" si="3"/>
        <v>0</v>
      </c>
      <c r="O35" s="54">
        <f t="shared" si="4"/>
        <v>0</v>
      </c>
      <c r="P35" s="1"/>
    </row>
    <row r="36" spans="2:16" ht="12.5">
      <c r="B36" s="7" t="str">
        <f t="shared" si="7"/>
        <v/>
      </c>
      <c r="C36" s="50">
        <f>IF(D11="","-",+C35+1)</f>
        <v>2036</v>
      </c>
      <c r="D36" s="55">
        <f>IF(F35+SUM(E$17:E35)=D$10,F35,D$10-SUM(E$17:E35))</f>
        <v>694621.84558517043</v>
      </c>
      <c r="E36" s="377">
        <f>IF(+I14&lt;F35,I14,D36)</f>
        <v>30421.74658536585</v>
      </c>
      <c r="F36" s="55">
        <f t="shared" si="25"/>
        <v>664200.09899980458</v>
      </c>
      <c r="G36" s="378">
        <f t="shared" si="26"/>
        <v>111825.21031869917</v>
      </c>
      <c r="H36" s="363">
        <f t="shared" si="27"/>
        <v>111825.21031869917</v>
      </c>
      <c r="I36" s="52">
        <f t="shared" si="0"/>
        <v>0</v>
      </c>
      <c r="J36" s="52"/>
      <c r="K36" s="129"/>
      <c r="L36" s="54">
        <f t="shared" si="2"/>
        <v>0</v>
      </c>
      <c r="M36" s="129"/>
      <c r="N36" s="54">
        <f t="shared" si="3"/>
        <v>0</v>
      </c>
      <c r="O36" s="54">
        <f t="shared" si="4"/>
        <v>0</v>
      </c>
      <c r="P36" s="1"/>
    </row>
    <row r="37" spans="2:16" ht="12.5">
      <c r="B37" s="7" t="str">
        <f t="shared" si="7"/>
        <v/>
      </c>
      <c r="C37" s="50">
        <f>IF(D11="","-",+C36+1)</f>
        <v>2037</v>
      </c>
      <c r="D37" s="55">
        <f>IF(F36+SUM(E$17:E36)=D$10,F36,D$10-SUM(E$17:E36))</f>
        <v>664200.09899980458</v>
      </c>
      <c r="E37" s="377">
        <f>IF(+I14&lt;F36,I14,D37)</f>
        <v>30421.74658536585</v>
      </c>
      <c r="F37" s="55">
        <f t="shared" si="25"/>
        <v>633778.35241443873</v>
      </c>
      <c r="G37" s="378">
        <f t="shared" si="26"/>
        <v>108180.23600144548</v>
      </c>
      <c r="H37" s="363">
        <f t="shared" si="27"/>
        <v>108180.23600144548</v>
      </c>
      <c r="I37" s="52">
        <f t="shared" si="0"/>
        <v>0</v>
      </c>
      <c r="J37" s="52"/>
      <c r="K37" s="129"/>
      <c r="L37" s="54">
        <f t="shared" si="2"/>
        <v>0</v>
      </c>
      <c r="M37" s="129"/>
      <c r="N37" s="54">
        <f t="shared" si="3"/>
        <v>0</v>
      </c>
      <c r="O37" s="54">
        <f t="shared" si="4"/>
        <v>0</v>
      </c>
      <c r="P37" s="1"/>
    </row>
    <row r="38" spans="2:16" ht="12.5">
      <c r="B38" s="7" t="str">
        <f t="shared" si="7"/>
        <v/>
      </c>
      <c r="C38" s="50">
        <f>IF(D11="","-",+C37+1)</f>
        <v>2038</v>
      </c>
      <c r="D38" s="55">
        <f>IF(F37+SUM(E$17:E37)=D$10,F37,D$10-SUM(E$17:E37))</f>
        <v>633778.35241443873</v>
      </c>
      <c r="E38" s="377">
        <f>IF(+I14&lt;F37,I14,D38)</f>
        <v>30421.74658536585</v>
      </c>
      <c r="F38" s="55">
        <f t="shared" si="25"/>
        <v>603356.60582907288</v>
      </c>
      <c r="G38" s="378">
        <f t="shared" si="26"/>
        <v>104535.26168419176</v>
      </c>
      <c r="H38" s="363">
        <f t="shared" si="27"/>
        <v>104535.26168419176</v>
      </c>
      <c r="I38" s="52">
        <f t="shared" si="0"/>
        <v>0</v>
      </c>
      <c r="J38" s="52"/>
      <c r="K38" s="129"/>
      <c r="L38" s="54">
        <f t="shared" si="2"/>
        <v>0</v>
      </c>
      <c r="M38" s="129"/>
      <c r="N38" s="54">
        <f t="shared" si="3"/>
        <v>0</v>
      </c>
      <c r="O38" s="54">
        <f t="shared" si="4"/>
        <v>0</v>
      </c>
      <c r="P38" s="1"/>
    </row>
    <row r="39" spans="2:16" ht="12.5">
      <c r="B39" s="7" t="str">
        <f t="shared" si="7"/>
        <v/>
      </c>
      <c r="C39" s="50">
        <f>IF(D11="","-",+C38+1)</f>
        <v>2039</v>
      </c>
      <c r="D39" s="55">
        <f>IF(F38+SUM(E$17:E38)=D$10,F38,D$10-SUM(E$17:E38))</f>
        <v>603356.60582907288</v>
      </c>
      <c r="E39" s="377">
        <f>IF(+I14&lt;F38,I14,D39)</f>
        <v>30421.74658536585</v>
      </c>
      <c r="F39" s="55">
        <f t="shared" si="25"/>
        <v>572934.85924370703</v>
      </c>
      <c r="G39" s="378">
        <f t="shared" si="26"/>
        <v>100890.28736693806</v>
      </c>
      <c r="H39" s="363">
        <f t="shared" si="27"/>
        <v>100890.28736693806</v>
      </c>
      <c r="I39" s="52">
        <f t="shared" si="0"/>
        <v>0</v>
      </c>
      <c r="J39" s="52"/>
      <c r="K39" s="129"/>
      <c r="L39" s="54">
        <f t="shared" si="2"/>
        <v>0</v>
      </c>
      <c r="M39" s="129"/>
      <c r="N39" s="54">
        <f t="shared" si="3"/>
        <v>0</v>
      </c>
      <c r="O39" s="54">
        <f t="shared" si="4"/>
        <v>0</v>
      </c>
      <c r="P39" s="1"/>
    </row>
    <row r="40" spans="2:16" ht="12.5">
      <c r="B40" s="7" t="str">
        <f t="shared" si="7"/>
        <v/>
      </c>
      <c r="C40" s="50">
        <f>IF(D11="","-",+C39+1)</f>
        <v>2040</v>
      </c>
      <c r="D40" s="55">
        <f>IF(F39+SUM(E$17:E39)=D$10,F39,D$10-SUM(E$17:E39))</f>
        <v>572934.85924370703</v>
      </c>
      <c r="E40" s="377">
        <f>IF(+I14&lt;F39,I14,D40)</f>
        <v>30421.74658536585</v>
      </c>
      <c r="F40" s="55">
        <f t="shared" si="25"/>
        <v>542513.11265834118</v>
      </c>
      <c r="G40" s="378">
        <f t="shared" si="26"/>
        <v>97245.313049684351</v>
      </c>
      <c r="H40" s="363">
        <f t="shared" si="27"/>
        <v>97245.313049684351</v>
      </c>
      <c r="I40" s="52">
        <f t="shared" si="0"/>
        <v>0</v>
      </c>
      <c r="J40" s="52"/>
      <c r="K40" s="129"/>
      <c r="L40" s="54">
        <f t="shared" si="2"/>
        <v>0</v>
      </c>
      <c r="M40" s="129"/>
      <c r="N40" s="54">
        <f t="shared" si="3"/>
        <v>0</v>
      </c>
      <c r="O40" s="54">
        <f t="shared" si="4"/>
        <v>0</v>
      </c>
      <c r="P40" s="1"/>
    </row>
    <row r="41" spans="2:16" ht="12.5">
      <c r="B41" s="7" t="str">
        <f t="shared" si="7"/>
        <v/>
      </c>
      <c r="C41" s="50">
        <f>IF(D11="","-",+C40+1)</f>
        <v>2041</v>
      </c>
      <c r="D41" s="55">
        <f>IF(F40+SUM(E$17:E40)=D$10,F40,D$10-SUM(E$17:E40))</f>
        <v>542513.11265834118</v>
      </c>
      <c r="E41" s="377">
        <f>IF(+I14&lt;F40,I14,D41)</f>
        <v>30421.74658536585</v>
      </c>
      <c r="F41" s="55">
        <f t="shared" si="25"/>
        <v>512091.36607297533</v>
      </c>
      <c r="G41" s="378">
        <f t="shared" si="26"/>
        <v>93600.338732430653</v>
      </c>
      <c r="H41" s="363">
        <f t="shared" si="27"/>
        <v>93600.338732430653</v>
      </c>
      <c r="I41" s="52">
        <f t="shared" si="0"/>
        <v>0</v>
      </c>
      <c r="J41" s="52"/>
      <c r="K41" s="129"/>
      <c r="L41" s="54">
        <f t="shared" si="2"/>
        <v>0</v>
      </c>
      <c r="M41" s="129"/>
      <c r="N41" s="54">
        <f t="shared" si="3"/>
        <v>0</v>
      </c>
      <c r="O41" s="54">
        <f t="shared" si="4"/>
        <v>0</v>
      </c>
      <c r="P41" s="1"/>
    </row>
    <row r="42" spans="2:16" ht="12.5">
      <c r="B42" s="7" t="str">
        <f t="shared" si="7"/>
        <v/>
      </c>
      <c r="C42" s="50">
        <f>IF(D11="","-",+C41+1)</f>
        <v>2042</v>
      </c>
      <c r="D42" s="55">
        <f>IF(F41+SUM(E$17:E41)=D$10,F41,D$10-SUM(E$17:E41))</f>
        <v>512091.36607297533</v>
      </c>
      <c r="E42" s="377">
        <f>IF(+I14&lt;F41,I14,D42)</f>
        <v>30421.74658536585</v>
      </c>
      <c r="F42" s="55">
        <f t="shared" si="25"/>
        <v>481669.61948760948</v>
      </c>
      <c r="G42" s="378">
        <f t="shared" si="26"/>
        <v>89955.36441517694</v>
      </c>
      <c r="H42" s="363">
        <f t="shared" si="27"/>
        <v>89955.36441517694</v>
      </c>
      <c r="I42" s="52">
        <f t="shared" si="0"/>
        <v>0</v>
      </c>
      <c r="J42" s="52"/>
      <c r="K42" s="129"/>
      <c r="L42" s="54">
        <f t="shared" si="2"/>
        <v>0</v>
      </c>
      <c r="M42" s="129"/>
      <c r="N42" s="54">
        <f t="shared" si="3"/>
        <v>0</v>
      </c>
      <c r="O42" s="54">
        <f t="shared" si="4"/>
        <v>0</v>
      </c>
      <c r="P42" s="1"/>
    </row>
    <row r="43" spans="2:16" ht="12.5">
      <c r="B43" s="7" t="str">
        <f t="shared" si="7"/>
        <v/>
      </c>
      <c r="C43" s="50">
        <f>IF(D11="","-",+C42+1)</f>
        <v>2043</v>
      </c>
      <c r="D43" s="55">
        <f>IF(F42+SUM(E$17:E42)=D$10,F42,D$10-SUM(E$17:E42))</f>
        <v>481669.61948760948</v>
      </c>
      <c r="E43" s="377">
        <f>IF(+I14&lt;F42,I14,D43)</f>
        <v>30421.74658536585</v>
      </c>
      <c r="F43" s="55">
        <f t="shared" si="25"/>
        <v>451247.87290224363</v>
      </c>
      <c r="G43" s="378">
        <f t="shared" si="26"/>
        <v>86310.390097923228</v>
      </c>
      <c r="H43" s="363">
        <f t="shared" si="27"/>
        <v>86310.390097923228</v>
      </c>
      <c r="I43" s="52">
        <f t="shared" si="0"/>
        <v>0</v>
      </c>
      <c r="J43" s="52"/>
      <c r="K43" s="129"/>
      <c r="L43" s="54">
        <f t="shared" si="2"/>
        <v>0</v>
      </c>
      <c r="M43" s="129"/>
      <c r="N43" s="54">
        <f t="shared" si="3"/>
        <v>0</v>
      </c>
      <c r="O43" s="54">
        <f t="shared" si="4"/>
        <v>0</v>
      </c>
      <c r="P43" s="1"/>
    </row>
    <row r="44" spans="2:16" ht="12.5">
      <c r="B44" s="7" t="str">
        <f t="shared" si="7"/>
        <v/>
      </c>
      <c r="C44" s="50">
        <f>IF(D11="","-",+C43+1)</f>
        <v>2044</v>
      </c>
      <c r="D44" s="55">
        <f>IF(F43+SUM(E$17:E43)=D$10,F43,D$10-SUM(E$17:E43))</f>
        <v>451247.87290224363</v>
      </c>
      <c r="E44" s="377">
        <f>IF(+I14&lt;F43,I14,D44)</f>
        <v>30421.74658536585</v>
      </c>
      <c r="F44" s="55">
        <f t="shared" si="25"/>
        <v>420826.12631687778</v>
      </c>
      <c r="G44" s="378">
        <f t="shared" si="26"/>
        <v>82665.415780669529</v>
      </c>
      <c r="H44" s="363">
        <f t="shared" si="27"/>
        <v>82665.415780669529</v>
      </c>
      <c r="I44" s="52">
        <f t="shared" si="0"/>
        <v>0</v>
      </c>
      <c r="J44" s="52"/>
      <c r="K44" s="129"/>
      <c r="L44" s="54">
        <f t="shared" si="2"/>
        <v>0</v>
      </c>
      <c r="M44" s="129"/>
      <c r="N44" s="54">
        <f t="shared" si="3"/>
        <v>0</v>
      </c>
      <c r="O44" s="54">
        <f t="shared" si="4"/>
        <v>0</v>
      </c>
      <c r="P44" s="1"/>
    </row>
    <row r="45" spans="2:16" ht="12.5">
      <c r="B45" s="7" t="str">
        <f t="shared" si="7"/>
        <v/>
      </c>
      <c r="C45" s="50">
        <f>IF(D11="","-",+C44+1)</f>
        <v>2045</v>
      </c>
      <c r="D45" s="55">
        <f>IF(F44+SUM(E$17:E44)=D$10,F44,D$10-SUM(E$17:E44))</f>
        <v>420826.12631687778</v>
      </c>
      <c r="E45" s="377">
        <f>IF(+I14&lt;F44,I14,D45)</f>
        <v>30421.74658536585</v>
      </c>
      <c r="F45" s="55">
        <f t="shared" si="25"/>
        <v>390404.37973151193</v>
      </c>
      <c r="G45" s="378">
        <f t="shared" si="26"/>
        <v>79020.441463415831</v>
      </c>
      <c r="H45" s="363">
        <f t="shared" si="27"/>
        <v>79020.441463415831</v>
      </c>
      <c r="I45" s="52">
        <f t="shared" si="0"/>
        <v>0</v>
      </c>
      <c r="J45" s="52"/>
      <c r="K45" s="129"/>
      <c r="L45" s="54">
        <f t="shared" si="2"/>
        <v>0</v>
      </c>
      <c r="M45" s="129"/>
      <c r="N45" s="54">
        <f t="shared" si="3"/>
        <v>0</v>
      </c>
      <c r="O45" s="54">
        <f t="shared" si="4"/>
        <v>0</v>
      </c>
      <c r="P45" s="1"/>
    </row>
    <row r="46" spans="2:16" ht="12.5">
      <c r="B46" s="7" t="str">
        <f t="shared" si="7"/>
        <v/>
      </c>
      <c r="C46" s="50">
        <f>IF(D11="","-",+C45+1)</f>
        <v>2046</v>
      </c>
      <c r="D46" s="55">
        <f>IF(F45+SUM(E$17:E45)=D$10,F45,D$10-SUM(E$17:E45))</f>
        <v>390404.37973151193</v>
      </c>
      <c r="E46" s="377">
        <f>IF(+I14&lt;F45,I14,D46)</f>
        <v>30421.74658536585</v>
      </c>
      <c r="F46" s="55">
        <f t="shared" si="25"/>
        <v>359982.63314614608</v>
      </c>
      <c r="G46" s="378">
        <f t="shared" si="26"/>
        <v>75375.467146162118</v>
      </c>
      <c r="H46" s="363">
        <f t="shared" si="27"/>
        <v>75375.467146162118</v>
      </c>
      <c r="I46" s="52">
        <f t="shared" si="0"/>
        <v>0</v>
      </c>
      <c r="J46" s="52"/>
      <c r="K46" s="129"/>
      <c r="L46" s="54">
        <f t="shared" si="2"/>
        <v>0</v>
      </c>
      <c r="M46" s="129"/>
      <c r="N46" s="54">
        <f t="shared" si="3"/>
        <v>0</v>
      </c>
      <c r="O46" s="54">
        <f t="shared" si="4"/>
        <v>0</v>
      </c>
      <c r="P46" s="1"/>
    </row>
    <row r="47" spans="2:16" ht="12.5">
      <c r="B47" s="7" t="str">
        <f t="shared" si="7"/>
        <v/>
      </c>
      <c r="C47" s="50">
        <f>IF(D11="","-",+C46+1)</f>
        <v>2047</v>
      </c>
      <c r="D47" s="55">
        <f>IF(F46+SUM(E$17:E46)=D$10,F46,D$10-SUM(E$17:E46))</f>
        <v>359982.63314614608</v>
      </c>
      <c r="E47" s="377">
        <f>IF(+I14&lt;F46,I14,D47)</f>
        <v>30421.74658536585</v>
      </c>
      <c r="F47" s="55">
        <f t="shared" si="25"/>
        <v>329560.88656078023</v>
      </c>
      <c r="G47" s="378">
        <f t="shared" si="26"/>
        <v>71730.492828908405</v>
      </c>
      <c r="H47" s="363">
        <f t="shared" si="27"/>
        <v>71730.492828908405</v>
      </c>
      <c r="I47" s="52">
        <f t="shared" si="0"/>
        <v>0</v>
      </c>
      <c r="J47" s="52"/>
      <c r="K47" s="129"/>
      <c r="L47" s="54">
        <f t="shared" si="2"/>
        <v>0</v>
      </c>
      <c r="M47" s="129"/>
      <c r="N47" s="54">
        <f t="shared" si="3"/>
        <v>0</v>
      </c>
      <c r="O47" s="54">
        <f t="shared" si="4"/>
        <v>0</v>
      </c>
      <c r="P47" s="1"/>
    </row>
    <row r="48" spans="2:16" ht="12.5">
      <c r="B48" s="7" t="str">
        <f t="shared" si="7"/>
        <v/>
      </c>
      <c r="C48" s="50">
        <f>IF(D11="","-",+C47+1)</f>
        <v>2048</v>
      </c>
      <c r="D48" s="55">
        <f>IF(F47+SUM(E$17:E47)=D$10,F47,D$10-SUM(E$17:E47))</f>
        <v>329560.88656078023</v>
      </c>
      <c r="E48" s="377">
        <f>IF(+I14&lt;F47,I14,D48)</f>
        <v>30421.74658536585</v>
      </c>
      <c r="F48" s="55">
        <f t="shared" si="25"/>
        <v>299139.13997541438</v>
      </c>
      <c r="G48" s="378">
        <f t="shared" si="26"/>
        <v>68085.518511654707</v>
      </c>
      <c r="H48" s="363">
        <f t="shared" si="27"/>
        <v>68085.518511654707</v>
      </c>
      <c r="I48" s="52">
        <f t="shared" si="0"/>
        <v>0</v>
      </c>
      <c r="J48" s="52"/>
      <c r="K48" s="129"/>
      <c r="L48" s="54">
        <f t="shared" si="2"/>
        <v>0</v>
      </c>
      <c r="M48" s="129"/>
      <c r="N48" s="54">
        <f t="shared" si="3"/>
        <v>0</v>
      </c>
      <c r="O48" s="54">
        <f t="shared" si="4"/>
        <v>0</v>
      </c>
      <c r="P48" s="1"/>
    </row>
    <row r="49" spans="2:16" ht="12.5">
      <c r="B49" s="7" t="str">
        <f t="shared" si="7"/>
        <v/>
      </c>
      <c r="C49" s="50">
        <f>IF(D11="","-",+C48+1)</f>
        <v>2049</v>
      </c>
      <c r="D49" s="55">
        <f>IF(F48+SUM(E$17:E48)=D$10,F48,D$10-SUM(E$17:E48))</f>
        <v>299139.13997541438</v>
      </c>
      <c r="E49" s="377">
        <f>IF(+I14&lt;F48,I14,D49)</f>
        <v>30421.74658536585</v>
      </c>
      <c r="F49" s="55">
        <f t="shared" si="25"/>
        <v>268717.39339004853</v>
      </c>
      <c r="G49" s="378">
        <f t="shared" ref="G49:G72" si="28">+I$12*((D49+F49)/2)+E49</f>
        <v>64440.544194401002</v>
      </c>
      <c r="H49" s="363">
        <f t="shared" ref="H49:H72" si="29">+I$13*((D49+F49)/2)+E49</f>
        <v>64440.544194401002</v>
      </c>
      <c r="I49" s="52">
        <f t="shared" si="0"/>
        <v>0</v>
      </c>
      <c r="J49" s="52"/>
      <c r="K49" s="129"/>
      <c r="L49" s="54">
        <f t="shared" si="2"/>
        <v>0</v>
      </c>
      <c r="M49" s="129"/>
      <c r="N49" s="54">
        <f t="shared" si="3"/>
        <v>0</v>
      </c>
      <c r="O49" s="54">
        <f t="shared" si="4"/>
        <v>0</v>
      </c>
      <c r="P49" s="1"/>
    </row>
    <row r="50" spans="2:16" ht="12.5">
      <c r="B50" s="7" t="str">
        <f t="shared" si="7"/>
        <v/>
      </c>
      <c r="C50" s="50">
        <f>IF(D11="","-",+C49+1)</f>
        <v>2050</v>
      </c>
      <c r="D50" s="55">
        <f>IF(F49+SUM(E$17:E49)=D$10,F49,D$10-SUM(E$17:E49))</f>
        <v>268717.39339004853</v>
      </c>
      <c r="E50" s="377">
        <f>IF(+I14&lt;F49,I14,D50)</f>
        <v>30421.74658536585</v>
      </c>
      <c r="F50" s="55">
        <f t="shared" si="25"/>
        <v>238295.64680468268</v>
      </c>
      <c r="G50" s="378">
        <f t="shared" si="28"/>
        <v>60795.569877147296</v>
      </c>
      <c r="H50" s="363">
        <f t="shared" si="29"/>
        <v>60795.569877147296</v>
      </c>
      <c r="I50" s="52">
        <f t="shared" si="0"/>
        <v>0</v>
      </c>
      <c r="J50" s="52"/>
      <c r="K50" s="129"/>
      <c r="L50" s="54">
        <f t="shared" si="2"/>
        <v>0</v>
      </c>
      <c r="M50" s="129"/>
      <c r="N50" s="54">
        <f t="shared" si="3"/>
        <v>0</v>
      </c>
      <c r="O50" s="54">
        <f t="shared" si="4"/>
        <v>0</v>
      </c>
      <c r="P50" s="1"/>
    </row>
    <row r="51" spans="2:16" ht="12.5">
      <c r="B51" s="7" t="str">
        <f t="shared" si="7"/>
        <v/>
      </c>
      <c r="C51" s="50">
        <f>IF(D11="","-",+C50+1)</f>
        <v>2051</v>
      </c>
      <c r="D51" s="55">
        <f>IF(F50+SUM(E$17:E50)=D$10,F50,D$10-SUM(E$17:E50))</f>
        <v>238295.64680468268</v>
      </c>
      <c r="E51" s="377">
        <f>IF(+I14&lt;F50,I14,D51)</f>
        <v>30421.74658536585</v>
      </c>
      <c r="F51" s="55">
        <f t="shared" si="25"/>
        <v>207873.90021931683</v>
      </c>
      <c r="G51" s="378">
        <f t="shared" si="28"/>
        <v>57150.595559893591</v>
      </c>
      <c r="H51" s="363">
        <f t="shared" si="29"/>
        <v>57150.595559893591</v>
      </c>
      <c r="I51" s="52">
        <f t="shared" si="0"/>
        <v>0</v>
      </c>
      <c r="J51" s="52"/>
      <c r="K51" s="129"/>
      <c r="L51" s="54">
        <f t="shared" si="2"/>
        <v>0</v>
      </c>
      <c r="M51" s="129"/>
      <c r="N51" s="54">
        <f t="shared" si="3"/>
        <v>0</v>
      </c>
      <c r="O51" s="54">
        <f t="shared" si="4"/>
        <v>0</v>
      </c>
      <c r="P51" s="1"/>
    </row>
    <row r="52" spans="2:16" ht="12.5">
      <c r="B52" s="7" t="str">
        <f t="shared" si="7"/>
        <v/>
      </c>
      <c r="C52" s="50">
        <f>IF(D11="","-",+C51+1)</f>
        <v>2052</v>
      </c>
      <c r="D52" s="55">
        <f>IF(F51+SUM(E$17:E51)=D$10,F51,D$10-SUM(E$17:E51))</f>
        <v>207873.90021931683</v>
      </c>
      <c r="E52" s="377">
        <f>IF(+I14&lt;F51,I14,D52)</f>
        <v>30421.74658536585</v>
      </c>
      <c r="F52" s="55">
        <f t="shared" si="25"/>
        <v>177452.15363395098</v>
      </c>
      <c r="G52" s="378">
        <f t="shared" si="28"/>
        <v>53505.621242639885</v>
      </c>
      <c r="H52" s="363">
        <f t="shared" si="29"/>
        <v>53505.621242639885</v>
      </c>
      <c r="I52" s="52">
        <f t="shared" si="0"/>
        <v>0</v>
      </c>
      <c r="J52" s="52"/>
      <c r="K52" s="129"/>
      <c r="L52" s="54">
        <f t="shared" si="2"/>
        <v>0</v>
      </c>
      <c r="M52" s="129"/>
      <c r="N52" s="54">
        <f t="shared" si="3"/>
        <v>0</v>
      </c>
      <c r="O52" s="54">
        <f t="shared" si="4"/>
        <v>0</v>
      </c>
      <c r="P52" s="1"/>
    </row>
    <row r="53" spans="2:16" ht="12.5">
      <c r="B53" s="7" t="str">
        <f t="shared" si="7"/>
        <v/>
      </c>
      <c r="C53" s="50">
        <f>IF(D11="","-",+C52+1)</f>
        <v>2053</v>
      </c>
      <c r="D53" s="55">
        <f>IF(F52+SUM(E$17:E52)=D$10,F52,D$10-SUM(E$17:E52))</f>
        <v>177452.15363395098</v>
      </c>
      <c r="E53" s="377">
        <f>IF(+I14&lt;F52,I14,D53)</f>
        <v>30421.74658536585</v>
      </c>
      <c r="F53" s="55">
        <f t="shared" si="25"/>
        <v>147030.40704858513</v>
      </c>
      <c r="G53" s="378">
        <f t="shared" si="28"/>
        <v>49860.64692538618</v>
      </c>
      <c r="H53" s="363">
        <f t="shared" si="29"/>
        <v>49860.64692538618</v>
      </c>
      <c r="I53" s="52">
        <f t="shared" si="0"/>
        <v>0</v>
      </c>
      <c r="J53" s="52"/>
      <c r="K53" s="129"/>
      <c r="L53" s="54">
        <f t="shared" si="2"/>
        <v>0</v>
      </c>
      <c r="M53" s="129"/>
      <c r="N53" s="54">
        <f t="shared" si="3"/>
        <v>0</v>
      </c>
      <c r="O53" s="54">
        <f t="shared" si="4"/>
        <v>0</v>
      </c>
      <c r="P53" s="1"/>
    </row>
    <row r="54" spans="2:16" ht="12.5">
      <c r="B54" s="7" t="str">
        <f t="shared" si="7"/>
        <v/>
      </c>
      <c r="C54" s="50">
        <f>IF(D11="","-",+C53+1)</f>
        <v>2054</v>
      </c>
      <c r="D54" s="55">
        <f>IF(F53+SUM(E$17:E53)=D$10,F53,D$10-SUM(E$17:E53))</f>
        <v>147030.40704858513</v>
      </c>
      <c r="E54" s="377">
        <f>IF(+I14&lt;F53,I14,D54)</f>
        <v>30421.74658536585</v>
      </c>
      <c r="F54" s="55">
        <f t="shared" si="25"/>
        <v>116608.66046321928</v>
      </c>
      <c r="G54" s="378">
        <f t="shared" si="28"/>
        <v>46215.672608132474</v>
      </c>
      <c r="H54" s="363">
        <f t="shared" si="29"/>
        <v>46215.672608132474</v>
      </c>
      <c r="I54" s="52">
        <f t="shared" si="0"/>
        <v>0</v>
      </c>
      <c r="J54" s="52"/>
      <c r="K54" s="129"/>
      <c r="L54" s="54">
        <f t="shared" si="2"/>
        <v>0</v>
      </c>
      <c r="M54" s="129"/>
      <c r="N54" s="54">
        <f t="shared" si="3"/>
        <v>0</v>
      </c>
      <c r="O54" s="54">
        <f t="shared" si="4"/>
        <v>0</v>
      </c>
      <c r="P54" s="1"/>
    </row>
    <row r="55" spans="2:16" ht="12.5">
      <c r="B55" s="7" t="str">
        <f t="shared" si="7"/>
        <v/>
      </c>
      <c r="C55" s="50">
        <f>IF(D11="","-",+C54+1)</f>
        <v>2055</v>
      </c>
      <c r="D55" s="55">
        <f>IF(F54+SUM(E$17:E54)=D$10,F54,D$10-SUM(E$17:E54))</f>
        <v>116608.66046321928</v>
      </c>
      <c r="E55" s="377">
        <f>IF(+I14&lt;F54,I14,D55)</f>
        <v>30421.74658536585</v>
      </c>
      <c r="F55" s="55">
        <f t="shared" si="25"/>
        <v>86186.913877853425</v>
      </c>
      <c r="G55" s="378">
        <f t="shared" si="28"/>
        <v>42570.698290878769</v>
      </c>
      <c r="H55" s="363">
        <f t="shared" si="29"/>
        <v>42570.698290878769</v>
      </c>
      <c r="I55" s="52">
        <f t="shared" si="0"/>
        <v>0</v>
      </c>
      <c r="J55" s="52"/>
      <c r="K55" s="129"/>
      <c r="L55" s="54">
        <f t="shared" si="2"/>
        <v>0</v>
      </c>
      <c r="M55" s="129"/>
      <c r="N55" s="54">
        <f t="shared" si="3"/>
        <v>0</v>
      </c>
      <c r="O55" s="54">
        <f t="shared" si="4"/>
        <v>0</v>
      </c>
      <c r="P55" s="1"/>
    </row>
    <row r="56" spans="2:16" ht="12.5">
      <c r="B56" s="7" t="str">
        <f t="shared" si="7"/>
        <v/>
      </c>
      <c r="C56" s="50">
        <f>IF(D11="","-",+C55+1)</f>
        <v>2056</v>
      </c>
      <c r="D56" s="55">
        <f>IF(F55+SUM(E$17:E55)=D$10,F55,D$10-SUM(E$17:E55))</f>
        <v>86186.913877853425</v>
      </c>
      <c r="E56" s="377">
        <f>IF(+I14&lt;F55,I14,D56)</f>
        <v>30421.74658536585</v>
      </c>
      <c r="F56" s="55">
        <f t="shared" si="25"/>
        <v>55765.167292487575</v>
      </c>
      <c r="G56" s="378">
        <f t="shared" si="28"/>
        <v>38925.723973625063</v>
      </c>
      <c r="H56" s="363">
        <f t="shared" si="29"/>
        <v>38925.723973625063</v>
      </c>
      <c r="I56" s="52">
        <f t="shared" si="0"/>
        <v>0</v>
      </c>
      <c r="J56" s="52"/>
      <c r="K56" s="129"/>
      <c r="L56" s="54">
        <f t="shared" si="2"/>
        <v>0</v>
      </c>
      <c r="M56" s="129"/>
      <c r="N56" s="54">
        <f t="shared" si="3"/>
        <v>0</v>
      </c>
      <c r="O56" s="54">
        <f t="shared" si="4"/>
        <v>0</v>
      </c>
      <c r="P56" s="1"/>
    </row>
    <row r="57" spans="2:16" ht="12.5">
      <c r="B57" s="7" t="str">
        <f t="shared" si="7"/>
        <v/>
      </c>
      <c r="C57" s="50">
        <f>IF(D11="","-",+C56+1)</f>
        <v>2057</v>
      </c>
      <c r="D57" s="55">
        <f>IF(F56+SUM(E$17:E56)=D$10,F56,D$10-SUM(E$17:E56))</f>
        <v>55765.167292487575</v>
      </c>
      <c r="E57" s="377">
        <f>IF(+I14&lt;F56,I14,D57)</f>
        <v>30421.74658536585</v>
      </c>
      <c r="F57" s="55">
        <f t="shared" si="25"/>
        <v>25343.420707121724</v>
      </c>
      <c r="G57" s="378">
        <f t="shared" si="28"/>
        <v>35280.749656371358</v>
      </c>
      <c r="H57" s="363">
        <f t="shared" si="29"/>
        <v>35280.749656371358</v>
      </c>
      <c r="I57" s="52">
        <f t="shared" si="0"/>
        <v>0</v>
      </c>
      <c r="J57" s="52"/>
      <c r="K57" s="129"/>
      <c r="L57" s="54">
        <f t="shared" si="2"/>
        <v>0</v>
      </c>
      <c r="M57" s="129"/>
      <c r="N57" s="54">
        <f t="shared" si="3"/>
        <v>0</v>
      </c>
      <c r="O57" s="54">
        <f t="shared" si="4"/>
        <v>0</v>
      </c>
      <c r="P57" s="1"/>
    </row>
    <row r="58" spans="2:16" ht="12.5">
      <c r="B58" s="7" t="str">
        <f t="shared" si="7"/>
        <v/>
      </c>
      <c r="C58" s="50">
        <f>IF(D11="","-",+C57+1)</f>
        <v>2058</v>
      </c>
      <c r="D58" s="55">
        <f>IF(F57+SUM(E$17:E57)=D$10,F57,D$10-SUM(E$17:E57))</f>
        <v>25343.420707121724</v>
      </c>
      <c r="E58" s="377">
        <f>IF(+I14&lt;F57,I14,D58)</f>
        <v>25343.420707121724</v>
      </c>
      <c r="F58" s="55">
        <f t="shared" si="25"/>
        <v>0</v>
      </c>
      <c r="G58" s="378">
        <f t="shared" si="28"/>
        <v>26861.678663311053</v>
      </c>
      <c r="H58" s="363">
        <f t="shared" si="29"/>
        <v>26861.678663311053</v>
      </c>
      <c r="I58" s="52">
        <f t="shared" si="0"/>
        <v>0</v>
      </c>
      <c r="J58" s="52"/>
      <c r="K58" s="129"/>
      <c r="L58" s="54">
        <f t="shared" si="2"/>
        <v>0</v>
      </c>
      <c r="M58" s="129"/>
      <c r="N58" s="54">
        <f t="shared" si="3"/>
        <v>0</v>
      </c>
      <c r="O58" s="54">
        <f t="shared" si="4"/>
        <v>0</v>
      </c>
      <c r="P58" s="1"/>
    </row>
    <row r="59" spans="2:16" ht="12.5">
      <c r="B59" s="7" t="str">
        <f t="shared" si="7"/>
        <v/>
      </c>
      <c r="C59" s="50">
        <f>IF(D11="","-",+C58+1)</f>
        <v>2059</v>
      </c>
      <c r="D59" s="55">
        <f>IF(F58+SUM(E$17:E58)=D$10,F58,D$10-SUM(E$17:E58))</f>
        <v>0</v>
      </c>
      <c r="E59" s="377">
        <f>IF(+I14&lt;F58,I14,D59)</f>
        <v>0</v>
      </c>
      <c r="F59" s="55">
        <f t="shared" si="25"/>
        <v>0</v>
      </c>
      <c r="G59" s="378">
        <f t="shared" si="28"/>
        <v>0</v>
      </c>
      <c r="H59" s="363">
        <f t="shared" si="29"/>
        <v>0</v>
      </c>
      <c r="I59" s="52">
        <f t="shared" si="0"/>
        <v>0</v>
      </c>
      <c r="J59" s="52"/>
      <c r="K59" s="129"/>
      <c r="L59" s="54">
        <f t="shared" si="2"/>
        <v>0</v>
      </c>
      <c r="M59" s="129"/>
      <c r="N59" s="54">
        <f t="shared" si="3"/>
        <v>0</v>
      </c>
      <c r="O59" s="54">
        <f t="shared" si="4"/>
        <v>0</v>
      </c>
      <c r="P59" s="1"/>
    </row>
    <row r="60" spans="2:16" ht="12.5">
      <c r="B60" s="7" t="str">
        <f t="shared" si="7"/>
        <v/>
      </c>
      <c r="C60" s="50">
        <f>IF(D11="","-",+C59+1)</f>
        <v>2060</v>
      </c>
      <c r="D60" s="55">
        <f>IF(F59+SUM(E$17:E59)=D$10,F59,D$10-SUM(E$17:E59))</f>
        <v>0</v>
      </c>
      <c r="E60" s="377">
        <f>IF(+I14&lt;F59,I14,D60)</f>
        <v>0</v>
      </c>
      <c r="F60" s="55">
        <f t="shared" si="25"/>
        <v>0</v>
      </c>
      <c r="G60" s="378">
        <f t="shared" si="28"/>
        <v>0</v>
      </c>
      <c r="H60" s="363">
        <f t="shared" si="29"/>
        <v>0</v>
      </c>
      <c r="I60" s="52">
        <f t="shared" si="0"/>
        <v>0</v>
      </c>
      <c r="J60" s="52"/>
      <c r="K60" s="129"/>
      <c r="L60" s="54">
        <f t="shared" si="2"/>
        <v>0</v>
      </c>
      <c r="M60" s="129"/>
      <c r="N60" s="54">
        <f t="shared" si="3"/>
        <v>0</v>
      </c>
      <c r="O60" s="54">
        <f t="shared" si="4"/>
        <v>0</v>
      </c>
      <c r="P60" s="1"/>
    </row>
    <row r="61" spans="2:16" ht="12.5">
      <c r="B61" s="7" t="str">
        <f t="shared" si="7"/>
        <v/>
      </c>
      <c r="C61" s="50">
        <f>IF(D11="","-",+C60+1)</f>
        <v>2061</v>
      </c>
      <c r="D61" s="55">
        <f>IF(F60+SUM(E$17:E60)=D$10,F60,D$10-SUM(E$17:E60))</f>
        <v>0</v>
      </c>
      <c r="E61" s="377">
        <f>IF(+I14&lt;F60,I14,D61)</f>
        <v>0</v>
      </c>
      <c r="F61" s="55">
        <f t="shared" si="25"/>
        <v>0</v>
      </c>
      <c r="G61" s="379">
        <f t="shared" si="28"/>
        <v>0</v>
      </c>
      <c r="H61" s="363">
        <f t="shared" si="29"/>
        <v>0</v>
      </c>
      <c r="I61" s="52">
        <f t="shared" si="0"/>
        <v>0</v>
      </c>
      <c r="J61" s="52"/>
      <c r="K61" s="129"/>
      <c r="L61" s="54">
        <f t="shared" si="2"/>
        <v>0</v>
      </c>
      <c r="M61" s="129"/>
      <c r="N61" s="54">
        <f t="shared" si="3"/>
        <v>0</v>
      </c>
      <c r="O61" s="54">
        <f t="shared" si="4"/>
        <v>0</v>
      </c>
      <c r="P61" s="1"/>
    </row>
    <row r="62" spans="2:16" ht="12.5">
      <c r="B62" s="7" t="str">
        <f t="shared" si="7"/>
        <v/>
      </c>
      <c r="C62" s="50">
        <f>IF(D11="","-",+C61+1)</f>
        <v>2062</v>
      </c>
      <c r="D62" s="55">
        <f>IF(F61+SUM(E$17:E61)=D$10,F61,D$10-SUM(E$17:E61))</f>
        <v>0</v>
      </c>
      <c r="E62" s="377">
        <f>IF(+I14&lt;F61,I14,D62)</f>
        <v>0</v>
      </c>
      <c r="F62" s="55">
        <f t="shared" si="25"/>
        <v>0</v>
      </c>
      <c r="G62" s="379">
        <f t="shared" si="28"/>
        <v>0</v>
      </c>
      <c r="H62" s="363">
        <f t="shared" si="29"/>
        <v>0</v>
      </c>
      <c r="I62" s="52">
        <f t="shared" si="0"/>
        <v>0</v>
      </c>
      <c r="J62" s="52"/>
      <c r="K62" s="129"/>
      <c r="L62" s="54">
        <f t="shared" si="2"/>
        <v>0</v>
      </c>
      <c r="M62" s="129"/>
      <c r="N62" s="54">
        <f t="shared" si="3"/>
        <v>0</v>
      </c>
      <c r="O62" s="54">
        <f t="shared" si="4"/>
        <v>0</v>
      </c>
      <c r="P62" s="1"/>
    </row>
    <row r="63" spans="2:16" ht="12.5">
      <c r="B63" s="7" t="str">
        <f t="shared" si="7"/>
        <v/>
      </c>
      <c r="C63" s="50">
        <f>IF(D11="","-",+C62+1)</f>
        <v>2063</v>
      </c>
      <c r="D63" s="55">
        <f>IF(F62+SUM(E$17:E62)=D$10,F62,D$10-SUM(E$17:E62))</f>
        <v>0</v>
      </c>
      <c r="E63" s="377">
        <f>IF(+I14&lt;F62,I14,D63)</f>
        <v>0</v>
      </c>
      <c r="F63" s="55">
        <f t="shared" si="25"/>
        <v>0</v>
      </c>
      <c r="G63" s="379">
        <f t="shared" si="28"/>
        <v>0</v>
      </c>
      <c r="H63" s="363">
        <f t="shared" si="29"/>
        <v>0</v>
      </c>
      <c r="I63" s="52">
        <f t="shared" si="0"/>
        <v>0</v>
      </c>
      <c r="J63" s="52"/>
      <c r="K63" s="129"/>
      <c r="L63" s="54">
        <f t="shared" si="2"/>
        <v>0</v>
      </c>
      <c r="M63" s="129"/>
      <c r="N63" s="54">
        <f t="shared" si="3"/>
        <v>0</v>
      </c>
      <c r="O63" s="54">
        <f t="shared" si="4"/>
        <v>0</v>
      </c>
      <c r="P63" s="1"/>
    </row>
    <row r="64" spans="2:16" ht="12.5">
      <c r="B64" s="7" t="str">
        <f t="shared" si="7"/>
        <v/>
      </c>
      <c r="C64" s="50">
        <f>IF(D11="","-",+C63+1)</f>
        <v>2064</v>
      </c>
      <c r="D64" s="55">
        <f>IF(F63+SUM(E$17:E63)=D$10,F63,D$10-SUM(E$17:E63))</f>
        <v>0</v>
      </c>
      <c r="E64" s="377">
        <f>IF(+I14&lt;F63,I14,D64)</f>
        <v>0</v>
      </c>
      <c r="F64" s="55">
        <f t="shared" si="25"/>
        <v>0</v>
      </c>
      <c r="G64" s="379">
        <f t="shared" si="28"/>
        <v>0</v>
      </c>
      <c r="H64" s="363">
        <f t="shared" si="29"/>
        <v>0</v>
      </c>
      <c r="I64" s="52">
        <f t="shared" si="0"/>
        <v>0</v>
      </c>
      <c r="J64" s="52"/>
      <c r="K64" s="129"/>
      <c r="L64" s="54">
        <f t="shared" si="2"/>
        <v>0</v>
      </c>
      <c r="M64" s="129"/>
      <c r="N64" s="54">
        <f t="shared" si="3"/>
        <v>0</v>
      </c>
      <c r="O64" s="54">
        <f t="shared" si="4"/>
        <v>0</v>
      </c>
      <c r="P64" s="1"/>
    </row>
    <row r="65" spans="2:16" ht="12.5">
      <c r="B65" s="7" t="str">
        <f t="shared" si="7"/>
        <v/>
      </c>
      <c r="C65" s="50">
        <f>IF(D11="","-",+C64+1)</f>
        <v>2065</v>
      </c>
      <c r="D65" s="55">
        <f>IF(F64+SUM(E$17:E64)=D$10,F64,D$10-SUM(E$17:E64))</f>
        <v>0</v>
      </c>
      <c r="E65" s="377">
        <f>IF(+I14&lt;F64,I14,D65)</f>
        <v>0</v>
      </c>
      <c r="F65" s="55">
        <f t="shared" si="25"/>
        <v>0</v>
      </c>
      <c r="G65" s="379">
        <f t="shared" si="28"/>
        <v>0</v>
      </c>
      <c r="H65" s="363">
        <f t="shared" si="29"/>
        <v>0</v>
      </c>
      <c r="I65" s="52">
        <f t="shared" si="0"/>
        <v>0</v>
      </c>
      <c r="J65" s="52"/>
      <c r="K65" s="129"/>
      <c r="L65" s="54">
        <f t="shared" si="2"/>
        <v>0</v>
      </c>
      <c r="M65" s="129"/>
      <c r="N65" s="54">
        <f t="shared" si="3"/>
        <v>0</v>
      </c>
      <c r="O65" s="54">
        <f t="shared" si="4"/>
        <v>0</v>
      </c>
      <c r="P65" s="1"/>
    </row>
    <row r="66" spans="2:16" ht="12.5">
      <c r="B66" s="7" t="str">
        <f t="shared" si="7"/>
        <v/>
      </c>
      <c r="C66" s="50">
        <f>IF(D11="","-",+C65+1)</f>
        <v>2066</v>
      </c>
      <c r="D66" s="55">
        <f>IF(F65+SUM(E$17:E65)=D$10,F65,D$10-SUM(E$17:E65))</f>
        <v>0</v>
      </c>
      <c r="E66" s="377">
        <f>IF(+I14&lt;F65,I14,D66)</f>
        <v>0</v>
      </c>
      <c r="F66" s="55">
        <f t="shared" si="25"/>
        <v>0</v>
      </c>
      <c r="G66" s="379">
        <f t="shared" si="28"/>
        <v>0</v>
      </c>
      <c r="H66" s="363">
        <f t="shared" si="29"/>
        <v>0</v>
      </c>
      <c r="I66" s="52">
        <f t="shared" si="0"/>
        <v>0</v>
      </c>
      <c r="J66" s="52"/>
      <c r="K66" s="129"/>
      <c r="L66" s="54">
        <f t="shared" si="2"/>
        <v>0</v>
      </c>
      <c r="M66" s="129"/>
      <c r="N66" s="54">
        <f t="shared" si="3"/>
        <v>0</v>
      </c>
      <c r="O66" s="54">
        <f t="shared" si="4"/>
        <v>0</v>
      </c>
      <c r="P66" s="1"/>
    </row>
    <row r="67" spans="2:16" ht="12.5">
      <c r="B67" s="7" t="str">
        <f t="shared" si="7"/>
        <v/>
      </c>
      <c r="C67" s="50">
        <f>IF(D11="","-",+C66+1)</f>
        <v>2067</v>
      </c>
      <c r="D67" s="55">
        <f>IF(F66+SUM(E$17:E66)=D$10,F66,D$10-SUM(E$17:E66))</f>
        <v>0</v>
      </c>
      <c r="E67" s="377">
        <f>IF(+I14&lt;F66,I14,D67)</f>
        <v>0</v>
      </c>
      <c r="F67" s="55">
        <f t="shared" si="25"/>
        <v>0</v>
      </c>
      <c r="G67" s="379">
        <f t="shared" si="28"/>
        <v>0</v>
      </c>
      <c r="H67" s="363">
        <f t="shared" si="29"/>
        <v>0</v>
      </c>
      <c r="I67" s="52">
        <f t="shared" si="0"/>
        <v>0</v>
      </c>
      <c r="J67" s="52"/>
      <c r="K67" s="129"/>
      <c r="L67" s="54">
        <f t="shared" si="2"/>
        <v>0</v>
      </c>
      <c r="M67" s="129"/>
      <c r="N67" s="54">
        <f t="shared" si="3"/>
        <v>0</v>
      </c>
      <c r="O67" s="54">
        <f t="shared" si="4"/>
        <v>0</v>
      </c>
      <c r="P67" s="1"/>
    </row>
    <row r="68" spans="2:16" ht="12.5">
      <c r="B68" s="7" t="str">
        <f t="shared" si="7"/>
        <v/>
      </c>
      <c r="C68" s="50">
        <f>IF(D11="","-",+C67+1)</f>
        <v>2068</v>
      </c>
      <c r="D68" s="55">
        <f>IF(F67+SUM(E$17:E67)=D$10,F67,D$10-SUM(E$17:E67))</f>
        <v>0</v>
      </c>
      <c r="E68" s="377">
        <f>IF(+I14&lt;F67,I14,D68)</f>
        <v>0</v>
      </c>
      <c r="F68" s="55">
        <f t="shared" si="25"/>
        <v>0</v>
      </c>
      <c r="G68" s="379">
        <f t="shared" si="28"/>
        <v>0</v>
      </c>
      <c r="H68" s="363">
        <f t="shared" si="29"/>
        <v>0</v>
      </c>
      <c r="I68" s="52">
        <f t="shared" si="0"/>
        <v>0</v>
      </c>
      <c r="J68" s="52"/>
      <c r="K68" s="129"/>
      <c r="L68" s="54">
        <f t="shared" si="2"/>
        <v>0</v>
      </c>
      <c r="M68" s="129"/>
      <c r="N68" s="54">
        <f t="shared" si="3"/>
        <v>0</v>
      </c>
      <c r="O68" s="54">
        <f t="shared" si="4"/>
        <v>0</v>
      </c>
      <c r="P68" s="1"/>
    </row>
    <row r="69" spans="2:16" ht="12.5">
      <c r="B69" s="7" t="str">
        <f t="shared" si="7"/>
        <v/>
      </c>
      <c r="C69" s="50">
        <f>IF(D11="","-",+C68+1)</f>
        <v>2069</v>
      </c>
      <c r="D69" s="55">
        <f>IF(F68+SUM(E$17:E68)=D$10,F68,D$10-SUM(E$17:E68))</f>
        <v>0</v>
      </c>
      <c r="E69" s="377">
        <f>IF(+I14&lt;F68,I14,D69)</f>
        <v>0</v>
      </c>
      <c r="F69" s="55">
        <f t="shared" si="25"/>
        <v>0</v>
      </c>
      <c r="G69" s="379">
        <f t="shared" si="28"/>
        <v>0</v>
      </c>
      <c r="H69" s="363">
        <f t="shared" si="29"/>
        <v>0</v>
      </c>
      <c r="I69" s="52">
        <f t="shared" si="0"/>
        <v>0</v>
      </c>
      <c r="J69" s="52"/>
      <c r="K69" s="129"/>
      <c r="L69" s="54">
        <f t="shared" si="2"/>
        <v>0</v>
      </c>
      <c r="M69" s="129"/>
      <c r="N69" s="54">
        <f t="shared" si="3"/>
        <v>0</v>
      </c>
      <c r="O69" s="54">
        <f t="shared" si="4"/>
        <v>0</v>
      </c>
      <c r="P69" s="1"/>
    </row>
    <row r="70" spans="2:16" ht="12.5">
      <c r="B70" s="7" t="str">
        <f t="shared" si="7"/>
        <v/>
      </c>
      <c r="C70" s="50">
        <f>IF(D11="","-",+C69+1)</f>
        <v>2070</v>
      </c>
      <c r="D70" s="55">
        <f>IF(F69+SUM(E$17:E69)=D$10,F69,D$10-SUM(E$17:E69))</f>
        <v>0</v>
      </c>
      <c r="E70" s="377">
        <f>IF(+I14&lt;F69,I14,D70)</f>
        <v>0</v>
      </c>
      <c r="F70" s="55">
        <f t="shared" si="25"/>
        <v>0</v>
      </c>
      <c r="G70" s="379">
        <f t="shared" si="28"/>
        <v>0</v>
      </c>
      <c r="H70" s="363">
        <f t="shared" si="29"/>
        <v>0</v>
      </c>
      <c r="I70" s="52">
        <f t="shared" si="0"/>
        <v>0</v>
      </c>
      <c r="J70" s="52"/>
      <c r="K70" s="129"/>
      <c r="L70" s="54">
        <f t="shared" si="2"/>
        <v>0</v>
      </c>
      <c r="M70" s="129"/>
      <c r="N70" s="54">
        <f t="shared" si="3"/>
        <v>0</v>
      </c>
      <c r="O70" s="54">
        <f t="shared" si="4"/>
        <v>0</v>
      </c>
      <c r="P70" s="1"/>
    </row>
    <row r="71" spans="2:16" ht="12.5">
      <c r="B71" s="7" t="str">
        <f t="shared" si="7"/>
        <v/>
      </c>
      <c r="C71" s="50">
        <f>IF(D11="","-",+C70+1)</f>
        <v>2071</v>
      </c>
      <c r="D71" s="55">
        <f>IF(F70+SUM(E$17:E70)=D$10,F70,D$10-SUM(E$17:E70))</f>
        <v>0</v>
      </c>
      <c r="E71" s="377">
        <f>IF(+I14&lt;F70,I14,D71)</f>
        <v>0</v>
      </c>
      <c r="F71" s="55">
        <f t="shared" si="25"/>
        <v>0</v>
      </c>
      <c r="G71" s="379">
        <f t="shared" si="28"/>
        <v>0</v>
      </c>
      <c r="H71" s="363">
        <f t="shared" si="29"/>
        <v>0</v>
      </c>
      <c r="I71" s="52">
        <f t="shared" si="0"/>
        <v>0</v>
      </c>
      <c r="J71" s="52"/>
      <c r="K71" s="129"/>
      <c r="L71" s="54">
        <f t="shared" si="2"/>
        <v>0</v>
      </c>
      <c r="M71" s="129"/>
      <c r="N71" s="54">
        <f t="shared" si="3"/>
        <v>0</v>
      </c>
      <c r="O71" s="54">
        <f t="shared" si="4"/>
        <v>0</v>
      </c>
      <c r="P71" s="1"/>
    </row>
    <row r="72" spans="2:16" ht="13" thickBot="1">
      <c r="B72" s="7" t="str">
        <f t="shared" si="7"/>
        <v/>
      </c>
      <c r="C72" s="59">
        <f>IF(D11="","-",+C71+1)</f>
        <v>2072</v>
      </c>
      <c r="D72" s="60">
        <f>IF(F71+SUM(E$17:E71)=D$10,F71,D$10-SUM(E$17:E71))</f>
        <v>0</v>
      </c>
      <c r="E72" s="380">
        <f>IF(+I14&lt;F71,I14,D72)</f>
        <v>0</v>
      </c>
      <c r="F72" s="60">
        <f t="shared" si="25"/>
        <v>0</v>
      </c>
      <c r="G72" s="381">
        <f t="shared" si="28"/>
        <v>0</v>
      </c>
      <c r="H72" s="361">
        <f t="shared" si="29"/>
        <v>0</v>
      </c>
      <c r="I72" s="63">
        <f t="shared" si="0"/>
        <v>0</v>
      </c>
      <c r="J72" s="52"/>
      <c r="K72" s="130"/>
      <c r="L72" s="64">
        <f t="shared" si="2"/>
        <v>0</v>
      </c>
      <c r="M72" s="130"/>
      <c r="N72" s="64">
        <f t="shared" si="3"/>
        <v>0</v>
      </c>
      <c r="O72" s="64">
        <f t="shared" si="4"/>
        <v>0</v>
      </c>
      <c r="P72" s="1"/>
    </row>
    <row r="73" spans="2:16" ht="12.5">
      <c r="C73" s="12" t="s">
        <v>78</v>
      </c>
      <c r="D73" s="292"/>
      <c r="E73" s="292">
        <f>SUM(E17:E72)</f>
        <v>1247291.6099999996</v>
      </c>
      <c r="F73" s="292"/>
      <c r="G73" s="292">
        <f>SUM(G17:G72)</f>
        <v>4318802.2692584917</v>
      </c>
      <c r="H73" s="292">
        <f>SUM(H17:H72)</f>
        <v>4318802.2692584917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2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2:16" ht="13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62 of 77</v>
      </c>
    </row>
    <row r="84" spans="1:16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</row>
    <row r="86" spans="1:16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152897.18174606739</v>
      </c>
      <c r="N87" s="386">
        <f>IF(J92&lt;D11,0,VLOOKUP(J92,C17:O72,11))</f>
        <v>152897.18174606739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158034.06466964103</v>
      </c>
      <c r="N88" s="389">
        <f>IF(J92&lt;D11,0,VLOOKUP(J92,C99:P154,7))</f>
        <v>158034.06466964103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Letourneau 69 kV Capacitor Bank Addition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5136.8829235736339</v>
      </c>
      <c r="N89" s="391">
        <f>+N88-N87</f>
        <v>5136.8829235736339</v>
      </c>
      <c r="O89" s="392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</row>
    <row r="91" spans="1:16" ht="13.5" thickBot="1">
      <c r="C91" s="75" t="s">
        <v>85</v>
      </c>
      <c r="D91" s="91" t="str">
        <f>+D9</f>
        <v>TP2015106</v>
      </c>
      <c r="E91" s="76"/>
      <c r="F91" s="76"/>
      <c r="G91" s="76"/>
      <c r="H91" s="76"/>
      <c r="I91" s="76"/>
      <c r="J91" s="76"/>
    </row>
    <row r="92" spans="1:16" ht="13">
      <c r="C92" s="34" t="s">
        <v>51</v>
      </c>
      <c r="D92" s="393">
        <v>1247292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</row>
    <row r="93" spans="1:16" ht="12.5">
      <c r="C93" s="34" t="s">
        <v>54</v>
      </c>
      <c r="D93" s="88">
        <f>IF(D11=I10,"",D11)</f>
        <v>2017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3">
        <f>IF(D11=I10,"",D12)</f>
        <v>6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28347.545454545456</v>
      </c>
      <c r="K96" s="292"/>
      <c r="L96" s="292"/>
      <c r="M96" s="292"/>
      <c r="N96" s="292"/>
      <c r="O96" s="292"/>
      <c r="P96" s="1"/>
    </row>
    <row r="97" spans="1:16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4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</row>
    <row r="99" spans="1:16" ht="12.5">
      <c r="C99" s="50">
        <f>IF(D93= "","-",D93)</f>
        <v>2017</v>
      </c>
      <c r="D99" s="145">
        <v>0</v>
      </c>
      <c r="E99" s="445">
        <v>14811.392857142857</v>
      </c>
      <c r="F99" s="147">
        <v>1229345.607142857</v>
      </c>
      <c r="G99" s="446">
        <v>614672.80357142852</v>
      </c>
      <c r="H99" s="447">
        <v>89476.594305664243</v>
      </c>
      <c r="I99" s="448">
        <v>89476.594305664243</v>
      </c>
      <c r="J99" s="54">
        <f t="shared" ref="J99:J130" si="30">+I99-H99</f>
        <v>0</v>
      </c>
      <c r="K99" s="54"/>
      <c r="L99" s="112">
        <f>+H99</f>
        <v>89476.594305664243</v>
      </c>
      <c r="M99" s="53">
        <f t="shared" ref="M99:M130" si="31">IF(L99&lt;&gt;0,+H99-L99,0)</f>
        <v>0</v>
      </c>
      <c r="N99" s="112">
        <f>+I99</f>
        <v>89476.594305664243</v>
      </c>
      <c r="O99" s="53">
        <f t="shared" ref="O99:O130" si="32">IF(N99&lt;&gt;0,+I99-N99,0)</f>
        <v>0</v>
      </c>
      <c r="P99" s="53">
        <f t="shared" ref="P99:P130" si="33">+O99-M99</f>
        <v>0</v>
      </c>
    </row>
    <row r="100" spans="1:16" ht="12.5">
      <c r="B100" s="7" t="str">
        <f>IF(D100=F99,"","IU")</f>
        <v>IU</v>
      </c>
      <c r="C100" s="50">
        <f>IF(D93="","-",+C99+1)</f>
        <v>2018</v>
      </c>
      <c r="D100" s="428">
        <v>1232480.607142857</v>
      </c>
      <c r="E100" s="429">
        <v>29697.428571428572</v>
      </c>
      <c r="F100" s="430">
        <v>1202783.1785714284</v>
      </c>
      <c r="G100" s="430">
        <v>1217631.8928571427</v>
      </c>
      <c r="H100" s="432">
        <v>158284.94029757322</v>
      </c>
      <c r="I100" s="433">
        <v>158284.94029757322</v>
      </c>
      <c r="J100" s="54">
        <f t="shared" si="30"/>
        <v>0</v>
      </c>
      <c r="K100" s="54"/>
      <c r="L100" s="449">
        <f>+H100</f>
        <v>158284.94029757322</v>
      </c>
      <c r="M100" s="54">
        <f t="shared" si="31"/>
        <v>0</v>
      </c>
      <c r="N100" s="449">
        <f>+I100</f>
        <v>158284.94029757322</v>
      </c>
      <c r="O100" s="54">
        <f t="shared" si="32"/>
        <v>0</v>
      </c>
      <c r="P100" s="54">
        <f t="shared" si="33"/>
        <v>0</v>
      </c>
    </row>
    <row r="101" spans="1:16" ht="12.5">
      <c r="B101" s="7" t="str">
        <f t="shared" ref="B101:B154" si="34">IF(D101=F100,"","IU")</f>
        <v/>
      </c>
      <c r="C101" s="50">
        <f>IF(D93="","-",+C100+1)</f>
        <v>2019</v>
      </c>
      <c r="D101" s="428">
        <v>1202783.1785714284</v>
      </c>
      <c r="E101" s="429">
        <v>29006.79069767442</v>
      </c>
      <c r="F101" s="430">
        <v>1173776.3878737539</v>
      </c>
      <c r="G101" s="430">
        <v>1188279.783222591</v>
      </c>
      <c r="H101" s="432">
        <v>156200.90813870312</v>
      </c>
      <c r="I101" s="433">
        <v>156200.90813870312</v>
      </c>
      <c r="J101" s="54">
        <f t="shared" si="30"/>
        <v>0</v>
      </c>
      <c r="K101" s="54"/>
      <c r="L101" s="449">
        <f>+H101</f>
        <v>156200.90813870312</v>
      </c>
      <c r="M101" s="54">
        <f t="shared" ref="M101:M102" si="35">IF(L101&lt;&gt;0,+H101-L101,0)</f>
        <v>0</v>
      </c>
      <c r="N101" s="449">
        <f>+I101</f>
        <v>156200.90813870312</v>
      </c>
      <c r="O101" s="54">
        <f t="shared" si="32"/>
        <v>0</v>
      </c>
      <c r="P101" s="54">
        <f t="shared" si="33"/>
        <v>0</v>
      </c>
    </row>
    <row r="102" spans="1:16" ht="12.5">
      <c r="B102" s="7" t="str">
        <f t="shared" si="34"/>
        <v/>
      </c>
      <c r="C102" s="50">
        <f>IF(D93="","-",+C101+1)</f>
        <v>2020</v>
      </c>
      <c r="D102" s="428">
        <v>1173776.3878737539</v>
      </c>
      <c r="E102" s="429">
        <v>29697.428571428572</v>
      </c>
      <c r="F102" s="430">
        <v>1144078.9593023253</v>
      </c>
      <c r="G102" s="430">
        <v>1158927.6735880396</v>
      </c>
      <c r="H102" s="432">
        <v>154367.72001045776</v>
      </c>
      <c r="I102" s="433">
        <v>154367.72001045776</v>
      </c>
      <c r="J102" s="54">
        <f t="shared" si="30"/>
        <v>0</v>
      </c>
      <c r="K102" s="54"/>
      <c r="L102" s="449">
        <f>+H102</f>
        <v>154367.72001045776</v>
      </c>
      <c r="M102" s="54">
        <f t="shared" si="35"/>
        <v>0</v>
      </c>
      <c r="N102" s="449">
        <f>+I102</f>
        <v>154367.72001045776</v>
      </c>
      <c r="O102" s="54">
        <f t="shared" si="32"/>
        <v>0</v>
      </c>
      <c r="P102" s="54">
        <f t="shared" si="33"/>
        <v>0</v>
      </c>
    </row>
    <row r="103" spans="1:16" ht="12.5">
      <c r="B103" s="7" t="str">
        <f t="shared" si="34"/>
        <v/>
      </c>
      <c r="C103" s="50">
        <f>IF(D93="","-",+C102+1)</f>
        <v>2021</v>
      </c>
      <c r="D103" s="428">
        <v>1144078.9593023253</v>
      </c>
      <c r="E103" s="429">
        <v>30421.756097560974</v>
      </c>
      <c r="F103" s="430">
        <v>1113657.2032047643</v>
      </c>
      <c r="G103" s="430">
        <v>1128868.0812535449</v>
      </c>
      <c r="H103" s="432">
        <v>158564.34301687434</v>
      </c>
      <c r="I103" s="433">
        <v>158564.34301687434</v>
      </c>
      <c r="J103" s="54">
        <f t="shared" si="30"/>
        <v>0</v>
      </c>
      <c r="K103" s="54"/>
      <c r="L103" s="449">
        <f>+H103</f>
        <v>158564.34301687434</v>
      </c>
      <c r="M103" s="54">
        <f t="shared" ref="M103" si="36">IF(L103&lt;&gt;0,+H103-L103,0)</f>
        <v>0</v>
      </c>
      <c r="N103" s="449">
        <f>+I103</f>
        <v>158564.34301687434</v>
      </c>
      <c r="O103" s="54">
        <f t="shared" ref="O103" si="37">IF(N103&lt;&gt;0,+I103-N103,0)</f>
        <v>0</v>
      </c>
      <c r="P103" s="54">
        <f t="shared" ref="P103" si="38">+O103-M103</f>
        <v>0</v>
      </c>
    </row>
    <row r="104" spans="1:16" ht="13">
      <c r="B104" s="7" t="str">
        <f t="shared" si="34"/>
        <v/>
      </c>
      <c r="C104" s="459">
        <f>IF(D93="","-",+C103+1)</f>
        <v>2022</v>
      </c>
      <c r="D104" s="12">
        <v>1113657.2032047643</v>
      </c>
      <c r="E104" s="377">
        <v>29697.428571428572</v>
      </c>
      <c r="F104" s="55">
        <v>1083959.7746333356</v>
      </c>
      <c r="G104" s="55">
        <v>1098808.48891905</v>
      </c>
      <c r="H104" s="379">
        <v>158761.1035965512</v>
      </c>
      <c r="I104" s="398">
        <v>158761.1035965512</v>
      </c>
      <c r="J104" s="54">
        <f t="shared" si="30"/>
        <v>0</v>
      </c>
      <c r="K104" s="54"/>
      <c r="L104" s="129"/>
      <c r="M104" s="54">
        <f t="shared" si="31"/>
        <v>0</v>
      </c>
      <c r="N104" s="129"/>
      <c r="O104" s="54">
        <f t="shared" si="32"/>
        <v>0</v>
      </c>
      <c r="P104" s="54">
        <f t="shared" si="33"/>
        <v>0</v>
      </c>
    </row>
    <row r="105" spans="1:16" ht="12.5">
      <c r="B105" s="7" t="str">
        <f t="shared" si="34"/>
        <v/>
      </c>
      <c r="C105" s="50">
        <f>IF(D93="","-",+C104+1)</f>
        <v>2023</v>
      </c>
      <c r="D105" s="12">
        <f>IF(F104+SUM(E$99:E104)=D$92,F104,D$92-SUM(E$99:E104))</f>
        <v>1083959.7746333356</v>
      </c>
      <c r="E105" s="377">
        <f>IF(+J96&lt;F104,J96,D105)</f>
        <v>28347.545454545456</v>
      </c>
      <c r="F105" s="55">
        <f t="shared" ref="F105:F130" si="39">+D105-E105</f>
        <v>1055612.2291787902</v>
      </c>
      <c r="G105" s="55">
        <f t="shared" ref="G105:G130" si="40">+(F105+D105)/2</f>
        <v>1069786.0019060629</v>
      </c>
      <c r="H105" s="379">
        <f t="shared" ref="H105:H154" si="41">+J$94*G105+E105</f>
        <v>161564.08075030113</v>
      </c>
      <c r="I105" s="398">
        <f t="shared" ref="I105:I154" si="42">+J$95*G105+E105</f>
        <v>161564.08075030113</v>
      </c>
      <c r="J105" s="54">
        <f t="shared" si="30"/>
        <v>0</v>
      </c>
      <c r="K105" s="54"/>
      <c r="L105" s="129"/>
      <c r="M105" s="54">
        <f t="shared" si="31"/>
        <v>0</v>
      </c>
      <c r="N105" s="129"/>
      <c r="O105" s="54">
        <f t="shared" si="32"/>
        <v>0</v>
      </c>
      <c r="P105" s="54">
        <f t="shared" si="33"/>
        <v>0</v>
      </c>
    </row>
    <row r="106" spans="1:16" ht="12.5">
      <c r="B106" s="7" t="str">
        <f t="shared" si="34"/>
        <v/>
      </c>
      <c r="C106" s="50">
        <f>IF(D93="","-",+C105+1)</f>
        <v>2024</v>
      </c>
      <c r="D106" s="12">
        <f>IF(F105+SUM(E$99:E105)=D$92,F105,D$92-SUM(E$99:E105))</f>
        <v>1055612.2291787902</v>
      </c>
      <c r="E106" s="377">
        <f>IF(+J96&lt;F105,J96,D106)</f>
        <v>28347.545454545456</v>
      </c>
      <c r="F106" s="55">
        <f t="shared" si="39"/>
        <v>1027264.6837242448</v>
      </c>
      <c r="G106" s="55">
        <f t="shared" si="40"/>
        <v>1041438.4564515175</v>
      </c>
      <c r="H106" s="379">
        <f t="shared" si="41"/>
        <v>158034.06466964103</v>
      </c>
      <c r="I106" s="398">
        <f t="shared" si="42"/>
        <v>158034.06466964103</v>
      </c>
      <c r="J106" s="54">
        <f t="shared" si="30"/>
        <v>0</v>
      </c>
      <c r="K106" s="54"/>
      <c r="L106" s="129"/>
      <c r="M106" s="54">
        <f t="shared" si="31"/>
        <v>0</v>
      </c>
      <c r="N106" s="129"/>
      <c r="O106" s="54">
        <f t="shared" si="32"/>
        <v>0</v>
      </c>
      <c r="P106" s="54">
        <f t="shared" si="33"/>
        <v>0</v>
      </c>
    </row>
    <row r="107" spans="1:16" ht="12.5">
      <c r="B107" s="7" t="str">
        <f t="shared" si="34"/>
        <v/>
      </c>
      <c r="C107" s="50">
        <f>IF(D93="","-",+C106+1)</f>
        <v>2025</v>
      </c>
      <c r="D107" s="12">
        <f>IF(F106+SUM(E$99:E106)=D$92,F106,D$92-SUM(E$99:E106))</f>
        <v>1027264.6837242448</v>
      </c>
      <c r="E107" s="377">
        <f>IF(+J96&lt;F106,J96,D107)</f>
        <v>28347.545454545456</v>
      </c>
      <c r="F107" s="55">
        <f t="shared" si="39"/>
        <v>998917.13826969941</v>
      </c>
      <c r="G107" s="55">
        <f t="shared" si="40"/>
        <v>1013090.9109969721</v>
      </c>
      <c r="H107" s="379">
        <f t="shared" si="41"/>
        <v>154504.04858898092</v>
      </c>
      <c r="I107" s="398">
        <f t="shared" si="42"/>
        <v>154504.04858898092</v>
      </c>
      <c r="J107" s="54">
        <f t="shared" si="30"/>
        <v>0</v>
      </c>
      <c r="K107" s="54"/>
      <c r="L107" s="129"/>
      <c r="M107" s="54">
        <f t="shared" si="31"/>
        <v>0</v>
      </c>
      <c r="N107" s="129"/>
      <c r="O107" s="54">
        <f t="shared" si="32"/>
        <v>0</v>
      </c>
      <c r="P107" s="54">
        <f t="shared" si="33"/>
        <v>0</v>
      </c>
    </row>
    <row r="108" spans="1:16" ht="12.5">
      <c r="B108" s="7" t="str">
        <f t="shared" si="34"/>
        <v/>
      </c>
      <c r="C108" s="50">
        <f>IF(D93="","-",+C107+1)</f>
        <v>2026</v>
      </c>
      <c r="D108" s="12">
        <f>IF(F107+SUM(E$99:E107)=D$92,F107,D$92-SUM(E$99:E107))</f>
        <v>998917.13826969941</v>
      </c>
      <c r="E108" s="377">
        <f>IF(+J96&lt;F107,J96,D108)</f>
        <v>28347.545454545456</v>
      </c>
      <c r="F108" s="55">
        <f t="shared" si="39"/>
        <v>970569.592815154</v>
      </c>
      <c r="G108" s="55">
        <f t="shared" si="40"/>
        <v>984743.36554242671</v>
      </c>
      <c r="H108" s="379">
        <f t="shared" si="41"/>
        <v>150974.03250832082</v>
      </c>
      <c r="I108" s="398">
        <f t="shared" si="42"/>
        <v>150974.03250832082</v>
      </c>
      <c r="J108" s="54">
        <f t="shared" si="30"/>
        <v>0</v>
      </c>
      <c r="K108" s="54"/>
      <c r="L108" s="129"/>
      <c r="M108" s="54">
        <f t="shared" si="31"/>
        <v>0</v>
      </c>
      <c r="N108" s="129"/>
      <c r="O108" s="54">
        <f t="shared" si="32"/>
        <v>0</v>
      </c>
      <c r="P108" s="54">
        <f t="shared" si="33"/>
        <v>0</v>
      </c>
    </row>
    <row r="109" spans="1:16" ht="12.5">
      <c r="B109" s="7" t="str">
        <f t="shared" si="34"/>
        <v/>
      </c>
      <c r="C109" s="50">
        <f>IF(D93="","-",+C108+1)</f>
        <v>2027</v>
      </c>
      <c r="D109" s="12">
        <f>IF(F108+SUM(E$99:E108)=D$92,F108,D$92-SUM(E$99:E108))</f>
        <v>970569.592815154</v>
      </c>
      <c r="E109" s="377">
        <f>IF(+J96&lt;F108,J96,D109)</f>
        <v>28347.545454545456</v>
      </c>
      <c r="F109" s="55">
        <f t="shared" si="39"/>
        <v>942222.04736060859</v>
      </c>
      <c r="G109" s="55">
        <f t="shared" si="40"/>
        <v>956395.82008788129</v>
      </c>
      <c r="H109" s="379">
        <f t="shared" si="41"/>
        <v>147444.01642766071</v>
      </c>
      <c r="I109" s="398">
        <f t="shared" si="42"/>
        <v>147444.01642766071</v>
      </c>
      <c r="J109" s="54">
        <f t="shared" si="30"/>
        <v>0</v>
      </c>
      <c r="K109" s="54"/>
      <c r="L109" s="129"/>
      <c r="M109" s="54">
        <f t="shared" si="31"/>
        <v>0</v>
      </c>
      <c r="N109" s="129"/>
      <c r="O109" s="54">
        <f t="shared" si="32"/>
        <v>0</v>
      </c>
      <c r="P109" s="54">
        <f t="shared" si="33"/>
        <v>0</v>
      </c>
    </row>
    <row r="110" spans="1:16" ht="12.5">
      <c r="B110" s="7" t="str">
        <f t="shared" si="34"/>
        <v/>
      </c>
      <c r="C110" s="50">
        <f>IF(D93="","-",+C109+1)</f>
        <v>2028</v>
      </c>
      <c r="D110" s="12">
        <f>IF(F109+SUM(E$99:E109)=D$92,F109,D$92-SUM(E$99:E109))</f>
        <v>942222.04736060859</v>
      </c>
      <c r="E110" s="377">
        <f>IF(+J96&lt;F109,J96,D110)</f>
        <v>28347.545454545456</v>
      </c>
      <c r="F110" s="55">
        <f t="shared" si="39"/>
        <v>913874.50190606317</v>
      </c>
      <c r="G110" s="55">
        <f t="shared" si="40"/>
        <v>928048.27463333588</v>
      </c>
      <c r="H110" s="379">
        <f t="shared" si="41"/>
        <v>143914.0003470006</v>
      </c>
      <c r="I110" s="398">
        <f t="shared" si="42"/>
        <v>143914.0003470006</v>
      </c>
      <c r="J110" s="54">
        <f t="shared" si="30"/>
        <v>0</v>
      </c>
      <c r="K110" s="54"/>
      <c r="L110" s="129"/>
      <c r="M110" s="54">
        <f t="shared" si="31"/>
        <v>0</v>
      </c>
      <c r="N110" s="129"/>
      <c r="O110" s="54">
        <f t="shared" si="32"/>
        <v>0</v>
      </c>
      <c r="P110" s="54">
        <f t="shared" si="33"/>
        <v>0</v>
      </c>
    </row>
    <row r="111" spans="1:16" ht="12.5">
      <c r="B111" s="7" t="str">
        <f t="shared" si="34"/>
        <v/>
      </c>
      <c r="C111" s="50">
        <f>IF(D93="","-",+C110+1)</f>
        <v>2029</v>
      </c>
      <c r="D111" s="12">
        <f>IF(F110+SUM(E$99:E110)=D$92,F110,D$92-SUM(E$99:E110))</f>
        <v>913874.50190606317</v>
      </c>
      <c r="E111" s="377">
        <f>IF(+J96&lt;F110,J96,D111)</f>
        <v>28347.545454545456</v>
      </c>
      <c r="F111" s="55">
        <f t="shared" si="39"/>
        <v>885526.95645151776</v>
      </c>
      <c r="G111" s="55">
        <f t="shared" si="40"/>
        <v>899700.72917879047</v>
      </c>
      <c r="H111" s="379">
        <f t="shared" si="41"/>
        <v>140383.9842663405</v>
      </c>
      <c r="I111" s="398">
        <f t="shared" si="42"/>
        <v>140383.9842663405</v>
      </c>
      <c r="J111" s="54">
        <f t="shared" si="30"/>
        <v>0</v>
      </c>
      <c r="K111" s="54"/>
      <c r="L111" s="129"/>
      <c r="M111" s="54">
        <f t="shared" si="31"/>
        <v>0</v>
      </c>
      <c r="N111" s="129"/>
      <c r="O111" s="54">
        <f t="shared" si="32"/>
        <v>0</v>
      </c>
      <c r="P111" s="54">
        <f t="shared" si="33"/>
        <v>0</v>
      </c>
    </row>
    <row r="112" spans="1:16" ht="12.5">
      <c r="B112" s="7" t="str">
        <f t="shared" si="34"/>
        <v/>
      </c>
      <c r="C112" s="50">
        <f>IF(D93="","-",+C111+1)</f>
        <v>2030</v>
      </c>
      <c r="D112" s="12">
        <f>IF(F111+SUM(E$99:E111)=D$92,F111,D$92-SUM(E$99:E111))</f>
        <v>885526.95645151776</v>
      </c>
      <c r="E112" s="377">
        <f>IF(+J96&lt;F111,J96,D112)</f>
        <v>28347.545454545456</v>
      </c>
      <c r="F112" s="55">
        <f t="shared" si="39"/>
        <v>857179.41099697235</v>
      </c>
      <c r="G112" s="55">
        <f t="shared" si="40"/>
        <v>871353.18372424506</v>
      </c>
      <c r="H112" s="379">
        <f t="shared" si="41"/>
        <v>136853.96818568039</v>
      </c>
      <c r="I112" s="398">
        <f t="shared" si="42"/>
        <v>136853.96818568039</v>
      </c>
      <c r="J112" s="54">
        <f t="shared" si="30"/>
        <v>0</v>
      </c>
      <c r="K112" s="54"/>
      <c r="L112" s="129"/>
      <c r="M112" s="54">
        <f t="shared" si="31"/>
        <v>0</v>
      </c>
      <c r="N112" s="129"/>
      <c r="O112" s="54">
        <f t="shared" si="32"/>
        <v>0</v>
      </c>
      <c r="P112" s="54">
        <f t="shared" si="33"/>
        <v>0</v>
      </c>
    </row>
    <row r="113" spans="2:16" ht="12.5">
      <c r="B113" s="7" t="str">
        <f t="shared" si="34"/>
        <v/>
      </c>
      <c r="C113" s="50">
        <f>IF(D93="","-",+C112+1)</f>
        <v>2031</v>
      </c>
      <c r="D113" s="12">
        <f>IF(F112+SUM(E$99:E112)=D$92,F112,D$92-SUM(E$99:E112))</f>
        <v>857179.41099697235</v>
      </c>
      <c r="E113" s="377">
        <f>IF(+J96&lt;F112,J96,D113)</f>
        <v>28347.545454545456</v>
      </c>
      <c r="F113" s="55">
        <f t="shared" si="39"/>
        <v>828831.86554242694</v>
      </c>
      <c r="G113" s="55">
        <f t="shared" si="40"/>
        <v>843005.63826969964</v>
      </c>
      <c r="H113" s="379">
        <f t="shared" si="41"/>
        <v>133323.95210502029</v>
      </c>
      <c r="I113" s="398">
        <f t="shared" si="42"/>
        <v>133323.95210502029</v>
      </c>
      <c r="J113" s="54">
        <f t="shared" si="30"/>
        <v>0</v>
      </c>
      <c r="K113" s="54"/>
      <c r="L113" s="129"/>
      <c r="M113" s="54">
        <f t="shared" si="31"/>
        <v>0</v>
      </c>
      <c r="N113" s="129"/>
      <c r="O113" s="54">
        <f t="shared" si="32"/>
        <v>0</v>
      </c>
      <c r="P113" s="54">
        <f t="shared" si="33"/>
        <v>0</v>
      </c>
    </row>
    <row r="114" spans="2:16" ht="12.5">
      <c r="B114" s="7" t="str">
        <f t="shared" si="34"/>
        <v/>
      </c>
      <c r="C114" s="50">
        <f>IF(D93="","-",+C113+1)</f>
        <v>2032</v>
      </c>
      <c r="D114" s="12">
        <f>IF(F113+SUM(E$99:E113)=D$92,F113,D$92-SUM(E$99:E113))</f>
        <v>828831.86554242694</v>
      </c>
      <c r="E114" s="377">
        <f>IF(+J96&lt;F113,J96,D114)</f>
        <v>28347.545454545456</v>
      </c>
      <c r="F114" s="55">
        <f t="shared" si="39"/>
        <v>800484.32008788153</v>
      </c>
      <c r="G114" s="55">
        <f t="shared" si="40"/>
        <v>814658.09281515423</v>
      </c>
      <c r="H114" s="379">
        <f t="shared" si="41"/>
        <v>129793.93602436017</v>
      </c>
      <c r="I114" s="398">
        <f t="shared" si="42"/>
        <v>129793.93602436017</v>
      </c>
      <c r="J114" s="54">
        <f t="shared" si="30"/>
        <v>0</v>
      </c>
      <c r="K114" s="54"/>
      <c r="L114" s="129"/>
      <c r="M114" s="54">
        <f t="shared" si="31"/>
        <v>0</v>
      </c>
      <c r="N114" s="129"/>
      <c r="O114" s="54">
        <f t="shared" si="32"/>
        <v>0</v>
      </c>
      <c r="P114" s="54">
        <f t="shared" si="33"/>
        <v>0</v>
      </c>
    </row>
    <row r="115" spans="2:16" ht="12.5">
      <c r="B115" s="7" t="str">
        <f t="shared" si="34"/>
        <v/>
      </c>
      <c r="C115" s="50">
        <f>IF(D93="","-",+C114+1)</f>
        <v>2033</v>
      </c>
      <c r="D115" s="12">
        <f>IF(F114+SUM(E$99:E114)=D$92,F114,D$92-SUM(E$99:E114))</f>
        <v>800484.32008788153</v>
      </c>
      <c r="E115" s="377">
        <f>IF(+J96&lt;F114,J96,D115)</f>
        <v>28347.545454545456</v>
      </c>
      <c r="F115" s="55">
        <f t="shared" si="39"/>
        <v>772136.77463333611</v>
      </c>
      <c r="G115" s="55">
        <f t="shared" si="40"/>
        <v>786310.54736060882</v>
      </c>
      <c r="H115" s="379">
        <f t="shared" si="41"/>
        <v>126263.91994370006</v>
      </c>
      <c r="I115" s="398">
        <f t="shared" si="42"/>
        <v>126263.91994370006</v>
      </c>
      <c r="J115" s="54">
        <f t="shared" si="30"/>
        <v>0</v>
      </c>
      <c r="K115" s="54"/>
      <c r="L115" s="129"/>
      <c r="M115" s="54">
        <f t="shared" si="31"/>
        <v>0</v>
      </c>
      <c r="N115" s="129"/>
      <c r="O115" s="54">
        <f t="shared" si="32"/>
        <v>0</v>
      </c>
      <c r="P115" s="54">
        <f t="shared" si="33"/>
        <v>0</v>
      </c>
    </row>
    <row r="116" spans="2:16" ht="12.5">
      <c r="B116" s="7" t="str">
        <f t="shared" si="34"/>
        <v/>
      </c>
      <c r="C116" s="50">
        <f>IF(D93="","-",+C115+1)</f>
        <v>2034</v>
      </c>
      <c r="D116" s="12">
        <f>IF(F115+SUM(E$99:E115)=D$92,F115,D$92-SUM(E$99:E115))</f>
        <v>772136.77463333611</v>
      </c>
      <c r="E116" s="377">
        <f>IF(+J96&lt;F115,J96,D116)</f>
        <v>28347.545454545456</v>
      </c>
      <c r="F116" s="55">
        <f t="shared" si="39"/>
        <v>743789.2291787907</v>
      </c>
      <c r="G116" s="55">
        <f t="shared" si="40"/>
        <v>757963.00190606341</v>
      </c>
      <c r="H116" s="379">
        <f t="shared" si="41"/>
        <v>122733.90386303996</v>
      </c>
      <c r="I116" s="398">
        <f t="shared" si="42"/>
        <v>122733.90386303996</v>
      </c>
      <c r="J116" s="54">
        <f t="shared" si="30"/>
        <v>0</v>
      </c>
      <c r="K116" s="54"/>
      <c r="L116" s="129"/>
      <c r="M116" s="54">
        <f t="shared" si="31"/>
        <v>0</v>
      </c>
      <c r="N116" s="129"/>
      <c r="O116" s="54">
        <f t="shared" si="32"/>
        <v>0</v>
      </c>
      <c r="P116" s="54">
        <f t="shared" si="33"/>
        <v>0</v>
      </c>
    </row>
    <row r="117" spans="2:16" ht="12.5">
      <c r="B117" s="7" t="str">
        <f t="shared" si="34"/>
        <v/>
      </c>
      <c r="C117" s="50">
        <f>IF(D93="","-",+C116+1)</f>
        <v>2035</v>
      </c>
      <c r="D117" s="12">
        <f>IF(F116+SUM(E$99:E116)=D$92,F116,D$92-SUM(E$99:E116))</f>
        <v>743789.2291787907</v>
      </c>
      <c r="E117" s="377">
        <f>IF(+J96&lt;F116,J96,D117)</f>
        <v>28347.545454545456</v>
      </c>
      <c r="F117" s="55">
        <f t="shared" si="39"/>
        <v>715441.68372424529</v>
      </c>
      <c r="G117" s="55">
        <f t="shared" si="40"/>
        <v>729615.456451518</v>
      </c>
      <c r="H117" s="379">
        <f t="shared" si="41"/>
        <v>119203.88778237984</v>
      </c>
      <c r="I117" s="398">
        <f t="shared" si="42"/>
        <v>119203.88778237984</v>
      </c>
      <c r="J117" s="54">
        <f t="shared" si="30"/>
        <v>0</v>
      </c>
      <c r="K117" s="54"/>
      <c r="L117" s="129"/>
      <c r="M117" s="54">
        <f t="shared" si="31"/>
        <v>0</v>
      </c>
      <c r="N117" s="129"/>
      <c r="O117" s="54">
        <f t="shared" si="32"/>
        <v>0</v>
      </c>
      <c r="P117" s="54">
        <f t="shared" si="33"/>
        <v>0</v>
      </c>
    </row>
    <row r="118" spans="2:16" ht="12.5">
      <c r="B118" s="7" t="str">
        <f t="shared" si="34"/>
        <v/>
      </c>
      <c r="C118" s="50">
        <f>IF(D93="","-",+C117+1)</f>
        <v>2036</v>
      </c>
      <c r="D118" s="12">
        <f>IF(F117+SUM(E$99:E117)=D$92,F117,D$92-SUM(E$99:E117))</f>
        <v>715441.68372424529</v>
      </c>
      <c r="E118" s="377">
        <f>IF(+J96&lt;F117,J96,D118)</f>
        <v>28347.545454545456</v>
      </c>
      <c r="F118" s="55">
        <f t="shared" si="39"/>
        <v>687094.13826969988</v>
      </c>
      <c r="G118" s="55">
        <f t="shared" si="40"/>
        <v>701267.91099697258</v>
      </c>
      <c r="H118" s="379">
        <f t="shared" si="41"/>
        <v>115673.87170171973</v>
      </c>
      <c r="I118" s="398">
        <f t="shared" si="42"/>
        <v>115673.87170171973</v>
      </c>
      <c r="J118" s="54">
        <f t="shared" si="30"/>
        <v>0</v>
      </c>
      <c r="K118" s="54"/>
      <c r="L118" s="129"/>
      <c r="M118" s="54">
        <f t="shared" si="31"/>
        <v>0</v>
      </c>
      <c r="N118" s="129"/>
      <c r="O118" s="54">
        <f t="shared" si="32"/>
        <v>0</v>
      </c>
      <c r="P118" s="54">
        <f t="shared" si="33"/>
        <v>0</v>
      </c>
    </row>
    <row r="119" spans="2:16" ht="12.5">
      <c r="B119" s="7" t="str">
        <f t="shared" si="34"/>
        <v/>
      </c>
      <c r="C119" s="50">
        <f>IF(D93="","-",+C118+1)</f>
        <v>2037</v>
      </c>
      <c r="D119" s="12">
        <f>IF(F118+SUM(E$99:E118)=D$92,F118,D$92-SUM(E$99:E118))</f>
        <v>687094.13826969988</v>
      </c>
      <c r="E119" s="377">
        <f>IF(+J96&lt;F118,J96,D119)</f>
        <v>28347.545454545456</v>
      </c>
      <c r="F119" s="55">
        <f t="shared" si="39"/>
        <v>658746.59281515446</v>
      </c>
      <c r="G119" s="55">
        <f t="shared" si="40"/>
        <v>672920.36554242717</v>
      </c>
      <c r="H119" s="379">
        <f t="shared" si="41"/>
        <v>112143.85562105963</v>
      </c>
      <c r="I119" s="398">
        <f t="shared" si="42"/>
        <v>112143.85562105963</v>
      </c>
      <c r="J119" s="54">
        <f t="shared" si="30"/>
        <v>0</v>
      </c>
      <c r="K119" s="54"/>
      <c r="L119" s="129"/>
      <c r="M119" s="54">
        <f t="shared" si="31"/>
        <v>0</v>
      </c>
      <c r="N119" s="129"/>
      <c r="O119" s="54">
        <f t="shared" si="32"/>
        <v>0</v>
      </c>
      <c r="P119" s="54">
        <f t="shared" si="33"/>
        <v>0</v>
      </c>
    </row>
    <row r="120" spans="2:16" ht="12.5">
      <c r="B120" s="7" t="str">
        <f t="shared" si="34"/>
        <v/>
      </c>
      <c r="C120" s="50">
        <f>IF(D93="","-",+C119+1)</f>
        <v>2038</v>
      </c>
      <c r="D120" s="12">
        <f>IF(F119+SUM(E$99:E119)=D$92,F119,D$92-SUM(E$99:E119))</f>
        <v>658746.59281515446</v>
      </c>
      <c r="E120" s="377">
        <f>IF(+J96&lt;F119,J96,D120)</f>
        <v>28347.545454545456</v>
      </c>
      <c r="F120" s="55">
        <f t="shared" si="39"/>
        <v>630399.04736060905</v>
      </c>
      <c r="G120" s="55">
        <f t="shared" si="40"/>
        <v>644572.82008788176</v>
      </c>
      <c r="H120" s="379">
        <f t="shared" si="41"/>
        <v>108613.83954039952</v>
      </c>
      <c r="I120" s="398">
        <f t="shared" si="42"/>
        <v>108613.83954039952</v>
      </c>
      <c r="J120" s="54">
        <f t="shared" si="30"/>
        <v>0</v>
      </c>
      <c r="K120" s="54"/>
      <c r="L120" s="129"/>
      <c r="M120" s="54">
        <f t="shared" si="31"/>
        <v>0</v>
      </c>
      <c r="N120" s="129"/>
      <c r="O120" s="54">
        <f t="shared" si="32"/>
        <v>0</v>
      </c>
      <c r="P120" s="54">
        <f t="shared" si="33"/>
        <v>0</v>
      </c>
    </row>
    <row r="121" spans="2:16" ht="12.5">
      <c r="B121" s="7" t="str">
        <f t="shared" si="34"/>
        <v/>
      </c>
      <c r="C121" s="50">
        <f>IF(D93="","-",+C120+1)</f>
        <v>2039</v>
      </c>
      <c r="D121" s="12">
        <f>IF(F120+SUM(E$99:E120)=D$92,F120,D$92-SUM(E$99:E120))</f>
        <v>630399.04736060905</v>
      </c>
      <c r="E121" s="377">
        <f>IF(+J96&lt;F120,J96,D121)</f>
        <v>28347.545454545456</v>
      </c>
      <c r="F121" s="55">
        <f t="shared" si="39"/>
        <v>602051.50190606364</v>
      </c>
      <c r="G121" s="55">
        <f t="shared" si="40"/>
        <v>616225.27463333635</v>
      </c>
      <c r="H121" s="379">
        <f t="shared" si="41"/>
        <v>105083.8234597394</v>
      </c>
      <c r="I121" s="398">
        <f t="shared" si="42"/>
        <v>105083.8234597394</v>
      </c>
      <c r="J121" s="54">
        <f t="shared" si="30"/>
        <v>0</v>
      </c>
      <c r="K121" s="54"/>
      <c r="L121" s="129"/>
      <c r="M121" s="54">
        <f t="shared" si="31"/>
        <v>0</v>
      </c>
      <c r="N121" s="129"/>
      <c r="O121" s="54">
        <f t="shared" si="32"/>
        <v>0</v>
      </c>
      <c r="P121" s="54">
        <f t="shared" si="33"/>
        <v>0</v>
      </c>
    </row>
    <row r="122" spans="2:16" ht="12.5">
      <c r="B122" s="7" t="str">
        <f t="shared" si="34"/>
        <v/>
      </c>
      <c r="C122" s="50">
        <f>IF(D93="","-",+C121+1)</f>
        <v>2040</v>
      </c>
      <c r="D122" s="12">
        <f>IF(F121+SUM(E$99:E121)=D$92,F121,D$92-SUM(E$99:E121))</f>
        <v>602051.50190606364</v>
      </c>
      <c r="E122" s="377">
        <f>IF(+J96&lt;F121,J96,D122)</f>
        <v>28347.545454545456</v>
      </c>
      <c r="F122" s="55">
        <f t="shared" si="39"/>
        <v>573703.95645151823</v>
      </c>
      <c r="G122" s="55">
        <f t="shared" si="40"/>
        <v>587877.72917879093</v>
      </c>
      <c r="H122" s="379">
        <f t="shared" si="41"/>
        <v>101553.8073790793</v>
      </c>
      <c r="I122" s="398">
        <f t="shared" si="42"/>
        <v>101553.8073790793</v>
      </c>
      <c r="J122" s="54">
        <f t="shared" si="30"/>
        <v>0</v>
      </c>
      <c r="K122" s="54"/>
      <c r="L122" s="129"/>
      <c r="M122" s="54">
        <f t="shared" si="31"/>
        <v>0</v>
      </c>
      <c r="N122" s="129"/>
      <c r="O122" s="54">
        <f t="shared" si="32"/>
        <v>0</v>
      </c>
      <c r="P122" s="54">
        <f t="shared" si="33"/>
        <v>0</v>
      </c>
    </row>
    <row r="123" spans="2:16" ht="12.5">
      <c r="B123" s="7" t="str">
        <f t="shared" si="34"/>
        <v/>
      </c>
      <c r="C123" s="50">
        <f>IF(D93="","-",+C122+1)</f>
        <v>2041</v>
      </c>
      <c r="D123" s="12">
        <f>IF(F122+SUM(E$99:E122)=D$92,F122,D$92-SUM(E$99:E122))</f>
        <v>573703.95645151823</v>
      </c>
      <c r="E123" s="377">
        <f>IF(+J96&lt;F122,J96,D123)</f>
        <v>28347.545454545456</v>
      </c>
      <c r="F123" s="55">
        <f t="shared" si="39"/>
        <v>545356.41099697282</v>
      </c>
      <c r="G123" s="55">
        <f t="shared" si="40"/>
        <v>559530.18372424552</v>
      </c>
      <c r="H123" s="379">
        <f t="shared" si="41"/>
        <v>98023.791298419193</v>
      </c>
      <c r="I123" s="398">
        <f t="shared" si="42"/>
        <v>98023.791298419193</v>
      </c>
      <c r="J123" s="54">
        <f t="shared" si="30"/>
        <v>0</v>
      </c>
      <c r="K123" s="54"/>
      <c r="L123" s="129"/>
      <c r="M123" s="54">
        <f t="shared" si="31"/>
        <v>0</v>
      </c>
      <c r="N123" s="129"/>
      <c r="O123" s="54">
        <f t="shared" si="32"/>
        <v>0</v>
      </c>
      <c r="P123" s="54">
        <f t="shared" si="33"/>
        <v>0</v>
      </c>
    </row>
    <row r="124" spans="2:16" ht="12.5">
      <c r="B124" s="7" t="str">
        <f t="shared" si="34"/>
        <v/>
      </c>
      <c r="C124" s="50">
        <f>IF(D93="","-",+C123+1)</f>
        <v>2042</v>
      </c>
      <c r="D124" s="12">
        <f>IF(F123+SUM(E$99:E123)=D$92,F123,D$92-SUM(E$99:E123))</f>
        <v>545356.41099697282</v>
      </c>
      <c r="E124" s="377">
        <f>IF(+J96&lt;F123,J96,D124)</f>
        <v>28347.545454545456</v>
      </c>
      <c r="F124" s="55">
        <f t="shared" si="39"/>
        <v>517008.86554242735</v>
      </c>
      <c r="G124" s="55">
        <f t="shared" si="40"/>
        <v>531182.63826970011</v>
      </c>
      <c r="H124" s="379">
        <f t="shared" si="41"/>
        <v>94493.775217759088</v>
      </c>
      <c r="I124" s="398">
        <f t="shared" si="42"/>
        <v>94493.775217759088</v>
      </c>
      <c r="J124" s="54">
        <f t="shared" si="30"/>
        <v>0</v>
      </c>
      <c r="K124" s="54"/>
      <c r="L124" s="129"/>
      <c r="M124" s="54">
        <f t="shared" si="31"/>
        <v>0</v>
      </c>
      <c r="N124" s="129"/>
      <c r="O124" s="54">
        <f t="shared" si="32"/>
        <v>0</v>
      </c>
      <c r="P124" s="54">
        <f t="shared" si="33"/>
        <v>0</v>
      </c>
    </row>
    <row r="125" spans="2:16" ht="12.5">
      <c r="B125" s="7" t="str">
        <f t="shared" si="34"/>
        <v/>
      </c>
      <c r="C125" s="50">
        <f>IF(D93="","-",+C124+1)</f>
        <v>2043</v>
      </c>
      <c r="D125" s="12">
        <f>IF(F124+SUM(E$99:E124)=D$92,F124,D$92-SUM(E$99:E124))</f>
        <v>517008.86554242735</v>
      </c>
      <c r="E125" s="377">
        <f>IF(+J96&lt;F124,J96,D125)</f>
        <v>28347.545454545456</v>
      </c>
      <c r="F125" s="55">
        <f t="shared" si="39"/>
        <v>488661.32008788188</v>
      </c>
      <c r="G125" s="55">
        <f t="shared" si="40"/>
        <v>502835.09281515458</v>
      </c>
      <c r="H125" s="379">
        <f t="shared" si="41"/>
        <v>90963.759137098968</v>
      </c>
      <c r="I125" s="398">
        <f t="shared" si="42"/>
        <v>90963.759137098968</v>
      </c>
      <c r="J125" s="54">
        <f t="shared" si="30"/>
        <v>0</v>
      </c>
      <c r="K125" s="54"/>
      <c r="L125" s="129"/>
      <c r="M125" s="54">
        <f t="shared" si="31"/>
        <v>0</v>
      </c>
      <c r="N125" s="129"/>
      <c r="O125" s="54">
        <f t="shared" si="32"/>
        <v>0</v>
      </c>
      <c r="P125" s="54">
        <f t="shared" si="33"/>
        <v>0</v>
      </c>
    </row>
    <row r="126" spans="2:16" ht="12.5">
      <c r="B126" s="7" t="str">
        <f t="shared" si="34"/>
        <v/>
      </c>
      <c r="C126" s="50">
        <f>IF(D93="","-",+C125+1)</f>
        <v>2044</v>
      </c>
      <c r="D126" s="12">
        <f>IF(F125+SUM(E$99:E125)=D$92,F125,D$92-SUM(E$99:E125))</f>
        <v>488661.32008788188</v>
      </c>
      <c r="E126" s="377">
        <f>IF(+J96&lt;F125,J96,D126)</f>
        <v>28347.545454545456</v>
      </c>
      <c r="F126" s="55">
        <f t="shared" si="39"/>
        <v>460313.7746333364</v>
      </c>
      <c r="G126" s="55">
        <f t="shared" si="40"/>
        <v>474487.54736060917</v>
      </c>
      <c r="H126" s="379">
        <f t="shared" si="41"/>
        <v>87433.743056438863</v>
      </c>
      <c r="I126" s="398">
        <f t="shared" si="42"/>
        <v>87433.743056438863</v>
      </c>
      <c r="J126" s="54">
        <f t="shared" si="30"/>
        <v>0</v>
      </c>
      <c r="K126" s="54"/>
      <c r="L126" s="129"/>
      <c r="M126" s="54">
        <f t="shared" si="31"/>
        <v>0</v>
      </c>
      <c r="N126" s="129"/>
      <c r="O126" s="54">
        <f t="shared" si="32"/>
        <v>0</v>
      </c>
      <c r="P126" s="54">
        <f t="shared" si="33"/>
        <v>0</v>
      </c>
    </row>
    <row r="127" spans="2:16" ht="12.5">
      <c r="B127" s="7" t="str">
        <f t="shared" si="34"/>
        <v/>
      </c>
      <c r="C127" s="50">
        <f>IF(D93="","-",+C126+1)</f>
        <v>2045</v>
      </c>
      <c r="D127" s="12">
        <f>IF(F126+SUM(E$99:E126)=D$92,F126,D$92-SUM(E$99:E126))</f>
        <v>460313.7746333364</v>
      </c>
      <c r="E127" s="377">
        <f>IF(+J96&lt;F126,J96,D127)</f>
        <v>28347.545454545456</v>
      </c>
      <c r="F127" s="55">
        <f t="shared" si="39"/>
        <v>431966.22917879093</v>
      </c>
      <c r="G127" s="55">
        <f t="shared" si="40"/>
        <v>446140.00190606364</v>
      </c>
      <c r="H127" s="379">
        <f t="shared" si="41"/>
        <v>83903.726975778729</v>
      </c>
      <c r="I127" s="398">
        <f t="shared" si="42"/>
        <v>83903.726975778729</v>
      </c>
      <c r="J127" s="54">
        <f t="shared" si="30"/>
        <v>0</v>
      </c>
      <c r="K127" s="54"/>
      <c r="L127" s="129"/>
      <c r="M127" s="54">
        <f t="shared" si="31"/>
        <v>0</v>
      </c>
      <c r="N127" s="129"/>
      <c r="O127" s="54">
        <f t="shared" si="32"/>
        <v>0</v>
      </c>
      <c r="P127" s="54">
        <f t="shared" si="33"/>
        <v>0</v>
      </c>
    </row>
    <row r="128" spans="2:16" ht="12.5">
      <c r="B128" s="7" t="str">
        <f t="shared" si="34"/>
        <v/>
      </c>
      <c r="C128" s="50">
        <f>IF(D93="","-",+C127+1)</f>
        <v>2046</v>
      </c>
      <c r="D128" s="12">
        <f>IF(F127+SUM(E$99:E127)=D$92,F127,D$92-SUM(E$99:E127))</f>
        <v>431966.22917879093</v>
      </c>
      <c r="E128" s="377">
        <f>IF(+J96&lt;F127,J96,D128)</f>
        <v>28347.545454545456</v>
      </c>
      <c r="F128" s="55">
        <f t="shared" si="39"/>
        <v>403618.68372424546</v>
      </c>
      <c r="G128" s="55">
        <f t="shared" si="40"/>
        <v>417792.45645151823</v>
      </c>
      <c r="H128" s="379">
        <f t="shared" si="41"/>
        <v>80373.710895118624</v>
      </c>
      <c r="I128" s="398">
        <f t="shared" si="42"/>
        <v>80373.710895118624</v>
      </c>
      <c r="J128" s="54">
        <f t="shared" si="30"/>
        <v>0</v>
      </c>
      <c r="K128" s="54"/>
      <c r="L128" s="129"/>
      <c r="M128" s="54">
        <f t="shared" si="31"/>
        <v>0</v>
      </c>
      <c r="N128" s="129"/>
      <c r="O128" s="54">
        <f t="shared" si="32"/>
        <v>0</v>
      </c>
      <c r="P128" s="54">
        <f t="shared" si="33"/>
        <v>0</v>
      </c>
    </row>
    <row r="129" spans="2:16" ht="12.5">
      <c r="B129" s="7" t="str">
        <f t="shared" si="34"/>
        <v/>
      </c>
      <c r="C129" s="50">
        <f>IF(D93="","-",+C128+1)</f>
        <v>2047</v>
      </c>
      <c r="D129" s="12">
        <f>IF(F128+SUM(E$99:E128)=D$92,F128,D$92-SUM(E$99:E128))</f>
        <v>403618.68372424546</v>
      </c>
      <c r="E129" s="377">
        <f>IF(+J96&lt;F128,J96,D129)</f>
        <v>28347.545454545456</v>
      </c>
      <c r="F129" s="55">
        <f t="shared" si="39"/>
        <v>375271.13826969999</v>
      </c>
      <c r="G129" s="55">
        <f t="shared" si="40"/>
        <v>389444.9109969727</v>
      </c>
      <c r="H129" s="379">
        <f t="shared" si="41"/>
        <v>76843.694814458489</v>
      </c>
      <c r="I129" s="398">
        <f t="shared" si="42"/>
        <v>76843.694814458489</v>
      </c>
      <c r="J129" s="54">
        <f t="shared" si="30"/>
        <v>0</v>
      </c>
      <c r="K129" s="54"/>
      <c r="L129" s="129"/>
      <c r="M129" s="54">
        <f t="shared" si="31"/>
        <v>0</v>
      </c>
      <c r="N129" s="129"/>
      <c r="O129" s="54">
        <f t="shared" si="32"/>
        <v>0</v>
      </c>
      <c r="P129" s="54">
        <f t="shared" si="33"/>
        <v>0</v>
      </c>
    </row>
    <row r="130" spans="2:16" ht="12.5">
      <c r="B130" s="7" t="str">
        <f t="shared" si="34"/>
        <v/>
      </c>
      <c r="C130" s="50">
        <f>IF(D93="","-",+C129+1)</f>
        <v>2048</v>
      </c>
      <c r="D130" s="12">
        <f>IF(F129+SUM(E$99:E129)=D$92,F129,D$92-SUM(E$99:E129))</f>
        <v>375271.13826969999</v>
      </c>
      <c r="E130" s="377">
        <f>IF(+J96&lt;F129,J96,D130)</f>
        <v>28347.545454545456</v>
      </c>
      <c r="F130" s="55">
        <f t="shared" si="39"/>
        <v>346923.59281515452</v>
      </c>
      <c r="G130" s="55">
        <f t="shared" si="40"/>
        <v>361097.36554242729</v>
      </c>
      <c r="H130" s="379">
        <f t="shared" si="41"/>
        <v>73313.678733798384</v>
      </c>
      <c r="I130" s="398">
        <f t="shared" si="42"/>
        <v>73313.678733798384</v>
      </c>
      <c r="J130" s="54">
        <f t="shared" si="30"/>
        <v>0</v>
      </c>
      <c r="K130" s="54"/>
      <c r="L130" s="129"/>
      <c r="M130" s="54">
        <f t="shared" si="31"/>
        <v>0</v>
      </c>
      <c r="N130" s="129"/>
      <c r="O130" s="54">
        <f t="shared" si="32"/>
        <v>0</v>
      </c>
      <c r="P130" s="54">
        <f t="shared" si="33"/>
        <v>0</v>
      </c>
    </row>
    <row r="131" spans="2:16" ht="12.5">
      <c r="B131" s="7" t="str">
        <f t="shared" si="34"/>
        <v/>
      </c>
      <c r="C131" s="50">
        <f>IF(D93="","-",+C130+1)</f>
        <v>2049</v>
      </c>
      <c r="D131" s="12">
        <f>IF(F130+SUM(E$99:E130)=D$92,F130,D$92-SUM(E$99:E130))</f>
        <v>346923.59281515452</v>
      </c>
      <c r="E131" s="377">
        <f>IF(+J96&lt;F130,J96,D131)</f>
        <v>28347.545454545456</v>
      </c>
      <c r="F131" s="55">
        <f t="shared" ref="F131:F154" si="43">+D131-E131</f>
        <v>318576.04736060905</v>
      </c>
      <c r="G131" s="55">
        <f t="shared" ref="G131:G154" si="44">+(F131+D131)/2</f>
        <v>332749.82008788176</v>
      </c>
      <c r="H131" s="379">
        <f t="shared" si="41"/>
        <v>69783.662653138264</v>
      </c>
      <c r="I131" s="398">
        <f t="shared" si="42"/>
        <v>69783.662653138264</v>
      </c>
      <c r="J131" s="54">
        <f t="shared" ref="J131:J154" si="45">+I541-H541</f>
        <v>0</v>
      </c>
      <c r="K131" s="54"/>
      <c r="L131" s="129"/>
      <c r="M131" s="54">
        <f t="shared" ref="M131:M154" si="46">IF(L541&lt;&gt;0,+H541-L541,0)</f>
        <v>0</v>
      </c>
      <c r="N131" s="129"/>
      <c r="O131" s="54">
        <f t="shared" ref="O131:O154" si="47">IF(N541&lt;&gt;0,+I541-N541,0)</f>
        <v>0</v>
      </c>
      <c r="P131" s="54">
        <f t="shared" ref="P131:P154" si="48">+O541-M541</f>
        <v>0</v>
      </c>
    </row>
    <row r="132" spans="2:16" ht="12.5">
      <c r="B132" s="7" t="str">
        <f t="shared" si="34"/>
        <v/>
      </c>
      <c r="C132" s="50">
        <f>IF(D93="","-",+C131+1)</f>
        <v>2050</v>
      </c>
      <c r="D132" s="12">
        <f>IF(F131+SUM(E$99:E131)=D$92,F131,D$92-SUM(E$99:E131))</f>
        <v>318576.04736060905</v>
      </c>
      <c r="E132" s="377">
        <f>IF(+J96&lt;F131,J96,D132)</f>
        <v>28347.545454545456</v>
      </c>
      <c r="F132" s="55">
        <f t="shared" si="43"/>
        <v>290228.50190606358</v>
      </c>
      <c r="G132" s="55">
        <f t="shared" si="44"/>
        <v>304402.27463333635</v>
      </c>
      <c r="H132" s="379">
        <f t="shared" si="41"/>
        <v>66253.646572478159</v>
      </c>
      <c r="I132" s="398">
        <f t="shared" si="42"/>
        <v>66253.646572478159</v>
      </c>
      <c r="J132" s="54">
        <f t="shared" si="45"/>
        <v>0</v>
      </c>
      <c r="K132" s="54"/>
      <c r="L132" s="129"/>
      <c r="M132" s="54">
        <f t="shared" si="46"/>
        <v>0</v>
      </c>
      <c r="N132" s="129"/>
      <c r="O132" s="54">
        <f t="shared" si="47"/>
        <v>0</v>
      </c>
      <c r="P132" s="54">
        <f t="shared" si="48"/>
        <v>0</v>
      </c>
    </row>
    <row r="133" spans="2:16" ht="12.5">
      <c r="B133" s="7" t="str">
        <f t="shared" si="34"/>
        <v/>
      </c>
      <c r="C133" s="50">
        <f>IF(D93="","-",+C132+1)</f>
        <v>2051</v>
      </c>
      <c r="D133" s="12">
        <f>IF(F132+SUM(E$99:E132)=D$92,F132,D$92-SUM(E$99:E132))</f>
        <v>290228.50190606358</v>
      </c>
      <c r="E133" s="377">
        <f>IF(+J96&lt;F132,J96,D133)</f>
        <v>28347.545454545456</v>
      </c>
      <c r="F133" s="55">
        <f t="shared" si="43"/>
        <v>261880.95645151811</v>
      </c>
      <c r="G133" s="55">
        <f t="shared" si="44"/>
        <v>276054.72917879082</v>
      </c>
      <c r="H133" s="379">
        <f t="shared" si="41"/>
        <v>62723.630491818032</v>
      </c>
      <c r="I133" s="398">
        <f t="shared" si="42"/>
        <v>62723.630491818032</v>
      </c>
      <c r="J133" s="54">
        <f t="shared" si="45"/>
        <v>0</v>
      </c>
      <c r="K133" s="54"/>
      <c r="L133" s="129"/>
      <c r="M133" s="54">
        <f t="shared" si="46"/>
        <v>0</v>
      </c>
      <c r="N133" s="129"/>
      <c r="O133" s="54">
        <f t="shared" si="47"/>
        <v>0</v>
      </c>
      <c r="P133" s="54">
        <f t="shared" si="48"/>
        <v>0</v>
      </c>
    </row>
    <row r="134" spans="2:16" ht="12.5">
      <c r="B134" s="7" t="str">
        <f t="shared" si="34"/>
        <v/>
      </c>
      <c r="C134" s="50">
        <f>IF(D93="","-",+C133+1)</f>
        <v>2052</v>
      </c>
      <c r="D134" s="12">
        <f>IF(F133+SUM(E$99:E133)=D$92,F133,D$92-SUM(E$99:E133))</f>
        <v>261880.95645151811</v>
      </c>
      <c r="E134" s="377">
        <f>IF(+J96&lt;F133,J96,D134)</f>
        <v>28347.545454545456</v>
      </c>
      <c r="F134" s="55">
        <f t="shared" si="43"/>
        <v>233533.41099697264</v>
      </c>
      <c r="G134" s="55">
        <f t="shared" si="44"/>
        <v>247707.18372424538</v>
      </c>
      <c r="H134" s="379">
        <f t="shared" si="41"/>
        <v>59193.61441115792</v>
      </c>
      <c r="I134" s="398">
        <f t="shared" si="42"/>
        <v>59193.61441115792</v>
      </c>
      <c r="J134" s="54">
        <f t="shared" si="45"/>
        <v>0</v>
      </c>
      <c r="K134" s="54"/>
      <c r="L134" s="129"/>
      <c r="M134" s="54">
        <f t="shared" si="46"/>
        <v>0</v>
      </c>
      <c r="N134" s="129"/>
      <c r="O134" s="54">
        <f t="shared" si="47"/>
        <v>0</v>
      </c>
      <c r="P134" s="54">
        <f t="shared" si="48"/>
        <v>0</v>
      </c>
    </row>
    <row r="135" spans="2:16" ht="12.5">
      <c r="B135" s="7" t="str">
        <f t="shared" si="34"/>
        <v/>
      </c>
      <c r="C135" s="50">
        <f>IF(D93="","-",+C134+1)</f>
        <v>2053</v>
      </c>
      <c r="D135" s="12">
        <f>IF(F134+SUM(E$99:E134)=D$92,F134,D$92-SUM(E$99:E134))</f>
        <v>233533.41099697264</v>
      </c>
      <c r="E135" s="377">
        <f>IF(+J96&lt;F134,J96,D135)</f>
        <v>28347.545454545456</v>
      </c>
      <c r="F135" s="55">
        <f t="shared" si="43"/>
        <v>205185.86554242717</v>
      </c>
      <c r="G135" s="55">
        <f t="shared" si="44"/>
        <v>219359.63826969991</v>
      </c>
      <c r="H135" s="379">
        <f t="shared" si="41"/>
        <v>55663.598330497807</v>
      </c>
      <c r="I135" s="398">
        <f t="shared" si="42"/>
        <v>55663.598330497807</v>
      </c>
      <c r="J135" s="54">
        <f t="shared" si="45"/>
        <v>0</v>
      </c>
      <c r="K135" s="54"/>
      <c r="L135" s="129"/>
      <c r="M135" s="54">
        <f t="shared" si="46"/>
        <v>0</v>
      </c>
      <c r="N135" s="129"/>
      <c r="O135" s="54">
        <f t="shared" si="47"/>
        <v>0</v>
      </c>
      <c r="P135" s="54">
        <f t="shared" si="48"/>
        <v>0</v>
      </c>
    </row>
    <row r="136" spans="2:16" ht="12.5">
      <c r="B136" s="7" t="str">
        <f t="shared" si="34"/>
        <v/>
      </c>
      <c r="C136" s="50">
        <f>IF(D93="","-",+C135+1)</f>
        <v>2054</v>
      </c>
      <c r="D136" s="12">
        <f>IF(F135+SUM(E$99:E135)=D$92,F135,D$92-SUM(E$99:E135))</f>
        <v>205185.86554242717</v>
      </c>
      <c r="E136" s="377">
        <f>IF(+J96&lt;F135,J96,D136)</f>
        <v>28347.545454545456</v>
      </c>
      <c r="F136" s="55">
        <f t="shared" si="43"/>
        <v>176838.3200878817</v>
      </c>
      <c r="G136" s="55">
        <f t="shared" si="44"/>
        <v>191012.09281515444</v>
      </c>
      <c r="H136" s="379">
        <f t="shared" si="41"/>
        <v>52133.582249837695</v>
      </c>
      <c r="I136" s="398">
        <f t="shared" si="42"/>
        <v>52133.582249837695</v>
      </c>
      <c r="J136" s="54">
        <f t="shared" si="45"/>
        <v>0</v>
      </c>
      <c r="K136" s="54"/>
      <c r="L136" s="129"/>
      <c r="M136" s="54">
        <f t="shared" si="46"/>
        <v>0</v>
      </c>
      <c r="N136" s="129"/>
      <c r="O136" s="54">
        <f t="shared" si="47"/>
        <v>0</v>
      </c>
      <c r="P136" s="54">
        <f t="shared" si="48"/>
        <v>0</v>
      </c>
    </row>
    <row r="137" spans="2:16" ht="12.5">
      <c r="B137" s="7" t="str">
        <f t="shared" si="34"/>
        <v/>
      </c>
      <c r="C137" s="50">
        <f>IF(D93="","-",+C136+1)</f>
        <v>2055</v>
      </c>
      <c r="D137" s="12">
        <f>IF(F136+SUM(E$99:E136)=D$92,F136,D$92-SUM(E$99:E136))</f>
        <v>176838.3200878817</v>
      </c>
      <c r="E137" s="377">
        <f>IF(+J96&lt;F136,J96,D137)</f>
        <v>28347.545454545456</v>
      </c>
      <c r="F137" s="55">
        <f t="shared" si="43"/>
        <v>148490.77463333623</v>
      </c>
      <c r="G137" s="55">
        <f t="shared" si="44"/>
        <v>162664.54736060897</v>
      </c>
      <c r="H137" s="379">
        <f t="shared" si="41"/>
        <v>48603.566169177575</v>
      </c>
      <c r="I137" s="398">
        <f t="shared" si="42"/>
        <v>48603.566169177575</v>
      </c>
      <c r="J137" s="54">
        <f t="shared" si="45"/>
        <v>0</v>
      </c>
      <c r="K137" s="54"/>
      <c r="L137" s="129"/>
      <c r="M137" s="54">
        <f t="shared" si="46"/>
        <v>0</v>
      </c>
      <c r="N137" s="129"/>
      <c r="O137" s="54">
        <f t="shared" si="47"/>
        <v>0</v>
      </c>
      <c r="P137" s="54">
        <f t="shared" si="48"/>
        <v>0</v>
      </c>
    </row>
    <row r="138" spans="2:16" ht="12.5">
      <c r="B138" s="7" t="str">
        <f t="shared" si="34"/>
        <v/>
      </c>
      <c r="C138" s="50">
        <f>IF(D93="","-",+C137+1)</f>
        <v>2056</v>
      </c>
      <c r="D138" s="12">
        <f>IF(F137+SUM(E$99:E137)=D$92,F137,D$92-SUM(E$99:E137))</f>
        <v>148490.77463333623</v>
      </c>
      <c r="E138" s="377">
        <f>IF(+J96&lt;F137,J96,D138)</f>
        <v>28347.545454545456</v>
      </c>
      <c r="F138" s="55">
        <f t="shared" si="43"/>
        <v>120143.22917879077</v>
      </c>
      <c r="G138" s="55">
        <f t="shared" si="44"/>
        <v>134317.00190606349</v>
      </c>
      <c r="H138" s="379">
        <f t="shared" si="41"/>
        <v>45073.550088517455</v>
      </c>
      <c r="I138" s="398">
        <f t="shared" si="42"/>
        <v>45073.550088517455</v>
      </c>
      <c r="J138" s="54">
        <f t="shared" si="45"/>
        <v>0</v>
      </c>
      <c r="K138" s="54"/>
      <c r="L138" s="129"/>
      <c r="M138" s="54">
        <f t="shared" si="46"/>
        <v>0</v>
      </c>
      <c r="N138" s="129"/>
      <c r="O138" s="54">
        <f t="shared" si="47"/>
        <v>0</v>
      </c>
      <c r="P138" s="54">
        <f t="shared" si="48"/>
        <v>0</v>
      </c>
    </row>
    <row r="139" spans="2:16" ht="12.5">
      <c r="B139" s="7" t="str">
        <f t="shared" si="34"/>
        <v/>
      </c>
      <c r="C139" s="50">
        <f>IF(D93="","-",+C138+1)</f>
        <v>2057</v>
      </c>
      <c r="D139" s="12">
        <f>IF(F138+SUM(E$99:E138)=D$92,F138,D$92-SUM(E$99:E138))</f>
        <v>120143.22917879077</v>
      </c>
      <c r="E139" s="377">
        <f>IF(+J96&lt;F138,J96,D139)</f>
        <v>28347.545454545456</v>
      </c>
      <c r="F139" s="55">
        <f t="shared" si="43"/>
        <v>91795.683724245318</v>
      </c>
      <c r="G139" s="55">
        <f t="shared" si="44"/>
        <v>105969.45645151805</v>
      </c>
      <c r="H139" s="379">
        <f t="shared" si="41"/>
        <v>41543.53400785735</v>
      </c>
      <c r="I139" s="398">
        <f t="shared" si="42"/>
        <v>41543.53400785735</v>
      </c>
      <c r="J139" s="54">
        <f t="shared" si="45"/>
        <v>0</v>
      </c>
      <c r="K139" s="54"/>
      <c r="L139" s="129"/>
      <c r="M139" s="54">
        <f t="shared" si="46"/>
        <v>0</v>
      </c>
      <c r="N139" s="129"/>
      <c r="O139" s="54">
        <f t="shared" si="47"/>
        <v>0</v>
      </c>
      <c r="P139" s="54">
        <f t="shared" si="48"/>
        <v>0</v>
      </c>
    </row>
    <row r="140" spans="2:16" ht="12.5">
      <c r="B140" s="7" t="str">
        <f t="shared" si="34"/>
        <v/>
      </c>
      <c r="C140" s="50">
        <f>IF(D93="","-",+C139+1)</f>
        <v>2058</v>
      </c>
      <c r="D140" s="12">
        <f>IF(F139+SUM(E$99:E139)=D$92,F139,D$92-SUM(E$99:E139))</f>
        <v>91795.683724245318</v>
      </c>
      <c r="E140" s="377">
        <f>IF(+J96&lt;F139,J96,D140)</f>
        <v>28347.545454545456</v>
      </c>
      <c r="F140" s="55">
        <f t="shared" si="43"/>
        <v>63448.138269699863</v>
      </c>
      <c r="G140" s="55">
        <f t="shared" si="44"/>
        <v>77621.910996972583</v>
      </c>
      <c r="H140" s="379">
        <f t="shared" si="41"/>
        <v>38013.51792719723</v>
      </c>
      <c r="I140" s="398">
        <f t="shared" si="42"/>
        <v>38013.51792719723</v>
      </c>
      <c r="J140" s="54">
        <f t="shared" si="45"/>
        <v>0</v>
      </c>
      <c r="K140" s="54"/>
      <c r="L140" s="129"/>
      <c r="M140" s="54">
        <f t="shared" si="46"/>
        <v>0</v>
      </c>
      <c r="N140" s="129"/>
      <c r="O140" s="54">
        <f t="shared" si="47"/>
        <v>0</v>
      </c>
      <c r="P140" s="54">
        <f t="shared" si="48"/>
        <v>0</v>
      </c>
    </row>
    <row r="141" spans="2:16" ht="12.5">
      <c r="B141" s="7" t="str">
        <f t="shared" si="34"/>
        <v/>
      </c>
      <c r="C141" s="50">
        <f>IF(D93="","-",+C140+1)</f>
        <v>2059</v>
      </c>
      <c r="D141" s="12">
        <f>IF(F140+SUM(E$99:E140)=D$92,F140,D$92-SUM(E$99:E140))</f>
        <v>63448.138269699863</v>
      </c>
      <c r="E141" s="377">
        <f>IF(+J96&lt;F140,J96,D141)</f>
        <v>28347.545454545456</v>
      </c>
      <c r="F141" s="55">
        <f t="shared" si="43"/>
        <v>35100.592815154407</v>
      </c>
      <c r="G141" s="55">
        <f t="shared" si="44"/>
        <v>49274.365542427135</v>
      </c>
      <c r="H141" s="379">
        <f t="shared" si="41"/>
        <v>34483.501846537118</v>
      </c>
      <c r="I141" s="398">
        <f t="shared" si="42"/>
        <v>34483.501846537118</v>
      </c>
      <c r="J141" s="54">
        <f t="shared" si="45"/>
        <v>0</v>
      </c>
      <c r="K141" s="54"/>
      <c r="L141" s="129"/>
      <c r="M141" s="54">
        <f t="shared" si="46"/>
        <v>0</v>
      </c>
      <c r="N141" s="129"/>
      <c r="O141" s="54">
        <f t="shared" si="47"/>
        <v>0</v>
      </c>
      <c r="P141" s="54">
        <f t="shared" si="48"/>
        <v>0</v>
      </c>
    </row>
    <row r="142" spans="2:16" ht="12.5">
      <c r="B142" s="7" t="str">
        <f t="shared" si="34"/>
        <v/>
      </c>
      <c r="C142" s="50">
        <f>IF(D93="","-",+C141+1)</f>
        <v>2060</v>
      </c>
      <c r="D142" s="12">
        <f>IF(F141+SUM(E$99:E141)=D$92,F141,D$92-SUM(E$99:E141))</f>
        <v>35100.592815154407</v>
      </c>
      <c r="E142" s="377">
        <f>IF(+J96&lt;F141,J96,D142)</f>
        <v>28347.545454545456</v>
      </c>
      <c r="F142" s="55">
        <f t="shared" si="43"/>
        <v>6753.0473606089508</v>
      </c>
      <c r="G142" s="55">
        <f t="shared" si="44"/>
        <v>20926.820087881679</v>
      </c>
      <c r="H142" s="379">
        <f t="shared" si="41"/>
        <v>30953.485765877005</v>
      </c>
      <c r="I142" s="398">
        <f t="shared" si="42"/>
        <v>30953.485765877005</v>
      </c>
      <c r="J142" s="54">
        <f t="shared" si="45"/>
        <v>0</v>
      </c>
      <c r="K142" s="54"/>
      <c r="L142" s="129"/>
      <c r="M142" s="54">
        <f t="shared" si="46"/>
        <v>0</v>
      </c>
      <c r="N142" s="129"/>
      <c r="O142" s="54">
        <f t="shared" si="47"/>
        <v>0</v>
      </c>
      <c r="P142" s="54">
        <f t="shared" si="48"/>
        <v>0</v>
      </c>
    </row>
    <row r="143" spans="2:16" ht="12.5">
      <c r="B143" s="7" t="str">
        <f t="shared" si="34"/>
        <v/>
      </c>
      <c r="C143" s="50">
        <f>IF(D93="","-",+C142+1)</f>
        <v>2061</v>
      </c>
      <c r="D143" s="12">
        <f>IF(F142+SUM(E$99:E142)=D$92,F142,D$92-SUM(E$99:E142))</f>
        <v>6753.0473606089508</v>
      </c>
      <c r="E143" s="377">
        <f>IF(+J96&lt;F142,J96,D143)</f>
        <v>6753.0473606089508</v>
      </c>
      <c r="F143" s="55">
        <f t="shared" si="43"/>
        <v>0</v>
      </c>
      <c r="G143" s="55">
        <f t="shared" si="44"/>
        <v>3376.5236803044754</v>
      </c>
      <c r="H143" s="379">
        <f t="shared" si="41"/>
        <v>7173.5134961096974</v>
      </c>
      <c r="I143" s="398">
        <f t="shared" si="42"/>
        <v>7173.5134961096974</v>
      </c>
      <c r="J143" s="54">
        <f t="shared" si="45"/>
        <v>0</v>
      </c>
      <c r="K143" s="54"/>
      <c r="L143" s="129"/>
      <c r="M143" s="54">
        <f t="shared" si="46"/>
        <v>0</v>
      </c>
      <c r="N143" s="129"/>
      <c r="O143" s="54">
        <f t="shared" si="47"/>
        <v>0</v>
      </c>
      <c r="P143" s="54">
        <f t="shared" si="48"/>
        <v>0</v>
      </c>
    </row>
    <row r="144" spans="2:16" ht="12.5">
      <c r="B144" s="7" t="str">
        <f t="shared" si="34"/>
        <v/>
      </c>
      <c r="C144" s="50">
        <f>IF(D93="","-",+C143+1)</f>
        <v>2062</v>
      </c>
      <c r="D144" s="12">
        <f>IF(F143+SUM(E$99:E143)=D$92,F143,D$92-SUM(E$99:E143))</f>
        <v>0</v>
      </c>
      <c r="E144" s="377">
        <f>IF(+J96&lt;F143,J96,D144)</f>
        <v>0</v>
      </c>
      <c r="F144" s="55">
        <f t="shared" si="43"/>
        <v>0</v>
      </c>
      <c r="G144" s="55">
        <f t="shared" si="44"/>
        <v>0</v>
      </c>
      <c r="H144" s="379">
        <f t="shared" si="41"/>
        <v>0</v>
      </c>
      <c r="I144" s="398">
        <f t="shared" si="42"/>
        <v>0</v>
      </c>
      <c r="J144" s="54">
        <f t="shared" si="45"/>
        <v>0</v>
      </c>
      <c r="K144" s="54"/>
      <c r="L144" s="129"/>
      <c r="M144" s="54">
        <f t="shared" si="46"/>
        <v>0</v>
      </c>
      <c r="N144" s="129"/>
      <c r="O144" s="54">
        <f t="shared" si="47"/>
        <v>0</v>
      </c>
      <c r="P144" s="54">
        <f t="shared" si="48"/>
        <v>0</v>
      </c>
    </row>
    <row r="145" spans="2:16" ht="12.5">
      <c r="B145" s="7" t="str">
        <f t="shared" si="34"/>
        <v/>
      </c>
      <c r="C145" s="50">
        <f>IF(D93="","-",+C144+1)</f>
        <v>2063</v>
      </c>
      <c r="D145" s="12">
        <f>IF(F144+SUM(E$99:E144)=D$92,F144,D$92-SUM(E$99:E144))</f>
        <v>0</v>
      </c>
      <c r="E145" s="377">
        <f>IF(+J96&lt;F144,J96,D145)</f>
        <v>0</v>
      </c>
      <c r="F145" s="55">
        <f t="shared" si="43"/>
        <v>0</v>
      </c>
      <c r="G145" s="55">
        <f t="shared" si="44"/>
        <v>0</v>
      </c>
      <c r="H145" s="379">
        <f t="shared" si="41"/>
        <v>0</v>
      </c>
      <c r="I145" s="398">
        <f t="shared" si="42"/>
        <v>0</v>
      </c>
      <c r="J145" s="54">
        <f t="shared" si="45"/>
        <v>0</v>
      </c>
      <c r="K145" s="54"/>
      <c r="L145" s="129"/>
      <c r="M145" s="54">
        <f t="shared" si="46"/>
        <v>0</v>
      </c>
      <c r="N145" s="129"/>
      <c r="O145" s="54">
        <f t="shared" si="47"/>
        <v>0</v>
      </c>
      <c r="P145" s="54">
        <f t="shared" si="48"/>
        <v>0</v>
      </c>
    </row>
    <row r="146" spans="2:16" ht="12.5">
      <c r="B146" s="7" t="str">
        <f t="shared" si="34"/>
        <v/>
      </c>
      <c r="C146" s="50">
        <f>IF(D93="","-",+C145+1)</f>
        <v>2064</v>
      </c>
      <c r="D146" s="12">
        <f>IF(F145+SUM(E$99:E145)=D$92,F145,D$92-SUM(E$99:E145))</f>
        <v>0</v>
      </c>
      <c r="E146" s="377">
        <f>IF(+J96&lt;F145,J96,D146)</f>
        <v>0</v>
      </c>
      <c r="F146" s="55">
        <f t="shared" si="43"/>
        <v>0</v>
      </c>
      <c r="G146" s="55">
        <f t="shared" si="44"/>
        <v>0</v>
      </c>
      <c r="H146" s="379">
        <f t="shared" si="41"/>
        <v>0</v>
      </c>
      <c r="I146" s="398">
        <f t="shared" si="42"/>
        <v>0</v>
      </c>
      <c r="J146" s="54">
        <f t="shared" si="45"/>
        <v>0</v>
      </c>
      <c r="K146" s="54"/>
      <c r="L146" s="129"/>
      <c r="M146" s="54">
        <f t="shared" si="46"/>
        <v>0</v>
      </c>
      <c r="N146" s="129"/>
      <c r="O146" s="54">
        <f t="shared" si="47"/>
        <v>0</v>
      </c>
      <c r="P146" s="54">
        <f t="shared" si="48"/>
        <v>0</v>
      </c>
    </row>
    <row r="147" spans="2:16" ht="12.5">
      <c r="B147" s="7" t="str">
        <f t="shared" si="34"/>
        <v/>
      </c>
      <c r="C147" s="50">
        <f>IF(D93="","-",+C146+1)</f>
        <v>2065</v>
      </c>
      <c r="D147" s="12">
        <f>IF(F146+SUM(E$99:E146)=D$92,F146,D$92-SUM(E$99:E146))</f>
        <v>0</v>
      </c>
      <c r="E147" s="377">
        <f>IF(+J96&lt;F146,J96,D147)</f>
        <v>0</v>
      </c>
      <c r="F147" s="55">
        <f t="shared" si="43"/>
        <v>0</v>
      </c>
      <c r="G147" s="55">
        <f t="shared" si="44"/>
        <v>0</v>
      </c>
      <c r="H147" s="379">
        <f t="shared" si="41"/>
        <v>0</v>
      </c>
      <c r="I147" s="398">
        <f t="shared" si="42"/>
        <v>0</v>
      </c>
      <c r="J147" s="54">
        <f t="shared" si="45"/>
        <v>0</v>
      </c>
      <c r="K147" s="54"/>
      <c r="L147" s="129"/>
      <c r="M147" s="54">
        <f t="shared" si="46"/>
        <v>0</v>
      </c>
      <c r="N147" s="129"/>
      <c r="O147" s="54">
        <f t="shared" si="47"/>
        <v>0</v>
      </c>
      <c r="P147" s="54">
        <f t="shared" si="48"/>
        <v>0</v>
      </c>
    </row>
    <row r="148" spans="2:16" ht="12.5">
      <c r="B148" s="7" t="str">
        <f t="shared" si="34"/>
        <v/>
      </c>
      <c r="C148" s="50">
        <f>IF(D93="","-",+C147+1)</f>
        <v>2066</v>
      </c>
      <c r="D148" s="12">
        <f>IF(F147+SUM(E$99:E147)=D$92,F147,D$92-SUM(E$99:E147))</f>
        <v>0</v>
      </c>
      <c r="E148" s="377">
        <f>IF(+J96&lt;F147,J96,D148)</f>
        <v>0</v>
      </c>
      <c r="F148" s="55">
        <f t="shared" si="43"/>
        <v>0</v>
      </c>
      <c r="G148" s="55">
        <f t="shared" si="44"/>
        <v>0</v>
      </c>
      <c r="H148" s="379">
        <f t="shared" si="41"/>
        <v>0</v>
      </c>
      <c r="I148" s="398">
        <f t="shared" si="42"/>
        <v>0</v>
      </c>
      <c r="J148" s="54">
        <f t="shared" si="45"/>
        <v>0</v>
      </c>
      <c r="K148" s="54"/>
      <c r="L148" s="129"/>
      <c r="M148" s="54">
        <f t="shared" si="46"/>
        <v>0</v>
      </c>
      <c r="N148" s="129"/>
      <c r="O148" s="54">
        <f t="shared" si="47"/>
        <v>0</v>
      </c>
      <c r="P148" s="54">
        <f t="shared" si="48"/>
        <v>0</v>
      </c>
    </row>
    <row r="149" spans="2:16" ht="12.5">
      <c r="B149" s="7" t="str">
        <f t="shared" si="34"/>
        <v/>
      </c>
      <c r="C149" s="50">
        <f>IF(D93="","-",+C148+1)</f>
        <v>2067</v>
      </c>
      <c r="D149" s="12">
        <f>IF(F148+SUM(E$99:E148)=D$92,F148,D$92-SUM(E$99:E148))</f>
        <v>0</v>
      </c>
      <c r="E149" s="377">
        <f>IF(+J96&lt;F148,J96,D149)</f>
        <v>0</v>
      </c>
      <c r="F149" s="55">
        <f t="shared" si="43"/>
        <v>0</v>
      </c>
      <c r="G149" s="55">
        <f t="shared" si="44"/>
        <v>0</v>
      </c>
      <c r="H149" s="379">
        <f t="shared" si="41"/>
        <v>0</v>
      </c>
      <c r="I149" s="398">
        <f t="shared" si="42"/>
        <v>0</v>
      </c>
      <c r="J149" s="54">
        <f t="shared" si="45"/>
        <v>0</v>
      </c>
      <c r="K149" s="54"/>
      <c r="L149" s="129"/>
      <c r="M149" s="54">
        <f t="shared" si="46"/>
        <v>0</v>
      </c>
      <c r="N149" s="129"/>
      <c r="O149" s="54">
        <f t="shared" si="47"/>
        <v>0</v>
      </c>
      <c r="P149" s="54">
        <f t="shared" si="48"/>
        <v>0</v>
      </c>
    </row>
    <row r="150" spans="2:16" ht="12.5">
      <c r="B150" s="7" t="str">
        <f t="shared" si="34"/>
        <v/>
      </c>
      <c r="C150" s="50">
        <f>IF(D93="","-",+C149+1)</f>
        <v>2068</v>
      </c>
      <c r="D150" s="12">
        <f>IF(F149+SUM(E$99:E149)=D$92,F149,D$92-SUM(E$99:E149))</f>
        <v>0</v>
      </c>
      <c r="E150" s="377">
        <f>IF(+J96&lt;F149,J96,D150)</f>
        <v>0</v>
      </c>
      <c r="F150" s="55">
        <f t="shared" si="43"/>
        <v>0</v>
      </c>
      <c r="G150" s="55">
        <f t="shared" si="44"/>
        <v>0</v>
      </c>
      <c r="H150" s="379">
        <f t="shared" si="41"/>
        <v>0</v>
      </c>
      <c r="I150" s="398">
        <f t="shared" si="42"/>
        <v>0</v>
      </c>
      <c r="J150" s="54">
        <f t="shared" si="45"/>
        <v>0</v>
      </c>
      <c r="K150" s="54"/>
      <c r="L150" s="129"/>
      <c r="M150" s="54">
        <f t="shared" si="46"/>
        <v>0</v>
      </c>
      <c r="N150" s="129"/>
      <c r="O150" s="54">
        <f t="shared" si="47"/>
        <v>0</v>
      </c>
      <c r="P150" s="54">
        <f t="shared" si="48"/>
        <v>0</v>
      </c>
    </row>
    <row r="151" spans="2:16" ht="12.5">
      <c r="B151" s="7" t="str">
        <f t="shared" si="34"/>
        <v/>
      </c>
      <c r="C151" s="50">
        <f>IF(D93="","-",+C150+1)</f>
        <v>2069</v>
      </c>
      <c r="D151" s="12">
        <f>IF(F150+SUM(E$99:E150)=D$92,F150,D$92-SUM(E$99:E150))</f>
        <v>0</v>
      </c>
      <c r="E151" s="377">
        <f>IF(+J96&lt;F150,J96,D151)</f>
        <v>0</v>
      </c>
      <c r="F151" s="55">
        <f t="shared" si="43"/>
        <v>0</v>
      </c>
      <c r="G151" s="55">
        <f t="shared" si="44"/>
        <v>0</v>
      </c>
      <c r="H151" s="379">
        <f t="shared" si="41"/>
        <v>0</v>
      </c>
      <c r="I151" s="398">
        <f t="shared" si="42"/>
        <v>0</v>
      </c>
      <c r="J151" s="54">
        <f t="shared" si="45"/>
        <v>0</v>
      </c>
      <c r="K151" s="54"/>
      <c r="L151" s="129"/>
      <c r="M151" s="54">
        <f t="shared" si="46"/>
        <v>0</v>
      </c>
      <c r="N151" s="129"/>
      <c r="O151" s="54">
        <f t="shared" si="47"/>
        <v>0</v>
      </c>
      <c r="P151" s="54">
        <f t="shared" si="48"/>
        <v>0</v>
      </c>
    </row>
    <row r="152" spans="2:16" ht="12.5">
      <c r="B152" s="7" t="str">
        <f t="shared" si="34"/>
        <v/>
      </c>
      <c r="C152" s="50">
        <f>IF(D93="","-",+C151+1)</f>
        <v>2070</v>
      </c>
      <c r="D152" s="12">
        <f>IF(F151+SUM(E$99:E151)=D$92,F151,D$92-SUM(E$99:E151))</f>
        <v>0</v>
      </c>
      <c r="E152" s="377">
        <f>IF(+J96&lt;F151,J96,D152)</f>
        <v>0</v>
      </c>
      <c r="F152" s="55">
        <f t="shared" si="43"/>
        <v>0</v>
      </c>
      <c r="G152" s="55">
        <f t="shared" si="44"/>
        <v>0</v>
      </c>
      <c r="H152" s="379">
        <f t="shared" si="41"/>
        <v>0</v>
      </c>
      <c r="I152" s="398">
        <f t="shared" si="42"/>
        <v>0</v>
      </c>
      <c r="J152" s="54">
        <f t="shared" si="45"/>
        <v>0</v>
      </c>
      <c r="K152" s="54"/>
      <c r="L152" s="129"/>
      <c r="M152" s="54">
        <f t="shared" si="46"/>
        <v>0</v>
      </c>
      <c r="N152" s="129"/>
      <c r="O152" s="54">
        <f t="shared" si="47"/>
        <v>0</v>
      </c>
      <c r="P152" s="54">
        <f t="shared" si="48"/>
        <v>0</v>
      </c>
    </row>
    <row r="153" spans="2:16" ht="12.5">
      <c r="B153" s="7" t="str">
        <f t="shared" si="34"/>
        <v/>
      </c>
      <c r="C153" s="50">
        <f>IF(D93="","-",+C152+1)</f>
        <v>2071</v>
      </c>
      <c r="D153" s="12">
        <f>IF(F152+SUM(E$99:E152)=D$92,F152,D$92-SUM(E$99:E152))</f>
        <v>0</v>
      </c>
      <c r="E153" s="377">
        <f>IF(+J96&lt;F152,J96,D153)</f>
        <v>0</v>
      </c>
      <c r="F153" s="55">
        <f t="shared" si="43"/>
        <v>0</v>
      </c>
      <c r="G153" s="55">
        <f t="shared" si="44"/>
        <v>0</v>
      </c>
      <c r="H153" s="379">
        <f t="shared" si="41"/>
        <v>0</v>
      </c>
      <c r="I153" s="398">
        <f t="shared" si="42"/>
        <v>0</v>
      </c>
      <c r="J153" s="54">
        <f t="shared" si="45"/>
        <v>0</v>
      </c>
      <c r="K153" s="54"/>
      <c r="L153" s="129"/>
      <c r="M153" s="54">
        <f t="shared" si="46"/>
        <v>0</v>
      </c>
      <c r="N153" s="129"/>
      <c r="O153" s="54">
        <f t="shared" si="47"/>
        <v>0</v>
      </c>
      <c r="P153" s="54">
        <f t="shared" si="48"/>
        <v>0</v>
      </c>
    </row>
    <row r="154" spans="2:16" ht="13" thickBot="1">
      <c r="B154" s="7" t="str">
        <f t="shared" si="34"/>
        <v/>
      </c>
      <c r="C154" s="59">
        <f>IF(D93="","-",+C153+1)</f>
        <v>2072</v>
      </c>
      <c r="D154" s="84">
        <f>IF(F153+SUM(E$99:E153)=D$92,F153,D$92-SUM(E$99:E153))</f>
        <v>0</v>
      </c>
      <c r="E154" s="380">
        <f>IF(+J96&lt;F153,J96,D154)</f>
        <v>0</v>
      </c>
      <c r="F154" s="60">
        <f t="shared" si="43"/>
        <v>0</v>
      </c>
      <c r="G154" s="60">
        <f t="shared" si="44"/>
        <v>0</v>
      </c>
      <c r="H154" s="381">
        <f t="shared" si="41"/>
        <v>0</v>
      </c>
      <c r="I154" s="399">
        <f t="shared" si="42"/>
        <v>0</v>
      </c>
      <c r="J154" s="64">
        <f t="shared" si="45"/>
        <v>0</v>
      </c>
      <c r="K154" s="54"/>
      <c r="L154" s="130"/>
      <c r="M154" s="64">
        <f t="shared" si="46"/>
        <v>0</v>
      </c>
      <c r="N154" s="130"/>
      <c r="O154" s="64">
        <f t="shared" si="47"/>
        <v>0</v>
      </c>
      <c r="P154" s="64">
        <f t="shared" si="48"/>
        <v>0</v>
      </c>
    </row>
    <row r="155" spans="2:16" ht="12.5">
      <c r="C155" s="12" t="s">
        <v>78</v>
      </c>
      <c r="D155" s="292"/>
      <c r="E155" s="292">
        <f>SUM(E99:E154)</f>
        <v>1247291.9999999995</v>
      </c>
      <c r="F155" s="292"/>
      <c r="G155" s="292"/>
      <c r="H155" s="292">
        <f>SUM(H99:H154)</f>
        <v>4540662.8866693191</v>
      </c>
      <c r="I155" s="292">
        <f>SUM(I99:I154)</f>
        <v>4540662.8866693191</v>
      </c>
      <c r="J155" s="292">
        <f>SUM(J99:J154)</f>
        <v>0</v>
      </c>
      <c r="K155" s="292"/>
      <c r="L155" s="292"/>
      <c r="M155" s="292"/>
      <c r="N155" s="292"/>
      <c r="O155" s="292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</row>
    <row r="157" spans="2:16" ht="12.5">
      <c r="C157" s="85"/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</row>
    <row r="159" spans="2:16" ht="13">
      <c r="C159" s="25" t="s">
        <v>79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33" priority="1" stopIfTrue="1" operator="equal">
      <formula>$I$10</formula>
    </cfRule>
  </conditionalFormatting>
  <conditionalFormatting sqref="C99:C154">
    <cfRule type="cellIs" dxfId="32" priority="3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12"/>
  <dimension ref="A1:P162"/>
  <sheetViews>
    <sheetView topLeftCell="A9" zoomScaleNormal="100" zoomScaleSheetLayoutView="80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63 of 77</v>
      </c>
    </row>
    <row r="2" spans="1:16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/>
      <c r="P3" s="97">
        <v>1</v>
      </c>
    </row>
    <row r="4" spans="1:16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6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552406.65424089588</v>
      </c>
      <c r="P5" s="1"/>
    </row>
    <row r="6" spans="1:16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552406.65424089588</v>
      </c>
      <c r="O6" s="1"/>
      <c r="P6" s="1"/>
    </row>
    <row r="7" spans="1:16" ht="13.5" thickBot="1">
      <c r="C7" s="25" t="s">
        <v>48</v>
      </c>
      <c r="D7" s="90" t="s">
        <v>383</v>
      </c>
      <c r="E7" s="1"/>
      <c r="F7" s="1"/>
      <c r="G7" s="1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409</v>
      </c>
      <c r="E9" s="435" t="s">
        <v>410</v>
      </c>
      <c r="F9" s="31"/>
      <c r="G9" s="461" t="s">
        <v>577</v>
      </c>
      <c r="H9" s="31"/>
      <c r="I9" s="32"/>
      <c r="J9" s="33"/>
      <c r="P9" s="1"/>
    </row>
    <row r="10" spans="1:16" ht="13">
      <c r="C10" s="34" t="s">
        <v>51</v>
      </c>
      <c r="D10" s="362">
        <v>4648771.29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6" ht="12.5">
      <c r="C11" s="34" t="s">
        <v>54</v>
      </c>
      <c r="D11" s="37">
        <v>2017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2">
        <v>12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113384.66560975609</v>
      </c>
      <c r="J14" s="292"/>
      <c r="K14" s="292"/>
      <c r="L14" s="292"/>
      <c r="M14" s="292"/>
      <c r="N14" s="292"/>
      <c r="O14" s="1"/>
      <c r="P14" s="1"/>
    </row>
    <row r="15" spans="1:16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42" t="s">
        <v>68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2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2017</v>
      </c>
      <c r="D17" s="145">
        <v>0</v>
      </c>
      <c r="E17" s="452">
        <v>0</v>
      </c>
      <c r="F17" s="147">
        <v>5508000</v>
      </c>
      <c r="G17" s="453">
        <v>341200.03757960664</v>
      </c>
      <c r="H17" s="451">
        <v>341200.03757960664</v>
      </c>
      <c r="I17" s="52">
        <f t="shared" ref="I17:I72" si="0">H17-G17</f>
        <v>0</v>
      </c>
      <c r="J17" s="52"/>
      <c r="K17" s="112">
        <f t="shared" ref="K17:K22" si="1">+G17</f>
        <v>341200.03757960664</v>
      </c>
      <c r="L17" s="53">
        <f t="shared" ref="L17:L72" si="2">IF(K17&lt;&gt;0,+G17-K17,0)</f>
        <v>0</v>
      </c>
      <c r="M17" s="112">
        <f t="shared" ref="M17:M22" si="3">+H17</f>
        <v>341200.03757960664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2018</v>
      </c>
      <c r="D18" s="430">
        <v>5508000</v>
      </c>
      <c r="E18" s="429">
        <v>134341.46341463414</v>
      </c>
      <c r="F18" s="430">
        <v>5373658.5365853654</v>
      </c>
      <c r="G18" s="429">
        <v>825838.75669079332</v>
      </c>
      <c r="H18" s="437">
        <v>825838.75669079332</v>
      </c>
      <c r="I18" s="52">
        <f t="shared" si="0"/>
        <v>0</v>
      </c>
      <c r="J18" s="52"/>
      <c r="K18" s="113">
        <f t="shared" si="1"/>
        <v>825838.75669079332</v>
      </c>
      <c r="L18" s="54">
        <f t="shared" si="2"/>
        <v>0</v>
      </c>
      <c r="M18" s="113">
        <f t="shared" si="3"/>
        <v>825838.75669079332</v>
      </c>
      <c r="N18" s="54">
        <f t="shared" si="4"/>
        <v>0</v>
      </c>
      <c r="O18" s="54">
        <f t="shared" si="5"/>
        <v>0</v>
      </c>
      <c r="P18" s="1"/>
    </row>
    <row r="19" spans="2:16" ht="12.5">
      <c r="B19" s="7" t="str">
        <f>IF(D19=F18,"","IU")</f>
        <v/>
      </c>
      <c r="C19" s="50">
        <f>IF(D11="","-",+C18+1)</f>
        <v>2019</v>
      </c>
      <c r="D19" s="430">
        <v>5373658.5365853654</v>
      </c>
      <c r="E19" s="429">
        <v>134341.46341463414</v>
      </c>
      <c r="F19" s="430">
        <v>5239317.0731707308</v>
      </c>
      <c r="G19" s="429">
        <v>808764.74944940675</v>
      </c>
      <c r="H19" s="437">
        <v>808764.74944940675</v>
      </c>
      <c r="I19" s="52">
        <f t="shared" si="0"/>
        <v>0</v>
      </c>
      <c r="J19" s="52"/>
      <c r="K19" s="113">
        <f t="shared" si="1"/>
        <v>808764.74944940675</v>
      </c>
      <c r="L19" s="54">
        <f t="shared" ref="L19" si="6">IF(K19&lt;&gt;0,+G19-K19,0)</f>
        <v>0</v>
      </c>
      <c r="M19" s="113">
        <f t="shared" si="3"/>
        <v>808764.74944940675</v>
      </c>
      <c r="N19" s="54">
        <f t="shared" si="4"/>
        <v>0</v>
      </c>
      <c r="O19" s="54">
        <f t="shared" si="5"/>
        <v>0</v>
      </c>
      <c r="P19" s="1"/>
    </row>
    <row r="20" spans="2:16" ht="12.5">
      <c r="B20" s="7" t="str">
        <f t="shared" ref="B20:B72" si="7">IF(D20=F19,"","IU")</f>
        <v>IU</v>
      </c>
      <c r="C20" s="50">
        <f>IF(D11="","-",+C19+1)</f>
        <v>2020</v>
      </c>
      <c r="D20" s="430">
        <v>4380853.0731707318</v>
      </c>
      <c r="E20" s="429">
        <v>113403.31707317074</v>
      </c>
      <c r="F20" s="430">
        <v>4267449.7560975607</v>
      </c>
      <c r="G20" s="429">
        <v>555917.3208188233</v>
      </c>
      <c r="H20" s="437">
        <v>555917.3208188233</v>
      </c>
      <c r="I20" s="52">
        <f t="shared" si="0"/>
        <v>0</v>
      </c>
      <c r="J20" s="52"/>
      <c r="K20" s="113">
        <f t="shared" si="1"/>
        <v>555917.3208188233</v>
      </c>
      <c r="L20" s="54">
        <f t="shared" ref="L20" si="8">IF(K20&lt;&gt;0,+G20-K20,0)</f>
        <v>0</v>
      </c>
      <c r="M20" s="113">
        <f t="shared" si="3"/>
        <v>555917.3208188233</v>
      </c>
      <c r="N20" s="54">
        <f t="shared" si="4"/>
        <v>0</v>
      </c>
      <c r="O20" s="54">
        <f t="shared" si="5"/>
        <v>0</v>
      </c>
      <c r="P20" s="1"/>
    </row>
    <row r="21" spans="2:16" ht="12.5">
      <c r="B21" s="7" t="str">
        <f t="shared" si="7"/>
        <v>IU</v>
      </c>
      <c r="C21" s="50">
        <f>IF(D11="","-",+C20+1)</f>
        <v>2021</v>
      </c>
      <c r="D21" s="430">
        <v>4272933.1962563815</v>
      </c>
      <c r="E21" s="429">
        <v>110685.02380952382</v>
      </c>
      <c r="F21" s="430">
        <v>4162248.1724468577</v>
      </c>
      <c r="G21" s="429">
        <v>557768.80548021838</v>
      </c>
      <c r="H21" s="437">
        <v>557768.80548021838</v>
      </c>
      <c r="I21" s="52">
        <f t="shared" si="0"/>
        <v>0</v>
      </c>
      <c r="J21" s="52"/>
      <c r="K21" s="113">
        <f t="shared" si="1"/>
        <v>557768.80548021838</v>
      </c>
      <c r="L21" s="54">
        <f t="shared" ref="L21" si="9">IF(K21&lt;&gt;0,+G21-K21,0)</f>
        <v>0</v>
      </c>
      <c r="M21" s="113">
        <f t="shared" si="3"/>
        <v>557768.80548021838</v>
      </c>
      <c r="N21" s="54">
        <f t="shared" si="4"/>
        <v>0</v>
      </c>
      <c r="O21" s="54">
        <f t="shared" si="5"/>
        <v>0</v>
      </c>
      <c r="P21" s="1"/>
    </row>
    <row r="22" spans="2:16" ht="12.5">
      <c r="B22" s="7" t="str">
        <f t="shared" si="7"/>
        <v>IU</v>
      </c>
      <c r="C22" s="50">
        <f>IF(D11="","-",+C21+1)</f>
        <v>2022</v>
      </c>
      <c r="D22" s="430">
        <v>4155999.7322880374</v>
      </c>
      <c r="E22" s="429">
        <v>110685.02380952382</v>
      </c>
      <c r="F22" s="430">
        <v>4045314.7084785136</v>
      </c>
      <c r="G22" s="429">
        <v>571779.72158256301</v>
      </c>
      <c r="H22" s="437">
        <v>571779.72158256301</v>
      </c>
      <c r="I22" s="52">
        <f t="shared" si="0"/>
        <v>0</v>
      </c>
      <c r="J22" s="52"/>
      <c r="K22" s="113">
        <f t="shared" si="1"/>
        <v>571779.72158256301</v>
      </c>
      <c r="L22" s="54">
        <f t="shared" ref="L22" si="10">IF(K22&lt;&gt;0,+G22-K22,0)</f>
        <v>0</v>
      </c>
      <c r="M22" s="113">
        <f t="shared" si="3"/>
        <v>571779.72158256301</v>
      </c>
      <c r="N22" s="54">
        <f t="shared" si="4"/>
        <v>0</v>
      </c>
      <c r="O22" s="54">
        <f t="shared" si="5"/>
        <v>0</v>
      </c>
      <c r="P22" s="1"/>
    </row>
    <row r="23" spans="2:16" ht="12.5">
      <c r="B23" s="7" t="str">
        <f t="shared" si="7"/>
        <v>IU</v>
      </c>
      <c r="C23" s="50">
        <f>IF(D11="","-",+C22+1)</f>
        <v>2023</v>
      </c>
      <c r="D23" s="430">
        <v>4045314.9984785132</v>
      </c>
      <c r="E23" s="429">
        <v>110685.03071428572</v>
      </c>
      <c r="F23" s="430">
        <v>3934629.9677642277</v>
      </c>
      <c r="G23" s="429">
        <v>614725.43863410503</v>
      </c>
      <c r="H23" s="437">
        <v>614725.43863410503</v>
      </c>
      <c r="I23" s="52">
        <f t="shared" si="0"/>
        <v>0</v>
      </c>
      <c r="J23" s="52"/>
      <c r="K23" s="113">
        <f t="shared" ref="K23" si="11">+G23</f>
        <v>614725.43863410503</v>
      </c>
      <c r="L23" s="54">
        <f t="shared" ref="L23" si="12">IF(K23&lt;&gt;0,+G23-K23,0)</f>
        <v>0</v>
      </c>
      <c r="M23" s="113">
        <f t="shared" ref="M23" si="13">+H23</f>
        <v>614725.43863410503</v>
      </c>
      <c r="N23" s="54">
        <f t="shared" ref="N23" si="14">IF(M23&lt;&gt;0,+H23-M23,0)</f>
        <v>0</v>
      </c>
      <c r="O23" s="54">
        <f t="shared" ref="O23" si="15">+N23-L23</f>
        <v>0</v>
      </c>
      <c r="P23" s="1"/>
    </row>
    <row r="24" spans="2:16" ht="12.5">
      <c r="B24" s="7" t="str">
        <f t="shared" si="7"/>
        <v/>
      </c>
      <c r="C24" s="460">
        <f>IF(D11="","-",+C23+1)</f>
        <v>2024</v>
      </c>
      <c r="D24" s="430">
        <v>3934629.9677642277</v>
      </c>
      <c r="E24" s="429">
        <v>105653.89295454546</v>
      </c>
      <c r="F24" s="430">
        <v>3828976.0748096821</v>
      </c>
      <c r="G24" s="429">
        <v>569634.67373494396</v>
      </c>
      <c r="H24" s="437">
        <v>569634.67373494396</v>
      </c>
      <c r="I24" s="52">
        <f t="shared" si="0"/>
        <v>0</v>
      </c>
      <c r="J24" s="52"/>
      <c r="K24" s="113">
        <f t="shared" ref="K24" si="16">+G24</f>
        <v>569634.67373494396</v>
      </c>
      <c r="L24" s="54">
        <f t="shared" ref="L24" si="17">IF(K24&lt;&gt;0,+G24-K24,0)</f>
        <v>0</v>
      </c>
      <c r="M24" s="113">
        <f t="shared" ref="M24" si="18">+H24</f>
        <v>569634.67373494396</v>
      </c>
      <c r="N24" s="54">
        <f t="shared" ref="N24" si="19">IF(M24&lt;&gt;0,+H24-M24,0)</f>
        <v>0</v>
      </c>
      <c r="O24" s="54">
        <f t="shared" ref="O24" si="20">+N24-L24</f>
        <v>0</v>
      </c>
      <c r="P24" s="1"/>
    </row>
    <row r="25" spans="2:16" ht="13">
      <c r="B25" s="7" t="str">
        <f t="shared" si="7"/>
        <v/>
      </c>
      <c r="C25" s="459">
        <f>IF(D11="","-",+C24+1)</f>
        <v>2025</v>
      </c>
      <c r="D25" s="430">
        <v>3828976.0748096821</v>
      </c>
      <c r="E25" s="429">
        <v>108110.96023255814</v>
      </c>
      <c r="F25" s="430">
        <v>3720865.1145771239</v>
      </c>
      <c r="G25" s="429">
        <v>560067.78960734257</v>
      </c>
      <c r="H25" s="437">
        <v>560067.78960734257</v>
      </c>
      <c r="I25" s="52">
        <f t="shared" si="0"/>
        <v>0</v>
      </c>
      <c r="J25" s="52"/>
      <c r="K25" s="113">
        <f t="shared" ref="K25" si="21">+G25</f>
        <v>560067.78960734257</v>
      </c>
      <c r="L25" s="54">
        <f t="shared" ref="L25" si="22">IF(K25&lt;&gt;0,+G25-K25,0)</f>
        <v>0</v>
      </c>
      <c r="M25" s="113">
        <f t="shared" ref="M25" si="23">+H25</f>
        <v>560067.78960734257</v>
      </c>
      <c r="N25" s="54">
        <f t="shared" ref="N25" si="24">IF(M25&lt;&gt;0,+H25-M25,0)</f>
        <v>0</v>
      </c>
      <c r="O25" s="54">
        <f t="shared" ref="O25" si="25">+N25-L25</f>
        <v>0</v>
      </c>
      <c r="P25" s="1"/>
    </row>
    <row r="26" spans="2:16" ht="12.5">
      <c r="B26" s="7" t="str">
        <f t="shared" si="7"/>
        <v/>
      </c>
      <c r="C26" s="50">
        <f>IF(D11="","-",+C25+1)</f>
        <v>2026</v>
      </c>
      <c r="D26" s="55">
        <f>IF(F25+SUM(E$17:E25)=D$10,F25,D$10-SUM(E$17:E25))</f>
        <v>3720865.1145771239</v>
      </c>
      <c r="E26" s="377">
        <f>IF(+I14&lt;F25,I14,D26)</f>
        <v>113384.66560975609</v>
      </c>
      <c r="F26" s="55">
        <f t="shared" ref="F26:F72" si="26">+D26-E26</f>
        <v>3607480.4489673679</v>
      </c>
      <c r="G26" s="378">
        <f t="shared" ref="G26:G48" si="27">+I$12*((D26+F26)/2)+E26</f>
        <v>552406.65424089588</v>
      </c>
      <c r="H26" s="363">
        <f t="shared" ref="H26:H48" si="28">+I$13*((D26+F26)/2)+E26</f>
        <v>552406.65424089588</v>
      </c>
      <c r="I26" s="52">
        <f t="shared" si="0"/>
        <v>0</v>
      </c>
      <c r="J26" s="52"/>
      <c r="K26" s="129"/>
      <c r="L26" s="54">
        <f t="shared" si="2"/>
        <v>0</v>
      </c>
      <c r="M26" s="129"/>
      <c r="N26" s="54">
        <f t="shared" si="4"/>
        <v>0</v>
      </c>
      <c r="O26" s="54">
        <f t="shared" si="5"/>
        <v>0</v>
      </c>
      <c r="P26" s="1"/>
    </row>
    <row r="27" spans="2:16" ht="12.5">
      <c r="B27" s="7" t="str">
        <f t="shared" si="7"/>
        <v/>
      </c>
      <c r="C27" s="50">
        <f>IF(D11="","-",+C26+1)</f>
        <v>2027</v>
      </c>
      <c r="D27" s="55">
        <f>IF(F26+SUM(E$17:E26)=D$10,F26,D$10-SUM(E$17:E26))</f>
        <v>3607480.4489673679</v>
      </c>
      <c r="E27" s="377">
        <f>IF(+I14&lt;F26,I14,D27)</f>
        <v>113384.66560975609</v>
      </c>
      <c r="F27" s="55">
        <f t="shared" si="26"/>
        <v>3494095.7833576119</v>
      </c>
      <c r="G27" s="378">
        <f t="shared" si="27"/>
        <v>538821.49755180674</v>
      </c>
      <c r="H27" s="363">
        <f t="shared" si="28"/>
        <v>538821.49755180674</v>
      </c>
      <c r="I27" s="52">
        <f t="shared" si="0"/>
        <v>0</v>
      </c>
      <c r="J27" s="52"/>
      <c r="K27" s="129"/>
      <c r="L27" s="54">
        <f t="shared" si="2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7"/>
        <v/>
      </c>
      <c r="C28" s="50">
        <f>IF(D11="","-",+C27+1)</f>
        <v>2028</v>
      </c>
      <c r="D28" s="55">
        <f>IF(F27+SUM(E$17:E27)=D$10,F27,D$10-SUM(E$17:E27))</f>
        <v>3494095.7833576119</v>
      </c>
      <c r="E28" s="377">
        <f>IF(+I14&lt;F27,I14,D28)</f>
        <v>113384.66560975609</v>
      </c>
      <c r="F28" s="55">
        <f t="shared" si="26"/>
        <v>3380711.1177478558</v>
      </c>
      <c r="G28" s="378">
        <f t="shared" si="27"/>
        <v>525236.34086271748</v>
      </c>
      <c r="H28" s="363">
        <f t="shared" si="28"/>
        <v>525236.34086271748</v>
      </c>
      <c r="I28" s="52">
        <f t="shared" si="0"/>
        <v>0</v>
      </c>
      <c r="J28" s="52"/>
      <c r="K28" s="129"/>
      <c r="L28" s="54">
        <f t="shared" si="2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7"/>
        <v/>
      </c>
      <c r="C29" s="50">
        <f>IF(D11="","-",+C28+1)</f>
        <v>2029</v>
      </c>
      <c r="D29" s="55">
        <f>IF(F28+SUM(E$17:E28)=D$10,F28,D$10-SUM(E$17:E28))</f>
        <v>3380711.1177478558</v>
      </c>
      <c r="E29" s="377">
        <f>IF(+I14&lt;F28,I14,D29)</f>
        <v>113384.66560975609</v>
      </c>
      <c r="F29" s="55">
        <f t="shared" si="26"/>
        <v>3267326.4521380998</v>
      </c>
      <c r="G29" s="378">
        <f t="shared" si="27"/>
        <v>511651.18417362828</v>
      </c>
      <c r="H29" s="363">
        <f t="shared" si="28"/>
        <v>511651.18417362828</v>
      </c>
      <c r="I29" s="52">
        <f t="shared" si="0"/>
        <v>0</v>
      </c>
      <c r="J29" s="52"/>
      <c r="K29" s="129"/>
      <c r="L29" s="54">
        <f t="shared" si="2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7"/>
        <v/>
      </c>
      <c r="C30" s="50">
        <f>IF(D11="","-",+C29+1)</f>
        <v>2030</v>
      </c>
      <c r="D30" s="55">
        <f>IF(F29+SUM(E$17:E29)=D$10,F29,D$10-SUM(E$17:E29))</f>
        <v>3267326.4521380998</v>
      </c>
      <c r="E30" s="377">
        <f>IF(+I14&lt;F29,I14,D30)</f>
        <v>113384.66560975609</v>
      </c>
      <c r="F30" s="55">
        <f t="shared" si="26"/>
        <v>3153941.7865283438</v>
      </c>
      <c r="G30" s="378">
        <f t="shared" si="27"/>
        <v>498066.02748453896</v>
      </c>
      <c r="H30" s="363">
        <f t="shared" si="28"/>
        <v>498066.02748453896</v>
      </c>
      <c r="I30" s="52">
        <f t="shared" si="0"/>
        <v>0</v>
      </c>
      <c r="J30" s="52"/>
      <c r="K30" s="129"/>
      <c r="L30" s="54">
        <f t="shared" si="2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7"/>
        <v/>
      </c>
      <c r="C31" s="50">
        <f>IF(D11="","-",+C30+1)</f>
        <v>2031</v>
      </c>
      <c r="D31" s="55">
        <f>IF(F30+SUM(E$17:E30)=D$10,F30,D$10-SUM(E$17:E30))</f>
        <v>3153941.7865283438</v>
      </c>
      <c r="E31" s="377">
        <f>IF(+I14&lt;F30,I14,D31)</f>
        <v>113384.66560975609</v>
      </c>
      <c r="F31" s="55">
        <f t="shared" si="26"/>
        <v>3040557.1209185878</v>
      </c>
      <c r="G31" s="378">
        <f t="shared" si="27"/>
        <v>484480.87079544982</v>
      </c>
      <c r="H31" s="363">
        <f t="shared" si="28"/>
        <v>484480.87079544982</v>
      </c>
      <c r="I31" s="52">
        <f t="shared" si="0"/>
        <v>0</v>
      </c>
      <c r="J31" s="52"/>
      <c r="K31" s="129"/>
      <c r="L31" s="54">
        <f t="shared" si="2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7"/>
        <v/>
      </c>
      <c r="C32" s="50">
        <f>IF(D11="","-",+C31+1)</f>
        <v>2032</v>
      </c>
      <c r="D32" s="55">
        <f>IF(F31+SUM(E$17:E31)=D$10,F31,D$10-SUM(E$17:E31))</f>
        <v>3040557.1209185878</v>
      </c>
      <c r="E32" s="377">
        <f>IF(+I14&lt;F31,I14,D32)</f>
        <v>113384.66560975609</v>
      </c>
      <c r="F32" s="55">
        <f t="shared" si="26"/>
        <v>2927172.4553088318</v>
      </c>
      <c r="G32" s="378">
        <f t="shared" si="27"/>
        <v>470895.71410636051</v>
      </c>
      <c r="H32" s="363">
        <f t="shared" si="28"/>
        <v>470895.71410636051</v>
      </c>
      <c r="I32" s="52">
        <f t="shared" si="0"/>
        <v>0</v>
      </c>
      <c r="J32" s="52"/>
      <c r="K32" s="129"/>
      <c r="L32" s="54">
        <f t="shared" si="2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7"/>
        <v/>
      </c>
      <c r="C33" s="50">
        <f>IF(D11="","-",+C32+1)</f>
        <v>2033</v>
      </c>
      <c r="D33" s="55">
        <f>IF(F32+SUM(E$17:E32)=D$10,F32,D$10-SUM(E$17:E32))</f>
        <v>2927172.4553088318</v>
      </c>
      <c r="E33" s="377">
        <f>IF(+I14&lt;F32,I14,D33)</f>
        <v>113384.66560975609</v>
      </c>
      <c r="F33" s="55">
        <f t="shared" si="26"/>
        <v>2813787.7896990757</v>
      </c>
      <c r="G33" s="378">
        <f t="shared" si="27"/>
        <v>457310.55741727137</v>
      </c>
      <c r="H33" s="363">
        <f t="shared" si="28"/>
        <v>457310.55741727137</v>
      </c>
      <c r="I33" s="52">
        <f t="shared" si="0"/>
        <v>0</v>
      </c>
      <c r="J33" s="52"/>
      <c r="K33" s="129"/>
      <c r="L33" s="54">
        <f t="shared" si="2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7"/>
        <v/>
      </c>
      <c r="C34" s="50">
        <f>IF(D11="","-",+C33+1)</f>
        <v>2034</v>
      </c>
      <c r="D34" s="55">
        <f>IF(F33+SUM(E$17:E33)=D$10,F33,D$10-SUM(E$17:E33))</f>
        <v>2813787.7896990757</v>
      </c>
      <c r="E34" s="377">
        <f>IF(+I14&lt;F33,I14,D34)</f>
        <v>113384.66560975609</v>
      </c>
      <c r="F34" s="55">
        <f t="shared" si="26"/>
        <v>2700403.1240893197</v>
      </c>
      <c r="G34" s="378">
        <f t="shared" si="27"/>
        <v>443725.40072818205</v>
      </c>
      <c r="H34" s="363">
        <f t="shared" si="28"/>
        <v>443725.40072818205</v>
      </c>
      <c r="I34" s="52">
        <f t="shared" si="0"/>
        <v>0</v>
      </c>
      <c r="J34" s="52"/>
      <c r="K34" s="129"/>
      <c r="L34" s="54">
        <f t="shared" si="2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7"/>
        <v/>
      </c>
      <c r="C35" s="50">
        <f>IF(D11="","-",+C34+1)</f>
        <v>2035</v>
      </c>
      <c r="D35" s="55">
        <f>IF(F34+SUM(E$17:E34)=D$10,F34,D$10-SUM(E$17:E34))</f>
        <v>2700403.1240893197</v>
      </c>
      <c r="E35" s="377">
        <f>IF(+I14&lt;F34,I14,D35)</f>
        <v>113384.66560975609</v>
      </c>
      <c r="F35" s="55">
        <f t="shared" si="26"/>
        <v>2587018.4584795637</v>
      </c>
      <c r="G35" s="378">
        <f t="shared" si="27"/>
        <v>430140.24403909291</v>
      </c>
      <c r="H35" s="363">
        <f t="shared" si="28"/>
        <v>430140.24403909291</v>
      </c>
      <c r="I35" s="52">
        <f t="shared" si="0"/>
        <v>0</v>
      </c>
      <c r="J35" s="52"/>
      <c r="K35" s="129"/>
      <c r="L35" s="54">
        <f t="shared" si="2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7"/>
        <v/>
      </c>
      <c r="C36" s="50">
        <f>IF(D11="","-",+C35+1)</f>
        <v>2036</v>
      </c>
      <c r="D36" s="55">
        <f>IF(F35+SUM(E$17:E35)=D$10,F35,D$10-SUM(E$17:E35))</f>
        <v>2587018.4584795637</v>
      </c>
      <c r="E36" s="377">
        <f>IF(+I14&lt;F35,I14,D36)</f>
        <v>113384.66560975609</v>
      </c>
      <c r="F36" s="55">
        <f t="shared" si="26"/>
        <v>2473633.7928698077</v>
      </c>
      <c r="G36" s="378">
        <f t="shared" si="27"/>
        <v>416555.08735000365</v>
      </c>
      <c r="H36" s="363">
        <f t="shared" si="28"/>
        <v>416555.08735000365</v>
      </c>
      <c r="I36" s="52">
        <f t="shared" si="0"/>
        <v>0</v>
      </c>
      <c r="J36" s="52"/>
      <c r="K36" s="129"/>
      <c r="L36" s="54">
        <f t="shared" si="2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7"/>
        <v/>
      </c>
      <c r="C37" s="50">
        <f>IF(D11="","-",+C36+1)</f>
        <v>2037</v>
      </c>
      <c r="D37" s="55">
        <f>IF(F36+SUM(E$17:E36)=D$10,F36,D$10-SUM(E$17:E36))</f>
        <v>2473633.7928698077</v>
      </c>
      <c r="E37" s="377">
        <f>IF(+I14&lt;F36,I14,D37)</f>
        <v>113384.66560975609</v>
      </c>
      <c r="F37" s="55">
        <f t="shared" si="26"/>
        <v>2360249.1272600517</v>
      </c>
      <c r="G37" s="378">
        <f t="shared" si="27"/>
        <v>402969.93066091446</v>
      </c>
      <c r="H37" s="363">
        <f t="shared" si="28"/>
        <v>402969.93066091446</v>
      </c>
      <c r="I37" s="52">
        <f t="shared" si="0"/>
        <v>0</v>
      </c>
      <c r="J37" s="52"/>
      <c r="K37" s="129"/>
      <c r="L37" s="54">
        <f t="shared" si="2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7"/>
        <v/>
      </c>
      <c r="C38" s="50">
        <f>IF(D11="","-",+C37+1)</f>
        <v>2038</v>
      </c>
      <c r="D38" s="55">
        <f>IF(F37+SUM(E$17:E37)=D$10,F37,D$10-SUM(E$17:E37))</f>
        <v>2360249.1272600517</v>
      </c>
      <c r="E38" s="377">
        <f>IF(+I14&lt;F37,I14,D38)</f>
        <v>113384.66560975609</v>
      </c>
      <c r="F38" s="55">
        <f t="shared" si="26"/>
        <v>2246864.4616502956</v>
      </c>
      <c r="G38" s="378">
        <f t="shared" si="27"/>
        <v>389384.7739718252</v>
      </c>
      <c r="H38" s="363">
        <f t="shared" si="28"/>
        <v>389384.7739718252</v>
      </c>
      <c r="I38" s="52">
        <f t="shared" si="0"/>
        <v>0</v>
      </c>
      <c r="J38" s="52"/>
      <c r="K38" s="129"/>
      <c r="L38" s="54">
        <f t="shared" si="2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7"/>
        <v/>
      </c>
      <c r="C39" s="50">
        <f>IF(D11="","-",+C38+1)</f>
        <v>2039</v>
      </c>
      <c r="D39" s="55">
        <f>IF(F38+SUM(E$17:E38)=D$10,F38,D$10-SUM(E$17:E38))</f>
        <v>2246864.4616502956</v>
      </c>
      <c r="E39" s="377">
        <f>IF(+I14&lt;F38,I14,D39)</f>
        <v>113384.66560975609</v>
      </c>
      <c r="F39" s="55">
        <f t="shared" si="26"/>
        <v>2133479.7960405396</v>
      </c>
      <c r="G39" s="378">
        <f t="shared" si="27"/>
        <v>375799.617282736</v>
      </c>
      <c r="H39" s="363">
        <f t="shared" si="28"/>
        <v>375799.617282736</v>
      </c>
      <c r="I39" s="52">
        <f t="shared" si="0"/>
        <v>0</v>
      </c>
      <c r="J39" s="52"/>
      <c r="K39" s="129"/>
      <c r="L39" s="54">
        <f t="shared" si="2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7"/>
        <v/>
      </c>
      <c r="C40" s="50">
        <f>IF(D11="","-",+C39+1)</f>
        <v>2040</v>
      </c>
      <c r="D40" s="55">
        <f>IF(F39+SUM(E$17:E39)=D$10,F39,D$10-SUM(E$17:E39))</f>
        <v>2133479.7960405396</v>
      </c>
      <c r="E40" s="377">
        <f>IF(+I14&lt;F39,I14,D40)</f>
        <v>113384.66560975609</v>
      </c>
      <c r="F40" s="55">
        <f t="shared" si="26"/>
        <v>2020095.1304307836</v>
      </c>
      <c r="G40" s="378">
        <f t="shared" si="27"/>
        <v>362214.4605936468</v>
      </c>
      <c r="H40" s="363">
        <f t="shared" si="28"/>
        <v>362214.4605936468</v>
      </c>
      <c r="I40" s="52">
        <f t="shared" si="0"/>
        <v>0</v>
      </c>
      <c r="J40" s="52"/>
      <c r="K40" s="129"/>
      <c r="L40" s="54">
        <f t="shared" si="2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7"/>
        <v/>
      </c>
      <c r="C41" s="50">
        <f>IF(D11="","-",+C40+1)</f>
        <v>2041</v>
      </c>
      <c r="D41" s="55">
        <f>IF(F40+SUM(E$17:E40)=D$10,F40,D$10-SUM(E$17:E40))</f>
        <v>2020095.1304307836</v>
      </c>
      <c r="E41" s="377">
        <f>IF(+I14&lt;F40,I14,D41)</f>
        <v>113384.66560975609</v>
      </c>
      <c r="F41" s="55">
        <f t="shared" si="26"/>
        <v>1906710.4648210276</v>
      </c>
      <c r="G41" s="378">
        <f t="shared" si="27"/>
        <v>348629.30390455754</v>
      </c>
      <c r="H41" s="363">
        <f t="shared" si="28"/>
        <v>348629.30390455754</v>
      </c>
      <c r="I41" s="52">
        <f t="shared" si="0"/>
        <v>0</v>
      </c>
      <c r="J41" s="52"/>
      <c r="K41" s="129"/>
      <c r="L41" s="54">
        <f t="shared" si="2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7"/>
        <v/>
      </c>
      <c r="C42" s="50">
        <f>IF(D11="","-",+C41+1)</f>
        <v>2042</v>
      </c>
      <c r="D42" s="55">
        <f>IF(F41+SUM(E$17:E41)=D$10,F41,D$10-SUM(E$17:E41))</f>
        <v>1906710.4648210276</v>
      </c>
      <c r="E42" s="377">
        <f>IF(+I14&lt;F41,I14,D42)</f>
        <v>113384.66560975609</v>
      </c>
      <c r="F42" s="55">
        <f t="shared" si="26"/>
        <v>1793325.7992112716</v>
      </c>
      <c r="G42" s="378">
        <f t="shared" si="27"/>
        <v>335044.14721546834</v>
      </c>
      <c r="H42" s="363">
        <f t="shared" si="28"/>
        <v>335044.14721546834</v>
      </c>
      <c r="I42" s="52">
        <f t="shared" si="0"/>
        <v>0</v>
      </c>
      <c r="J42" s="52"/>
      <c r="K42" s="129"/>
      <c r="L42" s="54">
        <f t="shared" si="2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7"/>
        <v/>
      </c>
      <c r="C43" s="50">
        <f>IF(D11="","-",+C42+1)</f>
        <v>2043</v>
      </c>
      <c r="D43" s="55">
        <f>IF(F42+SUM(E$17:E42)=D$10,F42,D$10-SUM(E$17:E42))</f>
        <v>1793325.7992112716</v>
      </c>
      <c r="E43" s="377">
        <f>IF(+I14&lt;F42,I14,D43)</f>
        <v>113384.66560975609</v>
      </c>
      <c r="F43" s="55">
        <f t="shared" si="26"/>
        <v>1679941.1336015156</v>
      </c>
      <c r="G43" s="378">
        <f t="shared" si="27"/>
        <v>321458.99052637909</v>
      </c>
      <c r="H43" s="363">
        <f t="shared" si="28"/>
        <v>321458.99052637909</v>
      </c>
      <c r="I43" s="52">
        <f t="shared" si="0"/>
        <v>0</v>
      </c>
      <c r="J43" s="52"/>
      <c r="K43" s="129"/>
      <c r="L43" s="54">
        <f t="shared" si="2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7"/>
        <v/>
      </c>
      <c r="C44" s="50">
        <f>IF(D11="","-",+C43+1)</f>
        <v>2044</v>
      </c>
      <c r="D44" s="55">
        <f>IF(F43+SUM(E$17:E43)=D$10,F43,D$10-SUM(E$17:E43))</f>
        <v>1679941.1336015156</v>
      </c>
      <c r="E44" s="377">
        <f>IF(+I14&lt;F43,I14,D44)</f>
        <v>113384.66560975609</v>
      </c>
      <c r="F44" s="55">
        <f t="shared" si="26"/>
        <v>1566556.4679917595</v>
      </c>
      <c r="G44" s="378">
        <f t="shared" si="27"/>
        <v>307873.83383728989</v>
      </c>
      <c r="H44" s="363">
        <f t="shared" si="28"/>
        <v>307873.83383728989</v>
      </c>
      <c r="I44" s="52">
        <f t="shared" si="0"/>
        <v>0</v>
      </c>
      <c r="J44" s="52"/>
      <c r="K44" s="129"/>
      <c r="L44" s="54">
        <f t="shared" si="2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7"/>
        <v/>
      </c>
      <c r="C45" s="50">
        <f>IF(D11="","-",+C44+1)</f>
        <v>2045</v>
      </c>
      <c r="D45" s="55">
        <f>IF(F44+SUM(E$17:E44)=D$10,F44,D$10-SUM(E$17:E44))</f>
        <v>1566556.4679917595</v>
      </c>
      <c r="E45" s="377">
        <f>IF(+I14&lt;F44,I14,D45)</f>
        <v>113384.66560975609</v>
      </c>
      <c r="F45" s="55">
        <f t="shared" si="26"/>
        <v>1453171.8023820035</v>
      </c>
      <c r="G45" s="378">
        <f t="shared" si="27"/>
        <v>294288.67714820063</v>
      </c>
      <c r="H45" s="363">
        <f t="shared" si="28"/>
        <v>294288.67714820063</v>
      </c>
      <c r="I45" s="52">
        <f t="shared" si="0"/>
        <v>0</v>
      </c>
      <c r="J45" s="52"/>
      <c r="K45" s="129"/>
      <c r="L45" s="54">
        <f t="shared" si="2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7"/>
        <v/>
      </c>
      <c r="C46" s="50">
        <f>IF(D11="","-",+C45+1)</f>
        <v>2046</v>
      </c>
      <c r="D46" s="55">
        <f>IF(F45+SUM(E$17:E45)=D$10,F45,D$10-SUM(E$17:E45))</f>
        <v>1453171.8023820035</v>
      </c>
      <c r="E46" s="377">
        <f>IF(+I14&lt;F45,I14,D46)</f>
        <v>113384.66560975609</v>
      </c>
      <c r="F46" s="55">
        <f t="shared" si="26"/>
        <v>1339787.1367722475</v>
      </c>
      <c r="G46" s="378">
        <f t="shared" si="27"/>
        <v>280703.52045911143</v>
      </c>
      <c r="H46" s="363">
        <f t="shared" si="28"/>
        <v>280703.52045911143</v>
      </c>
      <c r="I46" s="52">
        <f t="shared" si="0"/>
        <v>0</v>
      </c>
      <c r="J46" s="52"/>
      <c r="K46" s="129"/>
      <c r="L46" s="54">
        <f t="shared" si="2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7"/>
        <v/>
      </c>
      <c r="C47" s="50">
        <f>IF(D11="","-",+C46+1)</f>
        <v>2047</v>
      </c>
      <c r="D47" s="55">
        <f>IF(F46+SUM(E$17:E46)=D$10,F46,D$10-SUM(E$17:E46))</f>
        <v>1339787.1367722475</v>
      </c>
      <c r="E47" s="377">
        <f>IF(+I14&lt;F46,I14,D47)</f>
        <v>113384.66560975609</v>
      </c>
      <c r="F47" s="55">
        <f t="shared" si="26"/>
        <v>1226402.4711624915</v>
      </c>
      <c r="G47" s="378">
        <f t="shared" si="27"/>
        <v>267118.36377002217</v>
      </c>
      <c r="H47" s="363">
        <f t="shared" si="28"/>
        <v>267118.36377002217</v>
      </c>
      <c r="I47" s="52">
        <f t="shared" si="0"/>
        <v>0</v>
      </c>
      <c r="J47" s="52"/>
      <c r="K47" s="129"/>
      <c r="L47" s="54">
        <f t="shared" si="2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7"/>
        <v/>
      </c>
      <c r="C48" s="50">
        <f>IF(D11="","-",+C47+1)</f>
        <v>2048</v>
      </c>
      <c r="D48" s="55">
        <f>IF(F47+SUM(E$17:E47)=D$10,F47,D$10-SUM(E$17:E47))</f>
        <v>1226402.4711624915</v>
      </c>
      <c r="E48" s="377">
        <f>IF(+I14&lt;F47,I14,D48)</f>
        <v>113384.66560975609</v>
      </c>
      <c r="F48" s="55">
        <f t="shared" si="26"/>
        <v>1113017.8055527355</v>
      </c>
      <c r="G48" s="378">
        <f t="shared" si="27"/>
        <v>253533.20708093297</v>
      </c>
      <c r="H48" s="363">
        <f t="shared" si="28"/>
        <v>253533.20708093297</v>
      </c>
      <c r="I48" s="52">
        <f t="shared" si="0"/>
        <v>0</v>
      </c>
      <c r="J48" s="52"/>
      <c r="K48" s="129"/>
      <c r="L48" s="54">
        <f t="shared" si="2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 ht="12.5">
      <c r="B49" s="7" t="str">
        <f t="shared" si="7"/>
        <v/>
      </c>
      <c r="C49" s="50">
        <f>IF(D11="","-",+C48+1)</f>
        <v>2049</v>
      </c>
      <c r="D49" s="55">
        <f>IF(F48+SUM(E$17:E48)=D$10,F48,D$10-SUM(E$17:E48))</f>
        <v>1113017.8055527355</v>
      </c>
      <c r="E49" s="377">
        <f>IF(+I14&lt;F48,I14,D49)</f>
        <v>113384.66560975609</v>
      </c>
      <c r="F49" s="55">
        <f t="shared" si="26"/>
        <v>999633.13994297932</v>
      </c>
      <c r="G49" s="378">
        <f t="shared" ref="G49:G72" si="29">+I$12*((D49+F49)/2)+E49</f>
        <v>239948.05039184375</v>
      </c>
      <c r="H49" s="363">
        <f t="shared" ref="H49:H72" si="30">+I$13*((D49+F49)/2)+E49</f>
        <v>239948.05039184375</v>
      </c>
      <c r="I49" s="52">
        <f t="shared" si="0"/>
        <v>0</v>
      </c>
      <c r="J49" s="52"/>
      <c r="K49" s="129"/>
      <c r="L49" s="54">
        <f t="shared" si="2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 ht="12.5">
      <c r="B50" s="7" t="str">
        <f t="shared" si="7"/>
        <v/>
      </c>
      <c r="C50" s="50">
        <f>IF(D11="","-",+C49+1)</f>
        <v>2050</v>
      </c>
      <c r="D50" s="55">
        <f>IF(F49+SUM(E$17:E49)=D$10,F49,D$10-SUM(E$17:E49))</f>
        <v>999633.13994297932</v>
      </c>
      <c r="E50" s="377">
        <f>IF(+I14&lt;F49,I14,D50)</f>
        <v>113384.66560975609</v>
      </c>
      <c r="F50" s="55">
        <f t="shared" si="26"/>
        <v>886248.47433322319</v>
      </c>
      <c r="G50" s="378">
        <f t="shared" si="29"/>
        <v>226362.89370275452</v>
      </c>
      <c r="H50" s="363">
        <f t="shared" si="30"/>
        <v>226362.89370275452</v>
      </c>
      <c r="I50" s="52">
        <f t="shared" si="0"/>
        <v>0</v>
      </c>
      <c r="J50" s="52"/>
      <c r="K50" s="129"/>
      <c r="L50" s="54">
        <f t="shared" si="2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 ht="12.5">
      <c r="B51" s="7" t="str">
        <f t="shared" si="7"/>
        <v/>
      </c>
      <c r="C51" s="50">
        <f>IF(D11="","-",+C50+1)</f>
        <v>2051</v>
      </c>
      <c r="D51" s="55">
        <f>IF(F50+SUM(E$17:E50)=D$10,F50,D$10-SUM(E$17:E50))</f>
        <v>886248.47433322319</v>
      </c>
      <c r="E51" s="377">
        <f>IF(+I14&lt;F50,I14,D51)</f>
        <v>113384.66560975609</v>
      </c>
      <c r="F51" s="55">
        <f t="shared" si="26"/>
        <v>772863.80872346705</v>
      </c>
      <c r="G51" s="378">
        <f t="shared" si="29"/>
        <v>212777.73701366526</v>
      </c>
      <c r="H51" s="363">
        <f t="shared" si="30"/>
        <v>212777.73701366526</v>
      </c>
      <c r="I51" s="52">
        <f t="shared" si="0"/>
        <v>0</v>
      </c>
      <c r="J51" s="52"/>
      <c r="K51" s="129"/>
      <c r="L51" s="54">
        <f t="shared" si="2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 ht="12.5">
      <c r="B52" s="7" t="str">
        <f t="shared" si="7"/>
        <v/>
      </c>
      <c r="C52" s="50">
        <f>IF(D11="","-",+C51+1)</f>
        <v>2052</v>
      </c>
      <c r="D52" s="55">
        <f>IF(F51+SUM(E$17:E51)=D$10,F51,D$10-SUM(E$17:E51))</f>
        <v>772863.80872346705</v>
      </c>
      <c r="E52" s="377">
        <f>IF(+I14&lt;F51,I14,D52)</f>
        <v>113384.66560975609</v>
      </c>
      <c r="F52" s="55">
        <f t="shared" si="26"/>
        <v>659479.14311371092</v>
      </c>
      <c r="G52" s="378">
        <f t="shared" si="29"/>
        <v>199192.580324576</v>
      </c>
      <c r="H52" s="363">
        <f t="shared" si="30"/>
        <v>199192.580324576</v>
      </c>
      <c r="I52" s="52">
        <f t="shared" si="0"/>
        <v>0</v>
      </c>
      <c r="J52" s="52"/>
      <c r="K52" s="129"/>
      <c r="L52" s="54">
        <f t="shared" si="2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 ht="12.5">
      <c r="B53" s="7" t="str">
        <f t="shared" si="7"/>
        <v/>
      </c>
      <c r="C53" s="50">
        <f>IF(D11="","-",+C52+1)</f>
        <v>2053</v>
      </c>
      <c r="D53" s="55">
        <f>IF(F52+SUM(E$17:E52)=D$10,F52,D$10-SUM(E$17:E52))</f>
        <v>659479.14311371092</v>
      </c>
      <c r="E53" s="377">
        <f>IF(+I14&lt;F52,I14,D53)</f>
        <v>113384.66560975609</v>
      </c>
      <c r="F53" s="55">
        <f t="shared" si="26"/>
        <v>546094.47750395478</v>
      </c>
      <c r="G53" s="378">
        <f t="shared" si="29"/>
        <v>185607.4236354868</v>
      </c>
      <c r="H53" s="363">
        <f t="shared" si="30"/>
        <v>185607.4236354868</v>
      </c>
      <c r="I53" s="52">
        <f t="shared" si="0"/>
        <v>0</v>
      </c>
      <c r="J53" s="52"/>
      <c r="K53" s="129"/>
      <c r="L53" s="54">
        <f t="shared" si="2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 ht="12.5">
      <c r="B54" s="7" t="str">
        <f t="shared" si="7"/>
        <v/>
      </c>
      <c r="C54" s="50">
        <f>IF(D11="","-",+C53+1)</f>
        <v>2054</v>
      </c>
      <c r="D54" s="55">
        <f>IF(F53+SUM(E$17:E53)=D$10,F53,D$10-SUM(E$17:E53))</f>
        <v>546094.47750395478</v>
      </c>
      <c r="E54" s="377">
        <f>IF(+I14&lt;F53,I14,D54)</f>
        <v>113384.66560975609</v>
      </c>
      <c r="F54" s="55">
        <f t="shared" si="26"/>
        <v>432709.8118941987</v>
      </c>
      <c r="G54" s="378">
        <f t="shared" si="29"/>
        <v>172022.26694639755</v>
      </c>
      <c r="H54" s="363">
        <f t="shared" si="30"/>
        <v>172022.26694639755</v>
      </c>
      <c r="I54" s="52">
        <f t="shared" si="0"/>
        <v>0</v>
      </c>
      <c r="J54" s="52"/>
      <c r="K54" s="129"/>
      <c r="L54" s="54">
        <f t="shared" si="2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 ht="12.5">
      <c r="B55" s="7" t="str">
        <f t="shared" si="7"/>
        <v/>
      </c>
      <c r="C55" s="50">
        <f>IF(D11="","-",+C54+1)</f>
        <v>2055</v>
      </c>
      <c r="D55" s="55">
        <f>IF(F54+SUM(E$17:E54)=D$10,F54,D$10-SUM(E$17:E54))</f>
        <v>432709.8118941987</v>
      </c>
      <c r="E55" s="377">
        <f>IF(+I14&lt;F54,I14,D55)</f>
        <v>113384.66560975609</v>
      </c>
      <c r="F55" s="55">
        <f t="shared" si="26"/>
        <v>319325.14628444263</v>
      </c>
      <c r="G55" s="378">
        <f t="shared" si="29"/>
        <v>158437.11025730832</v>
      </c>
      <c r="H55" s="363">
        <f t="shared" si="30"/>
        <v>158437.11025730832</v>
      </c>
      <c r="I55" s="52">
        <f t="shared" si="0"/>
        <v>0</v>
      </c>
      <c r="J55" s="52"/>
      <c r="K55" s="129"/>
      <c r="L55" s="54">
        <f t="shared" si="2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 ht="12.5">
      <c r="B56" s="7" t="str">
        <f t="shared" si="7"/>
        <v/>
      </c>
      <c r="C56" s="50">
        <f>IF(D11="","-",+C55+1)</f>
        <v>2056</v>
      </c>
      <c r="D56" s="55">
        <f>IF(F55+SUM(E$17:E55)=D$10,F55,D$10-SUM(E$17:E55))</f>
        <v>319325.14628444263</v>
      </c>
      <c r="E56" s="377">
        <f>IF(+I14&lt;F55,I14,D56)</f>
        <v>113384.66560975609</v>
      </c>
      <c r="F56" s="55">
        <f t="shared" si="26"/>
        <v>205940.48067468655</v>
      </c>
      <c r="G56" s="378">
        <f t="shared" si="29"/>
        <v>144851.95356821909</v>
      </c>
      <c r="H56" s="363">
        <f t="shared" si="30"/>
        <v>144851.95356821909</v>
      </c>
      <c r="I56" s="52">
        <f t="shared" si="0"/>
        <v>0</v>
      </c>
      <c r="J56" s="52"/>
      <c r="K56" s="129"/>
      <c r="L56" s="54">
        <f t="shared" si="2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 ht="12.5">
      <c r="B57" s="7" t="str">
        <f t="shared" si="7"/>
        <v/>
      </c>
      <c r="C57" s="50">
        <f>IF(D11="","-",+C56+1)</f>
        <v>2057</v>
      </c>
      <c r="D57" s="55">
        <f>IF(F56+SUM(E$17:E56)=D$10,F56,D$10-SUM(E$17:E56))</f>
        <v>205940.48067468655</v>
      </c>
      <c r="E57" s="377">
        <f>IF(+I14&lt;F56,I14,D57)</f>
        <v>113384.66560975609</v>
      </c>
      <c r="F57" s="55">
        <f t="shared" si="26"/>
        <v>92555.815064930459</v>
      </c>
      <c r="G57" s="378">
        <f t="shared" si="29"/>
        <v>131266.79687912986</v>
      </c>
      <c r="H57" s="363">
        <f t="shared" si="30"/>
        <v>131266.79687912986</v>
      </c>
      <c r="I57" s="52">
        <f t="shared" si="0"/>
        <v>0</v>
      </c>
      <c r="J57" s="52"/>
      <c r="K57" s="129"/>
      <c r="L57" s="54">
        <f t="shared" si="2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 ht="12.5">
      <c r="B58" s="7" t="str">
        <f t="shared" si="7"/>
        <v/>
      </c>
      <c r="C58" s="50">
        <f>IF(D11="","-",+C57+1)</f>
        <v>2058</v>
      </c>
      <c r="D58" s="55">
        <f>IF(F57+SUM(E$17:E57)=D$10,F57,D$10-SUM(E$17:E57))</f>
        <v>92555.815064930459</v>
      </c>
      <c r="E58" s="377">
        <f>IF(+I14&lt;F57,I14,D58)</f>
        <v>92555.815064930459</v>
      </c>
      <c r="F58" s="55">
        <f t="shared" si="26"/>
        <v>0</v>
      </c>
      <c r="G58" s="378">
        <f t="shared" si="29"/>
        <v>98100.591527345037</v>
      </c>
      <c r="H58" s="363">
        <f t="shared" si="30"/>
        <v>98100.591527345037</v>
      </c>
      <c r="I58" s="52">
        <f t="shared" si="0"/>
        <v>0</v>
      </c>
      <c r="J58" s="52"/>
      <c r="K58" s="129"/>
      <c r="L58" s="54">
        <f t="shared" si="2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 ht="12.5">
      <c r="B59" s="7" t="str">
        <f t="shared" si="7"/>
        <v/>
      </c>
      <c r="C59" s="50">
        <f>IF(D11="","-",+C58+1)</f>
        <v>2059</v>
      </c>
      <c r="D59" s="55">
        <f>IF(F58+SUM(E$17:E58)=D$10,F58,D$10-SUM(E$17:E58))</f>
        <v>0</v>
      </c>
      <c r="E59" s="377">
        <f>IF(+I14&lt;F58,I14,D59)</f>
        <v>0</v>
      </c>
      <c r="F59" s="55">
        <f t="shared" si="26"/>
        <v>0</v>
      </c>
      <c r="G59" s="378">
        <f t="shared" si="29"/>
        <v>0</v>
      </c>
      <c r="H59" s="363">
        <f t="shared" si="30"/>
        <v>0</v>
      </c>
      <c r="I59" s="52">
        <f t="shared" si="0"/>
        <v>0</v>
      </c>
      <c r="J59" s="52"/>
      <c r="K59" s="129"/>
      <c r="L59" s="54">
        <f t="shared" si="2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 ht="12.5">
      <c r="B60" s="7" t="str">
        <f t="shared" si="7"/>
        <v/>
      </c>
      <c r="C60" s="50">
        <f>IF(D11="","-",+C59+1)</f>
        <v>2060</v>
      </c>
      <c r="D60" s="55">
        <f>IF(F59+SUM(E$17:E59)=D$10,F59,D$10-SUM(E$17:E59))</f>
        <v>0</v>
      </c>
      <c r="E60" s="377">
        <f>IF(+I14&lt;F59,I14,D60)</f>
        <v>0</v>
      </c>
      <c r="F60" s="55">
        <f t="shared" si="26"/>
        <v>0</v>
      </c>
      <c r="G60" s="378">
        <f t="shared" si="29"/>
        <v>0</v>
      </c>
      <c r="H60" s="363">
        <f t="shared" si="30"/>
        <v>0</v>
      </c>
      <c r="I60" s="52">
        <f t="shared" si="0"/>
        <v>0</v>
      </c>
      <c r="J60" s="52"/>
      <c r="K60" s="129"/>
      <c r="L60" s="54">
        <f t="shared" si="2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 ht="12.5">
      <c r="B61" s="7" t="str">
        <f t="shared" si="7"/>
        <v/>
      </c>
      <c r="C61" s="50">
        <f>IF(D11="","-",+C60+1)</f>
        <v>2061</v>
      </c>
      <c r="D61" s="55">
        <f>IF(F60+SUM(E$17:E60)=D$10,F60,D$10-SUM(E$17:E60))</f>
        <v>0</v>
      </c>
      <c r="E61" s="377">
        <f>IF(+I14&lt;F60,I14,D61)</f>
        <v>0</v>
      </c>
      <c r="F61" s="55">
        <f t="shared" si="26"/>
        <v>0</v>
      </c>
      <c r="G61" s="379">
        <f t="shared" si="29"/>
        <v>0</v>
      </c>
      <c r="H61" s="363">
        <f t="shared" si="30"/>
        <v>0</v>
      </c>
      <c r="I61" s="52">
        <f t="shared" si="0"/>
        <v>0</v>
      </c>
      <c r="J61" s="52"/>
      <c r="K61" s="129"/>
      <c r="L61" s="54">
        <f t="shared" si="2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 ht="12.5">
      <c r="B62" s="7" t="str">
        <f t="shared" si="7"/>
        <v/>
      </c>
      <c r="C62" s="50">
        <f>IF(D11="","-",+C61+1)</f>
        <v>2062</v>
      </c>
      <c r="D62" s="55">
        <f>IF(F61+SUM(E$17:E61)=D$10,F61,D$10-SUM(E$17:E61))</f>
        <v>0</v>
      </c>
      <c r="E62" s="377">
        <f>IF(+I14&lt;F61,I14,D62)</f>
        <v>0</v>
      </c>
      <c r="F62" s="55">
        <f t="shared" si="26"/>
        <v>0</v>
      </c>
      <c r="G62" s="379">
        <f t="shared" si="29"/>
        <v>0</v>
      </c>
      <c r="H62" s="363">
        <f t="shared" si="30"/>
        <v>0</v>
      </c>
      <c r="I62" s="52">
        <f t="shared" si="0"/>
        <v>0</v>
      </c>
      <c r="J62" s="52"/>
      <c r="K62" s="129"/>
      <c r="L62" s="54">
        <f t="shared" si="2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 ht="12.5">
      <c r="B63" s="7" t="str">
        <f t="shared" si="7"/>
        <v/>
      </c>
      <c r="C63" s="50">
        <f>IF(D11="","-",+C62+1)</f>
        <v>2063</v>
      </c>
      <c r="D63" s="55">
        <f>IF(F62+SUM(E$17:E62)=D$10,F62,D$10-SUM(E$17:E62))</f>
        <v>0</v>
      </c>
      <c r="E63" s="377">
        <f>IF(+I14&lt;F62,I14,D63)</f>
        <v>0</v>
      </c>
      <c r="F63" s="55">
        <f t="shared" si="26"/>
        <v>0</v>
      </c>
      <c r="G63" s="379">
        <f t="shared" si="29"/>
        <v>0</v>
      </c>
      <c r="H63" s="363">
        <f t="shared" si="30"/>
        <v>0</v>
      </c>
      <c r="I63" s="52">
        <f t="shared" si="0"/>
        <v>0</v>
      </c>
      <c r="J63" s="52"/>
      <c r="K63" s="129"/>
      <c r="L63" s="54">
        <f t="shared" si="2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 ht="12.5">
      <c r="B64" s="7" t="str">
        <f t="shared" si="7"/>
        <v/>
      </c>
      <c r="C64" s="50">
        <f>IF(D11="","-",+C63+1)</f>
        <v>2064</v>
      </c>
      <c r="D64" s="55">
        <f>IF(F63+SUM(E$17:E63)=D$10,F63,D$10-SUM(E$17:E63))</f>
        <v>0</v>
      </c>
      <c r="E64" s="377">
        <f>IF(+I14&lt;F63,I14,D64)</f>
        <v>0</v>
      </c>
      <c r="F64" s="55">
        <f t="shared" si="26"/>
        <v>0</v>
      </c>
      <c r="G64" s="379">
        <f t="shared" si="29"/>
        <v>0</v>
      </c>
      <c r="H64" s="363">
        <f t="shared" si="30"/>
        <v>0</v>
      </c>
      <c r="I64" s="52">
        <f t="shared" si="0"/>
        <v>0</v>
      </c>
      <c r="J64" s="52"/>
      <c r="K64" s="129"/>
      <c r="L64" s="54">
        <f t="shared" si="2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 ht="12.5">
      <c r="B65" s="7" t="str">
        <f t="shared" si="7"/>
        <v/>
      </c>
      <c r="C65" s="50">
        <f>IF(D11="","-",+C64+1)</f>
        <v>2065</v>
      </c>
      <c r="D65" s="55">
        <f>IF(F64+SUM(E$17:E64)=D$10,F64,D$10-SUM(E$17:E64))</f>
        <v>0</v>
      </c>
      <c r="E65" s="377">
        <f>IF(+I14&lt;F64,I14,D65)</f>
        <v>0</v>
      </c>
      <c r="F65" s="55">
        <f t="shared" si="26"/>
        <v>0</v>
      </c>
      <c r="G65" s="379">
        <f t="shared" si="29"/>
        <v>0</v>
      </c>
      <c r="H65" s="363">
        <f t="shared" si="30"/>
        <v>0</v>
      </c>
      <c r="I65" s="52">
        <f t="shared" si="0"/>
        <v>0</v>
      </c>
      <c r="J65" s="52"/>
      <c r="K65" s="129"/>
      <c r="L65" s="54">
        <f t="shared" si="2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 ht="12.5">
      <c r="B66" s="7" t="str">
        <f t="shared" si="7"/>
        <v/>
      </c>
      <c r="C66" s="50">
        <f>IF(D11="","-",+C65+1)</f>
        <v>2066</v>
      </c>
      <c r="D66" s="55">
        <f>IF(F65+SUM(E$17:E65)=D$10,F65,D$10-SUM(E$17:E65))</f>
        <v>0</v>
      </c>
      <c r="E66" s="377">
        <f>IF(+I14&lt;F65,I14,D66)</f>
        <v>0</v>
      </c>
      <c r="F66" s="55">
        <f t="shared" si="26"/>
        <v>0</v>
      </c>
      <c r="G66" s="379">
        <f t="shared" si="29"/>
        <v>0</v>
      </c>
      <c r="H66" s="363">
        <f t="shared" si="30"/>
        <v>0</v>
      </c>
      <c r="I66" s="52">
        <f t="shared" si="0"/>
        <v>0</v>
      </c>
      <c r="J66" s="52"/>
      <c r="K66" s="129"/>
      <c r="L66" s="54">
        <f t="shared" si="2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 ht="12.5">
      <c r="B67" s="7" t="str">
        <f t="shared" si="7"/>
        <v/>
      </c>
      <c r="C67" s="50">
        <f>IF(D11="","-",+C66+1)</f>
        <v>2067</v>
      </c>
      <c r="D67" s="55">
        <f>IF(F66+SUM(E$17:E66)=D$10,F66,D$10-SUM(E$17:E66))</f>
        <v>0</v>
      </c>
      <c r="E67" s="377">
        <f>IF(+I14&lt;F66,I14,D67)</f>
        <v>0</v>
      </c>
      <c r="F67" s="55">
        <f t="shared" si="26"/>
        <v>0</v>
      </c>
      <c r="G67" s="379">
        <f t="shared" si="29"/>
        <v>0</v>
      </c>
      <c r="H67" s="363">
        <f t="shared" si="30"/>
        <v>0</v>
      </c>
      <c r="I67" s="52">
        <f t="shared" si="0"/>
        <v>0</v>
      </c>
      <c r="J67" s="52"/>
      <c r="K67" s="129"/>
      <c r="L67" s="54">
        <f t="shared" si="2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 ht="12.5">
      <c r="B68" s="7" t="str">
        <f t="shared" si="7"/>
        <v/>
      </c>
      <c r="C68" s="50">
        <f>IF(D11="","-",+C67+1)</f>
        <v>2068</v>
      </c>
      <c r="D68" s="55">
        <f>IF(F67+SUM(E$17:E67)=D$10,F67,D$10-SUM(E$17:E67))</f>
        <v>0</v>
      </c>
      <c r="E68" s="377">
        <f>IF(+I14&lt;F67,I14,D68)</f>
        <v>0</v>
      </c>
      <c r="F68" s="55">
        <f t="shared" si="26"/>
        <v>0</v>
      </c>
      <c r="G68" s="379">
        <f t="shared" si="29"/>
        <v>0</v>
      </c>
      <c r="H68" s="363">
        <f t="shared" si="30"/>
        <v>0</v>
      </c>
      <c r="I68" s="52">
        <f t="shared" si="0"/>
        <v>0</v>
      </c>
      <c r="J68" s="52"/>
      <c r="K68" s="129"/>
      <c r="L68" s="54">
        <f t="shared" si="2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 ht="12.5">
      <c r="B69" s="7" t="str">
        <f t="shared" si="7"/>
        <v/>
      </c>
      <c r="C69" s="50">
        <f>IF(D11="","-",+C68+1)</f>
        <v>2069</v>
      </c>
      <c r="D69" s="55">
        <f>IF(F68+SUM(E$17:E68)=D$10,F68,D$10-SUM(E$17:E68))</f>
        <v>0</v>
      </c>
      <c r="E69" s="377">
        <f>IF(+I14&lt;F68,I14,D69)</f>
        <v>0</v>
      </c>
      <c r="F69" s="55">
        <f t="shared" si="26"/>
        <v>0</v>
      </c>
      <c r="G69" s="379">
        <f t="shared" si="29"/>
        <v>0</v>
      </c>
      <c r="H69" s="363">
        <f t="shared" si="30"/>
        <v>0</v>
      </c>
      <c r="I69" s="52">
        <f t="shared" si="0"/>
        <v>0</v>
      </c>
      <c r="J69" s="52"/>
      <c r="K69" s="129"/>
      <c r="L69" s="54">
        <f t="shared" si="2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 ht="12.5">
      <c r="B70" s="7" t="str">
        <f t="shared" si="7"/>
        <v/>
      </c>
      <c r="C70" s="50">
        <f>IF(D11="","-",+C69+1)</f>
        <v>2070</v>
      </c>
      <c r="D70" s="55">
        <f>IF(F69+SUM(E$17:E69)=D$10,F69,D$10-SUM(E$17:E69))</f>
        <v>0</v>
      </c>
      <c r="E70" s="377">
        <f>IF(+I14&lt;F69,I14,D70)</f>
        <v>0</v>
      </c>
      <c r="F70" s="55">
        <f t="shared" si="26"/>
        <v>0</v>
      </c>
      <c r="G70" s="379">
        <f t="shared" si="29"/>
        <v>0</v>
      </c>
      <c r="H70" s="363">
        <f t="shared" si="30"/>
        <v>0</v>
      </c>
      <c r="I70" s="52">
        <f t="shared" si="0"/>
        <v>0</v>
      </c>
      <c r="J70" s="52"/>
      <c r="K70" s="129"/>
      <c r="L70" s="54">
        <f t="shared" si="2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 ht="12.5">
      <c r="B71" s="7" t="str">
        <f t="shared" si="7"/>
        <v/>
      </c>
      <c r="C71" s="50">
        <f>IF(D11="","-",+C70+1)</f>
        <v>2071</v>
      </c>
      <c r="D71" s="55">
        <f>IF(F70+SUM(E$17:E70)=D$10,F70,D$10-SUM(E$17:E70))</f>
        <v>0</v>
      </c>
      <c r="E71" s="377">
        <f>IF(+I14&lt;F70,I14,D71)</f>
        <v>0</v>
      </c>
      <c r="F71" s="55">
        <f t="shared" si="26"/>
        <v>0</v>
      </c>
      <c r="G71" s="379">
        <f t="shared" si="29"/>
        <v>0</v>
      </c>
      <c r="H71" s="363">
        <f t="shared" si="30"/>
        <v>0</v>
      </c>
      <c r="I71" s="52">
        <f t="shared" si="0"/>
        <v>0</v>
      </c>
      <c r="J71" s="52"/>
      <c r="K71" s="129"/>
      <c r="L71" s="54">
        <f t="shared" si="2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" thickBot="1">
      <c r="B72" s="7" t="str">
        <f t="shared" si="7"/>
        <v/>
      </c>
      <c r="C72" s="59">
        <f>IF(D11="","-",+C71+1)</f>
        <v>2072</v>
      </c>
      <c r="D72" s="60">
        <f>IF(F71+SUM(E$17:E71)=D$10,F71,D$10-SUM(E$17:E71))</f>
        <v>0</v>
      </c>
      <c r="E72" s="380">
        <f>IF(+I14&lt;F71,I14,D72)</f>
        <v>0</v>
      </c>
      <c r="F72" s="60">
        <f t="shared" si="26"/>
        <v>0</v>
      </c>
      <c r="G72" s="381">
        <f t="shared" si="29"/>
        <v>0</v>
      </c>
      <c r="H72" s="361">
        <f t="shared" si="30"/>
        <v>0</v>
      </c>
      <c r="I72" s="63">
        <f t="shared" si="0"/>
        <v>0</v>
      </c>
      <c r="J72" s="52"/>
      <c r="K72" s="130"/>
      <c r="L72" s="64">
        <f t="shared" si="2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 ht="12.5">
      <c r="C73" s="12" t="s">
        <v>78</v>
      </c>
      <c r="D73" s="292"/>
      <c r="E73" s="292">
        <f>SUM(E17:E72)</f>
        <v>4648771.290000001</v>
      </c>
      <c r="F73" s="292"/>
      <c r="G73" s="292">
        <f>SUM(G17:G72)</f>
        <v>16442573.103025561</v>
      </c>
      <c r="H73" s="292">
        <f>SUM(H17:H72)</f>
        <v>16442573.103025561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2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2:16" ht="13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63 of 77</v>
      </c>
    </row>
    <row r="84" spans="1:16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</row>
    <row r="86" spans="1:16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569634.67373494396</v>
      </c>
      <c r="N87" s="386">
        <f>IF(J92&lt;D11,0,VLOOKUP(J92,C17:O72,11))</f>
        <v>569634.67373494396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595879.37766921497</v>
      </c>
      <c r="N88" s="389">
        <f>IF(J92&lt;D11,0,VLOOKUP(J92,C99:P154,7))</f>
        <v>595879.37766921497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Brooks Street - Edwards Street 69 kV Line Rebuild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26244.703934271005</v>
      </c>
      <c r="N89" s="391">
        <f>+N88-N87</f>
        <v>26244.703934271005</v>
      </c>
      <c r="O89" s="392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</row>
    <row r="91" spans="1:16" ht="13.5" thickBot="1">
      <c r="C91" s="75" t="s">
        <v>85</v>
      </c>
      <c r="D91" s="91" t="str">
        <f>+D9</f>
        <v>TP2014138</v>
      </c>
      <c r="E91" s="76"/>
      <c r="F91" s="76"/>
      <c r="G91" s="76"/>
      <c r="H91" s="76"/>
      <c r="I91" s="76"/>
      <c r="J91" s="76"/>
    </row>
    <row r="92" spans="1:16" ht="13">
      <c r="C92" s="34" t="s">
        <v>51</v>
      </c>
      <c r="D92" s="393">
        <v>4648771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</row>
    <row r="93" spans="1:16" ht="12.5">
      <c r="C93" s="34" t="s">
        <v>54</v>
      </c>
      <c r="D93" s="88">
        <f>IF(D11=I10,"",D11)</f>
        <v>2017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3">
        <f>IF(D11=I10,"",D12)</f>
        <v>12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105653.88636363637</v>
      </c>
      <c r="K96" s="292"/>
      <c r="L96" s="292"/>
      <c r="M96" s="292"/>
      <c r="N96" s="292"/>
      <c r="O96" s="292"/>
      <c r="P96" s="1"/>
    </row>
    <row r="97" spans="1:16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4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</row>
    <row r="99" spans="1:16" ht="12.5">
      <c r="C99" s="50">
        <f>IF(D93= "","-",D93)</f>
        <v>2017</v>
      </c>
      <c r="D99" s="145">
        <v>0</v>
      </c>
      <c r="E99" s="445">
        <v>0</v>
      </c>
      <c r="F99" s="147">
        <v>3816677</v>
      </c>
      <c r="G99" s="446">
        <v>1908338.5</v>
      </c>
      <c r="H99" s="447">
        <v>231808.65934946379</v>
      </c>
      <c r="I99" s="448">
        <v>231808.65934946379</v>
      </c>
      <c r="J99" s="54">
        <f t="shared" ref="J99:J130" si="31">+I99-H99</f>
        <v>0</v>
      </c>
      <c r="K99" s="54"/>
      <c r="L99" s="112">
        <f>+H99</f>
        <v>231808.65934946379</v>
      </c>
      <c r="M99" s="53">
        <f t="shared" ref="M99:M130" si="32">IF(L99&lt;&gt;0,+H99-L99,0)</f>
        <v>0</v>
      </c>
      <c r="N99" s="112">
        <f>+I99</f>
        <v>231808.65934946379</v>
      </c>
      <c r="O99" s="53">
        <f t="shared" ref="O99:O130" si="33">IF(N99&lt;&gt;0,+I99-N99,0)</f>
        <v>0</v>
      </c>
      <c r="P99" s="53">
        <f t="shared" ref="P99:P130" si="34">+O99-M99</f>
        <v>0</v>
      </c>
    </row>
    <row r="100" spans="1:16" ht="12.5">
      <c r="B100" s="7" t="str">
        <f>IF(D100=F99,"","IU")</f>
        <v>IU</v>
      </c>
      <c r="C100" s="50">
        <f>IF(D93="","-",+C99+1)</f>
        <v>2018</v>
      </c>
      <c r="D100" s="428">
        <v>4649536</v>
      </c>
      <c r="E100" s="429">
        <v>110703.23809523809</v>
      </c>
      <c r="F100" s="430">
        <v>4538832.7619047621</v>
      </c>
      <c r="G100" s="430">
        <v>4594184.3809523806</v>
      </c>
      <c r="H100" s="432">
        <v>595870.17682545946</v>
      </c>
      <c r="I100" s="433">
        <v>595870.17682545946</v>
      </c>
      <c r="J100" s="54">
        <f t="shared" si="31"/>
        <v>0</v>
      </c>
      <c r="K100" s="54"/>
      <c r="L100" s="449">
        <f>+H100</f>
        <v>595870.17682545946</v>
      </c>
      <c r="M100" s="54">
        <f t="shared" si="32"/>
        <v>0</v>
      </c>
      <c r="N100" s="449">
        <f>+I100</f>
        <v>595870.17682545946</v>
      </c>
      <c r="O100" s="54">
        <f t="shared" si="33"/>
        <v>0</v>
      </c>
      <c r="P100" s="54">
        <f t="shared" si="34"/>
        <v>0</v>
      </c>
    </row>
    <row r="101" spans="1:16" ht="12.5">
      <c r="B101" s="7" t="str">
        <f t="shared" ref="B101:B154" si="35">IF(D101=F100,"","IU")</f>
        <v>IU</v>
      </c>
      <c r="C101" s="50">
        <f>IF(D93="","-",+C100+1)</f>
        <v>2019</v>
      </c>
      <c r="D101" s="428">
        <v>4538067.7619047621</v>
      </c>
      <c r="E101" s="429">
        <v>108110.95348837209</v>
      </c>
      <c r="F101" s="430">
        <v>4429956.8084163899</v>
      </c>
      <c r="G101" s="430">
        <v>4484012.285160576</v>
      </c>
      <c r="H101" s="432">
        <v>588082.07919327903</v>
      </c>
      <c r="I101" s="433">
        <v>588082.07919327903</v>
      </c>
      <c r="J101" s="54">
        <f t="shared" si="31"/>
        <v>0</v>
      </c>
      <c r="K101" s="54"/>
      <c r="L101" s="449">
        <f>+H101</f>
        <v>588082.07919327903</v>
      </c>
      <c r="M101" s="54">
        <f t="shared" ref="M101:M102" si="36">IF(L101&lt;&gt;0,+H101-L101,0)</f>
        <v>0</v>
      </c>
      <c r="N101" s="449">
        <f>+I101</f>
        <v>588082.07919327903</v>
      </c>
      <c r="O101" s="54">
        <f t="shared" si="33"/>
        <v>0</v>
      </c>
      <c r="P101" s="54">
        <f t="shared" si="34"/>
        <v>0</v>
      </c>
    </row>
    <row r="102" spans="1:16" ht="12.5">
      <c r="B102" s="7" t="str">
        <f t="shared" si="35"/>
        <v/>
      </c>
      <c r="C102" s="50">
        <f>IF(D93="","-",+C101+1)</f>
        <v>2020</v>
      </c>
      <c r="D102" s="428">
        <v>4429956.8084163899</v>
      </c>
      <c r="E102" s="429">
        <v>110685.02380952382</v>
      </c>
      <c r="F102" s="430">
        <v>4319271.7846068656</v>
      </c>
      <c r="G102" s="430">
        <v>4374614.2965116277</v>
      </c>
      <c r="H102" s="432">
        <v>581279.04939779744</v>
      </c>
      <c r="I102" s="433">
        <v>581279.04939779744</v>
      </c>
      <c r="J102" s="54">
        <f t="shared" si="31"/>
        <v>0</v>
      </c>
      <c r="K102" s="54"/>
      <c r="L102" s="449">
        <f>+H102</f>
        <v>581279.04939779744</v>
      </c>
      <c r="M102" s="54">
        <f t="shared" si="36"/>
        <v>0</v>
      </c>
      <c r="N102" s="449">
        <f>+I102</f>
        <v>581279.04939779744</v>
      </c>
      <c r="O102" s="54">
        <f t="shared" si="33"/>
        <v>0</v>
      </c>
      <c r="P102" s="54">
        <f t="shared" si="34"/>
        <v>0</v>
      </c>
    </row>
    <row r="103" spans="1:16" ht="12.5">
      <c r="B103" s="7" t="str">
        <f t="shared" si="35"/>
        <v/>
      </c>
      <c r="C103" s="50">
        <f>IF(D93="","-",+C102+1)</f>
        <v>2021</v>
      </c>
      <c r="D103" s="428">
        <v>4319271.7846068656</v>
      </c>
      <c r="E103" s="429">
        <v>113384.65853658537</v>
      </c>
      <c r="F103" s="430">
        <v>4205887.1260702806</v>
      </c>
      <c r="G103" s="430">
        <v>4262579.4553385731</v>
      </c>
      <c r="H103" s="432">
        <v>597248.06775766809</v>
      </c>
      <c r="I103" s="433">
        <v>597248.06775766809</v>
      </c>
      <c r="J103" s="54">
        <f t="shared" si="31"/>
        <v>0</v>
      </c>
      <c r="K103" s="54"/>
      <c r="L103" s="449">
        <f>+H103</f>
        <v>597248.06775766809</v>
      </c>
      <c r="M103" s="54">
        <f t="shared" ref="M103" si="37">IF(L103&lt;&gt;0,+H103-L103,0)</f>
        <v>0</v>
      </c>
      <c r="N103" s="449">
        <f>+I103</f>
        <v>597248.06775766809</v>
      </c>
      <c r="O103" s="54">
        <f t="shared" ref="O103" si="38">IF(N103&lt;&gt;0,+I103-N103,0)</f>
        <v>0</v>
      </c>
      <c r="P103" s="54">
        <f t="shared" ref="P103" si="39">+O103-M103</f>
        <v>0</v>
      </c>
    </row>
    <row r="104" spans="1:16" ht="13">
      <c r="B104" s="7" t="str">
        <f t="shared" si="35"/>
        <v/>
      </c>
      <c r="C104" s="459">
        <f>IF(D93="","-",+C103+1)</f>
        <v>2022</v>
      </c>
      <c r="D104" s="12">
        <v>4205887.1260702806</v>
      </c>
      <c r="E104" s="377">
        <v>110685.02380952382</v>
      </c>
      <c r="F104" s="55">
        <v>4095202.1022607568</v>
      </c>
      <c r="G104" s="55">
        <v>4150544.6141655184</v>
      </c>
      <c r="H104" s="379">
        <v>598199.04164070182</v>
      </c>
      <c r="I104" s="398">
        <v>598199.04164070182</v>
      </c>
      <c r="J104" s="54">
        <f t="shared" si="31"/>
        <v>0</v>
      </c>
      <c r="K104" s="54"/>
      <c r="L104" s="129"/>
      <c r="M104" s="54">
        <f t="shared" si="32"/>
        <v>0</v>
      </c>
      <c r="N104" s="129"/>
      <c r="O104" s="54">
        <f t="shared" si="33"/>
        <v>0</v>
      </c>
      <c r="P104" s="54">
        <f t="shared" si="34"/>
        <v>0</v>
      </c>
    </row>
    <row r="105" spans="1:16" ht="12.5">
      <c r="B105" s="7" t="str">
        <f t="shared" si="35"/>
        <v/>
      </c>
      <c r="C105" s="50">
        <f>IF(D93="","-",+C104+1)</f>
        <v>2023</v>
      </c>
      <c r="D105" s="12">
        <f>IF(F104+SUM(E$99:E104)=D$92,F104,D$92-SUM(E$99:E104))</f>
        <v>4095202.1022607568</v>
      </c>
      <c r="E105" s="377">
        <f>IF(+J96&lt;F104,J96,D105)</f>
        <v>105653.88636363637</v>
      </c>
      <c r="F105" s="55">
        <f t="shared" ref="F105:F130" si="40">+D105-E105</f>
        <v>3989548.2158971205</v>
      </c>
      <c r="G105" s="55">
        <f t="shared" ref="G105:G130" si="41">+(F105+D105)/2</f>
        <v>4042375.1590789389</v>
      </c>
      <c r="H105" s="379">
        <f t="shared" ref="H105:H154" si="42">+J$94*G105+E105</f>
        <v>609036.06943450042</v>
      </c>
      <c r="I105" s="398">
        <f t="shared" ref="I105:I154" si="43">+J$95*G105+E105</f>
        <v>609036.06943450042</v>
      </c>
      <c r="J105" s="54">
        <f t="shared" si="31"/>
        <v>0</v>
      </c>
      <c r="K105" s="54"/>
      <c r="L105" s="129"/>
      <c r="M105" s="54">
        <f t="shared" si="32"/>
        <v>0</v>
      </c>
      <c r="N105" s="129"/>
      <c r="O105" s="54">
        <f t="shared" si="33"/>
        <v>0</v>
      </c>
      <c r="P105" s="54">
        <f t="shared" si="34"/>
        <v>0</v>
      </c>
    </row>
    <row r="106" spans="1:16" ht="12.5">
      <c r="B106" s="7" t="str">
        <f t="shared" si="35"/>
        <v/>
      </c>
      <c r="C106" s="50">
        <f>IF(D93="","-",+C105+1)</f>
        <v>2024</v>
      </c>
      <c r="D106" s="12">
        <f>IF(F105+SUM(E$99:E105)=D$92,F105,D$92-SUM(E$99:E105))</f>
        <v>3989548.2158971205</v>
      </c>
      <c r="E106" s="377">
        <f>IF(+J96&lt;F105,J96,D106)</f>
        <v>105653.88636363637</v>
      </c>
      <c r="F106" s="55">
        <f t="shared" si="40"/>
        <v>3883894.3295334843</v>
      </c>
      <c r="G106" s="55">
        <f t="shared" si="41"/>
        <v>3936721.2727153022</v>
      </c>
      <c r="H106" s="379">
        <f t="shared" si="42"/>
        <v>595879.37766921497</v>
      </c>
      <c r="I106" s="398">
        <f t="shared" si="43"/>
        <v>595879.37766921497</v>
      </c>
      <c r="J106" s="54">
        <f t="shared" si="31"/>
        <v>0</v>
      </c>
      <c r="K106" s="54"/>
      <c r="L106" s="129"/>
      <c r="M106" s="54">
        <f t="shared" si="32"/>
        <v>0</v>
      </c>
      <c r="N106" s="129"/>
      <c r="O106" s="54">
        <f t="shared" si="33"/>
        <v>0</v>
      </c>
      <c r="P106" s="54">
        <f t="shared" si="34"/>
        <v>0</v>
      </c>
    </row>
    <row r="107" spans="1:16" ht="12.5">
      <c r="B107" s="7" t="str">
        <f t="shared" si="35"/>
        <v/>
      </c>
      <c r="C107" s="50">
        <f>IF(D93="","-",+C106+1)</f>
        <v>2025</v>
      </c>
      <c r="D107" s="12">
        <f>IF(F106+SUM(E$99:E106)=D$92,F106,D$92-SUM(E$99:E106))</f>
        <v>3883894.3295334843</v>
      </c>
      <c r="E107" s="377">
        <f>IF(+J96&lt;F106,J96,D107)</f>
        <v>105653.88636363637</v>
      </c>
      <c r="F107" s="55">
        <f t="shared" si="40"/>
        <v>3778240.4431698481</v>
      </c>
      <c r="G107" s="55">
        <f t="shared" si="41"/>
        <v>3831067.3863516664</v>
      </c>
      <c r="H107" s="379">
        <f t="shared" si="42"/>
        <v>582722.68590392964</v>
      </c>
      <c r="I107" s="398">
        <f t="shared" si="43"/>
        <v>582722.68590392964</v>
      </c>
      <c r="J107" s="54">
        <f t="shared" si="31"/>
        <v>0</v>
      </c>
      <c r="K107" s="54"/>
      <c r="L107" s="129"/>
      <c r="M107" s="54">
        <f t="shared" si="32"/>
        <v>0</v>
      </c>
      <c r="N107" s="129"/>
      <c r="O107" s="54">
        <f t="shared" si="33"/>
        <v>0</v>
      </c>
      <c r="P107" s="54">
        <f t="shared" si="34"/>
        <v>0</v>
      </c>
    </row>
    <row r="108" spans="1:16" ht="12.5">
      <c r="B108" s="7" t="str">
        <f t="shared" si="35"/>
        <v/>
      </c>
      <c r="C108" s="50">
        <f>IF(D93="","-",+C107+1)</f>
        <v>2026</v>
      </c>
      <c r="D108" s="12">
        <f>IF(F107+SUM(E$99:E107)=D$92,F107,D$92-SUM(E$99:E107))</f>
        <v>3778240.4431698481</v>
      </c>
      <c r="E108" s="377">
        <f>IF(+J96&lt;F107,J96,D108)</f>
        <v>105653.88636363637</v>
      </c>
      <c r="F108" s="55">
        <f t="shared" si="40"/>
        <v>3672586.5568062118</v>
      </c>
      <c r="G108" s="55">
        <f t="shared" si="41"/>
        <v>3725413.4999880297</v>
      </c>
      <c r="H108" s="379">
        <f t="shared" si="42"/>
        <v>569565.99413864408</v>
      </c>
      <c r="I108" s="398">
        <f t="shared" si="43"/>
        <v>569565.99413864408</v>
      </c>
      <c r="J108" s="54">
        <f t="shared" si="31"/>
        <v>0</v>
      </c>
      <c r="K108" s="54"/>
      <c r="L108" s="129"/>
      <c r="M108" s="54">
        <f t="shared" si="32"/>
        <v>0</v>
      </c>
      <c r="N108" s="129"/>
      <c r="O108" s="54">
        <f t="shared" si="33"/>
        <v>0</v>
      </c>
      <c r="P108" s="54">
        <f t="shared" si="34"/>
        <v>0</v>
      </c>
    </row>
    <row r="109" spans="1:16" ht="12.5">
      <c r="B109" s="7" t="str">
        <f t="shared" si="35"/>
        <v/>
      </c>
      <c r="C109" s="50">
        <f>IF(D93="","-",+C108+1)</f>
        <v>2027</v>
      </c>
      <c r="D109" s="12">
        <f>IF(F108+SUM(E$99:E108)=D$92,F108,D$92-SUM(E$99:E108))</f>
        <v>3672586.5568062118</v>
      </c>
      <c r="E109" s="377">
        <f>IF(+J96&lt;F108,J96,D109)</f>
        <v>105653.88636363637</v>
      </c>
      <c r="F109" s="55">
        <f t="shared" si="40"/>
        <v>3566932.6704425756</v>
      </c>
      <c r="G109" s="55">
        <f t="shared" si="41"/>
        <v>3619759.6136243939</v>
      </c>
      <c r="H109" s="379">
        <f t="shared" si="42"/>
        <v>556409.30237335875</v>
      </c>
      <c r="I109" s="398">
        <f t="shared" si="43"/>
        <v>556409.30237335875</v>
      </c>
      <c r="J109" s="54">
        <f t="shared" si="31"/>
        <v>0</v>
      </c>
      <c r="K109" s="54"/>
      <c r="L109" s="129"/>
      <c r="M109" s="54">
        <f t="shared" si="32"/>
        <v>0</v>
      </c>
      <c r="N109" s="129"/>
      <c r="O109" s="54">
        <f t="shared" si="33"/>
        <v>0</v>
      </c>
      <c r="P109" s="54">
        <f t="shared" si="34"/>
        <v>0</v>
      </c>
    </row>
    <row r="110" spans="1:16" ht="12.5">
      <c r="B110" s="7" t="str">
        <f t="shared" si="35"/>
        <v/>
      </c>
      <c r="C110" s="50">
        <f>IF(D93="","-",+C109+1)</f>
        <v>2028</v>
      </c>
      <c r="D110" s="12">
        <f>IF(F109+SUM(E$99:E109)=D$92,F109,D$92-SUM(E$99:E109))</f>
        <v>3566932.6704425756</v>
      </c>
      <c r="E110" s="377">
        <f>IF(+J96&lt;F109,J96,D110)</f>
        <v>105653.88636363637</v>
      </c>
      <c r="F110" s="55">
        <f t="shared" si="40"/>
        <v>3461278.7840789394</v>
      </c>
      <c r="G110" s="55">
        <f t="shared" si="41"/>
        <v>3514105.7272607572</v>
      </c>
      <c r="H110" s="379">
        <f t="shared" si="42"/>
        <v>543252.6106080733</v>
      </c>
      <c r="I110" s="398">
        <f t="shared" si="43"/>
        <v>543252.6106080733</v>
      </c>
      <c r="J110" s="54">
        <f t="shared" si="31"/>
        <v>0</v>
      </c>
      <c r="K110" s="54"/>
      <c r="L110" s="129"/>
      <c r="M110" s="54">
        <f t="shared" si="32"/>
        <v>0</v>
      </c>
      <c r="N110" s="129"/>
      <c r="O110" s="54">
        <f t="shared" si="33"/>
        <v>0</v>
      </c>
      <c r="P110" s="54">
        <f t="shared" si="34"/>
        <v>0</v>
      </c>
    </row>
    <row r="111" spans="1:16" ht="12.5">
      <c r="B111" s="7" t="str">
        <f t="shared" si="35"/>
        <v/>
      </c>
      <c r="C111" s="50">
        <f>IF(D93="","-",+C110+1)</f>
        <v>2029</v>
      </c>
      <c r="D111" s="12">
        <f>IF(F110+SUM(E$99:E110)=D$92,F110,D$92-SUM(E$99:E110))</f>
        <v>3461278.7840789394</v>
      </c>
      <c r="E111" s="377">
        <f>IF(+J96&lt;F110,J96,D111)</f>
        <v>105653.88636363637</v>
      </c>
      <c r="F111" s="55">
        <f t="shared" si="40"/>
        <v>3355624.8977153031</v>
      </c>
      <c r="G111" s="55">
        <f t="shared" si="41"/>
        <v>3408451.8408971215</v>
      </c>
      <c r="H111" s="379">
        <f t="shared" si="42"/>
        <v>530095.91884278797</v>
      </c>
      <c r="I111" s="398">
        <f t="shared" si="43"/>
        <v>530095.91884278797</v>
      </c>
      <c r="J111" s="54">
        <f t="shared" si="31"/>
        <v>0</v>
      </c>
      <c r="K111" s="54"/>
      <c r="L111" s="129"/>
      <c r="M111" s="54">
        <f t="shared" si="32"/>
        <v>0</v>
      </c>
      <c r="N111" s="129"/>
      <c r="O111" s="54">
        <f t="shared" si="33"/>
        <v>0</v>
      </c>
      <c r="P111" s="54">
        <f t="shared" si="34"/>
        <v>0</v>
      </c>
    </row>
    <row r="112" spans="1:16" ht="12.5">
      <c r="B112" s="7" t="str">
        <f t="shared" si="35"/>
        <v/>
      </c>
      <c r="C112" s="50">
        <f>IF(D93="","-",+C111+1)</f>
        <v>2030</v>
      </c>
      <c r="D112" s="12">
        <f>IF(F111+SUM(E$99:E111)=D$92,F111,D$92-SUM(E$99:E111))</f>
        <v>3355624.8977153031</v>
      </c>
      <c r="E112" s="377">
        <f>IF(+J96&lt;F111,J96,D112)</f>
        <v>105653.88636363637</v>
      </c>
      <c r="F112" s="55">
        <f t="shared" si="40"/>
        <v>3249971.0113516669</v>
      </c>
      <c r="G112" s="55">
        <f t="shared" si="41"/>
        <v>3302797.9545334848</v>
      </c>
      <c r="H112" s="379">
        <f t="shared" si="42"/>
        <v>516939.22707750241</v>
      </c>
      <c r="I112" s="398">
        <f t="shared" si="43"/>
        <v>516939.22707750241</v>
      </c>
      <c r="J112" s="54">
        <f t="shared" si="31"/>
        <v>0</v>
      </c>
      <c r="K112" s="54"/>
      <c r="L112" s="129"/>
      <c r="M112" s="54">
        <f t="shared" si="32"/>
        <v>0</v>
      </c>
      <c r="N112" s="129"/>
      <c r="O112" s="54">
        <f t="shared" si="33"/>
        <v>0</v>
      </c>
      <c r="P112" s="54">
        <f t="shared" si="34"/>
        <v>0</v>
      </c>
    </row>
    <row r="113" spans="2:16" ht="12.5">
      <c r="B113" s="7" t="str">
        <f t="shared" si="35"/>
        <v/>
      </c>
      <c r="C113" s="50">
        <f>IF(D93="","-",+C112+1)</f>
        <v>2031</v>
      </c>
      <c r="D113" s="12">
        <f>IF(F112+SUM(E$99:E112)=D$92,F112,D$92-SUM(E$99:E112))</f>
        <v>3249971.0113516669</v>
      </c>
      <c r="E113" s="377">
        <f>IF(+J96&lt;F112,J96,D113)</f>
        <v>105653.88636363637</v>
      </c>
      <c r="F113" s="55">
        <f t="shared" si="40"/>
        <v>3144317.1249880306</v>
      </c>
      <c r="G113" s="55">
        <f t="shared" si="41"/>
        <v>3197144.068169849</v>
      </c>
      <c r="H113" s="379">
        <f t="shared" si="42"/>
        <v>503782.53531221708</v>
      </c>
      <c r="I113" s="398">
        <f t="shared" si="43"/>
        <v>503782.53531221708</v>
      </c>
      <c r="J113" s="54">
        <f t="shared" si="31"/>
        <v>0</v>
      </c>
      <c r="K113" s="54"/>
      <c r="L113" s="129"/>
      <c r="M113" s="54">
        <f t="shared" si="32"/>
        <v>0</v>
      </c>
      <c r="N113" s="129"/>
      <c r="O113" s="54">
        <f t="shared" si="33"/>
        <v>0</v>
      </c>
      <c r="P113" s="54">
        <f t="shared" si="34"/>
        <v>0</v>
      </c>
    </row>
    <row r="114" spans="2:16" ht="12.5">
      <c r="B114" s="7" t="str">
        <f t="shared" si="35"/>
        <v/>
      </c>
      <c r="C114" s="50">
        <f>IF(D93="","-",+C113+1)</f>
        <v>2032</v>
      </c>
      <c r="D114" s="12">
        <f>IF(F113+SUM(E$99:E113)=D$92,F113,D$92-SUM(E$99:E113))</f>
        <v>3144317.1249880306</v>
      </c>
      <c r="E114" s="377">
        <f>IF(+J96&lt;F113,J96,D114)</f>
        <v>105653.88636363637</v>
      </c>
      <c r="F114" s="55">
        <f t="shared" si="40"/>
        <v>3038663.2386243944</v>
      </c>
      <c r="G114" s="55">
        <f t="shared" si="41"/>
        <v>3091490.1818062123</v>
      </c>
      <c r="H114" s="379">
        <f t="shared" si="42"/>
        <v>490625.84354693157</v>
      </c>
      <c r="I114" s="398">
        <f t="shared" si="43"/>
        <v>490625.84354693157</v>
      </c>
      <c r="J114" s="54">
        <f t="shared" si="31"/>
        <v>0</v>
      </c>
      <c r="K114" s="54"/>
      <c r="L114" s="129"/>
      <c r="M114" s="54">
        <f t="shared" si="32"/>
        <v>0</v>
      </c>
      <c r="N114" s="129"/>
      <c r="O114" s="54">
        <f t="shared" si="33"/>
        <v>0</v>
      </c>
      <c r="P114" s="54">
        <f t="shared" si="34"/>
        <v>0</v>
      </c>
    </row>
    <row r="115" spans="2:16" ht="12.5">
      <c r="B115" s="7" t="str">
        <f t="shared" si="35"/>
        <v/>
      </c>
      <c r="C115" s="50">
        <f>IF(D93="","-",+C114+1)</f>
        <v>2033</v>
      </c>
      <c r="D115" s="12">
        <f>IF(F114+SUM(E$99:E114)=D$92,F114,D$92-SUM(E$99:E114))</f>
        <v>3038663.2386243944</v>
      </c>
      <c r="E115" s="377">
        <f>IF(+J96&lt;F114,J96,D115)</f>
        <v>105653.88636363637</v>
      </c>
      <c r="F115" s="55">
        <f t="shared" si="40"/>
        <v>2933009.3522607582</v>
      </c>
      <c r="G115" s="55">
        <f t="shared" si="41"/>
        <v>2985836.2954425765</v>
      </c>
      <c r="H115" s="379">
        <f t="shared" si="42"/>
        <v>477469.15178164624</v>
      </c>
      <c r="I115" s="398">
        <f t="shared" si="43"/>
        <v>477469.15178164624</v>
      </c>
      <c r="J115" s="54">
        <f t="shared" si="31"/>
        <v>0</v>
      </c>
      <c r="K115" s="54"/>
      <c r="L115" s="129"/>
      <c r="M115" s="54">
        <f t="shared" si="32"/>
        <v>0</v>
      </c>
      <c r="N115" s="129"/>
      <c r="O115" s="54">
        <f t="shared" si="33"/>
        <v>0</v>
      </c>
      <c r="P115" s="54">
        <f t="shared" si="34"/>
        <v>0</v>
      </c>
    </row>
    <row r="116" spans="2:16" ht="12.5">
      <c r="B116" s="7" t="str">
        <f t="shared" si="35"/>
        <v/>
      </c>
      <c r="C116" s="50">
        <f>IF(D93="","-",+C115+1)</f>
        <v>2034</v>
      </c>
      <c r="D116" s="12">
        <f>IF(F115+SUM(E$99:E115)=D$92,F115,D$92-SUM(E$99:E115))</f>
        <v>2933009.3522607582</v>
      </c>
      <c r="E116" s="377">
        <f>IF(+J96&lt;F115,J96,D116)</f>
        <v>105653.88636363637</v>
      </c>
      <c r="F116" s="55">
        <f t="shared" si="40"/>
        <v>2827355.4658971219</v>
      </c>
      <c r="G116" s="55">
        <f t="shared" si="41"/>
        <v>2880182.4090789398</v>
      </c>
      <c r="H116" s="379">
        <f t="shared" si="42"/>
        <v>464312.46001636074</v>
      </c>
      <c r="I116" s="398">
        <f t="shared" si="43"/>
        <v>464312.46001636074</v>
      </c>
      <c r="J116" s="54">
        <f t="shared" si="31"/>
        <v>0</v>
      </c>
      <c r="K116" s="54"/>
      <c r="L116" s="129"/>
      <c r="M116" s="54">
        <f t="shared" si="32"/>
        <v>0</v>
      </c>
      <c r="N116" s="129"/>
      <c r="O116" s="54">
        <f t="shared" si="33"/>
        <v>0</v>
      </c>
      <c r="P116" s="54">
        <f t="shared" si="34"/>
        <v>0</v>
      </c>
    </row>
    <row r="117" spans="2:16" ht="12.5">
      <c r="B117" s="7" t="str">
        <f t="shared" si="35"/>
        <v/>
      </c>
      <c r="C117" s="50">
        <f>IF(D93="","-",+C116+1)</f>
        <v>2035</v>
      </c>
      <c r="D117" s="12">
        <f>IF(F116+SUM(E$99:E116)=D$92,F116,D$92-SUM(E$99:E116))</f>
        <v>2827355.4658971219</v>
      </c>
      <c r="E117" s="377">
        <f>IF(+J96&lt;F116,J96,D117)</f>
        <v>105653.88636363637</v>
      </c>
      <c r="F117" s="55">
        <f t="shared" si="40"/>
        <v>2721701.5795334857</v>
      </c>
      <c r="G117" s="55">
        <f t="shared" si="41"/>
        <v>2774528.522715304</v>
      </c>
      <c r="H117" s="379">
        <f t="shared" si="42"/>
        <v>451155.76825107541</v>
      </c>
      <c r="I117" s="398">
        <f t="shared" si="43"/>
        <v>451155.76825107541</v>
      </c>
      <c r="J117" s="54">
        <f t="shared" si="31"/>
        <v>0</v>
      </c>
      <c r="K117" s="54"/>
      <c r="L117" s="129"/>
      <c r="M117" s="54">
        <f t="shared" si="32"/>
        <v>0</v>
      </c>
      <c r="N117" s="129"/>
      <c r="O117" s="54">
        <f t="shared" si="33"/>
        <v>0</v>
      </c>
      <c r="P117" s="54">
        <f t="shared" si="34"/>
        <v>0</v>
      </c>
    </row>
    <row r="118" spans="2:16" ht="12.5">
      <c r="B118" s="7" t="str">
        <f t="shared" si="35"/>
        <v/>
      </c>
      <c r="C118" s="50">
        <f>IF(D93="","-",+C117+1)</f>
        <v>2036</v>
      </c>
      <c r="D118" s="12">
        <f>IF(F117+SUM(E$99:E117)=D$92,F117,D$92-SUM(E$99:E117))</f>
        <v>2721701.5795334857</v>
      </c>
      <c r="E118" s="377">
        <f>IF(+J96&lt;F117,J96,D118)</f>
        <v>105653.88636363637</v>
      </c>
      <c r="F118" s="55">
        <f t="shared" si="40"/>
        <v>2616047.6931698495</v>
      </c>
      <c r="G118" s="55">
        <f t="shared" si="41"/>
        <v>2668874.6363516673</v>
      </c>
      <c r="H118" s="379">
        <f t="shared" si="42"/>
        <v>437999.0764857899</v>
      </c>
      <c r="I118" s="398">
        <f t="shared" si="43"/>
        <v>437999.0764857899</v>
      </c>
      <c r="J118" s="54">
        <f t="shared" si="31"/>
        <v>0</v>
      </c>
      <c r="K118" s="54"/>
      <c r="L118" s="129"/>
      <c r="M118" s="54">
        <f t="shared" si="32"/>
        <v>0</v>
      </c>
      <c r="N118" s="129"/>
      <c r="O118" s="54">
        <f t="shared" si="33"/>
        <v>0</v>
      </c>
      <c r="P118" s="54">
        <f t="shared" si="34"/>
        <v>0</v>
      </c>
    </row>
    <row r="119" spans="2:16" ht="12.5">
      <c r="B119" s="7" t="str">
        <f t="shared" si="35"/>
        <v/>
      </c>
      <c r="C119" s="50">
        <f>IF(D93="","-",+C118+1)</f>
        <v>2037</v>
      </c>
      <c r="D119" s="12">
        <f>IF(F118+SUM(E$99:E118)=D$92,F118,D$92-SUM(E$99:E118))</f>
        <v>2616047.6931698495</v>
      </c>
      <c r="E119" s="377">
        <f>IF(+J96&lt;F118,J96,D119)</f>
        <v>105653.88636363637</v>
      </c>
      <c r="F119" s="55">
        <f t="shared" si="40"/>
        <v>2510393.8068062132</v>
      </c>
      <c r="G119" s="55">
        <f t="shared" si="41"/>
        <v>2563220.7499880316</v>
      </c>
      <c r="H119" s="379">
        <f t="shared" si="42"/>
        <v>424842.38472050457</v>
      </c>
      <c r="I119" s="398">
        <f t="shared" si="43"/>
        <v>424842.38472050457</v>
      </c>
      <c r="J119" s="54">
        <f t="shared" si="31"/>
        <v>0</v>
      </c>
      <c r="K119" s="54"/>
      <c r="L119" s="129"/>
      <c r="M119" s="54">
        <f t="shared" si="32"/>
        <v>0</v>
      </c>
      <c r="N119" s="129"/>
      <c r="O119" s="54">
        <f t="shared" si="33"/>
        <v>0</v>
      </c>
      <c r="P119" s="54">
        <f t="shared" si="34"/>
        <v>0</v>
      </c>
    </row>
    <row r="120" spans="2:16" ht="12.5">
      <c r="B120" s="7" t="str">
        <f t="shared" si="35"/>
        <v/>
      </c>
      <c r="C120" s="50">
        <f>IF(D93="","-",+C119+1)</f>
        <v>2038</v>
      </c>
      <c r="D120" s="12">
        <f>IF(F119+SUM(E$99:E119)=D$92,F119,D$92-SUM(E$99:E119))</f>
        <v>2510393.8068062132</v>
      </c>
      <c r="E120" s="377">
        <f>IF(+J96&lt;F119,J96,D120)</f>
        <v>105653.88636363637</v>
      </c>
      <c r="F120" s="55">
        <f t="shared" si="40"/>
        <v>2404739.920442577</v>
      </c>
      <c r="G120" s="55">
        <f t="shared" si="41"/>
        <v>2457566.8636243949</v>
      </c>
      <c r="H120" s="379">
        <f t="shared" si="42"/>
        <v>411685.69295521907</v>
      </c>
      <c r="I120" s="398">
        <f t="shared" si="43"/>
        <v>411685.69295521907</v>
      </c>
      <c r="J120" s="54">
        <f t="shared" si="31"/>
        <v>0</v>
      </c>
      <c r="K120" s="54"/>
      <c r="L120" s="129"/>
      <c r="M120" s="54">
        <f t="shared" si="32"/>
        <v>0</v>
      </c>
      <c r="N120" s="129"/>
      <c r="O120" s="54">
        <f t="shared" si="33"/>
        <v>0</v>
      </c>
      <c r="P120" s="54">
        <f t="shared" si="34"/>
        <v>0</v>
      </c>
    </row>
    <row r="121" spans="2:16" ht="12.5">
      <c r="B121" s="7" t="str">
        <f t="shared" si="35"/>
        <v/>
      </c>
      <c r="C121" s="50">
        <f>IF(D93="","-",+C120+1)</f>
        <v>2039</v>
      </c>
      <c r="D121" s="12">
        <f>IF(F120+SUM(E$99:E120)=D$92,F120,D$92-SUM(E$99:E120))</f>
        <v>2404739.920442577</v>
      </c>
      <c r="E121" s="377">
        <f>IF(+J96&lt;F120,J96,D121)</f>
        <v>105653.88636363637</v>
      </c>
      <c r="F121" s="55">
        <f t="shared" si="40"/>
        <v>2299086.0340789407</v>
      </c>
      <c r="G121" s="55">
        <f t="shared" si="41"/>
        <v>2351912.9772607591</v>
      </c>
      <c r="H121" s="379">
        <f t="shared" si="42"/>
        <v>398529.00118993374</v>
      </c>
      <c r="I121" s="398">
        <f t="shared" si="43"/>
        <v>398529.00118993374</v>
      </c>
      <c r="J121" s="54">
        <f t="shared" si="31"/>
        <v>0</v>
      </c>
      <c r="K121" s="54"/>
      <c r="L121" s="129"/>
      <c r="M121" s="54">
        <f t="shared" si="32"/>
        <v>0</v>
      </c>
      <c r="N121" s="129"/>
      <c r="O121" s="54">
        <f t="shared" si="33"/>
        <v>0</v>
      </c>
      <c r="P121" s="54">
        <f t="shared" si="34"/>
        <v>0</v>
      </c>
    </row>
    <row r="122" spans="2:16" ht="12.5">
      <c r="B122" s="7" t="str">
        <f t="shared" si="35"/>
        <v/>
      </c>
      <c r="C122" s="50">
        <f>IF(D93="","-",+C121+1)</f>
        <v>2040</v>
      </c>
      <c r="D122" s="12">
        <f>IF(F121+SUM(E$99:E121)=D$92,F121,D$92-SUM(E$99:E121))</f>
        <v>2299086.0340789407</v>
      </c>
      <c r="E122" s="377">
        <f>IF(+J96&lt;F121,J96,D122)</f>
        <v>105653.88636363637</v>
      </c>
      <c r="F122" s="55">
        <f t="shared" si="40"/>
        <v>2193432.1477153045</v>
      </c>
      <c r="G122" s="55">
        <f t="shared" si="41"/>
        <v>2246259.0908971224</v>
      </c>
      <c r="H122" s="379">
        <f t="shared" si="42"/>
        <v>385372.30942464824</v>
      </c>
      <c r="I122" s="398">
        <f t="shared" si="43"/>
        <v>385372.30942464824</v>
      </c>
      <c r="J122" s="54">
        <f t="shared" si="31"/>
        <v>0</v>
      </c>
      <c r="K122" s="54"/>
      <c r="L122" s="129"/>
      <c r="M122" s="54">
        <f t="shared" si="32"/>
        <v>0</v>
      </c>
      <c r="N122" s="129"/>
      <c r="O122" s="54">
        <f t="shared" si="33"/>
        <v>0</v>
      </c>
      <c r="P122" s="54">
        <f t="shared" si="34"/>
        <v>0</v>
      </c>
    </row>
    <row r="123" spans="2:16" ht="12.5">
      <c r="B123" s="7" t="str">
        <f t="shared" si="35"/>
        <v/>
      </c>
      <c r="C123" s="50">
        <f>IF(D93="","-",+C122+1)</f>
        <v>2041</v>
      </c>
      <c r="D123" s="12">
        <f>IF(F122+SUM(E$99:E122)=D$92,F122,D$92-SUM(E$99:E122))</f>
        <v>2193432.1477153045</v>
      </c>
      <c r="E123" s="377">
        <f>IF(+J96&lt;F122,J96,D123)</f>
        <v>105653.88636363637</v>
      </c>
      <c r="F123" s="55">
        <f t="shared" si="40"/>
        <v>2087778.261351668</v>
      </c>
      <c r="G123" s="55">
        <f t="shared" si="41"/>
        <v>2140605.2045334862</v>
      </c>
      <c r="H123" s="379">
        <f t="shared" si="42"/>
        <v>372215.61765936285</v>
      </c>
      <c r="I123" s="398">
        <f t="shared" si="43"/>
        <v>372215.61765936285</v>
      </c>
      <c r="J123" s="54">
        <f t="shared" si="31"/>
        <v>0</v>
      </c>
      <c r="K123" s="54"/>
      <c r="L123" s="129"/>
      <c r="M123" s="54">
        <f t="shared" si="32"/>
        <v>0</v>
      </c>
      <c r="N123" s="129"/>
      <c r="O123" s="54">
        <f t="shared" si="33"/>
        <v>0</v>
      </c>
      <c r="P123" s="54">
        <f t="shared" si="34"/>
        <v>0</v>
      </c>
    </row>
    <row r="124" spans="2:16" ht="12.5">
      <c r="B124" s="7" t="str">
        <f t="shared" si="35"/>
        <v/>
      </c>
      <c r="C124" s="50">
        <f>IF(D93="","-",+C123+1)</f>
        <v>2042</v>
      </c>
      <c r="D124" s="12">
        <f>IF(F123+SUM(E$99:E123)=D$92,F123,D$92-SUM(E$99:E123))</f>
        <v>2087778.261351668</v>
      </c>
      <c r="E124" s="377">
        <f>IF(+J96&lt;F123,J96,D124)</f>
        <v>105653.88636363637</v>
      </c>
      <c r="F124" s="55">
        <f t="shared" si="40"/>
        <v>1982124.3749880316</v>
      </c>
      <c r="G124" s="55">
        <f t="shared" si="41"/>
        <v>2034951.3181698499</v>
      </c>
      <c r="H124" s="379">
        <f t="shared" si="42"/>
        <v>359058.92589407746</v>
      </c>
      <c r="I124" s="398">
        <f t="shared" si="43"/>
        <v>359058.92589407746</v>
      </c>
      <c r="J124" s="54">
        <f t="shared" si="31"/>
        <v>0</v>
      </c>
      <c r="K124" s="54"/>
      <c r="L124" s="129"/>
      <c r="M124" s="54">
        <f t="shared" si="32"/>
        <v>0</v>
      </c>
      <c r="N124" s="129"/>
      <c r="O124" s="54">
        <f t="shared" si="33"/>
        <v>0</v>
      </c>
      <c r="P124" s="54">
        <f t="shared" si="34"/>
        <v>0</v>
      </c>
    </row>
    <row r="125" spans="2:16" ht="12.5">
      <c r="B125" s="7" t="str">
        <f t="shared" si="35"/>
        <v/>
      </c>
      <c r="C125" s="50">
        <f>IF(D93="","-",+C124+1)</f>
        <v>2043</v>
      </c>
      <c r="D125" s="12">
        <f>IF(F124+SUM(E$99:E124)=D$92,F124,D$92-SUM(E$99:E124))</f>
        <v>1982124.3749880316</v>
      </c>
      <c r="E125" s="377">
        <f>IF(+J96&lt;F124,J96,D125)</f>
        <v>105653.88636363637</v>
      </c>
      <c r="F125" s="55">
        <f t="shared" si="40"/>
        <v>1876470.4886243951</v>
      </c>
      <c r="G125" s="55">
        <f t="shared" si="41"/>
        <v>1929297.4318062132</v>
      </c>
      <c r="H125" s="379">
        <f t="shared" si="42"/>
        <v>345902.23412879196</v>
      </c>
      <c r="I125" s="398">
        <f t="shared" si="43"/>
        <v>345902.23412879196</v>
      </c>
      <c r="J125" s="54">
        <f t="shared" si="31"/>
        <v>0</v>
      </c>
      <c r="K125" s="54"/>
      <c r="L125" s="129"/>
      <c r="M125" s="54">
        <f t="shared" si="32"/>
        <v>0</v>
      </c>
      <c r="N125" s="129"/>
      <c r="O125" s="54">
        <f t="shared" si="33"/>
        <v>0</v>
      </c>
      <c r="P125" s="54">
        <f t="shared" si="34"/>
        <v>0</v>
      </c>
    </row>
    <row r="126" spans="2:16" ht="12.5">
      <c r="B126" s="7" t="str">
        <f t="shared" si="35"/>
        <v/>
      </c>
      <c r="C126" s="50">
        <f>IF(D93="","-",+C125+1)</f>
        <v>2044</v>
      </c>
      <c r="D126" s="12">
        <f>IF(F125+SUM(E$99:E125)=D$92,F125,D$92-SUM(E$99:E125))</f>
        <v>1876470.4886243951</v>
      </c>
      <c r="E126" s="377">
        <f>IF(+J96&lt;F125,J96,D126)</f>
        <v>105653.88636363637</v>
      </c>
      <c r="F126" s="55">
        <f t="shared" si="40"/>
        <v>1770816.6022607586</v>
      </c>
      <c r="G126" s="55">
        <f t="shared" si="41"/>
        <v>1823643.545442577</v>
      </c>
      <c r="H126" s="379">
        <f t="shared" si="42"/>
        <v>332745.54236350657</v>
      </c>
      <c r="I126" s="398">
        <f t="shared" si="43"/>
        <v>332745.54236350657</v>
      </c>
      <c r="J126" s="54">
        <f t="shared" si="31"/>
        <v>0</v>
      </c>
      <c r="K126" s="54"/>
      <c r="L126" s="129"/>
      <c r="M126" s="54">
        <f t="shared" si="32"/>
        <v>0</v>
      </c>
      <c r="N126" s="129"/>
      <c r="O126" s="54">
        <f t="shared" si="33"/>
        <v>0</v>
      </c>
      <c r="P126" s="54">
        <f t="shared" si="34"/>
        <v>0</v>
      </c>
    </row>
    <row r="127" spans="2:16" ht="12.5">
      <c r="B127" s="7" t="str">
        <f t="shared" si="35"/>
        <v/>
      </c>
      <c r="C127" s="50">
        <f>IF(D93="","-",+C126+1)</f>
        <v>2045</v>
      </c>
      <c r="D127" s="12">
        <f>IF(F126+SUM(E$99:E126)=D$92,F126,D$92-SUM(E$99:E126))</f>
        <v>1770816.6022607586</v>
      </c>
      <c r="E127" s="377">
        <f>IF(+J96&lt;F126,J96,D127)</f>
        <v>105653.88636363637</v>
      </c>
      <c r="F127" s="55">
        <f t="shared" si="40"/>
        <v>1665162.7158971222</v>
      </c>
      <c r="G127" s="55">
        <f t="shared" si="41"/>
        <v>1717989.6590789403</v>
      </c>
      <c r="H127" s="379">
        <f t="shared" si="42"/>
        <v>319588.85059822106</v>
      </c>
      <c r="I127" s="398">
        <f t="shared" si="43"/>
        <v>319588.85059822106</v>
      </c>
      <c r="J127" s="54">
        <f t="shared" si="31"/>
        <v>0</v>
      </c>
      <c r="K127" s="54"/>
      <c r="L127" s="129"/>
      <c r="M127" s="54">
        <f t="shared" si="32"/>
        <v>0</v>
      </c>
      <c r="N127" s="129"/>
      <c r="O127" s="54">
        <f t="shared" si="33"/>
        <v>0</v>
      </c>
      <c r="P127" s="54">
        <f t="shared" si="34"/>
        <v>0</v>
      </c>
    </row>
    <row r="128" spans="2:16" ht="12.5">
      <c r="B128" s="7" t="str">
        <f t="shared" si="35"/>
        <v/>
      </c>
      <c r="C128" s="50">
        <f>IF(D93="","-",+C127+1)</f>
        <v>2046</v>
      </c>
      <c r="D128" s="12">
        <f>IF(F127+SUM(E$99:E127)=D$92,F127,D$92-SUM(E$99:E127))</f>
        <v>1665162.7158971222</v>
      </c>
      <c r="E128" s="377">
        <f>IF(+J96&lt;F127,J96,D128)</f>
        <v>105653.88636363637</v>
      </c>
      <c r="F128" s="55">
        <f t="shared" si="40"/>
        <v>1559508.8295334857</v>
      </c>
      <c r="G128" s="55">
        <f t="shared" si="41"/>
        <v>1612335.772715304</v>
      </c>
      <c r="H128" s="379">
        <f t="shared" si="42"/>
        <v>306432.15883293567</v>
      </c>
      <c r="I128" s="398">
        <f t="shared" si="43"/>
        <v>306432.15883293567</v>
      </c>
      <c r="J128" s="54">
        <f t="shared" si="31"/>
        <v>0</v>
      </c>
      <c r="K128" s="54"/>
      <c r="L128" s="129"/>
      <c r="M128" s="54">
        <f t="shared" si="32"/>
        <v>0</v>
      </c>
      <c r="N128" s="129"/>
      <c r="O128" s="54">
        <f t="shared" si="33"/>
        <v>0</v>
      </c>
      <c r="P128" s="54">
        <f t="shared" si="34"/>
        <v>0</v>
      </c>
    </row>
    <row r="129" spans="2:16" ht="12.5">
      <c r="B129" s="7" t="str">
        <f t="shared" si="35"/>
        <v/>
      </c>
      <c r="C129" s="50">
        <f>IF(D93="","-",+C128+1)</f>
        <v>2047</v>
      </c>
      <c r="D129" s="12">
        <f>IF(F128+SUM(E$99:E128)=D$92,F128,D$92-SUM(E$99:E128))</f>
        <v>1559508.8295334857</v>
      </c>
      <c r="E129" s="377">
        <f>IF(+J96&lt;F128,J96,D129)</f>
        <v>105653.88636363637</v>
      </c>
      <c r="F129" s="55">
        <f t="shared" si="40"/>
        <v>1453854.9431698492</v>
      </c>
      <c r="G129" s="55">
        <f t="shared" si="41"/>
        <v>1506681.8863516673</v>
      </c>
      <c r="H129" s="379">
        <f t="shared" si="42"/>
        <v>293275.46706765017</v>
      </c>
      <c r="I129" s="398">
        <f t="shared" si="43"/>
        <v>293275.46706765017</v>
      </c>
      <c r="J129" s="54">
        <f t="shared" si="31"/>
        <v>0</v>
      </c>
      <c r="K129" s="54"/>
      <c r="L129" s="129"/>
      <c r="M129" s="54">
        <f t="shared" si="32"/>
        <v>0</v>
      </c>
      <c r="N129" s="129"/>
      <c r="O129" s="54">
        <f t="shared" si="33"/>
        <v>0</v>
      </c>
      <c r="P129" s="54">
        <f t="shared" si="34"/>
        <v>0</v>
      </c>
    </row>
    <row r="130" spans="2:16" ht="12.5">
      <c r="B130" s="7" t="str">
        <f t="shared" si="35"/>
        <v/>
      </c>
      <c r="C130" s="50">
        <f>IF(D93="","-",+C129+1)</f>
        <v>2048</v>
      </c>
      <c r="D130" s="12">
        <f>IF(F129+SUM(E$99:E129)=D$92,F129,D$92-SUM(E$99:E129))</f>
        <v>1453854.9431698492</v>
      </c>
      <c r="E130" s="377">
        <f>IF(+J96&lt;F129,J96,D130)</f>
        <v>105653.88636363637</v>
      </c>
      <c r="F130" s="55">
        <f t="shared" si="40"/>
        <v>1348201.0568062128</v>
      </c>
      <c r="G130" s="55">
        <f t="shared" si="41"/>
        <v>1401027.9999880311</v>
      </c>
      <c r="H130" s="379">
        <f t="shared" si="42"/>
        <v>280118.77530236478</v>
      </c>
      <c r="I130" s="398">
        <f t="shared" si="43"/>
        <v>280118.77530236478</v>
      </c>
      <c r="J130" s="54">
        <f t="shared" si="31"/>
        <v>0</v>
      </c>
      <c r="K130" s="54"/>
      <c r="L130" s="129"/>
      <c r="M130" s="54">
        <f t="shared" si="32"/>
        <v>0</v>
      </c>
      <c r="N130" s="129"/>
      <c r="O130" s="54">
        <f t="shared" si="33"/>
        <v>0</v>
      </c>
      <c r="P130" s="54">
        <f t="shared" si="34"/>
        <v>0</v>
      </c>
    </row>
    <row r="131" spans="2:16" ht="12.5">
      <c r="B131" s="7" t="str">
        <f t="shared" si="35"/>
        <v/>
      </c>
      <c r="C131" s="50">
        <f>IF(D93="","-",+C130+1)</f>
        <v>2049</v>
      </c>
      <c r="D131" s="12">
        <f>IF(F130+SUM(E$99:E130)=D$92,F130,D$92-SUM(E$99:E130))</f>
        <v>1348201.0568062128</v>
      </c>
      <c r="E131" s="377">
        <f>IF(+J96&lt;F130,J96,D131)</f>
        <v>105653.88636363637</v>
      </c>
      <c r="F131" s="55">
        <f t="shared" ref="F131:F154" si="44">+D131-E131</f>
        <v>1242547.1704425763</v>
      </c>
      <c r="G131" s="55">
        <f t="shared" ref="G131:G154" si="45">+(F131+D131)/2</f>
        <v>1295374.1136243944</v>
      </c>
      <c r="H131" s="379">
        <f t="shared" si="42"/>
        <v>266962.08353707928</v>
      </c>
      <c r="I131" s="398">
        <f t="shared" si="43"/>
        <v>266962.08353707928</v>
      </c>
      <c r="J131" s="54">
        <f t="shared" ref="J131:J154" si="46">+I541-H541</f>
        <v>0</v>
      </c>
      <c r="K131" s="54"/>
      <c r="L131" s="129"/>
      <c r="M131" s="54">
        <f t="shared" ref="M131:M154" si="47">IF(L541&lt;&gt;0,+H541-L541,0)</f>
        <v>0</v>
      </c>
      <c r="N131" s="129"/>
      <c r="O131" s="54">
        <f t="shared" ref="O131:O154" si="48">IF(N541&lt;&gt;0,+I541-N541,0)</f>
        <v>0</v>
      </c>
      <c r="P131" s="54">
        <f t="shared" ref="P131:P154" si="49">+O541-M541</f>
        <v>0</v>
      </c>
    </row>
    <row r="132" spans="2:16" ht="12.5">
      <c r="B132" s="7" t="str">
        <f t="shared" si="35"/>
        <v/>
      </c>
      <c r="C132" s="50">
        <f>IF(D93="","-",+C131+1)</f>
        <v>2050</v>
      </c>
      <c r="D132" s="12">
        <f>IF(F131+SUM(E$99:E131)=D$92,F131,D$92-SUM(E$99:E131))</f>
        <v>1242547.1704425763</v>
      </c>
      <c r="E132" s="377">
        <f>IF(+J96&lt;F131,J96,D132)</f>
        <v>105653.88636363637</v>
      </c>
      <c r="F132" s="55">
        <f t="shared" si="44"/>
        <v>1136893.2840789398</v>
      </c>
      <c r="G132" s="55">
        <f t="shared" si="45"/>
        <v>1189720.2272607582</v>
      </c>
      <c r="H132" s="379">
        <f t="shared" si="42"/>
        <v>253805.39177179389</v>
      </c>
      <c r="I132" s="398">
        <f t="shared" si="43"/>
        <v>253805.39177179389</v>
      </c>
      <c r="J132" s="54">
        <f t="shared" si="46"/>
        <v>0</v>
      </c>
      <c r="K132" s="54"/>
      <c r="L132" s="129"/>
      <c r="M132" s="54">
        <f t="shared" si="47"/>
        <v>0</v>
      </c>
      <c r="N132" s="129"/>
      <c r="O132" s="54">
        <f t="shared" si="48"/>
        <v>0</v>
      </c>
      <c r="P132" s="54">
        <f t="shared" si="49"/>
        <v>0</v>
      </c>
    </row>
    <row r="133" spans="2:16" ht="12.5">
      <c r="B133" s="7" t="str">
        <f t="shared" si="35"/>
        <v/>
      </c>
      <c r="C133" s="50">
        <f>IF(D93="","-",+C132+1)</f>
        <v>2051</v>
      </c>
      <c r="D133" s="12">
        <f>IF(F132+SUM(E$99:E132)=D$92,F132,D$92-SUM(E$99:E132))</f>
        <v>1136893.2840789398</v>
      </c>
      <c r="E133" s="377">
        <f>IF(+J96&lt;F132,J96,D133)</f>
        <v>105653.88636363637</v>
      </c>
      <c r="F133" s="55">
        <f t="shared" si="44"/>
        <v>1031239.3977153035</v>
      </c>
      <c r="G133" s="55">
        <f t="shared" si="45"/>
        <v>1084066.3408971217</v>
      </c>
      <c r="H133" s="379">
        <f t="shared" si="42"/>
        <v>240648.70000650844</v>
      </c>
      <c r="I133" s="398">
        <f t="shared" si="43"/>
        <v>240648.70000650844</v>
      </c>
      <c r="J133" s="54">
        <f t="shared" si="46"/>
        <v>0</v>
      </c>
      <c r="K133" s="54"/>
      <c r="L133" s="129"/>
      <c r="M133" s="54">
        <f t="shared" si="47"/>
        <v>0</v>
      </c>
      <c r="N133" s="129"/>
      <c r="O133" s="54">
        <f t="shared" si="48"/>
        <v>0</v>
      </c>
      <c r="P133" s="54">
        <f t="shared" si="49"/>
        <v>0</v>
      </c>
    </row>
    <row r="134" spans="2:16" ht="12.5">
      <c r="B134" s="7" t="str">
        <f t="shared" si="35"/>
        <v/>
      </c>
      <c r="C134" s="50">
        <f>IF(D93="","-",+C133+1)</f>
        <v>2052</v>
      </c>
      <c r="D134" s="12">
        <f>IF(F133+SUM(E$99:E133)=D$92,F133,D$92-SUM(E$99:E133))</f>
        <v>1031239.3977153035</v>
      </c>
      <c r="E134" s="377">
        <f>IF(+J96&lt;F133,J96,D134)</f>
        <v>105653.88636363637</v>
      </c>
      <c r="F134" s="55">
        <f t="shared" si="44"/>
        <v>925585.51135166711</v>
      </c>
      <c r="G134" s="55">
        <f t="shared" si="45"/>
        <v>978412.45453348523</v>
      </c>
      <c r="H134" s="379">
        <f t="shared" si="42"/>
        <v>227492.00824122297</v>
      </c>
      <c r="I134" s="398">
        <f t="shared" si="43"/>
        <v>227492.00824122297</v>
      </c>
      <c r="J134" s="54">
        <f t="shared" si="46"/>
        <v>0</v>
      </c>
      <c r="K134" s="54"/>
      <c r="L134" s="129"/>
      <c r="M134" s="54">
        <f t="shared" si="47"/>
        <v>0</v>
      </c>
      <c r="N134" s="129"/>
      <c r="O134" s="54">
        <f t="shared" si="48"/>
        <v>0</v>
      </c>
      <c r="P134" s="54">
        <f t="shared" si="49"/>
        <v>0</v>
      </c>
    </row>
    <row r="135" spans="2:16" ht="12.5">
      <c r="B135" s="7" t="str">
        <f t="shared" si="35"/>
        <v/>
      </c>
      <c r="C135" s="50">
        <f>IF(D93="","-",+C134+1)</f>
        <v>2053</v>
      </c>
      <c r="D135" s="12">
        <f>IF(F134+SUM(E$99:E134)=D$92,F134,D$92-SUM(E$99:E134))</f>
        <v>925585.51135166711</v>
      </c>
      <c r="E135" s="377">
        <f>IF(+J96&lt;F134,J96,D135)</f>
        <v>105653.88636363637</v>
      </c>
      <c r="F135" s="55">
        <f t="shared" si="44"/>
        <v>819931.62498803076</v>
      </c>
      <c r="G135" s="55">
        <f t="shared" si="45"/>
        <v>872758.56816984899</v>
      </c>
      <c r="H135" s="379">
        <f t="shared" si="42"/>
        <v>214335.31647593755</v>
      </c>
      <c r="I135" s="398">
        <f t="shared" si="43"/>
        <v>214335.31647593755</v>
      </c>
      <c r="J135" s="54">
        <f t="shared" si="46"/>
        <v>0</v>
      </c>
      <c r="K135" s="54"/>
      <c r="L135" s="129"/>
      <c r="M135" s="54">
        <f t="shared" si="47"/>
        <v>0</v>
      </c>
      <c r="N135" s="129"/>
      <c r="O135" s="54">
        <f t="shared" si="48"/>
        <v>0</v>
      </c>
      <c r="P135" s="54">
        <f t="shared" si="49"/>
        <v>0</v>
      </c>
    </row>
    <row r="136" spans="2:16" ht="12.5">
      <c r="B136" s="7" t="str">
        <f t="shared" si="35"/>
        <v/>
      </c>
      <c r="C136" s="50">
        <f>IF(D93="","-",+C135+1)</f>
        <v>2054</v>
      </c>
      <c r="D136" s="12">
        <f>IF(F135+SUM(E$99:E135)=D$92,F135,D$92-SUM(E$99:E135))</f>
        <v>819931.62498803076</v>
      </c>
      <c r="E136" s="377">
        <f>IF(+J96&lt;F135,J96,D136)</f>
        <v>105653.88636363637</v>
      </c>
      <c r="F136" s="55">
        <f t="shared" si="44"/>
        <v>714277.73862439441</v>
      </c>
      <c r="G136" s="55">
        <f t="shared" si="45"/>
        <v>767104.68180621252</v>
      </c>
      <c r="H136" s="379">
        <f t="shared" si="42"/>
        <v>201178.6247106521</v>
      </c>
      <c r="I136" s="398">
        <f t="shared" si="43"/>
        <v>201178.6247106521</v>
      </c>
      <c r="J136" s="54">
        <f t="shared" si="46"/>
        <v>0</v>
      </c>
      <c r="K136" s="54"/>
      <c r="L136" s="129"/>
      <c r="M136" s="54">
        <f t="shared" si="47"/>
        <v>0</v>
      </c>
      <c r="N136" s="129"/>
      <c r="O136" s="54">
        <f t="shared" si="48"/>
        <v>0</v>
      </c>
      <c r="P136" s="54">
        <f t="shared" si="49"/>
        <v>0</v>
      </c>
    </row>
    <row r="137" spans="2:16" ht="12.5">
      <c r="B137" s="7" t="str">
        <f t="shared" si="35"/>
        <v/>
      </c>
      <c r="C137" s="50">
        <f>IF(D93="","-",+C136+1)</f>
        <v>2055</v>
      </c>
      <c r="D137" s="12">
        <f>IF(F136+SUM(E$99:E136)=D$92,F136,D$92-SUM(E$99:E136))</f>
        <v>714277.73862439441</v>
      </c>
      <c r="E137" s="377">
        <f>IF(+J96&lt;F136,J96,D137)</f>
        <v>105653.88636363637</v>
      </c>
      <c r="F137" s="55">
        <f t="shared" si="44"/>
        <v>608623.85226075805</v>
      </c>
      <c r="G137" s="55">
        <f t="shared" si="45"/>
        <v>661450.79544257629</v>
      </c>
      <c r="H137" s="379">
        <f t="shared" si="42"/>
        <v>188021.93294536672</v>
      </c>
      <c r="I137" s="398">
        <f t="shared" si="43"/>
        <v>188021.93294536672</v>
      </c>
      <c r="J137" s="54">
        <f t="shared" si="46"/>
        <v>0</v>
      </c>
      <c r="K137" s="54"/>
      <c r="L137" s="129"/>
      <c r="M137" s="54">
        <f t="shared" si="47"/>
        <v>0</v>
      </c>
      <c r="N137" s="129"/>
      <c r="O137" s="54">
        <f t="shared" si="48"/>
        <v>0</v>
      </c>
      <c r="P137" s="54">
        <f t="shared" si="49"/>
        <v>0</v>
      </c>
    </row>
    <row r="138" spans="2:16" ht="12.5">
      <c r="B138" s="7" t="str">
        <f t="shared" si="35"/>
        <v/>
      </c>
      <c r="C138" s="50">
        <f>IF(D93="","-",+C137+1)</f>
        <v>2056</v>
      </c>
      <c r="D138" s="12">
        <f>IF(F137+SUM(E$99:E137)=D$92,F137,D$92-SUM(E$99:E137))</f>
        <v>608623.85226075805</v>
      </c>
      <c r="E138" s="377">
        <f>IF(+J96&lt;F137,J96,D138)</f>
        <v>105653.88636363637</v>
      </c>
      <c r="F138" s="55">
        <f t="shared" si="44"/>
        <v>502969.9658971217</v>
      </c>
      <c r="G138" s="55">
        <f t="shared" si="45"/>
        <v>555796.90907893982</v>
      </c>
      <c r="H138" s="379">
        <f t="shared" si="42"/>
        <v>174865.24118008127</v>
      </c>
      <c r="I138" s="398">
        <f t="shared" si="43"/>
        <v>174865.24118008127</v>
      </c>
      <c r="J138" s="54">
        <f t="shared" si="46"/>
        <v>0</v>
      </c>
      <c r="K138" s="54"/>
      <c r="L138" s="129"/>
      <c r="M138" s="54">
        <f t="shared" si="47"/>
        <v>0</v>
      </c>
      <c r="N138" s="129"/>
      <c r="O138" s="54">
        <f t="shared" si="48"/>
        <v>0</v>
      </c>
      <c r="P138" s="54">
        <f t="shared" si="49"/>
        <v>0</v>
      </c>
    </row>
    <row r="139" spans="2:16" ht="12.5">
      <c r="B139" s="7" t="str">
        <f t="shared" si="35"/>
        <v/>
      </c>
      <c r="C139" s="50">
        <f>IF(D93="","-",+C138+1)</f>
        <v>2057</v>
      </c>
      <c r="D139" s="12">
        <f>IF(F138+SUM(E$99:E138)=D$92,F138,D$92-SUM(E$99:E138))</f>
        <v>502969.9658971217</v>
      </c>
      <c r="E139" s="377">
        <f>IF(+J96&lt;F138,J96,D139)</f>
        <v>105653.88636363637</v>
      </c>
      <c r="F139" s="55">
        <f t="shared" si="44"/>
        <v>397316.07953348535</v>
      </c>
      <c r="G139" s="55">
        <f t="shared" si="45"/>
        <v>450143.02271530352</v>
      </c>
      <c r="H139" s="379">
        <f t="shared" si="42"/>
        <v>161708.54941479582</v>
      </c>
      <c r="I139" s="398">
        <f t="shared" si="43"/>
        <v>161708.54941479582</v>
      </c>
      <c r="J139" s="54">
        <f t="shared" si="46"/>
        <v>0</v>
      </c>
      <c r="K139" s="54"/>
      <c r="L139" s="129"/>
      <c r="M139" s="54">
        <f t="shared" si="47"/>
        <v>0</v>
      </c>
      <c r="N139" s="129"/>
      <c r="O139" s="54">
        <f t="shared" si="48"/>
        <v>0</v>
      </c>
      <c r="P139" s="54">
        <f t="shared" si="49"/>
        <v>0</v>
      </c>
    </row>
    <row r="140" spans="2:16" ht="12.5">
      <c r="B140" s="7" t="str">
        <f t="shared" si="35"/>
        <v/>
      </c>
      <c r="C140" s="50">
        <f>IF(D93="","-",+C139+1)</f>
        <v>2058</v>
      </c>
      <c r="D140" s="12">
        <f>IF(F139+SUM(E$99:E139)=D$92,F139,D$92-SUM(E$99:E139))</f>
        <v>397316.07953348535</v>
      </c>
      <c r="E140" s="377">
        <f>IF(+J96&lt;F139,J96,D140)</f>
        <v>105653.88636363637</v>
      </c>
      <c r="F140" s="55">
        <f t="shared" si="44"/>
        <v>291662.19316984899</v>
      </c>
      <c r="G140" s="55">
        <f t="shared" si="45"/>
        <v>344489.13635166717</v>
      </c>
      <c r="H140" s="379">
        <f t="shared" si="42"/>
        <v>148551.85764951038</v>
      </c>
      <c r="I140" s="398">
        <f t="shared" si="43"/>
        <v>148551.85764951038</v>
      </c>
      <c r="J140" s="54">
        <f t="shared" si="46"/>
        <v>0</v>
      </c>
      <c r="K140" s="54"/>
      <c r="L140" s="129"/>
      <c r="M140" s="54">
        <f t="shared" si="47"/>
        <v>0</v>
      </c>
      <c r="N140" s="129"/>
      <c r="O140" s="54">
        <f t="shared" si="48"/>
        <v>0</v>
      </c>
      <c r="P140" s="54">
        <f t="shared" si="49"/>
        <v>0</v>
      </c>
    </row>
    <row r="141" spans="2:16" ht="12.5">
      <c r="B141" s="7" t="str">
        <f t="shared" si="35"/>
        <v/>
      </c>
      <c r="C141" s="50">
        <f>IF(D93="","-",+C140+1)</f>
        <v>2059</v>
      </c>
      <c r="D141" s="12">
        <f>IF(F140+SUM(E$99:E140)=D$92,F140,D$92-SUM(E$99:E140))</f>
        <v>291662.19316984899</v>
      </c>
      <c r="E141" s="377">
        <f>IF(+J96&lt;F140,J96,D141)</f>
        <v>105653.88636363637</v>
      </c>
      <c r="F141" s="55">
        <f t="shared" si="44"/>
        <v>186008.30680621264</v>
      </c>
      <c r="G141" s="55">
        <f t="shared" si="45"/>
        <v>238835.24998803082</v>
      </c>
      <c r="H141" s="379">
        <f t="shared" si="42"/>
        <v>135395.16588422496</v>
      </c>
      <c r="I141" s="398">
        <f t="shared" si="43"/>
        <v>135395.16588422496</v>
      </c>
      <c r="J141" s="54">
        <f t="shared" si="46"/>
        <v>0</v>
      </c>
      <c r="K141" s="54"/>
      <c r="L141" s="129"/>
      <c r="M141" s="54">
        <f t="shared" si="47"/>
        <v>0</v>
      </c>
      <c r="N141" s="129"/>
      <c r="O141" s="54">
        <f t="shared" si="48"/>
        <v>0</v>
      </c>
      <c r="P141" s="54">
        <f t="shared" si="49"/>
        <v>0</v>
      </c>
    </row>
    <row r="142" spans="2:16" ht="12.5">
      <c r="B142" s="7" t="str">
        <f t="shared" si="35"/>
        <v/>
      </c>
      <c r="C142" s="50">
        <f>IF(D93="","-",+C141+1)</f>
        <v>2060</v>
      </c>
      <c r="D142" s="12">
        <f>IF(F141+SUM(E$99:E141)=D$92,F141,D$92-SUM(E$99:E141))</f>
        <v>186008.30680621264</v>
      </c>
      <c r="E142" s="377">
        <f>IF(+J96&lt;F141,J96,D142)</f>
        <v>105653.88636363637</v>
      </c>
      <c r="F142" s="55">
        <f t="shared" si="44"/>
        <v>80354.420442576273</v>
      </c>
      <c r="G142" s="55">
        <f t="shared" si="45"/>
        <v>133181.36362439446</v>
      </c>
      <c r="H142" s="379">
        <f t="shared" si="42"/>
        <v>122238.47411893953</v>
      </c>
      <c r="I142" s="398">
        <f t="shared" si="43"/>
        <v>122238.47411893953</v>
      </c>
      <c r="J142" s="54">
        <f t="shared" si="46"/>
        <v>0</v>
      </c>
      <c r="K142" s="54"/>
      <c r="L142" s="129"/>
      <c r="M142" s="54">
        <f t="shared" si="47"/>
        <v>0</v>
      </c>
      <c r="N142" s="129"/>
      <c r="O142" s="54">
        <f t="shared" si="48"/>
        <v>0</v>
      </c>
      <c r="P142" s="54">
        <f t="shared" si="49"/>
        <v>0</v>
      </c>
    </row>
    <row r="143" spans="2:16" ht="12.5">
      <c r="B143" s="7" t="str">
        <f t="shared" si="35"/>
        <v/>
      </c>
      <c r="C143" s="50">
        <f>IF(D93="","-",+C142+1)</f>
        <v>2061</v>
      </c>
      <c r="D143" s="12">
        <f>IF(F142+SUM(E$99:E142)=D$92,F142,D$92-SUM(E$99:E142))</f>
        <v>80354.420442576273</v>
      </c>
      <c r="E143" s="377">
        <f>IF(+J96&lt;F142,J96,D143)</f>
        <v>80354.420442576273</v>
      </c>
      <c r="F143" s="55">
        <f t="shared" si="44"/>
        <v>0</v>
      </c>
      <c r="G143" s="55">
        <f t="shared" si="45"/>
        <v>40177.210221288136</v>
      </c>
      <c r="H143" s="379">
        <f t="shared" si="42"/>
        <v>85357.541378906491</v>
      </c>
      <c r="I143" s="398">
        <f t="shared" si="43"/>
        <v>85357.541378906491</v>
      </c>
      <c r="J143" s="54">
        <f t="shared" si="46"/>
        <v>0</v>
      </c>
      <c r="K143" s="54"/>
      <c r="L143" s="129"/>
      <c r="M143" s="54">
        <f t="shared" si="47"/>
        <v>0</v>
      </c>
      <c r="N143" s="129"/>
      <c r="O143" s="54">
        <f t="shared" si="48"/>
        <v>0</v>
      </c>
      <c r="P143" s="54">
        <f t="shared" si="49"/>
        <v>0</v>
      </c>
    </row>
    <row r="144" spans="2:16" ht="12.5">
      <c r="B144" s="7" t="str">
        <f t="shared" si="35"/>
        <v/>
      </c>
      <c r="C144" s="50">
        <f>IF(D93="","-",+C143+1)</f>
        <v>2062</v>
      </c>
      <c r="D144" s="12">
        <f>IF(F143+SUM(E$99:E143)=D$92,F143,D$92-SUM(E$99:E143))</f>
        <v>0</v>
      </c>
      <c r="E144" s="377">
        <f>IF(+J96&lt;F143,J96,D144)</f>
        <v>0</v>
      </c>
      <c r="F144" s="55">
        <f t="shared" si="44"/>
        <v>0</v>
      </c>
      <c r="G144" s="55">
        <f t="shared" si="45"/>
        <v>0</v>
      </c>
      <c r="H144" s="379">
        <f t="shared" si="42"/>
        <v>0</v>
      </c>
      <c r="I144" s="398">
        <f t="shared" si="43"/>
        <v>0</v>
      </c>
      <c r="J144" s="54">
        <f t="shared" si="46"/>
        <v>0</v>
      </c>
      <c r="K144" s="54"/>
      <c r="L144" s="129"/>
      <c r="M144" s="54">
        <f t="shared" si="47"/>
        <v>0</v>
      </c>
      <c r="N144" s="129"/>
      <c r="O144" s="54">
        <f t="shared" si="48"/>
        <v>0</v>
      </c>
      <c r="P144" s="54">
        <f t="shared" si="49"/>
        <v>0</v>
      </c>
    </row>
    <row r="145" spans="2:16" ht="12.5">
      <c r="B145" s="7" t="str">
        <f t="shared" si="35"/>
        <v/>
      </c>
      <c r="C145" s="50">
        <f>IF(D93="","-",+C144+1)</f>
        <v>2063</v>
      </c>
      <c r="D145" s="12">
        <f>IF(F144+SUM(E$99:E144)=D$92,F144,D$92-SUM(E$99:E144))</f>
        <v>0</v>
      </c>
      <c r="E145" s="377">
        <f>IF(+J96&lt;F144,J96,D145)</f>
        <v>0</v>
      </c>
      <c r="F145" s="55">
        <f t="shared" si="44"/>
        <v>0</v>
      </c>
      <c r="G145" s="55">
        <f t="shared" si="45"/>
        <v>0</v>
      </c>
      <c r="H145" s="379">
        <f t="shared" si="42"/>
        <v>0</v>
      </c>
      <c r="I145" s="398">
        <f t="shared" si="43"/>
        <v>0</v>
      </c>
      <c r="J145" s="54">
        <f t="shared" si="46"/>
        <v>0</v>
      </c>
      <c r="K145" s="54"/>
      <c r="L145" s="129"/>
      <c r="M145" s="54">
        <f t="shared" si="47"/>
        <v>0</v>
      </c>
      <c r="N145" s="129"/>
      <c r="O145" s="54">
        <f t="shared" si="48"/>
        <v>0</v>
      </c>
      <c r="P145" s="54">
        <f t="shared" si="49"/>
        <v>0</v>
      </c>
    </row>
    <row r="146" spans="2:16" ht="12.5">
      <c r="B146" s="7" t="str">
        <f t="shared" si="35"/>
        <v/>
      </c>
      <c r="C146" s="50">
        <f>IF(D93="","-",+C145+1)</f>
        <v>2064</v>
      </c>
      <c r="D146" s="12">
        <f>IF(F145+SUM(E$99:E145)=D$92,F145,D$92-SUM(E$99:E145))</f>
        <v>0</v>
      </c>
      <c r="E146" s="377">
        <f>IF(+J96&lt;F145,J96,D146)</f>
        <v>0</v>
      </c>
      <c r="F146" s="55">
        <f t="shared" si="44"/>
        <v>0</v>
      </c>
      <c r="G146" s="55">
        <f t="shared" si="45"/>
        <v>0</v>
      </c>
      <c r="H146" s="379">
        <f t="shared" si="42"/>
        <v>0</v>
      </c>
      <c r="I146" s="398">
        <f t="shared" si="43"/>
        <v>0</v>
      </c>
      <c r="J146" s="54">
        <f t="shared" si="46"/>
        <v>0</v>
      </c>
      <c r="K146" s="54"/>
      <c r="L146" s="129"/>
      <c r="M146" s="54">
        <f t="shared" si="47"/>
        <v>0</v>
      </c>
      <c r="N146" s="129"/>
      <c r="O146" s="54">
        <f t="shared" si="48"/>
        <v>0</v>
      </c>
      <c r="P146" s="54">
        <f t="shared" si="49"/>
        <v>0</v>
      </c>
    </row>
    <row r="147" spans="2:16" ht="12.5">
      <c r="B147" s="7" t="str">
        <f t="shared" si="35"/>
        <v/>
      </c>
      <c r="C147" s="50">
        <f>IF(D93="","-",+C146+1)</f>
        <v>2065</v>
      </c>
      <c r="D147" s="12">
        <f>IF(F146+SUM(E$99:E146)=D$92,F146,D$92-SUM(E$99:E146))</f>
        <v>0</v>
      </c>
      <c r="E147" s="377">
        <f>IF(+J96&lt;F146,J96,D147)</f>
        <v>0</v>
      </c>
      <c r="F147" s="55">
        <f t="shared" si="44"/>
        <v>0</v>
      </c>
      <c r="G147" s="55">
        <f t="shared" si="45"/>
        <v>0</v>
      </c>
      <c r="H147" s="379">
        <f t="shared" si="42"/>
        <v>0</v>
      </c>
      <c r="I147" s="398">
        <f t="shared" si="43"/>
        <v>0</v>
      </c>
      <c r="J147" s="54">
        <f t="shared" si="46"/>
        <v>0</v>
      </c>
      <c r="K147" s="54"/>
      <c r="L147" s="129"/>
      <c r="M147" s="54">
        <f t="shared" si="47"/>
        <v>0</v>
      </c>
      <c r="N147" s="129"/>
      <c r="O147" s="54">
        <f t="shared" si="48"/>
        <v>0</v>
      </c>
      <c r="P147" s="54">
        <f t="shared" si="49"/>
        <v>0</v>
      </c>
    </row>
    <row r="148" spans="2:16" ht="12.5">
      <c r="B148" s="7" t="str">
        <f t="shared" si="35"/>
        <v/>
      </c>
      <c r="C148" s="50">
        <f>IF(D93="","-",+C147+1)</f>
        <v>2066</v>
      </c>
      <c r="D148" s="12">
        <f>IF(F147+SUM(E$99:E147)=D$92,F147,D$92-SUM(E$99:E147))</f>
        <v>0</v>
      </c>
      <c r="E148" s="377">
        <f>IF(+J96&lt;F147,J96,D148)</f>
        <v>0</v>
      </c>
      <c r="F148" s="55">
        <f t="shared" si="44"/>
        <v>0</v>
      </c>
      <c r="G148" s="55">
        <f t="shared" si="45"/>
        <v>0</v>
      </c>
      <c r="H148" s="379">
        <f t="shared" si="42"/>
        <v>0</v>
      </c>
      <c r="I148" s="398">
        <f t="shared" si="43"/>
        <v>0</v>
      </c>
      <c r="J148" s="54">
        <f t="shared" si="46"/>
        <v>0</v>
      </c>
      <c r="K148" s="54"/>
      <c r="L148" s="129"/>
      <c r="M148" s="54">
        <f t="shared" si="47"/>
        <v>0</v>
      </c>
      <c r="N148" s="129"/>
      <c r="O148" s="54">
        <f t="shared" si="48"/>
        <v>0</v>
      </c>
      <c r="P148" s="54">
        <f t="shared" si="49"/>
        <v>0</v>
      </c>
    </row>
    <row r="149" spans="2:16" ht="12.5">
      <c r="B149" s="7" t="str">
        <f t="shared" si="35"/>
        <v/>
      </c>
      <c r="C149" s="50">
        <f>IF(D93="","-",+C148+1)</f>
        <v>2067</v>
      </c>
      <c r="D149" s="12">
        <f>IF(F148+SUM(E$99:E148)=D$92,F148,D$92-SUM(E$99:E148))</f>
        <v>0</v>
      </c>
      <c r="E149" s="377">
        <f>IF(+J96&lt;F148,J96,D149)</f>
        <v>0</v>
      </c>
      <c r="F149" s="55">
        <f t="shared" si="44"/>
        <v>0</v>
      </c>
      <c r="G149" s="55">
        <f t="shared" si="45"/>
        <v>0</v>
      </c>
      <c r="H149" s="379">
        <f t="shared" si="42"/>
        <v>0</v>
      </c>
      <c r="I149" s="398">
        <f t="shared" si="43"/>
        <v>0</v>
      </c>
      <c r="J149" s="54">
        <f t="shared" si="46"/>
        <v>0</v>
      </c>
      <c r="K149" s="54"/>
      <c r="L149" s="129"/>
      <c r="M149" s="54">
        <f t="shared" si="47"/>
        <v>0</v>
      </c>
      <c r="N149" s="129"/>
      <c r="O149" s="54">
        <f t="shared" si="48"/>
        <v>0</v>
      </c>
      <c r="P149" s="54">
        <f t="shared" si="49"/>
        <v>0</v>
      </c>
    </row>
    <row r="150" spans="2:16" ht="12.5">
      <c r="B150" s="7" t="str">
        <f t="shared" si="35"/>
        <v/>
      </c>
      <c r="C150" s="50">
        <f>IF(D93="","-",+C149+1)</f>
        <v>2068</v>
      </c>
      <c r="D150" s="12">
        <f>IF(F149+SUM(E$99:E149)=D$92,F149,D$92-SUM(E$99:E149))</f>
        <v>0</v>
      </c>
      <c r="E150" s="377">
        <f>IF(+J96&lt;F149,J96,D150)</f>
        <v>0</v>
      </c>
      <c r="F150" s="55">
        <f t="shared" si="44"/>
        <v>0</v>
      </c>
      <c r="G150" s="55">
        <f t="shared" si="45"/>
        <v>0</v>
      </c>
      <c r="H150" s="379">
        <f t="shared" si="42"/>
        <v>0</v>
      </c>
      <c r="I150" s="398">
        <f t="shared" si="43"/>
        <v>0</v>
      </c>
      <c r="J150" s="54">
        <f t="shared" si="46"/>
        <v>0</v>
      </c>
      <c r="K150" s="54"/>
      <c r="L150" s="129"/>
      <c r="M150" s="54">
        <f t="shared" si="47"/>
        <v>0</v>
      </c>
      <c r="N150" s="129"/>
      <c r="O150" s="54">
        <f t="shared" si="48"/>
        <v>0</v>
      </c>
      <c r="P150" s="54">
        <f t="shared" si="49"/>
        <v>0</v>
      </c>
    </row>
    <row r="151" spans="2:16" ht="12.5">
      <c r="B151" s="7" t="str">
        <f t="shared" si="35"/>
        <v/>
      </c>
      <c r="C151" s="50">
        <f>IF(D93="","-",+C150+1)</f>
        <v>2069</v>
      </c>
      <c r="D151" s="12">
        <f>IF(F150+SUM(E$99:E150)=D$92,F150,D$92-SUM(E$99:E150))</f>
        <v>0</v>
      </c>
      <c r="E151" s="377">
        <f>IF(+J96&lt;F150,J96,D151)</f>
        <v>0</v>
      </c>
      <c r="F151" s="55">
        <f t="shared" si="44"/>
        <v>0</v>
      </c>
      <c r="G151" s="55">
        <f t="shared" si="45"/>
        <v>0</v>
      </c>
      <c r="H151" s="379">
        <f t="shared" si="42"/>
        <v>0</v>
      </c>
      <c r="I151" s="398">
        <f t="shared" si="43"/>
        <v>0</v>
      </c>
      <c r="J151" s="54">
        <f t="shared" si="46"/>
        <v>0</v>
      </c>
      <c r="K151" s="54"/>
      <c r="L151" s="129"/>
      <c r="M151" s="54">
        <f t="shared" si="47"/>
        <v>0</v>
      </c>
      <c r="N151" s="129"/>
      <c r="O151" s="54">
        <f t="shared" si="48"/>
        <v>0</v>
      </c>
      <c r="P151" s="54">
        <f t="shared" si="49"/>
        <v>0</v>
      </c>
    </row>
    <row r="152" spans="2:16" ht="12.5">
      <c r="B152" s="7" t="str">
        <f t="shared" si="35"/>
        <v/>
      </c>
      <c r="C152" s="50">
        <f>IF(D93="","-",+C151+1)</f>
        <v>2070</v>
      </c>
      <c r="D152" s="12">
        <f>IF(F151+SUM(E$99:E151)=D$92,F151,D$92-SUM(E$99:E151))</f>
        <v>0</v>
      </c>
      <c r="E152" s="377">
        <f>IF(+J96&lt;F151,J96,D152)</f>
        <v>0</v>
      </c>
      <c r="F152" s="55">
        <f t="shared" si="44"/>
        <v>0</v>
      </c>
      <c r="G152" s="55">
        <f t="shared" si="45"/>
        <v>0</v>
      </c>
      <c r="H152" s="379">
        <f t="shared" si="42"/>
        <v>0</v>
      </c>
      <c r="I152" s="398">
        <f t="shared" si="43"/>
        <v>0</v>
      </c>
      <c r="J152" s="54">
        <f t="shared" si="46"/>
        <v>0</v>
      </c>
      <c r="K152" s="54"/>
      <c r="L152" s="129"/>
      <c r="M152" s="54">
        <f t="shared" si="47"/>
        <v>0</v>
      </c>
      <c r="N152" s="129"/>
      <c r="O152" s="54">
        <f t="shared" si="48"/>
        <v>0</v>
      </c>
      <c r="P152" s="54">
        <f t="shared" si="49"/>
        <v>0</v>
      </c>
    </row>
    <row r="153" spans="2:16" ht="12.5">
      <c r="B153" s="7" t="str">
        <f t="shared" si="35"/>
        <v/>
      </c>
      <c r="C153" s="50">
        <f>IF(D93="","-",+C152+1)</f>
        <v>2071</v>
      </c>
      <c r="D153" s="12">
        <f>IF(F152+SUM(E$99:E152)=D$92,F152,D$92-SUM(E$99:E152))</f>
        <v>0</v>
      </c>
      <c r="E153" s="377">
        <f>IF(+J96&lt;F152,J96,D153)</f>
        <v>0</v>
      </c>
      <c r="F153" s="55">
        <f t="shared" si="44"/>
        <v>0</v>
      </c>
      <c r="G153" s="55">
        <f t="shared" si="45"/>
        <v>0</v>
      </c>
      <c r="H153" s="379">
        <f t="shared" si="42"/>
        <v>0</v>
      </c>
      <c r="I153" s="398">
        <f t="shared" si="43"/>
        <v>0</v>
      </c>
      <c r="J153" s="54">
        <f t="shared" si="46"/>
        <v>0</v>
      </c>
      <c r="K153" s="54"/>
      <c r="L153" s="129"/>
      <c r="M153" s="54">
        <f t="shared" si="47"/>
        <v>0</v>
      </c>
      <c r="N153" s="129"/>
      <c r="O153" s="54">
        <f t="shared" si="48"/>
        <v>0</v>
      </c>
      <c r="P153" s="54">
        <f t="shared" si="49"/>
        <v>0</v>
      </c>
    </row>
    <row r="154" spans="2:16" ht="13" thickBot="1">
      <c r="B154" s="7" t="str">
        <f t="shared" si="35"/>
        <v/>
      </c>
      <c r="C154" s="59">
        <f>IF(D93="","-",+C153+1)</f>
        <v>2072</v>
      </c>
      <c r="D154" s="84">
        <f>IF(F153+SUM(E$99:E153)=D$92,F153,D$92-SUM(E$99:E153))</f>
        <v>0</v>
      </c>
      <c r="E154" s="380">
        <f>IF(+J96&lt;F153,J96,D154)</f>
        <v>0</v>
      </c>
      <c r="F154" s="60">
        <f t="shared" si="44"/>
        <v>0</v>
      </c>
      <c r="G154" s="60">
        <f t="shared" si="45"/>
        <v>0</v>
      </c>
      <c r="H154" s="381">
        <f t="shared" si="42"/>
        <v>0</v>
      </c>
      <c r="I154" s="399">
        <f t="shared" si="43"/>
        <v>0</v>
      </c>
      <c r="J154" s="64">
        <f t="shared" si="46"/>
        <v>0</v>
      </c>
      <c r="K154" s="54"/>
      <c r="L154" s="130"/>
      <c r="M154" s="64">
        <f t="shared" si="47"/>
        <v>0</v>
      </c>
      <c r="N154" s="130"/>
      <c r="O154" s="64">
        <f t="shared" si="48"/>
        <v>0</v>
      </c>
      <c r="P154" s="64">
        <f t="shared" si="49"/>
        <v>0</v>
      </c>
    </row>
    <row r="155" spans="2:16" ht="12.5">
      <c r="C155" s="12" t="s">
        <v>78</v>
      </c>
      <c r="D155" s="292"/>
      <c r="E155" s="292">
        <f>SUM(E99:E154)</f>
        <v>4648771.0000000009</v>
      </c>
      <c r="F155" s="292"/>
      <c r="G155" s="292"/>
      <c r="H155" s="292">
        <f>SUM(H99:H154)</f>
        <v>17172060.94305864</v>
      </c>
      <c r="I155" s="292">
        <f>SUM(I99:I154)</f>
        <v>17172060.94305864</v>
      </c>
      <c r="J155" s="292">
        <f>SUM(J99:J154)</f>
        <v>0</v>
      </c>
      <c r="K155" s="292"/>
      <c r="L155" s="292"/>
      <c r="M155" s="292"/>
      <c r="N155" s="292"/>
      <c r="O155" s="292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</row>
    <row r="157" spans="2:16" ht="12.5">
      <c r="C157" s="85"/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</row>
    <row r="159" spans="2:16" ht="13">
      <c r="C159" s="25" t="s">
        <v>79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31" priority="1" stopIfTrue="1" operator="equal">
      <formula>$I$10</formula>
    </cfRule>
  </conditionalFormatting>
  <conditionalFormatting sqref="C99:C154">
    <cfRule type="cellIs" dxfId="30" priority="3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3"/>
  <dimension ref="A1:P162"/>
  <sheetViews>
    <sheetView topLeftCell="A9" zoomScaleNormal="100" zoomScaleSheetLayoutView="80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64 of 77</v>
      </c>
    </row>
    <row r="2" spans="1:16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/>
      <c r="P3" s="97">
        <v>1</v>
      </c>
    </row>
    <row r="4" spans="1:16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6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2065064.0346004849</v>
      </c>
      <c r="P5" s="1"/>
    </row>
    <row r="6" spans="1:16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2065064.0346004849</v>
      </c>
      <c r="O6" s="1"/>
      <c r="P6" s="1"/>
    </row>
    <row r="7" spans="1:16" ht="13.5" thickBot="1">
      <c r="C7" s="25" t="s">
        <v>48</v>
      </c>
      <c r="D7" s="90" t="s">
        <v>384</v>
      </c>
      <c r="E7" s="1"/>
      <c r="F7" s="1"/>
      <c r="G7" s="1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411</v>
      </c>
      <c r="E9" s="435" t="s">
        <v>412</v>
      </c>
      <c r="F9" s="31"/>
      <c r="G9" s="461" t="s">
        <v>578</v>
      </c>
      <c r="H9" s="31"/>
      <c r="I9" s="32"/>
      <c r="J9" s="33"/>
      <c r="P9" s="1"/>
    </row>
    <row r="10" spans="1:16" ht="13">
      <c r="C10" s="34" t="s">
        <v>51</v>
      </c>
      <c r="D10" s="362">
        <v>17159057.350000001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6" ht="12.5">
      <c r="C11" s="34" t="s">
        <v>54</v>
      </c>
      <c r="D11" s="37">
        <v>2017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2">
        <v>4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418513.59390243905</v>
      </c>
      <c r="J14" s="292"/>
      <c r="K14" s="292"/>
      <c r="L14" s="292"/>
      <c r="M14" s="292"/>
      <c r="N14" s="292"/>
      <c r="O14" s="1"/>
      <c r="P14" s="1"/>
    </row>
    <row r="15" spans="1:16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42" t="s">
        <v>68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2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2017</v>
      </c>
      <c r="D17" s="145" t="s">
        <v>435</v>
      </c>
      <c r="E17" s="452" t="s">
        <v>435</v>
      </c>
      <c r="F17" s="147">
        <v>12938000</v>
      </c>
      <c r="G17" s="453">
        <v>801461</v>
      </c>
      <c r="H17" s="451">
        <v>801461</v>
      </c>
      <c r="I17" s="52">
        <f t="shared" ref="I17:I72" si="0">H17-G17</f>
        <v>0</v>
      </c>
      <c r="J17" s="52"/>
      <c r="K17" s="112">
        <f t="shared" ref="K17:K22" si="1">+G17</f>
        <v>801461</v>
      </c>
      <c r="L17" s="53">
        <f t="shared" ref="L17:L72" si="2">IF(K17&lt;&gt;0,+G17-K17,0)</f>
        <v>0</v>
      </c>
      <c r="M17" s="112">
        <f t="shared" ref="M17:M22" si="3">+H17</f>
        <v>801461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2018</v>
      </c>
      <c r="D18" s="430">
        <v>15870000</v>
      </c>
      <c r="E18" s="429">
        <v>387073.1707317073</v>
      </c>
      <c r="F18" s="430">
        <v>15482926.829268293</v>
      </c>
      <c r="G18" s="429">
        <v>2379459.1627964582</v>
      </c>
      <c r="H18" s="437">
        <v>2379459.1627964582</v>
      </c>
      <c r="I18" s="52">
        <f t="shared" si="0"/>
        <v>0</v>
      </c>
      <c r="J18" s="52"/>
      <c r="K18" s="113">
        <f t="shared" si="1"/>
        <v>2379459.1627964582</v>
      </c>
      <c r="L18" s="54">
        <f t="shared" si="2"/>
        <v>0</v>
      </c>
      <c r="M18" s="113">
        <f t="shared" si="3"/>
        <v>2379459.1627964582</v>
      </c>
      <c r="N18" s="54">
        <f t="shared" si="4"/>
        <v>0</v>
      </c>
      <c r="O18" s="54">
        <f t="shared" si="5"/>
        <v>0</v>
      </c>
      <c r="P18" s="1"/>
    </row>
    <row r="19" spans="2:16" ht="12.5">
      <c r="B19" s="7" t="str">
        <f>IF(D19=F18,"","IU")</f>
        <v/>
      </c>
      <c r="C19" s="50">
        <f>IF(D11="","-",+C18+1)</f>
        <v>2019</v>
      </c>
      <c r="D19" s="430">
        <v>15482926.829268293</v>
      </c>
      <c r="E19" s="429">
        <v>387073.1707317073</v>
      </c>
      <c r="F19" s="430">
        <v>15095853.658536587</v>
      </c>
      <c r="G19" s="429">
        <v>2330264.4469430079</v>
      </c>
      <c r="H19" s="437">
        <v>2330264.4469430079</v>
      </c>
      <c r="I19" s="52">
        <f t="shared" si="0"/>
        <v>0</v>
      </c>
      <c r="J19" s="52"/>
      <c r="K19" s="113">
        <f t="shared" si="1"/>
        <v>2330264.4469430079</v>
      </c>
      <c r="L19" s="54">
        <f t="shared" ref="L19" si="6">IF(K19&lt;&gt;0,+G19-K19,0)</f>
        <v>0</v>
      </c>
      <c r="M19" s="113">
        <f t="shared" si="3"/>
        <v>2330264.4469430079</v>
      </c>
      <c r="N19" s="54">
        <f t="shared" si="4"/>
        <v>0</v>
      </c>
      <c r="O19" s="54">
        <f t="shared" si="5"/>
        <v>0</v>
      </c>
      <c r="P19" s="1"/>
    </row>
    <row r="20" spans="2:16" ht="12.5">
      <c r="B20" s="7" t="str">
        <f t="shared" ref="B20:B72" si="7">IF(D20=F19,"","IU")</f>
        <v>IU</v>
      </c>
      <c r="C20" s="50">
        <f>IF(D11="","-",+C19+1)</f>
        <v>2020</v>
      </c>
      <c r="D20" s="430">
        <v>16384910.658536585</v>
      </c>
      <c r="E20" s="429">
        <v>418513.58536585368</v>
      </c>
      <c r="F20" s="430">
        <v>15966397.073170731</v>
      </c>
      <c r="G20" s="429">
        <v>2073856.4882897006</v>
      </c>
      <c r="H20" s="437">
        <v>2073856.4882897006</v>
      </c>
      <c r="I20" s="52">
        <f t="shared" si="0"/>
        <v>0</v>
      </c>
      <c r="J20" s="52"/>
      <c r="K20" s="113">
        <f t="shared" si="1"/>
        <v>2073856.4882897006</v>
      </c>
      <c r="L20" s="54">
        <f t="shared" ref="L20" si="8">IF(K20&lt;&gt;0,+G20-K20,0)</f>
        <v>0</v>
      </c>
      <c r="M20" s="113">
        <f t="shared" si="3"/>
        <v>2073856.4882897006</v>
      </c>
      <c r="N20" s="54">
        <f t="shared" si="4"/>
        <v>0</v>
      </c>
      <c r="O20" s="54">
        <f t="shared" si="5"/>
        <v>0</v>
      </c>
      <c r="P20" s="1"/>
    </row>
    <row r="21" spans="2:16" ht="12.5">
      <c r="B21" s="7" t="str">
        <f t="shared" si="7"/>
        <v>IU</v>
      </c>
      <c r="C21" s="50">
        <f>IF(D11="","-",+C20+1)</f>
        <v>2021</v>
      </c>
      <c r="D21" s="430">
        <v>15984400.476460578</v>
      </c>
      <c r="E21" s="429">
        <v>408548.97619047621</v>
      </c>
      <c r="F21" s="430">
        <v>15575851.500270102</v>
      </c>
      <c r="G21" s="429">
        <v>2081314.0523024015</v>
      </c>
      <c r="H21" s="437">
        <v>2081314.0523024015</v>
      </c>
      <c r="I21" s="52">
        <f t="shared" si="0"/>
        <v>0</v>
      </c>
      <c r="J21" s="52"/>
      <c r="K21" s="113">
        <f t="shared" si="1"/>
        <v>2081314.0523024015</v>
      </c>
      <c r="L21" s="54">
        <f t="shared" ref="L21" si="9">IF(K21&lt;&gt;0,+G21-K21,0)</f>
        <v>0</v>
      </c>
      <c r="M21" s="113">
        <f t="shared" si="3"/>
        <v>2081314.0523024015</v>
      </c>
      <c r="N21" s="54">
        <f t="shared" si="4"/>
        <v>0</v>
      </c>
      <c r="O21" s="54">
        <f t="shared" si="5"/>
        <v>0</v>
      </c>
      <c r="P21" s="1"/>
    </row>
    <row r="22" spans="2:16" ht="12.5">
      <c r="B22" s="7" t="str">
        <f t="shared" si="7"/>
        <v>IU</v>
      </c>
      <c r="C22" s="50">
        <f>IF(D11="","-",+C21+1)</f>
        <v>2022</v>
      </c>
      <c r="D22" s="430">
        <v>15557848.096980255</v>
      </c>
      <c r="E22" s="429">
        <v>408548.97619047621</v>
      </c>
      <c r="F22" s="430">
        <v>15149299.120789779</v>
      </c>
      <c r="G22" s="429">
        <v>2134967.6945692962</v>
      </c>
      <c r="H22" s="437">
        <v>2134967.6945692962</v>
      </c>
      <c r="I22" s="52">
        <f t="shared" si="0"/>
        <v>0</v>
      </c>
      <c r="J22" s="52"/>
      <c r="K22" s="113">
        <f t="shared" si="1"/>
        <v>2134967.6945692962</v>
      </c>
      <c r="L22" s="54">
        <f t="shared" ref="L22" si="10">IF(K22&lt;&gt;0,+G22-K22,0)</f>
        <v>0</v>
      </c>
      <c r="M22" s="113">
        <f t="shared" si="3"/>
        <v>2134967.6945692962</v>
      </c>
      <c r="N22" s="54">
        <f t="shared" si="4"/>
        <v>0</v>
      </c>
      <c r="O22" s="54">
        <f t="shared" si="5"/>
        <v>0</v>
      </c>
      <c r="P22" s="1"/>
    </row>
    <row r="23" spans="2:16" ht="12.5">
      <c r="B23" s="7" t="str">
        <f t="shared" si="7"/>
        <v>IU</v>
      </c>
      <c r="C23" s="50">
        <f>IF(D11="","-",+C22+1)</f>
        <v>2023</v>
      </c>
      <c r="D23" s="430">
        <v>15149299.470789781</v>
      </c>
      <c r="E23" s="429">
        <v>408548.98452380957</v>
      </c>
      <c r="F23" s="430">
        <v>14740750.48626597</v>
      </c>
      <c r="G23" s="429">
        <v>2296505.9863365302</v>
      </c>
      <c r="H23" s="437">
        <v>2296505.9863365302</v>
      </c>
      <c r="I23" s="52">
        <f t="shared" si="0"/>
        <v>0</v>
      </c>
      <c r="J23" s="52"/>
      <c r="K23" s="113">
        <f t="shared" ref="K23" si="11">+G23</f>
        <v>2296505.9863365302</v>
      </c>
      <c r="L23" s="54">
        <f t="shared" ref="L23" si="12">IF(K23&lt;&gt;0,+G23-K23,0)</f>
        <v>0</v>
      </c>
      <c r="M23" s="113">
        <f t="shared" ref="M23" si="13">+H23</f>
        <v>2296505.9863365302</v>
      </c>
      <c r="N23" s="54">
        <f t="shared" ref="N23" si="14">IF(M23&lt;&gt;0,+H23-M23,0)</f>
        <v>0</v>
      </c>
      <c r="O23" s="54">
        <f t="shared" ref="O23" si="15">+N23-L23</f>
        <v>0</v>
      </c>
      <c r="P23" s="1"/>
    </row>
    <row r="24" spans="2:16" ht="12.5">
      <c r="B24" s="7" t="str">
        <f t="shared" si="7"/>
        <v/>
      </c>
      <c r="C24" s="460">
        <f>IF(D11="","-",+C23+1)</f>
        <v>2024</v>
      </c>
      <c r="D24" s="430">
        <v>14740750.48626597</v>
      </c>
      <c r="E24" s="429">
        <v>389978.57613636367</v>
      </c>
      <c r="F24" s="430">
        <v>14350771.910129607</v>
      </c>
      <c r="G24" s="429">
        <v>2128591.689881511</v>
      </c>
      <c r="H24" s="437">
        <v>2128591.689881511</v>
      </c>
      <c r="I24" s="52">
        <f t="shared" si="0"/>
        <v>0</v>
      </c>
      <c r="J24" s="52"/>
      <c r="K24" s="113">
        <f t="shared" ref="K24" si="16">+G24</f>
        <v>2128591.689881511</v>
      </c>
      <c r="L24" s="54">
        <f t="shared" ref="L24" si="17">IF(K24&lt;&gt;0,+G24-K24,0)</f>
        <v>0</v>
      </c>
      <c r="M24" s="113">
        <f t="shared" ref="M24" si="18">+H24</f>
        <v>2128591.689881511</v>
      </c>
      <c r="N24" s="54">
        <f t="shared" ref="N24" si="19">IF(M24&lt;&gt;0,+H24-M24,0)</f>
        <v>0</v>
      </c>
      <c r="O24" s="54">
        <f t="shared" ref="O24" si="20">+N24-L24</f>
        <v>0</v>
      </c>
      <c r="P24" s="1"/>
    </row>
    <row r="25" spans="2:16" ht="13">
      <c r="B25" s="7" t="str">
        <f t="shared" si="7"/>
        <v/>
      </c>
      <c r="C25" s="459">
        <f>IF(D11="","-",+C24+1)</f>
        <v>2025</v>
      </c>
      <c r="D25" s="430">
        <v>14350771.910129607</v>
      </c>
      <c r="E25" s="429">
        <v>399047.84534883726</v>
      </c>
      <c r="F25" s="430">
        <v>13951724.06478077</v>
      </c>
      <c r="G25" s="429">
        <v>2093322.7344941564</v>
      </c>
      <c r="H25" s="437">
        <v>2093322.7344941564</v>
      </c>
      <c r="I25" s="52">
        <f t="shared" si="0"/>
        <v>0</v>
      </c>
      <c r="J25" s="52"/>
      <c r="K25" s="113">
        <f t="shared" ref="K25" si="21">+G25</f>
        <v>2093322.7344941564</v>
      </c>
      <c r="L25" s="54">
        <f t="shared" ref="L25" si="22">IF(K25&lt;&gt;0,+G25-K25,0)</f>
        <v>0</v>
      </c>
      <c r="M25" s="113">
        <f t="shared" ref="M25" si="23">+H25</f>
        <v>2093322.7344941564</v>
      </c>
      <c r="N25" s="54">
        <f t="shared" ref="N25" si="24">IF(M25&lt;&gt;0,+H25-M25,0)</f>
        <v>0</v>
      </c>
      <c r="O25" s="54">
        <f t="shared" ref="O25" si="25">+N25-L25</f>
        <v>0</v>
      </c>
      <c r="P25" s="1"/>
    </row>
    <row r="26" spans="2:16" ht="12.5">
      <c r="B26" s="7" t="str">
        <f t="shared" si="7"/>
        <v/>
      </c>
      <c r="C26" s="50">
        <f>IF(D11="","-",+C25+1)</f>
        <v>2026</v>
      </c>
      <c r="D26" s="55">
        <f>IF(F25+SUM(E$17:E25)=D$10,F25,D$10-SUM(E$17:E25))</f>
        <v>13951724.06478077</v>
      </c>
      <c r="E26" s="377">
        <f>IF(+I14&lt;F25,I14,D26)</f>
        <v>418513.59390243905</v>
      </c>
      <c r="F26" s="55">
        <f t="shared" ref="F26:F72" si="26">+D26-E26</f>
        <v>13533210.470878331</v>
      </c>
      <c r="G26" s="378">
        <f t="shared" ref="G26:G48" si="27">+I$12*((D26+F26)/2)+E26</f>
        <v>2065064.0346004849</v>
      </c>
      <c r="H26" s="363">
        <f t="shared" ref="H26:H48" si="28">+I$13*((D26+F26)/2)+E26</f>
        <v>2065064.0346004849</v>
      </c>
      <c r="I26" s="52">
        <f t="shared" si="0"/>
        <v>0</v>
      </c>
      <c r="J26" s="52"/>
      <c r="K26" s="129"/>
      <c r="L26" s="54">
        <f t="shared" si="2"/>
        <v>0</v>
      </c>
      <c r="M26" s="129"/>
      <c r="N26" s="54">
        <f t="shared" si="4"/>
        <v>0</v>
      </c>
      <c r="O26" s="54">
        <f t="shared" si="5"/>
        <v>0</v>
      </c>
      <c r="P26" s="1"/>
    </row>
    <row r="27" spans="2:16" ht="12.5">
      <c r="B27" s="7" t="str">
        <f t="shared" si="7"/>
        <v/>
      </c>
      <c r="C27" s="50">
        <f>IF(D11="","-",+C26+1)</f>
        <v>2027</v>
      </c>
      <c r="D27" s="55">
        <f>IF(F26+SUM(E$17:E26)=D$10,F26,D$10-SUM(E$17:E26))</f>
        <v>13533210.470878331</v>
      </c>
      <c r="E27" s="377">
        <f>IF(+I14&lt;F26,I14,D27)</f>
        <v>418513.59390243905</v>
      </c>
      <c r="F27" s="55">
        <f t="shared" si="26"/>
        <v>13114696.876975892</v>
      </c>
      <c r="G27" s="378">
        <f t="shared" si="27"/>
        <v>2014919.9280839395</v>
      </c>
      <c r="H27" s="363">
        <f t="shared" si="28"/>
        <v>2014919.9280839395</v>
      </c>
      <c r="I27" s="52">
        <f t="shared" si="0"/>
        <v>0</v>
      </c>
      <c r="J27" s="52"/>
      <c r="K27" s="129"/>
      <c r="L27" s="54">
        <f t="shared" si="2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7"/>
        <v/>
      </c>
      <c r="C28" s="50">
        <f>IF(D11="","-",+C27+1)</f>
        <v>2028</v>
      </c>
      <c r="D28" s="55">
        <f>IF(F27+SUM(E$17:E27)=D$10,F27,D$10-SUM(E$17:E27))</f>
        <v>13114696.876975892</v>
      </c>
      <c r="E28" s="377">
        <f>IF(+I14&lt;F27,I14,D28)</f>
        <v>418513.59390243905</v>
      </c>
      <c r="F28" s="55">
        <f t="shared" si="26"/>
        <v>12696183.283073453</v>
      </c>
      <c r="G28" s="378">
        <f t="shared" si="27"/>
        <v>1964775.8215673941</v>
      </c>
      <c r="H28" s="363">
        <f t="shared" si="28"/>
        <v>1964775.8215673941</v>
      </c>
      <c r="I28" s="52">
        <f t="shared" si="0"/>
        <v>0</v>
      </c>
      <c r="J28" s="52"/>
      <c r="K28" s="129"/>
      <c r="L28" s="54">
        <f t="shared" si="2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7"/>
        <v/>
      </c>
      <c r="C29" s="50">
        <f>IF(D11="","-",+C28+1)</f>
        <v>2029</v>
      </c>
      <c r="D29" s="55">
        <f>IF(F28+SUM(E$17:E28)=D$10,F28,D$10-SUM(E$17:E28))</f>
        <v>12696183.283073453</v>
      </c>
      <c r="E29" s="377">
        <f>IF(+I14&lt;F28,I14,D29)</f>
        <v>418513.59390243905</v>
      </c>
      <c r="F29" s="55">
        <f t="shared" si="26"/>
        <v>12277669.689171014</v>
      </c>
      <c r="G29" s="378">
        <f t="shared" si="27"/>
        <v>1914631.7150508487</v>
      </c>
      <c r="H29" s="363">
        <f t="shared" si="28"/>
        <v>1914631.7150508487</v>
      </c>
      <c r="I29" s="52">
        <f t="shared" si="0"/>
        <v>0</v>
      </c>
      <c r="J29" s="52"/>
      <c r="K29" s="129"/>
      <c r="L29" s="54">
        <f t="shared" si="2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7"/>
        <v/>
      </c>
      <c r="C30" s="50">
        <f>IF(D11="","-",+C29+1)</f>
        <v>2030</v>
      </c>
      <c r="D30" s="55">
        <f>IF(F29+SUM(E$17:E29)=D$10,F29,D$10-SUM(E$17:E29))</f>
        <v>12277669.689171014</v>
      </c>
      <c r="E30" s="377">
        <f>IF(+I14&lt;F29,I14,D30)</f>
        <v>418513.59390243905</v>
      </c>
      <c r="F30" s="55">
        <f t="shared" si="26"/>
        <v>11859156.095268575</v>
      </c>
      <c r="G30" s="378">
        <f t="shared" si="27"/>
        <v>1864487.6085343033</v>
      </c>
      <c r="H30" s="363">
        <f t="shared" si="28"/>
        <v>1864487.6085343033</v>
      </c>
      <c r="I30" s="52">
        <f t="shared" si="0"/>
        <v>0</v>
      </c>
      <c r="J30" s="52"/>
      <c r="K30" s="129"/>
      <c r="L30" s="54">
        <f t="shared" si="2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7"/>
        <v/>
      </c>
      <c r="C31" s="50">
        <f>IF(D11="","-",+C30+1)</f>
        <v>2031</v>
      </c>
      <c r="D31" s="55">
        <f>IF(F30+SUM(E$17:E30)=D$10,F30,D$10-SUM(E$17:E30))</f>
        <v>11859156.095268575</v>
      </c>
      <c r="E31" s="377">
        <f>IF(+I14&lt;F30,I14,D31)</f>
        <v>418513.59390243905</v>
      </c>
      <c r="F31" s="55">
        <f t="shared" si="26"/>
        <v>11440642.501366137</v>
      </c>
      <c r="G31" s="378">
        <f t="shared" si="27"/>
        <v>1814343.5020177579</v>
      </c>
      <c r="H31" s="363">
        <f t="shared" si="28"/>
        <v>1814343.5020177579</v>
      </c>
      <c r="I31" s="52">
        <f t="shared" si="0"/>
        <v>0</v>
      </c>
      <c r="J31" s="52"/>
      <c r="K31" s="129"/>
      <c r="L31" s="54">
        <f t="shared" si="2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7"/>
        <v/>
      </c>
      <c r="C32" s="50">
        <f>IF(D11="","-",+C31+1)</f>
        <v>2032</v>
      </c>
      <c r="D32" s="55">
        <f>IF(F31+SUM(E$17:E31)=D$10,F31,D$10-SUM(E$17:E31))</f>
        <v>11440642.501366137</v>
      </c>
      <c r="E32" s="377">
        <f>IF(+I14&lt;F31,I14,D32)</f>
        <v>418513.59390243905</v>
      </c>
      <c r="F32" s="55">
        <f t="shared" si="26"/>
        <v>11022128.907463698</v>
      </c>
      <c r="G32" s="378">
        <f t="shared" si="27"/>
        <v>1764199.3955012124</v>
      </c>
      <c r="H32" s="363">
        <f t="shared" si="28"/>
        <v>1764199.3955012124</v>
      </c>
      <c r="I32" s="52">
        <f t="shared" si="0"/>
        <v>0</v>
      </c>
      <c r="J32" s="52"/>
      <c r="K32" s="129"/>
      <c r="L32" s="54">
        <f t="shared" si="2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7"/>
        <v/>
      </c>
      <c r="C33" s="50">
        <f>IF(D11="","-",+C32+1)</f>
        <v>2033</v>
      </c>
      <c r="D33" s="55">
        <f>IF(F32+SUM(E$17:E32)=D$10,F32,D$10-SUM(E$17:E32))</f>
        <v>11022128.907463698</v>
      </c>
      <c r="E33" s="377">
        <f>IF(+I14&lt;F32,I14,D33)</f>
        <v>418513.59390243905</v>
      </c>
      <c r="F33" s="55">
        <f t="shared" si="26"/>
        <v>10603615.313561259</v>
      </c>
      <c r="G33" s="378">
        <f t="shared" si="27"/>
        <v>1714055.288984667</v>
      </c>
      <c r="H33" s="363">
        <f t="shared" si="28"/>
        <v>1714055.288984667</v>
      </c>
      <c r="I33" s="52">
        <f t="shared" si="0"/>
        <v>0</v>
      </c>
      <c r="J33" s="52"/>
      <c r="K33" s="129"/>
      <c r="L33" s="54">
        <f t="shared" si="2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7"/>
        <v/>
      </c>
      <c r="C34" s="50">
        <f>IF(D11="","-",+C33+1)</f>
        <v>2034</v>
      </c>
      <c r="D34" s="55">
        <f>IF(F33+SUM(E$17:E33)=D$10,F33,D$10-SUM(E$17:E33))</f>
        <v>10603615.313561259</v>
      </c>
      <c r="E34" s="377">
        <f>IF(+I14&lt;F33,I14,D34)</f>
        <v>418513.59390243905</v>
      </c>
      <c r="F34" s="55">
        <f t="shared" si="26"/>
        <v>10185101.71965882</v>
      </c>
      <c r="G34" s="378">
        <f t="shared" si="27"/>
        <v>1663911.1824681216</v>
      </c>
      <c r="H34" s="363">
        <f t="shared" si="28"/>
        <v>1663911.1824681216</v>
      </c>
      <c r="I34" s="52">
        <f t="shared" si="0"/>
        <v>0</v>
      </c>
      <c r="J34" s="52"/>
      <c r="K34" s="129"/>
      <c r="L34" s="54">
        <f t="shared" si="2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7"/>
        <v/>
      </c>
      <c r="C35" s="50">
        <f>IF(D11="","-",+C34+1)</f>
        <v>2035</v>
      </c>
      <c r="D35" s="55">
        <f>IF(F34+SUM(E$17:E34)=D$10,F34,D$10-SUM(E$17:E34))</f>
        <v>10185101.71965882</v>
      </c>
      <c r="E35" s="377">
        <f>IF(+I14&lt;F34,I14,D35)</f>
        <v>418513.59390243905</v>
      </c>
      <c r="F35" s="55">
        <f t="shared" si="26"/>
        <v>9766588.1257563811</v>
      </c>
      <c r="G35" s="378">
        <f t="shared" si="27"/>
        <v>1613767.0759515762</v>
      </c>
      <c r="H35" s="363">
        <f t="shared" si="28"/>
        <v>1613767.0759515762</v>
      </c>
      <c r="I35" s="52">
        <f t="shared" si="0"/>
        <v>0</v>
      </c>
      <c r="J35" s="52"/>
      <c r="K35" s="129"/>
      <c r="L35" s="54">
        <f t="shared" si="2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7"/>
        <v/>
      </c>
      <c r="C36" s="50">
        <f>IF(D11="","-",+C35+1)</f>
        <v>2036</v>
      </c>
      <c r="D36" s="55">
        <f>IF(F35+SUM(E$17:E35)=D$10,F35,D$10-SUM(E$17:E35))</f>
        <v>9766588.1257563811</v>
      </c>
      <c r="E36" s="377">
        <f>IF(+I14&lt;F35,I14,D36)</f>
        <v>418513.59390243905</v>
      </c>
      <c r="F36" s="55">
        <f t="shared" si="26"/>
        <v>9348074.5318539422</v>
      </c>
      <c r="G36" s="378">
        <f t="shared" si="27"/>
        <v>1563622.9694350308</v>
      </c>
      <c r="H36" s="363">
        <f t="shared" si="28"/>
        <v>1563622.9694350308</v>
      </c>
      <c r="I36" s="52">
        <f t="shared" si="0"/>
        <v>0</v>
      </c>
      <c r="J36" s="52"/>
      <c r="K36" s="129"/>
      <c r="L36" s="54">
        <f t="shared" si="2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7"/>
        <v/>
      </c>
      <c r="C37" s="50">
        <f>IF(D11="","-",+C36+1)</f>
        <v>2037</v>
      </c>
      <c r="D37" s="55">
        <f>IF(F36+SUM(E$17:E36)=D$10,F36,D$10-SUM(E$17:E36))</f>
        <v>9348074.5318539422</v>
      </c>
      <c r="E37" s="377">
        <f>IF(+I14&lt;F36,I14,D37)</f>
        <v>418513.59390243905</v>
      </c>
      <c r="F37" s="55">
        <f t="shared" si="26"/>
        <v>8929560.9379515033</v>
      </c>
      <c r="G37" s="378">
        <f t="shared" si="27"/>
        <v>1513478.8629184854</v>
      </c>
      <c r="H37" s="363">
        <f t="shared" si="28"/>
        <v>1513478.8629184854</v>
      </c>
      <c r="I37" s="52">
        <f t="shared" si="0"/>
        <v>0</v>
      </c>
      <c r="J37" s="52"/>
      <c r="K37" s="129"/>
      <c r="L37" s="54">
        <f t="shared" si="2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7"/>
        <v/>
      </c>
      <c r="C38" s="50">
        <f>IF(D11="","-",+C37+1)</f>
        <v>2038</v>
      </c>
      <c r="D38" s="55">
        <f>IF(F37+SUM(E$17:E37)=D$10,F37,D$10-SUM(E$17:E37))</f>
        <v>8929560.9379515033</v>
      </c>
      <c r="E38" s="377">
        <f>IF(+I14&lt;F37,I14,D38)</f>
        <v>418513.59390243905</v>
      </c>
      <c r="F38" s="55">
        <f t="shared" si="26"/>
        <v>8511047.3440490644</v>
      </c>
      <c r="G38" s="378">
        <f t="shared" si="27"/>
        <v>1463334.75640194</v>
      </c>
      <c r="H38" s="363">
        <f t="shared" si="28"/>
        <v>1463334.75640194</v>
      </c>
      <c r="I38" s="52">
        <f t="shared" si="0"/>
        <v>0</v>
      </c>
      <c r="J38" s="52"/>
      <c r="K38" s="129"/>
      <c r="L38" s="54">
        <f t="shared" si="2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7"/>
        <v/>
      </c>
      <c r="C39" s="50">
        <f>IF(D11="","-",+C38+1)</f>
        <v>2039</v>
      </c>
      <c r="D39" s="55">
        <f>IF(F38+SUM(E$17:E38)=D$10,F38,D$10-SUM(E$17:E38))</f>
        <v>8511047.3440490644</v>
      </c>
      <c r="E39" s="377">
        <f>IF(+I14&lt;F38,I14,D39)</f>
        <v>418513.59390243905</v>
      </c>
      <c r="F39" s="55">
        <f t="shared" si="26"/>
        <v>8092533.7501466256</v>
      </c>
      <c r="G39" s="378">
        <f t="shared" si="27"/>
        <v>1413190.6498853946</v>
      </c>
      <c r="H39" s="363">
        <f t="shared" si="28"/>
        <v>1413190.6498853946</v>
      </c>
      <c r="I39" s="52">
        <f t="shared" si="0"/>
        <v>0</v>
      </c>
      <c r="J39" s="52"/>
      <c r="K39" s="129"/>
      <c r="L39" s="54">
        <f t="shared" si="2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7"/>
        <v/>
      </c>
      <c r="C40" s="50">
        <f>IF(D11="","-",+C39+1)</f>
        <v>2040</v>
      </c>
      <c r="D40" s="55">
        <f>IF(F39+SUM(E$17:E39)=D$10,F39,D$10-SUM(E$17:E39))</f>
        <v>8092533.7501466256</v>
      </c>
      <c r="E40" s="377">
        <f>IF(+I14&lt;F39,I14,D40)</f>
        <v>418513.59390243905</v>
      </c>
      <c r="F40" s="55">
        <f t="shared" si="26"/>
        <v>7674020.1562441867</v>
      </c>
      <c r="G40" s="378">
        <f t="shared" si="27"/>
        <v>1363046.5433688492</v>
      </c>
      <c r="H40" s="363">
        <f t="shared" si="28"/>
        <v>1363046.5433688492</v>
      </c>
      <c r="I40" s="52">
        <f t="shared" si="0"/>
        <v>0</v>
      </c>
      <c r="J40" s="52"/>
      <c r="K40" s="129"/>
      <c r="L40" s="54">
        <f t="shared" si="2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7"/>
        <v/>
      </c>
      <c r="C41" s="50">
        <f>IF(D11="","-",+C40+1)</f>
        <v>2041</v>
      </c>
      <c r="D41" s="55">
        <f>IF(F40+SUM(E$17:E40)=D$10,F40,D$10-SUM(E$17:E40))</f>
        <v>7674020.1562441867</v>
      </c>
      <c r="E41" s="377">
        <f>IF(+I14&lt;F40,I14,D41)</f>
        <v>418513.59390243905</v>
      </c>
      <c r="F41" s="55">
        <f t="shared" si="26"/>
        <v>7255506.5623417478</v>
      </c>
      <c r="G41" s="378">
        <f t="shared" si="27"/>
        <v>1312902.4368523038</v>
      </c>
      <c r="H41" s="363">
        <f t="shared" si="28"/>
        <v>1312902.4368523038</v>
      </c>
      <c r="I41" s="52">
        <f t="shared" si="0"/>
        <v>0</v>
      </c>
      <c r="J41" s="52"/>
      <c r="K41" s="129"/>
      <c r="L41" s="54">
        <f t="shared" si="2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7"/>
        <v/>
      </c>
      <c r="C42" s="50">
        <f>IF(D11="","-",+C41+1)</f>
        <v>2042</v>
      </c>
      <c r="D42" s="55">
        <f>IF(F41+SUM(E$17:E41)=D$10,F41,D$10-SUM(E$17:E41))</f>
        <v>7255506.5623417478</v>
      </c>
      <c r="E42" s="377">
        <f>IF(+I14&lt;F41,I14,D42)</f>
        <v>418513.59390243905</v>
      </c>
      <c r="F42" s="55">
        <f t="shared" si="26"/>
        <v>6836992.9684393089</v>
      </c>
      <c r="G42" s="378">
        <f t="shared" si="27"/>
        <v>1262758.3303357584</v>
      </c>
      <c r="H42" s="363">
        <f t="shared" si="28"/>
        <v>1262758.3303357584</v>
      </c>
      <c r="I42" s="52">
        <f t="shared" si="0"/>
        <v>0</v>
      </c>
      <c r="J42" s="52"/>
      <c r="K42" s="129"/>
      <c r="L42" s="54">
        <f t="shared" si="2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7"/>
        <v/>
      </c>
      <c r="C43" s="50">
        <f>IF(D11="","-",+C42+1)</f>
        <v>2043</v>
      </c>
      <c r="D43" s="55">
        <f>IF(F42+SUM(E$17:E42)=D$10,F42,D$10-SUM(E$17:E42))</f>
        <v>6836992.9684393089</v>
      </c>
      <c r="E43" s="377">
        <f>IF(+I14&lt;F42,I14,D43)</f>
        <v>418513.59390243905</v>
      </c>
      <c r="F43" s="55">
        <f t="shared" si="26"/>
        <v>6418479.37453687</v>
      </c>
      <c r="G43" s="378">
        <f t="shared" si="27"/>
        <v>1212614.223819213</v>
      </c>
      <c r="H43" s="363">
        <f t="shared" si="28"/>
        <v>1212614.223819213</v>
      </c>
      <c r="I43" s="52">
        <f t="shared" si="0"/>
        <v>0</v>
      </c>
      <c r="J43" s="52"/>
      <c r="K43" s="129"/>
      <c r="L43" s="54">
        <f t="shared" si="2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7"/>
        <v/>
      </c>
      <c r="C44" s="50">
        <f>IF(D11="","-",+C43+1)</f>
        <v>2044</v>
      </c>
      <c r="D44" s="55">
        <f>IF(F43+SUM(E$17:E43)=D$10,F43,D$10-SUM(E$17:E43))</f>
        <v>6418479.37453687</v>
      </c>
      <c r="E44" s="377">
        <f>IF(+I14&lt;F43,I14,D44)</f>
        <v>418513.59390243905</v>
      </c>
      <c r="F44" s="55">
        <f t="shared" si="26"/>
        <v>5999965.7806344312</v>
      </c>
      <c r="G44" s="378">
        <f t="shared" si="27"/>
        <v>1162470.1173026676</v>
      </c>
      <c r="H44" s="363">
        <f t="shared" si="28"/>
        <v>1162470.1173026676</v>
      </c>
      <c r="I44" s="52">
        <f t="shared" si="0"/>
        <v>0</v>
      </c>
      <c r="J44" s="52"/>
      <c r="K44" s="129"/>
      <c r="L44" s="54">
        <f t="shared" si="2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7"/>
        <v/>
      </c>
      <c r="C45" s="50">
        <f>IF(D11="","-",+C44+1)</f>
        <v>2045</v>
      </c>
      <c r="D45" s="55">
        <f>IF(F44+SUM(E$17:E44)=D$10,F44,D$10-SUM(E$17:E44))</f>
        <v>5999965.7806344312</v>
      </c>
      <c r="E45" s="377">
        <f>IF(+I14&lt;F44,I14,D45)</f>
        <v>418513.59390243905</v>
      </c>
      <c r="F45" s="55">
        <f t="shared" si="26"/>
        <v>5581452.1867319923</v>
      </c>
      <c r="G45" s="378">
        <f t="shared" si="27"/>
        <v>1112326.0107861222</v>
      </c>
      <c r="H45" s="363">
        <f t="shared" si="28"/>
        <v>1112326.0107861222</v>
      </c>
      <c r="I45" s="52">
        <f t="shared" si="0"/>
        <v>0</v>
      </c>
      <c r="J45" s="52"/>
      <c r="K45" s="129"/>
      <c r="L45" s="54">
        <f t="shared" si="2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7"/>
        <v/>
      </c>
      <c r="C46" s="50">
        <f>IF(D11="","-",+C45+1)</f>
        <v>2046</v>
      </c>
      <c r="D46" s="55">
        <f>IF(F45+SUM(E$17:E45)=D$10,F45,D$10-SUM(E$17:E45))</f>
        <v>5581452.1867319923</v>
      </c>
      <c r="E46" s="377">
        <f>IF(+I14&lt;F45,I14,D46)</f>
        <v>418513.59390243905</v>
      </c>
      <c r="F46" s="55">
        <f t="shared" si="26"/>
        <v>5162938.5928295534</v>
      </c>
      <c r="G46" s="378">
        <f t="shared" si="27"/>
        <v>1062181.9042695768</v>
      </c>
      <c r="H46" s="363">
        <f t="shared" si="28"/>
        <v>1062181.9042695768</v>
      </c>
      <c r="I46" s="52">
        <f t="shared" si="0"/>
        <v>0</v>
      </c>
      <c r="J46" s="52"/>
      <c r="K46" s="129"/>
      <c r="L46" s="54">
        <f t="shared" si="2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7"/>
        <v/>
      </c>
      <c r="C47" s="50">
        <f>IF(D11="","-",+C46+1)</f>
        <v>2047</v>
      </c>
      <c r="D47" s="55">
        <f>IF(F46+SUM(E$17:E46)=D$10,F46,D$10-SUM(E$17:E46))</f>
        <v>5162938.5928295534</v>
      </c>
      <c r="E47" s="377">
        <f>IF(+I14&lt;F46,I14,D47)</f>
        <v>418513.59390243905</v>
      </c>
      <c r="F47" s="55">
        <f t="shared" si="26"/>
        <v>4744424.9989271145</v>
      </c>
      <c r="G47" s="378">
        <f t="shared" si="27"/>
        <v>1012037.7977530314</v>
      </c>
      <c r="H47" s="363">
        <f t="shared" si="28"/>
        <v>1012037.7977530314</v>
      </c>
      <c r="I47" s="52">
        <f t="shared" si="0"/>
        <v>0</v>
      </c>
      <c r="J47" s="52"/>
      <c r="K47" s="129"/>
      <c r="L47" s="54">
        <f t="shared" si="2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7"/>
        <v/>
      </c>
      <c r="C48" s="50">
        <f>IF(D11="","-",+C47+1)</f>
        <v>2048</v>
      </c>
      <c r="D48" s="55">
        <f>IF(F47+SUM(E$17:E47)=D$10,F47,D$10-SUM(E$17:E47))</f>
        <v>4744424.9989271145</v>
      </c>
      <c r="E48" s="377">
        <f>IF(+I14&lt;F47,I14,D48)</f>
        <v>418513.59390243905</v>
      </c>
      <c r="F48" s="55">
        <f t="shared" si="26"/>
        <v>4325911.4050246757</v>
      </c>
      <c r="G48" s="378">
        <f t="shared" si="27"/>
        <v>961893.69123648596</v>
      </c>
      <c r="H48" s="363">
        <f t="shared" si="28"/>
        <v>961893.69123648596</v>
      </c>
      <c r="I48" s="52">
        <f t="shared" si="0"/>
        <v>0</v>
      </c>
      <c r="J48" s="52"/>
      <c r="K48" s="129"/>
      <c r="L48" s="54">
        <f t="shared" si="2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 ht="12.5">
      <c r="B49" s="7" t="str">
        <f t="shared" si="7"/>
        <v/>
      </c>
      <c r="C49" s="50">
        <f>IF(D11="","-",+C48+1)</f>
        <v>2049</v>
      </c>
      <c r="D49" s="55">
        <f>IF(F48+SUM(E$17:E48)=D$10,F48,D$10-SUM(E$17:E48))</f>
        <v>4325911.4050246757</v>
      </c>
      <c r="E49" s="377">
        <f>IF(+I14&lt;F48,I14,D49)</f>
        <v>418513.59390243905</v>
      </c>
      <c r="F49" s="55">
        <f t="shared" si="26"/>
        <v>3907397.8111222368</v>
      </c>
      <c r="G49" s="378">
        <f t="shared" ref="G49:G72" si="29">+I$12*((D49+F49)/2)+E49</f>
        <v>911749.58471994055</v>
      </c>
      <c r="H49" s="363">
        <f t="shared" ref="H49:H72" si="30">+I$13*((D49+F49)/2)+E49</f>
        <v>911749.58471994055</v>
      </c>
      <c r="I49" s="52">
        <f t="shared" si="0"/>
        <v>0</v>
      </c>
      <c r="J49" s="52"/>
      <c r="K49" s="129"/>
      <c r="L49" s="54">
        <f t="shared" si="2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 ht="12.5">
      <c r="B50" s="7" t="str">
        <f t="shared" si="7"/>
        <v/>
      </c>
      <c r="C50" s="50">
        <f>IF(D11="","-",+C49+1)</f>
        <v>2050</v>
      </c>
      <c r="D50" s="55">
        <f>IF(F49+SUM(E$17:E49)=D$10,F49,D$10-SUM(E$17:E49))</f>
        <v>3907397.8111222368</v>
      </c>
      <c r="E50" s="377">
        <f>IF(+I14&lt;F49,I14,D50)</f>
        <v>418513.59390243905</v>
      </c>
      <c r="F50" s="55">
        <f t="shared" si="26"/>
        <v>3488884.2172197979</v>
      </c>
      <c r="G50" s="378">
        <f t="shared" si="29"/>
        <v>861605.47820339515</v>
      </c>
      <c r="H50" s="363">
        <f t="shared" si="30"/>
        <v>861605.47820339515</v>
      </c>
      <c r="I50" s="52">
        <f t="shared" si="0"/>
        <v>0</v>
      </c>
      <c r="J50" s="52"/>
      <c r="K50" s="129"/>
      <c r="L50" s="54">
        <f t="shared" si="2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 ht="12.5">
      <c r="B51" s="7" t="str">
        <f t="shared" si="7"/>
        <v/>
      </c>
      <c r="C51" s="50">
        <f>IF(D11="","-",+C50+1)</f>
        <v>2051</v>
      </c>
      <c r="D51" s="55">
        <f>IF(F50+SUM(E$17:E50)=D$10,F50,D$10-SUM(E$17:E50))</f>
        <v>3488884.2172197979</v>
      </c>
      <c r="E51" s="377">
        <f>IF(+I14&lt;F50,I14,D51)</f>
        <v>418513.59390243905</v>
      </c>
      <c r="F51" s="55">
        <f t="shared" si="26"/>
        <v>3070370.623317359</v>
      </c>
      <c r="G51" s="378">
        <f t="shared" si="29"/>
        <v>811461.37168684974</v>
      </c>
      <c r="H51" s="363">
        <f t="shared" si="30"/>
        <v>811461.37168684974</v>
      </c>
      <c r="I51" s="52">
        <f t="shared" si="0"/>
        <v>0</v>
      </c>
      <c r="J51" s="52"/>
      <c r="K51" s="129"/>
      <c r="L51" s="54">
        <f t="shared" si="2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 ht="12.5">
      <c r="B52" s="7" t="str">
        <f t="shared" si="7"/>
        <v/>
      </c>
      <c r="C52" s="50">
        <f>IF(D11="","-",+C51+1)</f>
        <v>2052</v>
      </c>
      <c r="D52" s="55">
        <f>IF(F51+SUM(E$17:E51)=D$10,F51,D$10-SUM(E$17:E51))</f>
        <v>3070370.623317359</v>
      </c>
      <c r="E52" s="377">
        <f>IF(+I14&lt;F51,I14,D52)</f>
        <v>418513.59390243905</v>
      </c>
      <c r="F52" s="55">
        <f t="shared" si="26"/>
        <v>2651857.0294149201</v>
      </c>
      <c r="G52" s="378">
        <f t="shared" si="29"/>
        <v>761317.26517030434</v>
      </c>
      <c r="H52" s="363">
        <f t="shared" si="30"/>
        <v>761317.26517030434</v>
      </c>
      <c r="I52" s="52">
        <f t="shared" si="0"/>
        <v>0</v>
      </c>
      <c r="J52" s="52"/>
      <c r="K52" s="129"/>
      <c r="L52" s="54">
        <f t="shared" si="2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 ht="12.5">
      <c r="B53" s="7" t="str">
        <f t="shared" si="7"/>
        <v/>
      </c>
      <c r="C53" s="50">
        <f>IF(D11="","-",+C52+1)</f>
        <v>2053</v>
      </c>
      <c r="D53" s="55">
        <f>IF(F52+SUM(E$17:E52)=D$10,F52,D$10-SUM(E$17:E52))</f>
        <v>2651857.0294149201</v>
      </c>
      <c r="E53" s="377">
        <f>IF(+I14&lt;F52,I14,D53)</f>
        <v>418513.59390243905</v>
      </c>
      <c r="F53" s="55">
        <f t="shared" si="26"/>
        <v>2233343.4355124813</v>
      </c>
      <c r="G53" s="378">
        <f t="shared" si="29"/>
        <v>711173.15865375893</v>
      </c>
      <c r="H53" s="363">
        <f t="shared" si="30"/>
        <v>711173.15865375893</v>
      </c>
      <c r="I53" s="52">
        <f t="shared" si="0"/>
        <v>0</v>
      </c>
      <c r="J53" s="52"/>
      <c r="K53" s="129"/>
      <c r="L53" s="54">
        <f t="shared" si="2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 ht="12.5">
      <c r="B54" s="7" t="str">
        <f t="shared" si="7"/>
        <v/>
      </c>
      <c r="C54" s="50">
        <f>IF(D11="","-",+C53+1)</f>
        <v>2054</v>
      </c>
      <c r="D54" s="55">
        <f>IF(F53+SUM(E$17:E53)=D$10,F53,D$10-SUM(E$17:E53))</f>
        <v>2233343.4355124813</v>
      </c>
      <c r="E54" s="377">
        <f>IF(+I14&lt;F53,I14,D54)</f>
        <v>418513.59390243905</v>
      </c>
      <c r="F54" s="55">
        <f t="shared" si="26"/>
        <v>1814829.8416100421</v>
      </c>
      <c r="G54" s="378">
        <f t="shared" si="29"/>
        <v>661029.05213721353</v>
      </c>
      <c r="H54" s="363">
        <f t="shared" si="30"/>
        <v>661029.05213721353</v>
      </c>
      <c r="I54" s="52">
        <f t="shared" si="0"/>
        <v>0</v>
      </c>
      <c r="J54" s="52"/>
      <c r="K54" s="129"/>
      <c r="L54" s="54">
        <f t="shared" si="2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 ht="12.5">
      <c r="B55" s="7" t="str">
        <f t="shared" si="7"/>
        <v/>
      </c>
      <c r="C55" s="50">
        <f>IF(D11="","-",+C54+1)</f>
        <v>2055</v>
      </c>
      <c r="D55" s="55">
        <f>IF(F54+SUM(E$17:E54)=D$10,F54,D$10-SUM(E$17:E54))</f>
        <v>1814829.8416100421</v>
      </c>
      <c r="E55" s="377">
        <f>IF(+I14&lt;F54,I14,D55)</f>
        <v>418513.59390243905</v>
      </c>
      <c r="F55" s="55">
        <f t="shared" si="26"/>
        <v>1396316.247707603</v>
      </c>
      <c r="G55" s="378">
        <f t="shared" si="29"/>
        <v>610884.945620668</v>
      </c>
      <c r="H55" s="363">
        <f t="shared" si="30"/>
        <v>610884.945620668</v>
      </c>
      <c r="I55" s="52">
        <f t="shared" si="0"/>
        <v>0</v>
      </c>
      <c r="J55" s="52"/>
      <c r="K55" s="129"/>
      <c r="L55" s="54">
        <f t="shared" si="2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 ht="12.5">
      <c r="B56" s="7" t="str">
        <f t="shared" si="7"/>
        <v/>
      </c>
      <c r="C56" s="50">
        <f>IF(D11="","-",+C55+1)</f>
        <v>2056</v>
      </c>
      <c r="D56" s="55">
        <f>IF(F55+SUM(E$17:E55)=D$10,F55,D$10-SUM(E$17:E55))</f>
        <v>1396316.247707603</v>
      </c>
      <c r="E56" s="377">
        <f>IF(+I14&lt;F55,I14,D56)</f>
        <v>418513.59390243905</v>
      </c>
      <c r="F56" s="55">
        <f t="shared" si="26"/>
        <v>977802.65380516392</v>
      </c>
      <c r="G56" s="378">
        <f t="shared" si="29"/>
        <v>560740.8391041226</v>
      </c>
      <c r="H56" s="363">
        <f t="shared" si="30"/>
        <v>560740.8391041226</v>
      </c>
      <c r="I56" s="52">
        <f t="shared" si="0"/>
        <v>0</v>
      </c>
      <c r="J56" s="52"/>
      <c r="K56" s="129"/>
      <c r="L56" s="54">
        <f t="shared" si="2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 ht="12.5">
      <c r="B57" s="7" t="str">
        <f t="shared" si="7"/>
        <v/>
      </c>
      <c r="C57" s="50">
        <f>IF(D11="","-",+C56+1)</f>
        <v>2057</v>
      </c>
      <c r="D57" s="55">
        <f>IF(F56+SUM(E$17:E56)=D$10,F56,D$10-SUM(E$17:E56))</f>
        <v>977802.65380516392</v>
      </c>
      <c r="E57" s="377">
        <f>IF(+I14&lt;F56,I14,D57)</f>
        <v>418513.59390243905</v>
      </c>
      <c r="F57" s="55">
        <f t="shared" si="26"/>
        <v>559289.05990272481</v>
      </c>
      <c r="G57" s="378">
        <f t="shared" si="29"/>
        <v>510596.73258757713</v>
      </c>
      <c r="H57" s="363">
        <f t="shared" si="30"/>
        <v>510596.73258757713</v>
      </c>
      <c r="I57" s="52">
        <f t="shared" si="0"/>
        <v>0</v>
      </c>
      <c r="J57" s="52"/>
      <c r="K57" s="129"/>
      <c r="L57" s="54">
        <f t="shared" si="2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 ht="12.5">
      <c r="B58" s="7" t="str">
        <f t="shared" si="7"/>
        <v/>
      </c>
      <c r="C58" s="50">
        <f>IF(D11="","-",+C57+1)</f>
        <v>2058</v>
      </c>
      <c r="D58" s="55">
        <f>IF(F57+SUM(E$17:E57)=D$10,F57,D$10-SUM(E$17:E57))</f>
        <v>559289.05990272481</v>
      </c>
      <c r="E58" s="377">
        <f>IF(+I14&lt;F57,I14,D58)</f>
        <v>418513.59390243905</v>
      </c>
      <c r="F58" s="55">
        <f t="shared" si="26"/>
        <v>140775.46600028576</v>
      </c>
      <c r="G58" s="378">
        <f t="shared" si="29"/>
        <v>460452.62607103173</v>
      </c>
      <c r="H58" s="363">
        <f t="shared" si="30"/>
        <v>460452.62607103173</v>
      </c>
      <c r="I58" s="52">
        <f t="shared" si="0"/>
        <v>0</v>
      </c>
      <c r="J58" s="52"/>
      <c r="K58" s="129"/>
      <c r="L58" s="54">
        <f t="shared" si="2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 ht="12.5">
      <c r="B59" s="7" t="str">
        <f t="shared" si="7"/>
        <v/>
      </c>
      <c r="C59" s="50">
        <f>IF(D11="","-",+C58+1)</f>
        <v>2059</v>
      </c>
      <c r="D59" s="55">
        <f>IF(F58+SUM(E$17:E58)=D$10,F58,D$10-SUM(E$17:E58))</f>
        <v>140775.46600028576</v>
      </c>
      <c r="E59" s="377">
        <f>IF(+I14&lt;F58,I14,D59)</f>
        <v>140775.46600028576</v>
      </c>
      <c r="F59" s="55">
        <f t="shared" si="26"/>
        <v>0</v>
      </c>
      <c r="G59" s="378">
        <f t="shared" si="29"/>
        <v>149208.95545544574</v>
      </c>
      <c r="H59" s="363">
        <f t="shared" si="30"/>
        <v>149208.95545544574</v>
      </c>
      <c r="I59" s="52">
        <f t="shared" si="0"/>
        <v>0</v>
      </c>
      <c r="J59" s="52"/>
      <c r="K59" s="129"/>
      <c r="L59" s="54">
        <f t="shared" si="2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 ht="12.5">
      <c r="B60" s="7" t="str">
        <f t="shared" si="7"/>
        <v/>
      </c>
      <c r="C60" s="50">
        <f>IF(D11="","-",+C59+1)</f>
        <v>2060</v>
      </c>
      <c r="D60" s="55">
        <f>IF(F59+SUM(E$17:E59)=D$10,F59,D$10-SUM(E$17:E59))</f>
        <v>0</v>
      </c>
      <c r="E60" s="377">
        <f>IF(+I14&lt;F59,I14,D60)</f>
        <v>0</v>
      </c>
      <c r="F60" s="55">
        <f t="shared" si="26"/>
        <v>0</v>
      </c>
      <c r="G60" s="378">
        <f t="shared" si="29"/>
        <v>0</v>
      </c>
      <c r="H60" s="363">
        <f t="shared" si="30"/>
        <v>0</v>
      </c>
      <c r="I60" s="52">
        <f t="shared" si="0"/>
        <v>0</v>
      </c>
      <c r="J60" s="52"/>
      <c r="K60" s="129"/>
      <c r="L60" s="54">
        <f t="shared" si="2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 ht="12.5">
      <c r="B61" s="7" t="str">
        <f t="shared" si="7"/>
        <v/>
      </c>
      <c r="C61" s="50">
        <f>IF(D11="","-",+C60+1)</f>
        <v>2061</v>
      </c>
      <c r="D61" s="55">
        <f>IF(F60+SUM(E$17:E60)=D$10,F60,D$10-SUM(E$17:E60))</f>
        <v>0</v>
      </c>
      <c r="E61" s="377">
        <f>IF(+I14&lt;F60,I14,D61)</f>
        <v>0</v>
      </c>
      <c r="F61" s="55">
        <f t="shared" si="26"/>
        <v>0</v>
      </c>
      <c r="G61" s="379">
        <f t="shared" si="29"/>
        <v>0</v>
      </c>
      <c r="H61" s="363">
        <f t="shared" si="30"/>
        <v>0</v>
      </c>
      <c r="I61" s="52">
        <f t="shared" si="0"/>
        <v>0</v>
      </c>
      <c r="J61" s="52"/>
      <c r="K61" s="129"/>
      <c r="L61" s="54">
        <f t="shared" si="2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 ht="12.5">
      <c r="B62" s="7" t="str">
        <f t="shared" si="7"/>
        <v/>
      </c>
      <c r="C62" s="50">
        <f>IF(D11="","-",+C61+1)</f>
        <v>2062</v>
      </c>
      <c r="D62" s="55">
        <f>IF(F61+SUM(E$17:E61)=D$10,F61,D$10-SUM(E$17:E61))</f>
        <v>0</v>
      </c>
      <c r="E62" s="377">
        <f>IF(+I14&lt;F61,I14,D62)</f>
        <v>0</v>
      </c>
      <c r="F62" s="55">
        <f t="shared" si="26"/>
        <v>0</v>
      </c>
      <c r="G62" s="379">
        <f t="shared" si="29"/>
        <v>0</v>
      </c>
      <c r="H62" s="363">
        <f t="shared" si="30"/>
        <v>0</v>
      </c>
      <c r="I62" s="52">
        <f t="shared" si="0"/>
        <v>0</v>
      </c>
      <c r="J62" s="52"/>
      <c r="K62" s="129"/>
      <c r="L62" s="54">
        <f t="shared" si="2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 ht="12.5">
      <c r="B63" s="7" t="str">
        <f t="shared" si="7"/>
        <v/>
      </c>
      <c r="C63" s="50">
        <f>IF(D11="","-",+C62+1)</f>
        <v>2063</v>
      </c>
      <c r="D63" s="55">
        <f>IF(F62+SUM(E$17:E62)=D$10,F62,D$10-SUM(E$17:E62))</f>
        <v>0</v>
      </c>
      <c r="E63" s="377">
        <f>IF(+I14&lt;F62,I14,D63)</f>
        <v>0</v>
      </c>
      <c r="F63" s="55">
        <f t="shared" si="26"/>
        <v>0</v>
      </c>
      <c r="G63" s="379">
        <f t="shared" si="29"/>
        <v>0</v>
      </c>
      <c r="H63" s="363">
        <f t="shared" si="30"/>
        <v>0</v>
      </c>
      <c r="I63" s="52">
        <f t="shared" si="0"/>
        <v>0</v>
      </c>
      <c r="J63" s="52"/>
      <c r="K63" s="129"/>
      <c r="L63" s="54">
        <f t="shared" si="2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 ht="12.5">
      <c r="B64" s="7" t="str">
        <f t="shared" si="7"/>
        <v/>
      </c>
      <c r="C64" s="50">
        <f>IF(D11="","-",+C63+1)</f>
        <v>2064</v>
      </c>
      <c r="D64" s="55">
        <f>IF(F63+SUM(E$17:E63)=D$10,F63,D$10-SUM(E$17:E63))</f>
        <v>0</v>
      </c>
      <c r="E64" s="377">
        <f>IF(+I14&lt;F63,I14,D64)</f>
        <v>0</v>
      </c>
      <c r="F64" s="55">
        <f t="shared" si="26"/>
        <v>0</v>
      </c>
      <c r="G64" s="379">
        <f t="shared" si="29"/>
        <v>0</v>
      </c>
      <c r="H64" s="363">
        <f t="shared" si="30"/>
        <v>0</v>
      </c>
      <c r="I64" s="52">
        <f t="shared" si="0"/>
        <v>0</v>
      </c>
      <c r="J64" s="52"/>
      <c r="K64" s="129"/>
      <c r="L64" s="54">
        <f t="shared" si="2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 ht="12.5">
      <c r="B65" s="7" t="str">
        <f t="shared" si="7"/>
        <v/>
      </c>
      <c r="C65" s="50">
        <f>IF(D11="","-",+C64+1)</f>
        <v>2065</v>
      </c>
      <c r="D65" s="55">
        <f>IF(F64+SUM(E$17:E64)=D$10,F64,D$10-SUM(E$17:E64))</f>
        <v>0</v>
      </c>
      <c r="E65" s="377">
        <f>IF(+I14&lt;F64,I14,D65)</f>
        <v>0</v>
      </c>
      <c r="F65" s="55">
        <f t="shared" si="26"/>
        <v>0</v>
      </c>
      <c r="G65" s="379">
        <f t="shared" si="29"/>
        <v>0</v>
      </c>
      <c r="H65" s="363">
        <f t="shared" si="30"/>
        <v>0</v>
      </c>
      <c r="I65" s="52">
        <f t="shared" si="0"/>
        <v>0</v>
      </c>
      <c r="J65" s="52"/>
      <c r="K65" s="129"/>
      <c r="L65" s="54">
        <f t="shared" si="2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 ht="12.5">
      <c r="B66" s="7" t="str">
        <f t="shared" si="7"/>
        <v/>
      </c>
      <c r="C66" s="50">
        <f>IF(D11="","-",+C65+1)</f>
        <v>2066</v>
      </c>
      <c r="D66" s="55">
        <f>IF(F65+SUM(E$17:E65)=D$10,F65,D$10-SUM(E$17:E65))</f>
        <v>0</v>
      </c>
      <c r="E66" s="377">
        <f>IF(+I14&lt;F65,I14,D66)</f>
        <v>0</v>
      </c>
      <c r="F66" s="55">
        <f t="shared" si="26"/>
        <v>0</v>
      </c>
      <c r="G66" s="379">
        <f t="shared" si="29"/>
        <v>0</v>
      </c>
      <c r="H66" s="363">
        <f t="shared" si="30"/>
        <v>0</v>
      </c>
      <c r="I66" s="52">
        <f t="shared" si="0"/>
        <v>0</v>
      </c>
      <c r="J66" s="52"/>
      <c r="K66" s="129"/>
      <c r="L66" s="54">
        <f t="shared" si="2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 ht="12.5">
      <c r="B67" s="7" t="str">
        <f t="shared" si="7"/>
        <v/>
      </c>
      <c r="C67" s="50">
        <f>IF(D11="","-",+C66+1)</f>
        <v>2067</v>
      </c>
      <c r="D67" s="55">
        <f>IF(F66+SUM(E$17:E66)=D$10,F66,D$10-SUM(E$17:E66))</f>
        <v>0</v>
      </c>
      <c r="E67" s="377">
        <f>IF(+I14&lt;F66,I14,D67)</f>
        <v>0</v>
      </c>
      <c r="F67" s="55">
        <f t="shared" si="26"/>
        <v>0</v>
      </c>
      <c r="G67" s="379">
        <f t="shared" si="29"/>
        <v>0</v>
      </c>
      <c r="H67" s="363">
        <f t="shared" si="30"/>
        <v>0</v>
      </c>
      <c r="I67" s="52">
        <f t="shared" si="0"/>
        <v>0</v>
      </c>
      <c r="J67" s="52"/>
      <c r="K67" s="129"/>
      <c r="L67" s="54">
        <f t="shared" si="2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 ht="12.5">
      <c r="B68" s="7" t="str">
        <f t="shared" si="7"/>
        <v/>
      </c>
      <c r="C68" s="50">
        <f>IF(D11="","-",+C67+1)</f>
        <v>2068</v>
      </c>
      <c r="D68" s="55">
        <f>IF(F67+SUM(E$17:E67)=D$10,F67,D$10-SUM(E$17:E67))</f>
        <v>0</v>
      </c>
      <c r="E68" s="377">
        <f>IF(+I14&lt;F67,I14,D68)</f>
        <v>0</v>
      </c>
      <c r="F68" s="55">
        <f t="shared" si="26"/>
        <v>0</v>
      </c>
      <c r="G68" s="379">
        <f t="shared" si="29"/>
        <v>0</v>
      </c>
      <c r="H68" s="363">
        <f t="shared" si="30"/>
        <v>0</v>
      </c>
      <c r="I68" s="52">
        <f t="shared" si="0"/>
        <v>0</v>
      </c>
      <c r="J68" s="52"/>
      <c r="K68" s="129"/>
      <c r="L68" s="54">
        <f t="shared" si="2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 ht="12.5">
      <c r="B69" s="7" t="str">
        <f t="shared" si="7"/>
        <v/>
      </c>
      <c r="C69" s="50">
        <f>IF(D11="","-",+C68+1)</f>
        <v>2069</v>
      </c>
      <c r="D69" s="55">
        <f>IF(F68+SUM(E$17:E68)=D$10,F68,D$10-SUM(E$17:E68))</f>
        <v>0</v>
      </c>
      <c r="E69" s="377">
        <f>IF(+I14&lt;F68,I14,D69)</f>
        <v>0</v>
      </c>
      <c r="F69" s="55">
        <f t="shared" si="26"/>
        <v>0</v>
      </c>
      <c r="G69" s="379">
        <f t="shared" si="29"/>
        <v>0</v>
      </c>
      <c r="H69" s="363">
        <f t="shared" si="30"/>
        <v>0</v>
      </c>
      <c r="I69" s="52">
        <f t="shared" si="0"/>
        <v>0</v>
      </c>
      <c r="J69" s="52"/>
      <c r="K69" s="129"/>
      <c r="L69" s="54">
        <f t="shared" si="2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 ht="12.5">
      <c r="B70" s="7" t="str">
        <f t="shared" si="7"/>
        <v/>
      </c>
      <c r="C70" s="50">
        <f>IF(D11="","-",+C69+1)</f>
        <v>2070</v>
      </c>
      <c r="D70" s="55">
        <f>IF(F69+SUM(E$17:E69)=D$10,F69,D$10-SUM(E$17:E69))</f>
        <v>0</v>
      </c>
      <c r="E70" s="377">
        <f>IF(+I14&lt;F69,I14,D70)</f>
        <v>0</v>
      </c>
      <c r="F70" s="55">
        <f t="shared" si="26"/>
        <v>0</v>
      </c>
      <c r="G70" s="379">
        <f t="shared" si="29"/>
        <v>0</v>
      </c>
      <c r="H70" s="363">
        <f t="shared" si="30"/>
        <v>0</v>
      </c>
      <c r="I70" s="52">
        <f t="shared" si="0"/>
        <v>0</v>
      </c>
      <c r="J70" s="52"/>
      <c r="K70" s="129"/>
      <c r="L70" s="54">
        <f t="shared" si="2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 ht="12.5">
      <c r="B71" s="7" t="str">
        <f t="shared" si="7"/>
        <v/>
      </c>
      <c r="C71" s="50">
        <f>IF(D11="","-",+C70+1)</f>
        <v>2071</v>
      </c>
      <c r="D71" s="55">
        <f>IF(F70+SUM(E$17:E70)=D$10,F70,D$10-SUM(E$17:E70))</f>
        <v>0</v>
      </c>
      <c r="E71" s="377">
        <f>IF(+I14&lt;F70,I14,D71)</f>
        <v>0</v>
      </c>
      <c r="F71" s="55">
        <f t="shared" si="26"/>
        <v>0</v>
      </c>
      <c r="G71" s="379">
        <f t="shared" si="29"/>
        <v>0</v>
      </c>
      <c r="H71" s="363">
        <f t="shared" si="30"/>
        <v>0</v>
      </c>
      <c r="I71" s="52">
        <f t="shared" si="0"/>
        <v>0</v>
      </c>
      <c r="J71" s="52"/>
      <c r="K71" s="129"/>
      <c r="L71" s="54">
        <f t="shared" si="2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" thickBot="1">
      <c r="B72" s="7" t="str">
        <f t="shared" si="7"/>
        <v/>
      </c>
      <c r="C72" s="59">
        <f>IF(D11="","-",+C71+1)</f>
        <v>2072</v>
      </c>
      <c r="D72" s="60">
        <f>IF(F71+SUM(E$17:E71)=D$10,F71,D$10-SUM(E$17:E71))</f>
        <v>0</v>
      </c>
      <c r="E72" s="380">
        <f>IF(+I14&lt;F71,I14,D72)</f>
        <v>0</v>
      </c>
      <c r="F72" s="60">
        <f t="shared" si="26"/>
        <v>0</v>
      </c>
      <c r="G72" s="381">
        <f t="shared" si="29"/>
        <v>0</v>
      </c>
      <c r="H72" s="361">
        <f t="shared" si="30"/>
        <v>0</v>
      </c>
      <c r="I72" s="63">
        <f t="shared" si="0"/>
        <v>0</v>
      </c>
      <c r="J72" s="52"/>
      <c r="K72" s="130"/>
      <c r="L72" s="64">
        <f t="shared" si="2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 ht="12.5">
      <c r="C73" s="12" t="s">
        <v>78</v>
      </c>
      <c r="D73" s="292"/>
      <c r="E73" s="292">
        <f>SUM(E17:E72)</f>
        <v>17159057.350000001</v>
      </c>
      <c r="F73" s="292"/>
      <c r="G73" s="292">
        <f>SUM(G17:G72)</f>
        <v>60139977.112148538</v>
      </c>
      <c r="H73" s="292">
        <f>SUM(H17:H72)</f>
        <v>60139977.112148538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2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2:16" ht="13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64 of 77</v>
      </c>
    </row>
    <row r="84" spans="1:16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</row>
    <row r="86" spans="1:16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2128591.689881511</v>
      </c>
      <c r="N87" s="386">
        <f>IF(J92&lt;D11,0,VLOOKUP(J92,C17:O72,11))</f>
        <v>2128591.689881511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2174114.4366621263</v>
      </c>
      <c r="N88" s="389">
        <f>IF(J92&lt;D11,0,VLOOKUP(J92,C99:P154,7))</f>
        <v>2174114.4366621263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Hallsville - Marshall New 69 kV Circuit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45522.7467806153</v>
      </c>
      <c r="N89" s="391">
        <f>+N88-N87</f>
        <v>45522.7467806153</v>
      </c>
      <c r="O89" s="392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</row>
    <row r="91" spans="1:16" ht="13.5" thickBot="1">
      <c r="C91" s="75" t="s">
        <v>85</v>
      </c>
      <c r="D91" s="91" t="str">
        <f>+D9</f>
        <v>TP2013167</v>
      </c>
      <c r="E91" s="76"/>
      <c r="F91" s="76"/>
      <c r="G91" s="76"/>
      <c r="H91" s="76"/>
      <c r="I91" s="76"/>
      <c r="J91" s="76"/>
    </row>
    <row r="92" spans="1:16" ht="13">
      <c r="C92" s="34" t="s">
        <v>51</v>
      </c>
      <c r="D92" s="393">
        <v>17159057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</row>
    <row r="93" spans="1:16" ht="12.5">
      <c r="C93" s="34" t="s">
        <v>54</v>
      </c>
      <c r="D93" s="88">
        <f>IF(D11=I10,"",D11)</f>
        <v>2017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3">
        <f>IF(D11=I10,"",D12)</f>
        <v>4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389978.56818181818</v>
      </c>
      <c r="K96" s="292"/>
      <c r="L96" s="292"/>
      <c r="M96" s="292"/>
      <c r="N96" s="292"/>
      <c r="O96" s="292"/>
      <c r="P96" s="1"/>
    </row>
    <row r="97" spans="1:16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4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</row>
    <row r="99" spans="1:16" ht="12.5">
      <c r="C99" s="50">
        <f>IF(D93= "","-",D93)</f>
        <v>2017</v>
      </c>
      <c r="D99" s="145">
        <v>0</v>
      </c>
      <c r="E99" s="445">
        <v>203503.39285714287</v>
      </c>
      <c r="F99" s="147">
        <v>16890781.607142858</v>
      </c>
      <c r="G99" s="446">
        <v>8445390.8035714291</v>
      </c>
      <c r="H99" s="447">
        <v>1229377.3244778609</v>
      </c>
      <c r="I99" s="448">
        <v>1229377.3244778609</v>
      </c>
      <c r="J99" s="54">
        <f t="shared" ref="J99:J130" si="31">+I99-H99</f>
        <v>0</v>
      </c>
      <c r="K99" s="54"/>
      <c r="L99" s="112">
        <f>+H99</f>
        <v>1229377.3244778609</v>
      </c>
      <c r="M99" s="53">
        <f t="shared" ref="M99:M130" si="32">IF(L99&lt;&gt;0,+H99-L99,0)</f>
        <v>0</v>
      </c>
      <c r="N99" s="112">
        <f>+I99</f>
        <v>1229377.3244778609</v>
      </c>
      <c r="O99" s="53">
        <f t="shared" ref="O99:O130" si="33">IF(N99&lt;&gt;0,+I99-N99,0)</f>
        <v>0</v>
      </c>
      <c r="P99" s="53">
        <f t="shared" ref="P99:P130" si="34">+O99-M99</f>
        <v>0</v>
      </c>
    </row>
    <row r="100" spans="1:16" ht="12.5">
      <c r="B100" s="7" t="str">
        <f>IF(D100=F99,"","IU")</f>
        <v>IU</v>
      </c>
      <c r="C100" s="50">
        <f>IF(D93="","-",+C99+1)</f>
        <v>2018</v>
      </c>
      <c r="D100" s="428">
        <v>16955553.607142858</v>
      </c>
      <c r="E100" s="429">
        <v>408548.97619047621</v>
      </c>
      <c r="F100" s="430">
        <v>16547004.630952382</v>
      </c>
      <c r="G100" s="430">
        <v>16751279.119047619</v>
      </c>
      <c r="H100" s="432">
        <v>2177560.8695091857</v>
      </c>
      <c r="I100" s="433">
        <v>2177560.8695091857</v>
      </c>
      <c r="J100" s="54">
        <f t="shared" si="31"/>
        <v>0</v>
      </c>
      <c r="K100" s="54"/>
      <c r="L100" s="449">
        <f>+H100</f>
        <v>2177560.8695091857</v>
      </c>
      <c r="M100" s="54">
        <f t="shared" si="32"/>
        <v>0</v>
      </c>
      <c r="N100" s="449">
        <f>+I100</f>
        <v>2177560.8695091857</v>
      </c>
      <c r="O100" s="54">
        <f t="shared" si="33"/>
        <v>0</v>
      </c>
      <c r="P100" s="54">
        <f t="shared" si="34"/>
        <v>0</v>
      </c>
    </row>
    <row r="101" spans="1:16" ht="12.5">
      <c r="B101" s="7" t="str">
        <f t="shared" ref="B101:B154" si="35">IF(D101=F100,"","IU")</f>
        <v/>
      </c>
      <c r="C101" s="50">
        <f>IF(D93="","-",+C100+1)</f>
        <v>2019</v>
      </c>
      <c r="D101" s="428">
        <v>16547004.630952382</v>
      </c>
      <c r="E101" s="429">
        <v>399047.83720930235</v>
      </c>
      <c r="F101" s="430">
        <v>16147956.79374308</v>
      </c>
      <c r="G101" s="430">
        <v>16347480.712347731</v>
      </c>
      <c r="H101" s="432">
        <v>2148891.1072448152</v>
      </c>
      <c r="I101" s="433">
        <v>2148891.1072448152</v>
      </c>
      <c r="J101" s="54">
        <f t="shared" si="31"/>
        <v>0</v>
      </c>
      <c r="K101" s="54"/>
      <c r="L101" s="449">
        <f>+H101</f>
        <v>2148891.1072448152</v>
      </c>
      <c r="M101" s="54">
        <f t="shared" ref="M101:M102" si="36">IF(L101&lt;&gt;0,+H101-L101,0)</f>
        <v>0</v>
      </c>
      <c r="N101" s="449">
        <f>+I101</f>
        <v>2148891.1072448152</v>
      </c>
      <c r="O101" s="54">
        <f t="shared" si="33"/>
        <v>0</v>
      </c>
      <c r="P101" s="54">
        <f t="shared" si="34"/>
        <v>0</v>
      </c>
    </row>
    <row r="102" spans="1:16" ht="12.5">
      <c r="B102" s="7" t="str">
        <f t="shared" si="35"/>
        <v/>
      </c>
      <c r="C102" s="50">
        <f>IF(D93="","-",+C101+1)</f>
        <v>2020</v>
      </c>
      <c r="D102" s="428">
        <v>16147956.79374308</v>
      </c>
      <c r="E102" s="429">
        <v>408548.97619047621</v>
      </c>
      <c r="F102" s="430">
        <v>15739407.817552604</v>
      </c>
      <c r="G102" s="430">
        <v>15943682.305647843</v>
      </c>
      <c r="H102" s="432">
        <v>2123671.9859832102</v>
      </c>
      <c r="I102" s="433">
        <v>2123671.9859832102</v>
      </c>
      <c r="J102" s="54">
        <f t="shared" si="31"/>
        <v>0</v>
      </c>
      <c r="K102" s="54"/>
      <c r="L102" s="449">
        <f>+H102</f>
        <v>2123671.9859832102</v>
      </c>
      <c r="M102" s="54">
        <f t="shared" si="36"/>
        <v>0</v>
      </c>
      <c r="N102" s="449">
        <f>+I102</f>
        <v>2123671.9859832102</v>
      </c>
      <c r="O102" s="54">
        <f t="shared" si="33"/>
        <v>0</v>
      </c>
      <c r="P102" s="54">
        <f t="shared" si="34"/>
        <v>0</v>
      </c>
    </row>
    <row r="103" spans="1:16" ht="12.5">
      <c r="B103" s="7" t="str">
        <f t="shared" si="35"/>
        <v/>
      </c>
      <c r="C103" s="50">
        <f>IF(D93="","-",+C102+1)</f>
        <v>2021</v>
      </c>
      <c r="D103" s="428">
        <v>15739407.817552604</v>
      </c>
      <c r="E103" s="429">
        <v>418513.58536585368</v>
      </c>
      <c r="F103" s="430">
        <v>15320894.23218675</v>
      </c>
      <c r="G103" s="430">
        <v>15530151.024869677</v>
      </c>
      <c r="H103" s="432">
        <v>2181406.6643911372</v>
      </c>
      <c r="I103" s="433">
        <v>2181406.6643911372</v>
      </c>
      <c r="J103" s="54">
        <f t="shared" si="31"/>
        <v>0</v>
      </c>
      <c r="K103" s="54"/>
      <c r="L103" s="449">
        <f>+H103</f>
        <v>2181406.6643911372</v>
      </c>
      <c r="M103" s="54">
        <f t="shared" ref="M103" si="37">IF(L103&lt;&gt;0,+H103-L103,0)</f>
        <v>0</v>
      </c>
      <c r="N103" s="449">
        <f>+I103</f>
        <v>2181406.6643911372</v>
      </c>
      <c r="O103" s="54">
        <f t="shared" ref="O103" si="38">IF(N103&lt;&gt;0,+I103-N103,0)</f>
        <v>0</v>
      </c>
      <c r="P103" s="54">
        <f t="shared" ref="P103" si="39">+O103-M103</f>
        <v>0</v>
      </c>
    </row>
    <row r="104" spans="1:16" ht="13">
      <c r="B104" s="7" t="str">
        <f t="shared" si="35"/>
        <v/>
      </c>
      <c r="C104" s="459">
        <f>IF(D93="","-",+C103+1)</f>
        <v>2022</v>
      </c>
      <c r="D104" s="12">
        <v>15320894.23218675</v>
      </c>
      <c r="E104" s="377">
        <v>408548.97619047621</v>
      </c>
      <c r="F104" s="55">
        <v>14912345.255996274</v>
      </c>
      <c r="G104" s="55">
        <v>15116619.744091511</v>
      </c>
      <c r="H104" s="379">
        <v>2184114.5254237889</v>
      </c>
      <c r="I104" s="398">
        <v>2184114.5254237889</v>
      </c>
      <c r="J104" s="54">
        <f t="shared" si="31"/>
        <v>0</v>
      </c>
      <c r="K104" s="54"/>
      <c r="L104" s="129"/>
      <c r="M104" s="54">
        <f t="shared" si="32"/>
        <v>0</v>
      </c>
      <c r="N104" s="129"/>
      <c r="O104" s="54">
        <f t="shared" si="33"/>
        <v>0</v>
      </c>
      <c r="P104" s="54">
        <f t="shared" si="34"/>
        <v>0</v>
      </c>
    </row>
    <row r="105" spans="1:16" ht="12.5">
      <c r="B105" s="7" t="str">
        <f t="shared" si="35"/>
        <v/>
      </c>
      <c r="C105" s="50">
        <f>IF(D93="","-",+C104+1)</f>
        <v>2023</v>
      </c>
      <c r="D105" s="12">
        <f>IF(F104+SUM(E$99:E104)=D$92,F104,D$92-SUM(E$99:E104))</f>
        <v>14912345.255996274</v>
      </c>
      <c r="E105" s="377">
        <f>IF(+J96&lt;F104,J96,D105)</f>
        <v>389978.56818181818</v>
      </c>
      <c r="F105" s="55">
        <f t="shared" ref="F105:F130" si="40">+D105-E105</f>
        <v>14522366.687814455</v>
      </c>
      <c r="G105" s="55">
        <f t="shared" ref="G105:G130" si="41">+(F105+D105)/2</f>
        <v>14717355.971905366</v>
      </c>
      <c r="H105" s="379">
        <f t="shared" ref="H105:H154" si="42">+J$94*G105+E105</f>
        <v>2222677.040398031</v>
      </c>
      <c r="I105" s="398">
        <f t="shared" ref="I105:I154" si="43">+J$95*G105+E105</f>
        <v>2222677.040398031</v>
      </c>
      <c r="J105" s="54">
        <f t="shared" si="31"/>
        <v>0</v>
      </c>
      <c r="K105" s="54"/>
      <c r="L105" s="129"/>
      <c r="M105" s="54">
        <f t="shared" si="32"/>
        <v>0</v>
      </c>
      <c r="N105" s="129"/>
      <c r="O105" s="54">
        <f t="shared" si="33"/>
        <v>0</v>
      </c>
      <c r="P105" s="54">
        <f t="shared" si="34"/>
        <v>0</v>
      </c>
    </row>
    <row r="106" spans="1:16" ht="12.5">
      <c r="B106" s="7" t="str">
        <f t="shared" si="35"/>
        <v/>
      </c>
      <c r="C106" s="50">
        <f>IF(D93="","-",+C105+1)</f>
        <v>2024</v>
      </c>
      <c r="D106" s="12">
        <f>IF(F105+SUM(E$99:E105)=D$92,F105,D$92-SUM(E$99:E105))</f>
        <v>14522366.687814455</v>
      </c>
      <c r="E106" s="377">
        <f>IF(+J96&lt;F105,J96,D106)</f>
        <v>389978.56818181818</v>
      </c>
      <c r="F106" s="55">
        <f t="shared" si="40"/>
        <v>14132388.119632637</v>
      </c>
      <c r="G106" s="55">
        <f t="shared" si="41"/>
        <v>14327377.403723545</v>
      </c>
      <c r="H106" s="379">
        <f t="shared" si="42"/>
        <v>2174114.4366621263</v>
      </c>
      <c r="I106" s="398">
        <f t="shared" si="43"/>
        <v>2174114.4366621263</v>
      </c>
      <c r="J106" s="54">
        <f t="shared" si="31"/>
        <v>0</v>
      </c>
      <c r="K106" s="54"/>
      <c r="L106" s="129"/>
      <c r="M106" s="54">
        <f t="shared" si="32"/>
        <v>0</v>
      </c>
      <c r="N106" s="129"/>
      <c r="O106" s="54">
        <f t="shared" si="33"/>
        <v>0</v>
      </c>
      <c r="P106" s="54">
        <f t="shared" si="34"/>
        <v>0</v>
      </c>
    </row>
    <row r="107" spans="1:16" ht="12.5">
      <c r="B107" s="7" t="str">
        <f t="shared" si="35"/>
        <v/>
      </c>
      <c r="C107" s="50">
        <f>IF(D93="","-",+C106+1)</f>
        <v>2025</v>
      </c>
      <c r="D107" s="12">
        <f>IF(F106+SUM(E$99:E106)=D$92,F106,D$92-SUM(E$99:E106))</f>
        <v>14132388.119632637</v>
      </c>
      <c r="E107" s="377">
        <f>IF(+J96&lt;F106,J96,D107)</f>
        <v>389978.56818181818</v>
      </c>
      <c r="F107" s="55">
        <f t="shared" si="40"/>
        <v>13742409.551450819</v>
      </c>
      <c r="G107" s="55">
        <f t="shared" si="41"/>
        <v>13937398.835541729</v>
      </c>
      <c r="H107" s="379">
        <f t="shared" si="42"/>
        <v>2125551.8329262221</v>
      </c>
      <c r="I107" s="398">
        <f t="shared" si="43"/>
        <v>2125551.8329262221</v>
      </c>
      <c r="J107" s="54">
        <f t="shared" si="31"/>
        <v>0</v>
      </c>
      <c r="K107" s="54"/>
      <c r="L107" s="129"/>
      <c r="M107" s="54">
        <f t="shared" si="32"/>
        <v>0</v>
      </c>
      <c r="N107" s="129"/>
      <c r="O107" s="54">
        <f t="shared" si="33"/>
        <v>0</v>
      </c>
      <c r="P107" s="54">
        <f t="shared" si="34"/>
        <v>0</v>
      </c>
    </row>
    <row r="108" spans="1:16" ht="12.5">
      <c r="B108" s="7" t="str">
        <f t="shared" si="35"/>
        <v/>
      </c>
      <c r="C108" s="50">
        <f>IF(D93="","-",+C107+1)</f>
        <v>2026</v>
      </c>
      <c r="D108" s="12">
        <f>IF(F107+SUM(E$99:E107)=D$92,F107,D$92-SUM(E$99:E107))</f>
        <v>13742409.551450819</v>
      </c>
      <c r="E108" s="377">
        <f>IF(+J96&lt;F107,J96,D108)</f>
        <v>389978.56818181818</v>
      </c>
      <c r="F108" s="55">
        <f t="shared" si="40"/>
        <v>13352430.983269</v>
      </c>
      <c r="G108" s="55">
        <f t="shared" si="41"/>
        <v>13547420.267359909</v>
      </c>
      <c r="H108" s="379">
        <f t="shared" si="42"/>
        <v>2076989.2291903177</v>
      </c>
      <c r="I108" s="398">
        <f t="shared" si="43"/>
        <v>2076989.2291903177</v>
      </c>
      <c r="J108" s="54">
        <f t="shared" si="31"/>
        <v>0</v>
      </c>
      <c r="K108" s="54"/>
      <c r="L108" s="129"/>
      <c r="M108" s="54">
        <f t="shared" si="32"/>
        <v>0</v>
      </c>
      <c r="N108" s="129"/>
      <c r="O108" s="54">
        <f t="shared" si="33"/>
        <v>0</v>
      </c>
      <c r="P108" s="54">
        <f t="shared" si="34"/>
        <v>0</v>
      </c>
    </row>
    <row r="109" spans="1:16" ht="12.5">
      <c r="B109" s="7" t="str">
        <f t="shared" si="35"/>
        <v/>
      </c>
      <c r="C109" s="50">
        <f>IF(D93="","-",+C108+1)</f>
        <v>2027</v>
      </c>
      <c r="D109" s="12">
        <f>IF(F108+SUM(E$99:E108)=D$92,F108,D$92-SUM(E$99:E108))</f>
        <v>13352430.983269</v>
      </c>
      <c r="E109" s="377">
        <f>IF(+J96&lt;F108,J96,D109)</f>
        <v>389978.56818181818</v>
      </c>
      <c r="F109" s="55">
        <f t="shared" si="40"/>
        <v>12962452.415087182</v>
      </c>
      <c r="G109" s="55">
        <f t="shared" si="41"/>
        <v>13157441.699178092</v>
      </c>
      <c r="H109" s="379">
        <f t="shared" si="42"/>
        <v>2028426.6254544137</v>
      </c>
      <c r="I109" s="398">
        <f t="shared" si="43"/>
        <v>2028426.6254544137</v>
      </c>
      <c r="J109" s="54">
        <f t="shared" si="31"/>
        <v>0</v>
      </c>
      <c r="K109" s="54"/>
      <c r="L109" s="129"/>
      <c r="M109" s="54">
        <f t="shared" si="32"/>
        <v>0</v>
      </c>
      <c r="N109" s="129"/>
      <c r="O109" s="54">
        <f t="shared" si="33"/>
        <v>0</v>
      </c>
      <c r="P109" s="54">
        <f t="shared" si="34"/>
        <v>0</v>
      </c>
    </row>
    <row r="110" spans="1:16" ht="12.5">
      <c r="B110" s="7" t="str">
        <f t="shared" si="35"/>
        <v/>
      </c>
      <c r="C110" s="50">
        <f>IF(D93="","-",+C109+1)</f>
        <v>2028</v>
      </c>
      <c r="D110" s="12">
        <f>IF(F109+SUM(E$99:E109)=D$92,F109,D$92-SUM(E$99:E109))</f>
        <v>12962452.415087182</v>
      </c>
      <c r="E110" s="377">
        <f>IF(+J96&lt;F109,J96,D110)</f>
        <v>389978.56818181818</v>
      </c>
      <c r="F110" s="55">
        <f t="shared" si="40"/>
        <v>12572473.846905364</v>
      </c>
      <c r="G110" s="55">
        <f t="shared" si="41"/>
        <v>12767463.130996272</v>
      </c>
      <c r="H110" s="379">
        <f t="shared" si="42"/>
        <v>1979864.0217185093</v>
      </c>
      <c r="I110" s="398">
        <f t="shared" si="43"/>
        <v>1979864.0217185093</v>
      </c>
      <c r="J110" s="54">
        <f t="shared" si="31"/>
        <v>0</v>
      </c>
      <c r="K110" s="54"/>
      <c r="L110" s="129"/>
      <c r="M110" s="54">
        <f t="shared" si="32"/>
        <v>0</v>
      </c>
      <c r="N110" s="129"/>
      <c r="O110" s="54">
        <f t="shared" si="33"/>
        <v>0</v>
      </c>
      <c r="P110" s="54">
        <f t="shared" si="34"/>
        <v>0</v>
      </c>
    </row>
    <row r="111" spans="1:16" ht="12.5">
      <c r="B111" s="7" t="str">
        <f t="shared" si="35"/>
        <v/>
      </c>
      <c r="C111" s="50">
        <f>IF(D93="","-",+C110+1)</f>
        <v>2029</v>
      </c>
      <c r="D111" s="12">
        <f>IF(F110+SUM(E$99:E110)=D$92,F110,D$92-SUM(E$99:E110))</f>
        <v>12572473.846905364</v>
      </c>
      <c r="E111" s="377">
        <f>IF(+J96&lt;F110,J96,D111)</f>
        <v>389978.56818181818</v>
      </c>
      <c r="F111" s="55">
        <f t="shared" si="40"/>
        <v>12182495.278723545</v>
      </c>
      <c r="G111" s="55">
        <f t="shared" si="41"/>
        <v>12377484.562814455</v>
      </c>
      <c r="H111" s="379">
        <f t="shared" si="42"/>
        <v>1931301.4179826051</v>
      </c>
      <c r="I111" s="398">
        <f t="shared" si="43"/>
        <v>1931301.4179826051</v>
      </c>
      <c r="J111" s="54">
        <f t="shared" si="31"/>
        <v>0</v>
      </c>
      <c r="K111" s="54"/>
      <c r="L111" s="129"/>
      <c r="M111" s="54">
        <f t="shared" si="32"/>
        <v>0</v>
      </c>
      <c r="N111" s="129"/>
      <c r="O111" s="54">
        <f t="shared" si="33"/>
        <v>0</v>
      </c>
      <c r="P111" s="54">
        <f t="shared" si="34"/>
        <v>0</v>
      </c>
    </row>
    <row r="112" spans="1:16" ht="12.5">
      <c r="B112" s="7" t="str">
        <f t="shared" si="35"/>
        <v/>
      </c>
      <c r="C112" s="50">
        <f>IF(D93="","-",+C111+1)</f>
        <v>2030</v>
      </c>
      <c r="D112" s="12">
        <f>IF(F111+SUM(E$99:E111)=D$92,F111,D$92-SUM(E$99:E111))</f>
        <v>12182495.278723545</v>
      </c>
      <c r="E112" s="377">
        <f>IF(+J96&lt;F111,J96,D112)</f>
        <v>389978.56818181818</v>
      </c>
      <c r="F112" s="55">
        <f t="shared" si="40"/>
        <v>11792516.710541727</v>
      </c>
      <c r="G112" s="55">
        <f t="shared" si="41"/>
        <v>11987505.994632635</v>
      </c>
      <c r="H112" s="379">
        <f t="shared" si="42"/>
        <v>1882738.8142467006</v>
      </c>
      <c r="I112" s="398">
        <f t="shared" si="43"/>
        <v>1882738.8142467006</v>
      </c>
      <c r="J112" s="54">
        <f t="shared" si="31"/>
        <v>0</v>
      </c>
      <c r="K112" s="54"/>
      <c r="L112" s="129"/>
      <c r="M112" s="54">
        <f t="shared" si="32"/>
        <v>0</v>
      </c>
      <c r="N112" s="129"/>
      <c r="O112" s="54">
        <f t="shared" si="33"/>
        <v>0</v>
      </c>
      <c r="P112" s="54">
        <f t="shared" si="34"/>
        <v>0</v>
      </c>
    </row>
    <row r="113" spans="2:16" ht="12.5">
      <c r="B113" s="7" t="str">
        <f t="shared" si="35"/>
        <v/>
      </c>
      <c r="C113" s="50">
        <f>IF(D93="","-",+C112+1)</f>
        <v>2031</v>
      </c>
      <c r="D113" s="12">
        <f>IF(F112+SUM(E$99:E112)=D$92,F112,D$92-SUM(E$99:E112))</f>
        <v>11792516.710541727</v>
      </c>
      <c r="E113" s="377">
        <f>IF(+J96&lt;F112,J96,D113)</f>
        <v>389978.56818181818</v>
      </c>
      <c r="F113" s="55">
        <f t="shared" si="40"/>
        <v>11402538.142359909</v>
      </c>
      <c r="G113" s="55">
        <f t="shared" si="41"/>
        <v>11597527.426450819</v>
      </c>
      <c r="H113" s="379">
        <f t="shared" si="42"/>
        <v>1834176.2105107966</v>
      </c>
      <c r="I113" s="398">
        <f t="shared" si="43"/>
        <v>1834176.2105107966</v>
      </c>
      <c r="J113" s="54">
        <f t="shared" si="31"/>
        <v>0</v>
      </c>
      <c r="K113" s="54"/>
      <c r="L113" s="129"/>
      <c r="M113" s="54">
        <f t="shared" si="32"/>
        <v>0</v>
      </c>
      <c r="N113" s="129"/>
      <c r="O113" s="54">
        <f t="shared" si="33"/>
        <v>0</v>
      </c>
      <c r="P113" s="54">
        <f t="shared" si="34"/>
        <v>0</v>
      </c>
    </row>
    <row r="114" spans="2:16" ht="12.5">
      <c r="B114" s="7" t="str">
        <f t="shared" si="35"/>
        <v/>
      </c>
      <c r="C114" s="50">
        <f>IF(D93="","-",+C113+1)</f>
        <v>2032</v>
      </c>
      <c r="D114" s="12">
        <f>IF(F113+SUM(E$99:E113)=D$92,F113,D$92-SUM(E$99:E113))</f>
        <v>11402538.142359909</v>
      </c>
      <c r="E114" s="377">
        <f>IF(+J96&lt;F113,J96,D114)</f>
        <v>389978.56818181818</v>
      </c>
      <c r="F114" s="55">
        <f t="shared" si="40"/>
        <v>11012559.57417809</v>
      </c>
      <c r="G114" s="55">
        <f t="shared" si="41"/>
        <v>11207548.858268999</v>
      </c>
      <c r="H114" s="379">
        <f t="shared" si="42"/>
        <v>1785613.606774892</v>
      </c>
      <c r="I114" s="398">
        <f t="shared" si="43"/>
        <v>1785613.606774892</v>
      </c>
      <c r="J114" s="54">
        <f t="shared" si="31"/>
        <v>0</v>
      </c>
      <c r="K114" s="54"/>
      <c r="L114" s="129"/>
      <c r="M114" s="54">
        <f t="shared" si="32"/>
        <v>0</v>
      </c>
      <c r="N114" s="129"/>
      <c r="O114" s="54">
        <f t="shared" si="33"/>
        <v>0</v>
      </c>
      <c r="P114" s="54">
        <f t="shared" si="34"/>
        <v>0</v>
      </c>
    </row>
    <row r="115" spans="2:16" ht="12.5">
      <c r="B115" s="7" t="str">
        <f t="shared" si="35"/>
        <v/>
      </c>
      <c r="C115" s="50">
        <f>IF(D93="","-",+C114+1)</f>
        <v>2033</v>
      </c>
      <c r="D115" s="12">
        <f>IF(F114+SUM(E$99:E114)=D$92,F114,D$92-SUM(E$99:E114))</f>
        <v>11012559.57417809</v>
      </c>
      <c r="E115" s="377">
        <f>IF(+J96&lt;F114,J96,D115)</f>
        <v>389978.56818181818</v>
      </c>
      <c r="F115" s="55">
        <f t="shared" si="40"/>
        <v>10622581.005996272</v>
      </c>
      <c r="G115" s="55">
        <f t="shared" si="41"/>
        <v>10817570.290087182</v>
      </c>
      <c r="H115" s="379">
        <f t="shared" si="42"/>
        <v>1737051.003038988</v>
      </c>
      <c r="I115" s="398">
        <f t="shared" si="43"/>
        <v>1737051.003038988</v>
      </c>
      <c r="J115" s="54">
        <f t="shared" si="31"/>
        <v>0</v>
      </c>
      <c r="K115" s="54"/>
      <c r="L115" s="129"/>
      <c r="M115" s="54">
        <f t="shared" si="32"/>
        <v>0</v>
      </c>
      <c r="N115" s="129"/>
      <c r="O115" s="54">
        <f t="shared" si="33"/>
        <v>0</v>
      </c>
      <c r="P115" s="54">
        <f t="shared" si="34"/>
        <v>0</v>
      </c>
    </row>
    <row r="116" spans="2:16" ht="12.5">
      <c r="B116" s="7" t="str">
        <f t="shared" si="35"/>
        <v/>
      </c>
      <c r="C116" s="50">
        <f>IF(D93="","-",+C115+1)</f>
        <v>2034</v>
      </c>
      <c r="D116" s="12">
        <f>IF(F115+SUM(E$99:E115)=D$92,F115,D$92-SUM(E$99:E115))</f>
        <v>10622581.005996272</v>
      </c>
      <c r="E116" s="377">
        <f>IF(+J96&lt;F115,J96,D116)</f>
        <v>389978.56818181818</v>
      </c>
      <c r="F116" s="55">
        <f t="shared" si="40"/>
        <v>10232602.437814454</v>
      </c>
      <c r="G116" s="55">
        <f t="shared" si="41"/>
        <v>10427591.721905362</v>
      </c>
      <c r="H116" s="379">
        <f t="shared" si="42"/>
        <v>1688488.3993030835</v>
      </c>
      <c r="I116" s="398">
        <f t="shared" si="43"/>
        <v>1688488.3993030835</v>
      </c>
      <c r="J116" s="54">
        <f t="shared" si="31"/>
        <v>0</v>
      </c>
      <c r="K116" s="54"/>
      <c r="L116" s="129"/>
      <c r="M116" s="54">
        <f t="shared" si="32"/>
        <v>0</v>
      </c>
      <c r="N116" s="129"/>
      <c r="O116" s="54">
        <f t="shared" si="33"/>
        <v>0</v>
      </c>
      <c r="P116" s="54">
        <f t="shared" si="34"/>
        <v>0</v>
      </c>
    </row>
    <row r="117" spans="2:16" ht="12.5">
      <c r="B117" s="7" t="str">
        <f t="shared" si="35"/>
        <v/>
      </c>
      <c r="C117" s="50">
        <f>IF(D93="","-",+C116+1)</f>
        <v>2035</v>
      </c>
      <c r="D117" s="12">
        <f>IF(F116+SUM(E$99:E116)=D$92,F116,D$92-SUM(E$99:E116))</f>
        <v>10232602.437814454</v>
      </c>
      <c r="E117" s="377">
        <f>IF(+J96&lt;F116,J96,D117)</f>
        <v>389978.56818181818</v>
      </c>
      <c r="F117" s="55">
        <f t="shared" si="40"/>
        <v>9842623.8696326353</v>
      </c>
      <c r="G117" s="55">
        <f t="shared" si="41"/>
        <v>10037613.153723545</v>
      </c>
      <c r="H117" s="379">
        <f t="shared" si="42"/>
        <v>1639925.7955671796</v>
      </c>
      <c r="I117" s="398">
        <f t="shared" si="43"/>
        <v>1639925.7955671796</v>
      </c>
      <c r="J117" s="54">
        <f t="shared" si="31"/>
        <v>0</v>
      </c>
      <c r="K117" s="54"/>
      <c r="L117" s="129"/>
      <c r="M117" s="54">
        <f t="shared" si="32"/>
        <v>0</v>
      </c>
      <c r="N117" s="129"/>
      <c r="O117" s="54">
        <f t="shared" si="33"/>
        <v>0</v>
      </c>
      <c r="P117" s="54">
        <f t="shared" si="34"/>
        <v>0</v>
      </c>
    </row>
    <row r="118" spans="2:16" ht="12.5">
      <c r="B118" s="7" t="str">
        <f t="shared" si="35"/>
        <v/>
      </c>
      <c r="C118" s="50">
        <f>IF(D93="","-",+C117+1)</f>
        <v>2036</v>
      </c>
      <c r="D118" s="12">
        <f>IF(F117+SUM(E$99:E117)=D$92,F117,D$92-SUM(E$99:E117))</f>
        <v>9842623.8696326353</v>
      </c>
      <c r="E118" s="377">
        <f>IF(+J96&lt;F117,J96,D118)</f>
        <v>389978.56818181818</v>
      </c>
      <c r="F118" s="55">
        <f t="shared" si="40"/>
        <v>9452645.3014508169</v>
      </c>
      <c r="G118" s="55">
        <f t="shared" si="41"/>
        <v>9647634.5855417252</v>
      </c>
      <c r="H118" s="379">
        <f t="shared" si="42"/>
        <v>1591363.1918312749</v>
      </c>
      <c r="I118" s="398">
        <f t="shared" si="43"/>
        <v>1591363.1918312749</v>
      </c>
      <c r="J118" s="54">
        <f t="shared" si="31"/>
        <v>0</v>
      </c>
      <c r="K118" s="54"/>
      <c r="L118" s="129"/>
      <c r="M118" s="54">
        <f t="shared" si="32"/>
        <v>0</v>
      </c>
      <c r="N118" s="129"/>
      <c r="O118" s="54">
        <f t="shared" si="33"/>
        <v>0</v>
      </c>
      <c r="P118" s="54">
        <f t="shared" si="34"/>
        <v>0</v>
      </c>
    </row>
    <row r="119" spans="2:16" ht="12.5">
      <c r="B119" s="7" t="str">
        <f t="shared" si="35"/>
        <v/>
      </c>
      <c r="C119" s="50">
        <f>IF(D93="","-",+C118+1)</f>
        <v>2037</v>
      </c>
      <c r="D119" s="12">
        <f>IF(F118+SUM(E$99:E118)=D$92,F118,D$92-SUM(E$99:E118))</f>
        <v>9452645.3014508169</v>
      </c>
      <c r="E119" s="377">
        <f>IF(+J96&lt;F118,J96,D119)</f>
        <v>389978.56818181818</v>
      </c>
      <c r="F119" s="55">
        <f t="shared" si="40"/>
        <v>9062666.7332689986</v>
      </c>
      <c r="G119" s="55">
        <f t="shared" si="41"/>
        <v>9257656.0173599087</v>
      </c>
      <c r="H119" s="379">
        <f t="shared" si="42"/>
        <v>1542800.5880953709</v>
      </c>
      <c r="I119" s="398">
        <f t="shared" si="43"/>
        <v>1542800.5880953709</v>
      </c>
      <c r="J119" s="54">
        <f t="shared" si="31"/>
        <v>0</v>
      </c>
      <c r="K119" s="54"/>
      <c r="L119" s="129"/>
      <c r="M119" s="54">
        <f t="shared" si="32"/>
        <v>0</v>
      </c>
      <c r="N119" s="129"/>
      <c r="O119" s="54">
        <f t="shared" si="33"/>
        <v>0</v>
      </c>
      <c r="P119" s="54">
        <f t="shared" si="34"/>
        <v>0</v>
      </c>
    </row>
    <row r="120" spans="2:16" ht="12.5">
      <c r="B120" s="7" t="str">
        <f t="shared" si="35"/>
        <v/>
      </c>
      <c r="C120" s="50">
        <f>IF(D93="","-",+C119+1)</f>
        <v>2038</v>
      </c>
      <c r="D120" s="12">
        <f>IF(F119+SUM(E$99:E119)=D$92,F119,D$92-SUM(E$99:E119))</f>
        <v>9062666.7332689986</v>
      </c>
      <c r="E120" s="377">
        <f>IF(+J96&lt;F119,J96,D120)</f>
        <v>389978.56818181818</v>
      </c>
      <c r="F120" s="55">
        <f t="shared" si="40"/>
        <v>8672688.1650871802</v>
      </c>
      <c r="G120" s="55">
        <f t="shared" si="41"/>
        <v>8867677.4491780885</v>
      </c>
      <c r="H120" s="379">
        <f t="shared" si="42"/>
        <v>1494237.9843594665</v>
      </c>
      <c r="I120" s="398">
        <f t="shared" si="43"/>
        <v>1494237.9843594665</v>
      </c>
      <c r="J120" s="54">
        <f t="shared" si="31"/>
        <v>0</v>
      </c>
      <c r="K120" s="54"/>
      <c r="L120" s="129"/>
      <c r="M120" s="54">
        <f t="shared" si="32"/>
        <v>0</v>
      </c>
      <c r="N120" s="129"/>
      <c r="O120" s="54">
        <f t="shared" si="33"/>
        <v>0</v>
      </c>
      <c r="P120" s="54">
        <f t="shared" si="34"/>
        <v>0</v>
      </c>
    </row>
    <row r="121" spans="2:16" ht="12.5">
      <c r="B121" s="7" t="str">
        <f t="shared" si="35"/>
        <v/>
      </c>
      <c r="C121" s="50">
        <f>IF(D93="","-",+C120+1)</f>
        <v>2039</v>
      </c>
      <c r="D121" s="12">
        <f>IF(F120+SUM(E$99:E120)=D$92,F120,D$92-SUM(E$99:E120))</f>
        <v>8672688.1650871802</v>
      </c>
      <c r="E121" s="377">
        <f>IF(+J96&lt;F120,J96,D121)</f>
        <v>389978.56818181818</v>
      </c>
      <c r="F121" s="55">
        <f t="shared" si="40"/>
        <v>8282709.5969053619</v>
      </c>
      <c r="G121" s="55">
        <f t="shared" si="41"/>
        <v>8477698.880996272</v>
      </c>
      <c r="H121" s="379">
        <f t="shared" si="42"/>
        <v>1445675.3806235623</v>
      </c>
      <c r="I121" s="398">
        <f t="shared" si="43"/>
        <v>1445675.3806235623</v>
      </c>
      <c r="J121" s="54">
        <f t="shared" si="31"/>
        <v>0</v>
      </c>
      <c r="K121" s="54"/>
      <c r="L121" s="129"/>
      <c r="M121" s="54">
        <f t="shared" si="32"/>
        <v>0</v>
      </c>
      <c r="N121" s="129"/>
      <c r="O121" s="54">
        <f t="shared" si="33"/>
        <v>0</v>
      </c>
      <c r="P121" s="54">
        <f t="shared" si="34"/>
        <v>0</v>
      </c>
    </row>
    <row r="122" spans="2:16" ht="12.5">
      <c r="B122" s="7" t="str">
        <f t="shared" si="35"/>
        <v/>
      </c>
      <c r="C122" s="50">
        <f>IF(D93="","-",+C121+1)</f>
        <v>2040</v>
      </c>
      <c r="D122" s="12">
        <f>IF(F121+SUM(E$99:E121)=D$92,F121,D$92-SUM(E$99:E121))</f>
        <v>8282709.5969053619</v>
      </c>
      <c r="E122" s="377">
        <f>IF(+J96&lt;F121,J96,D122)</f>
        <v>389978.56818181818</v>
      </c>
      <c r="F122" s="55">
        <f t="shared" si="40"/>
        <v>7892731.0287235435</v>
      </c>
      <c r="G122" s="55">
        <f t="shared" si="41"/>
        <v>8087720.3128144527</v>
      </c>
      <c r="H122" s="379">
        <f t="shared" si="42"/>
        <v>1397112.7768876581</v>
      </c>
      <c r="I122" s="398">
        <f t="shared" si="43"/>
        <v>1397112.7768876581</v>
      </c>
      <c r="J122" s="54">
        <f t="shared" si="31"/>
        <v>0</v>
      </c>
      <c r="K122" s="54"/>
      <c r="L122" s="129"/>
      <c r="M122" s="54">
        <f t="shared" si="32"/>
        <v>0</v>
      </c>
      <c r="N122" s="129"/>
      <c r="O122" s="54">
        <f t="shared" si="33"/>
        <v>0</v>
      </c>
      <c r="P122" s="54">
        <f t="shared" si="34"/>
        <v>0</v>
      </c>
    </row>
    <row r="123" spans="2:16" ht="12.5">
      <c r="B123" s="7" t="str">
        <f t="shared" si="35"/>
        <v/>
      </c>
      <c r="C123" s="50">
        <f>IF(D93="","-",+C122+1)</f>
        <v>2041</v>
      </c>
      <c r="D123" s="12">
        <f>IF(F122+SUM(E$99:E122)=D$92,F122,D$92-SUM(E$99:E122))</f>
        <v>7892731.0287235435</v>
      </c>
      <c r="E123" s="377">
        <f>IF(+J96&lt;F122,J96,D123)</f>
        <v>389978.56818181818</v>
      </c>
      <c r="F123" s="55">
        <f t="shared" si="40"/>
        <v>7502752.4605417252</v>
      </c>
      <c r="G123" s="55">
        <f t="shared" si="41"/>
        <v>7697741.7446326343</v>
      </c>
      <c r="H123" s="379">
        <f t="shared" si="42"/>
        <v>1348550.1731517538</v>
      </c>
      <c r="I123" s="398">
        <f t="shared" si="43"/>
        <v>1348550.1731517538</v>
      </c>
      <c r="J123" s="54">
        <f t="shared" si="31"/>
        <v>0</v>
      </c>
      <c r="K123" s="54"/>
      <c r="L123" s="129"/>
      <c r="M123" s="54">
        <f t="shared" si="32"/>
        <v>0</v>
      </c>
      <c r="N123" s="129"/>
      <c r="O123" s="54">
        <f t="shared" si="33"/>
        <v>0</v>
      </c>
      <c r="P123" s="54">
        <f t="shared" si="34"/>
        <v>0</v>
      </c>
    </row>
    <row r="124" spans="2:16" ht="12.5">
      <c r="B124" s="7" t="str">
        <f t="shared" si="35"/>
        <v/>
      </c>
      <c r="C124" s="50">
        <f>IF(D93="","-",+C123+1)</f>
        <v>2042</v>
      </c>
      <c r="D124" s="12">
        <f>IF(F123+SUM(E$99:E123)=D$92,F123,D$92-SUM(E$99:E123))</f>
        <v>7502752.4605417252</v>
      </c>
      <c r="E124" s="377">
        <f>IF(+J96&lt;F123,J96,D124)</f>
        <v>389978.56818181818</v>
      </c>
      <c r="F124" s="55">
        <f t="shared" si="40"/>
        <v>7112773.8923599068</v>
      </c>
      <c r="G124" s="55">
        <f t="shared" si="41"/>
        <v>7307763.176450816</v>
      </c>
      <c r="H124" s="379">
        <f t="shared" si="42"/>
        <v>1299987.5694158494</v>
      </c>
      <c r="I124" s="398">
        <f t="shared" si="43"/>
        <v>1299987.5694158494</v>
      </c>
      <c r="J124" s="54">
        <f t="shared" si="31"/>
        <v>0</v>
      </c>
      <c r="K124" s="54"/>
      <c r="L124" s="129"/>
      <c r="M124" s="54">
        <f t="shared" si="32"/>
        <v>0</v>
      </c>
      <c r="N124" s="129"/>
      <c r="O124" s="54">
        <f t="shared" si="33"/>
        <v>0</v>
      </c>
      <c r="P124" s="54">
        <f t="shared" si="34"/>
        <v>0</v>
      </c>
    </row>
    <row r="125" spans="2:16" ht="12.5">
      <c r="B125" s="7" t="str">
        <f t="shared" si="35"/>
        <v/>
      </c>
      <c r="C125" s="50">
        <f>IF(D93="","-",+C124+1)</f>
        <v>2043</v>
      </c>
      <c r="D125" s="12">
        <f>IF(F124+SUM(E$99:E124)=D$92,F124,D$92-SUM(E$99:E124))</f>
        <v>7112773.8923599068</v>
      </c>
      <c r="E125" s="377">
        <f>IF(+J96&lt;F124,J96,D125)</f>
        <v>389978.56818181818</v>
      </c>
      <c r="F125" s="55">
        <f t="shared" si="40"/>
        <v>6722795.3241780885</v>
      </c>
      <c r="G125" s="55">
        <f t="shared" si="41"/>
        <v>6917784.6082689976</v>
      </c>
      <c r="H125" s="379">
        <f t="shared" si="42"/>
        <v>1251424.9656799452</v>
      </c>
      <c r="I125" s="398">
        <f t="shared" si="43"/>
        <v>1251424.9656799452</v>
      </c>
      <c r="J125" s="54">
        <f t="shared" si="31"/>
        <v>0</v>
      </c>
      <c r="K125" s="54"/>
      <c r="L125" s="129"/>
      <c r="M125" s="54">
        <f t="shared" si="32"/>
        <v>0</v>
      </c>
      <c r="N125" s="129"/>
      <c r="O125" s="54">
        <f t="shared" si="33"/>
        <v>0</v>
      </c>
      <c r="P125" s="54">
        <f t="shared" si="34"/>
        <v>0</v>
      </c>
    </row>
    <row r="126" spans="2:16" ht="12.5">
      <c r="B126" s="7" t="str">
        <f t="shared" si="35"/>
        <v/>
      </c>
      <c r="C126" s="50">
        <f>IF(D93="","-",+C125+1)</f>
        <v>2044</v>
      </c>
      <c r="D126" s="12">
        <f>IF(F125+SUM(E$99:E125)=D$92,F125,D$92-SUM(E$99:E125))</f>
        <v>6722795.3241780885</v>
      </c>
      <c r="E126" s="377">
        <f>IF(+J96&lt;F125,J96,D126)</f>
        <v>389978.56818181818</v>
      </c>
      <c r="F126" s="55">
        <f t="shared" si="40"/>
        <v>6332816.7559962701</v>
      </c>
      <c r="G126" s="55">
        <f t="shared" si="41"/>
        <v>6527806.0400871793</v>
      </c>
      <c r="H126" s="379">
        <f t="shared" si="42"/>
        <v>1202862.361944041</v>
      </c>
      <c r="I126" s="398">
        <f t="shared" si="43"/>
        <v>1202862.361944041</v>
      </c>
      <c r="J126" s="54">
        <f t="shared" si="31"/>
        <v>0</v>
      </c>
      <c r="K126" s="54"/>
      <c r="L126" s="129"/>
      <c r="M126" s="54">
        <f t="shared" si="32"/>
        <v>0</v>
      </c>
      <c r="N126" s="129"/>
      <c r="O126" s="54">
        <f t="shared" si="33"/>
        <v>0</v>
      </c>
      <c r="P126" s="54">
        <f t="shared" si="34"/>
        <v>0</v>
      </c>
    </row>
    <row r="127" spans="2:16" ht="12.5">
      <c r="B127" s="7" t="str">
        <f t="shared" si="35"/>
        <v/>
      </c>
      <c r="C127" s="50">
        <f>IF(D93="","-",+C126+1)</f>
        <v>2045</v>
      </c>
      <c r="D127" s="12">
        <f>IF(F126+SUM(E$99:E126)=D$92,F126,D$92-SUM(E$99:E126))</f>
        <v>6332816.7559962701</v>
      </c>
      <c r="E127" s="377">
        <f>IF(+J96&lt;F126,J96,D127)</f>
        <v>389978.56818181818</v>
      </c>
      <c r="F127" s="55">
        <f t="shared" si="40"/>
        <v>5942838.1878144518</v>
      </c>
      <c r="G127" s="55">
        <f t="shared" si="41"/>
        <v>6137827.4719053609</v>
      </c>
      <c r="H127" s="379">
        <f t="shared" si="42"/>
        <v>1154299.7582081365</v>
      </c>
      <c r="I127" s="398">
        <f t="shared" si="43"/>
        <v>1154299.7582081365</v>
      </c>
      <c r="J127" s="54">
        <f t="shared" si="31"/>
        <v>0</v>
      </c>
      <c r="K127" s="54"/>
      <c r="L127" s="129"/>
      <c r="M127" s="54">
        <f t="shared" si="32"/>
        <v>0</v>
      </c>
      <c r="N127" s="129"/>
      <c r="O127" s="54">
        <f t="shared" si="33"/>
        <v>0</v>
      </c>
      <c r="P127" s="54">
        <f t="shared" si="34"/>
        <v>0</v>
      </c>
    </row>
    <row r="128" spans="2:16" ht="12.5">
      <c r="B128" s="7" t="str">
        <f t="shared" si="35"/>
        <v/>
      </c>
      <c r="C128" s="50">
        <f>IF(D93="","-",+C127+1)</f>
        <v>2046</v>
      </c>
      <c r="D128" s="12">
        <f>IF(F127+SUM(E$99:E127)=D$92,F127,D$92-SUM(E$99:E127))</f>
        <v>5942838.1878144518</v>
      </c>
      <c r="E128" s="377">
        <f>IF(+J96&lt;F127,J96,D128)</f>
        <v>389978.56818181818</v>
      </c>
      <c r="F128" s="55">
        <f t="shared" si="40"/>
        <v>5552859.6196326334</v>
      </c>
      <c r="G128" s="55">
        <f t="shared" si="41"/>
        <v>5747848.9037235426</v>
      </c>
      <c r="H128" s="379">
        <f t="shared" si="42"/>
        <v>1105737.1544722323</v>
      </c>
      <c r="I128" s="398">
        <f t="shared" si="43"/>
        <v>1105737.1544722323</v>
      </c>
      <c r="J128" s="54">
        <f t="shared" si="31"/>
        <v>0</v>
      </c>
      <c r="K128" s="54"/>
      <c r="L128" s="129"/>
      <c r="M128" s="54">
        <f t="shared" si="32"/>
        <v>0</v>
      </c>
      <c r="N128" s="129"/>
      <c r="O128" s="54">
        <f t="shared" si="33"/>
        <v>0</v>
      </c>
      <c r="P128" s="54">
        <f t="shared" si="34"/>
        <v>0</v>
      </c>
    </row>
    <row r="129" spans="2:16" ht="12.5">
      <c r="B129" s="7" t="str">
        <f t="shared" si="35"/>
        <v/>
      </c>
      <c r="C129" s="50">
        <f>IF(D93="","-",+C128+1)</f>
        <v>2047</v>
      </c>
      <c r="D129" s="12">
        <f>IF(F128+SUM(E$99:E128)=D$92,F128,D$92-SUM(E$99:E128))</f>
        <v>5552859.6196326334</v>
      </c>
      <c r="E129" s="377">
        <f>IF(+J96&lt;F128,J96,D129)</f>
        <v>389978.56818181818</v>
      </c>
      <c r="F129" s="55">
        <f t="shared" si="40"/>
        <v>5162881.0514508151</v>
      </c>
      <c r="G129" s="55">
        <f t="shared" si="41"/>
        <v>5357870.3355417242</v>
      </c>
      <c r="H129" s="379">
        <f t="shared" si="42"/>
        <v>1057174.5507363281</v>
      </c>
      <c r="I129" s="398">
        <f t="shared" si="43"/>
        <v>1057174.5507363281</v>
      </c>
      <c r="J129" s="54">
        <f t="shared" si="31"/>
        <v>0</v>
      </c>
      <c r="K129" s="54"/>
      <c r="L129" s="129"/>
      <c r="M129" s="54">
        <f t="shared" si="32"/>
        <v>0</v>
      </c>
      <c r="N129" s="129"/>
      <c r="O129" s="54">
        <f t="shared" si="33"/>
        <v>0</v>
      </c>
      <c r="P129" s="54">
        <f t="shared" si="34"/>
        <v>0</v>
      </c>
    </row>
    <row r="130" spans="2:16" ht="12.5">
      <c r="B130" s="7" t="str">
        <f t="shared" si="35"/>
        <v/>
      </c>
      <c r="C130" s="50">
        <f>IF(D93="","-",+C129+1)</f>
        <v>2048</v>
      </c>
      <c r="D130" s="12">
        <f>IF(F129+SUM(E$99:E129)=D$92,F129,D$92-SUM(E$99:E129))</f>
        <v>5162881.0514508151</v>
      </c>
      <c r="E130" s="377">
        <f>IF(+J96&lt;F129,J96,D130)</f>
        <v>389978.56818181818</v>
      </c>
      <c r="F130" s="55">
        <f t="shared" si="40"/>
        <v>4772902.4832689967</v>
      </c>
      <c r="G130" s="55">
        <f t="shared" si="41"/>
        <v>4967891.7673599059</v>
      </c>
      <c r="H130" s="379">
        <f t="shared" si="42"/>
        <v>1008611.9470004239</v>
      </c>
      <c r="I130" s="398">
        <f t="shared" si="43"/>
        <v>1008611.9470004239</v>
      </c>
      <c r="J130" s="54">
        <f t="shared" si="31"/>
        <v>0</v>
      </c>
      <c r="K130" s="54"/>
      <c r="L130" s="129"/>
      <c r="M130" s="54">
        <f t="shared" si="32"/>
        <v>0</v>
      </c>
      <c r="N130" s="129"/>
      <c r="O130" s="54">
        <f t="shared" si="33"/>
        <v>0</v>
      </c>
      <c r="P130" s="54">
        <f t="shared" si="34"/>
        <v>0</v>
      </c>
    </row>
    <row r="131" spans="2:16" ht="12.5">
      <c r="B131" s="7" t="str">
        <f t="shared" si="35"/>
        <v/>
      </c>
      <c r="C131" s="50">
        <f>IF(D93="","-",+C130+1)</f>
        <v>2049</v>
      </c>
      <c r="D131" s="12">
        <f>IF(F130+SUM(E$99:E130)=D$92,F130,D$92-SUM(E$99:E130))</f>
        <v>4772902.4832689967</v>
      </c>
      <c r="E131" s="377">
        <f>IF(+J96&lt;F130,J96,D131)</f>
        <v>389978.56818181818</v>
      </c>
      <c r="F131" s="55">
        <f t="shared" ref="F131:F154" si="44">+D131-E131</f>
        <v>4382923.9150871783</v>
      </c>
      <c r="G131" s="55">
        <f t="shared" ref="G131:G154" si="45">+(F131+D131)/2</f>
        <v>4577913.1991780875</v>
      </c>
      <c r="H131" s="379">
        <f t="shared" si="42"/>
        <v>960049.34326451947</v>
      </c>
      <c r="I131" s="398">
        <f t="shared" si="43"/>
        <v>960049.34326451947</v>
      </c>
      <c r="J131" s="54">
        <f t="shared" ref="J131:J154" si="46">+I541-H541</f>
        <v>0</v>
      </c>
      <c r="K131" s="54"/>
      <c r="L131" s="129"/>
      <c r="M131" s="54">
        <f t="shared" ref="M131:M154" si="47">IF(L541&lt;&gt;0,+H541-L541,0)</f>
        <v>0</v>
      </c>
      <c r="N131" s="129"/>
      <c r="O131" s="54">
        <f t="shared" ref="O131:O154" si="48">IF(N541&lt;&gt;0,+I541-N541,0)</f>
        <v>0</v>
      </c>
      <c r="P131" s="54">
        <f t="shared" ref="P131:P154" si="49">+O541-M541</f>
        <v>0</v>
      </c>
    </row>
    <row r="132" spans="2:16" ht="12.5">
      <c r="B132" s="7" t="str">
        <f t="shared" si="35"/>
        <v/>
      </c>
      <c r="C132" s="50">
        <f>IF(D93="","-",+C131+1)</f>
        <v>2050</v>
      </c>
      <c r="D132" s="12">
        <f>IF(F131+SUM(E$99:E131)=D$92,F131,D$92-SUM(E$99:E131))</f>
        <v>4382923.9150871783</v>
      </c>
      <c r="E132" s="377">
        <f>IF(+J96&lt;F131,J96,D132)</f>
        <v>389978.56818181818</v>
      </c>
      <c r="F132" s="55">
        <f t="shared" si="44"/>
        <v>3992945.34690536</v>
      </c>
      <c r="G132" s="55">
        <f t="shared" si="45"/>
        <v>4187934.6309962692</v>
      </c>
      <c r="H132" s="379">
        <f t="shared" si="42"/>
        <v>911486.73952861526</v>
      </c>
      <c r="I132" s="398">
        <f t="shared" si="43"/>
        <v>911486.73952861526</v>
      </c>
      <c r="J132" s="54">
        <f t="shared" si="46"/>
        <v>0</v>
      </c>
      <c r="K132" s="54"/>
      <c r="L132" s="129"/>
      <c r="M132" s="54">
        <f t="shared" si="47"/>
        <v>0</v>
      </c>
      <c r="N132" s="129"/>
      <c r="O132" s="54">
        <f t="shared" si="48"/>
        <v>0</v>
      </c>
      <c r="P132" s="54">
        <f t="shared" si="49"/>
        <v>0</v>
      </c>
    </row>
    <row r="133" spans="2:16" ht="12.5">
      <c r="B133" s="7" t="str">
        <f t="shared" si="35"/>
        <v/>
      </c>
      <c r="C133" s="50">
        <f>IF(D93="","-",+C132+1)</f>
        <v>2051</v>
      </c>
      <c r="D133" s="12">
        <f>IF(F132+SUM(E$99:E132)=D$92,F132,D$92-SUM(E$99:E132))</f>
        <v>3992945.34690536</v>
      </c>
      <c r="E133" s="377">
        <f>IF(+J96&lt;F132,J96,D133)</f>
        <v>389978.56818181818</v>
      </c>
      <c r="F133" s="55">
        <f t="shared" si="44"/>
        <v>3602966.7787235416</v>
      </c>
      <c r="G133" s="55">
        <f t="shared" si="45"/>
        <v>3797956.0628144508</v>
      </c>
      <c r="H133" s="379">
        <f t="shared" si="42"/>
        <v>862924.13579271105</v>
      </c>
      <c r="I133" s="398">
        <f t="shared" si="43"/>
        <v>862924.13579271105</v>
      </c>
      <c r="J133" s="54">
        <f t="shared" si="46"/>
        <v>0</v>
      </c>
      <c r="K133" s="54"/>
      <c r="L133" s="129"/>
      <c r="M133" s="54">
        <f t="shared" si="47"/>
        <v>0</v>
      </c>
      <c r="N133" s="129"/>
      <c r="O133" s="54">
        <f t="shared" si="48"/>
        <v>0</v>
      </c>
      <c r="P133" s="54">
        <f t="shared" si="49"/>
        <v>0</v>
      </c>
    </row>
    <row r="134" spans="2:16" ht="12.5">
      <c r="B134" s="7" t="str">
        <f t="shared" si="35"/>
        <v/>
      </c>
      <c r="C134" s="50">
        <f>IF(D93="","-",+C133+1)</f>
        <v>2052</v>
      </c>
      <c r="D134" s="12">
        <f>IF(F133+SUM(E$99:E133)=D$92,F133,D$92-SUM(E$99:E133))</f>
        <v>3602966.7787235416</v>
      </c>
      <c r="E134" s="377">
        <f>IF(+J96&lt;F133,J96,D134)</f>
        <v>389978.56818181818</v>
      </c>
      <c r="F134" s="55">
        <f t="shared" si="44"/>
        <v>3212988.2105417233</v>
      </c>
      <c r="G134" s="55">
        <f t="shared" si="45"/>
        <v>3407977.4946326325</v>
      </c>
      <c r="H134" s="379">
        <f t="shared" si="42"/>
        <v>814361.53205680673</v>
      </c>
      <c r="I134" s="398">
        <f t="shared" si="43"/>
        <v>814361.53205680673</v>
      </c>
      <c r="J134" s="54">
        <f t="shared" si="46"/>
        <v>0</v>
      </c>
      <c r="K134" s="54"/>
      <c r="L134" s="129"/>
      <c r="M134" s="54">
        <f t="shared" si="47"/>
        <v>0</v>
      </c>
      <c r="N134" s="129"/>
      <c r="O134" s="54">
        <f t="shared" si="48"/>
        <v>0</v>
      </c>
      <c r="P134" s="54">
        <f t="shared" si="49"/>
        <v>0</v>
      </c>
    </row>
    <row r="135" spans="2:16" ht="12.5">
      <c r="B135" s="7" t="str">
        <f t="shared" si="35"/>
        <v/>
      </c>
      <c r="C135" s="50">
        <f>IF(D93="","-",+C134+1)</f>
        <v>2053</v>
      </c>
      <c r="D135" s="12">
        <f>IF(F134+SUM(E$99:E134)=D$92,F134,D$92-SUM(E$99:E134))</f>
        <v>3212988.2105417233</v>
      </c>
      <c r="E135" s="377">
        <f>IF(+J96&lt;F134,J96,D135)</f>
        <v>389978.56818181818</v>
      </c>
      <c r="F135" s="55">
        <f t="shared" si="44"/>
        <v>2823009.6423599049</v>
      </c>
      <c r="G135" s="55">
        <f t="shared" si="45"/>
        <v>3017998.9264508141</v>
      </c>
      <c r="H135" s="379">
        <f t="shared" si="42"/>
        <v>765798.9283209024</v>
      </c>
      <c r="I135" s="398">
        <f t="shared" si="43"/>
        <v>765798.9283209024</v>
      </c>
      <c r="J135" s="54">
        <f t="shared" si="46"/>
        <v>0</v>
      </c>
      <c r="K135" s="54"/>
      <c r="L135" s="129"/>
      <c r="M135" s="54">
        <f t="shared" si="47"/>
        <v>0</v>
      </c>
      <c r="N135" s="129"/>
      <c r="O135" s="54">
        <f t="shared" si="48"/>
        <v>0</v>
      </c>
      <c r="P135" s="54">
        <f t="shared" si="49"/>
        <v>0</v>
      </c>
    </row>
    <row r="136" spans="2:16" ht="12.5">
      <c r="B136" s="7" t="str">
        <f t="shared" si="35"/>
        <v/>
      </c>
      <c r="C136" s="50">
        <f>IF(D93="","-",+C135+1)</f>
        <v>2054</v>
      </c>
      <c r="D136" s="12">
        <f>IF(F135+SUM(E$99:E135)=D$92,F135,D$92-SUM(E$99:E135))</f>
        <v>2823009.6423599049</v>
      </c>
      <c r="E136" s="377">
        <f>IF(+J96&lt;F135,J96,D136)</f>
        <v>389978.56818181818</v>
      </c>
      <c r="F136" s="55">
        <f t="shared" si="44"/>
        <v>2433031.0741780866</v>
      </c>
      <c r="G136" s="55">
        <f t="shared" si="45"/>
        <v>2628020.3582689958</v>
      </c>
      <c r="H136" s="379">
        <f t="shared" si="42"/>
        <v>717236.32458499819</v>
      </c>
      <c r="I136" s="398">
        <f t="shared" si="43"/>
        <v>717236.32458499819</v>
      </c>
      <c r="J136" s="54">
        <f t="shared" si="46"/>
        <v>0</v>
      </c>
      <c r="K136" s="54"/>
      <c r="L136" s="129"/>
      <c r="M136" s="54">
        <f t="shared" si="47"/>
        <v>0</v>
      </c>
      <c r="N136" s="129"/>
      <c r="O136" s="54">
        <f t="shared" si="48"/>
        <v>0</v>
      </c>
      <c r="P136" s="54">
        <f t="shared" si="49"/>
        <v>0</v>
      </c>
    </row>
    <row r="137" spans="2:16" ht="12.5">
      <c r="B137" s="7" t="str">
        <f t="shared" si="35"/>
        <v/>
      </c>
      <c r="C137" s="50">
        <f>IF(D93="","-",+C136+1)</f>
        <v>2055</v>
      </c>
      <c r="D137" s="12">
        <f>IF(F136+SUM(E$99:E136)=D$92,F136,D$92-SUM(E$99:E136))</f>
        <v>2433031.0741780866</v>
      </c>
      <c r="E137" s="377">
        <f>IF(+J96&lt;F136,J96,D137)</f>
        <v>389978.56818181818</v>
      </c>
      <c r="F137" s="55">
        <f t="shared" si="44"/>
        <v>2043052.5059962685</v>
      </c>
      <c r="G137" s="55">
        <f t="shared" si="45"/>
        <v>2238041.7900871774</v>
      </c>
      <c r="H137" s="379">
        <f t="shared" si="42"/>
        <v>668673.72084909386</v>
      </c>
      <c r="I137" s="398">
        <f t="shared" si="43"/>
        <v>668673.72084909386</v>
      </c>
      <c r="J137" s="54">
        <f t="shared" si="46"/>
        <v>0</v>
      </c>
      <c r="K137" s="54"/>
      <c r="L137" s="129"/>
      <c r="M137" s="54">
        <f t="shared" si="47"/>
        <v>0</v>
      </c>
      <c r="N137" s="129"/>
      <c r="O137" s="54">
        <f t="shared" si="48"/>
        <v>0</v>
      </c>
      <c r="P137" s="54">
        <f t="shared" si="49"/>
        <v>0</v>
      </c>
    </row>
    <row r="138" spans="2:16" ht="12.5">
      <c r="B138" s="7" t="str">
        <f t="shared" si="35"/>
        <v/>
      </c>
      <c r="C138" s="50">
        <f>IF(D93="","-",+C137+1)</f>
        <v>2056</v>
      </c>
      <c r="D138" s="12">
        <f>IF(F137+SUM(E$99:E137)=D$92,F137,D$92-SUM(E$99:E137))</f>
        <v>2043052.5059962685</v>
      </c>
      <c r="E138" s="377">
        <f>IF(+J96&lt;F137,J96,D138)</f>
        <v>389978.56818181818</v>
      </c>
      <c r="F138" s="55">
        <f t="shared" si="44"/>
        <v>1653073.9378144504</v>
      </c>
      <c r="G138" s="55">
        <f t="shared" si="45"/>
        <v>1848063.2219053595</v>
      </c>
      <c r="H138" s="379">
        <f t="shared" si="42"/>
        <v>620111.11711318966</v>
      </c>
      <c r="I138" s="398">
        <f t="shared" si="43"/>
        <v>620111.11711318966</v>
      </c>
      <c r="J138" s="54">
        <f t="shared" si="46"/>
        <v>0</v>
      </c>
      <c r="K138" s="54"/>
      <c r="L138" s="129"/>
      <c r="M138" s="54">
        <f t="shared" si="47"/>
        <v>0</v>
      </c>
      <c r="N138" s="129"/>
      <c r="O138" s="54">
        <f t="shared" si="48"/>
        <v>0</v>
      </c>
      <c r="P138" s="54">
        <f t="shared" si="49"/>
        <v>0</v>
      </c>
    </row>
    <row r="139" spans="2:16" ht="12.5">
      <c r="B139" s="7" t="str">
        <f t="shared" si="35"/>
        <v/>
      </c>
      <c r="C139" s="50">
        <f>IF(D93="","-",+C138+1)</f>
        <v>2057</v>
      </c>
      <c r="D139" s="12">
        <f>IF(F138+SUM(E$99:E138)=D$92,F138,D$92-SUM(E$99:E138))</f>
        <v>1653073.9378144504</v>
      </c>
      <c r="E139" s="377">
        <f>IF(+J96&lt;F138,J96,D139)</f>
        <v>389978.56818181818</v>
      </c>
      <c r="F139" s="55">
        <f t="shared" si="44"/>
        <v>1263095.3696326322</v>
      </c>
      <c r="G139" s="55">
        <f t="shared" si="45"/>
        <v>1458084.6537235412</v>
      </c>
      <c r="H139" s="379">
        <f t="shared" si="42"/>
        <v>571548.51337728533</v>
      </c>
      <c r="I139" s="398">
        <f t="shared" si="43"/>
        <v>571548.51337728533</v>
      </c>
      <c r="J139" s="54">
        <f t="shared" si="46"/>
        <v>0</v>
      </c>
      <c r="K139" s="54"/>
      <c r="L139" s="129"/>
      <c r="M139" s="54">
        <f t="shared" si="47"/>
        <v>0</v>
      </c>
      <c r="N139" s="129"/>
      <c r="O139" s="54">
        <f t="shared" si="48"/>
        <v>0</v>
      </c>
      <c r="P139" s="54">
        <f t="shared" si="49"/>
        <v>0</v>
      </c>
    </row>
    <row r="140" spans="2:16" ht="12.5">
      <c r="B140" s="7" t="str">
        <f t="shared" si="35"/>
        <v/>
      </c>
      <c r="C140" s="50">
        <f>IF(D93="","-",+C139+1)</f>
        <v>2058</v>
      </c>
      <c r="D140" s="12">
        <f>IF(F139+SUM(E$99:E139)=D$92,F139,D$92-SUM(E$99:E139))</f>
        <v>1263095.3696326322</v>
      </c>
      <c r="E140" s="377">
        <f>IF(+J96&lt;F139,J96,D140)</f>
        <v>389978.56818181818</v>
      </c>
      <c r="F140" s="55">
        <f t="shared" si="44"/>
        <v>873116.80145081412</v>
      </c>
      <c r="G140" s="55">
        <f t="shared" si="45"/>
        <v>1068106.0855417233</v>
      </c>
      <c r="H140" s="379">
        <f t="shared" si="42"/>
        <v>522985.90964138118</v>
      </c>
      <c r="I140" s="398">
        <f t="shared" si="43"/>
        <v>522985.90964138118</v>
      </c>
      <c r="J140" s="54">
        <f t="shared" si="46"/>
        <v>0</v>
      </c>
      <c r="K140" s="54"/>
      <c r="L140" s="129"/>
      <c r="M140" s="54">
        <f t="shared" si="47"/>
        <v>0</v>
      </c>
      <c r="N140" s="129"/>
      <c r="O140" s="54">
        <f t="shared" si="48"/>
        <v>0</v>
      </c>
      <c r="P140" s="54">
        <f t="shared" si="49"/>
        <v>0</v>
      </c>
    </row>
    <row r="141" spans="2:16" ht="12.5">
      <c r="B141" s="7" t="str">
        <f t="shared" si="35"/>
        <v/>
      </c>
      <c r="C141" s="50">
        <f>IF(D93="","-",+C140+1)</f>
        <v>2059</v>
      </c>
      <c r="D141" s="12">
        <f>IF(F140+SUM(E$99:E140)=D$92,F140,D$92-SUM(E$99:E140))</f>
        <v>873116.80145081412</v>
      </c>
      <c r="E141" s="377">
        <f>IF(+J96&lt;F140,J96,D141)</f>
        <v>389978.56818181818</v>
      </c>
      <c r="F141" s="55">
        <f t="shared" si="44"/>
        <v>483138.23326899594</v>
      </c>
      <c r="G141" s="55">
        <f t="shared" si="45"/>
        <v>678127.51735990506</v>
      </c>
      <c r="H141" s="379">
        <f t="shared" si="42"/>
        <v>474423.30590547691</v>
      </c>
      <c r="I141" s="398">
        <f t="shared" si="43"/>
        <v>474423.30590547691</v>
      </c>
      <c r="J141" s="54">
        <f t="shared" si="46"/>
        <v>0</v>
      </c>
      <c r="K141" s="54"/>
      <c r="L141" s="129"/>
      <c r="M141" s="54">
        <f t="shared" si="47"/>
        <v>0</v>
      </c>
      <c r="N141" s="129"/>
      <c r="O141" s="54">
        <f t="shared" si="48"/>
        <v>0</v>
      </c>
      <c r="P141" s="54">
        <f t="shared" si="49"/>
        <v>0</v>
      </c>
    </row>
    <row r="142" spans="2:16" ht="12.5">
      <c r="B142" s="7" t="str">
        <f t="shared" si="35"/>
        <v/>
      </c>
      <c r="C142" s="50">
        <f>IF(D93="","-",+C141+1)</f>
        <v>2060</v>
      </c>
      <c r="D142" s="12">
        <f>IF(F141+SUM(E$99:E141)=D$92,F141,D$92-SUM(E$99:E141))</f>
        <v>483138.23326899594</v>
      </c>
      <c r="E142" s="377">
        <f>IF(+J96&lt;F141,J96,D142)</f>
        <v>389978.56818181818</v>
      </c>
      <c r="F142" s="55">
        <f t="shared" si="44"/>
        <v>93159.665087177767</v>
      </c>
      <c r="G142" s="55">
        <f t="shared" si="45"/>
        <v>288148.94917808683</v>
      </c>
      <c r="H142" s="379">
        <f t="shared" si="42"/>
        <v>425860.70216957264</v>
      </c>
      <c r="I142" s="398">
        <f t="shared" si="43"/>
        <v>425860.70216957264</v>
      </c>
      <c r="J142" s="54">
        <f t="shared" si="46"/>
        <v>0</v>
      </c>
      <c r="K142" s="54"/>
      <c r="L142" s="129"/>
      <c r="M142" s="54">
        <f t="shared" si="47"/>
        <v>0</v>
      </c>
      <c r="N142" s="129"/>
      <c r="O142" s="54">
        <f t="shared" si="48"/>
        <v>0</v>
      </c>
      <c r="P142" s="54">
        <f t="shared" si="49"/>
        <v>0</v>
      </c>
    </row>
    <row r="143" spans="2:16" ht="12.5">
      <c r="B143" s="7" t="str">
        <f t="shared" si="35"/>
        <v/>
      </c>
      <c r="C143" s="50">
        <f>IF(D93="","-",+C142+1)</f>
        <v>2061</v>
      </c>
      <c r="D143" s="12">
        <f>IF(F142+SUM(E$99:E142)=D$92,F142,D$92-SUM(E$99:E142))</f>
        <v>93159.665087177767</v>
      </c>
      <c r="E143" s="377">
        <f>IF(+J96&lt;F142,J96,D143)</f>
        <v>93159.665087177767</v>
      </c>
      <c r="F143" s="55">
        <f t="shared" si="44"/>
        <v>0</v>
      </c>
      <c r="G143" s="55">
        <f t="shared" si="45"/>
        <v>46579.832543588884</v>
      </c>
      <c r="H143" s="379">
        <f t="shared" si="42"/>
        <v>98960.081147078949</v>
      </c>
      <c r="I143" s="398">
        <f t="shared" si="43"/>
        <v>98960.081147078949</v>
      </c>
      <c r="J143" s="54">
        <f t="shared" si="46"/>
        <v>0</v>
      </c>
      <c r="K143" s="54"/>
      <c r="L143" s="129"/>
      <c r="M143" s="54">
        <f t="shared" si="47"/>
        <v>0</v>
      </c>
      <c r="N143" s="129"/>
      <c r="O143" s="54">
        <f t="shared" si="48"/>
        <v>0</v>
      </c>
      <c r="P143" s="54">
        <f t="shared" si="49"/>
        <v>0</v>
      </c>
    </row>
    <row r="144" spans="2:16" ht="12.5">
      <c r="B144" s="7" t="str">
        <f t="shared" si="35"/>
        <v/>
      </c>
      <c r="C144" s="50">
        <f>IF(D93="","-",+C143+1)</f>
        <v>2062</v>
      </c>
      <c r="D144" s="12">
        <f>IF(F143+SUM(E$99:E143)=D$92,F143,D$92-SUM(E$99:E143))</f>
        <v>0</v>
      </c>
      <c r="E144" s="377">
        <f>IF(+J96&lt;F143,J96,D144)</f>
        <v>0</v>
      </c>
      <c r="F144" s="55">
        <f t="shared" si="44"/>
        <v>0</v>
      </c>
      <c r="G144" s="55">
        <f t="shared" si="45"/>
        <v>0</v>
      </c>
      <c r="H144" s="379">
        <f t="shared" si="42"/>
        <v>0</v>
      </c>
      <c r="I144" s="398">
        <f t="shared" si="43"/>
        <v>0</v>
      </c>
      <c r="J144" s="54">
        <f t="shared" si="46"/>
        <v>0</v>
      </c>
      <c r="K144" s="54"/>
      <c r="L144" s="129"/>
      <c r="M144" s="54">
        <f t="shared" si="47"/>
        <v>0</v>
      </c>
      <c r="N144" s="129"/>
      <c r="O144" s="54">
        <f t="shared" si="48"/>
        <v>0</v>
      </c>
      <c r="P144" s="54">
        <f t="shared" si="49"/>
        <v>0</v>
      </c>
    </row>
    <row r="145" spans="2:16" ht="12.5">
      <c r="B145" s="7" t="str">
        <f t="shared" si="35"/>
        <v/>
      </c>
      <c r="C145" s="50">
        <f>IF(D93="","-",+C144+1)</f>
        <v>2063</v>
      </c>
      <c r="D145" s="12">
        <f>IF(F144+SUM(E$99:E144)=D$92,F144,D$92-SUM(E$99:E144))</f>
        <v>0</v>
      </c>
      <c r="E145" s="377">
        <f>IF(+J96&lt;F144,J96,D145)</f>
        <v>0</v>
      </c>
      <c r="F145" s="55">
        <f t="shared" si="44"/>
        <v>0</v>
      </c>
      <c r="G145" s="55">
        <f t="shared" si="45"/>
        <v>0</v>
      </c>
      <c r="H145" s="379">
        <f t="shared" si="42"/>
        <v>0</v>
      </c>
      <c r="I145" s="398">
        <f t="shared" si="43"/>
        <v>0</v>
      </c>
      <c r="J145" s="54">
        <f t="shared" si="46"/>
        <v>0</v>
      </c>
      <c r="K145" s="54"/>
      <c r="L145" s="129"/>
      <c r="M145" s="54">
        <f t="shared" si="47"/>
        <v>0</v>
      </c>
      <c r="N145" s="129"/>
      <c r="O145" s="54">
        <f t="shared" si="48"/>
        <v>0</v>
      </c>
      <c r="P145" s="54">
        <f t="shared" si="49"/>
        <v>0</v>
      </c>
    </row>
    <row r="146" spans="2:16" ht="12.5">
      <c r="B146" s="7" t="str">
        <f t="shared" si="35"/>
        <v/>
      </c>
      <c r="C146" s="50">
        <f>IF(D93="","-",+C145+1)</f>
        <v>2064</v>
      </c>
      <c r="D146" s="12">
        <f>IF(F145+SUM(E$99:E145)=D$92,F145,D$92-SUM(E$99:E145))</f>
        <v>0</v>
      </c>
      <c r="E146" s="377">
        <f>IF(+J96&lt;F145,J96,D146)</f>
        <v>0</v>
      </c>
      <c r="F146" s="55">
        <f t="shared" si="44"/>
        <v>0</v>
      </c>
      <c r="G146" s="55">
        <f t="shared" si="45"/>
        <v>0</v>
      </c>
      <c r="H146" s="379">
        <f t="shared" si="42"/>
        <v>0</v>
      </c>
      <c r="I146" s="398">
        <f t="shared" si="43"/>
        <v>0</v>
      </c>
      <c r="J146" s="54">
        <f t="shared" si="46"/>
        <v>0</v>
      </c>
      <c r="K146" s="54"/>
      <c r="L146" s="129"/>
      <c r="M146" s="54">
        <f t="shared" si="47"/>
        <v>0</v>
      </c>
      <c r="N146" s="129"/>
      <c r="O146" s="54">
        <f t="shared" si="48"/>
        <v>0</v>
      </c>
      <c r="P146" s="54">
        <f t="shared" si="49"/>
        <v>0</v>
      </c>
    </row>
    <row r="147" spans="2:16" ht="12.5">
      <c r="B147" s="7" t="str">
        <f t="shared" si="35"/>
        <v/>
      </c>
      <c r="C147" s="50">
        <f>IF(D93="","-",+C146+1)</f>
        <v>2065</v>
      </c>
      <c r="D147" s="12">
        <f>IF(F146+SUM(E$99:E146)=D$92,F146,D$92-SUM(E$99:E146))</f>
        <v>0</v>
      </c>
      <c r="E147" s="377">
        <f>IF(+J96&lt;F146,J96,D147)</f>
        <v>0</v>
      </c>
      <c r="F147" s="55">
        <f t="shared" si="44"/>
        <v>0</v>
      </c>
      <c r="G147" s="55">
        <f t="shared" si="45"/>
        <v>0</v>
      </c>
      <c r="H147" s="379">
        <f t="shared" si="42"/>
        <v>0</v>
      </c>
      <c r="I147" s="398">
        <f t="shared" si="43"/>
        <v>0</v>
      </c>
      <c r="J147" s="54">
        <f t="shared" si="46"/>
        <v>0</v>
      </c>
      <c r="K147" s="54"/>
      <c r="L147" s="129"/>
      <c r="M147" s="54">
        <f t="shared" si="47"/>
        <v>0</v>
      </c>
      <c r="N147" s="129"/>
      <c r="O147" s="54">
        <f t="shared" si="48"/>
        <v>0</v>
      </c>
      <c r="P147" s="54">
        <f t="shared" si="49"/>
        <v>0</v>
      </c>
    </row>
    <row r="148" spans="2:16" ht="12.5">
      <c r="B148" s="7" t="str">
        <f t="shared" si="35"/>
        <v/>
      </c>
      <c r="C148" s="50">
        <f>IF(D93="","-",+C147+1)</f>
        <v>2066</v>
      </c>
      <c r="D148" s="12">
        <f>IF(F147+SUM(E$99:E147)=D$92,F147,D$92-SUM(E$99:E147))</f>
        <v>0</v>
      </c>
      <c r="E148" s="377">
        <f>IF(+J96&lt;F147,J96,D148)</f>
        <v>0</v>
      </c>
      <c r="F148" s="55">
        <f t="shared" si="44"/>
        <v>0</v>
      </c>
      <c r="G148" s="55">
        <f t="shared" si="45"/>
        <v>0</v>
      </c>
      <c r="H148" s="379">
        <f t="shared" si="42"/>
        <v>0</v>
      </c>
      <c r="I148" s="398">
        <f t="shared" si="43"/>
        <v>0</v>
      </c>
      <c r="J148" s="54">
        <f t="shared" si="46"/>
        <v>0</v>
      </c>
      <c r="K148" s="54"/>
      <c r="L148" s="129"/>
      <c r="M148" s="54">
        <f t="shared" si="47"/>
        <v>0</v>
      </c>
      <c r="N148" s="129"/>
      <c r="O148" s="54">
        <f t="shared" si="48"/>
        <v>0</v>
      </c>
      <c r="P148" s="54">
        <f t="shared" si="49"/>
        <v>0</v>
      </c>
    </row>
    <row r="149" spans="2:16" ht="12.5">
      <c r="B149" s="7" t="str">
        <f t="shared" si="35"/>
        <v/>
      </c>
      <c r="C149" s="50">
        <f>IF(D93="","-",+C148+1)</f>
        <v>2067</v>
      </c>
      <c r="D149" s="12">
        <f>IF(F148+SUM(E$99:E148)=D$92,F148,D$92-SUM(E$99:E148))</f>
        <v>0</v>
      </c>
      <c r="E149" s="377">
        <f>IF(+J96&lt;F148,J96,D149)</f>
        <v>0</v>
      </c>
      <c r="F149" s="55">
        <f t="shared" si="44"/>
        <v>0</v>
      </c>
      <c r="G149" s="55">
        <f t="shared" si="45"/>
        <v>0</v>
      </c>
      <c r="H149" s="379">
        <f t="shared" si="42"/>
        <v>0</v>
      </c>
      <c r="I149" s="398">
        <f t="shared" si="43"/>
        <v>0</v>
      </c>
      <c r="J149" s="54">
        <f t="shared" si="46"/>
        <v>0</v>
      </c>
      <c r="K149" s="54"/>
      <c r="L149" s="129"/>
      <c r="M149" s="54">
        <f t="shared" si="47"/>
        <v>0</v>
      </c>
      <c r="N149" s="129"/>
      <c r="O149" s="54">
        <f t="shared" si="48"/>
        <v>0</v>
      </c>
      <c r="P149" s="54">
        <f t="shared" si="49"/>
        <v>0</v>
      </c>
    </row>
    <row r="150" spans="2:16" ht="12.5">
      <c r="B150" s="7" t="str">
        <f t="shared" si="35"/>
        <v/>
      </c>
      <c r="C150" s="50">
        <f>IF(D93="","-",+C149+1)</f>
        <v>2068</v>
      </c>
      <c r="D150" s="12">
        <f>IF(F149+SUM(E$99:E149)=D$92,F149,D$92-SUM(E$99:E149))</f>
        <v>0</v>
      </c>
      <c r="E150" s="377">
        <f>IF(+J96&lt;F149,J96,D150)</f>
        <v>0</v>
      </c>
      <c r="F150" s="55">
        <f t="shared" si="44"/>
        <v>0</v>
      </c>
      <c r="G150" s="55">
        <f t="shared" si="45"/>
        <v>0</v>
      </c>
      <c r="H150" s="379">
        <f t="shared" si="42"/>
        <v>0</v>
      </c>
      <c r="I150" s="398">
        <f t="shared" si="43"/>
        <v>0</v>
      </c>
      <c r="J150" s="54">
        <f t="shared" si="46"/>
        <v>0</v>
      </c>
      <c r="K150" s="54"/>
      <c r="L150" s="129"/>
      <c r="M150" s="54">
        <f t="shared" si="47"/>
        <v>0</v>
      </c>
      <c r="N150" s="129"/>
      <c r="O150" s="54">
        <f t="shared" si="48"/>
        <v>0</v>
      </c>
      <c r="P150" s="54">
        <f t="shared" si="49"/>
        <v>0</v>
      </c>
    </row>
    <row r="151" spans="2:16" ht="12.5">
      <c r="B151" s="7" t="str">
        <f t="shared" si="35"/>
        <v/>
      </c>
      <c r="C151" s="50">
        <f>IF(D93="","-",+C150+1)</f>
        <v>2069</v>
      </c>
      <c r="D151" s="12">
        <f>IF(F150+SUM(E$99:E150)=D$92,F150,D$92-SUM(E$99:E150))</f>
        <v>0</v>
      </c>
      <c r="E151" s="377">
        <f>IF(+J96&lt;F150,J96,D151)</f>
        <v>0</v>
      </c>
      <c r="F151" s="55">
        <f t="shared" si="44"/>
        <v>0</v>
      </c>
      <c r="G151" s="55">
        <f t="shared" si="45"/>
        <v>0</v>
      </c>
      <c r="H151" s="379">
        <f t="shared" si="42"/>
        <v>0</v>
      </c>
      <c r="I151" s="398">
        <f t="shared" si="43"/>
        <v>0</v>
      </c>
      <c r="J151" s="54">
        <f t="shared" si="46"/>
        <v>0</v>
      </c>
      <c r="K151" s="54"/>
      <c r="L151" s="129"/>
      <c r="M151" s="54">
        <f t="shared" si="47"/>
        <v>0</v>
      </c>
      <c r="N151" s="129"/>
      <c r="O151" s="54">
        <f t="shared" si="48"/>
        <v>0</v>
      </c>
      <c r="P151" s="54">
        <f t="shared" si="49"/>
        <v>0</v>
      </c>
    </row>
    <row r="152" spans="2:16" ht="12.5">
      <c r="B152" s="7" t="str">
        <f t="shared" si="35"/>
        <v/>
      </c>
      <c r="C152" s="50">
        <f>IF(D93="","-",+C151+1)</f>
        <v>2070</v>
      </c>
      <c r="D152" s="12">
        <f>IF(F151+SUM(E$99:E151)=D$92,F151,D$92-SUM(E$99:E151))</f>
        <v>0</v>
      </c>
      <c r="E152" s="377">
        <f>IF(+J96&lt;F151,J96,D152)</f>
        <v>0</v>
      </c>
      <c r="F152" s="55">
        <f t="shared" si="44"/>
        <v>0</v>
      </c>
      <c r="G152" s="55">
        <f t="shared" si="45"/>
        <v>0</v>
      </c>
      <c r="H152" s="379">
        <f t="shared" si="42"/>
        <v>0</v>
      </c>
      <c r="I152" s="398">
        <f t="shared" si="43"/>
        <v>0</v>
      </c>
      <c r="J152" s="54">
        <f t="shared" si="46"/>
        <v>0</v>
      </c>
      <c r="K152" s="54"/>
      <c r="L152" s="129"/>
      <c r="M152" s="54">
        <f t="shared" si="47"/>
        <v>0</v>
      </c>
      <c r="N152" s="129"/>
      <c r="O152" s="54">
        <f t="shared" si="48"/>
        <v>0</v>
      </c>
      <c r="P152" s="54">
        <f t="shared" si="49"/>
        <v>0</v>
      </c>
    </row>
    <row r="153" spans="2:16" ht="12.5">
      <c r="B153" s="7" t="str">
        <f t="shared" si="35"/>
        <v/>
      </c>
      <c r="C153" s="50">
        <f>IF(D93="","-",+C152+1)</f>
        <v>2071</v>
      </c>
      <c r="D153" s="12">
        <f>IF(F152+SUM(E$99:E152)=D$92,F152,D$92-SUM(E$99:E152))</f>
        <v>0</v>
      </c>
      <c r="E153" s="377">
        <f>IF(+J96&lt;F152,J96,D153)</f>
        <v>0</v>
      </c>
      <c r="F153" s="55">
        <f t="shared" si="44"/>
        <v>0</v>
      </c>
      <c r="G153" s="55">
        <f t="shared" si="45"/>
        <v>0</v>
      </c>
      <c r="H153" s="379">
        <f t="shared" si="42"/>
        <v>0</v>
      </c>
      <c r="I153" s="398">
        <f t="shared" si="43"/>
        <v>0</v>
      </c>
      <c r="J153" s="54">
        <f t="shared" si="46"/>
        <v>0</v>
      </c>
      <c r="K153" s="54"/>
      <c r="L153" s="129"/>
      <c r="M153" s="54">
        <f t="shared" si="47"/>
        <v>0</v>
      </c>
      <c r="N153" s="129"/>
      <c r="O153" s="54">
        <f t="shared" si="48"/>
        <v>0</v>
      </c>
      <c r="P153" s="54">
        <f t="shared" si="49"/>
        <v>0</v>
      </c>
    </row>
    <row r="154" spans="2:16" ht="13" thickBot="1">
      <c r="B154" s="7" t="str">
        <f t="shared" si="35"/>
        <v/>
      </c>
      <c r="C154" s="59">
        <f>IF(D93="","-",+C153+1)</f>
        <v>2072</v>
      </c>
      <c r="D154" s="84">
        <f>IF(F153+SUM(E$99:E153)=D$92,F153,D$92-SUM(E$99:E153))</f>
        <v>0</v>
      </c>
      <c r="E154" s="380">
        <f>IF(+J96&lt;F153,J96,D154)</f>
        <v>0</v>
      </c>
      <c r="F154" s="60">
        <f t="shared" si="44"/>
        <v>0</v>
      </c>
      <c r="G154" s="60">
        <f t="shared" si="45"/>
        <v>0</v>
      </c>
      <c r="H154" s="381">
        <f t="shared" si="42"/>
        <v>0</v>
      </c>
      <c r="I154" s="399">
        <f t="shared" si="43"/>
        <v>0</v>
      </c>
      <c r="J154" s="64">
        <f t="shared" si="46"/>
        <v>0</v>
      </c>
      <c r="K154" s="54"/>
      <c r="L154" s="130"/>
      <c r="M154" s="64">
        <f t="shared" si="47"/>
        <v>0</v>
      </c>
      <c r="N154" s="130"/>
      <c r="O154" s="64">
        <f t="shared" si="48"/>
        <v>0</v>
      </c>
      <c r="P154" s="64">
        <f t="shared" si="49"/>
        <v>0</v>
      </c>
    </row>
    <row r="155" spans="2:16" ht="12.5">
      <c r="C155" s="12" t="s">
        <v>78</v>
      </c>
      <c r="D155" s="292"/>
      <c r="E155" s="292">
        <f>SUM(E99:E154)</f>
        <v>17159057</v>
      </c>
      <c r="F155" s="292"/>
      <c r="G155" s="292"/>
      <c r="H155" s="292">
        <f>SUM(H99:H154)</f>
        <v>62466199.666961543</v>
      </c>
      <c r="I155" s="292">
        <f>SUM(I99:I154)</f>
        <v>62466199.666961543</v>
      </c>
      <c r="J155" s="292">
        <f>SUM(J99:J154)</f>
        <v>0</v>
      </c>
      <c r="K155" s="292"/>
      <c r="L155" s="292"/>
      <c r="M155" s="292"/>
      <c r="N155" s="292"/>
      <c r="O155" s="292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</row>
    <row r="157" spans="2:16" ht="12.5">
      <c r="C157" s="85"/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</row>
    <row r="159" spans="2:16" ht="13">
      <c r="C159" s="25" t="s">
        <v>79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29" priority="1" stopIfTrue="1" operator="equal">
      <formula>$I$10</formula>
    </cfRule>
  </conditionalFormatting>
  <conditionalFormatting sqref="C99:C154">
    <cfRule type="cellIs" dxfId="28" priority="3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14"/>
  <dimension ref="A1:P162"/>
  <sheetViews>
    <sheetView topLeftCell="A7" zoomScaleNormal="100" zoomScaleSheetLayoutView="80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65 of 77</v>
      </c>
    </row>
    <row r="2" spans="1:16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/>
      <c r="P3" s="97">
        <v>1</v>
      </c>
    </row>
    <row r="4" spans="1:16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6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289225.29201463825</v>
      </c>
      <c r="P5" s="1"/>
    </row>
    <row r="6" spans="1:16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289225.29201463825</v>
      </c>
      <c r="O6" s="1"/>
      <c r="P6" s="1"/>
    </row>
    <row r="7" spans="1:16" ht="13.5" thickBot="1">
      <c r="C7" s="25" t="s">
        <v>48</v>
      </c>
      <c r="D7" s="90" t="s">
        <v>385</v>
      </c>
      <c r="E7" s="1"/>
      <c r="F7" s="1"/>
      <c r="G7" s="1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413</v>
      </c>
      <c r="E9" s="435" t="s">
        <v>414</v>
      </c>
      <c r="F9" s="31"/>
      <c r="G9" s="461" t="s">
        <v>579</v>
      </c>
      <c r="H9" s="31"/>
      <c r="I9" s="32"/>
      <c r="J9" s="33"/>
      <c r="P9" s="1"/>
    </row>
    <row r="10" spans="1:16" ht="13">
      <c r="C10" s="34" t="s">
        <v>51</v>
      </c>
      <c r="D10" s="362">
        <v>2385215.9000000004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6" ht="12.5">
      <c r="C11" s="34" t="s">
        <v>54</v>
      </c>
      <c r="D11" s="37">
        <v>2017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2">
        <v>11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58175.997560975622</v>
      </c>
      <c r="J14" s="292"/>
      <c r="K14" s="292"/>
      <c r="L14" s="292"/>
      <c r="M14" s="292"/>
      <c r="N14" s="292"/>
      <c r="O14" s="1"/>
      <c r="P14" s="1"/>
    </row>
    <row r="15" spans="1:16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42" t="s">
        <v>68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2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2017</v>
      </c>
      <c r="D17" s="145" t="s">
        <v>435</v>
      </c>
      <c r="E17" s="452" t="s">
        <v>435</v>
      </c>
      <c r="F17" s="147">
        <v>1835000</v>
      </c>
      <c r="G17" s="453">
        <v>113671</v>
      </c>
      <c r="H17" s="451">
        <v>113671</v>
      </c>
      <c r="I17" s="52">
        <f t="shared" ref="I17:I72" si="0">H17-G17</f>
        <v>0</v>
      </c>
      <c r="J17" s="52"/>
      <c r="K17" s="112">
        <f t="shared" ref="K17:K22" si="1">+G17</f>
        <v>113671</v>
      </c>
      <c r="L17" s="53">
        <f t="shared" ref="L17:L72" si="2">IF(K17&lt;&gt;0,+G17-K17,0)</f>
        <v>0</v>
      </c>
      <c r="M17" s="112">
        <f t="shared" ref="M17:M22" si="3">+H17</f>
        <v>113671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2018</v>
      </c>
      <c r="D18" s="430">
        <v>1835000</v>
      </c>
      <c r="E18" s="429">
        <v>44756.097560975613</v>
      </c>
      <c r="F18" s="430">
        <v>1790243.9024390243</v>
      </c>
      <c r="G18" s="429">
        <v>275129.65114880283</v>
      </c>
      <c r="H18" s="437">
        <v>275129.65114880283</v>
      </c>
      <c r="I18" s="52">
        <f t="shared" si="0"/>
        <v>0</v>
      </c>
      <c r="J18" s="52"/>
      <c r="K18" s="113">
        <f t="shared" si="1"/>
        <v>275129.65114880283</v>
      </c>
      <c r="L18" s="54">
        <f t="shared" si="2"/>
        <v>0</v>
      </c>
      <c r="M18" s="113">
        <f t="shared" si="3"/>
        <v>275129.65114880283</v>
      </c>
      <c r="N18" s="54">
        <f t="shared" si="4"/>
        <v>0</v>
      </c>
      <c r="O18" s="54">
        <f t="shared" si="5"/>
        <v>0</v>
      </c>
      <c r="P18" s="1"/>
    </row>
    <row r="19" spans="2:16" ht="12.5">
      <c r="B19" s="7" t="str">
        <f>IF(D19=F18,"","IU")</f>
        <v/>
      </c>
      <c r="C19" s="50">
        <f>IF(D11="","-",+C18+1)</f>
        <v>2019</v>
      </c>
      <c r="D19" s="430">
        <v>1790243.9024390243</v>
      </c>
      <c r="E19" s="429">
        <v>44756.097560975613</v>
      </c>
      <c r="F19" s="430">
        <v>1745487.8048780486</v>
      </c>
      <c r="G19" s="429">
        <v>269441.41525774536</v>
      </c>
      <c r="H19" s="437">
        <v>269441.41525774536</v>
      </c>
      <c r="I19" s="52">
        <f t="shared" si="0"/>
        <v>0</v>
      </c>
      <c r="J19" s="52"/>
      <c r="K19" s="113">
        <f t="shared" si="1"/>
        <v>269441.41525774536</v>
      </c>
      <c r="L19" s="54">
        <f t="shared" ref="L19" si="6">IF(K19&lt;&gt;0,+G19-K19,0)</f>
        <v>0</v>
      </c>
      <c r="M19" s="113">
        <f t="shared" si="3"/>
        <v>269441.41525774536</v>
      </c>
      <c r="N19" s="54">
        <f t="shared" si="4"/>
        <v>0</v>
      </c>
      <c r="O19" s="54">
        <f t="shared" si="5"/>
        <v>0</v>
      </c>
      <c r="P19" s="1"/>
    </row>
    <row r="20" spans="2:16" ht="12.5">
      <c r="B20" s="7" t="str">
        <f t="shared" ref="B20:B72" si="7">IF(D20=F19,"","IU")</f>
        <v>IU</v>
      </c>
      <c r="C20" s="50">
        <f>IF(D11="","-",+C19+1)</f>
        <v>2020</v>
      </c>
      <c r="D20" s="430">
        <v>2295703.8048780486</v>
      </c>
      <c r="E20" s="429">
        <v>58176</v>
      </c>
      <c r="F20" s="430">
        <v>2237527.8048780486</v>
      </c>
      <c r="G20" s="429">
        <v>290131.16035245545</v>
      </c>
      <c r="H20" s="437">
        <v>290131.16035245545</v>
      </c>
      <c r="I20" s="52">
        <f t="shared" si="0"/>
        <v>0</v>
      </c>
      <c r="J20" s="52"/>
      <c r="K20" s="113">
        <f t="shared" si="1"/>
        <v>290131.16035245545</v>
      </c>
      <c r="L20" s="54">
        <f t="shared" ref="L20" si="8">IF(K20&lt;&gt;0,+G20-K20,0)</f>
        <v>0</v>
      </c>
      <c r="M20" s="113">
        <f t="shared" si="3"/>
        <v>290131.16035245545</v>
      </c>
      <c r="N20" s="54">
        <f t="shared" si="4"/>
        <v>0</v>
      </c>
      <c r="O20" s="54">
        <f t="shared" si="5"/>
        <v>0</v>
      </c>
      <c r="P20" s="1"/>
    </row>
    <row r="21" spans="2:16" ht="12.5">
      <c r="B21" s="7" t="str">
        <f t="shared" si="7"/>
        <v>IU</v>
      </c>
      <c r="C21" s="50">
        <f>IF(D11="","-",+C20+1)</f>
        <v>2021</v>
      </c>
      <c r="D21" s="430">
        <v>2239609.4838343733</v>
      </c>
      <c r="E21" s="429">
        <v>56790.857142857145</v>
      </c>
      <c r="F21" s="430">
        <v>2182818.626691516</v>
      </c>
      <c r="G21" s="429">
        <v>291189.59706285701</v>
      </c>
      <c r="H21" s="437">
        <v>291189.59706285701</v>
      </c>
      <c r="I21" s="52">
        <f t="shared" si="0"/>
        <v>0</v>
      </c>
      <c r="J21" s="52"/>
      <c r="K21" s="113">
        <f t="shared" si="1"/>
        <v>291189.59706285701</v>
      </c>
      <c r="L21" s="54">
        <f t="shared" ref="L21" si="9">IF(K21&lt;&gt;0,+G21-K21,0)</f>
        <v>0</v>
      </c>
      <c r="M21" s="113">
        <f t="shared" si="3"/>
        <v>291189.59706285701</v>
      </c>
      <c r="N21" s="54">
        <f t="shared" si="4"/>
        <v>0</v>
      </c>
      <c r="O21" s="54">
        <f t="shared" si="5"/>
        <v>0</v>
      </c>
      <c r="P21" s="1"/>
    </row>
    <row r="22" spans="2:16" ht="12.5">
      <c r="B22" s="7" t="str">
        <f t="shared" si="7"/>
        <v>IU</v>
      </c>
      <c r="C22" s="50">
        <f>IF(D11="","-",+C21+1)</f>
        <v>2022</v>
      </c>
      <c r="D22" s="430">
        <v>2180736.9477351918</v>
      </c>
      <c r="E22" s="429">
        <v>56790.857142857145</v>
      </c>
      <c r="F22" s="430">
        <v>2123946.0905923345</v>
      </c>
      <c r="G22" s="429">
        <v>298808.95544916228</v>
      </c>
      <c r="H22" s="437">
        <v>298808.95544916228</v>
      </c>
      <c r="I22" s="52">
        <f t="shared" si="0"/>
        <v>0</v>
      </c>
      <c r="J22" s="52"/>
      <c r="K22" s="113">
        <f t="shared" si="1"/>
        <v>298808.95544916228</v>
      </c>
      <c r="L22" s="54">
        <f t="shared" ref="L22" si="10">IF(K22&lt;&gt;0,+G22-K22,0)</f>
        <v>0</v>
      </c>
      <c r="M22" s="113">
        <f t="shared" si="3"/>
        <v>298808.95544916228</v>
      </c>
      <c r="N22" s="54">
        <f t="shared" si="4"/>
        <v>0</v>
      </c>
      <c r="O22" s="54">
        <f t="shared" si="5"/>
        <v>0</v>
      </c>
      <c r="P22" s="1"/>
    </row>
    <row r="23" spans="2:16" ht="12.5">
      <c r="B23" s="7" t="str">
        <f t="shared" si="7"/>
        <v>IU</v>
      </c>
      <c r="C23" s="50">
        <f>IF(D11="","-",+C22+1)</f>
        <v>2023</v>
      </c>
      <c r="D23" s="430">
        <v>2123945.9905923349</v>
      </c>
      <c r="E23" s="429">
        <v>56790.854761904768</v>
      </c>
      <c r="F23" s="430">
        <v>2067155.1358304301</v>
      </c>
      <c r="G23" s="429">
        <v>321515.02646129701</v>
      </c>
      <c r="H23" s="437">
        <v>321515.02646129701</v>
      </c>
      <c r="I23" s="52">
        <f t="shared" si="0"/>
        <v>0</v>
      </c>
      <c r="J23" s="52"/>
      <c r="K23" s="113">
        <f t="shared" ref="K23" si="11">+G23</f>
        <v>321515.02646129701</v>
      </c>
      <c r="L23" s="54">
        <f t="shared" ref="L23" si="12">IF(K23&lt;&gt;0,+G23-K23,0)</f>
        <v>0</v>
      </c>
      <c r="M23" s="113">
        <f t="shared" ref="M23" si="13">+H23</f>
        <v>321515.02646129701</v>
      </c>
      <c r="N23" s="54">
        <f t="shared" ref="N23" si="14">IF(M23&lt;&gt;0,+H23-M23,0)</f>
        <v>0</v>
      </c>
      <c r="O23" s="54">
        <f t="shared" ref="O23" si="15">+N23-L23</f>
        <v>0</v>
      </c>
      <c r="P23" s="1"/>
    </row>
    <row r="24" spans="2:16" ht="12.5">
      <c r="B24" s="7" t="str">
        <f t="shared" si="7"/>
        <v/>
      </c>
      <c r="C24" s="460">
        <f>IF(D11="","-",+C23+1)</f>
        <v>2024</v>
      </c>
      <c r="D24" s="430">
        <v>2067155.1358304301</v>
      </c>
      <c r="E24" s="429">
        <v>54209.452272727278</v>
      </c>
      <c r="F24" s="430">
        <v>2012945.6835577027</v>
      </c>
      <c r="G24" s="429">
        <v>298050.82617309887</v>
      </c>
      <c r="H24" s="437">
        <v>298050.82617309887</v>
      </c>
      <c r="I24" s="52">
        <f t="shared" si="0"/>
        <v>0</v>
      </c>
      <c r="J24" s="52"/>
      <c r="K24" s="113">
        <f t="shared" ref="K24" si="16">+G24</f>
        <v>298050.82617309887</v>
      </c>
      <c r="L24" s="54">
        <f t="shared" ref="L24" si="17">IF(K24&lt;&gt;0,+G24-K24,0)</f>
        <v>0</v>
      </c>
      <c r="M24" s="113">
        <f t="shared" ref="M24" si="18">+H24</f>
        <v>298050.82617309887</v>
      </c>
      <c r="N24" s="54">
        <f t="shared" ref="N24" si="19">IF(M24&lt;&gt;0,+H24-M24,0)</f>
        <v>0</v>
      </c>
      <c r="O24" s="54">
        <f t="shared" ref="O24" si="20">+N24-L24</f>
        <v>0</v>
      </c>
      <c r="P24" s="1"/>
    </row>
    <row r="25" spans="2:16" ht="13">
      <c r="B25" s="7" t="str">
        <f t="shared" si="7"/>
        <v/>
      </c>
      <c r="C25" s="459">
        <f>IF(D11="","-",+C24+1)</f>
        <v>2025</v>
      </c>
      <c r="D25" s="430">
        <v>2012945.6835577027</v>
      </c>
      <c r="E25" s="429">
        <v>55470.137209302331</v>
      </c>
      <c r="F25" s="430">
        <v>1957475.5463484004</v>
      </c>
      <c r="G25" s="429">
        <v>293151.82419276587</v>
      </c>
      <c r="H25" s="437">
        <v>293151.82419276587</v>
      </c>
      <c r="I25" s="52">
        <f t="shared" si="0"/>
        <v>0</v>
      </c>
      <c r="J25" s="52"/>
      <c r="K25" s="113">
        <f t="shared" ref="K25" si="21">+G25</f>
        <v>293151.82419276587</v>
      </c>
      <c r="L25" s="54">
        <f t="shared" ref="L25" si="22">IF(K25&lt;&gt;0,+G25-K25,0)</f>
        <v>0</v>
      </c>
      <c r="M25" s="113">
        <f t="shared" ref="M25" si="23">+H25</f>
        <v>293151.82419276587</v>
      </c>
      <c r="N25" s="54">
        <f t="shared" ref="N25" si="24">IF(M25&lt;&gt;0,+H25-M25,0)</f>
        <v>0</v>
      </c>
      <c r="O25" s="54">
        <f t="shared" ref="O25" si="25">+N25-L25</f>
        <v>0</v>
      </c>
      <c r="P25" s="1"/>
    </row>
    <row r="26" spans="2:16" ht="12.5">
      <c r="B26" s="7" t="str">
        <f t="shared" si="7"/>
        <v/>
      </c>
      <c r="C26" s="50">
        <f>IF(D11="","-",+C25+1)</f>
        <v>2026</v>
      </c>
      <c r="D26" s="55">
        <f>IF(F25+SUM(E$17:E25)=D$10,F25,D$10-SUM(E$17:E25))</f>
        <v>1957475.5463484004</v>
      </c>
      <c r="E26" s="377">
        <f>IF(+I14&lt;F25,I14,D26)</f>
        <v>58175.997560975622</v>
      </c>
      <c r="F26" s="55">
        <f t="shared" ref="F26:F72" si="26">+D26-E26</f>
        <v>1899299.5487874248</v>
      </c>
      <c r="G26" s="378">
        <f t="shared" ref="G26:G48" si="27">+I$12*((D26+F26)/2)+E26</f>
        <v>289225.29201463825</v>
      </c>
      <c r="H26" s="363">
        <f t="shared" ref="H26:H48" si="28">+I$13*((D26+F26)/2)+E26</f>
        <v>289225.29201463825</v>
      </c>
      <c r="I26" s="52">
        <f t="shared" si="0"/>
        <v>0</v>
      </c>
      <c r="J26" s="52"/>
      <c r="K26" s="129"/>
      <c r="L26" s="54">
        <f t="shared" si="2"/>
        <v>0</v>
      </c>
      <c r="M26" s="129"/>
      <c r="N26" s="54">
        <f t="shared" si="4"/>
        <v>0</v>
      </c>
      <c r="O26" s="54">
        <f t="shared" si="5"/>
        <v>0</v>
      </c>
      <c r="P26" s="1"/>
    </row>
    <row r="27" spans="2:16" ht="12.5">
      <c r="B27" s="7" t="str">
        <f t="shared" si="7"/>
        <v/>
      </c>
      <c r="C27" s="50">
        <f>IF(D11="","-",+C26+1)</f>
        <v>2027</v>
      </c>
      <c r="D27" s="55">
        <f>IF(F26+SUM(E$17:E26)=D$10,F26,D$10-SUM(E$17:E26))</f>
        <v>1899299.5487874248</v>
      </c>
      <c r="E27" s="377">
        <f>IF(+I14&lt;F26,I14,D27)</f>
        <v>58175.997560975622</v>
      </c>
      <c r="F27" s="55">
        <f t="shared" si="26"/>
        <v>1841123.5512264492</v>
      </c>
      <c r="G27" s="378">
        <f t="shared" si="27"/>
        <v>282254.94873091712</v>
      </c>
      <c r="H27" s="363">
        <f t="shared" si="28"/>
        <v>282254.94873091712</v>
      </c>
      <c r="I27" s="52">
        <f t="shared" si="0"/>
        <v>0</v>
      </c>
      <c r="J27" s="52"/>
      <c r="K27" s="129"/>
      <c r="L27" s="54">
        <f t="shared" si="2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7"/>
        <v/>
      </c>
      <c r="C28" s="50">
        <f>IF(D11="","-",+C27+1)</f>
        <v>2028</v>
      </c>
      <c r="D28" s="55">
        <f>IF(F27+SUM(E$17:E27)=D$10,F27,D$10-SUM(E$17:E27))</f>
        <v>1841123.5512264492</v>
      </c>
      <c r="E28" s="377">
        <f>IF(+I14&lt;F27,I14,D28)</f>
        <v>58175.997560975622</v>
      </c>
      <c r="F28" s="55">
        <f t="shared" si="26"/>
        <v>1782947.5536654736</v>
      </c>
      <c r="G28" s="378">
        <f t="shared" si="27"/>
        <v>275284.60544719605</v>
      </c>
      <c r="H28" s="363">
        <f t="shared" si="28"/>
        <v>275284.60544719605</v>
      </c>
      <c r="I28" s="52">
        <f t="shared" si="0"/>
        <v>0</v>
      </c>
      <c r="J28" s="52"/>
      <c r="K28" s="129"/>
      <c r="L28" s="54">
        <f t="shared" si="2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7"/>
        <v/>
      </c>
      <c r="C29" s="50">
        <f>IF(D11="","-",+C28+1)</f>
        <v>2029</v>
      </c>
      <c r="D29" s="55">
        <f>IF(F28+SUM(E$17:E28)=D$10,F28,D$10-SUM(E$17:E28))</f>
        <v>1782947.5536654736</v>
      </c>
      <c r="E29" s="377">
        <f>IF(+I14&lt;F28,I14,D29)</f>
        <v>58175.997560975622</v>
      </c>
      <c r="F29" s="55">
        <f t="shared" si="26"/>
        <v>1724771.556104498</v>
      </c>
      <c r="G29" s="378">
        <f t="shared" si="27"/>
        <v>268314.26216347492</v>
      </c>
      <c r="H29" s="363">
        <f t="shared" si="28"/>
        <v>268314.26216347492</v>
      </c>
      <c r="I29" s="52">
        <f t="shared" si="0"/>
        <v>0</v>
      </c>
      <c r="J29" s="52"/>
      <c r="K29" s="129"/>
      <c r="L29" s="54">
        <f t="shared" si="2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7"/>
        <v/>
      </c>
      <c r="C30" s="50">
        <f>IF(D11="","-",+C29+1)</f>
        <v>2030</v>
      </c>
      <c r="D30" s="55">
        <f>IF(F29+SUM(E$17:E29)=D$10,F29,D$10-SUM(E$17:E29))</f>
        <v>1724771.556104498</v>
      </c>
      <c r="E30" s="377">
        <f>IF(+I14&lt;F29,I14,D30)</f>
        <v>58175.997560975622</v>
      </c>
      <c r="F30" s="55">
        <f t="shared" si="26"/>
        <v>1666595.5585435224</v>
      </c>
      <c r="G30" s="378">
        <f t="shared" si="27"/>
        <v>261343.91887975385</v>
      </c>
      <c r="H30" s="363">
        <f t="shared" si="28"/>
        <v>261343.91887975385</v>
      </c>
      <c r="I30" s="52">
        <f t="shared" si="0"/>
        <v>0</v>
      </c>
      <c r="J30" s="52"/>
      <c r="K30" s="129"/>
      <c r="L30" s="54">
        <f t="shared" si="2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7"/>
        <v/>
      </c>
      <c r="C31" s="50">
        <f>IF(D11="","-",+C30+1)</f>
        <v>2031</v>
      </c>
      <c r="D31" s="55">
        <f>IF(F30+SUM(E$17:E30)=D$10,F30,D$10-SUM(E$17:E30))</f>
        <v>1666595.5585435224</v>
      </c>
      <c r="E31" s="377">
        <f>IF(+I14&lt;F30,I14,D31)</f>
        <v>58175.997560975622</v>
      </c>
      <c r="F31" s="55">
        <f t="shared" si="26"/>
        <v>1608419.5609825468</v>
      </c>
      <c r="G31" s="378">
        <f t="shared" si="27"/>
        <v>254373.57559603272</v>
      </c>
      <c r="H31" s="363">
        <f t="shared" si="28"/>
        <v>254373.57559603272</v>
      </c>
      <c r="I31" s="52">
        <f t="shared" si="0"/>
        <v>0</v>
      </c>
      <c r="J31" s="52"/>
      <c r="K31" s="129"/>
      <c r="L31" s="54">
        <f t="shared" si="2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7"/>
        <v/>
      </c>
      <c r="C32" s="50">
        <f>IF(D11="","-",+C31+1)</f>
        <v>2032</v>
      </c>
      <c r="D32" s="55">
        <f>IF(F31+SUM(E$17:E31)=D$10,F31,D$10-SUM(E$17:E31))</f>
        <v>1608419.5609825468</v>
      </c>
      <c r="E32" s="377">
        <f>IF(+I14&lt;F31,I14,D32)</f>
        <v>58175.997560975622</v>
      </c>
      <c r="F32" s="55">
        <f t="shared" si="26"/>
        <v>1550243.5634215712</v>
      </c>
      <c r="G32" s="378">
        <f t="shared" si="27"/>
        <v>247403.23231231165</v>
      </c>
      <c r="H32" s="363">
        <f t="shared" si="28"/>
        <v>247403.23231231165</v>
      </c>
      <c r="I32" s="52">
        <f t="shared" si="0"/>
        <v>0</v>
      </c>
      <c r="J32" s="52"/>
      <c r="K32" s="129"/>
      <c r="L32" s="54">
        <f t="shared" si="2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7"/>
        <v/>
      </c>
      <c r="C33" s="50">
        <f>IF(D11="","-",+C32+1)</f>
        <v>2033</v>
      </c>
      <c r="D33" s="55">
        <f>IF(F32+SUM(E$17:E32)=D$10,F32,D$10-SUM(E$17:E32))</f>
        <v>1550243.5634215712</v>
      </c>
      <c r="E33" s="377">
        <f>IF(+I14&lt;F32,I14,D33)</f>
        <v>58175.997560975622</v>
      </c>
      <c r="F33" s="55">
        <f t="shared" si="26"/>
        <v>1492067.5658605956</v>
      </c>
      <c r="G33" s="378">
        <f t="shared" si="27"/>
        <v>240432.88902859052</v>
      </c>
      <c r="H33" s="363">
        <f t="shared" si="28"/>
        <v>240432.88902859052</v>
      </c>
      <c r="I33" s="52">
        <f t="shared" si="0"/>
        <v>0</v>
      </c>
      <c r="J33" s="52"/>
      <c r="K33" s="129"/>
      <c r="L33" s="54">
        <f t="shared" si="2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7"/>
        <v/>
      </c>
      <c r="C34" s="50">
        <f>IF(D11="","-",+C33+1)</f>
        <v>2034</v>
      </c>
      <c r="D34" s="55">
        <f>IF(F33+SUM(E$17:E33)=D$10,F33,D$10-SUM(E$17:E33))</f>
        <v>1492067.5658605956</v>
      </c>
      <c r="E34" s="377">
        <f>IF(+I14&lt;F33,I14,D34)</f>
        <v>58175.997560975622</v>
      </c>
      <c r="F34" s="55">
        <f t="shared" si="26"/>
        <v>1433891.5682996199</v>
      </c>
      <c r="G34" s="378">
        <f t="shared" si="27"/>
        <v>233462.54574486939</v>
      </c>
      <c r="H34" s="363">
        <f t="shared" si="28"/>
        <v>233462.54574486939</v>
      </c>
      <c r="I34" s="52">
        <f t="shared" si="0"/>
        <v>0</v>
      </c>
      <c r="J34" s="52"/>
      <c r="K34" s="129"/>
      <c r="L34" s="54">
        <f t="shared" si="2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7"/>
        <v/>
      </c>
      <c r="C35" s="50">
        <f>IF(D11="","-",+C34+1)</f>
        <v>2035</v>
      </c>
      <c r="D35" s="55">
        <f>IF(F34+SUM(E$17:E34)=D$10,F34,D$10-SUM(E$17:E34))</f>
        <v>1433891.5682996199</v>
      </c>
      <c r="E35" s="377">
        <f>IF(+I14&lt;F34,I14,D35)</f>
        <v>58175.997560975622</v>
      </c>
      <c r="F35" s="55">
        <f t="shared" si="26"/>
        <v>1375715.5707386443</v>
      </c>
      <c r="G35" s="378">
        <f t="shared" si="27"/>
        <v>226492.20246114832</v>
      </c>
      <c r="H35" s="363">
        <f t="shared" si="28"/>
        <v>226492.20246114832</v>
      </c>
      <c r="I35" s="52">
        <f t="shared" si="0"/>
        <v>0</v>
      </c>
      <c r="J35" s="52"/>
      <c r="K35" s="129"/>
      <c r="L35" s="54">
        <f t="shared" si="2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7"/>
        <v/>
      </c>
      <c r="C36" s="50">
        <f>IF(D11="","-",+C35+1)</f>
        <v>2036</v>
      </c>
      <c r="D36" s="55">
        <f>IF(F35+SUM(E$17:E35)=D$10,F35,D$10-SUM(E$17:E35))</f>
        <v>1375715.5707386443</v>
      </c>
      <c r="E36" s="377">
        <f>IF(+I14&lt;F35,I14,D36)</f>
        <v>58175.997560975622</v>
      </c>
      <c r="F36" s="55">
        <f t="shared" si="26"/>
        <v>1317539.5731776687</v>
      </c>
      <c r="G36" s="378">
        <f t="shared" si="27"/>
        <v>219521.85917742719</v>
      </c>
      <c r="H36" s="363">
        <f t="shared" si="28"/>
        <v>219521.85917742719</v>
      </c>
      <c r="I36" s="52">
        <f t="shared" si="0"/>
        <v>0</v>
      </c>
      <c r="J36" s="52"/>
      <c r="K36" s="129"/>
      <c r="L36" s="54">
        <f t="shared" si="2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7"/>
        <v/>
      </c>
      <c r="C37" s="50">
        <f>IF(D11="","-",+C36+1)</f>
        <v>2037</v>
      </c>
      <c r="D37" s="55">
        <f>IF(F36+SUM(E$17:E36)=D$10,F36,D$10-SUM(E$17:E36))</f>
        <v>1317539.5731776687</v>
      </c>
      <c r="E37" s="377">
        <f>IF(+I14&lt;F36,I14,D37)</f>
        <v>58175.997560975622</v>
      </c>
      <c r="F37" s="55">
        <f t="shared" si="26"/>
        <v>1259363.5756166931</v>
      </c>
      <c r="G37" s="378">
        <f t="shared" si="27"/>
        <v>212551.51589370612</v>
      </c>
      <c r="H37" s="363">
        <f t="shared" si="28"/>
        <v>212551.51589370612</v>
      </c>
      <c r="I37" s="52">
        <f t="shared" si="0"/>
        <v>0</v>
      </c>
      <c r="J37" s="52"/>
      <c r="K37" s="129"/>
      <c r="L37" s="54">
        <f t="shared" si="2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7"/>
        <v/>
      </c>
      <c r="C38" s="50">
        <f>IF(D11="","-",+C37+1)</f>
        <v>2038</v>
      </c>
      <c r="D38" s="55">
        <f>IF(F37+SUM(E$17:E37)=D$10,F37,D$10-SUM(E$17:E37))</f>
        <v>1259363.5756166931</v>
      </c>
      <c r="E38" s="377">
        <f>IF(+I14&lt;F37,I14,D38)</f>
        <v>58175.997560975622</v>
      </c>
      <c r="F38" s="55">
        <f t="shared" si="26"/>
        <v>1201187.5780557175</v>
      </c>
      <c r="G38" s="378">
        <f t="shared" si="27"/>
        <v>205581.17260998499</v>
      </c>
      <c r="H38" s="363">
        <f t="shared" si="28"/>
        <v>205581.17260998499</v>
      </c>
      <c r="I38" s="52">
        <f t="shared" si="0"/>
        <v>0</v>
      </c>
      <c r="J38" s="52"/>
      <c r="K38" s="129"/>
      <c r="L38" s="54">
        <f t="shared" si="2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7"/>
        <v/>
      </c>
      <c r="C39" s="50">
        <f>IF(D11="","-",+C38+1)</f>
        <v>2039</v>
      </c>
      <c r="D39" s="55">
        <f>IF(F38+SUM(E$17:E38)=D$10,F38,D$10-SUM(E$17:E38))</f>
        <v>1201187.5780557175</v>
      </c>
      <c r="E39" s="377">
        <f>IF(+I14&lt;F38,I14,D39)</f>
        <v>58175.997560975622</v>
      </c>
      <c r="F39" s="55">
        <f t="shared" si="26"/>
        <v>1143011.5804947419</v>
      </c>
      <c r="G39" s="378">
        <f t="shared" si="27"/>
        <v>198610.82932626386</v>
      </c>
      <c r="H39" s="363">
        <f t="shared" si="28"/>
        <v>198610.82932626386</v>
      </c>
      <c r="I39" s="52">
        <f t="shared" si="0"/>
        <v>0</v>
      </c>
      <c r="J39" s="52"/>
      <c r="K39" s="129"/>
      <c r="L39" s="54">
        <f t="shared" si="2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7"/>
        <v/>
      </c>
      <c r="C40" s="50">
        <f>IF(D11="","-",+C39+1)</f>
        <v>2040</v>
      </c>
      <c r="D40" s="55">
        <f>IF(F39+SUM(E$17:E39)=D$10,F39,D$10-SUM(E$17:E39))</f>
        <v>1143011.5804947419</v>
      </c>
      <c r="E40" s="377">
        <f>IF(+I14&lt;F39,I14,D40)</f>
        <v>58175.997560975622</v>
      </c>
      <c r="F40" s="55">
        <f t="shared" si="26"/>
        <v>1084835.5829337663</v>
      </c>
      <c r="G40" s="378">
        <f t="shared" si="27"/>
        <v>191640.48604254279</v>
      </c>
      <c r="H40" s="363">
        <f t="shared" si="28"/>
        <v>191640.48604254279</v>
      </c>
      <c r="I40" s="52">
        <f t="shared" si="0"/>
        <v>0</v>
      </c>
      <c r="J40" s="52"/>
      <c r="K40" s="129"/>
      <c r="L40" s="54">
        <f t="shared" si="2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7"/>
        <v/>
      </c>
      <c r="C41" s="50">
        <f>IF(D11="","-",+C40+1)</f>
        <v>2041</v>
      </c>
      <c r="D41" s="55">
        <f>IF(F40+SUM(E$17:E40)=D$10,F40,D$10-SUM(E$17:E40))</f>
        <v>1084835.5829337663</v>
      </c>
      <c r="E41" s="377">
        <f>IF(+I14&lt;F40,I14,D41)</f>
        <v>58175.997560975622</v>
      </c>
      <c r="F41" s="55">
        <f t="shared" si="26"/>
        <v>1026659.5853727907</v>
      </c>
      <c r="G41" s="378">
        <f t="shared" si="27"/>
        <v>184670.14275882166</v>
      </c>
      <c r="H41" s="363">
        <f t="shared" si="28"/>
        <v>184670.14275882166</v>
      </c>
      <c r="I41" s="52">
        <f t="shared" si="0"/>
        <v>0</v>
      </c>
      <c r="J41" s="52"/>
      <c r="K41" s="129"/>
      <c r="L41" s="54">
        <f t="shared" si="2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7"/>
        <v/>
      </c>
      <c r="C42" s="50">
        <f>IF(D11="","-",+C41+1)</f>
        <v>2042</v>
      </c>
      <c r="D42" s="55">
        <f>IF(F41+SUM(E$17:E41)=D$10,F41,D$10-SUM(E$17:E41))</f>
        <v>1026659.5853727907</v>
      </c>
      <c r="E42" s="377">
        <f>IF(+I14&lt;F41,I14,D42)</f>
        <v>58175.997560975622</v>
      </c>
      <c r="F42" s="55">
        <f t="shared" si="26"/>
        <v>968483.58781181509</v>
      </c>
      <c r="G42" s="378">
        <f t="shared" si="27"/>
        <v>177699.79947510059</v>
      </c>
      <c r="H42" s="363">
        <f t="shared" si="28"/>
        <v>177699.79947510059</v>
      </c>
      <c r="I42" s="52">
        <f t="shared" si="0"/>
        <v>0</v>
      </c>
      <c r="J42" s="52"/>
      <c r="K42" s="129"/>
      <c r="L42" s="54">
        <f t="shared" si="2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7"/>
        <v/>
      </c>
      <c r="C43" s="50">
        <f>IF(D11="","-",+C42+1)</f>
        <v>2043</v>
      </c>
      <c r="D43" s="55">
        <f>IF(F42+SUM(E$17:E42)=D$10,F42,D$10-SUM(E$17:E42))</f>
        <v>968483.58781181509</v>
      </c>
      <c r="E43" s="377">
        <f>IF(+I14&lt;F42,I14,D43)</f>
        <v>58175.997560975622</v>
      </c>
      <c r="F43" s="55">
        <f t="shared" si="26"/>
        <v>910307.59025083948</v>
      </c>
      <c r="G43" s="378">
        <f t="shared" si="27"/>
        <v>170729.45619137946</v>
      </c>
      <c r="H43" s="363">
        <f t="shared" si="28"/>
        <v>170729.45619137946</v>
      </c>
      <c r="I43" s="52">
        <f t="shared" si="0"/>
        <v>0</v>
      </c>
      <c r="J43" s="52"/>
      <c r="K43" s="129"/>
      <c r="L43" s="54">
        <f t="shared" si="2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7"/>
        <v/>
      </c>
      <c r="C44" s="50">
        <f>IF(D11="","-",+C43+1)</f>
        <v>2044</v>
      </c>
      <c r="D44" s="55">
        <f>IF(F43+SUM(E$17:E43)=D$10,F43,D$10-SUM(E$17:E43))</f>
        <v>910307.59025083948</v>
      </c>
      <c r="E44" s="377">
        <f>IF(+I14&lt;F43,I14,D44)</f>
        <v>58175.997560975622</v>
      </c>
      <c r="F44" s="55">
        <f t="shared" si="26"/>
        <v>852131.59268986387</v>
      </c>
      <c r="G44" s="378">
        <f t="shared" si="27"/>
        <v>163759.11290765836</v>
      </c>
      <c r="H44" s="363">
        <f t="shared" si="28"/>
        <v>163759.11290765836</v>
      </c>
      <c r="I44" s="52">
        <f t="shared" si="0"/>
        <v>0</v>
      </c>
      <c r="J44" s="52"/>
      <c r="K44" s="129"/>
      <c r="L44" s="54">
        <f t="shared" si="2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7"/>
        <v/>
      </c>
      <c r="C45" s="50">
        <f>IF(D11="","-",+C44+1)</f>
        <v>2045</v>
      </c>
      <c r="D45" s="55">
        <f>IF(F44+SUM(E$17:E44)=D$10,F44,D$10-SUM(E$17:E44))</f>
        <v>852131.59268986387</v>
      </c>
      <c r="E45" s="377">
        <f>IF(+I14&lt;F44,I14,D45)</f>
        <v>58175.997560975622</v>
      </c>
      <c r="F45" s="55">
        <f t="shared" si="26"/>
        <v>793955.59512888826</v>
      </c>
      <c r="G45" s="378">
        <f t="shared" si="27"/>
        <v>156788.76962393726</v>
      </c>
      <c r="H45" s="363">
        <f t="shared" si="28"/>
        <v>156788.76962393726</v>
      </c>
      <c r="I45" s="52">
        <f t="shared" si="0"/>
        <v>0</v>
      </c>
      <c r="J45" s="52"/>
      <c r="K45" s="129"/>
      <c r="L45" s="54">
        <f t="shared" si="2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7"/>
        <v/>
      </c>
      <c r="C46" s="50">
        <f>IF(D11="","-",+C45+1)</f>
        <v>2046</v>
      </c>
      <c r="D46" s="55">
        <f>IF(F45+SUM(E$17:E45)=D$10,F45,D$10-SUM(E$17:E45))</f>
        <v>793955.59512888826</v>
      </c>
      <c r="E46" s="377">
        <f>IF(+I14&lt;F45,I14,D46)</f>
        <v>58175.997560975622</v>
      </c>
      <c r="F46" s="55">
        <f t="shared" si="26"/>
        <v>735779.59756791266</v>
      </c>
      <c r="G46" s="378">
        <f t="shared" si="27"/>
        <v>149818.42634021616</v>
      </c>
      <c r="H46" s="363">
        <f t="shared" si="28"/>
        <v>149818.42634021616</v>
      </c>
      <c r="I46" s="52">
        <f t="shared" si="0"/>
        <v>0</v>
      </c>
      <c r="J46" s="52"/>
      <c r="K46" s="129"/>
      <c r="L46" s="54">
        <f t="shared" si="2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7"/>
        <v/>
      </c>
      <c r="C47" s="50">
        <f>IF(D11="","-",+C46+1)</f>
        <v>2047</v>
      </c>
      <c r="D47" s="55">
        <f>IF(F46+SUM(E$17:E46)=D$10,F46,D$10-SUM(E$17:E46))</f>
        <v>735779.59756791266</v>
      </c>
      <c r="E47" s="377">
        <f>IF(+I14&lt;F46,I14,D47)</f>
        <v>58175.997560975622</v>
      </c>
      <c r="F47" s="55">
        <f t="shared" si="26"/>
        <v>677603.60000693705</v>
      </c>
      <c r="G47" s="378">
        <f t="shared" si="27"/>
        <v>142848.08305649506</v>
      </c>
      <c r="H47" s="363">
        <f t="shared" si="28"/>
        <v>142848.08305649506</v>
      </c>
      <c r="I47" s="52">
        <f t="shared" si="0"/>
        <v>0</v>
      </c>
      <c r="J47" s="52"/>
      <c r="K47" s="129"/>
      <c r="L47" s="54">
        <f t="shared" si="2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7"/>
        <v/>
      </c>
      <c r="C48" s="50">
        <f>IF(D11="","-",+C47+1)</f>
        <v>2048</v>
      </c>
      <c r="D48" s="55">
        <f>IF(F47+SUM(E$17:E47)=D$10,F47,D$10-SUM(E$17:E47))</f>
        <v>677603.60000693705</v>
      </c>
      <c r="E48" s="377">
        <f>IF(+I14&lt;F47,I14,D48)</f>
        <v>58175.997560975622</v>
      </c>
      <c r="F48" s="55">
        <f t="shared" si="26"/>
        <v>619427.60244596144</v>
      </c>
      <c r="G48" s="378">
        <f t="shared" si="27"/>
        <v>135877.73977277393</v>
      </c>
      <c r="H48" s="363">
        <f t="shared" si="28"/>
        <v>135877.73977277393</v>
      </c>
      <c r="I48" s="52">
        <f t="shared" si="0"/>
        <v>0</v>
      </c>
      <c r="J48" s="52"/>
      <c r="K48" s="129"/>
      <c r="L48" s="54">
        <f t="shared" si="2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 ht="12.5">
      <c r="B49" s="7" t="str">
        <f t="shared" si="7"/>
        <v/>
      </c>
      <c r="C49" s="50">
        <f>IF(D11="","-",+C48+1)</f>
        <v>2049</v>
      </c>
      <c r="D49" s="55">
        <f>IF(F48+SUM(E$17:E48)=D$10,F48,D$10-SUM(E$17:E48))</f>
        <v>619427.60244596144</v>
      </c>
      <c r="E49" s="377">
        <f>IF(+I14&lt;F48,I14,D49)</f>
        <v>58175.997560975622</v>
      </c>
      <c r="F49" s="55">
        <f t="shared" si="26"/>
        <v>561251.60488498583</v>
      </c>
      <c r="G49" s="378">
        <f t="shared" ref="G49:G72" si="29">+I$12*((D49+F49)/2)+E49</f>
        <v>128907.39648905284</v>
      </c>
      <c r="H49" s="363">
        <f t="shared" ref="H49:H72" si="30">+I$13*((D49+F49)/2)+E49</f>
        <v>128907.39648905284</v>
      </c>
      <c r="I49" s="52">
        <f t="shared" si="0"/>
        <v>0</v>
      </c>
      <c r="J49" s="52"/>
      <c r="K49" s="129"/>
      <c r="L49" s="54">
        <f t="shared" si="2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 ht="12.5">
      <c r="B50" s="7" t="str">
        <f t="shared" si="7"/>
        <v/>
      </c>
      <c r="C50" s="50">
        <f>IF(D11="","-",+C49+1)</f>
        <v>2050</v>
      </c>
      <c r="D50" s="55">
        <f>IF(F49+SUM(E$17:E49)=D$10,F49,D$10-SUM(E$17:E49))</f>
        <v>561251.60488498583</v>
      </c>
      <c r="E50" s="377">
        <f>IF(+I14&lt;F49,I14,D50)</f>
        <v>58175.997560975622</v>
      </c>
      <c r="F50" s="55">
        <f t="shared" si="26"/>
        <v>503075.60732401023</v>
      </c>
      <c r="G50" s="378">
        <f t="shared" si="29"/>
        <v>121937.05320533173</v>
      </c>
      <c r="H50" s="363">
        <f t="shared" si="30"/>
        <v>121937.05320533173</v>
      </c>
      <c r="I50" s="52">
        <f t="shared" si="0"/>
        <v>0</v>
      </c>
      <c r="J50" s="52"/>
      <c r="K50" s="129"/>
      <c r="L50" s="54">
        <f t="shared" si="2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 ht="12.5">
      <c r="B51" s="7" t="str">
        <f t="shared" si="7"/>
        <v/>
      </c>
      <c r="C51" s="50">
        <f>IF(D11="","-",+C50+1)</f>
        <v>2051</v>
      </c>
      <c r="D51" s="55">
        <f>IF(F50+SUM(E$17:E50)=D$10,F50,D$10-SUM(E$17:E50))</f>
        <v>503075.60732401023</v>
      </c>
      <c r="E51" s="377">
        <f>IF(+I14&lt;F50,I14,D51)</f>
        <v>58175.997560975622</v>
      </c>
      <c r="F51" s="55">
        <f t="shared" si="26"/>
        <v>444899.60976303462</v>
      </c>
      <c r="G51" s="378">
        <f t="shared" si="29"/>
        <v>114966.70992161063</v>
      </c>
      <c r="H51" s="363">
        <f t="shared" si="30"/>
        <v>114966.70992161063</v>
      </c>
      <c r="I51" s="52">
        <f t="shared" si="0"/>
        <v>0</v>
      </c>
      <c r="J51" s="52"/>
      <c r="K51" s="129"/>
      <c r="L51" s="54">
        <f t="shared" si="2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 ht="12.5">
      <c r="B52" s="7" t="str">
        <f t="shared" si="7"/>
        <v/>
      </c>
      <c r="C52" s="50">
        <f>IF(D11="","-",+C51+1)</f>
        <v>2052</v>
      </c>
      <c r="D52" s="55">
        <f>IF(F51+SUM(E$17:E51)=D$10,F51,D$10-SUM(E$17:E51))</f>
        <v>444899.60976303462</v>
      </c>
      <c r="E52" s="377">
        <f>IF(+I14&lt;F51,I14,D52)</f>
        <v>58175.997560975622</v>
      </c>
      <c r="F52" s="55">
        <f t="shared" si="26"/>
        <v>386723.61220205901</v>
      </c>
      <c r="G52" s="378">
        <f t="shared" si="29"/>
        <v>107996.36663788953</v>
      </c>
      <c r="H52" s="363">
        <f t="shared" si="30"/>
        <v>107996.36663788953</v>
      </c>
      <c r="I52" s="52">
        <f t="shared" si="0"/>
        <v>0</v>
      </c>
      <c r="J52" s="52"/>
      <c r="K52" s="129"/>
      <c r="L52" s="54">
        <f t="shared" si="2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 ht="12.5">
      <c r="B53" s="7" t="str">
        <f t="shared" si="7"/>
        <v/>
      </c>
      <c r="C53" s="50">
        <f>IF(D11="","-",+C52+1)</f>
        <v>2053</v>
      </c>
      <c r="D53" s="55">
        <f>IF(F52+SUM(E$17:E52)=D$10,F52,D$10-SUM(E$17:E52))</f>
        <v>386723.61220205901</v>
      </c>
      <c r="E53" s="377">
        <f>IF(+I14&lt;F52,I14,D53)</f>
        <v>58175.997560975622</v>
      </c>
      <c r="F53" s="55">
        <f t="shared" si="26"/>
        <v>328547.6146410834</v>
      </c>
      <c r="G53" s="378">
        <f t="shared" si="29"/>
        <v>101026.02335416843</v>
      </c>
      <c r="H53" s="363">
        <f t="shared" si="30"/>
        <v>101026.02335416843</v>
      </c>
      <c r="I53" s="52">
        <f t="shared" si="0"/>
        <v>0</v>
      </c>
      <c r="J53" s="52"/>
      <c r="K53" s="129"/>
      <c r="L53" s="54">
        <f t="shared" si="2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 ht="12.5">
      <c r="B54" s="7" t="str">
        <f t="shared" si="7"/>
        <v/>
      </c>
      <c r="C54" s="50">
        <f>IF(D11="","-",+C53+1)</f>
        <v>2054</v>
      </c>
      <c r="D54" s="55">
        <f>IF(F53+SUM(E$17:E53)=D$10,F53,D$10-SUM(E$17:E53))</f>
        <v>328547.6146410834</v>
      </c>
      <c r="E54" s="377">
        <f>IF(+I14&lt;F53,I14,D54)</f>
        <v>58175.997560975622</v>
      </c>
      <c r="F54" s="55">
        <f t="shared" si="26"/>
        <v>270371.6170801078</v>
      </c>
      <c r="G54" s="378">
        <f t="shared" si="29"/>
        <v>94055.680070447328</v>
      </c>
      <c r="H54" s="363">
        <f t="shared" si="30"/>
        <v>94055.680070447328</v>
      </c>
      <c r="I54" s="52">
        <f t="shared" si="0"/>
        <v>0</v>
      </c>
      <c r="J54" s="52"/>
      <c r="K54" s="129"/>
      <c r="L54" s="54">
        <f t="shared" si="2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 ht="12.5">
      <c r="B55" s="7" t="str">
        <f t="shared" si="7"/>
        <v/>
      </c>
      <c r="C55" s="50">
        <f>IF(D11="","-",+C54+1)</f>
        <v>2055</v>
      </c>
      <c r="D55" s="55">
        <f>IF(F54+SUM(E$17:E54)=D$10,F54,D$10-SUM(E$17:E54))</f>
        <v>270371.6170801078</v>
      </c>
      <c r="E55" s="377">
        <f>IF(+I14&lt;F54,I14,D55)</f>
        <v>58175.997560975622</v>
      </c>
      <c r="F55" s="55">
        <f t="shared" si="26"/>
        <v>212195.61951913219</v>
      </c>
      <c r="G55" s="378">
        <f t="shared" si="29"/>
        <v>87085.336786726213</v>
      </c>
      <c r="H55" s="363">
        <f t="shared" si="30"/>
        <v>87085.336786726213</v>
      </c>
      <c r="I55" s="52">
        <f t="shared" si="0"/>
        <v>0</v>
      </c>
      <c r="J55" s="52"/>
      <c r="K55" s="129"/>
      <c r="L55" s="54">
        <f t="shared" si="2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 ht="12.5">
      <c r="B56" s="7" t="str">
        <f t="shared" si="7"/>
        <v/>
      </c>
      <c r="C56" s="50">
        <f>IF(D11="","-",+C55+1)</f>
        <v>2056</v>
      </c>
      <c r="D56" s="55">
        <f>IF(F55+SUM(E$17:E55)=D$10,F55,D$10-SUM(E$17:E55))</f>
        <v>212195.61951913219</v>
      </c>
      <c r="E56" s="377">
        <f>IF(+I14&lt;F55,I14,D56)</f>
        <v>58175.997560975622</v>
      </c>
      <c r="F56" s="55">
        <f t="shared" si="26"/>
        <v>154019.62195815658</v>
      </c>
      <c r="G56" s="378">
        <f t="shared" si="29"/>
        <v>80114.993503005113</v>
      </c>
      <c r="H56" s="363">
        <f t="shared" si="30"/>
        <v>80114.993503005113</v>
      </c>
      <c r="I56" s="52">
        <f t="shared" si="0"/>
        <v>0</v>
      </c>
      <c r="J56" s="52"/>
      <c r="K56" s="129"/>
      <c r="L56" s="54">
        <f t="shared" si="2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 ht="12.5">
      <c r="B57" s="7" t="str">
        <f t="shared" si="7"/>
        <v/>
      </c>
      <c r="C57" s="50">
        <f>IF(D11="","-",+C56+1)</f>
        <v>2057</v>
      </c>
      <c r="D57" s="55">
        <f>IF(F56+SUM(E$17:E56)=D$10,F56,D$10-SUM(E$17:E56))</f>
        <v>154019.62195815658</v>
      </c>
      <c r="E57" s="377">
        <f>IF(+I14&lt;F56,I14,D57)</f>
        <v>58175.997560975622</v>
      </c>
      <c r="F57" s="55">
        <f t="shared" si="26"/>
        <v>95843.62439718096</v>
      </c>
      <c r="G57" s="378">
        <f t="shared" si="29"/>
        <v>73144.650219283998</v>
      </c>
      <c r="H57" s="363">
        <f t="shared" si="30"/>
        <v>73144.650219283998</v>
      </c>
      <c r="I57" s="52">
        <f t="shared" si="0"/>
        <v>0</v>
      </c>
      <c r="J57" s="52"/>
      <c r="K57" s="129"/>
      <c r="L57" s="54">
        <f t="shared" si="2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 ht="12.5">
      <c r="B58" s="7" t="str">
        <f t="shared" si="7"/>
        <v/>
      </c>
      <c r="C58" s="50">
        <f>IF(D11="","-",+C57+1)</f>
        <v>2058</v>
      </c>
      <c r="D58" s="55">
        <f>IF(F57+SUM(E$17:E57)=D$10,F57,D$10-SUM(E$17:E57))</f>
        <v>95843.62439718096</v>
      </c>
      <c r="E58" s="377">
        <f>IF(+I14&lt;F57,I14,D58)</f>
        <v>58175.997560975622</v>
      </c>
      <c r="F58" s="55">
        <f t="shared" si="26"/>
        <v>37667.626836205338</v>
      </c>
      <c r="G58" s="378">
        <f t="shared" si="29"/>
        <v>66174.306935562898</v>
      </c>
      <c r="H58" s="363">
        <f t="shared" si="30"/>
        <v>66174.306935562898</v>
      </c>
      <c r="I58" s="52">
        <f t="shared" si="0"/>
        <v>0</v>
      </c>
      <c r="J58" s="52"/>
      <c r="K58" s="129"/>
      <c r="L58" s="54">
        <f t="shared" si="2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 ht="12.5">
      <c r="B59" s="7" t="str">
        <f t="shared" si="7"/>
        <v/>
      </c>
      <c r="C59" s="50">
        <f>IF(D11="","-",+C58+1)</f>
        <v>2059</v>
      </c>
      <c r="D59" s="55">
        <f>IF(F58+SUM(E$17:E58)=D$10,F58,D$10-SUM(E$17:E58))</f>
        <v>37667.626836205338</v>
      </c>
      <c r="E59" s="377">
        <f>IF(+I14&lt;F58,I14,D59)</f>
        <v>37667.626836205338</v>
      </c>
      <c r="F59" s="55">
        <f t="shared" si="26"/>
        <v>0</v>
      </c>
      <c r="G59" s="378">
        <f t="shared" si="29"/>
        <v>39924.195702568701</v>
      </c>
      <c r="H59" s="363">
        <f t="shared" si="30"/>
        <v>39924.195702568701</v>
      </c>
      <c r="I59" s="52">
        <f t="shared" si="0"/>
        <v>0</v>
      </c>
      <c r="J59" s="52"/>
      <c r="K59" s="129"/>
      <c r="L59" s="54">
        <f t="shared" si="2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 ht="12.5">
      <c r="B60" s="7" t="str">
        <f t="shared" si="7"/>
        <v/>
      </c>
      <c r="C60" s="50">
        <f>IF(D11="","-",+C59+1)</f>
        <v>2060</v>
      </c>
      <c r="D60" s="55">
        <f>IF(F59+SUM(E$17:E59)=D$10,F59,D$10-SUM(E$17:E59))</f>
        <v>0</v>
      </c>
      <c r="E60" s="377">
        <f>IF(+I14&lt;F59,I14,D60)</f>
        <v>0</v>
      </c>
      <c r="F60" s="55">
        <f t="shared" si="26"/>
        <v>0</v>
      </c>
      <c r="G60" s="378">
        <f t="shared" si="29"/>
        <v>0</v>
      </c>
      <c r="H60" s="363">
        <f t="shared" si="30"/>
        <v>0</v>
      </c>
      <c r="I60" s="52">
        <f t="shared" si="0"/>
        <v>0</v>
      </c>
      <c r="J60" s="52"/>
      <c r="K60" s="129"/>
      <c r="L60" s="54">
        <f t="shared" si="2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 ht="12.5">
      <c r="B61" s="7" t="str">
        <f t="shared" si="7"/>
        <v/>
      </c>
      <c r="C61" s="50">
        <f>IF(D11="","-",+C60+1)</f>
        <v>2061</v>
      </c>
      <c r="D61" s="55">
        <f>IF(F60+SUM(E$17:E60)=D$10,F60,D$10-SUM(E$17:E60))</f>
        <v>0</v>
      </c>
      <c r="E61" s="377">
        <f>IF(+I14&lt;F60,I14,D61)</f>
        <v>0</v>
      </c>
      <c r="F61" s="55">
        <f t="shared" si="26"/>
        <v>0</v>
      </c>
      <c r="G61" s="379">
        <f t="shared" si="29"/>
        <v>0</v>
      </c>
      <c r="H61" s="363">
        <f t="shared" si="30"/>
        <v>0</v>
      </c>
      <c r="I61" s="52">
        <f t="shared" si="0"/>
        <v>0</v>
      </c>
      <c r="J61" s="52"/>
      <c r="K61" s="129"/>
      <c r="L61" s="54">
        <f t="shared" si="2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 ht="12.5">
      <c r="B62" s="7" t="str">
        <f t="shared" si="7"/>
        <v/>
      </c>
      <c r="C62" s="50">
        <f>IF(D11="","-",+C61+1)</f>
        <v>2062</v>
      </c>
      <c r="D62" s="55">
        <f>IF(F61+SUM(E$17:E61)=D$10,F61,D$10-SUM(E$17:E61))</f>
        <v>0</v>
      </c>
      <c r="E62" s="377">
        <f>IF(+I14&lt;F61,I14,D62)</f>
        <v>0</v>
      </c>
      <c r="F62" s="55">
        <f t="shared" si="26"/>
        <v>0</v>
      </c>
      <c r="G62" s="379">
        <f t="shared" si="29"/>
        <v>0</v>
      </c>
      <c r="H62" s="363">
        <f t="shared" si="30"/>
        <v>0</v>
      </c>
      <c r="I62" s="52">
        <f t="shared" si="0"/>
        <v>0</v>
      </c>
      <c r="J62" s="52"/>
      <c r="K62" s="129"/>
      <c r="L62" s="54">
        <f t="shared" si="2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 ht="12.5">
      <c r="B63" s="7" t="str">
        <f t="shared" si="7"/>
        <v/>
      </c>
      <c r="C63" s="50">
        <f>IF(D11="","-",+C62+1)</f>
        <v>2063</v>
      </c>
      <c r="D63" s="55">
        <f>IF(F62+SUM(E$17:E62)=D$10,F62,D$10-SUM(E$17:E62))</f>
        <v>0</v>
      </c>
      <c r="E63" s="377">
        <f>IF(+I14&lt;F62,I14,D63)</f>
        <v>0</v>
      </c>
      <c r="F63" s="55">
        <f t="shared" si="26"/>
        <v>0</v>
      </c>
      <c r="G63" s="379">
        <f t="shared" si="29"/>
        <v>0</v>
      </c>
      <c r="H63" s="363">
        <f t="shared" si="30"/>
        <v>0</v>
      </c>
      <c r="I63" s="52">
        <f t="shared" si="0"/>
        <v>0</v>
      </c>
      <c r="J63" s="52"/>
      <c r="K63" s="129"/>
      <c r="L63" s="54">
        <f t="shared" si="2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 ht="12.5">
      <c r="B64" s="7" t="str">
        <f t="shared" si="7"/>
        <v/>
      </c>
      <c r="C64" s="50">
        <f>IF(D11="","-",+C63+1)</f>
        <v>2064</v>
      </c>
      <c r="D64" s="55">
        <f>IF(F63+SUM(E$17:E63)=D$10,F63,D$10-SUM(E$17:E63))</f>
        <v>0</v>
      </c>
      <c r="E64" s="377">
        <f>IF(+I14&lt;F63,I14,D64)</f>
        <v>0</v>
      </c>
      <c r="F64" s="55">
        <f t="shared" si="26"/>
        <v>0</v>
      </c>
      <c r="G64" s="379">
        <f t="shared" si="29"/>
        <v>0</v>
      </c>
      <c r="H64" s="363">
        <f t="shared" si="30"/>
        <v>0</v>
      </c>
      <c r="I64" s="52">
        <f t="shared" si="0"/>
        <v>0</v>
      </c>
      <c r="J64" s="52"/>
      <c r="K64" s="129"/>
      <c r="L64" s="54">
        <f t="shared" si="2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 ht="12.5">
      <c r="B65" s="7" t="str">
        <f t="shared" si="7"/>
        <v/>
      </c>
      <c r="C65" s="50">
        <f>IF(D11="","-",+C64+1)</f>
        <v>2065</v>
      </c>
      <c r="D65" s="55">
        <f>IF(F64+SUM(E$17:E64)=D$10,F64,D$10-SUM(E$17:E64))</f>
        <v>0</v>
      </c>
      <c r="E65" s="377">
        <f>IF(+I14&lt;F64,I14,D65)</f>
        <v>0</v>
      </c>
      <c r="F65" s="55">
        <f t="shared" si="26"/>
        <v>0</v>
      </c>
      <c r="G65" s="379">
        <f t="shared" si="29"/>
        <v>0</v>
      </c>
      <c r="H65" s="363">
        <f t="shared" si="30"/>
        <v>0</v>
      </c>
      <c r="I65" s="52">
        <f t="shared" si="0"/>
        <v>0</v>
      </c>
      <c r="J65" s="52"/>
      <c r="K65" s="129"/>
      <c r="L65" s="54">
        <f t="shared" si="2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 ht="12.5">
      <c r="B66" s="7" t="str">
        <f t="shared" si="7"/>
        <v/>
      </c>
      <c r="C66" s="50">
        <f>IF(D11="","-",+C65+1)</f>
        <v>2066</v>
      </c>
      <c r="D66" s="55">
        <f>IF(F65+SUM(E$17:E65)=D$10,F65,D$10-SUM(E$17:E65))</f>
        <v>0</v>
      </c>
      <c r="E66" s="377">
        <f>IF(+I14&lt;F65,I14,D66)</f>
        <v>0</v>
      </c>
      <c r="F66" s="55">
        <f t="shared" si="26"/>
        <v>0</v>
      </c>
      <c r="G66" s="379">
        <f t="shared" si="29"/>
        <v>0</v>
      </c>
      <c r="H66" s="363">
        <f t="shared" si="30"/>
        <v>0</v>
      </c>
      <c r="I66" s="52">
        <f t="shared" si="0"/>
        <v>0</v>
      </c>
      <c r="J66" s="52"/>
      <c r="K66" s="129"/>
      <c r="L66" s="54">
        <f t="shared" si="2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 ht="12.5">
      <c r="B67" s="7" t="str">
        <f t="shared" si="7"/>
        <v/>
      </c>
      <c r="C67" s="50">
        <f>IF(D11="","-",+C66+1)</f>
        <v>2067</v>
      </c>
      <c r="D67" s="55">
        <f>IF(F66+SUM(E$17:E66)=D$10,F66,D$10-SUM(E$17:E66))</f>
        <v>0</v>
      </c>
      <c r="E67" s="377">
        <f>IF(+I14&lt;F66,I14,D67)</f>
        <v>0</v>
      </c>
      <c r="F67" s="55">
        <f t="shared" si="26"/>
        <v>0</v>
      </c>
      <c r="G67" s="379">
        <f t="shared" si="29"/>
        <v>0</v>
      </c>
      <c r="H67" s="363">
        <f t="shared" si="30"/>
        <v>0</v>
      </c>
      <c r="I67" s="52">
        <f t="shared" si="0"/>
        <v>0</v>
      </c>
      <c r="J67" s="52"/>
      <c r="K67" s="129"/>
      <c r="L67" s="54">
        <f t="shared" si="2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 ht="12.5">
      <c r="B68" s="7" t="str">
        <f t="shared" si="7"/>
        <v/>
      </c>
      <c r="C68" s="50">
        <f>IF(D11="","-",+C67+1)</f>
        <v>2068</v>
      </c>
      <c r="D68" s="55">
        <f>IF(F67+SUM(E$17:E67)=D$10,F67,D$10-SUM(E$17:E67))</f>
        <v>0</v>
      </c>
      <c r="E68" s="377">
        <f>IF(+I14&lt;F67,I14,D68)</f>
        <v>0</v>
      </c>
      <c r="F68" s="55">
        <f t="shared" si="26"/>
        <v>0</v>
      </c>
      <c r="G68" s="379">
        <f t="shared" si="29"/>
        <v>0</v>
      </c>
      <c r="H68" s="363">
        <f t="shared" si="30"/>
        <v>0</v>
      </c>
      <c r="I68" s="52">
        <f t="shared" si="0"/>
        <v>0</v>
      </c>
      <c r="J68" s="52"/>
      <c r="K68" s="129"/>
      <c r="L68" s="54">
        <f t="shared" si="2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 ht="12.5">
      <c r="B69" s="7" t="str">
        <f t="shared" si="7"/>
        <v/>
      </c>
      <c r="C69" s="50">
        <f>IF(D11="","-",+C68+1)</f>
        <v>2069</v>
      </c>
      <c r="D69" s="55">
        <f>IF(F68+SUM(E$17:E68)=D$10,F68,D$10-SUM(E$17:E68))</f>
        <v>0</v>
      </c>
      <c r="E69" s="377">
        <f>IF(+I14&lt;F68,I14,D69)</f>
        <v>0</v>
      </c>
      <c r="F69" s="55">
        <f t="shared" si="26"/>
        <v>0</v>
      </c>
      <c r="G69" s="379">
        <f t="shared" si="29"/>
        <v>0</v>
      </c>
      <c r="H69" s="363">
        <f t="shared" si="30"/>
        <v>0</v>
      </c>
      <c r="I69" s="52">
        <f t="shared" si="0"/>
        <v>0</v>
      </c>
      <c r="J69" s="52"/>
      <c r="K69" s="129"/>
      <c r="L69" s="54">
        <f t="shared" si="2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 ht="12.5">
      <c r="B70" s="7" t="str">
        <f t="shared" si="7"/>
        <v/>
      </c>
      <c r="C70" s="50">
        <f>IF(D11="","-",+C69+1)</f>
        <v>2070</v>
      </c>
      <c r="D70" s="55">
        <f>IF(F69+SUM(E$17:E69)=D$10,F69,D$10-SUM(E$17:E69))</f>
        <v>0</v>
      </c>
      <c r="E70" s="377">
        <f>IF(+I14&lt;F69,I14,D70)</f>
        <v>0</v>
      </c>
      <c r="F70" s="55">
        <f t="shared" si="26"/>
        <v>0</v>
      </c>
      <c r="G70" s="379">
        <f t="shared" si="29"/>
        <v>0</v>
      </c>
      <c r="H70" s="363">
        <f t="shared" si="30"/>
        <v>0</v>
      </c>
      <c r="I70" s="52">
        <f t="shared" si="0"/>
        <v>0</v>
      </c>
      <c r="J70" s="52"/>
      <c r="K70" s="129"/>
      <c r="L70" s="54">
        <f t="shared" si="2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 ht="12.5">
      <c r="B71" s="7" t="str">
        <f t="shared" si="7"/>
        <v/>
      </c>
      <c r="C71" s="50">
        <f>IF(D11="","-",+C70+1)</f>
        <v>2071</v>
      </c>
      <c r="D71" s="55">
        <f>IF(F70+SUM(E$17:E70)=D$10,F70,D$10-SUM(E$17:E70))</f>
        <v>0</v>
      </c>
      <c r="E71" s="377">
        <f>IF(+I14&lt;F70,I14,D71)</f>
        <v>0</v>
      </c>
      <c r="F71" s="55">
        <f t="shared" si="26"/>
        <v>0</v>
      </c>
      <c r="G71" s="379">
        <f t="shared" si="29"/>
        <v>0</v>
      </c>
      <c r="H71" s="363">
        <f t="shared" si="30"/>
        <v>0</v>
      </c>
      <c r="I71" s="52">
        <f t="shared" si="0"/>
        <v>0</v>
      </c>
      <c r="J71" s="52"/>
      <c r="K71" s="129"/>
      <c r="L71" s="54">
        <f t="shared" si="2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" thickBot="1">
      <c r="B72" s="7" t="str">
        <f t="shared" si="7"/>
        <v/>
      </c>
      <c r="C72" s="59">
        <f>IF(D11="","-",+C71+1)</f>
        <v>2072</v>
      </c>
      <c r="D72" s="60">
        <f>IF(F71+SUM(E$17:E71)=D$10,F71,D$10-SUM(E$17:E71))</f>
        <v>0</v>
      </c>
      <c r="E72" s="380">
        <f>IF(+I14&lt;F71,I14,D72)</f>
        <v>0</v>
      </c>
      <c r="F72" s="60">
        <f t="shared" si="26"/>
        <v>0</v>
      </c>
      <c r="G72" s="381">
        <f t="shared" si="29"/>
        <v>0</v>
      </c>
      <c r="H72" s="361">
        <f t="shared" si="30"/>
        <v>0</v>
      </c>
      <c r="I72" s="63">
        <f t="shared" si="0"/>
        <v>0</v>
      </c>
      <c r="J72" s="52"/>
      <c r="K72" s="130"/>
      <c r="L72" s="64">
        <f t="shared" si="2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 ht="12.5">
      <c r="C73" s="12" t="s">
        <v>78</v>
      </c>
      <c r="D73" s="292"/>
      <c r="E73" s="292">
        <f>SUM(E17:E72)</f>
        <v>2385215.9000000004</v>
      </c>
      <c r="F73" s="292"/>
      <c r="G73" s="292">
        <f>SUM(G17:G72)</f>
        <v>8355107.0344790714</v>
      </c>
      <c r="H73" s="292">
        <f>SUM(H17:H72)</f>
        <v>8355107.0344790714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2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2:16" ht="13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65 of 77</v>
      </c>
    </row>
    <row r="84" spans="1:16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</row>
    <row r="86" spans="1:16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298050.82617309887</v>
      </c>
      <c r="N87" s="386">
        <f>IF(J92&lt;D11,0,VLOOKUP(J92,C17:O72,11))</f>
        <v>298050.82617309887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305152.80221179593</v>
      </c>
      <c r="N88" s="389">
        <f>IF(J92&lt;D11,0,VLOOKUP(J92,C99:P154,7))</f>
        <v>305152.80221179593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Daingerfield - Jenkins Rebuild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7101.9760386970593</v>
      </c>
      <c r="N89" s="391">
        <f>+N88-N87</f>
        <v>7101.9760386970593</v>
      </c>
      <c r="O89" s="392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</row>
    <row r="91" spans="1:16" ht="13.5" thickBot="1">
      <c r="C91" s="75" t="s">
        <v>85</v>
      </c>
      <c r="D91" s="91" t="str">
        <f>+D9</f>
        <v>TP2013166</v>
      </c>
      <c r="E91" s="76"/>
      <c r="F91" s="76"/>
      <c r="G91" s="76"/>
      <c r="H91" s="76"/>
      <c r="I91" s="76"/>
      <c r="J91" s="76"/>
    </row>
    <row r="92" spans="1:16" ht="13">
      <c r="C92" s="34" t="s">
        <v>51</v>
      </c>
      <c r="D92" s="393">
        <v>2385216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</row>
    <row r="93" spans="1:16" ht="12.5">
      <c r="C93" s="34" t="s">
        <v>54</v>
      </c>
      <c r="D93" s="88">
        <f>IF(D11=I10,"",D11)</f>
        <v>2017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3">
        <f>IF(D11=I10,"",D12)</f>
        <v>11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54209.454545454544</v>
      </c>
      <c r="K96" s="292"/>
      <c r="L96" s="292"/>
      <c r="M96" s="292"/>
      <c r="N96" s="292"/>
      <c r="O96" s="292"/>
      <c r="P96" s="1"/>
    </row>
    <row r="97" spans="1:16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4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</row>
    <row r="99" spans="1:16" ht="12.5">
      <c r="C99" s="50">
        <f>IF(D93= "","-",D93)</f>
        <v>2017</v>
      </c>
      <c r="D99" s="145">
        <v>0</v>
      </c>
      <c r="E99" s="445">
        <v>4700.2321428571431</v>
      </c>
      <c r="F99" s="147">
        <v>2364216.7678571427</v>
      </c>
      <c r="G99" s="446">
        <v>1182108.3839285714</v>
      </c>
      <c r="H99" s="447">
        <v>148292.66067911699</v>
      </c>
      <c r="I99" s="448">
        <v>148292.66067911699</v>
      </c>
      <c r="J99" s="54">
        <f t="shared" ref="J99:J130" si="31">+I99-H99</f>
        <v>0</v>
      </c>
      <c r="K99" s="54"/>
      <c r="L99" s="112">
        <f>+H99</f>
        <v>148292.66067911699</v>
      </c>
      <c r="M99" s="53">
        <f t="shared" ref="M99:M130" si="32">IF(L99&lt;&gt;0,+H99-L99,0)</f>
        <v>0</v>
      </c>
      <c r="N99" s="112">
        <f>+I99</f>
        <v>148292.66067911699</v>
      </c>
      <c r="O99" s="53">
        <f t="shared" ref="O99:O130" si="33">IF(N99&lt;&gt;0,+I99-N99,0)</f>
        <v>0</v>
      </c>
      <c r="P99" s="53">
        <f t="shared" ref="P99:P130" si="34">+O99-M99</f>
        <v>0</v>
      </c>
    </row>
    <row r="100" spans="1:16" ht="12.5">
      <c r="B100" s="7" t="str">
        <f>IF(D100=F99,"","IU")</f>
        <v>IU</v>
      </c>
      <c r="C100" s="50">
        <f>IF(D93="","-",+C99+1)</f>
        <v>2018</v>
      </c>
      <c r="D100" s="428">
        <v>2380515.7678571427</v>
      </c>
      <c r="E100" s="429">
        <v>56790.857142857145</v>
      </c>
      <c r="F100" s="430">
        <v>2323724.9107142854</v>
      </c>
      <c r="G100" s="430">
        <v>2352120.3392857141</v>
      </c>
      <c r="H100" s="432">
        <v>305185.55137142731</v>
      </c>
      <c r="I100" s="433">
        <v>305185.55137142731</v>
      </c>
      <c r="J100" s="54">
        <f t="shared" si="31"/>
        <v>0</v>
      </c>
      <c r="K100" s="54"/>
      <c r="L100" s="449">
        <f>+H100</f>
        <v>305185.55137142731</v>
      </c>
      <c r="M100" s="54">
        <f t="shared" si="32"/>
        <v>0</v>
      </c>
      <c r="N100" s="449">
        <f>+I100</f>
        <v>305185.55137142731</v>
      </c>
      <c r="O100" s="54">
        <f t="shared" si="33"/>
        <v>0</v>
      </c>
      <c r="P100" s="54">
        <f t="shared" si="34"/>
        <v>0</v>
      </c>
    </row>
    <row r="101" spans="1:16" ht="12.5">
      <c r="B101" s="7" t="str">
        <f t="shared" ref="B101:B154" si="35">IF(D101=F100,"","IU")</f>
        <v/>
      </c>
      <c r="C101" s="50">
        <f>IF(D93="","-",+C100+1)</f>
        <v>2019</v>
      </c>
      <c r="D101" s="428">
        <v>2323724.9107142854</v>
      </c>
      <c r="E101" s="429">
        <v>55470.139534883718</v>
      </c>
      <c r="F101" s="430">
        <v>2268254.7711794018</v>
      </c>
      <c r="G101" s="430">
        <v>2295989.8409468438</v>
      </c>
      <c r="H101" s="432">
        <v>301234.14696485514</v>
      </c>
      <c r="I101" s="433">
        <v>301234.14696485514</v>
      </c>
      <c r="J101" s="54">
        <f t="shared" si="31"/>
        <v>0</v>
      </c>
      <c r="K101" s="54"/>
      <c r="L101" s="449">
        <f>+H101</f>
        <v>301234.14696485514</v>
      </c>
      <c r="M101" s="54">
        <f t="shared" ref="M101:M102" si="36">IF(L101&lt;&gt;0,+H101-L101,0)</f>
        <v>0</v>
      </c>
      <c r="N101" s="449">
        <f>+I101</f>
        <v>301234.14696485514</v>
      </c>
      <c r="O101" s="54">
        <f t="shared" si="33"/>
        <v>0</v>
      </c>
      <c r="P101" s="54">
        <f t="shared" si="34"/>
        <v>0</v>
      </c>
    </row>
    <row r="102" spans="1:16" ht="12.5">
      <c r="B102" s="7" t="str">
        <f t="shared" si="35"/>
        <v/>
      </c>
      <c r="C102" s="50">
        <f>IF(D93="","-",+C101+1)</f>
        <v>2020</v>
      </c>
      <c r="D102" s="428">
        <v>2268254.7711794018</v>
      </c>
      <c r="E102" s="429">
        <v>56790.857142857145</v>
      </c>
      <c r="F102" s="430">
        <v>2211463.9140365445</v>
      </c>
      <c r="G102" s="430">
        <v>2239859.3426079731</v>
      </c>
      <c r="H102" s="432">
        <v>297741.11088977935</v>
      </c>
      <c r="I102" s="433">
        <v>297741.11088977935</v>
      </c>
      <c r="J102" s="54">
        <f t="shared" si="31"/>
        <v>0</v>
      </c>
      <c r="K102" s="54"/>
      <c r="L102" s="449">
        <f>+H102</f>
        <v>297741.11088977935</v>
      </c>
      <c r="M102" s="54">
        <f t="shared" si="36"/>
        <v>0</v>
      </c>
      <c r="N102" s="449">
        <f>+I102</f>
        <v>297741.11088977935</v>
      </c>
      <c r="O102" s="54">
        <f t="shared" si="33"/>
        <v>0</v>
      </c>
      <c r="P102" s="54">
        <f t="shared" si="34"/>
        <v>0</v>
      </c>
    </row>
    <row r="103" spans="1:16" ht="12.5">
      <c r="B103" s="7" t="str">
        <f t="shared" si="35"/>
        <v/>
      </c>
      <c r="C103" s="50">
        <f>IF(D93="","-",+C102+1)</f>
        <v>2021</v>
      </c>
      <c r="D103" s="428">
        <v>2211463.9140365445</v>
      </c>
      <c r="E103" s="429">
        <v>58176</v>
      </c>
      <c r="F103" s="430">
        <v>2153287.9140365445</v>
      </c>
      <c r="G103" s="430">
        <v>2182375.9140365445</v>
      </c>
      <c r="H103" s="432">
        <v>305906.71353430621</v>
      </c>
      <c r="I103" s="433">
        <v>305906.71353430621</v>
      </c>
      <c r="J103" s="54">
        <f t="shared" si="31"/>
        <v>0</v>
      </c>
      <c r="K103" s="54"/>
      <c r="L103" s="449">
        <f>+H103</f>
        <v>305906.71353430621</v>
      </c>
      <c r="M103" s="54">
        <f t="shared" ref="M103" si="37">IF(L103&lt;&gt;0,+H103-L103,0)</f>
        <v>0</v>
      </c>
      <c r="N103" s="449">
        <f>+I103</f>
        <v>305906.71353430621</v>
      </c>
      <c r="O103" s="54">
        <f t="shared" ref="O103" si="38">IF(N103&lt;&gt;0,+I103-N103,0)</f>
        <v>0</v>
      </c>
      <c r="P103" s="54">
        <f t="shared" ref="P103" si="39">+O103-M103</f>
        <v>0</v>
      </c>
    </row>
    <row r="104" spans="1:16" ht="13">
      <c r="B104" s="7" t="str">
        <f t="shared" si="35"/>
        <v/>
      </c>
      <c r="C104" s="459">
        <f>IF(D93="","-",+C103+1)</f>
        <v>2022</v>
      </c>
      <c r="D104" s="12">
        <v>2153287.9140365445</v>
      </c>
      <c r="E104" s="377">
        <v>56790.857142857145</v>
      </c>
      <c r="F104" s="55">
        <v>2096497.0568936875</v>
      </c>
      <c r="G104" s="55">
        <v>2124892.4854651159</v>
      </c>
      <c r="H104" s="379">
        <v>306376.14518261742</v>
      </c>
      <c r="I104" s="398">
        <v>306376.14518261742</v>
      </c>
      <c r="J104" s="54">
        <f t="shared" si="31"/>
        <v>0</v>
      </c>
      <c r="K104" s="54"/>
      <c r="L104" s="129"/>
      <c r="M104" s="54">
        <f t="shared" si="32"/>
        <v>0</v>
      </c>
      <c r="N104" s="129"/>
      <c r="O104" s="54">
        <f t="shared" si="33"/>
        <v>0</v>
      </c>
      <c r="P104" s="54">
        <f t="shared" si="34"/>
        <v>0</v>
      </c>
    </row>
    <row r="105" spans="1:16" ht="12.5">
      <c r="B105" s="7" t="str">
        <f t="shared" si="35"/>
        <v/>
      </c>
      <c r="C105" s="50">
        <f>IF(D93="","-",+C104+1)</f>
        <v>2023</v>
      </c>
      <c r="D105" s="12">
        <f>IF(F104+SUM(E$99:E104)=D$92,F104,D$92-SUM(E$99:E104))</f>
        <v>2096497.0568936875</v>
      </c>
      <c r="E105" s="377">
        <f>IF(+J96&lt;F104,J96,D105)</f>
        <v>54209.454545454544</v>
      </c>
      <c r="F105" s="55">
        <f t="shared" ref="F105:F130" si="40">+D105-E105</f>
        <v>2042287.6023482329</v>
      </c>
      <c r="G105" s="55">
        <f t="shared" ref="G105:G130" si="41">+(F105+D105)/2</f>
        <v>2069392.3296209602</v>
      </c>
      <c r="H105" s="379">
        <f t="shared" ref="H105:H154" si="42">+J$94*G105+E105</f>
        <v>311903.30717442522</v>
      </c>
      <c r="I105" s="398">
        <f t="shared" ref="I105:I154" si="43">+J$95*G105+E105</f>
        <v>311903.30717442522</v>
      </c>
      <c r="J105" s="54">
        <f t="shared" si="31"/>
        <v>0</v>
      </c>
      <c r="K105" s="54"/>
      <c r="L105" s="129"/>
      <c r="M105" s="54">
        <f t="shared" si="32"/>
        <v>0</v>
      </c>
      <c r="N105" s="129"/>
      <c r="O105" s="54">
        <f t="shared" si="33"/>
        <v>0</v>
      </c>
      <c r="P105" s="54">
        <f t="shared" si="34"/>
        <v>0</v>
      </c>
    </row>
    <row r="106" spans="1:16" ht="12.5">
      <c r="B106" s="7" t="str">
        <f t="shared" si="35"/>
        <v/>
      </c>
      <c r="C106" s="50">
        <f>IF(D93="","-",+C105+1)</f>
        <v>2024</v>
      </c>
      <c r="D106" s="12">
        <f>IF(F105+SUM(E$99:E105)=D$92,F105,D$92-SUM(E$99:E105))</f>
        <v>2042287.6023482329</v>
      </c>
      <c r="E106" s="377">
        <f>IF(+J96&lt;F105,J96,D106)</f>
        <v>54209.454545454544</v>
      </c>
      <c r="F106" s="55">
        <f t="shared" si="40"/>
        <v>1988078.1478027783</v>
      </c>
      <c r="G106" s="55">
        <f t="shared" si="41"/>
        <v>2015182.8750755056</v>
      </c>
      <c r="H106" s="379">
        <f t="shared" si="42"/>
        <v>305152.80221179593</v>
      </c>
      <c r="I106" s="398">
        <f t="shared" si="43"/>
        <v>305152.80221179593</v>
      </c>
      <c r="J106" s="54">
        <f t="shared" si="31"/>
        <v>0</v>
      </c>
      <c r="K106" s="54"/>
      <c r="L106" s="129"/>
      <c r="M106" s="54">
        <f t="shared" si="32"/>
        <v>0</v>
      </c>
      <c r="N106" s="129"/>
      <c r="O106" s="54">
        <f t="shared" si="33"/>
        <v>0</v>
      </c>
      <c r="P106" s="54">
        <f t="shared" si="34"/>
        <v>0</v>
      </c>
    </row>
    <row r="107" spans="1:16" ht="12.5">
      <c r="B107" s="7" t="str">
        <f t="shared" si="35"/>
        <v/>
      </c>
      <c r="C107" s="50">
        <f>IF(D93="","-",+C106+1)</f>
        <v>2025</v>
      </c>
      <c r="D107" s="12">
        <f>IF(F106+SUM(E$99:E106)=D$92,F106,D$92-SUM(E$99:E106))</f>
        <v>1988078.1478027783</v>
      </c>
      <c r="E107" s="377">
        <f>IF(+J96&lt;F106,J96,D107)</f>
        <v>54209.454545454544</v>
      </c>
      <c r="F107" s="55">
        <f t="shared" si="40"/>
        <v>1933868.6932573237</v>
      </c>
      <c r="G107" s="55">
        <f t="shared" si="41"/>
        <v>1960973.420530051</v>
      </c>
      <c r="H107" s="379">
        <f t="shared" si="42"/>
        <v>298402.29724916664</v>
      </c>
      <c r="I107" s="398">
        <f t="shared" si="43"/>
        <v>298402.29724916664</v>
      </c>
      <c r="J107" s="54">
        <f t="shared" si="31"/>
        <v>0</v>
      </c>
      <c r="K107" s="54"/>
      <c r="L107" s="129"/>
      <c r="M107" s="54">
        <f t="shared" si="32"/>
        <v>0</v>
      </c>
      <c r="N107" s="129"/>
      <c r="O107" s="54">
        <f t="shared" si="33"/>
        <v>0</v>
      </c>
      <c r="P107" s="54">
        <f t="shared" si="34"/>
        <v>0</v>
      </c>
    </row>
    <row r="108" spans="1:16" ht="12.5">
      <c r="B108" s="7" t="str">
        <f t="shared" si="35"/>
        <v/>
      </c>
      <c r="C108" s="50">
        <f>IF(D93="","-",+C107+1)</f>
        <v>2026</v>
      </c>
      <c r="D108" s="12">
        <f>IF(F107+SUM(E$99:E107)=D$92,F107,D$92-SUM(E$99:E107))</f>
        <v>1933868.6932573237</v>
      </c>
      <c r="E108" s="377">
        <f>IF(+J96&lt;F107,J96,D108)</f>
        <v>54209.454545454544</v>
      </c>
      <c r="F108" s="55">
        <f t="shared" si="40"/>
        <v>1879659.2387118691</v>
      </c>
      <c r="G108" s="55">
        <f t="shared" si="41"/>
        <v>1906763.9659845964</v>
      </c>
      <c r="H108" s="379">
        <f t="shared" si="42"/>
        <v>291651.79228653741</v>
      </c>
      <c r="I108" s="398">
        <f t="shared" si="43"/>
        <v>291651.79228653741</v>
      </c>
      <c r="J108" s="54">
        <f t="shared" si="31"/>
        <v>0</v>
      </c>
      <c r="K108" s="54"/>
      <c r="L108" s="129"/>
      <c r="M108" s="54">
        <f t="shared" si="32"/>
        <v>0</v>
      </c>
      <c r="N108" s="129"/>
      <c r="O108" s="54">
        <f t="shared" si="33"/>
        <v>0</v>
      </c>
      <c r="P108" s="54">
        <f t="shared" si="34"/>
        <v>0</v>
      </c>
    </row>
    <row r="109" spans="1:16" ht="12.5">
      <c r="B109" s="7" t="str">
        <f t="shared" si="35"/>
        <v/>
      </c>
      <c r="C109" s="50">
        <f>IF(D93="","-",+C108+1)</f>
        <v>2027</v>
      </c>
      <c r="D109" s="12">
        <f>IF(F108+SUM(E$99:E108)=D$92,F108,D$92-SUM(E$99:E108))</f>
        <v>1879659.2387118691</v>
      </c>
      <c r="E109" s="377">
        <f>IF(+J96&lt;F108,J96,D109)</f>
        <v>54209.454545454544</v>
      </c>
      <c r="F109" s="55">
        <f t="shared" si="40"/>
        <v>1825449.7841664145</v>
      </c>
      <c r="G109" s="55">
        <f t="shared" si="41"/>
        <v>1852554.5114391418</v>
      </c>
      <c r="H109" s="379">
        <f t="shared" si="42"/>
        <v>284901.28732390812</v>
      </c>
      <c r="I109" s="398">
        <f t="shared" si="43"/>
        <v>284901.28732390812</v>
      </c>
      <c r="J109" s="54">
        <f t="shared" si="31"/>
        <v>0</v>
      </c>
      <c r="K109" s="54"/>
      <c r="L109" s="129"/>
      <c r="M109" s="54">
        <f t="shared" si="32"/>
        <v>0</v>
      </c>
      <c r="N109" s="129"/>
      <c r="O109" s="54">
        <f t="shared" si="33"/>
        <v>0</v>
      </c>
      <c r="P109" s="54">
        <f t="shared" si="34"/>
        <v>0</v>
      </c>
    </row>
    <row r="110" spans="1:16" ht="12.5">
      <c r="B110" s="7" t="str">
        <f t="shared" si="35"/>
        <v/>
      </c>
      <c r="C110" s="50">
        <f>IF(D93="","-",+C109+1)</f>
        <v>2028</v>
      </c>
      <c r="D110" s="12">
        <f>IF(F109+SUM(E$99:E109)=D$92,F109,D$92-SUM(E$99:E109))</f>
        <v>1825449.7841664145</v>
      </c>
      <c r="E110" s="377">
        <f>IF(+J96&lt;F109,J96,D110)</f>
        <v>54209.454545454544</v>
      </c>
      <c r="F110" s="55">
        <f t="shared" si="40"/>
        <v>1771240.3296209599</v>
      </c>
      <c r="G110" s="55">
        <f t="shared" si="41"/>
        <v>1798345.0568936872</v>
      </c>
      <c r="H110" s="379">
        <f t="shared" si="42"/>
        <v>278150.78236127883</v>
      </c>
      <c r="I110" s="398">
        <f t="shared" si="43"/>
        <v>278150.78236127883</v>
      </c>
      <c r="J110" s="54">
        <f t="shared" si="31"/>
        <v>0</v>
      </c>
      <c r="K110" s="54"/>
      <c r="L110" s="129"/>
      <c r="M110" s="54">
        <f t="shared" si="32"/>
        <v>0</v>
      </c>
      <c r="N110" s="129"/>
      <c r="O110" s="54">
        <f t="shared" si="33"/>
        <v>0</v>
      </c>
      <c r="P110" s="54">
        <f t="shared" si="34"/>
        <v>0</v>
      </c>
    </row>
    <row r="111" spans="1:16" ht="12.5">
      <c r="B111" s="7" t="str">
        <f t="shared" si="35"/>
        <v/>
      </c>
      <c r="C111" s="50">
        <f>IF(D93="","-",+C110+1)</f>
        <v>2029</v>
      </c>
      <c r="D111" s="12">
        <f>IF(F110+SUM(E$99:E110)=D$92,F110,D$92-SUM(E$99:E110))</f>
        <v>1771240.3296209599</v>
      </c>
      <c r="E111" s="377">
        <f>IF(+J96&lt;F110,J96,D111)</f>
        <v>54209.454545454544</v>
      </c>
      <c r="F111" s="55">
        <f t="shared" si="40"/>
        <v>1717030.8750755053</v>
      </c>
      <c r="G111" s="55">
        <f t="shared" si="41"/>
        <v>1744135.6023482326</v>
      </c>
      <c r="H111" s="379">
        <f t="shared" si="42"/>
        <v>271400.27739864954</v>
      </c>
      <c r="I111" s="398">
        <f t="shared" si="43"/>
        <v>271400.27739864954</v>
      </c>
      <c r="J111" s="54">
        <f t="shared" si="31"/>
        <v>0</v>
      </c>
      <c r="K111" s="54"/>
      <c r="L111" s="129"/>
      <c r="M111" s="54">
        <f t="shared" si="32"/>
        <v>0</v>
      </c>
      <c r="N111" s="129"/>
      <c r="O111" s="54">
        <f t="shared" si="33"/>
        <v>0</v>
      </c>
      <c r="P111" s="54">
        <f t="shared" si="34"/>
        <v>0</v>
      </c>
    </row>
    <row r="112" spans="1:16" ht="12.5">
      <c r="B112" s="7" t="str">
        <f t="shared" si="35"/>
        <v/>
      </c>
      <c r="C112" s="50">
        <f>IF(D93="","-",+C111+1)</f>
        <v>2030</v>
      </c>
      <c r="D112" s="12">
        <f>IF(F111+SUM(E$99:E111)=D$92,F111,D$92-SUM(E$99:E111))</f>
        <v>1717030.8750755053</v>
      </c>
      <c r="E112" s="377">
        <f>IF(+J96&lt;F111,J96,D112)</f>
        <v>54209.454545454544</v>
      </c>
      <c r="F112" s="55">
        <f t="shared" si="40"/>
        <v>1662821.4205300508</v>
      </c>
      <c r="G112" s="55">
        <f t="shared" si="41"/>
        <v>1689926.1478027781</v>
      </c>
      <c r="H112" s="379">
        <f t="shared" si="42"/>
        <v>264649.77243602026</v>
      </c>
      <c r="I112" s="398">
        <f t="shared" si="43"/>
        <v>264649.77243602026</v>
      </c>
      <c r="J112" s="54">
        <f t="shared" si="31"/>
        <v>0</v>
      </c>
      <c r="K112" s="54"/>
      <c r="L112" s="129"/>
      <c r="M112" s="54">
        <f t="shared" si="32"/>
        <v>0</v>
      </c>
      <c r="N112" s="129"/>
      <c r="O112" s="54">
        <f t="shared" si="33"/>
        <v>0</v>
      </c>
      <c r="P112" s="54">
        <f t="shared" si="34"/>
        <v>0</v>
      </c>
    </row>
    <row r="113" spans="2:16" ht="12.5">
      <c r="B113" s="7" t="str">
        <f t="shared" si="35"/>
        <v/>
      </c>
      <c r="C113" s="50">
        <f>IF(D93="","-",+C112+1)</f>
        <v>2031</v>
      </c>
      <c r="D113" s="12">
        <f>IF(F112+SUM(E$99:E112)=D$92,F112,D$92-SUM(E$99:E112))</f>
        <v>1662821.4205300508</v>
      </c>
      <c r="E113" s="377">
        <f>IF(+J96&lt;F112,J96,D113)</f>
        <v>54209.454545454544</v>
      </c>
      <c r="F113" s="55">
        <f t="shared" si="40"/>
        <v>1608611.9659845962</v>
      </c>
      <c r="G113" s="55">
        <f t="shared" si="41"/>
        <v>1635716.6932573235</v>
      </c>
      <c r="H113" s="379">
        <f t="shared" si="42"/>
        <v>257899.26747339097</v>
      </c>
      <c r="I113" s="398">
        <f t="shared" si="43"/>
        <v>257899.26747339097</v>
      </c>
      <c r="J113" s="54">
        <f t="shared" si="31"/>
        <v>0</v>
      </c>
      <c r="K113" s="54"/>
      <c r="L113" s="129"/>
      <c r="M113" s="54">
        <f t="shared" si="32"/>
        <v>0</v>
      </c>
      <c r="N113" s="129"/>
      <c r="O113" s="54">
        <f t="shared" si="33"/>
        <v>0</v>
      </c>
      <c r="P113" s="54">
        <f t="shared" si="34"/>
        <v>0</v>
      </c>
    </row>
    <row r="114" spans="2:16" ht="12.5">
      <c r="B114" s="7" t="str">
        <f t="shared" si="35"/>
        <v/>
      </c>
      <c r="C114" s="50">
        <f>IF(D93="","-",+C113+1)</f>
        <v>2032</v>
      </c>
      <c r="D114" s="12">
        <f>IF(F113+SUM(E$99:E113)=D$92,F113,D$92-SUM(E$99:E113))</f>
        <v>1608611.9659845962</v>
      </c>
      <c r="E114" s="377">
        <f>IF(+J96&lt;F113,J96,D114)</f>
        <v>54209.454545454544</v>
      </c>
      <c r="F114" s="55">
        <f t="shared" si="40"/>
        <v>1554402.5114391416</v>
      </c>
      <c r="G114" s="55">
        <f t="shared" si="41"/>
        <v>1581507.2387118689</v>
      </c>
      <c r="H114" s="379">
        <f t="shared" si="42"/>
        <v>251148.76251076168</v>
      </c>
      <c r="I114" s="398">
        <f t="shared" si="43"/>
        <v>251148.76251076168</v>
      </c>
      <c r="J114" s="54">
        <f t="shared" si="31"/>
        <v>0</v>
      </c>
      <c r="K114" s="54"/>
      <c r="L114" s="129"/>
      <c r="M114" s="54">
        <f t="shared" si="32"/>
        <v>0</v>
      </c>
      <c r="N114" s="129"/>
      <c r="O114" s="54">
        <f t="shared" si="33"/>
        <v>0</v>
      </c>
      <c r="P114" s="54">
        <f t="shared" si="34"/>
        <v>0</v>
      </c>
    </row>
    <row r="115" spans="2:16" ht="12.5">
      <c r="B115" s="7" t="str">
        <f t="shared" si="35"/>
        <v/>
      </c>
      <c r="C115" s="50">
        <f>IF(D93="","-",+C114+1)</f>
        <v>2033</v>
      </c>
      <c r="D115" s="12">
        <f>IF(F114+SUM(E$99:E114)=D$92,F114,D$92-SUM(E$99:E114))</f>
        <v>1554402.5114391416</v>
      </c>
      <c r="E115" s="377">
        <f>IF(+J96&lt;F114,J96,D115)</f>
        <v>54209.454545454544</v>
      </c>
      <c r="F115" s="55">
        <f t="shared" si="40"/>
        <v>1500193.056893687</v>
      </c>
      <c r="G115" s="55">
        <f t="shared" si="41"/>
        <v>1527297.7841664143</v>
      </c>
      <c r="H115" s="379">
        <f t="shared" si="42"/>
        <v>244398.25754813245</v>
      </c>
      <c r="I115" s="398">
        <f t="shared" si="43"/>
        <v>244398.25754813245</v>
      </c>
      <c r="J115" s="54">
        <f t="shared" si="31"/>
        <v>0</v>
      </c>
      <c r="K115" s="54"/>
      <c r="L115" s="129"/>
      <c r="M115" s="54">
        <f t="shared" si="32"/>
        <v>0</v>
      </c>
      <c r="N115" s="129"/>
      <c r="O115" s="54">
        <f t="shared" si="33"/>
        <v>0</v>
      </c>
      <c r="P115" s="54">
        <f t="shared" si="34"/>
        <v>0</v>
      </c>
    </row>
    <row r="116" spans="2:16" ht="12.5">
      <c r="B116" s="7" t="str">
        <f t="shared" si="35"/>
        <v/>
      </c>
      <c r="C116" s="50">
        <f>IF(D93="","-",+C115+1)</f>
        <v>2034</v>
      </c>
      <c r="D116" s="12">
        <f>IF(F115+SUM(E$99:E115)=D$92,F115,D$92-SUM(E$99:E115))</f>
        <v>1500193.056893687</v>
      </c>
      <c r="E116" s="377">
        <f>IF(+J96&lt;F115,J96,D116)</f>
        <v>54209.454545454544</v>
      </c>
      <c r="F116" s="55">
        <f t="shared" si="40"/>
        <v>1445983.6023482324</v>
      </c>
      <c r="G116" s="55">
        <f t="shared" si="41"/>
        <v>1473088.3296209597</v>
      </c>
      <c r="H116" s="379">
        <f t="shared" si="42"/>
        <v>237647.75258550316</v>
      </c>
      <c r="I116" s="398">
        <f t="shared" si="43"/>
        <v>237647.75258550316</v>
      </c>
      <c r="J116" s="54">
        <f t="shared" si="31"/>
        <v>0</v>
      </c>
      <c r="K116" s="54"/>
      <c r="L116" s="129"/>
      <c r="M116" s="54">
        <f t="shared" si="32"/>
        <v>0</v>
      </c>
      <c r="N116" s="129"/>
      <c r="O116" s="54">
        <f t="shared" si="33"/>
        <v>0</v>
      </c>
      <c r="P116" s="54">
        <f t="shared" si="34"/>
        <v>0</v>
      </c>
    </row>
    <row r="117" spans="2:16" ht="12.5">
      <c r="B117" s="7" t="str">
        <f t="shared" si="35"/>
        <v/>
      </c>
      <c r="C117" s="50">
        <f>IF(D93="","-",+C116+1)</f>
        <v>2035</v>
      </c>
      <c r="D117" s="12">
        <f>IF(F116+SUM(E$99:E116)=D$92,F116,D$92-SUM(E$99:E116))</f>
        <v>1445983.6023482324</v>
      </c>
      <c r="E117" s="377">
        <f>IF(+J96&lt;F116,J96,D117)</f>
        <v>54209.454545454544</v>
      </c>
      <c r="F117" s="55">
        <f t="shared" si="40"/>
        <v>1391774.1478027778</v>
      </c>
      <c r="G117" s="55">
        <f t="shared" si="41"/>
        <v>1418878.8750755051</v>
      </c>
      <c r="H117" s="379">
        <f t="shared" si="42"/>
        <v>230897.24762287387</v>
      </c>
      <c r="I117" s="398">
        <f t="shared" si="43"/>
        <v>230897.24762287387</v>
      </c>
      <c r="J117" s="54">
        <f t="shared" si="31"/>
        <v>0</v>
      </c>
      <c r="K117" s="54"/>
      <c r="L117" s="129"/>
      <c r="M117" s="54">
        <f t="shared" si="32"/>
        <v>0</v>
      </c>
      <c r="N117" s="129"/>
      <c r="O117" s="54">
        <f t="shared" si="33"/>
        <v>0</v>
      </c>
      <c r="P117" s="54">
        <f t="shared" si="34"/>
        <v>0</v>
      </c>
    </row>
    <row r="118" spans="2:16" ht="12.5">
      <c r="B118" s="7" t="str">
        <f t="shared" si="35"/>
        <v/>
      </c>
      <c r="C118" s="50">
        <f>IF(D93="","-",+C117+1)</f>
        <v>2036</v>
      </c>
      <c r="D118" s="12">
        <f>IF(F117+SUM(E$99:E117)=D$92,F117,D$92-SUM(E$99:E117))</f>
        <v>1391774.1478027778</v>
      </c>
      <c r="E118" s="377">
        <f>IF(+J96&lt;F117,J96,D118)</f>
        <v>54209.454545454544</v>
      </c>
      <c r="F118" s="55">
        <f t="shared" si="40"/>
        <v>1337564.6932573232</v>
      </c>
      <c r="G118" s="55">
        <f t="shared" si="41"/>
        <v>1364669.4205300505</v>
      </c>
      <c r="H118" s="379">
        <f t="shared" si="42"/>
        <v>224146.74266024458</v>
      </c>
      <c r="I118" s="398">
        <f t="shared" si="43"/>
        <v>224146.74266024458</v>
      </c>
      <c r="J118" s="54">
        <f t="shared" si="31"/>
        <v>0</v>
      </c>
      <c r="K118" s="54"/>
      <c r="L118" s="129"/>
      <c r="M118" s="54">
        <f t="shared" si="32"/>
        <v>0</v>
      </c>
      <c r="N118" s="129"/>
      <c r="O118" s="54">
        <f t="shared" si="33"/>
        <v>0</v>
      </c>
      <c r="P118" s="54">
        <f t="shared" si="34"/>
        <v>0</v>
      </c>
    </row>
    <row r="119" spans="2:16" ht="12.5">
      <c r="B119" s="7" t="str">
        <f t="shared" si="35"/>
        <v/>
      </c>
      <c r="C119" s="50">
        <f>IF(D93="","-",+C118+1)</f>
        <v>2037</v>
      </c>
      <c r="D119" s="12">
        <f>IF(F118+SUM(E$99:E118)=D$92,F118,D$92-SUM(E$99:E118))</f>
        <v>1337564.6932573232</v>
      </c>
      <c r="E119" s="377">
        <f>IF(+J96&lt;F118,J96,D119)</f>
        <v>54209.454545454544</v>
      </c>
      <c r="F119" s="55">
        <f t="shared" si="40"/>
        <v>1283355.2387118686</v>
      </c>
      <c r="G119" s="55">
        <f t="shared" si="41"/>
        <v>1310459.9659845959</v>
      </c>
      <c r="H119" s="379">
        <f t="shared" si="42"/>
        <v>217396.23769761529</v>
      </c>
      <c r="I119" s="398">
        <f t="shared" si="43"/>
        <v>217396.23769761529</v>
      </c>
      <c r="J119" s="54">
        <f t="shared" si="31"/>
        <v>0</v>
      </c>
      <c r="K119" s="54"/>
      <c r="L119" s="129"/>
      <c r="M119" s="54">
        <f t="shared" si="32"/>
        <v>0</v>
      </c>
      <c r="N119" s="129"/>
      <c r="O119" s="54">
        <f t="shared" si="33"/>
        <v>0</v>
      </c>
      <c r="P119" s="54">
        <f t="shared" si="34"/>
        <v>0</v>
      </c>
    </row>
    <row r="120" spans="2:16" ht="12.5">
      <c r="B120" s="7" t="str">
        <f t="shared" si="35"/>
        <v/>
      </c>
      <c r="C120" s="50">
        <f>IF(D93="","-",+C119+1)</f>
        <v>2038</v>
      </c>
      <c r="D120" s="12">
        <f>IF(F119+SUM(E$99:E119)=D$92,F119,D$92-SUM(E$99:E119))</f>
        <v>1283355.2387118686</v>
      </c>
      <c r="E120" s="377">
        <f>IF(+J96&lt;F119,J96,D120)</f>
        <v>54209.454545454544</v>
      </c>
      <c r="F120" s="55">
        <f t="shared" si="40"/>
        <v>1229145.7841664141</v>
      </c>
      <c r="G120" s="55">
        <f t="shared" si="41"/>
        <v>1256250.5114391414</v>
      </c>
      <c r="H120" s="379">
        <f t="shared" si="42"/>
        <v>210645.732734986</v>
      </c>
      <c r="I120" s="398">
        <f t="shared" si="43"/>
        <v>210645.732734986</v>
      </c>
      <c r="J120" s="54">
        <f t="shared" si="31"/>
        <v>0</v>
      </c>
      <c r="K120" s="54"/>
      <c r="L120" s="129"/>
      <c r="M120" s="54">
        <f t="shared" si="32"/>
        <v>0</v>
      </c>
      <c r="N120" s="129"/>
      <c r="O120" s="54">
        <f t="shared" si="33"/>
        <v>0</v>
      </c>
      <c r="P120" s="54">
        <f t="shared" si="34"/>
        <v>0</v>
      </c>
    </row>
    <row r="121" spans="2:16" ht="12.5">
      <c r="B121" s="7" t="str">
        <f t="shared" si="35"/>
        <v/>
      </c>
      <c r="C121" s="50">
        <f>IF(D93="","-",+C120+1)</f>
        <v>2039</v>
      </c>
      <c r="D121" s="12">
        <f>IF(F120+SUM(E$99:E120)=D$92,F120,D$92-SUM(E$99:E120))</f>
        <v>1229145.7841664141</v>
      </c>
      <c r="E121" s="377">
        <f>IF(+J96&lt;F120,J96,D121)</f>
        <v>54209.454545454544</v>
      </c>
      <c r="F121" s="55">
        <f t="shared" si="40"/>
        <v>1174936.3296209595</v>
      </c>
      <c r="G121" s="55">
        <f t="shared" si="41"/>
        <v>1202041.0568936868</v>
      </c>
      <c r="H121" s="379">
        <f t="shared" si="42"/>
        <v>203895.22777235671</v>
      </c>
      <c r="I121" s="398">
        <f t="shared" si="43"/>
        <v>203895.22777235671</v>
      </c>
      <c r="J121" s="54">
        <f t="shared" si="31"/>
        <v>0</v>
      </c>
      <c r="K121" s="54"/>
      <c r="L121" s="129"/>
      <c r="M121" s="54">
        <f t="shared" si="32"/>
        <v>0</v>
      </c>
      <c r="N121" s="129"/>
      <c r="O121" s="54">
        <f t="shared" si="33"/>
        <v>0</v>
      </c>
      <c r="P121" s="54">
        <f t="shared" si="34"/>
        <v>0</v>
      </c>
    </row>
    <row r="122" spans="2:16" ht="12.5">
      <c r="B122" s="7" t="str">
        <f t="shared" si="35"/>
        <v/>
      </c>
      <c r="C122" s="50">
        <f>IF(D93="","-",+C121+1)</f>
        <v>2040</v>
      </c>
      <c r="D122" s="12">
        <f>IF(F121+SUM(E$99:E121)=D$92,F121,D$92-SUM(E$99:E121))</f>
        <v>1174936.3296209595</v>
      </c>
      <c r="E122" s="377">
        <f>IF(+J96&lt;F121,J96,D122)</f>
        <v>54209.454545454544</v>
      </c>
      <c r="F122" s="55">
        <f t="shared" si="40"/>
        <v>1120726.8750755049</v>
      </c>
      <c r="G122" s="55">
        <f t="shared" si="41"/>
        <v>1147831.6023482322</v>
      </c>
      <c r="H122" s="379">
        <f t="shared" si="42"/>
        <v>197144.72280972748</v>
      </c>
      <c r="I122" s="398">
        <f t="shared" si="43"/>
        <v>197144.72280972748</v>
      </c>
      <c r="J122" s="54">
        <f t="shared" si="31"/>
        <v>0</v>
      </c>
      <c r="K122" s="54"/>
      <c r="L122" s="129"/>
      <c r="M122" s="54">
        <f t="shared" si="32"/>
        <v>0</v>
      </c>
      <c r="N122" s="129"/>
      <c r="O122" s="54">
        <f t="shared" si="33"/>
        <v>0</v>
      </c>
      <c r="P122" s="54">
        <f t="shared" si="34"/>
        <v>0</v>
      </c>
    </row>
    <row r="123" spans="2:16" ht="12.5">
      <c r="B123" s="7" t="str">
        <f t="shared" si="35"/>
        <v/>
      </c>
      <c r="C123" s="50">
        <f>IF(D93="","-",+C122+1)</f>
        <v>2041</v>
      </c>
      <c r="D123" s="12">
        <f>IF(F122+SUM(E$99:E122)=D$92,F122,D$92-SUM(E$99:E122))</f>
        <v>1120726.8750755049</v>
      </c>
      <c r="E123" s="377">
        <f>IF(+J96&lt;F122,J96,D123)</f>
        <v>54209.454545454544</v>
      </c>
      <c r="F123" s="55">
        <f t="shared" si="40"/>
        <v>1066517.4205300503</v>
      </c>
      <c r="G123" s="55">
        <f t="shared" si="41"/>
        <v>1093622.1478027776</v>
      </c>
      <c r="H123" s="379">
        <f t="shared" si="42"/>
        <v>190394.21784709819</v>
      </c>
      <c r="I123" s="398">
        <f t="shared" si="43"/>
        <v>190394.21784709819</v>
      </c>
      <c r="J123" s="54">
        <f t="shared" si="31"/>
        <v>0</v>
      </c>
      <c r="K123" s="54"/>
      <c r="L123" s="129"/>
      <c r="M123" s="54">
        <f t="shared" si="32"/>
        <v>0</v>
      </c>
      <c r="N123" s="129"/>
      <c r="O123" s="54">
        <f t="shared" si="33"/>
        <v>0</v>
      </c>
      <c r="P123" s="54">
        <f t="shared" si="34"/>
        <v>0</v>
      </c>
    </row>
    <row r="124" spans="2:16" ht="12.5">
      <c r="B124" s="7" t="str">
        <f t="shared" si="35"/>
        <v/>
      </c>
      <c r="C124" s="50">
        <f>IF(D93="","-",+C123+1)</f>
        <v>2042</v>
      </c>
      <c r="D124" s="12">
        <f>IF(F123+SUM(E$99:E123)=D$92,F123,D$92-SUM(E$99:E123))</f>
        <v>1066517.4205300503</v>
      </c>
      <c r="E124" s="377">
        <f>IF(+J96&lt;F123,J96,D124)</f>
        <v>54209.454545454544</v>
      </c>
      <c r="F124" s="55">
        <f t="shared" si="40"/>
        <v>1012307.9659845957</v>
      </c>
      <c r="G124" s="55">
        <f t="shared" si="41"/>
        <v>1039412.693257323</v>
      </c>
      <c r="H124" s="379">
        <f t="shared" si="42"/>
        <v>183643.7128844689</v>
      </c>
      <c r="I124" s="398">
        <f t="shared" si="43"/>
        <v>183643.7128844689</v>
      </c>
      <c r="J124" s="54">
        <f t="shared" si="31"/>
        <v>0</v>
      </c>
      <c r="K124" s="54"/>
      <c r="L124" s="129"/>
      <c r="M124" s="54">
        <f t="shared" si="32"/>
        <v>0</v>
      </c>
      <c r="N124" s="129"/>
      <c r="O124" s="54">
        <f t="shared" si="33"/>
        <v>0</v>
      </c>
      <c r="P124" s="54">
        <f t="shared" si="34"/>
        <v>0</v>
      </c>
    </row>
    <row r="125" spans="2:16" ht="12.5">
      <c r="B125" s="7" t="str">
        <f t="shared" si="35"/>
        <v/>
      </c>
      <c r="C125" s="50">
        <f>IF(D93="","-",+C124+1)</f>
        <v>2043</v>
      </c>
      <c r="D125" s="12">
        <f>IF(F124+SUM(E$99:E124)=D$92,F124,D$92-SUM(E$99:E124))</f>
        <v>1012307.9659845957</v>
      </c>
      <c r="E125" s="377">
        <f>IF(+J96&lt;F124,J96,D125)</f>
        <v>54209.454545454544</v>
      </c>
      <c r="F125" s="55">
        <f t="shared" si="40"/>
        <v>958098.51143914112</v>
      </c>
      <c r="G125" s="55">
        <f t="shared" si="41"/>
        <v>985203.23871186841</v>
      </c>
      <c r="H125" s="379">
        <f t="shared" si="42"/>
        <v>176893.20792183961</v>
      </c>
      <c r="I125" s="398">
        <f t="shared" si="43"/>
        <v>176893.20792183961</v>
      </c>
      <c r="J125" s="54">
        <f t="shared" si="31"/>
        <v>0</v>
      </c>
      <c r="K125" s="54"/>
      <c r="L125" s="129"/>
      <c r="M125" s="54">
        <f t="shared" si="32"/>
        <v>0</v>
      </c>
      <c r="N125" s="129"/>
      <c r="O125" s="54">
        <f t="shared" si="33"/>
        <v>0</v>
      </c>
      <c r="P125" s="54">
        <f t="shared" si="34"/>
        <v>0</v>
      </c>
    </row>
    <row r="126" spans="2:16" ht="12.5">
      <c r="B126" s="7" t="str">
        <f t="shared" si="35"/>
        <v/>
      </c>
      <c r="C126" s="50">
        <f>IF(D93="","-",+C125+1)</f>
        <v>2044</v>
      </c>
      <c r="D126" s="12">
        <f>IF(F125+SUM(E$99:E125)=D$92,F125,D$92-SUM(E$99:E125))</f>
        <v>958098.51143914112</v>
      </c>
      <c r="E126" s="377">
        <f>IF(+J96&lt;F125,J96,D126)</f>
        <v>54209.454545454544</v>
      </c>
      <c r="F126" s="55">
        <f t="shared" si="40"/>
        <v>903889.05689368653</v>
      </c>
      <c r="G126" s="55">
        <f t="shared" si="41"/>
        <v>930993.78416641383</v>
      </c>
      <c r="H126" s="379">
        <f t="shared" si="42"/>
        <v>170142.70295921032</v>
      </c>
      <c r="I126" s="398">
        <f t="shared" si="43"/>
        <v>170142.70295921032</v>
      </c>
      <c r="J126" s="54">
        <f t="shared" si="31"/>
        <v>0</v>
      </c>
      <c r="K126" s="54"/>
      <c r="L126" s="129"/>
      <c r="M126" s="54">
        <f t="shared" si="32"/>
        <v>0</v>
      </c>
      <c r="N126" s="129"/>
      <c r="O126" s="54">
        <f t="shared" si="33"/>
        <v>0</v>
      </c>
      <c r="P126" s="54">
        <f t="shared" si="34"/>
        <v>0</v>
      </c>
    </row>
    <row r="127" spans="2:16" ht="12.5">
      <c r="B127" s="7" t="str">
        <f t="shared" si="35"/>
        <v/>
      </c>
      <c r="C127" s="50">
        <f>IF(D93="","-",+C126+1)</f>
        <v>2045</v>
      </c>
      <c r="D127" s="12">
        <f>IF(F126+SUM(E$99:E126)=D$92,F126,D$92-SUM(E$99:E126))</f>
        <v>903889.05689368653</v>
      </c>
      <c r="E127" s="377">
        <f>IF(+J96&lt;F126,J96,D127)</f>
        <v>54209.454545454544</v>
      </c>
      <c r="F127" s="55">
        <f t="shared" si="40"/>
        <v>849679.60234823194</v>
      </c>
      <c r="G127" s="55">
        <f t="shared" si="41"/>
        <v>876784.32962095924</v>
      </c>
      <c r="H127" s="379">
        <f t="shared" si="42"/>
        <v>163392.19799658106</v>
      </c>
      <c r="I127" s="398">
        <f t="shared" si="43"/>
        <v>163392.19799658106</v>
      </c>
      <c r="J127" s="54">
        <f t="shared" si="31"/>
        <v>0</v>
      </c>
      <c r="K127" s="54"/>
      <c r="L127" s="129"/>
      <c r="M127" s="54">
        <f t="shared" si="32"/>
        <v>0</v>
      </c>
      <c r="N127" s="129"/>
      <c r="O127" s="54">
        <f t="shared" si="33"/>
        <v>0</v>
      </c>
      <c r="P127" s="54">
        <f t="shared" si="34"/>
        <v>0</v>
      </c>
    </row>
    <row r="128" spans="2:16" ht="12.5">
      <c r="B128" s="7" t="str">
        <f t="shared" si="35"/>
        <v/>
      </c>
      <c r="C128" s="50">
        <f>IF(D93="","-",+C127+1)</f>
        <v>2046</v>
      </c>
      <c r="D128" s="12">
        <f>IF(F127+SUM(E$99:E127)=D$92,F127,D$92-SUM(E$99:E127))</f>
        <v>849679.60234823194</v>
      </c>
      <c r="E128" s="377">
        <f>IF(+J96&lt;F127,J96,D128)</f>
        <v>54209.454545454544</v>
      </c>
      <c r="F128" s="55">
        <f t="shared" si="40"/>
        <v>795470.14780277736</v>
      </c>
      <c r="G128" s="55">
        <f t="shared" si="41"/>
        <v>822574.87507550465</v>
      </c>
      <c r="H128" s="379">
        <f t="shared" si="42"/>
        <v>156641.69303395177</v>
      </c>
      <c r="I128" s="398">
        <f t="shared" si="43"/>
        <v>156641.69303395177</v>
      </c>
      <c r="J128" s="54">
        <f t="shared" si="31"/>
        <v>0</v>
      </c>
      <c r="K128" s="54"/>
      <c r="L128" s="129"/>
      <c r="M128" s="54">
        <f t="shared" si="32"/>
        <v>0</v>
      </c>
      <c r="N128" s="129"/>
      <c r="O128" s="54">
        <f t="shared" si="33"/>
        <v>0</v>
      </c>
      <c r="P128" s="54">
        <f t="shared" si="34"/>
        <v>0</v>
      </c>
    </row>
    <row r="129" spans="2:16" ht="12.5">
      <c r="B129" s="7" t="str">
        <f t="shared" si="35"/>
        <v/>
      </c>
      <c r="C129" s="50">
        <f>IF(D93="","-",+C128+1)</f>
        <v>2047</v>
      </c>
      <c r="D129" s="12">
        <f>IF(F128+SUM(E$99:E128)=D$92,F128,D$92-SUM(E$99:E128))</f>
        <v>795470.14780277736</v>
      </c>
      <c r="E129" s="377">
        <f>IF(+J96&lt;F128,J96,D129)</f>
        <v>54209.454545454544</v>
      </c>
      <c r="F129" s="55">
        <f t="shared" si="40"/>
        <v>741260.69325732277</v>
      </c>
      <c r="G129" s="55">
        <f t="shared" si="41"/>
        <v>768365.42053005006</v>
      </c>
      <c r="H129" s="379">
        <f t="shared" si="42"/>
        <v>149891.18807132251</v>
      </c>
      <c r="I129" s="398">
        <f t="shared" si="43"/>
        <v>149891.18807132251</v>
      </c>
      <c r="J129" s="54">
        <f t="shared" si="31"/>
        <v>0</v>
      </c>
      <c r="K129" s="54"/>
      <c r="L129" s="129"/>
      <c r="M129" s="54">
        <f t="shared" si="32"/>
        <v>0</v>
      </c>
      <c r="N129" s="129"/>
      <c r="O129" s="54">
        <f t="shared" si="33"/>
        <v>0</v>
      </c>
      <c r="P129" s="54">
        <f t="shared" si="34"/>
        <v>0</v>
      </c>
    </row>
    <row r="130" spans="2:16" ht="12.5">
      <c r="B130" s="7" t="str">
        <f t="shared" si="35"/>
        <v/>
      </c>
      <c r="C130" s="50">
        <f>IF(D93="","-",+C129+1)</f>
        <v>2048</v>
      </c>
      <c r="D130" s="12">
        <f>IF(F129+SUM(E$99:E129)=D$92,F129,D$92-SUM(E$99:E129))</f>
        <v>741260.69325732277</v>
      </c>
      <c r="E130" s="377">
        <f>IF(+J96&lt;F129,J96,D130)</f>
        <v>54209.454545454544</v>
      </c>
      <c r="F130" s="55">
        <f t="shared" si="40"/>
        <v>687051.23871186818</v>
      </c>
      <c r="G130" s="55">
        <f t="shared" si="41"/>
        <v>714155.96598459547</v>
      </c>
      <c r="H130" s="379">
        <f t="shared" si="42"/>
        <v>143140.68310869322</v>
      </c>
      <c r="I130" s="398">
        <f t="shared" si="43"/>
        <v>143140.68310869322</v>
      </c>
      <c r="J130" s="54">
        <f t="shared" si="31"/>
        <v>0</v>
      </c>
      <c r="K130" s="54"/>
      <c r="L130" s="129"/>
      <c r="M130" s="54">
        <f t="shared" si="32"/>
        <v>0</v>
      </c>
      <c r="N130" s="129"/>
      <c r="O130" s="54">
        <f t="shared" si="33"/>
        <v>0</v>
      </c>
      <c r="P130" s="54">
        <f t="shared" si="34"/>
        <v>0</v>
      </c>
    </row>
    <row r="131" spans="2:16" ht="12.5">
      <c r="B131" s="7" t="str">
        <f t="shared" si="35"/>
        <v/>
      </c>
      <c r="C131" s="50">
        <f>IF(D93="","-",+C130+1)</f>
        <v>2049</v>
      </c>
      <c r="D131" s="12">
        <f>IF(F130+SUM(E$99:E130)=D$92,F130,D$92-SUM(E$99:E130))</f>
        <v>687051.23871186818</v>
      </c>
      <c r="E131" s="377">
        <f>IF(+J96&lt;F130,J96,D131)</f>
        <v>54209.454545454544</v>
      </c>
      <c r="F131" s="55">
        <f t="shared" ref="F131:F154" si="44">+D131-E131</f>
        <v>632841.78416641359</v>
      </c>
      <c r="G131" s="55">
        <f t="shared" ref="G131:G154" si="45">+(F131+D131)/2</f>
        <v>659946.51143914089</v>
      </c>
      <c r="H131" s="379">
        <f t="shared" si="42"/>
        <v>136390.17814606393</v>
      </c>
      <c r="I131" s="398">
        <f t="shared" si="43"/>
        <v>136390.17814606393</v>
      </c>
      <c r="J131" s="54">
        <f t="shared" ref="J131:J154" si="46">+I541-H541</f>
        <v>0</v>
      </c>
      <c r="K131" s="54"/>
      <c r="L131" s="129"/>
      <c r="M131" s="54">
        <f t="shared" ref="M131:M154" si="47">IF(L541&lt;&gt;0,+H541-L541,0)</f>
        <v>0</v>
      </c>
      <c r="N131" s="129"/>
      <c r="O131" s="54">
        <f t="shared" ref="O131:O154" si="48">IF(N541&lt;&gt;0,+I541-N541,0)</f>
        <v>0</v>
      </c>
      <c r="P131" s="54">
        <f t="shared" ref="P131:P154" si="49">+O541-M541</f>
        <v>0</v>
      </c>
    </row>
    <row r="132" spans="2:16" ht="12.5">
      <c r="B132" s="7" t="str">
        <f t="shared" si="35"/>
        <v/>
      </c>
      <c r="C132" s="50">
        <f>IF(D93="","-",+C131+1)</f>
        <v>2050</v>
      </c>
      <c r="D132" s="12">
        <f>IF(F131+SUM(E$99:E131)=D$92,F131,D$92-SUM(E$99:E131))</f>
        <v>632841.78416641359</v>
      </c>
      <c r="E132" s="377">
        <f>IF(+J96&lt;F131,J96,D132)</f>
        <v>54209.454545454544</v>
      </c>
      <c r="F132" s="55">
        <f t="shared" si="44"/>
        <v>578632.329620959</v>
      </c>
      <c r="G132" s="55">
        <f t="shared" si="45"/>
        <v>605737.0568936863</v>
      </c>
      <c r="H132" s="379">
        <f t="shared" si="42"/>
        <v>129639.67318343466</v>
      </c>
      <c r="I132" s="398">
        <f t="shared" si="43"/>
        <v>129639.67318343466</v>
      </c>
      <c r="J132" s="54">
        <f t="shared" si="46"/>
        <v>0</v>
      </c>
      <c r="K132" s="54"/>
      <c r="L132" s="129"/>
      <c r="M132" s="54">
        <f t="shared" si="47"/>
        <v>0</v>
      </c>
      <c r="N132" s="129"/>
      <c r="O132" s="54">
        <f t="shared" si="48"/>
        <v>0</v>
      </c>
      <c r="P132" s="54">
        <f t="shared" si="49"/>
        <v>0</v>
      </c>
    </row>
    <row r="133" spans="2:16" ht="12.5">
      <c r="B133" s="7" t="str">
        <f t="shared" si="35"/>
        <v/>
      </c>
      <c r="C133" s="50">
        <f>IF(D93="","-",+C132+1)</f>
        <v>2051</v>
      </c>
      <c r="D133" s="12">
        <f>IF(F132+SUM(E$99:E132)=D$92,F132,D$92-SUM(E$99:E132))</f>
        <v>578632.329620959</v>
      </c>
      <c r="E133" s="377">
        <f>IF(+J96&lt;F132,J96,D133)</f>
        <v>54209.454545454544</v>
      </c>
      <c r="F133" s="55">
        <f t="shared" si="44"/>
        <v>524422.87507550442</v>
      </c>
      <c r="G133" s="55">
        <f t="shared" si="45"/>
        <v>551527.60234823171</v>
      </c>
      <c r="H133" s="379">
        <f t="shared" si="42"/>
        <v>122889.16822080537</v>
      </c>
      <c r="I133" s="398">
        <f t="shared" si="43"/>
        <v>122889.16822080537</v>
      </c>
      <c r="J133" s="54">
        <f t="shared" si="46"/>
        <v>0</v>
      </c>
      <c r="K133" s="54"/>
      <c r="L133" s="129"/>
      <c r="M133" s="54">
        <f t="shared" si="47"/>
        <v>0</v>
      </c>
      <c r="N133" s="129"/>
      <c r="O133" s="54">
        <f t="shared" si="48"/>
        <v>0</v>
      </c>
      <c r="P133" s="54">
        <f t="shared" si="49"/>
        <v>0</v>
      </c>
    </row>
    <row r="134" spans="2:16" ht="12.5">
      <c r="B134" s="7" t="str">
        <f t="shared" si="35"/>
        <v/>
      </c>
      <c r="C134" s="50">
        <f>IF(D93="","-",+C133+1)</f>
        <v>2052</v>
      </c>
      <c r="D134" s="12">
        <f>IF(F133+SUM(E$99:E133)=D$92,F133,D$92-SUM(E$99:E133))</f>
        <v>524422.87507550442</v>
      </c>
      <c r="E134" s="377">
        <f>IF(+J96&lt;F133,J96,D134)</f>
        <v>54209.454545454544</v>
      </c>
      <c r="F134" s="55">
        <f t="shared" si="44"/>
        <v>470213.42053004989</v>
      </c>
      <c r="G134" s="55">
        <f t="shared" si="45"/>
        <v>497318.14780277712</v>
      </c>
      <c r="H134" s="379">
        <f t="shared" si="42"/>
        <v>116138.66325817609</v>
      </c>
      <c r="I134" s="398">
        <f t="shared" si="43"/>
        <v>116138.66325817609</v>
      </c>
      <c r="J134" s="54">
        <f t="shared" si="46"/>
        <v>0</v>
      </c>
      <c r="K134" s="54"/>
      <c r="L134" s="129"/>
      <c r="M134" s="54">
        <f t="shared" si="47"/>
        <v>0</v>
      </c>
      <c r="N134" s="129"/>
      <c r="O134" s="54">
        <f t="shared" si="48"/>
        <v>0</v>
      </c>
      <c r="P134" s="54">
        <f t="shared" si="49"/>
        <v>0</v>
      </c>
    </row>
    <row r="135" spans="2:16" ht="12.5">
      <c r="B135" s="7" t="str">
        <f t="shared" si="35"/>
        <v/>
      </c>
      <c r="C135" s="50">
        <f>IF(D93="","-",+C134+1)</f>
        <v>2053</v>
      </c>
      <c r="D135" s="12">
        <f>IF(F134+SUM(E$99:E134)=D$92,F134,D$92-SUM(E$99:E134))</f>
        <v>470213.42053004989</v>
      </c>
      <c r="E135" s="377">
        <f>IF(+J96&lt;F134,J96,D135)</f>
        <v>54209.454545454544</v>
      </c>
      <c r="F135" s="55">
        <f t="shared" si="44"/>
        <v>416003.96598459536</v>
      </c>
      <c r="G135" s="55">
        <f t="shared" si="45"/>
        <v>443108.69325732265</v>
      </c>
      <c r="H135" s="379">
        <f t="shared" si="42"/>
        <v>109388.15829554683</v>
      </c>
      <c r="I135" s="398">
        <f t="shared" si="43"/>
        <v>109388.15829554683</v>
      </c>
      <c r="J135" s="54">
        <f t="shared" si="46"/>
        <v>0</v>
      </c>
      <c r="K135" s="54"/>
      <c r="L135" s="129"/>
      <c r="M135" s="54">
        <f t="shared" si="47"/>
        <v>0</v>
      </c>
      <c r="N135" s="129"/>
      <c r="O135" s="54">
        <f t="shared" si="48"/>
        <v>0</v>
      </c>
      <c r="P135" s="54">
        <f t="shared" si="49"/>
        <v>0</v>
      </c>
    </row>
    <row r="136" spans="2:16" ht="12.5">
      <c r="B136" s="7" t="str">
        <f t="shared" si="35"/>
        <v/>
      </c>
      <c r="C136" s="50">
        <f>IF(D93="","-",+C135+1)</f>
        <v>2054</v>
      </c>
      <c r="D136" s="12">
        <f>IF(F135+SUM(E$99:E135)=D$92,F135,D$92-SUM(E$99:E135))</f>
        <v>416003.96598459536</v>
      </c>
      <c r="E136" s="377">
        <f>IF(+J96&lt;F135,J96,D136)</f>
        <v>54209.454545454544</v>
      </c>
      <c r="F136" s="55">
        <f t="shared" si="44"/>
        <v>361794.51143914083</v>
      </c>
      <c r="G136" s="55">
        <f t="shared" si="45"/>
        <v>388899.23871186806</v>
      </c>
      <c r="H136" s="379">
        <f t="shared" si="42"/>
        <v>102637.65333291754</v>
      </c>
      <c r="I136" s="398">
        <f t="shared" si="43"/>
        <v>102637.65333291754</v>
      </c>
      <c r="J136" s="54">
        <f t="shared" si="46"/>
        <v>0</v>
      </c>
      <c r="K136" s="54"/>
      <c r="L136" s="129"/>
      <c r="M136" s="54">
        <f t="shared" si="47"/>
        <v>0</v>
      </c>
      <c r="N136" s="129"/>
      <c r="O136" s="54">
        <f t="shared" si="48"/>
        <v>0</v>
      </c>
      <c r="P136" s="54">
        <f t="shared" si="49"/>
        <v>0</v>
      </c>
    </row>
    <row r="137" spans="2:16" ht="12.5">
      <c r="B137" s="7" t="str">
        <f t="shared" si="35"/>
        <v/>
      </c>
      <c r="C137" s="50">
        <f>IF(D93="","-",+C136+1)</f>
        <v>2055</v>
      </c>
      <c r="D137" s="12">
        <f>IF(F136+SUM(E$99:E136)=D$92,F136,D$92-SUM(E$99:E136))</f>
        <v>361794.51143914083</v>
      </c>
      <c r="E137" s="377">
        <f>IF(+J96&lt;F136,J96,D137)</f>
        <v>54209.454545454544</v>
      </c>
      <c r="F137" s="55">
        <f t="shared" si="44"/>
        <v>307585.0568936863</v>
      </c>
      <c r="G137" s="55">
        <f t="shared" si="45"/>
        <v>334689.78416641359</v>
      </c>
      <c r="H137" s="379">
        <f t="shared" si="42"/>
        <v>95887.148370288283</v>
      </c>
      <c r="I137" s="398">
        <f t="shared" si="43"/>
        <v>95887.148370288283</v>
      </c>
      <c r="J137" s="54">
        <f t="shared" si="46"/>
        <v>0</v>
      </c>
      <c r="K137" s="54"/>
      <c r="L137" s="129"/>
      <c r="M137" s="54">
        <f t="shared" si="47"/>
        <v>0</v>
      </c>
      <c r="N137" s="129"/>
      <c r="O137" s="54">
        <f t="shared" si="48"/>
        <v>0</v>
      </c>
      <c r="P137" s="54">
        <f t="shared" si="49"/>
        <v>0</v>
      </c>
    </row>
    <row r="138" spans="2:16" ht="12.5">
      <c r="B138" s="7" t="str">
        <f t="shared" si="35"/>
        <v/>
      </c>
      <c r="C138" s="50">
        <f>IF(D93="","-",+C137+1)</f>
        <v>2056</v>
      </c>
      <c r="D138" s="12">
        <f>IF(F137+SUM(E$99:E137)=D$92,F137,D$92-SUM(E$99:E137))</f>
        <v>307585.0568936863</v>
      </c>
      <c r="E138" s="377">
        <f>IF(+J96&lt;F137,J96,D138)</f>
        <v>54209.454545454544</v>
      </c>
      <c r="F138" s="55">
        <f t="shared" si="44"/>
        <v>253375.60234823177</v>
      </c>
      <c r="G138" s="55">
        <f t="shared" si="45"/>
        <v>280480.329620959</v>
      </c>
      <c r="H138" s="379">
        <f t="shared" si="42"/>
        <v>89136.643407658994</v>
      </c>
      <c r="I138" s="398">
        <f t="shared" si="43"/>
        <v>89136.643407658994</v>
      </c>
      <c r="J138" s="54">
        <f t="shared" si="46"/>
        <v>0</v>
      </c>
      <c r="K138" s="54"/>
      <c r="L138" s="129"/>
      <c r="M138" s="54">
        <f t="shared" si="47"/>
        <v>0</v>
      </c>
      <c r="N138" s="129"/>
      <c r="O138" s="54">
        <f t="shared" si="48"/>
        <v>0</v>
      </c>
      <c r="P138" s="54">
        <f t="shared" si="49"/>
        <v>0</v>
      </c>
    </row>
    <row r="139" spans="2:16" ht="12.5">
      <c r="B139" s="7" t="str">
        <f t="shared" si="35"/>
        <v/>
      </c>
      <c r="C139" s="50">
        <f>IF(D93="","-",+C138+1)</f>
        <v>2057</v>
      </c>
      <c r="D139" s="12">
        <f>IF(F138+SUM(E$99:E138)=D$92,F138,D$92-SUM(E$99:E138))</f>
        <v>253375.60234823177</v>
      </c>
      <c r="E139" s="377">
        <f>IF(+J96&lt;F138,J96,D139)</f>
        <v>54209.454545454544</v>
      </c>
      <c r="F139" s="55">
        <f t="shared" si="44"/>
        <v>199166.14780277724</v>
      </c>
      <c r="G139" s="55">
        <f t="shared" si="45"/>
        <v>226270.8750755045</v>
      </c>
      <c r="H139" s="379">
        <f t="shared" si="42"/>
        <v>82386.138445029734</v>
      </c>
      <c r="I139" s="398">
        <f t="shared" si="43"/>
        <v>82386.138445029734</v>
      </c>
      <c r="J139" s="54">
        <f t="shared" si="46"/>
        <v>0</v>
      </c>
      <c r="K139" s="54"/>
      <c r="L139" s="129"/>
      <c r="M139" s="54">
        <f t="shared" si="47"/>
        <v>0</v>
      </c>
      <c r="N139" s="129"/>
      <c r="O139" s="54">
        <f t="shared" si="48"/>
        <v>0</v>
      </c>
      <c r="P139" s="54">
        <f t="shared" si="49"/>
        <v>0</v>
      </c>
    </row>
    <row r="140" spans="2:16" ht="12.5">
      <c r="B140" s="7" t="str">
        <f t="shared" si="35"/>
        <v/>
      </c>
      <c r="C140" s="50">
        <f>IF(D93="","-",+C139+1)</f>
        <v>2058</v>
      </c>
      <c r="D140" s="12">
        <f>IF(F139+SUM(E$99:E139)=D$92,F139,D$92-SUM(E$99:E139))</f>
        <v>199166.14780277724</v>
      </c>
      <c r="E140" s="377">
        <f>IF(+J96&lt;F139,J96,D140)</f>
        <v>54209.454545454544</v>
      </c>
      <c r="F140" s="55">
        <f t="shared" si="44"/>
        <v>144956.69325732271</v>
      </c>
      <c r="G140" s="55">
        <f t="shared" si="45"/>
        <v>172061.42053004997</v>
      </c>
      <c r="H140" s="379">
        <f t="shared" si="42"/>
        <v>75635.633482400459</v>
      </c>
      <c r="I140" s="398">
        <f t="shared" si="43"/>
        <v>75635.633482400459</v>
      </c>
      <c r="J140" s="54">
        <f t="shared" si="46"/>
        <v>0</v>
      </c>
      <c r="K140" s="54"/>
      <c r="L140" s="129"/>
      <c r="M140" s="54">
        <f t="shared" si="47"/>
        <v>0</v>
      </c>
      <c r="N140" s="129"/>
      <c r="O140" s="54">
        <f t="shared" si="48"/>
        <v>0</v>
      </c>
      <c r="P140" s="54">
        <f t="shared" si="49"/>
        <v>0</v>
      </c>
    </row>
    <row r="141" spans="2:16" ht="12.5">
      <c r="B141" s="7" t="str">
        <f t="shared" si="35"/>
        <v/>
      </c>
      <c r="C141" s="50">
        <f>IF(D93="","-",+C140+1)</f>
        <v>2059</v>
      </c>
      <c r="D141" s="12">
        <f>IF(F140+SUM(E$99:E140)=D$92,F140,D$92-SUM(E$99:E140))</f>
        <v>144956.69325732271</v>
      </c>
      <c r="E141" s="377">
        <f>IF(+J96&lt;F140,J96,D141)</f>
        <v>54209.454545454544</v>
      </c>
      <c r="F141" s="55">
        <f t="shared" si="44"/>
        <v>90747.238711868165</v>
      </c>
      <c r="G141" s="55">
        <f t="shared" si="45"/>
        <v>117851.96598459544</v>
      </c>
      <c r="H141" s="379">
        <f t="shared" si="42"/>
        <v>68885.128519771184</v>
      </c>
      <c r="I141" s="398">
        <f t="shared" si="43"/>
        <v>68885.128519771184</v>
      </c>
      <c r="J141" s="54">
        <f t="shared" si="46"/>
        <v>0</v>
      </c>
      <c r="K141" s="54"/>
      <c r="L141" s="129"/>
      <c r="M141" s="54">
        <f t="shared" si="47"/>
        <v>0</v>
      </c>
      <c r="N141" s="129"/>
      <c r="O141" s="54">
        <f t="shared" si="48"/>
        <v>0</v>
      </c>
      <c r="P141" s="54">
        <f t="shared" si="49"/>
        <v>0</v>
      </c>
    </row>
    <row r="142" spans="2:16" ht="12.5">
      <c r="B142" s="7" t="str">
        <f t="shared" si="35"/>
        <v/>
      </c>
      <c r="C142" s="50">
        <f>IF(D93="","-",+C141+1)</f>
        <v>2060</v>
      </c>
      <c r="D142" s="12">
        <f>IF(F141+SUM(E$99:E141)=D$92,F141,D$92-SUM(E$99:E141))</f>
        <v>90747.238711868165</v>
      </c>
      <c r="E142" s="377">
        <f>IF(+J96&lt;F141,J96,D142)</f>
        <v>54209.454545454544</v>
      </c>
      <c r="F142" s="55">
        <f t="shared" si="44"/>
        <v>36537.784166413621</v>
      </c>
      <c r="G142" s="55">
        <f t="shared" si="45"/>
        <v>63642.511439140893</v>
      </c>
      <c r="H142" s="379">
        <f t="shared" si="42"/>
        <v>62134.623557141909</v>
      </c>
      <c r="I142" s="398">
        <f t="shared" si="43"/>
        <v>62134.623557141909</v>
      </c>
      <c r="J142" s="54">
        <f t="shared" si="46"/>
        <v>0</v>
      </c>
      <c r="K142" s="54"/>
      <c r="L142" s="129"/>
      <c r="M142" s="54">
        <f t="shared" si="47"/>
        <v>0</v>
      </c>
      <c r="N142" s="129"/>
      <c r="O142" s="54">
        <f t="shared" si="48"/>
        <v>0</v>
      </c>
      <c r="P142" s="54">
        <f t="shared" si="49"/>
        <v>0</v>
      </c>
    </row>
    <row r="143" spans="2:16" ht="12.5">
      <c r="B143" s="7" t="str">
        <f t="shared" si="35"/>
        <v/>
      </c>
      <c r="C143" s="50">
        <f>IF(D93="","-",+C142+1)</f>
        <v>2061</v>
      </c>
      <c r="D143" s="12">
        <f>IF(F142+SUM(E$99:E142)=D$92,F142,D$92-SUM(E$99:E142))</f>
        <v>36537.784166413621</v>
      </c>
      <c r="E143" s="377">
        <f>IF(+J96&lt;F142,J96,D143)</f>
        <v>36537.784166413621</v>
      </c>
      <c r="F143" s="55">
        <f t="shared" si="44"/>
        <v>0</v>
      </c>
      <c r="G143" s="55">
        <f t="shared" si="45"/>
        <v>18268.892083206811</v>
      </c>
      <c r="H143" s="379">
        <f t="shared" si="42"/>
        <v>38812.742431599982</v>
      </c>
      <c r="I143" s="398">
        <f t="shared" si="43"/>
        <v>38812.742431599982</v>
      </c>
      <c r="J143" s="54">
        <f t="shared" si="46"/>
        <v>0</v>
      </c>
      <c r="K143" s="54"/>
      <c r="L143" s="129"/>
      <c r="M143" s="54">
        <f t="shared" si="47"/>
        <v>0</v>
      </c>
      <c r="N143" s="129"/>
      <c r="O143" s="54">
        <f t="shared" si="48"/>
        <v>0</v>
      </c>
      <c r="P143" s="54">
        <f t="shared" si="49"/>
        <v>0</v>
      </c>
    </row>
    <row r="144" spans="2:16" ht="12.5">
      <c r="B144" s="7" t="str">
        <f t="shared" si="35"/>
        <v/>
      </c>
      <c r="C144" s="50">
        <f>IF(D93="","-",+C143+1)</f>
        <v>2062</v>
      </c>
      <c r="D144" s="12">
        <f>IF(F143+SUM(E$99:E143)=D$92,F143,D$92-SUM(E$99:E143))</f>
        <v>0</v>
      </c>
      <c r="E144" s="377">
        <f>IF(+J96&lt;F143,J96,D144)</f>
        <v>0</v>
      </c>
      <c r="F144" s="55">
        <f t="shared" si="44"/>
        <v>0</v>
      </c>
      <c r="G144" s="55">
        <f t="shared" si="45"/>
        <v>0</v>
      </c>
      <c r="H144" s="379">
        <f t="shared" si="42"/>
        <v>0</v>
      </c>
      <c r="I144" s="398">
        <f t="shared" si="43"/>
        <v>0</v>
      </c>
      <c r="J144" s="54">
        <f t="shared" si="46"/>
        <v>0</v>
      </c>
      <c r="K144" s="54"/>
      <c r="L144" s="129"/>
      <c r="M144" s="54">
        <f t="shared" si="47"/>
        <v>0</v>
      </c>
      <c r="N144" s="129"/>
      <c r="O144" s="54">
        <f t="shared" si="48"/>
        <v>0</v>
      </c>
      <c r="P144" s="54">
        <f t="shared" si="49"/>
        <v>0</v>
      </c>
    </row>
    <row r="145" spans="2:16" ht="12.5">
      <c r="B145" s="7" t="str">
        <f t="shared" si="35"/>
        <v/>
      </c>
      <c r="C145" s="50">
        <f>IF(D93="","-",+C144+1)</f>
        <v>2063</v>
      </c>
      <c r="D145" s="12">
        <f>IF(F144+SUM(E$99:E144)=D$92,F144,D$92-SUM(E$99:E144))</f>
        <v>0</v>
      </c>
      <c r="E145" s="377">
        <f>IF(+J96&lt;F144,J96,D145)</f>
        <v>0</v>
      </c>
      <c r="F145" s="55">
        <f t="shared" si="44"/>
        <v>0</v>
      </c>
      <c r="G145" s="55">
        <f t="shared" si="45"/>
        <v>0</v>
      </c>
      <c r="H145" s="379">
        <f t="shared" si="42"/>
        <v>0</v>
      </c>
      <c r="I145" s="398">
        <f t="shared" si="43"/>
        <v>0</v>
      </c>
      <c r="J145" s="54">
        <f t="shared" si="46"/>
        <v>0</v>
      </c>
      <c r="K145" s="54"/>
      <c r="L145" s="129"/>
      <c r="M145" s="54">
        <f t="shared" si="47"/>
        <v>0</v>
      </c>
      <c r="N145" s="129"/>
      <c r="O145" s="54">
        <f t="shared" si="48"/>
        <v>0</v>
      </c>
      <c r="P145" s="54">
        <f t="shared" si="49"/>
        <v>0</v>
      </c>
    </row>
    <row r="146" spans="2:16" ht="12.5">
      <c r="B146" s="7" t="str">
        <f t="shared" si="35"/>
        <v/>
      </c>
      <c r="C146" s="50">
        <f>IF(D93="","-",+C145+1)</f>
        <v>2064</v>
      </c>
      <c r="D146" s="12">
        <f>IF(F145+SUM(E$99:E145)=D$92,F145,D$92-SUM(E$99:E145))</f>
        <v>0</v>
      </c>
      <c r="E146" s="377">
        <f>IF(+J96&lt;F145,J96,D146)</f>
        <v>0</v>
      </c>
      <c r="F146" s="55">
        <f t="shared" si="44"/>
        <v>0</v>
      </c>
      <c r="G146" s="55">
        <f t="shared" si="45"/>
        <v>0</v>
      </c>
      <c r="H146" s="379">
        <f t="shared" si="42"/>
        <v>0</v>
      </c>
      <c r="I146" s="398">
        <f t="shared" si="43"/>
        <v>0</v>
      </c>
      <c r="J146" s="54">
        <f t="shared" si="46"/>
        <v>0</v>
      </c>
      <c r="K146" s="54"/>
      <c r="L146" s="129"/>
      <c r="M146" s="54">
        <f t="shared" si="47"/>
        <v>0</v>
      </c>
      <c r="N146" s="129"/>
      <c r="O146" s="54">
        <f t="shared" si="48"/>
        <v>0</v>
      </c>
      <c r="P146" s="54">
        <f t="shared" si="49"/>
        <v>0</v>
      </c>
    </row>
    <row r="147" spans="2:16" ht="12.5">
      <c r="B147" s="7" t="str">
        <f t="shared" si="35"/>
        <v/>
      </c>
      <c r="C147" s="50">
        <f>IF(D93="","-",+C146+1)</f>
        <v>2065</v>
      </c>
      <c r="D147" s="12">
        <f>IF(F146+SUM(E$99:E146)=D$92,F146,D$92-SUM(E$99:E146))</f>
        <v>0</v>
      </c>
      <c r="E147" s="377">
        <f>IF(+J96&lt;F146,J96,D147)</f>
        <v>0</v>
      </c>
      <c r="F147" s="55">
        <f t="shared" si="44"/>
        <v>0</v>
      </c>
      <c r="G147" s="55">
        <f t="shared" si="45"/>
        <v>0</v>
      </c>
      <c r="H147" s="379">
        <f t="shared" si="42"/>
        <v>0</v>
      </c>
      <c r="I147" s="398">
        <f t="shared" si="43"/>
        <v>0</v>
      </c>
      <c r="J147" s="54">
        <f t="shared" si="46"/>
        <v>0</v>
      </c>
      <c r="K147" s="54"/>
      <c r="L147" s="129"/>
      <c r="M147" s="54">
        <f t="shared" si="47"/>
        <v>0</v>
      </c>
      <c r="N147" s="129"/>
      <c r="O147" s="54">
        <f t="shared" si="48"/>
        <v>0</v>
      </c>
      <c r="P147" s="54">
        <f t="shared" si="49"/>
        <v>0</v>
      </c>
    </row>
    <row r="148" spans="2:16" ht="12.5">
      <c r="B148" s="7" t="str">
        <f t="shared" si="35"/>
        <v/>
      </c>
      <c r="C148" s="50">
        <f>IF(D93="","-",+C147+1)</f>
        <v>2066</v>
      </c>
      <c r="D148" s="12">
        <f>IF(F147+SUM(E$99:E147)=D$92,F147,D$92-SUM(E$99:E147))</f>
        <v>0</v>
      </c>
      <c r="E148" s="377">
        <f>IF(+J96&lt;F147,J96,D148)</f>
        <v>0</v>
      </c>
      <c r="F148" s="55">
        <f t="shared" si="44"/>
        <v>0</v>
      </c>
      <c r="G148" s="55">
        <f t="shared" si="45"/>
        <v>0</v>
      </c>
      <c r="H148" s="379">
        <f t="shared" si="42"/>
        <v>0</v>
      </c>
      <c r="I148" s="398">
        <f t="shared" si="43"/>
        <v>0</v>
      </c>
      <c r="J148" s="54">
        <f t="shared" si="46"/>
        <v>0</v>
      </c>
      <c r="K148" s="54"/>
      <c r="L148" s="129"/>
      <c r="M148" s="54">
        <f t="shared" si="47"/>
        <v>0</v>
      </c>
      <c r="N148" s="129"/>
      <c r="O148" s="54">
        <f t="shared" si="48"/>
        <v>0</v>
      </c>
      <c r="P148" s="54">
        <f t="shared" si="49"/>
        <v>0</v>
      </c>
    </row>
    <row r="149" spans="2:16" ht="12.5">
      <c r="B149" s="7" t="str">
        <f t="shared" si="35"/>
        <v/>
      </c>
      <c r="C149" s="50">
        <f>IF(D93="","-",+C148+1)</f>
        <v>2067</v>
      </c>
      <c r="D149" s="12">
        <f>IF(F148+SUM(E$99:E148)=D$92,F148,D$92-SUM(E$99:E148))</f>
        <v>0</v>
      </c>
      <c r="E149" s="377">
        <f>IF(+J96&lt;F148,J96,D149)</f>
        <v>0</v>
      </c>
      <c r="F149" s="55">
        <f t="shared" si="44"/>
        <v>0</v>
      </c>
      <c r="G149" s="55">
        <f t="shared" si="45"/>
        <v>0</v>
      </c>
      <c r="H149" s="379">
        <f t="shared" si="42"/>
        <v>0</v>
      </c>
      <c r="I149" s="398">
        <f t="shared" si="43"/>
        <v>0</v>
      </c>
      <c r="J149" s="54">
        <f t="shared" si="46"/>
        <v>0</v>
      </c>
      <c r="K149" s="54"/>
      <c r="L149" s="129"/>
      <c r="M149" s="54">
        <f t="shared" si="47"/>
        <v>0</v>
      </c>
      <c r="N149" s="129"/>
      <c r="O149" s="54">
        <f t="shared" si="48"/>
        <v>0</v>
      </c>
      <c r="P149" s="54">
        <f t="shared" si="49"/>
        <v>0</v>
      </c>
    </row>
    <row r="150" spans="2:16" ht="12.5">
      <c r="B150" s="7" t="str">
        <f t="shared" si="35"/>
        <v/>
      </c>
      <c r="C150" s="50">
        <f>IF(D93="","-",+C149+1)</f>
        <v>2068</v>
      </c>
      <c r="D150" s="12">
        <f>IF(F149+SUM(E$99:E149)=D$92,F149,D$92-SUM(E$99:E149))</f>
        <v>0</v>
      </c>
      <c r="E150" s="377">
        <f>IF(+J96&lt;F149,J96,D150)</f>
        <v>0</v>
      </c>
      <c r="F150" s="55">
        <f t="shared" si="44"/>
        <v>0</v>
      </c>
      <c r="G150" s="55">
        <f t="shared" si="45"/>
        <v>0</v>
      </c>
      <c r="H150" s="379">
        <f t="shared" si="42"/>
        <v>0</v>
      </c>
      <c r="I150" s="398">
        <f t="shared" si="43"/>
        <v>0</v>
      </c>
      <c r="J150" s="54">
        <f t="shared" si="46"/>
        <v>0</v>
      </c>
      <c r="K150" s="54"/>
      <c r="L150" s="129"/>
      <c r="M150" s="54">
        <f t="shared" si="47"/>
        <v>0</v>
      </c>
      <c r="N150" s="129"/>
      <c r="O150" s="54">
        <f t="shared" si="48"/>
        <v>0</v>
      </c>
      <c r="P150" s="54">
        <f t="shared" si="49"/>
        <v>0</v>
      </c>
    </row>
    <row r="151" spans="2:16" ht="12.5">
      <c r="B151" s="7" t="str">
        <f t="shared" si="35"/>
        <v/>
      </c>
      <c r="C151" s="50">
        <f>IF(D93="","-",+C150+1)</f>
        <v>2069</v>
      </c>
      <c r="D151" s="12">
        <f>IF(F150+SUM(E$99:E150)=D$92,F150,D$92-SUM(E$99:E150))</f>
        <v>0</v>
      </c>
      <c r="E151" s="377">
        <f>IF(+J96&lt;F150,J96,D151)</f>
        <v>0</v>
      </c>
      <c r="F151" s="55">
        <f t="shared" si="44"/>
        <v>0</v>
      </c>
      <c r="G151" s="55">
        <f t="shared" si="45"/>
        <v>0</v>
      </c>
      <c r="H151" s="379">
        <f t="shared" si="42"/>
        <v>0</v>
      </c>
      <c r="I151" s="398">
        <f t="shared" si="43"/>
        <v>0</v>
      </c>
      <c r="J151" s="54">
        <f t="shared" si="46"/>
        <v>0</v>
      </c>
      <c r="K151" s="54"/>
      <c r="L151" s="129"/>
      <c r="M151" s="54">
        <f t="shared" si="47"/>
        <v>0</v>
      </c>
      <c r="N151" s="129"/>
      <c r="O151" s="54">
        <f t="shared" si="48"/>
        <v>0</v>
      </c>
      <c r="P151" s="54">
        <f t="shared" si="49"/>
        <v>0</v>
      </c>
    </row>
    <row r="152" spans="2:16" ht="12.5">
      <c r="B152" s="7" t="str">
        <f t="shared" si="35"/>
        <v/>
      </c>
      <c r="C152" s="50">
        <f>IF(D93="","-",+C151+1)</f>
        <v>2070</v>
      </c>
      <c r="D152" s="12">
        <f>IF(F151+SUM(E$99:E151)=D$92,F151,D$92-SUM(E$99:E151))</f>
        <v>0</v>
      </c>
      <c r="E152" s="377">
        <f>IF(+J96&lt;F151,J96,D152)</f>
        <v>0</v>
      </c>
      <c r="F152" s="55">
        <f t="shared" si="44"/>
        <v>0</v>
      </c>
      <c r="G152" s="55">
        <f t="shared" si="45"/>
        <v>0</v>
      </c>
      <c r="H152" s="379">
        <f t="shared" si="42"/>
        <v>0</v>
      </c>
      <c r="I152" s="398">
        <f t="shared" si="43"/>
        <v>0</v>
      </c>
      <c r="J152" s="54">
        <f t="shared" si="46"/>
        <v>0</v>
      </c>
      <c r="K152" s="54"/>
      <c r="L152" s="129"/>
      <c r="M152" s="54">
        <f t="shared" si="47"/>
        <v>0</v>
      </c>
      <c r="N152" s="129"/>
      <c r="O152" s="54">
        <f t="shared" si="48"/>
        <v>0</v>
      </c>
      <c r="P152" s="54">
        <f t="shared" si="49"/>
        <v>0</v>
      </c>
    </row>
    <row r="153" spans="2:16" ht="12.5">
      <c r="B153" s="7" t="str">
        <f t="shared" si="35"/>
        <v/>
      </c>
      <c r="C153" s="50">
        <f>IF(D93="","-",+C152+1)</f>
        <v>2071</v>
      </c>
      <c r="D153" s="12">
        <f>IF(F152+SUM(E$99:E152)=D$92,F152,D$92-SUM(E$99:E152))</f>
        <v>0</v>
      </c>
      <c r="E153" s="377">
        <f>IF(+J96&lt;F152,J96,D153)</f>
        <v>0</v>
      </c>
      <c r="F153" s="55">
        <f t="shared" si="44"/>
        <v>0</v>
      </c>
      <c r="G153" s="55">
        <f t="shared" si="45"/>
        <v>0</v>
      </c>
      <c r="H153" s="379">
        <f t="shared" si="42"/>
        <v>0</v>
      </c>
      <c r="I153" s="398">
        <f t="shared" si="43"/>
        <v>0</v>
      </c>
      <c r="J153" s="54">
        <f t="shared" si="46"/>
        <v>0</v>
      </c>
      <c r="K153" s="54"/>
      <c r="L153" s="129"/>
      <c r="M153" s="54">
        <f t="shared" si="47"/>
        <v>0</v>
      </c>
      <c r="N153" s="129"/>
      <c r="O153" s="54">
        <f t="shared" si="48"/>
        <v>0</v>
      </c>
      <c r="P153" s="54">
        <f t="shared" si="49"/>
        <v>0</v>
      </c>
    </row>
    <row r="154" spans="2:16" ht="13" thickBot="1">
      <c r="B154" s="7" t="str">
        <f t="shared" si="35"/>
        <v/>
      </c>
      <c r="C154" s="59">
        <f>IF(D93="","-",+C153+1)</f>
        <v>2072</v>
      </c>
      <c r="D154" s="84">
        <f>IF(F153+SUM(E$99:E153)=D$92,F153,D$92-SUM(E$99:E153))</f>
        <v>0</v>
      </c>
      <c r="E154" s="380">
        <f>IF(+J96&lt;F153,J96,D154)</f>
        <v>0</v>
      </c>
      <c r="F154" s="60">
        <f t="shared" si="44"/>
        <v>0</v>
      </c>
      <c r="G154" s="60">
        <f t="shared" si="45"/>
        <v>0</v>
      </c>
      <c r="H154" s="381">
        <f t="shared" si="42"/>
        <v>0</v>
      </c>
      <c r="I154" s="399">
        <f t="shared" si="43"/>
        <v>0</v>
      </c>
      <c r="J154" s="64">
        <f t="shared" si="46"/>
        <v>0</v>
      </c>
      <c r="K154" s="54"/>
      <c r="L154" s="130"/>
      <c r="M154" s="64">
        <f t="shared" si="47"/>
        <v>0</v>
      </c>
      <c r="N154" s="130"/>
      <c r="O154" s="64">
        <f t="shared" si="48"/>
        <v>0</v>
      </c>
      <c r="P154" s="64">
        <f t="shared" si="49"/>
        <v>0</v>
      </c>
    </row>
    <row r="155" spans="2:16" ht="12.5">
      <c r="C155" s="12" t="s">
        <v>78</v>
      </c>
      <c r="D155" s="292"/>
      <c r="E155" s="292">
        <f>SUM(E99:E154)</f>
        <v>2385216</v>
      </c>
      <c r="F155" s="292"/>
      <c r="G155" s="292"/>
      <c r="H155" s="292">
        <f>SUM(H99:H154)</f>
        <v>8810269.7549534757</v>
      </c>
      <c r="I155" s="292">
        <f>SUM(I99:I154)</f>
        <v>8810269.7549534757</v>
      </c>
      <c r="J155" s="292">
        <f>SUM(J99:J154)</f>
        <v>0</v>
      </c>
      <c r="K155" s="292"/>
      <c r="L155" s="292"/>
      <c r="M155" s="292"/>
      <c r="N155" s="292"/>
      <c r="O155" s="292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</row>
    <row r="157" spans="2:16" ht="12.5">
      <c r="C157" s="85"/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</row>
    <row r="159" spans="2:16" ht="13">
      <c r="C159" s="25" t="s">
        <v>79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27" priority="1" stopIfTrue="1" operator="equal">
      <formula>$I$10</formula>
    </cfRule>
  </conditionalFormatting>
  <conditionalFormatting sqref="C99:C154">
    <cfRule type="cellIs" dxfId="26" priority="3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15"/>
  <dimension ref="A1:P162"/>
  <sheetViews>
    <sheetView topLeftCell="A7" zoomScaleNormal="100" zoomScaleSheetLayoutView="80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66 of 77</v>
      </c>
    </row>
    <row r="2" spans="1:16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/>
      <c r="P3" s="97">
        <v>1</v>
      </c>
    </row>
    <row r="4" spans="1:16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6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781913.77831730631</v>
      </c>
      <c r="P5" s="1"/>
    </row>
    <row r="6" spans="1:16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781913.77831730631</v>
      </c>
      <c r="O6" s="1"/>
      <c r="P6" s="1"/>
    </row>
    <row r="7" spans="1:16" ht="13.5" thickBot="1">
      <c r="C7" s="25" t="s">
        <v>48</v>
      </c>
      <c r="D7" s="90" t="s">
        <v>386</v>
      </c>
      <c r="E7" s="1"/>
      <c r="F7" s="1"/>
      <c r="G7" s="1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415</v>
      </c>
      <c r="E9" s="435" t="s">
        <v>416</v>
      </c>
      <c r="F9" s="31"/>
      <c r="G9" s="461" t="s">
        <v>580</v>
      </c>
      <c r="H9" s="31"/>
      <c r="I9" s="32"/>
      <c r="J9" s="33"/>
      <c r="P9" s="1"/>
    </row>
    <row r="10" spans="1:16" ht="13">
      <c r="C10" s="34" t="s">
        <v>51</v>
      </c>
      <c r="D10" s="362">
        <v>6516183.7100000009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6" ht="12.5">
      <c r="C11" s="34" t="s">
        <v>54</v>
      </c>
      <c r="D11" s="37">
        <v>2017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2">
        <v>7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158931.31000000003</v>
      </c>
      <c r="J14" s="292"/>
      <c r="K14" s="292"/>
      <c r="L14" s="292"/>
      <c r="M14" s="292"/>
      <c r="N14" s="292"/>
      <c r="O14" s="1"/>
      <c r="P14" s="1"/>
    </row>
    <row r="15" spans="1:16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42" t="s">
        <v>68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2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2017</v>
      </c>
      <c r="D17" s="145" t="s">
        <v>435</v>
      </c>
      <c r="E17" s="452" t="s">
        <v>435</v>
      </c>
      <c r="F17" s="147">
        <v>6425000</v>
      </c>
      <c r="G17" s="453">
        <v>398005</v>
      </c>
      <c r="H17" s="451">
        <v>398005</v>
      </c>
      <c r="I17" s="52">
        <f t="shared" ref="I17:I72" si="0">H17-G17</f>
        <v>0</v>
      </c>
      <c r="J17" s="52"/>
      <c r="K17" s="112">
        <f t="shared" ref="K17:K22" si="1">+G17</f>
        <v>398005</v>
      </c>
      <c r="L17" s="53">
        <f t="shared" ref="L17:L72" si="2">IF(K17&lt;&gt;0,+G17-K17,0)</f>
        <v>0</v>
      </c>
      <c r="M17" s="112">
        <f t="shared" ref="M17:M22" si="3">+H17</f>
        <v>398005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2018</v>
      </c>
      <c r="D18" s="430">
        <v>6425000</v>
      </c>
      <c r="E18" s="429">
        <v>156707.31707317074</v>
      </c>
      <c r="F18" s="430">
        <v>6268292.682926829</v>
      </c>
      <c r="G18" s="429">
        <v>963328.6150577974</v>
      </c>
      <c r="H18" s="437">
        <v>963328.6150577974</v>
      </c>
      <c r="I18" s="52">
        <f t="shared" si="0"/>
        <v>0</v>
      </c>
      <c r="J18" s="52"/>
      <c r="K18" s="113">
        <f t="shared" si="1"/>
        <v>963328.6150577974</v>
      </c>
      <c r="L18" s="54">
        <f t="shared" si="2"/>
        <v>0</v>
      </c>
      <c r="M18" s="113">
        <f t="shared" si="3"/>
        <v>963328.6150577974</v>
      </c>
      <c r="N18" s="54">
        <f t="shared" si="4"/>
        <v>0</v>
      </c>
      <c r="O18" s="54">
        <f t="shared" si="5"/>
        <v>0</v>
      </c>
      <c r="P18" s="1"/>
    </row>
    <row r="19" spans="2:16" ht="12.5">
      <c r="B19" s="7" t="str">
        <f>IF(D19=F18,"","IU")</f>
        <v/>
      </c>
      <c r="C19" s="50">
        <f>IF(D11="","-",+C18+1)</f>
        <v>2019</v>
      </c>
      <c r="D19" s="430">
        <v>6268292.682926829</v>
      </c>
      <c r="E19" s="429">
        <v>156707.31707317074</v>
      </c>
      <c r="F19" s="430">
        <v>6111585.3658536579</v>
      </c>
      <c r="G19" s="429">
        <v>943412.03979891748</v>
      </c>
      <c r="H19" s="437">
        <v>943412.03979891748</v>
      </c>
      <c r="I19" s="52">
        <f t="shared" si="0"/>
        <v>0</v>
      </c>
      <c r="J19" s="52"/>
      <c r="K19" s="113">
        <f t="shared" si="1"/>
        <v>943412.03979891748</v>
      </c>
      <c r="L19" s="54">
        <f t="shared" ref="L19" si="6">IF(K19&lt;&gt;0,+G19-K19,0)</f>
        <v>0</v>
      </c>
      <c r="M19" s="113">
        <f t="shared" si="3"/>
        <v>943412.03979891748</v>
      </c>
      <c r="N19" s="54">
        <f t="shared" si="4"/>
        <v>0</v>
      </c>
      <c r="O19" s="54">
        <f t="shared" si="5"/>
        <v>0</v>
      </c>
      <c r="P19" s="1"/>
    </row>
    <row r="20" spans="2:16" ht="12.5">
      <c r="B20" s="7" t="str">
        <f t="shared" ref="B20:B72" si="7">IF(D20=F19,"","IU")</f>
        <v>IU</v>
      </c>
      <c r="C20" s="50">
        <f>IF(D11="","-",+C19+1)</f>
        <v>2020</v>
      </c>
      <c r="D20" s="430">
        <v>6192490.3658536589</v>
      </c>
      <c r="E20" s="429">
        <v>158680.60975609755</v>
      </c>
      <c r="F20" s="430">
        <v>6033809.7560975617</v>
      </c>
      <c r="G20" s="429">
        <v>784272.60448257579</v>
      </c>
      <c r="H20" s="437">
        <v>784272.60448257579</v>
      </c>
      <c r="I20" s="52">
        <f t="shared" si="0"/>
        <v>0</v>
      </c>
      <c r="J20" s="52"/>
      <c r="K20" s="113">
        <f t="shared" si="1"/>
        <v>784272.60448257579</v>
      </c>
      <c r="L20" s="54">
        <f t="shared" ref="L20" si="8">IF(K20&lt;&gt;0,+G20-K20,0)</f>
        <v>0</v>
      </c>
      <c r="M20" s="113">
        <f t="shared" si="3"/>
        <v>784272.60448257579</v>
      </c>
      <c r="N20" s="54">
        <f t="shared" si="4"/>
        <v>0</v>
      </c>
      <c r="O20" s="54">
        <f t="shared" si="5"/>
        <v>0</v>
      </c>
      <c r="P20" s="1"/>
    </row>
    <row r="21" spans="2:16" ht="12.5">
      <c r="B21" s="7" t="str">
        <f t="shared" si="7"/>
        <v>IU</v>
      </c>
      <c r="C21" s="50">
        <f>IF(D11="","-",+C20+1)</f>
        <v>2021</v>
      </c>
      <c r="D21" s="430">
        <v>6051377.4685195684</v>
      </c>
      <c r="E21" s="429">
        <v>155147.23809523811</v>
      </c>
      <c r="F21" s="430">
        <v>5896230.2304243306</v>
      </c>
      <c r="G21" s="429">
        <v>788397.59733237652</v>
      </c>
      <c r="H21" s="437">
        <v>788397.59733237652</v>
      </c>
      <c r="I21" s="52">
        <f t="shared" si="0"/>
        <v>0</v>
      </c>
      <c r="J21" s="52"/>
      <c r="K21" s="113">
        <f t="shared" si="1"/>
        <v>788397.59733237652</v>
      </c>
      <c r="L21" s="54">
        <f t="shared" ref="L21" si="9">IF(K21&lt;&gt;0,+G21-K21,0)</f>
        <v>0</v>
      </c>
      <c r="M21" s="113">
        <f t="shared" si="3"/>
        <v>788397.59733237652</v>
      </c>
      <c r="N21" s="54">
        <f t="shared" si="4"/>
        <v>0</v>
      </c>
      <c r="O21" s="54">
        <f t="shared" si="5"/>
        <v>0</v>
      </c>
      <c r="P21" s="1"/>
    </row>
    <row r="22" spans="2:16" ht="12.5">
      <c r="B22" s="7" t="str">
        <f t="shared" si="7"/>
        <v>IU</v>
      </c>
      <c r="C22" s="50">
        <f>IF(D11="","-",+C21+1)</f>
        <v>2022</v>
      </c>
      <c r="D22" s="430">
        <v>5888941.5180023229</v>
      </c>
      <c r="E22" s="429">
        <v>155147.23809523811</v>
      </c>
      <c r="F22" s="430">
        <v>5733794.279907085</v>
      </c>
      <c r="G22" s="429">
        <v>808601.25314846623</v>
      </c>
      <c r="H22" s="437">
        <v>808601.25314846623</v>
      </c>
      <c r="I22" s="52">
        <f t="shared" si="0"/>
        <v>0</v>
      </c>
      <c r="J22" s="52"/>
      <c r="K22" s="113">
        <f t="shared" si="1"/>
        <v>808601.25314846623</v>
      </c>
      <c r="L22" s="54">
        <f t="shared" ref="L22" si="10">IF(K22&lt;&gt;0,+G22-K22,0)</f>
        <v>0</v>
      </c>
      <c r="M22" s="113">
        <f t="shared" si="3"/>
        <v>808601.25314846623</v>
      </c>
      <c r="N22" s="54">
        <f t="shared" si="4"/>
        <v>0</v>
      </c>
      <c r="O22" s="54">
        <f t="shared" si="5"/>
        <v>0</v>
      </c>
      <c r="P22" s="1"/>
    </row>
    <row r="23" spans="2:16" ht="12.5">
      <c r="B23" s="7" t="str">
        <f t="shared" si="7"/>
        <v>IU</v>
      </c>
      <c r="C23" s="50">
        <f>IF(D11="","-",+C22+1)</f>
        <v>2023</v>
      </c>
      <c r="D23" s="430">
        <v>5733793.9899070859</v>
      </c>
      <c r="E23" s="429">
        <v>155147.23119047622</v>
      </c>
      <c r="F23" s="430">
        <v>5578646.7587166093</v>
      </c>
      <c r="G23" s="429">
        <v>869679.3831822155</v>
      </c>
      <c r="H23" s="437">
        <v>869679.3831822155</v>
      </c>
      <c r="I23" s="52">
        <f t="shared" si="0"/>
        <v>0</v>
      </c>
      <c r="J23" s="52"/>
      <c r="K23" s="113">
        <f t="shared" ref="K23" si="11">+G23</f>
        <v>869679.3831822155</v>
      </c>
      <c r="L23" s="54">
        <f t="shared" ref="L23" si="12">IF(K23&lt;&gt;0,+G23-K23,0)</f>
        <v>0</v>
      </c>
      <c r="M23" s="113">
        <f t="shared" ref="M23" si="13">+H23</f>
        <v>869679.3831822155</v>
      </c>
      <c r="N23" s="54">
        <f t="shared" ref="N23" si="14">IF(M23&lt;&gt;0,+H23-M23,0)</f>
        <v>0</v>
      </c>
      <c r="O23" s="54">
        <f t="shared" ref="O23" si="15">+N23-L23</f>
        <v>0</v>
      </c>
      <c r="P23" s="1"/>
    </row>
    <row r="24" spans="2:16" ht="12.5">
      <c r="B24" s="7" t="str">
        <f t="shared" si="7"/>
        <v/>
      </c>
      <c r="C24" s="460">
        <f>IF(D11="","-",+C23+1)</f>
        <v>2024</v>
      </c>
      <c r="D24" s="430">
        <v>5578646.7587166093</v>
      </c>
      <c r="E24" s="429">
        <v>148095.08431818185</v>
      </c>
      <c r="F24" s="430">
        <v>5430551.6743984278</v>
      </c>
      <c r="G24" s="429">
        <v>806044.03957835271</v>
      </c>
      <c r="H24" s="437">
        <v>806044.03957835271</v>
      </c>
      <c r="I24" s="52">
        <f t="shared" si="0"/>
        <v>0</v>
      </c>
      <c r="J24" s="52"/>
      <c r="K24" s="113">
        <f t="shared" ref="K24" si="16">+G24</f>
        <v>806044.03957835271</v>
      </c>
      <c r="L24" s="54">
        <f t="shared" ref="L24" si="17">IF(K24&lt;&gt;0,+G24-K24,0)</f>
        <v>0</v>
      </c>
      <c r="M24" s="113">
        <f t="shared" ref="M24" si="18">+H24</f>
        <v>806044.03957835271</v>
      </c>
      <c r="N24" s="54">
        <f t="shared" ref="N24" si="19">IF(M24&lt;&gt;0,+H24-M24,0)</f>
        <v>0</v>
      </c>
      <c r="O24" s="54">
        <f t="shared" ref="O24" si="20">+N24-L24</f>
        <v>0</v>
      </c>
      <c r="P24" s="1"/>
    </row>
    <row r="25" spans="2:16" ht="13">
      <c r="B25" s="7" t="str">
        <f t="shared" si="7"/>
        <v/>
      </c>
      <c r="C25" s="459">
        <f>IF(D11="","-",+C24+1)</f>
        <v>2025</v>
      </c>
      <c r="D25" s="430">
        <v>5430551.6743984278</v>
      </c>
      <c r="E25" s="429">
        <v>151539.15604651163</v>
      </c>
      <c r="F25" s="430">
        <v>5279012.5183519162</v>
      </c>
      <c r="G25" s="429">
        <v>792646.77077956963</v>
      </c>
      <c r="H25" s="437">
        <v>792646.77077956963</v>
      </c>
      <c r="I25" s="52">
        <f t="shared" si="0"/>
        <v>0</v>
      </c>
      <c r="J25" s="52"/>
      <c r="K25" s="113">
        <f t="shared" ref="K25" si="21">+G25</f>
        <v>792646.77077956963</v>
      </c>
      <c r="L25" s="54">
        <f t="shared" ref="L25" si="22">IF(K25&lt;&gt;0,+G25-K25,0)</f>
        <v>0</v>
      </c>
      <c r="M25" s="113">
        <f t="shared" ref="M25" si="23">+H25</f>
        <v>792646.77077956963</v>
      </c>
      <c r="N25" s="54">
        <f t="shared" ref="N25" si="24">IF(M25&lt;&gt;0,+H25-M25,0)</f>
        <v>0</v>
      </c>
      <c r="O25" s="54">
        <f t="shared" ref="O25" si="25">+N25-L25</f>
        <v>0</v>
      </c>
      <c r="P25" s="1"/>
    </row>
    <row r="26" spans="2:16" ht="12.5">
      <c r="B26" s="7" t="str">
        <f t="shared" si="7"/>
        <v/>
      </c>
      <c r="C26" s="50">
        <f>IF(D11="","-",+C25+1)</f>
        <v>2026</v>
      </c>
      <c r="D26" s="55">
        <f>IF(F25+SUM(E$17:E25)=D$10,F25,D$10-SUM(E$17:E25))</f>
        <v>5279012.5183519162</v>
      </c>
      <c r="E26" s="377">
        <f>IF(+I14&lt;F25,I14,D26)</f>
        <v>158931.31000000003</v>
      </c>
      <c r="F26" s="55">
        <f t="shared" ref="F26:F72" si="26">+D26-E26</f>
        <v>5120081.2083519166</v>
      </c>
      <c r="G26" s="378">
        <f t="shared" ref="G26:G48" si="27">+I$12*((D26+F26)/2)+E26</f>
        <v>781913.77831730631</v>
      </c>
      <c r="H26" s="363">
        <f t="shared" ref="H26:H48" si="28">+I$13*((D26+F26)/2)+E26</f>
        <v>781913.77831730631</v>
      </c>
      <c r="I26" s="52">
        <f t="shared" si="0"/>
        <v>0</v>
      </c>
      <c r="J26" s="52"/>
      <c r="K26" s="129"/>
      <c r="L26" s="54">
        <f t="shared" si="2"/>
        <v>0</v>
      </c>
      <c r="M26" s="129"/>
      <c r="N26" s="54">
        <f t="shared" si="4"/>
        <v>0</v>
      </c>
      <c r="O26" s="54">
        <f t="shared" si="5"/>
        <v>0</v>
      </c>
      <c r="P26" s="1"/>
    </row>
    <row r="27" spans="2:16" ht="12.5">
      <c r="B27" s="7" t="str">
        <f t="shared" si="7"/>
        <v/>
      </c>
      <c r="C27" s="50">
        <f>IF(D11="","-",+C26+1)</f>
        <v>2027</v>
      </c>
      <c r="D27" s="55">
        <f>IF(F26+SUM(E$17:E26)=D$10,F26,D$10-SUM(E$17:E26))</f>
        <v>5120081.2083519166</v>
      </c>
      <c r="E27" s="377">
        <f>IF(+I14&lt;F26,I14,D27)</f>
        <v>158931.31000000003</v>
      </c>
      <c r="F27" s="55">
        <f t="shared" si="26"/>
        <v>4961149.898351917</v>
      </c>
      <c r="G27" s="378">
        <f t="shared" si="27"/>
        <v>762871.46128491871</v>
      </c>
      <c r="H27" s="363">
        <f t="shared" si="28"/>
        <v>762871.46128491871</v>
      </c>
      <c r="I27" s="52">
        <f t="shared" si="0"/>
        <v>0</v>
      </c>
      <c r="J27" s="52"/>
      <c r="K27" s="129"/>
      <c r="L27" s="54">
        <f t="shared" si="2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7"/>
        <v/>
      </c>
      <c r="C28" s="50">
        <f>IF(D11="","-",+C27+1)</f>
        <v>2028</v>
      </c>
      <c r="D28" s="55">
        <f>IF(F27+SUM(E$17:E27)=D$10,F27,D$10-SUM(E$17:E27))</f>
        <v>4961149.898351917</v>
      </c>
      <c r="E28" s="377">
        <f>IF(+I14&lt;F27,I14,D28)</f>
        <v>158931.31000000003</v>
      </c>
      <c r="F28" s="55">
        <f t="shared" si="26"/>
        <v>4802218.5883519175</v>
      </c>
      <c r="G28" s="378">
        <f t="shared" si="27"/>
        <v>743829.14425253146</v>
      </c>
      <c r="H28" s="363">
        <f t="shared" si="28"/>
        <v>743829.14425253146</v>
      </c>
      <c r="I28" s="52">
        <f t="shared" si="0"/>
        <v>0</v>
      </c>
      <c r="J28" s="52"/>
      <c r="K28" s="129"/>
      <c r="L28" s="54">
        <f t="shared" si="2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7"/>
        <v/>
      </c>
      <c r="C29" s="50">
        <f>IF(D11="","-",+C28+1)</f>
        <v>2029</v>
      </c>
      <c r="D29" s="55">
        <f>IF(F28+SUM(E$17:E28)=D$10,F28,D$10-SUM(E$17:E28))</f>
        <v>4802218.5883519175</v>
      </c>
      <c r="E29" s="377">
        <f>IF(+I14&lt;F28,I14,D29)</f>
        <v>158931.31000000003</v>
      </c>
      <c r="F29" s="55">
        <f t="shared" si="26"/>
        <v>4643287.2783519179</v>
      </c>
      <c r="G29" s="378">
        <f t="shared" si="27"/>
        <v>724786.82722014398</v>
      </c>
      <c r="H29" s="363">
        <f t="shared" si="28"/>
        <v>724786.82722014398</v>
      </c>
      <c r="I29" s="52">
        <f t="shared" si="0"/>
        <v>0</v>
      </c>
      <c r="J29" s="52"/>
      <c r="K29" s="129"/>
      <c r="L29" s="54">
        <f t="shared" si="2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7"/>
        <v/>
      </c>
      <c r="C30" s="50">
        <f>IF(D11="","-",+C29+1)</f>
        <v>2030</v>
      </c>
      <c r="D30" s="55">
        <f>IF(F29+SUM(E$17:E29)=D$10,F29,D$10-SUM(E$17:E29))</f>
        <v>4643287.2783519179</v>
      </c>
      <c r="E30" s="377">
        <f>IF(+I14&lt;F29,I14,D30)</f>
        <v>158931.31000000003</v>
      </c>
      <c r="F30" s="55">
        <f t="shared" si="26"/>
        <v>4484355.9683519183</v>
      </c>
      <c r="G30" s="378">
        <f t="shared" si="27"/>
        <v>705744.51018775662</v>
      </c>
      <c r="H30" s="363">
        <f t="shared" si="28"/>
        <v>705744.51018775662</v>
      </c>
      <c r="I30" s="52">
        <f t="shared" si="0"/>
        <v>0</v>
      </c>
      <c r="J30" s="52"/>
      <c r="K30" s="129"/>
      <c r="L30" s="54">
        <f t="shared" si="2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7"/>
        <v/>
      </c>
      <c r="C31" s="50">
        <f>IF(D11="","-",+C30+1)</f>
        <v>2031</v>
      </c>
      <c r="D31" s="55">
        <f>IF(F30+SUM(E$17:E30)=D$10,F30,D$10-SUM(E$17:E30))</f>
        <v>4484355.9683519183</v>
      </c>
      <c r="E31" s="377">
        <f>IF(+I14&lt;F30,I14,D31)</f>
        <v>158931.31000000003</v>
      </c>
      <c r="F31" s="55">
        <f t="shared" si="26"/>
        <v>4325424.6583519187</v>
      </c>
      <c r="G31" s="378">
        <f t="shared" si="27"/>
        <v>686702.19315536914</v>
      </c>
      <c r="H31" s="363">
        <f t="shared" si="28"/>
        <v>686702.19315536914</v>
      </c>
      <c r="I31" s="52">
        <f t="shared" si="0"/>
        <v>0</v>
      </c>
      <c r="J31" s="52"/>
      <c r="K31" s="129"/>
      <c r="L31" s="54">
        <f t="shared" si="2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7"/>
        <v/>
      </c>
      <c r="C32" s="50">
        <f>IF(D11="","-",+C31+1)</f>
        <v>2032</v>
      </c>
      <c r="D32" s="55">
        <f>IF(F31+SUM(E$17:E31)=D$10,F31,D$10-SUM(E$17:E31))</f>
        <v>4325424.6583519187</v>
      </c>
      <c r="E32" s="377">
        <f>IF(+I14&lt;F31,I14,D32)</f>
        <v>158931.31000000003</v>
      </c>
      <c r="F32" s="55">
        <f t="shared" si="26"/>
        <v>4166493.3483519186</v>
      </c>
      <c r="G32" s="378">
        <f t="shared" si="27"/>
        <v>667659.87612298166</v>
      </c>
      <c r="H32" s="363">
        <f t="shared" si="28"/>
        <v>667659.87612298166</v>
      </c>
      <c r="I32" s="52">
        <f t="shared" si="0"/>
        <v>0</v>
      </c>
      <c r="J32" s="52"/>
      <c r="K32" s="129"/>
      <c r="L32" s="54">
        <f t="shared" si="2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7"/>
        <v/>
      </c>
      <c r="C33" s="50">
        <f>IF(D11="","-",+C32+1)</f>
        <v>2033</v>
      </c>
      <c r="D33" s="55">
        <f>IF(F32+SUM(E$17:E32)=D$10,F32,D$10-SUM(E$17:E32))</f>
        <v>4166493.3483519186</v>
      </c>
      <c r="E33" s="377">
        <f>IF(+I14&lt;F32,I14,D33)</f>
        <v>158931.31000000003</v>
      </c>
      <c r="F33" s="55">
        <f t="shared" si="26"/>
        <v>4007562.0383519186</v>
      </c>
      <c r="G33" s="378">
        <f t="shared" si="27"/>
        <v>648617.5590905943</v>
      </c>
      <c r="H33" s="363">
        <f t="shared" si="28"/>
        <v>648617.5590905943</v>
      </c>
      <c r="I33" s="52">
        <f t="shared" si="0"/>
        <v>0</v>
      </c>
      <c r="J33" s="52"/>
      <c r="K33" s="129"/>
      <c r="L33" s="54">
        <f t="shared" si="2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7"/>
        <v/>
      </c>
      <c r="C34" s="50">
        <f>IF(D11="","-",+C33+1)</f>
        <v>2034</v>
      </c>
      <c r="D34" s="55">
        <f>IF(F33+SUM(E$17:E33)=D$10,F33,D$10-SUM(E$17:E33))</f>
        <v>4007562.0383519186</v>
      </c>
      <c r="E34" s="377">
        <f>IF(+I14&lt;F33,I14,D34)</f>
        <v>158931.31000000003</v>
      </c>
      <c r="F34" s="55">
        <f t="shared" si="26"/>
        <v>3848630.7283519185</v>
      </c>
      <c r="G34" s="378">
        <f t="shared" si="27"/>
        <v>629575.24205820682</v>
      </c>
      <c r="H34" s="363">
        <f t="shared" si="28"/>
        <v>629575.24205820682</v>
      </c>
      <c r="I34" s="52">
        <f t="shared" si="0"/>
        <v>0</v>
      </c>
      <c r="J34" s="52"/>
      <c r="K34" s="129"/>
      <c r="L34" s="54">
        <f t="shared" si="2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7"/>
        <v/>
      </c>
      <c r="C35" s="50">
        <f>IF(D11="","-",+C34+1)</f>
        <v>2035</v>
      </c>
      <c r="D35" s="55">
        <f>IF(F34+SUM(E$17:E34)=D$10,F34,D$10-SUM(E$17:E34))</f>
        <v>3848630.7283519185</v>
      </c>
      <c r="E35" s="377">
        <f>IF(+I14&lt;F34,I14,D35)</f>
        <v>158931.31000000003</v>
      </c>
      <c r="F35" s="55">
        <f t="shared" si="26"/>
        <v>3689699.4183519185</v>
      </c>
      <c r="G35" s="378">
        <f t="shared" si="27"/>
        <v>610532.92502581934</v>
      </c>
      <c r="H35" s="363">
        <f t="shared" si="28"/>
        <v>610532.92502581934</v>
      </c>
      <c r="I35" s="52">
        <f t="shared" si="0"/>
        <v>0</v>
      </c>
      <c r="J35" s="52"/>
      <c r="K35" s="129"/>
      <c r="L35" s="54">
        <f t="shared" si="2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7"/>
        <v/>
      </c>
      <c r="C36" s="50">
        <f>IF(D11="","-",+C35+1)</f>
        <v>2036</v>
      </c>
      <c r="D36" s="55">
        <f>IF(F35+SUM(E$17:E35)=D$10,F35,D$10-SUM(E$17:E35))</f>
        <v>3689699.4183519185</v>
      </c>
      <c r="E36" s="377">
        <f>IF(+I14&lt;F35,I14,D36)</f>
        <v>158931.31000000003</v>
      </c>
      <c r="F36" s="55">
        <f t="shared" si="26"/>
        <v>3530768.1083519184</v>
      </c>
      <c r="G36" s="378">
        <f t="shared" si="27"/>
        <v>591490.60799343185</v>
      </c>
      <c r="H36" s="363">
        <f t="shared" si="28"/>
        <v>591490.60799343185</v>
      </c>
      <c r="I36" s="52">
        <f t="shared" si="0"/>
        <v>0</v>
      </c>
      <c r="J36" s="52"/>
      <c r="K36" s="129"/>
      <c r="L36" s="54">
        <f t="shared" si="2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7"/>
        <v/>
      </c>
      <c r="C37" s="50">
        <f>IF(D11="","-",+C36+1)</f>
        <v>2037</v>
      </c>
      <c r="D37" s="55">
        <f>IF(F36+SUM(E$17:E36)=D$10,F36,D$10-SUM(E$17:E36))</f>
        <v>3530768.1083519184</v>
      </c>
      <c r="E37" s="377">
        <f>IF(+I14&lt;F36,I14,D37)</f>
        <v>158931.31000000003</v>
      </c>
      <c r="F37" s="55">
        <f t="shared" si="26"/>
        <v>3371836.7983519183</v>
      </c>
      <c r="G37" s="378">
        <f t="shared" si="27"/>
        <v>572448.29096104449</v>
      </c>
      <c r="H37" s="363">
        <f t="shared" si="28"/>
        <v>572448.29096104449</v>
      </c>
      <c r="I37" s="52">
        <f t="shared" si="0"/>
        <v>0</v>
      </c>
      <c r="J37" s="52"/>
      <c r="K37" s="129"/>
      <c r="L37" s="54">
        <f t="shared" si="2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7"/>
        <v/>
      </c>
      <c r="C38" s="50">
        <f>IF(D11="","-",+C37+1)</f>
        <v>2038</v>
      </c>
      <c r="D38" s="55">
        <f>IF(F37+SUM(E$17:E37)=D$10,F37,D$10-SUM(E$17:E37))</f>
        <v>3371836.7983519183</v>
      </c>
      <c r="E38" s="377">
        <f>IF(+I14&lt;F37,I14,D38)</f>
        <v>158931.31000000003</v>
      </c>
      <c r="F38" s="55">
        <f t="shared" si="26"/>
        <v>3212905.4883519183</v>
      </c>
      <c r="G38" s="378">
        <f t="shared" si="27"/>
        <v>553405.97392865689</v>
      </c>
      <c r="H38" s="363">
        <f t="shared" si="28"/>
        <v>553405.97392865689</v>
      </c>
      <c r="I38" s="52">
        <f t="shared" si="0"/>
        <v>0</v>
      </c>
      <c r="J38" s="52"/>
      <c r="K38" s="129"/>
      <c r="L38" s="54">
        <f t="shared" si="2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7"/>
        <v/>
      </c>
      <c r="C39" s="50">
        <f>IF(D11="","-",+C38+1)</f>
        <v>2039</v>
      </c>
      <c r="D39" s="55">
        <f>IF(F38+SUM(E$17:E38)=D$10,F38,D$10-SUM(E$17:E38))</f>
        <v>3212905.4883519183</v>
      </c>
      <c r="E39" s="377">
        <f>IF(+I14&lt;F38,I14,D39)</f>
        <v>158931.31000000003</v>
      </c>
      <c r="F39" s="55">
        <f t="shared" si="26"/>
        <v>3053974.1783519182</v>
      </c>
      <c r="G39" s="378">
        <f t="shared" si="27"/>
        <v>534363.65689626953</v>
      </c>
      <c r="H39" s="363">
        <f t="shared" si="28"/>
        <v>534363.65689626953</v>
      </c>
      <c r="I39" s="52">
        <f t="shared" si="0"/>
        <v>0</v>
      </c>
      <c r="J39" s="52"/>
      <c r="K39" s="129"/>
      <c r="L39" s="54">
        <f t="shared" si="2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7"/>
        <v/>
      </c>
      <c r="C40" s="50">
        <f>IF(D11="","-",+C39+1)</f>
        <v>2040</v>
      </c>
      <c r="D40" s="55">
        <f>IF(F39+SUM(E$17:E39)=D$10,F39,D$10-SUM(E$17:E39))</f>
        <v>3053974.1783519182</v>
      </c>
      <c r="E40" s="377">
        <f>IF(+I14&lt;F39,I14,D40)</f>
        <v>158931.31000000003</v>
      </c>
      <c r="F40" s="55">
        <f t="shared" si="26"/>
        <v>2895042.8683519182</v>
      </c>
      <c r="G40" s="378">
        <f t="shared" si="27"/>
        <v>515321.33986388205</v>
      </c>
      <c r="H40" s="363">
        <f t="shared" si="28"/>
        <v>515321.33986388205</v>
      </c>
      <c r="I40" s="52">
        <f t="shared" si="0"/>
        <v>0</v>
      </c>
      <c r="J40" s="52"/>
      <c r="K40" s="129"/>
      <c r="L40" s="54">
        <f t="shared" si="2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7"/>
        <v/>
      </c>
      <c r="C41" s="50">
        <f>IF(D11="","-",+C40+1)</f>
        <v>2041</v>
      </c>
      <c r="D41" s="55">
        <f>IF(F40+SUM(E$17:E40)=D$10,F40,D$10-SUM(E$17:E40))</f>
        <v>2895042.8683519182</v>
      </c>
      <c r="E41" s="377">
        <f>IF(+I14&lt;F40,I14,D41)</f>
        <v>158931.31000000003</v>
      </c>
      <c r="F41" s="55">
        <f t="shared" si="26"/>
        <v>2736111.5583519181</v>
      </c>
      <c r="G41" s="378">
        <f t="shared" si="27"/>
        <v>496279.02283149457</v>
      </c>
      <c r="H41" s="363">
        <f t="shared" si="28"/>
        <v>496279.02283149457</v>
      </c>
      <c r="I41" s="52">
        <f t="shared" si="0"/>
        <v>0</v>
      </c>
      <c r="J41" s="52"/>
      <c r="K41" s="129"/>
      <c r="L41" s="54">
        <f t="shared" si="2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7"/>
        <v/>
      </c>
      <c r="C42" s="50">
        <f>IF(D11="","-",+C41+1)</f>
        <v>2042</v>
      </c>
      <c r="D42" s="55">
        <f>IF(F41+SUM(E$17:E41)=D$10,F41,D$10-SUM(E$17:E41))</f>
        <v>2736111.5583519181</v>
      </c>
      <c r="E42" s="377">
        <f>IF(+I14&lt;F41,I14,D42)</f>
        <v>158931.31000000003</v>
      </c>
      <c r="F42" s="55">
        <f t="shared" si="26"/>
        <v>2577180.2483519181</v>
      </c>
      <c r="G42" s="378">
        <f t="shared" si="27"/>
        <v>477236.70579910709</v>
      </c>
      <c r="H42" s="363">
        <f t="shared" si="28"/>
        <v>477236.70579910709</v>
      </c>
      <c r="I42" s="52">
        <f t="shared" si="0"/>
        <v>0</v>
      </c>
      <c r="J42" s="52"/>
      <c r="K42" s="129"/>
      <c r="L42" s="54">
        <f t="shared" si="2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7"/>
        <v/>
      </c>
      <c r="C43" s="50">
        <f>IF(D11="","-",+C42+1)</f>
        <v>2043</v>
      </c>
      <c r="D43" s="55">
        <f>IF(F42+SUM(E$17:E42)=D$10,F42,D$10-SUM(E$17:E42))</f>
        <v>2577180.2483519181</v>
      </c>
      <c r="E43" s="377">
        <f>IF(+I14&lt;F42,I14,D43)</f>
        <v>158931.31000000003</v>
      </c>
      <c r="F43" s="55">
        <f t="shared" si="26"/>
        <v>2418248.938351918</v>
      </c>
      <c r="G43" s="378">
        <f t="shared" si="27"/>
        <v>458194.38876671973</v>
      </c>
      <c r="H43" s="363">
        <f t="shared" si="28"/>
        <v>458194.38876671973</v>
      </c>
      <c r="I43" s="52">
        <f t="shared" si="0"/>
        <v>0</v>
      </c>
      <c r="J43" s="52"/>
      <c r="K43" s="129"/>
      <c r="L43" s="54">
        <f t="shared" si="2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7"/>
        <v/>
      </c>
      <c r="C44" s="50">
        <f>IF(D11="","-",+C43+1)</f>
        <v>2044</v>
      </c>
      <c r="D44" s="55">
        <f>IF(F43+SUM(E$17:E43)=D$10,F43,D$10-SUM(E$17:E43))</f>
        <v>2418248.938351918</v>
      </c>
      <c r="E44" s="377">
        <f>IF(+I14&lt;F43,I14,D44)</f>
        <v>158931.31000000003</v>
      </c>
      <c r="F44" s="55">
        <f t="shared" si="26"/>
        <v>2259317.628351918</v>
      </c>
      <c r="G44" s="378">
        <f t="shared" si="27"/>
        <v>439152.07173433213</v>
      </c>
      <c r="H44" s="363">
        <f t="shared" si="28"/>
        <v>439152.07173433213</v>
      </c>
      <c r="I44" s="52">
        <f t="shared" si="0"/>
        <v>0</v>
      </c>
      <c r="J44" s="52"/>
      <c r="K44" s="129"/>
      <c r="L44" s="54">
        <f t="shared" si="2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7"/>
        <v/>
      </c>
      <c r="C45" s="50">
        <f>IF(D11="","-",+C44+1)</f>
        <v>2045</v>
      </c>
      <c r="D45" s="55">
        <f>IF(F44+SUM(E$17:E44)=D$10,F44,D$10-SUM(E$17:E44))</f>
        <v>2259317.628351918</v>
      </c>
      <c r="E45" s="377">
        <f>IF(+I14&lt;F44,I14,D45)</f>
        <v>158931.31000000003</v>
      </c>
      <c r="F45" s="55">
        <f t="shared" si="26"/>
        <v>2100386.3183519179</v>
      </c>
      <c r="G45" s="378">
        <f t="shared" si="27"/>
        <v>420109.75470194477</v>
      </c>
      <c r="H45" s="363">
        <f t="shared" si="28"/>
        <v>420109.75470194477</v>
      </c>
      <c r="I45" s="52">
        <f t="shared" si="0"/>
        <v>0</v>
      </c>
      <c r="J45" s="52"/>
      <c r="K45" s="129"/>
      <c r="L45" s="54">
        <f t="shared" si="2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7"/>
        <v/>
      </c>
      <c r="C46" s="50">
        <f>IF(D11="","-",+C45+1)</f>
        <v>2046</v>
      </c>
      <c r="D46" s="55">
        <f>IF(F45+SUM(E$17:E45)=D$10,F45,D$10-SUM(E$17:E45))</f>
        <v>2100386.3183519179</v>
      </c>
      <c r="E46" s="377">
        <f>IF(+I14&lt;F45,I14,D46)</f>
        <v>158931.31000000003</v>
      </c>
      <c r="F46" s="55">
        <f t="shared" si="26"/>
        <v>1941455.0083519178</v>
      </c>
      <c r="G46" s="378">
        <f t="shared" si="27"/>
        <v>401067.43766955729</v>
      </c>
      <c r="H46" s="363">
        <f t="shared" si="28"/>
        <v>401067.43766955729</v>
      </c>
      <c r="I46" s="52">
        <f t="shared" si="0"/>
        <v>0</v>
      </c>
      <c r="J46" s="52"/>
      <c r="K46" s="129"/>
      <c r="L46" s="54">
        <f t="shared" si="2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7"/>
        <v/>
      </c>
      <c r="C47" s="50">
        <f>IF(D11="","-",+C46+1)</f>
        <v>2047</v>
      </c>
      <c r="D47" s="55">
        <f>IF(F46+SUM(E$17:E46)=D$10,F46,D$10-SUM(E$17:E46))</f>
        <v>1941455.0083519178</v>
      </c>
      <c r="E47" s="377">
        <f>IF(+I14&lt;F46,I14,D47)</f>
        <v>158931.31000000003</v>
      </c>
      <c r="F47" s="55">
        <f t="shared" si="26"/>
        <v>1782523.6983519178</v>
      </c>
      <c r="G47" s="378">
        <f t="shared" si="27"/>
        <v>382025.12063716981</v>
      </c>
      <c r="H47" s="363">
        <f t="shared" si="28"/>
        <v>382025.12063716981</v>
      </c>
      <c r="I47" s="52">
        <f t="shared" si="0"/>
        <v>0</v>
      </c>
      <c r="J47" s="52"/>
      <c r="K47" s="129"/>
      <c r="L47" s="54">
        <f t="shared" si="2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7"/>
        <v/>
      </c>
      <c r="C48" s="50">
        <f>IF(D11="","-",+C47+1)</f>
        <v>2048</v>
      </c>
      <c r="D48" s="55">
        <f>IF(F47+SUM(E$17:E47)=D$10,F47,D$10-SUM(E$17:E47))</f>
        <v>1782523.6983519178</v>
      </c>
      <c r="E48" s="377">
        <f>IF(+I14&lt;F47,I14,D48)</f>
        <v>158931.31000000003</v>
      </c>
      <c r="F48" s="55">
        <f t="shared" si="26"/>
        <v>1623592.3883519177</v>
      </c>
      <c r="G48" s="378">
        <f t="shared" si="27"/>
        <v>362982.80360478233</v>
      </c>
      <c r="H48" s="363">
        <f t="shared" si="28"/>
        <v>362982.80360478233</v>
      </c>
      <c r="I48" s="52">
        <f t="shared" si="0"/>
        <v>0</v>
      </c>
      <c r="J48" s="52"/>
      <c r="K48" s="129"/>
      <c r="L48" s="54">
        <f t="shared" si="2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 ht="12.5">
      <c r="B49" s="7" t="str">
        <f t="shared" si="7"/>
        <v/>
      </c>
      <c r="C49" s="50">
        <f>IF(D11="","-",+C48+1)</f>
        <v>2049</v>
      </c>
      <c r="D49" s="55">
        <f>IF(F48+SUM(E$17:E48)=D$10,F48,D$10-SUM(E$17:E48))</f>
        <v>1623592.3883519177</v>
      </c>
      <c r="E49" s="377">
        <f>IF(+I14&lt;F48,I14,D49)</f>
        <v>158931.31000000003</v>
      </c>
      <c r="F49" s="55">
        <f t="shared" si="26"/>
        <v>1464661.0783519177</v>
      </c>
      <c r="G49" s="378">
        <f t="shared" ref="G49:G72" si="29">+I$12*((D49+F49)/2)+E49</f>
        <v>343940.48657239485</v>
      </c>
      <c r="H49" s="363">
        <f t="shared" ref="H49:H72" si="30">+I$13*((D49+F49)/2)+E49</f>
        <v>343940.48657239485</v>
      </c>
      <c r="I49" s="52">
        <f t="shared" si="0"/>
        <v>0</v>
      </c>
      <c r="J49" s="52"/>
      <c r="K49" s="129"/>
      <c r="L49" s="54">
        <f t="shared" si="2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 ht="12.5">
      <c r="B50" s="7" t="str">
        <f t="shared" si="7"/>
        <v/>
      </c>
      <c r="C50" s="50">
        <f>IF(D11="","-",+C49+1)</f>
        <v>2050</v>
      </c>
      <c r="D50" s="55">
        <f>IF(F49+SUM(E$17:E49)=D$10,F49,D$10-SUM(E$17:E49))</f>
        <v>1464661.0783519177</v>
      </c>
      <c r="E50" s="377">
        <f>IF(+I14&lt;F49,I14,D50)</f>
        <v>158931.31000000003</v>
      </c>
      <c r="F50" s="55">
        <f t="shared" si="26"/>
        <v>1305729.7683519176</v>
      </c>
      <c r="G50" s="378">
        <f t="shared" si="29"/>
        <v>324898.16954000742</v>
      </c>
      <c r="H50" s="363">
        <f t="shared" si="30"/>
        <v>324898.16954000742</v>
      </c>
      <c r="I50" s="52">
        <f t="shared" si="0"/>
        <v>0</v>
      </c>
      <c r="J50" s="52"/>
      <c r="K50" s="129"/>
      <c r="L50" s="54">
        <f t="shared" si="2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 ht="12.5">
      <c r="B51" s="7" t="str">
        <f t="shared" si="7"/>
        <v/>
      </c>
      <c r="C51" s="50">
        <f>IF(D11="","-",+C50+1)</f>
        <v>2051</v>
      </c>
      <c r="D51" s="55">
        <f>IF(F50+SUM(E$17:E50)=D$10,F50,D$10-SUM(E$17:E50))</f>
        <v>1305729.7683519176</v>
      </c>
      <c r="E51" s="377">
        <f>IF(+I14&lt;F50,I14,D51)</f>
        <v>158931.31000000003</v>
      </c>
      <c r="F51" s="55">
        <f t="shared" si="26"/>
        <v>1146798.4583519176</v>
      </c>
      <c r="G51" s="378">
        <f t="shared" si="29"/>
        <v>305855.85250762</v>
      </c>
      <c r="H51" s="363">
        <f t="shared" si="30"/>
        <v>305855.85250762</v>
      </c>
      <c r="I51" s="52">
        <f t="shared" si="0"/>
        <v>0</v>
      </c>
      <c r="J51" s="52"/>
      <c r="K51" s="129"/>
      <c r="L51" s="54">
        <f t="shared" si="2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 ht="12.5">
      <c r="B52" s="7" t="str">
        <f t="shared" si="7"/>
        <v/>
      </c>
      <c r="C52" s="50">
        <f>IF(D11="","-",+C51+1)</f>
        <v>2052</v>
      </c>
      <c r="D52" s="55">
        <f>IF(F51+SUM(E$17:E51)=D$10,F51,D$10-SUM(E$17:E51))</f>
        <v>1146798.4583519176</v>
      </c>
      <c r="E52" s="377">
        <f>IF(+I14&lt;F51,I14,D52)</f>
        <v>158931.31000000003</v>
      </c>
      <c r="F52" s="55">
        <f t="shared" si="26"/>
        <v>987867.14835191751</v>
      </c>
      <c r="G52" s="378">
        <f t="shared" si="29"/>
        <v>286813.53547523252</v>
      </c>
      <c r="H52" s="363">
        <f t="shared" si="30"/>
        <v>286813.53547523252</v>
      </c>
      <c r="I52" s="52">
        <f t="shared" si="0"/>
        <v>0</v>
      </c>
      <c r="J52" s="52"/>
      <c r="K52" s="129"/>
      <c r="L52" s="54">
        <f t="shared" si="2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 ht="12.5">
      <c r="B53" s="7" t="str">
        <f t="shared" si="7"/>
        <v/>
      </c>
      <c r="C53" s="50">
        <f>IF(D11="","-",+C52+1)</f>
        <v>2053</v>
      </c>
      <c r="D53" s="55">
        <f>IF(F52+SUM(E$17:E52)=D$10,F52,D$10-SUM(E$17:E52))</f>
        <v>987867.14835191751</v>
      </c>
      <c r="E53" s="377">
        <f>IF(+I14&lt;F52,I14,D53)</f>
        <v>158931.31000000003</v>
      </c>
      <c r="F53" s="55">
        <f t="shared" si="26"/>
        <v>828935.83835191745</v>
      </c>
      <c r="G53" s="378">
        <f t="shared" si="29"/>
        <v>267771.21844284504</v>
      </c>
      <c r="H53" s="363">
        <f t="shared" si="30"/>
        <v>267771.21844284504</v>
      </c>
      <c r="I53" s="52">
        <f t="shared" si="0"/>
        <v>0</v>
      </c>
      <c r="J53" s="52"/>
      <c r="K53" s="129"/>
      <c r="L53" s="54">
        <f t="shared" si="2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 ht="12.5">
      <c r="B54" s="7" t="str">
        <f t="shared" si="7"/>
        <v/>
      </c>
      <c r="C54" s="50">
        <f>IF(D11="","-",+C53+1)</f>
        <v>2054</v>
      </c>
      <c r="D54" s="55">
        <f>IF(F53+SUM(E$17:E53)=D$10,F53,D$10-SUM(E$17:E53))</f>
        <v>828935.83835191745</v>
      </c>
      <c r="E54" s="377">
        <f>IF(+I14&lt;F53,I14,D54)</f>
        <v>158931.31000000003</v>
      </c>
      <c r="F54" s="55">
        <f t="shared" si="26"/>
        <v>670004.5283519174</v>
      </c>
      <c r="G54" s="378">
        <f t="shared" si="29"/>
        <v>248728.90141045756</v>
      </c>
      <c r="H54" s="363">
        <f t="shared" si="30"/>
        <v>248728.90141045756</v>
      </c>
      <c r="I54" s="52">
        <f t="shared" si="0"/>
        <v>0</v>
      </c>
      <c r="J54" s="52"/>
      <c r="K54" s="129"/>
      <c r="L54" s="54">
        <f t="shared" si="2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 ht="12.5">
      <c r="B55" s="7" t="str">
        <f t="shared" si="7"/>
        <v/>
      </c>
      <c r="C55" s="50">
        <f>IF(D11="","-",+C54+1)</f>
        <v>2055</v>
      </c>
      <c r="D55" s="55">
        <f>IF(F54+SUM(E$17:E54)=D$10,F54,D$10-SUM(E$17:E54))</f>
        <v>670004.5283519174</v>
      </c>
      <c r="E55" s="377">
        <f>IF(+I14&lt;F54,I14,D55)</f>
        <v>158931.31000000003</v>
      </c>
      <c r="F55" s="55">
        <f t="shared" si="26"/>
        <v>511073.21835191734</v>
      </c>
      <c r="G55" s="378">
        <f t="shared" si="29"/>
        <v>229686.58437807011</v>
      </c>
      <c r="H55" s="363">
        <f t="shared" si="30"/>
        <v>229686.58437807011</v>
      </c>
      <c r="I55" s="52">
        <f t="shared" si="0"/>
        <v>0</v>
      </c>
      <c r="J55" s="52"/>
      <c r="K55" s="129"/>
      <c r="L55" s="54">
        <f t="shared" si="2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 ht="12.5">
      <c r="B56" s="7" t="str">
        <f t="shared" si="7"/>
        <v/>
      </c>
      <c r="C56" s="50">
        <f>IF(D11="","-",+C55+1)</f>
        <v>2056</v>
      </c>
      <c r="D56" s="55">
        <f>IF(F55+SUM(E$17:E55)=D$10,F55,D$10-SUM(E$17:E55))</f>
        <v>511073.21835191734</v>
      </c>
      <c r="E56" s="377">
        <f>IF(+I14&lt;F55,I14,D56)</f>
        <v>158931.31000000003</v>
      </c>
      <c r="F56" s="55">
        <f t="shared" si="26"/>
        <v>352141.90835191729</v>
      </c>
      <c r="G56" s="378">
        <f t="shared" si="29"/>
        <v>210644.26734568266</v>
      </c>
      <c r="H56" s="363">
        <f t="shared" si="30"/>
        <v>210644.26734568266</v>
      </c>
      <c r="I56" s="52">
        <f t="shared" si="0"/>
        <v>0</v>
      </c>
      <c r="J56" s="52"/>
      <c r="K56" s="129"/>
      <c r="L56" s="54">
        <f t="shared" si="2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 ht="12.5">
      <c r="B57" s="7" t="str">
        <f t="shared" si="7"/>
        <v/>
      </c>
      <c r="C57" s="50">
        <f>IF(D11="","-",+C56+1)</f>
        <v>2057</v>
      </c>
      <c r="D57" s="55">
        <f>IF(F56+SUM(E$17:E56)=D$10,F56,D$10-SUM(E$17:E56))</f>
        <v>352141.90835191729</v>
      </c>
      <c r="E57" s="377">
        <f>IF(+I14&lt;F56,I14,D57)</f>
        <v>158931.31000000003</v>
      </c>
      <c r="F57" s="55">
        <f t="shared" si="26"/>
        <v>193210.59835191726</v>
      </c>
      <c r="G57" s="378">
        <f t="shared" si="29"/>
        <v>191601.95031329518</v>
      </c>
      <c r="H57" s="363">
        <f t="shared" si="30"/>
        <v>191601.95031329518</v>
      </c>
      <c r="I57" s="52">
        <f t="shared" si="0"/>
        <v>0</v>
      </c>
      <c r="J57" s="52"/>
      <c r="K57" s="129"/>
      <c r="L57" s="54">
        <f t="shared" si="2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 ht="12.5">
      <c r="B58" s="7" t="str">
        <f t="shared" si="7"/>
        <v/>
      </c>
      <c r="C58" s="50">
        <f>IF(D11="","-",+C57+1)</f>
        <v>2058</v>
      </c>
      <c r="D58" s="55">
        <f>IF(F57+SUM(E$17:E57)=D$10,F57,D$10-SUM(E$17:E57))</f>
        <v>193210.59835191726</v>
      </c>
      <c r="E58" s="377">
        <f>IF(+I14&lt;F57,I14,D58)</f>
        <v>158931.31000000003</v>
      </c>
      <c r="F58" s="55">
        <f t="shared" si="26"/>
        <v>34279.288351917232</v>
      </c>
      <c r="G58" s="378">
        <f t="shared" si="29"/>
        <v>172559.63328090773</v>
      </c>
      <c r="H58" s="363">
        <f t="shared" si="30"/>
        <v>172559.63328090773</v>
      </c>
      <c r="I58" s="52">
        <f t="shared" si="0"/>
        <v>0</v>
      </c>
      <c r="J58" s="52"/>
      <c r="K58" s="129"/>
      <c r="L58" s="54">
        <f t="shared" si="2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 ht="12.5">
      <c r="B59" s="7" t="str">
        <f t="shared" si="7"/>
        <v/>
      </c>
      <c r="C59" s="50">
        <f>IF(D11="","-",+C58+1)</f>
        <v>2059</v>
      </c>
      <c r="D59" s="55">
        <f>IF(F58+SUM(E$17:E58)=D$10,F58,D$10-SUM(E$17:E58))</f>
        <v>34279.288351917232</v>
      </c>
      <c r="E59" s="377">
        <f>IF(+I14&lt;F58,I14,D59)</f>
        <v>34279.288351917232</v>
      </c>
      <c r="F59" s="55">
        <f t="shared" si="26"/>
        <v>0</v>
      </c>
      <c r="G59" s="378">
        <f t="shared" si="29"/>
        <v>36332.87073427422</v>
      </c>
      <c r="H59" s="363">
        <f t="shared" si="30"/>
        <v>36332.87073427422</v>
      </c>
      <c r="I59" s="52">
        <f t="shared" si="0"/>
        <v>0</v>
      </c>
      <c r="J59" s="52"/>
      <c r="K59" s="129"/>
      <c r="L59" s="54">
        <f t="shared" si="2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 ht="12.5">
      <c r="B60" s="7" t="str">
        <f t="shared" si="7"/>
        <v/>
      </c>
      <c r="C60" s="50">
        <f>IF(D11="","-",+C59+1)</f>
        <v>2060</v>
      </c>
      <c r="D60" s="55">
        <f>IF(F59+SUM(E$17:E59)=D$10,F59,D$10-SUM(E$17:E59))</f>
        <v>0</v>
      </c>
      <c r="E60" s="377">
        <f>IF(+I14&lt;F59,I14,D60)</f>
        <v>0</v>
      </c>
      <c r="F60" s="55">
        <f t="shared" si="26"/>
        <v>0</v>
      </c>
      <c r="G60" s="378">
        <f t="shared" si="29"/>
        <v>0</v>
      </c>
      <c r="H60" s="363">
        <f t="shared" si="30"/>
        <v>0</v>
      </c>
      <c r="I60" s="52">
        <f t="shared" si="0"/>
        <v>0</v>
      </c>
      <c r="J60" s="52"/>
      <c r="K60" s="129"/>
      <c r="L60" s="54">
        <f t="shared" si="2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 ht="12.5">
      <c r="B61" s="7" t="str">
        <f t="shared" si="7"/>
        <v/>
      </c>
      <c r="C61" s="50">
        <f>IF(D11="","-",+C60+1)</f>
        <v>2061</v>
      </c>
      <c r="D61" s="55">
        <f>IF(F60+SUM(E$17:E60)=D$10,F60,D$10-SUM(E$17:E60))</f>
        <v>0</v>
      </c>
      <c r="E61" s="377">
        <f>IF(+I14&lt;F60,I14,D61)</f>
        <v>0</v>
      </c>
      <c r="F61" s="55">
        <f t="shared" si="26"/>
        <v>0</v>
      </c>
      <c r="G61" s="379">
        <f t="shared" si="29"/>
        <v>0</v>
      </c>
      <c r="H61" s="363">
        <f t="shared" si="30"/>
        <v>0</v>
      </c>
      <c r="I61" s="52">
        <f t="shared" si="0"/>
        <v>0</v>
      </c>
      <c r="J61" s="52"/>
      <c r="K61" s="129"/>
      <c r="L61" s="54">
        <f t="shared" si="2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 ht="12.5">
      <c r="B62" s="7" t="str">
        <f t="shared" si="7"/>
        <v/>
      </c>
      <c r="C62" s="50">
        <f>IF(D11="","-",+C61+1)</f>
        <v>2062</v>
      </c>
      <c r="D62" s="55">
        <f>IF(F61+SUM(E$17:E61)=D$10,F61,D$10-SUM(E$17:E61))</f>
        <v>0</v>
      </c>
      <c r="E62" s="377">
        <f>IF(+I14&lt;F61,I14,D62)</f>
        <v>0</v>
      </c>
      <c r="F62" s="55">
        <f t="shared" si="26"/>
        <v>0</v>
      </c>
      <c r="G62" s="379">
        <f t="shared" si="29"/>
        <v>0</v>
      </c>
      <c r="H62" s="363">
        <f t="shared" si="30"/>
        <v>0</v>
      </c>
      <c r="I62" s="52">
        <f t="shared" si="0"/>
        <v>0</v>
      </c>
      <c r="J62" s="52"/>
      <c r="K62" s="129"/>
      <c r="L62" s="54">
        <f t="shared" si="2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 ht="12.5">
      <c r="B63" s="7" t="str">
        <f t="shared" si="7"/>
        <v/>
      </c>
      <c r="C63" s="50">
        <f>IF(D11="","-",+C62+1)</f>
        <v>2063</v>
      </c>
      <c r="D63" s="55">
        <f>IF(F62+SUM(E$17:E62)=D$10,F62,D$10-SUM(E$17:E62))</f>
        <v>0</v>
      </c>
      <c r="E63" s="377">
        <f>IF(+I14&lt;F62,I14,D63)</f>
        <v>0</v>
      </c>
      <c r="F63" s="55">
        <f t="shared" si="26"/>
        <v>0</v>
      </c>
      <c r="G63" s="379">
        <f t="shared" si="29"/>
        <v>0</v>
      </c>
      <c r="H63" s="363">
        <f t="shared" si="30"/>
        <v>0</v>
      </c>
      <c r="I63" s="52">
        <f t="shared" si="0"/>
        <v>0</v>
      </c>
      <c r="J63" s="52"/>
      <c r="K63" s="129"/>
      <c r="L63" s="54">
        <f t="shared" si="2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 ht="12.5">
      <c r="B64" s="7" t="str">
        <f t="shared" si="7"/>
        <v/>
      </c>
      <c r="C64" s="50">
        <f>IF(D11="","-",+C63+1)</f>
        <v>2064</v>
      </c>
      <c r="D64" s="55">
        <f>IF(F63+SUM(E$17:E63)=D$10,F63,D$10-SUM(E$17:E63))</f>
        <v>0</v>
      </c>
      <c r="E64" s="377">
        <f>IF(+I14&lt;F63,I14,D64)</f>
        <v>0</v>
      </c>
      <c r="F64" s="55">
        <f t="shared" si="26"/>
        <v>0</v>
      </c>
      <c r="G64" s="379">
        <f t="shared" si="29"/>
        <v>0</v>
      </c>
      <c r="H64" s="363">
        <f t="shared" si="30"/>
        <v>0</v>
      </c>
      <c r="I64" s="52">
        <f t="shared" si="0"/>
        <v>0</v>
      </c>
      <c r="J64" s="52"/>
      <c r="K64" s="129"/>
      <c r="L64" s="54">
        <f t="shared" si="2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 ht="12.5">
      <c r="B65" s="7" t="str">
        <f t="shared" si="7"/>
        <v/>
      </c>
      <c r="C65" s="50">
        <f>IF(D11="","-",+C64+1)</f>
        <v>2065</v>
      </c>
      <c r="D65" s="55">
        <f>IF(F64+SUM(E$17:E64)=D$10,F64,D$10-SUM(E$17:E64))</f>
        <v>0</v>
      </c>
      <c r="E65" s="377">
        <f>IF(+I14&lt;F64,I14,D65)</f>
        <v>0</v>
      </c>
      <c r="F65" s="55">
        <f t="shared" si="26"/>
        <v>0</v>
      </c>
      <c r="G65" s="379">
        <f t="shared" si="29"/>
        <v>0</v>
      </c>
      <c r="H65" s="363">
        <f t="shared" si="30"/>
        <v>0</v>
      </c>
      <c r="I65" s="52">
        <f t="shared" si="0"/>
        <v>0</v>
      </c>
      <c r="J65" s="52"/>
      <c r="K65" s="129"/>
      <c r="L65" s="54">
        <f t="shared" si="2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 ht="12.5">
      <c r="B66" s="7" t="str">
        <f t="shared" si="7"/>
        <v/>
      </c>
      <c r="C66" s="50">
        <f>IF(D11="","-",+C65+1)</f>
        <v>2066</v>
      </c>
      <c r="D66" s="55">
        <f>IF(F65+SUM(E$17:E65)=D$10,F65,D$10-SUM(E$17:E65))</f>
        <v>0</v>
      </c>
      <c r="E66" s="377">
        <f>IF(+I14&lt;F65,I14,D66)</f>
        <v>0</v>
      </c>
      <c r="F66" s="55">
        <f t="shared" si="26"/>
        <v>0</v>
      </c>
      <c r="G66" s="379">
        <f t="shared" si="29"/>
        <v>0</v>
      </c>
      <c r="H66" s="363">
        <f t="shared" si="30"/>
        <v>0</v>
      </c>
      <c r="I66" s="52">
        <f t="shared" si="0"/>
        <v>0</v>
      </c>
      <c r="J66" s="52"/>
      <c r="K66" s="129"/>
      <c r="L66" s="54">
        <f t="shared" si="2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 ht="12.5">
      <c r="B67" s="7" t="str">
        <f t="shared" si="7"/>
        <v/>
      </c>
      <c r="C67" s="50">
        <f>IF(D11="","-",+C66+1)</f>
        <v>2067</v>
      </c>
      <c r="D67" s="55">
        <f>IF(F66+SUM(E$17:E66)=D$10,F66,D$10-SUM(E$17:E66))</f>
        <v>0</v>
      </c>
      <c r="E67" s="377">
        <f>IF(+I14&lt;F66,I14,D67)</f>
        <v>0</v>
      </c>
      <c r="F67" s="55">
        <f t="shared" si="26"/>
        <v>0</v>
      </c>
      <c r="G67" s="379">
        <f t="shared" si="29"/>
        <v>0</v>
      </c>
      <c r="H67" s="363">
        <f t="shared" si="30"/>
        <v>0</v>
      </c>
      <c r="I67" s="52">
        <f t="shared" si="0"/>
        <v>0</v>
      </c>
      <c r="J67" s="52"/>
      <c r="K67" s="129"/>
      <c r="L67" s="54">
        <f t="shared" si="2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 ht="12.5">
      <c r="B68" s="7" t="str">
        <f t="shared" si="7"/>
        <v/>
      </c>
      <c r="C68" s="50">
        <f>IF(D11="","-",+C67+1)</f>
        <v>2068</v>
      </c>
      <c r="D68" s="55">
        <f>IF(F67+SUM(E$17:E67)=D$10,F67,D$10-SUM(E$17:E67))</f>
        <v>0</v>
      </c>
      <c r="E68" s="377">
        <f>IF(+I14&lt;F67,I14,D68)</f>
        <v>0</v>
      </c>
      <c r="F68" s="55">
        <f t="shared" si="26"/>
        <v>0</v>
      </c>
      <c r="G68" s="379">
        <f t="shared" si="29"/>
        <v>0</v>
      </c>
      <c r="H68" s="363">
        <f t="shared" si="30"/>
        <v>0</v>
      </c>
      <c r="I68" s="52">
        <f t="shared" si="0"/>
        <v>0</v>
      </c>
      <c r="J68" s="52"/>
      <c r="K68" s="129"/>
      <c r="L68" s="54">
        <f t="shared" si="2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 ht="12.5">
      <c r="B69" s="7" t="str">
        <f t="shared" si="7"/>
        <v/>
      </c>
      <c r="C69" s="50">
        <f>IF(D11="","-",+C68+1)</f>
        <v>2069</v>
      </c>
      <c r="D69" s="55">
        <f>IF(F68+SUM(E$17:E68)=D$10,F68,D$10-SUM(E$17:E68))</f>
        <v>0</v>
      </c>
      <c r="E69" s="377">
        <f>IF(+I14&lt;F68,I14,D69)</f>
        <v>0</v>
      </c>
      <c r="F69" s="55">
        <f t="shared" si="26"/>
        <v>0</v>
      </c>
      <c r="G69" s="379">
        <f t="shared" si="29"/>
        <v>0</v>
      </c>
      <c r="H69" s="363">
        <f t="shared" si="30"/>
        <v>0</v>
      </c>
      <c r="I69" s="52">
        <f t="shared" si="0"/>
        <v>0</v>
      </c>
      <c r="J69" s="52"/>
      <c r="K69" s="129"/>
      <c r="L69" s="54">
        <f t="shared" si="2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 ht="12.5">
      <c r="B70" s="7" t="str">
        <f t="shared" si="7"/>
        <v/>
      </c>
      <c r="C70" s="50">
        <f>IF(D11="","-",+C69+1)</f>
        <v>2070</v>
      </c>
      <c r="D70" s="55">
        <f>IF(F69+SUM(E$17:E69)=D$10,F69,D$10-SUM(E$17:E69))</f>
        <v>0</v>
      </c>
      <c r="E70" s="377">
        <f>IF(+I14&lt;F69,I14,D70)</f>
        <v>0</v>
      </c>
      <c r="F70" s="55">
        <f t="shared" si="26"/>
        <v>0</v>
      </c>
      <c r="G70" s="379">
        <f t="shared" si="29"/>
        <v>0</v>
      </c>
      <c r="H70" s="363">
        <f t="shared" si="30"/>
        <v>0</v>
      </c>
      <c r="I70" s="52">
        <f t="shared" si="0"/>
        <v>0</v>
      </c>
      <c r="J70" s="52"/>
      <c r="K70" s="129"/>
      <c r="L70" s="54">
        <f t="shared" si="2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 ht="12.5">
      <c r="B71" s="7" t="str">
        <f t="shared" si="7"/>
        <v/>
      </c>
      <c r="C71" s="50">
        <f>IF(D11="","-",+C70+1)</f>
        <v>2071</v>
      </c>
      <c r="D71" s="55">
        <f>IF(F70+SUM(E$17:E70)=D$10,F70,D$10-SUM(E$17:E70))</f>
        <v>0</v>
      </c>
      <c r="E71" s="377">
        <f>IF(+I14&lt;F70,I14,D71)</f>
        <v>0</v>
      </c>
      <c r="F71" s="55">
        <f t="shared" si="26"/>
        <v>0</v>
      </c>
      <c r="G71" s="379">
        <f t="shared" si="29"/>
        <v>0</v>
      </c>
      <c r="H71" s="363">
        <f t="shared" si="30"/>
        <v>0</v>
      </c>
      <c r="I71" s="52">
        <f t="shared" si="0"/>
        <v>0</v>
      </c>
      <c r="J71" s="52"/>
      <c r="K71" s="129"/>
      <c r="L71" s="54">
        <f t="shared" si="2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" thickBot="1">
      <c r="B72" s="7" t="str">
        <f t="shared" si="7"/>
        <v/>
      </c>
      <c r="C72" s="59">
        <f>IF(D11="","-",+C71+1)</f>
        <v>2072</v>
      </c>
      <c r="D72" s="60">
        <f>IF(F71+SUM(E$17:E71)=D$10,F71,D$10-SUM(E$17:E71))</f>
        <v>0</v>
      </c>
      <c r="E72" s="380">
        <f>IF(+I14&lt;F71,I14,D72)</f>
        <v>0</v>
      </c>
      <c r="F72" s="60">
        <f t="shared" si="26"/>
        <v>0</v>
      </c>
      <c r="G72" s="381">
        <f t="shared" si="29"/>
        <v>0</v>
      </c>
      <c r="H72" s="361">
        <f t="shared" si="30"/>
        <v>0</v>
      </c>
      <c r="I72" s="63">
        <f t="shared" si="0"/>
        <v>0</v>
      </c>
      <c r="J72" s="52"/>
      <c r="K72" s="130"/>
      <c r="L72" s="64">
        <f t="shared" si="2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 ht="12.5">
      <c r="C73" s="12" t="s">
        <v>78</v>
      </c>
      <c r="D73" s="292"/>
      <c r="E73" s="292">
        <f>SUM(E17:E72)</f>
        <v>6516183.7099999972</v>
      </c>
      <c r="F73" s="292"/>
      <c r="G73" s="292">
        <f>SUM(G17:G72)</f>
        <v>22939531.465465076</v>
      </c>
      <c r="H73" s="292">
        <f>SUM(H17:H72)</f>
        <v>22939531.465465076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2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2:16" ht="13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66 of 77</v>
      </c>
    </row>
    <row r="84" spans="1:16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</row>
    <row r="86" spans="1:16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806044.03957835271</v>
      </c>
      <c r="N87" s="386">
        <f>IF(J92&lt;D11,0,VLOOKUP(J92,C17:O72,11))</f>
        <v>806044.03957835271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825671.08668127842</v>
      </c>
      <c r="N88" s="389">
        <f>IF(J92&lt;D11,0,VLOOKUP(J92,C99:P154,7))</f>
        <v>825671.08668127842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Broadmoor - Fort Humbug Rebuild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19627.047102925717</v>
      </c>
      <c r="N89" s="391">
        <f>+N88-N87</f>
        <v>19627.047102925717</v>
      </c>
      <c r="O89" s="392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</row>
    <row r="91" spans="1:16" ht="13.5" thickBot="1">
      <c r="C91" s="75" t="s">
        <v>85</v>
      </c>
      <c r="D91" s="91" t="str">
        <f>+D9</f>
        <v>TP2013165</v>
      </c>
      <c r="E91" s="76"/>
      <c r="F91" s="76"/>
      <c r="G91" s="76"/>
      <c r="H91" s="76"/>
      <c r="I91" s="76"/>
      <c r="J91" s="76"/>
    </row>
    <row r="92" spans="1:16" ht="13">
      <c r="C92" s="34" t="s">
        <v>51</v>
      </c>
      <c r="D92" s="393">
        <v>6516184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</row>
    <row r="93" spans="1:16" ht="12.5">
      <c r="C93" s="34" t="s">
        <v>54</v>
      </c>
      <c r="D93" s="88">
        <f>IF(D11=I10,"",D11)</f>
        <v>2017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3">
        <f>IF(D11=I10,"",D12)</f>
        <v>7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148095.09090909091</v>
      </c>
      <c r="K96" s="292"/>
      <c r="L96" s="292"/>
      <c r="M96" s="292"/>
      <c r="N96" s="292"/>
      <c r="O96" s="292"/>
      <c r="P96" s="1"/>
    </row>
    <row r="97" spans="1:16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4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</row>
    <row r="99" spans="1:16" ht="12.5">
      <c r="C99" s="50">
        <f>IF(D93= "","-",D93)</f>
        <v>2017</v>
      </c>
      <c r="D99" s="145">
        <v>0</v>
      </c>
      <c r="E99" s="445">
        <v>77147.607142857145</v>
      </c>
      <c r="F99" s="147">
        <v>6403251.3928571427</v>
      </c>
      <c r="G99" s="446">
        <v>3201625.6964285714</v>
      </c>
      <c r="H99" s="447">
        <v>466053.74744652997</v>
      </c>
      <c r="I99" s="448">
        <v>466053.74744652997</v>
      </c>
      <c r="J99" s="54">
        <f t="shared" ref="J99:J130" si="31">+I99-H99</f>
        <v>0</v>
      </c>
      <c r="K99" s="54"/>
      <c r="L99" s="112">
        <f>+H99</f>
        <v>466053.74744652997</v>
      </c>
      <c r="M99" s="53">
        <f t="shared" ref="M99:M130" si="32">IF(L99&lt;&gt;0,+H99-L99,0)</f>
        <v>0</v>
      </c>
      <c r="N99" s="112">
        <f>+I99</f>
        <v>466053.74744652997</v>
      </c>
      <c r="O99" s="53">
        <f t="shared" ref="O99:O130" si="33">IF(N99&lt;&gt;0,+I99-N99,0)</f>
        <v>0</v>
      </c>
      <c r="P99" s="53">
        <f t="shared" ref="P99:P130" si="34">+O99-M99</f>
        <v>0</v>
      </c>
    </row>
    <row r="100" spans="1:16" ht="12.5">
      <c r="B100" s="7" t="str">
        <f>IF(D100=F99,"","IU")</f>
        <v>IU</v>
      </c>
      <c r="C100" s="50">
        <f>IF(D93="","-",+C99+1)</f>
        <v>2018</v>
      </c>
      <c r="D100" s="428">
        <v>6428757.3928571427</v>
      </c>
      <c r="E100" s="429">
        <v>154902.5</v>
      </c>
      <c r="F100" s="430">
        <v>6273854.8928571427</v>
      </c>
      <c r="G100" s="430">
        <v>6351306.1428571427</v>
      </c>
      <c r="H100" s="432">
        <v>825629.55463111226</v>
      </c>
      <c r="I100" s="433">
        <v>825629.55463111226</v>
      </c>
      <c r="J100" s="54">
        <f t="shared" si="31"/>
        <v>0</v>
      </c>
      <c r="K100" s="54"/>
      <c r="L100" s="449">
        <f>+H100</f>
        <v>825629.55463111226</v>
      </c>
      <c r="M100" s="54">
        <f t="shared" si="32"/>
        <v>0</v>
      </c>
      <c r="N100" s="449">
        <f>+I100</f>
        <v>825629.55463111226</v>
      </c>
      <c r="O100" s="54">
        <f t="shared" si="33"/>
        <v>0</v>
      </c>
      <c r="P100" s="54">
        <f t="shared" si="34"/>
        <v>0</v>
      </c>
    </row>
    <row r="101" spans="1:16" ht="12.5">
      <c r="B101" s="7" t="str">
        <f t="shared" ref="B101:B154" si="35">IF(D101=F100,"","IU")</f>
        <v>IU</v>
      </c>
      <c r="C101" s="50">
        <f>IF(D93="","-",+C100+1)</f>
        <v>2019</v>
      </c>
      <c r="D101" s="428">
        <v>6284133.8928571427</v>
      </c>
      <c r="E101" s="429">
        <v>151539.16279069768</v>
      </c>
      <c r="F101" s="430">
        <v>6132594.7300664447</v>
      </c>
      <c r="G101" s="430">
        <v>6208364.3114617933</v>
      </c>
      <c r="H101" s="432">
        <v>816085.87182179838</v>
      </c>
      <c r="I101" s="433">
        <v>816085.87182179838</v>
      </c>
      <c r="J101" s="54">
        <f t="shared" si="31"/>
        <v>0</v>
      </c>
      <c r="K101" s="54"/>
      <c r="L101" s="449">
        <f>+H101</f>
        <v>816085.87182179838</v>
      </c>
      <c r="M101" s="54">
        <f t="shared" ref="M101:M102" si="36">IF(L101&lt;&gt;0,+H101-L101,0)</f>
        <v>0</v>
      </c>
      <c r="N101" s="449">
        <f>+I101</f>
        <v>816085.87182179838</v>
      </c>
      <c r="O101" s="54">
        <f t="shared" si="33"/>
        <v>0</v>
      </c>
      <c r="P101" s="54">
        <f t="shared" si="34"/>
        <v>0</v>
      </c>
    </row>
    <row r="102" spans="1:16" ht="12.5">
      <c r="B102" s="7" t="str">
        <f t="shared" si="35"/>
        <v/>
      </c>
      <c r="C102" s="50">
        <f>IF(D93="","-",+C101+1)</f>
        <v>2020</v>
      </c>
      <c r="D102" s="428">
        <v>6132594.7300664447</v>
      </c>
      <c r="E102" s="429">
        <v>155147.23809523811</v>
      </c>
      <c r="F102" s="430">
        <v>5977447.4919712069</v>
      </c>
      <c r="G102" s="430">
        <v>6055021.1110188253</v>
      </c>
      <c r="H102" s="432">
        <v>806509.06488040695</v>
      </c>
      <c r="I102" s="433">
        <v>806509.06488040695</v>
      </c>
      <c r="J102" s="54">
        <f t="shared" si="31"/>
        <v>0</v>
      </c>
      <c r="K102" s="54"/>
      <c r="L102" s="449">
        <f>+H102</f>
        <v>806509.06488040695</v>
      </c>
      <c r="M102" s="54">
        <f t="shared" si="36"/>
        <v>0</v>
      </c>
      <c r="N102" s="449">
        <f>+I102</f>
        <v>806509.06488040695</v>
      </c>
      <c r="O102" s="54">
        <f t="shared" si="33"/>
        <v>0</v>
      </c>
      <c r="P102" s="54">
        <f t="shared" si="34"/>
        <v>0</v>
      </c>
    </row>
    <row r="103" spans="1:16" ht="12.5">
      <c r="B103" s="7" t="str">
        <f t="shared" si="35"/>
        <v/>
      </c>
      <c r="C103" s="50">
        <f>IF(D93="","-",+C102+1)</f>
        <v>2021</v>
      </c>
      <c r="D103" s="428">
        <v>5977447.4919712069</v>
      </c>
      <c r="E103" s="429">
        <v>158931.31707317074</v>
      </c>
      <c r="F103" s="430">
        <v>5818516.1748980358</v>
      </c>
      <c r="G103" s="430">
        <v>5897981.8334346209</v>
      </c>
      <c r="H103" s="432">
        <v>828436.1620504267</v>
      </c>
      <c r="I103" s="433">
        <v>828436.1620504267</v>
      </c>
      <c r="J103" s="54">
        <f t="shared" si="31"/>
        <v>0</v>
      </c>
      <c r="K103" s="54"/>
      <c r="L103" s="449">
        <f>+H103</f>
        <v>828436.1620504267</v>
      </c>
      <c r="M103" s="54">
        <f t="shared" ref="M103" si="37">IF(L103&lt;&gt;0,+H103-L103,0)</f>
        <v>0</v>
      </c>
      <c r="N103" s="449">
        <f>+I103</f>
        <v>828436.1620504267</v>
      </c>
      <c r="O103" s="54">
        <f t="shared" ref="O103" si="38">IF(N103&lt;&gt;0,+I103-N103,0)</f>
        <v>0</v>
      </c>
      <c r="P103" s="54">
        <f t="shared" ref="P103" si="39">+O103-M103</f>
        <v>0</v>
      </c>
    </row>
    <row r="104" spans="1:16" ht="13">
      <c r="B104" s="7" t="str">
        <f t="shared" si="35"/>
        <v/>
      </c>
      <c r="C104" s="459">
        <f>IF(D93="","-",+C103+1)</f>
        <v>2022</v>
      </c>
      <c r="D104" s="12">
        <v>5818516.1748980358</v>
      </c>
      <c r="E104" s="377">
        <v>155147.23809523811</v>
      </c>
      <c r="F104" s="55">
        <v>5663368.936802798</v>
      </c>
      <c r="G104" s="55">
        <v>5740942.5558504164</v>
      </c>
      <c r="H104" s="379">
        <v>829465.96773581451</v>
      </c>
      <c r="I104" s="398">
        <v>829465.96773581451</v>
      </c>
      <c r="J104" s="54">
        <f t="shared" si="31"/>
        <v>0</v>
      </c>
      <c r="K104" s="54"/>
      <c r="L104" s="129"/>
      <c r="M104" s="54">
        <f t="shared" si="32"/>
        <v>0</v>
      </c>
      <c r="N104" s="129"/>
      <c r="O104" s="54">
        <f t="shared" si="33"/>
        <v>0</v>
      </c>
      <c r="P104" s="54">
        <f t="shared" si="34"/>
        <v>0</v>
      </c>
    </row>
    <row r="105" spans="1:16" ht="12.5">
      <c r="B105" s="7" t="str">
        <f t="shared" si="35"/>
        <v/>
      </c>
      <c r="C105" s="50">
        <f>IF(D93="","-",+C104+1)</f>
        <v>2023</v>
      </c>
      <c r="D105" s="12">
        <f>IF(F104+SUM(E$99:E104)=D$92,F104,D$92-SUM(E$99:E104))</f>
        <v>5663368.936802798</v>
      </c>
      <c r="E105" s="377">
        <f>IF(+J96&lt;F104,J96,D105)</f>
        <v>148095.09090909091</v>
      </c>
      <c r="F105" s="55">
        <f t="shared" ref="F105:F130" si="40">+D105-E105</f>
        <v>5515273.8458937071</v>
      </c>
      <c r="G105" s="55">
        <f t="shared" ref="G105:G130" si="41">+(F105+D105)/2</f>
        <v>5589321.3913482521</v>
      </c>
      <c r="H105" s="379">
        <f t="shared" ref="H105:H154" si="42">+J$94*G105+E105</f>
        <v>844112.82630964124</v>
      </c>
      <c r="I105" s="398">
        <f t="shared" ref="I105:I154" si="43">+J$95*G105+E105</f>
        <v>844112.82630964124</v>
      </c>
      <c r="J105" s="54">
        <f t="shared" si="31"/>
        <v>0</v>
      </c>
      <c r="K105" s="54"/>
      <c r="L105" s="129"/>
      <c r="M105" s="54">
        <f t="shared" si="32"/>
        <v>0</v>
      </c>
      <c r="N105" s="129"/>
      <c r="O105" s="54">
        <f t="shared" si="33"/>
        <v>0</v>
      </c>
      <c r="P105" s="54">
        <f t="shared" si="34"/>
        <v>0</v>
      </c>
    </row>
    <row r="106" spans="1:16" ht="12.5">
      <c r="B106" s="7" t="str">
        <f t="shared" si="35"/>
        <v/>
      </c>
      <c r="C106" s="50">
        <f>IF(D93="","-",+C105+1)</f>
        <v>2024</v>
      </c>
      <c r="D106" s="12">
        <f>IF(F105+SUM(E$99:E105)=D$92,F105,D$92-SUM(E$99:E105))</f>
        <v>5515273.8458937071</v>
      </c>
      <c r="E106" s="377">
        <f>IF(+J96&lt;F105,J96,D106)</f>
        <v>148095.09090909091</v>
      </c>
      <c r="F106" s="55">
        <f t="shared" si="40"/>
        <v>5367178.7549846163</v>
      </c>
      <c r="G106" s="55">
        <f t="shared" si="41"/>
        <v>5441226.3004391622</v>
      </c>
      <c r="H106" s="379">
        <f t="shared" si="42"/>
        <v>825671.08668127842</v>
      </c>
      <c r="I106" s="398">
        <f t="shared" si="43"/>
        <v>825671.08668127842</v>
      </c>
      <c r="J106" s="54">
        <f t="shared" si="31"/>
        <v>0</v>
      </c>
      <c r="K106" s="54"/>
      <c r="L106" s="129"/>
      <c r="M106" s="54">
        <f t="shared" si="32"/>
        <v>0</v>
      </c>
      <c r="N106" s="129"/>
      <c r="O106" s="54">
        <f t="shared" si="33"/>
        <v>0</v>
      </c>
      <c r="P106" s="54">
        <f t="shared" si="34"/>
        <v>0</v>
      </c>
    </row>
    <row r="107" spans="1:16" ht="12.5">
      <c r="B107" s="7" t="str">
        <f t="shared" si="35"/>
        <v/>
      </c>
      <c r="C107" s="50">
        <f>IF(D93="","-",+C106+1)</f>
        <v>2025</v>
      </c>
      <c r="D107" s="12">
        <f>IF(F106+SUM(E$99:E106)=D$92,F106,D$92-SUM(E$99:E106))</f>
        <v>5367178.7549846163</v>
      </c>
      <c r="E107" s="377">
        <f>IF(+J96&lt;F106,J96,D107)</f>
        <v>148095.09090909091</v>
      </c>
      <c r="F107" s="55">
        <f t="shared" si="40"/>
        <v>5219083.6640755255</v>
      </c>
      <c r="G107" s="55">
        <f t="shared" si="41"/>
        <v>5293131.2095300704</v>
      </c>
      <c r="H107" s="379">
        <f t="shared" si="42"/>
        <v>807229.34705291525</v>
      </c>
      <c r="I107" s="398">
        <f t="shared" si="43"/>
        <v>807229.34705291525</v>
      </c>
      <c r="J107" s="54">
        <f t="shared" si="31"/>
        <v>0</v>
      </c>
      <c r="K107" s="54"/>
      <c r="L107" s="129"/>
      <c r="M107" s="54">
        <f t="shared" si="32"/>
        <v>0</v>
      </c>
      <c r="N107" s="129"/>
      <c r="O107" s="54">
        <f t="shared" si="33"/>
        <v>0</v>
      </c>
      <c r="P107" s="54">
        <f t="shared" si="34"/>
        <v>0</v>
      </c>
    </row>
    <row r="108" spans="1:16" ht="12.5">
      <c r="B108" s="7" t="str">
        <f t="shared" si="35"/>
        <v/>
      </c>
      <c r="C108" s="50">
        <f>IF(D93="","-",+C107+1)</f>
        <v>2026</v>
      </c>
      <c r="D108" s="12">
        <f>IF(F107+SUM(E$99:E107)=D$92,F107,D$92-SUM(E$99:E107))</f>
        <v>5219083.6640755255</v>
      </c>
      <c r="E108" s="377">
        <f>IF(+J96&lt;F107,J96,D108)</f>
        <v>148095.09090909091</v>
      </c>
      <c r="F108" s="55">
        <f t="shared" si="40"/>
        <v>5070988.5731664347</v>
      </c>
      <c r="G108" s="55">
        <f t="shared" si="41"/>
        <v>5145036.1186209805</v>
      </c>
      <c r="H108" s="379">
        <f t="shared" si="42"/>
        <v>788787.60742455244</v>
      </c>
      <c r="I108" s="398">
        <f t="shared" si="43"/>
        <v>788787.60742455244</v>
      </c>
      <c r="J108" s="54">
        <f t="shared" si="31"/>
        <v>0</v>
      </c>
      <c r="K108" s="54"/>
      <c r="L108" s="129"/>
      <c r="M108" s="54">
        <f t="shared" si="32"/>
        <v>0</v>
      </c>
      <c r="N108" s="129"/>
      <c r="O108" s="54">
        <f t="shared" si="33"/>
        <v>0</v>
      </c>
      <c r="P108" s="54">
        <f t="shared" si="34"/>
        <v>0</v>
      </c>
    </row>
    <row r="109" spans="1:16" ht="12.5">
      <c r="B109" s="7" t="str">
        <f t="shared" si="35"/>
        <v/>
      </c>
      <c r="C109" s="50">
        <f>IF(D93="","-",+C108+1)</f>
        <v>2027</v>
      </c>
      <c r="D109" s="12">
        <f>IF(F108+SUM(E$99:E108)=D$92,F108,D$92-SUM(E$99:E108))</f>
        <v>5070988.5731664347</v>
      </c>
      <c r="E109" s="377">
        <f>IF(+J96&lt;F108,J96,D109)</f>
        <v>148095.09090909091</v>
      </c>
      <c r="F109" s="55">
        <f t="shared" si="40"/>
        <v>4922893.4822573438</v>
      </c>
      <c r="G109" s="55">
        <f t="shared" si="41"/>
        <v>4996941.0277118888</v>
      </c>
      <c r="H109" s="379">
        <f t="shared" si="42"/>
        <v>770345.86779618927</v>
      </c>
      <c r="I109" s="398">
        <f t="shared" si="43"/>
        <v>770345.86779618927</v>
      </c>
      <c r="J109" s="54">
        <f t="shared" si="31"/>
        <v>0</v>
      </c>
      <c r="K109" s="54"/>
      <c r="L109" s="129"/>
      <c r="M109" s="54">
        <f t="shared" si="32"/>
        <v>0</v>
      </c>
      <c r="N109" s="129"/>
      <c r="O109" s="54">
        <f t="shared" si="33"/>
        <v>0</v>
      </c>
      <c r="P109" s="54">
        <f t="shared" si="34"/>
        <v>0</v>
      </c>
    </row>
    <row r="110" spans="1:16" ht="12.5">
      <c r="B110" s="7" t="str">
        <f t="shared" si="35"/>
        <v/>
      </c>
      <c r="C110" s="50">
        <f>IF(D93="","-",+C109+1)</f>
        <v>2028</v>
      </c>
      <c r="D110" s="12">
        <f>IF(F109+SUM(E$99:E109)=D$92,F109,D$92-SUM(E$99:E109))</f>
        <v>4922893.4822573438</v>
      </c>
      <c r="E110" s="377">
        <f>IF(+J96&lt;F109,J96,D110)</f>
        <v>148095.09090909091</v>
      </c>
      <c r="F110" s="55">
        <f t="shared" si="40"/>
        <v>4774798.391348253</v>
      </c>
      <c r="G110" s="55">
        <f t="shared" si="41"/>
        <v>4848845.9368027989</v>
      </c>
      <c r="H110" s="379">
        <f t="shared" si="42"/>
        <v>751904.12816782645</v>
      </c>
      <c r="I110" s="398">
        <f t="shared" si="43"/>
        <v>751904.12816782645</v>
      </c>
      <c r="J110" s="54">
        <f t="shared" si="31"/>
        <v>0</v>
      </c>
      <c r="K110" s="54"/>
      <c r="L110" s="129"/>
      <c r="M110" s="54">
        <f t="shared" si="32"/>
        <v>0</v>
      </c>
      <c r="N110" s="129"/>
      <c r="O110" s="54">
        <f t="shared" si="33"/>
        <v>0</v>
      </c>
      <c r="P110" s="54">
        <f t="shared" si="34"/>
        <v>0</v>
      </c>
    </row>
    <row r="111" spans="1:16" ht="12.5">
      <c r="B111" s="7" t="str">
        <f t="shared" si="35"/>
        <v/>
      </c>
      <c r="C111" s="50">
        <f>IF(D93="","-",+C110+1)</f>
        <v>2029</v>
      </c>
      <c r="D111" s="12">
        <f>IF(F110+SUM(E$99:E110)=D$92,F110,D$92-SUM(E$99:E110))</f>
        <v>4774798.391348253</v>
      </c>
      <c r="E111" s="377">
        <f>IF(+J96&lt;F110,J96,D111)</f>
        <v>148095.09090909091</v>
      </c>
      <c r="F111" s="55">
        <f t="shared" si="40"/>
        <v>4626703.3004391622</v>
      </c>
      <c r="G111" s="55">
        <f t="shared" si="41"/>
        <v>4700750.8458937071</v>
      </c>
      <c r="H111" s="379">
        <f t="shared" si="42"/>
        <v>733462.38853946328</v>
      </c>
      <c r="I111" s="398">
        <f t="shared" si="43"/>
        <v>733462.38853946328</v>
      </c>
      <c r="J111" s="54">
        <f t="shared" si="31"/>
        <v>0</v>
      </c>
      <c r="K111" s="54"/>
      <c r="L111" s="129"/>
      <c r="M111" s="54">
        <f t="shared" si="32"/>
        <v>0</v>
      </c>
      <c r="N111" s="129"/>
      <c r="O111" s="54">
        <f t="shared" si="33"/>
        <v>0</v>
      </c>
      <c r="P111" s="54">
        <f t="shared" si="34"/>
        <v>0</v>
      </c>
    </row>
    <row r="112" spans="1:16" ht="12.5">
      <c r="B112" s="7" t="str">
        <f t="shared" si="35"/>
        <v/>
      </c>
      <c r="C112" s="50">
        <f>IF(D93="","-",+C111+1)</f>
        <v>2030</v>
      </c>
      <c r="D112" s="12">
        <f>IF(F111+SUM(E$99:E111)=D$92,F111,D$92-SUM(E$99:E111))</f>
        <v>4626703.3004391622</v>
      </c>
      <c r="E112" s="377">
        <f>IF(+J96&lt;F111,J96,D112)</f>
        <v>148095.09090909091</v>
      </c>
      <c r="F112" s="55">
        <f t="shared" si="40"/>
        <v>4478608.2095300714</v>
      </c>
      <c r="G112" s="55">
        <f t="shared" si="41"/>
        <v>4552655.7549846172</v>
      </c>
      <c r="H112" s="379">
        <f t="shared" si="42"/>
        <v>715020.64891110046</v>
      </c>
      <c r="I112" s="398">
        <f t="shared" si="43"/>
        <v>715020.64891110046</v>
      </c>
      <c r="J112" s="54">
        <f t="shared" si="31"/>
        <v>0</v>
      </c>
      <c r="K112" s="54"/>
      <c r="L112" s="129"/>
      <c r="M112" s="54">
        <f t="shared" si="32"/>
        <v>0</v>
      </c>
      <c r="N112" s="129"/>
      <c r="O112" s="54">
        <f t="shared" si="33"/>
        <v>0</v>
      </c>
      <c r="P112" s="54">
        <f t="shared" si="34"/>
        <v>0</v>
      </c>
    </row>
    <row r="113" spans="2:16" ht="12.5">
      <c r="B113" s="7" t="str">
        <f t="shared" si="35"/>
        <v/>
      </c>
      <c r="C113" s="50">
        <f>IF(D93="","-",+C112+1)</f>
        <v>2031</v>
      </c>
      <c r="D113" s="12">
        <f>IF(F112+SUM(E$99:E112)=D$92,F112,D$92-SUM(E$99:E112))</f>
        <v>4478608.2095300714</v>
      </c>
      <c r="E113" s="377">
        <f>IF(+J96&lt;F112,J96,D113)</f>
        <v>148095.09090909091</v>
      </c>
      <c r="F113" s="55">
        <f t="shared" si="40"/>
        <v>4330513.1186209805</v>
      </c>
      <c r="G113" s="55">
        <f t="shared" si="41"/>
        <v>4404560.6640755255</v>
      </c>
      <c r="H113" s="379">
        <f t="shared" si="42"/>
        <v>696578.9092827373</v>
      </c>
      <c r="I113" s="398">
        <f t="shared" si="43"/>
        <v>696578.9092827373</v>
      </c>
      <c r="J113" s="54">
        <f t="shared" si="31"/>
        <v>0</v>
      </c>
      <c r="K113" s="54"/>
      <c r="L113" s="129"/>
      <c r="M113" s="54">
        <f t="shared" si="32"/>
        <v>0</v>
      </c>
      <c r="N113" s="129"/>
      <c r="O113" s="54">
        <f t="shared" si="33"/>
        <v>0</v>
      </c>
      <c r="P113" s="54">
        <f t="shared" si="34"/>
        <v>0</v>
      </c>
    </row>
    <row r="114" spans="2:16" ht="12.5">
      <c r="B114" s="7" t="str">
        <f t="shared" si="35"/>
        <v/>
      </c>
      <c r="C114" s="50">
        <f>IF(D93="","-",+C113+1)</f>
        <v>2032</v>
      </c>
      <c r="D114" s="12">
        <f>IF(F113+SUM(E$99:E113)=D$92,F113,D$92-SUM(E$99:E113))</f>
        <v>4330513.1186209805</v>
      </c>
      <c r="E114" s="377">
        <f>IF(+J96&lt;F113,J96,D114)</f>
        <v>148095.09090909091</v>
      </c>
      <c r="F114" s="55">
        <f t="shared" si="40"/>
        <v>4182418.0277118897</v>
      </c>
      <c r="G114" s="55">
        <f t="shared" si="41"/>
        <v>4256465.5731664356</v>
      </c>
      <c r="H114" s="379">
        <f t="shared" si="42"/>
        <v>678137.16965437448</v>
      </c>
      <c r="I114" s="398">
        <f t="shared" si="43"/>
        <v>678137.16965437448</v>
      </c>
      <c r="J114" s="54">
        <f t="shared" si="31"/>
        <v>0</v>
      </c>
      <c r="K114" s="54"/>
      <c r="L114" s="129"/>
      <c r="M114" s="54">
        <f t="shared" si="32"/>
        <v>0</v>
      </c>
      <c r="N114" s="129"/>
      <c r="O114" s="54">
        <f t="shared" si="33"/>
        <v>0</v>
      </c>
      <c r="P114" s="54">
        <f t="shared" si="34"/>
        <v>0</v>
      </c>
    </row>
    <row r="115" spans="2:16" ht="12.5">
      <c r="B115" s="7" t="str">
        <f t="shared" si="35"/>
        <v/>
      </c>
      <c r="C115" s="50">
        <f>IF(D93="","-",+C114+1)</f>
        <v>2033</v>
      </c>
      <c r="D115" s="12">
        <f>IF(F114+SUM(E$99:E114)=D$92,F114,D$92-SUM(E$99:E114))</f>
        <v>4182418.0277118897</v>
      </c>
      <c r="E115" s="377">
        <f>IF(+J96&lt;F114,J96,D115)</f>
        <v>148095.09090909091</v>
      </c>
      <c r="F115" s="55">
        <f t="shared" si="40"/>
        <v>4034322.9368027989</v>
      </c>
      <c r="G115" s="55">
        <f t="shared" si="41"/>
        <v>4108370.4822573443</v>
      </c>
      <c r="H115" s="379">
        <f t="shared" si="42"/>
        <v>659695.43002601143</v>
      </c>
      <c r="I115" s="398">
        <f t="shared" si="43"/>
        <v>659695.43002601143</v>
      </c>
      <c r="J115" s="54">
        <f t="shared" si="31"/>
        <v>0</v>
      </c>
      <c r="K115" s="54"/>
      <c r="L115" s="129"/>
      <c r="M115" s="54">
        <f t="shared" si="32"/>
        <v>0</v>
      </c>
      <c r="N115" s="129"/>
      <c r="O115" s="54">
        <f t="shared" si="33"/>
        <v>0</v>
      </c>
      <c r="P115" s="54">
        <f t="shared" si="34"/>
        <v>0</v>
      </c>
    </row>
    <row r="116" spans="2:16" ht="12.5">
      <c r="B116" s="7" t="str">
        <f t="shared" si="35"/>
        <v/>
      </c>
      <c r="C116" s="50">
        <f>IF(D93="","-",+C115+1)</f>
        <v>2034</v>
      </c>
      <c r="D116" s="12">
        <f>IF(F115+SUM(E$99:E115)=D$92,F115,D$92-SUM(E$99:E115))</f>
        <v>4034322.9368027989</v>
      </c>
      <c r="E116" s="377">
        <f>IF(+J96&lt;F115,J96,D116)</f>
        <v>148095.09090909091</v>
      </c>
      <c r="F116" s="55">
        <f t="shared" si="40"/>
        <v>3886227.8458937081</v>
      </c>
      <c r="G116" s="55">
        <f t="shared" si="41"/>
        <v>3960275.3913482535</v>
      </c>
      <c r="H116" s="379">
        <f t="shared" si="42"/>
        <v>641253.69039764837</v>
      </c>
      <c r="I116" s="398">
        <f t="shared" si="43"/>
        <v>641253.69039764837</v>
      </c>
      <c r="J116" s="54">
        <f t="shared" si="31"/>
        <v>0</v>
      </c>
      <c r="K116" s="54"/>
      <c r="L116" s="129"/>
      <c r="M116" s="54">
        <f t="shared" si="32"/>
        <v>0</v>
      </c>
      <c r="N116" s="129"/>
      <c r="O116" s="54">
        <f t="shared" si="33"/>
        <v>0</v>
      </c>
      <c r="P116" s="54">
        <f t="shared" si="34"/>
        <v>0</v>
      </c>
    </row>
    <row r="117" spans="2:16" ht="12.5">
      <c r="B117" s="7" t="str">
        <f t="shared" si="35"/>
        <v/>
      </c>
      <c r="C117" s="50">
        <f>IF(D93="","-",+C116+1)</f>
        <v>2035</v>
      </c>
      <c r="D117" s="12">
        <f>IF(F116+SUM(E$99:E116)=D$92,F116,D$92-SUM(E$99:E116))</f>
        <v>3886227.8458937081</v>
      </c>
      <c r="E117" s="377">
        <f>IF(+J96&lt;F116,J96,D117)</f>
        <v>148095.09090909091</v>
      </c>
      <c r="F117" s="55">
        <f t="shared" si="40"/>
        <v>3738132.7549846172</v>
      </c>
      <c r="G117" s="55">
        <f t="shared" si="41"/>
        <v>3812180.3004391626</v>
      </c>
      <c r="H117" s="379">
        <f t="shared" si="42"/>
        <v>622811.95076928544</v>
      </c>
      <c r="I117" s="398">
        <f t="shared" si="43"/>
        <v>622811.95076928544</v>
      </c>
      <c r="J117" s="54">
        <f t="shared" si="31"/>
        <v>0</v>
      </c>
      <c r="K117" s="54"/>
      <c r="L117" s="129"/>
      <c r="M117" s="54">
        <f t="shared" si="32"/>
        <v>0</v>
      </c>
      <c r="N117" s="129"/>
      <c r="O117" s="54">
        <f t="shared" si="33"/>
        <v>0</v>
      </c>
      <c r="P117" s="54">
        <f t="shared" si="34"/>
        <v>0</v>
      </c>
    </row>
    <row r="118" spans="2:16" ht="12.5">
      <c r="B118" s="7" t="str">
        <f t="shared" si="35"/>
        <v/>
      </c>
      <c r="C118" s="50">
        <f>IF(D93="","-",+C117+1)</f>
        <v>2036</v>
      </c>
      <c r="D118" s="12">
        <f>IF(F117+SUM(E$99:E117)=D$92,F117,D$92-SUM(E$99:E117))</f>
        <v>3738132.7549846172</v>
      </c>
      <c r="E118" s="377">
        <f>IF(+J96&lt;F117,J96,D118)</f>
        <v>148095.09090909091</v>
      </c>
      <c r="F118" s="55">
        <f t="shared" si="40"/>
        <v>3590037.6640755264</v>
      </c>
      <c r="G118" s="55">
        <f t="shared" si="41"/>
        <v>3664085.2095300718</v>
      </c>
      <c r="H118" s="379">
        <f t="shared" si="42"/>
        <v>604370.21114092239</v>
      </c>
      <c r="I118" s="398">
        <f t="shared" si="43"/>
        <v>604370.21114092239</v>
      </c>
      <c r="J118" s="54">
        <f t="shared" si="31"/>
        <v>0</v>
      </c>
      <c r="K118" s="54"/>
      <c r="L118" s="129"/>
      <c r="M118" s="54">
        <f t="shared" si="32"/>
        <v>0</v>
      </c>
      <c r="N118" s="129"/>
      <c r="O118" s="54">
        <f t="shared" si="33"/>
        <v>0</v>
      </c>
      <c r="P118" s="54">
        <f t="shared" si="34"/>
        <v>0</v>
      </c>
    </row>
    <row r="119" spans="2:16" ht="12.5">
      <c r="B119" s="7" t="str">
        <f t="shared" si="35"/>
        <v/>
      </c>
      <c r="C119" s="50">
        <f>IF(D93="","-",+C118+1)</f>
        <v>2037</v>
      </c>
      <c r="D119" s="12">
        <f>IF(F118+SUM(E$99:E118)=D$92,F118,D$92-SUM(E$99:E118))</f>
        <v>3590037.6640755264</v>
      </c>
      <c r="E119" s="377">
        <f>IF(+J96&lt;F118,J96,D119)</f>
        <v>148095.09090909091</v>
      </c>
      <c r="F119" s="55">
        <f t="shared" si="40"/>
        <v>3441942.5731664356</v>
      </c>
      <c r="G119" s="55">
        <f t="shared" si="41"/>
        <v>3515990.118620981</v>
      </c>
      <c r="H119" s="379">
        <f t="shared" si="42"/>
        <v>585928.47151255945</v>
      </c>
      <c r="I119" s="398">
        <f t="shared" si="43"/>
        <v>585928.47151255945</v>
      </c>
      <c r="J119" s="54">
        <f t="shared" si="31"/>
        <v>0</v>
      </c>
      <c r="K119" s="54"/>
      <c r="L119" s="129"/>
      <c r="M119" s="54">
        <f t="shared" si="32"/>
        <v>0</v>
      </c>
      <c r="N119" s="129"/>
      <c r="O119" s="54">
        <f t="shared" si="33"/>
        <v>0</v>
      </c>
      <c r="P119" s="54">
        <f t="shared" si="34"/>
        <v>0</v>
      </c>
    </row>
    <row r="120" spans="2:16" ht="12.5">
      <c r="B120" s="7" t="str">
        <f t="shared" si="35"/>
        <v/>
      </c>
      <c r="C120" s="50">
        <f>IF(D93="","-",+C119+1)</f>
        <v>2038</v>
      </c>
      <c r="D120" s="12">
        <f>IF(F119+SUM(E$99:E119)=D$92,F119,D$92-SUM(E$99:E119))</f>
        <v>3441942.5731664356</v>
      </c>
      <c r="E120" s="377">
        <f>IF(+J96&lt;F119,J96,D120)</f>
        <v>148095.09090909091</v>
      </c>
      <c r="F120" s="55">
        <f t="shared" si="40"/>
        <v>3293847.4822573448</v>
      </c>
      <c r="G120" s="55">
        <f t="shared" si="41"/>
        <v>3367895.0277118902</v>
      </c>
      <c r="H120" s="379">
        <f t="shared" si="42"/>
        <v>567486.7318841964</v>
      </c>
      <c r="I120" s="398">
        <f t="shared" si="43"/>
        <v>567486.7318841964</v>
      </c>
      <c r="J120" s="54">
        <f t="shared" si="31"/>
        <v>0</v>
      </c>
      <c r="K120" s="54"/>
      <c r="L120" s="129"/>
      <c r="M120" s="54">
        <f t="shared" si="32"/>
        <v>0</v>
      </c>
      <c r="N120" s="129"/>
      <c r="O120" s="54">
        <f t="shared" si="33"/>
        <v>0</v>
      </c>
      <c r="P120" s="54">
        <f t="shared" si="34"/>
        <v>0</v>
      </c>
    </row>
    <row r="121" spans="2:16" ht="12.5">
      <c r="B121" s="7" t="str">
        <f t="shared" si="35"/>
        <v/>
      </c>
      <c r="C121" s="50">
        <f>IF(D93="","-",+C120+1)</f>
        <v>2039</v>
      </c>
      <c r="D121" s="12">
        <f>IF(F120+SUM(E$99:E120)=D$92,F120,D$92-SUM(E$99:E120))</f>
        <v>3293847.4822573448</v>
      </c>
      <c r="E121" s="377">
        <f>IF(+J96&lt;F120,J96,D121)</f>
        <v>148095.09090909091</v>
      </c>
      <c r="F121" s="55">
        <f t="shared" si="40"/>
        <v>3145752.3913482539</v>
      </c>
      <c r="G121" s="55">
        <f t="shared" si="41"/>
        <v>3219799.9368027993</v>
      </c>
      <c r="H121" s="379">
        <f t="shared" si="42"/>
        <v>549044.99225583347</v>
      </c>
      <c r="I121" s="398">
        <f t="shared" si="43"/>
        <v>549044.99225583347</v>
      </c>
      <c r="J121" s="54">
        <f t="shared" si="31"/>
        <v>0</v>
      </c>
      <c r="K121" s="54"/>
      <c r="L121" s="129"/>
      <c r="M121" s="54">
        <f t="shared" si="32"/>
        <v>0</v>
      </c>
      <c r="N121" s="129"/>
      <c r="O121" s="54">
        <f t="shared" si="33"/>
        <v>0</v>
      </c>
      <c r="P121" s="54">
        <f t="shared" si="34"/>
        <v>0</v>
      </c>
    </row>
    <row r="122" spans="2:16" ht="12.5">
      <c r="B122" s="7" t="str">
        <f t="shared" si="35"/>
        <v/>
      </c>
      <c r="C122" s="50">
        <f>IF(D93="","-",+C121+1)</f>
        <v>2040</v>
      </c>
      <c r="D122" s="12">
        <f>IF(F121+SUM(E$99:E121)=D$92,F121,D$92-SUM(E$99:E121))</f>
        <v>3145752.3913482539</v>
      </c>
      <c r="E122" s="377">
        <f>IF(+J96&lt;F121,J96,D122)</f>
        <v>148095.09090909091</v>
      </c>
      <c r="F122" s="55">
        <f t="shared" si="40"/>
        <v>2997657.3004391631</v>
      </c>
      <c r="G122" s="55">
        <f t="shared" si="41"/>
        <v>3071704.8458937085</v>
      </c>
      <c r="H122" s="379">
        <f t="shared" si="42"/>
        <v>530603.25262747041</v>
      </c>
      <c r="I122" s="398">
        <f t="shared" si="43"/>
        <v>530603.25262747041</v>
      </c>
      <c r="J122" s="54">
        <f t="shared" si="31"/>
        <v>0</v>
      </c>
      <c r="K122" s="54"/>
      <c r="L122" s="129"/>
      <c r="M122" s="54">
        <f t="shared" si="32"/>
        <v>0</v>
      </c>
      <c r="N122" s="129"/>
      <c r="O122" s="54">
        <f t="shared" si="33"/>
        <v>0</v>
      </c>
      <c r="P122" s="54">
        <f t="shared" si="34"/>
        <v>0</v>
      </c>
    </row>
    <row r="123" spans="2:16" ht="12.5">
      <c r="B123" s="7" t="str">
        <f t="shared" si="35"/>
        <v/>
      </c>
      <c r="C123" s="50">
        <f>IF(D93="","-",+C122+1)</f>
        <v>2041</v>
      </c>
      <c r="D123" s="12">
        <f>IF(F122+SUM(E$99:E122)=D$92,F122,D$92-SUM(E$99:E122))</f>
        <v>2997657.3004391631</v>
      </c>
      <c r="E123" s="377">
        <f>IF(+J96&lt;F122,J96,D123)</f>
        <v>148095.09090909091</v>
      </c>
      <c r="F123" s="55">
        <f t="shared" si="40"/>
        <v>2849562.2095300723</v>
      </c>
      <c r="G123" s="55">
        <f t="shared" si="41"/>
        <v>2923609.7549846177</v>
      </c>
      <c r="H123" s="379">
        <f t="shared" si="42"/>
        <v>512161.51299910748</v>
      </c>
      <c r="I123" s="398">
        <f t="shared" si="43"/>
        <v>512161.51299910748</v>
      </c>
      <c r="J123" s="54">
        <f t="shared" si="31"/>
        <v>0</v>
      </c>
      <c r="K123" s="54"/>
      <c r="L123" s="129"/>
      <c r="M123" s="54">
        <f t="shared" si="32"/>
        <v>0</v>
      </c>
      <c r="N123" s="129"/>
      <c r="O123" s="54">
        <f t="shared" si="33"/>
        <v>0</v>
      </c>
      <c r="P123" s="54">
        <f t="shared" si="34"/>
        <v>0</v>
      </c>
    </row>
    <row r="124" spans="2:16" ht="12.5">
      <c r="B124" s="7" t="str">
        <f t="shared" si="35"/>
        <v/>
      </c>
      <c r="C124" s="50">
        <f>IF(D93="","-",+C123+1)</f>
        <v>2042</v>
      </c>
      <c r="D124" s="12">
        <f>IF(F123+SUM(E$99:E123)=D$92,F123,D$92-SUM(E$99:E123))</f>
        <v>2849562.2095300723</v>
      </c>
      <c r="E124" s="377">
        <f>IF(+J96&lt;F123,J96,D124)</f>
        <v>148095.09090909091</v>
      </c>
      <c r="F124" s="55">
        <f t="shared" si="40"/>
        <v>2701467.1186209815</v>
      </c>
      <c r="G124" s="55">
        <f t="shared" si="41"/>
        <v>2775514.6640755269</v>
      </c>
      <c r="H124" s="379">
        <f t="shared" si="42"/>
        <v>493719.77337074443</v>
      </c>
      <c r="I124" s="398">
        <f t="shared" si="43"/>
        <v>493719.77337074443</v>
      </c>
      <c r="J124" s="54">
        <f t="shared" si="31"/>
        <v>0</v>
      </c>
      <c r="K124" s="54"/>
      <c r="L124" s="129"/>
      <c r="M124" s="54">
        <f t="shared" si="32"/>
        <v>0</v>
      </c>
      <c r="N124" s="129"/>
      <c r="O124" s="54">
        <f t="shared" si="33"/>
        <v>0</v>
      </c>
      <c r="P124" s="54">
        <f t="shared" si="34"/>
        <v>0</v>
      </c>
    </row>
    <row r="125" spans="2:16" ht="12.5">
      <c r="B125" s="7" t="str">
        <f t="shared" si="35"/>
        <v/>
      </c>
      <c r="C125" s="50">
        <f>IF(D93="","-",+C124+1)</f>
        <v>2043</v>
      </c>
      <c r="D125" s="12">
        <f>IF(F124+SUM(E$99:E124)=D$92,F124,D$92-SUM(E$99:E124))</f>
        <v>2701467.1186209815</v>
      </c>
      <c r="E125" s="377">
        <f>IF(+J96&lt;F124,J96,D125)</f>
        <v>148095.09090909091</v>
      </c>
      <c r="F125" s="55">
        <f t="shared" si="40"/>
        <v>2553372.0277118906</v>
      </c>
      <c r="G125" s="55">
        <f t="shared" si="41"/>
        <v>2627419.5731664361</v>
      </c>
      <c r="H125" s="379">
        <f t="shared" si="42"/>
        <v>475278.03374238149</v>
      </c>
      <c r="I125" s="398">
        <f t="shared" si="43"/>
        <v>475278.03374238149</v>
      </c>
      <c r="J125" s="54">
        <f t="shared" si="31"/>
        <v>0</v>
      </c>
      <c r="K125" s="54"/>
      <c r="L125" s="129"/>
      <c r="M125" s="54">
        <f t="shared" si="32"/>
        <v>0</v>
      </c>
      <c r="N125" s="129"/>
      <c r="O125" s="54">
        <f t="shared" si="33"/>
        <v>0</v>
      </c>
      <c r="P125" s="54">
        <f t="shared" si="34"/>
        <v>0</v>
      </c>
    </row>
    <row r="126" spans="2:16" ht="12.5">
      <c r="B126" s="7" t="str">
        <f t="shared" si="35"/>
        <v/>
      </c>
      <c r="C126" s="50">
        <f>IF(D93="","-",+C125+1)</f>
        <v>2044</v>
      </c>
      <c r="D126" s="12">
        <f>IF(F125+SUM(E$99:E125)=D$92,F125,D$92-SUM(E$99:E125))</f>
        <v>2553372.0277118906</v>
      </c>
      <c r="E126" s="377">
        <f>IF(+J96&lt;F125,J96,D126)</f>
        <v>148095.09090909091</v>
      </c>
      <c r="F126" s="55">
        <f t="shared" si="40"/>
        <v>2405276.9368027998</v>
      </c>
      <c r="G126" s="55">
        <f t="shared" si="41"/>
        <v>2479324.4822573452</v>
      </c>
      <c r="H126" s="379">
        <f t="shared" si="42"/>
        <v>456836.29411401856</v>
      </c>
      <c r="I126" s="398">
        <f t="shared" si="43"/>
        <v>456836.29411401856</v>
      </c>
      <c r="J126" s="54">
        <f t="shared" si="31"/>
        <v>0</v>
      </c>
      <c r="K126" s="54"/>
      <c r="L126" s="129"/>
      <c r="M126" s="54">
        <f t="shared" si="32"/>
        <v>0</v>
      </c>
      <c r="N126" s="129"/>
      <c r="O126" s="54">
        <f t="shared" si="33"/>
        <v>0</v>
      </c>
      <c r="P126" s="54">
        <f t="shared" si="34"/>
        <v>0</v>
      </c>
    </row>
    <row r="127" spans="2:16" ht="12.5">
      <c r="B127" s="7" t="str">
        <f t="shared" si="35"/>
        <v/>
      </c>
      <c r="C127" s="50">
        <f>IF(D93="","-",+C126+1)</f>
        <v>2045</v>
      </c>
      <c r="D127" s="12">
        <f>IF(F126+SUM(E$99:E126)=D$92,F126,D$92-SUM(E$99:E126))</f>
        <v>2405276.9368027998</v>
      </c>
      <c r="E127" s="377">
        <f>IF(+J96&lt;F126,J96,D127)</f>
        <v>148095.09090909091</v>
      </c>
      <c r="F127" s="55">
        <f t="shared" si="40"/>
        <v>2257181.845893709</v>
      </c>
      <c r="G127" s="55">
        <f t="shared" si="41"/>
        <v>2331229.3913482544</v>
      </c>
      <c r="H127" s="379">
        <f t="shared" si="42"/>
        <v>438394.55448565551</v>
      </c>
      <c r="I127" s="398">
        <f t="shared" si="43"/>
        <v>438394.55448565551</v>
      </c>
      <c r="J127" s="54">
        <f t="shared" si="31"/>
        <v>0</v>
      </c>
      <c r="K127" s="54"/>
      <c r="L127" s="129"/>
      <c r="M127" s="54">
        <f t="shared" si="32"/>
        <v>0</v>
      </c>
      <c r="N127" s="129"/>
      <c r="O127" s="54">
        <f t="shared" si="33"/>
        <v>0</v>
      </c>
      <c r="P127" s="54">
        <f t="shared" si="34"/>
        <v>0</v>
      </c>
    </row>
    <row r="128" spans="2:16" ht="12.5">
      <c r="B128" s="7" t="str">
        <f t="shared" si="35"/>
        <v/>
      </c>
      <c r="C128" s="50">
        <f>IF(D93="","-",+C127+1)</f>
        <v>2046</v>
      </c>
      <c r="D128" s="12">
        <f>IF(F127+SUM(E$99:E127)=D$92,F127,D$92-SUM(E$99:E127))</f>
        <v>2257181.845893709</v>
      </c>
      <c r="E128" s="377">
        <f>IF(+J96&lt;F127,J96,D128)</f>
        <v>148095.09090909091</v>
      </c>
      <c r="F128" s="55">
        <f t="shared" si="40"/>
        <v>2109086.7549846182</v>
      </c>
      <c r="G128" s="55">
        <f t="shared" si="41"/>
        <v>2183134.3004391636</v>
      </c>
      <c r="H128" s="379">
        <f t="shared" si="42"/>
        <v>419952.81485729257</v>
      </c>
      <c r="I128" s="398">
        <f t="shared" si="43"/>
        <v>419952.81485729257</v>
      </c>
      <c r="J128" s="54">
        <f t="shared" si="31"/>
        <v>0</v>
      </c>
      <c r="K128" s="54"/>
      <c r="L128" s="129"/>
      <c r="M128" s="54">
        <f t="shared" si="32"/>
        <v>0</v>
      </c>
      <c r="N128" s="129"/>
      <c r="O128" s="54">
        <f t="shared" si="33"/>
        <v>0</v>
      </c>
      <c r="P128" s="54">
        <f t="shared" si="34"/>
        <v>0</v>
      </c>
    </row>
    <row r="129" spans="2:16" ht="12.5">
      <c r="B129" s="7" t="str">
        <f t="shared" si="35"/>
        <v/>
      </c>
      <c r="C129" s="50">
        <f>IF(D93="","-",+C128+1)</f>
        <v>2047</v>
      </c>
      <c r="D129" s="12">
        <f>IF(F128+SUM(E$99:E128)=D$92,F128,D$92-SUM(E$99:E128))</f>
        <v>2109086.7549846182</v>
      </c>
      <c r="E129" s="377">
        <f>IF(+J96&lt;F128,J96,D129)</f>
        <v>148095.09090909091</v>
      </c>
      <c r="F129" s="55">
        <f t="shared" si="40"/>
        <v>1960991.6640755273</v>
      </c>
      <c r="G129" s="55">
        <f t="shared" si="41"/>
        <v>2035039.2095300728</v>
      </c>
      <c r="H129" s="379">
        <f t="shared" si="42"/>
        <v>401511.07522892952</v>
      </c>
      <c r="I129" s="398">
        <f t="shared" si="43"/>
        <v>401511.07522892952</v>
      </c>
      <c r="J129" s="54">
        <f t="shared" si="31"/>
        <v>0</v>
      </c>
      <c r="K129" s="54"/>
      <c r="L129" s="129"/>
      <c r="M129" s="54">
        <f t="shared" si="32"/>
        <v>0</v>
      </c>
      <c r="N129" s="129"/>
      <c r="O129" s="54">
        <f t="shared" si="33"/>
        <v>0</v>
      </c>
      <c r="P129" s="54">
        <f t="shared" si="34"/>
        <v>0</v>
      </c>
    </row>
    <row r="130" spans="2:16" ht="12.5">
      <c r="B130" s="7" t="str">
        <f t="shared" si="35"/>
        <v/>
      </c>
      <c r="C130" s="50">
        <f>IF(D93="","-",+C129+1)</f>
        <v>2048</v>
      </c>
      <c r="D130" s="12">
        <f>IF(F129+SUM(E$99:E129)=D$92,F129,D$92-SUM(E$99:E129))</f>
        <v>1960991.6640755273</v>
      </c>
      <c r="E130" s="377">
        <f>IF(+J96&lt;F129,J96,D130)</f>
        <v>148095.09090909091</v>
      </c>
      <c r="F130" s="55">
        <f t="shared" si="40"/>
        <v>1812896.5731664365</v>
      </c>
      <c r="G130" s="55">
        <f t="shared" si="41"/>
        <v>1886944.1186209819</v>
      </c>
      <c r="H130" s="379">
        <f t="shared" si="42"/>
        <v>383069.33560056658</v>
      </c>
      <c r="I130" s="398">
        <f t="shared" si="43"/>
        <v>383069.33560056658</v>
      </c>
      <c r="J130" s="54">
        <f t="shared" si="31"/>
        <v>0</v>
      </c>
      <c r="K130" s="54"/>
      <c r="L130" s="129"/>
      <c r="M130" s="54">
        <f t="shared" si="32"/>
        <v>0</v>
      </c>
      <c r="N130" s="129"/>
      <c r="O130" s="54">
        <f t="shared" si="33"/>
        <v>0</v>
      </c>
      <c r="P130" s="54">
        <f t="shared" si="34"/>
        <v>0</v>
      </c>
    </row>
    <row r="131" spans="2:16" ht="12.5">
      <c r="B131" s="7" t="str">
        <f t="shared" si="35"/>
        <v/>
      </c>
      <c r="C131" s="50">
        <f>IF(D93="","-",+C130+1)</f>
        <v>2049</v>
      </c>
      <c r="D131" s="12">
        <f>IF(F130+SUM(E$99:E130)=D$92,F130,D$92-SUM(E$99:E130))</f>
        <v>1812896.5731664365</v>
      </c>
      <c r="E131" s="377">
        <f>IF(+J96&lt;F130,J96,D131)</f>
        <v>148095.09090909091</v>
      </c>
      <c r="F131" s="55">
        <f t="shared" ref="F131:F154" si="44">+D131-E131</f>
        <v>1664801.4822573457</v>
      </c>
      <c r="G131" s="55">
        <f t="shared" ref="G131:G154" si="45">+(F131+D131)/2</f>
        <v>1738849.0277118911</v>
      </c>
      <c r="H131" s="379">
        <f t="shared" si="42"/>
        <v>364627.59597220353</v>
      </c>
      <c r="I131" s="398">
        <f t="shared" si="43"/>
        <v>364627.59597220353</v>
      </c>
      <c r="J131" s="54">
        <f t="shared" ref="J131:J154" si="46">+I541-H541</f>
        <v>0</v>
      </c>
      <c r="K131" s="54"/>
      <c r="L131" s="129"/>
      <c r="M131" s="54">
        <f t="shared" ref="M131:M154" si="47">IF(L541&lt;&gt;0,+H541-L541,0)</f>
        <v>0</v>
      </c>
      <c r="N131" s="129"/>
      <c r="O131" s="54">
        <f t="shared" ref="O131:O154" si="48">IF(N541&lt;&gt;0,+I541-N541,0)</f>
        <v>0</v>
      </c>
      <c r="P131" s="54">
        <f t="shared" ref="P131:P154" si="49">+O541-M541</f>
        <v>0</v>
      </c>
    </row>
    <row r="132" spans="2:16" ht="12.5">
      <c r="B132" s="7" t="str">
        <f t="shared" si="35"/>
        <v/>
      </c>
      <c r="C132" s="50">
        <f>IF(D93="","-",+C131+1)</f>
        <v>2050</v>
      </c>
      <c r="D132" s="12">
        <f>IF(F131+SUM(E$99:E131)=D$92,F131,D$92-SUM(E$99:E131))</f>
        <v>1664801.4822573457</v>
      </c>
      <c r="E132" s="377">
        <f>IF(+J96&lt;F131,J96,D132)</f>
        <v>148095.09090909091</v>
      </c>
      <c r="F132" s="55">
        <f t="shared" si="44"/>
        <v>1516706.3913482549</v>
      </c>
      <c r="G132" s="55">
        <f t="shared" si="45"/>
        <v>1590753.9368028003</v>
      </c>
      <c r="H132" s="379">
        <f t="shared" si="42"/>
        <v>346185.8563438406</v>
      </c>
      <c r="I132" s="398">
        <f t="shared" si="43"/>
        <v>346185.8563438406</v>
      </c>
      <c r="J132" s="54">
        <f t="shared" si="46"/>
        <v>0</v>
      </c>
      <c r="K132" s="54"/>
      <c r="L132" s="129"/>
      <c r="M132" s="54">
        <f t="shared" si="47"/>
        <v>0</v>
      </c>
      <c r="N132" s="129"/>
      <c r="O132" s="54">
        <f t="shared" si="48"/>
        <v>0</v>
      </c>
      <c r="P132" s="54">
        <f t="shared" si="49"/>
        <v>0</v>
      </c>
    </row>
    <row r="133" spans="2:16" ht="12.5">
      <c r="B133" s="7" t="str">
        <f t="shared" si="35"/>
        <v/>
      </c>
      <c r="C133" s="50">
        <f>IF(D93="","-",+C132+1)</f>
        <v>2051</v>
      </c>
      <c r="D133" s="12">
        <f>IF(F132+SUM(E$99:E132)=D$92,F132,D$92-SUM(E$99:E132))</f>
        <v>1516706.3913482549</v>
      </c>
      <c r="E133" s="377">
        <f>IF(+J96&lt;F132,J96,D133)</f>
        <v>148095.09090909091</v>
      </c>
      <c r="F133" s="55">
        <f t="shared" si="44"/>
        <v>1368611.300439164</v>
      </c>
      <c r="G133" s="55">
        <f t="shared" si="45"/>
        <v>1442658.8458937095</v>
      </c>
      <c r="H133" s="379">
        <f t="shared" si="42"/>
        <v>327744.11671547755</v>
      </c>
      <c r="I133" s="398">
        <f t="shared" si="43"/>
        <v>327744.11671547755</v>
      </c>
      <c r="J133" s="54">
        <f t="shared" si="46"/>
        <v>0</v>
      </c>
      <c r="K133" s="54"/>
      <c r="L133" s="129"/>
      <c r="M133" s="54">
        <f t="shared" si="47"/>
        <v>0</v>
      </c>
      <c r="N133" s="129"/>
      <c r="O133" s="54">
        <f t="shared" si="48"/>
        <v>0</v>
      </c>
      <c r="P133" s="54">
        <f t="shared" si="49"/>
        <v>0</v>
      </c>
    </row>
    <row r="134" spans="2:16" ht="12.5">
      <c r="B134" s="7" t="str">
        <f t="shared" si="35"/>
        <v/>
      </c>
      <c r="C134" s="50">
        <f>IF(D93="","-",+C133+1)</f>
        <v>2052</v>
      </c>
      <c r="D134" s="12">
        <f>IF(F133+SUM(E$99:E133)=D$92,F133,D$92-SUM(E$99:E133))</f>
        <v>1368611.300439164</v>
      </c>
      <c r="E134" s="377">
        <f>IF(+J96&lt;F133,J96,D134)</f>
        <v>148095.09090909091</v>
      </c>
      <c r="F134" s="55">
        <f t="shared" si="44"/>
        <v>1220516.2095300732</v>
      </c>
      <c r="G134" s="55">
        <f t="shared" si="45"/>
        <v>1294563.7549846186</v>
      </c>
      <c r="H134" s="379">
        <f t="shared" si="42"/>
        <v>309302.37708711461</v>
      </c>
      <c r="I134" s="398">
        <f t="shared" si="43"/>
        <v>309302.37708711461</v>
      </c>
      <c r="J134" s="54">
        <f t="shared" si="46"/>
        <v>0</v>
      </c>
      <c r="K134" s="54"/>
      <c r="L134" s="129"/>
      <c r="M134" s="54">
        <f t="shared" si="47"/>
        <v>0</v>
      </c>
      <c r="N134" s="129"/>
      <c r="O134" s="54">
        <f t="shared" si="48"/>
        <v>0</v>
      </c>
      <c r="P134" s="54">
        <f t="shared" si="49"/>
        <v>0</v>
      </c>
    </row>
    <row r="135" spans="2:16" ht="12.5">
      <c r="B135" s="7" t="str">
        <f t="shared" si="35"/>
        <v/>
      </c>
      <c r="C135" s="50">
        <f>IF(D93="","-",+C134+1)</f>
        <v>2053</v>
      </c>
      <c r="D135" s="12">
        <f>IF(F134+SUM(E$99:E134)=D$92,F134,D$92-SUM(E$99:E134))</f>
        <v>1220516.2095300732</v>
      </c>
      <c r="E135" s="377">
        <f>IF(+J96&lt;F134,J96,D135)</f>
        <v>148095.09090909091</v>
      </c>
      <c r="F135" s="55">
        <f t="shared" si="44"/>
        <v>1072421.1186209824</v>
      </c>
      <c r="G135" s="55">
        <f t="shared" si="45"/>
        <v>1146468.6640755278</v>
      </c>
      <c r="H135" s="379">
        <f t="shared" si="42"/>
        <v>290860.63745875156</v>
      </c>
      <c r="I135" s="398">
        <f t="shared" si="43"/>
        <v>290860.63745875156</v>
      </c>
      <c r="J135" s="54">
        <f t="shared" si="46"/>
        <v>0</v>
      </c>
      <c r="K135" s="54"/>
      <c r="L135" s="129"/>
      <c r="M135" s="54">
        <f t="shared" si="47"/>
        <v>0</v>
      </c>
      <c r="N135" s="129"/>
      <c r="O135" s="54">
        <f t="shared" si="48"/>
        <v>0</v>
      </c>
      <c r="P135" s="54">
        <f t="shared" si="49"/>
        <v>0</v>
      </c>
    </row>
    <row r="136" spans="2:16" ht="12.5">
      <c r="B136" s="7" t="str">
        <f t="shared" si="35"/>
        <v/>
      </c>
      <c r="C136" s="50">
        <f>IF(D93="","-",+C135+1)</f>
        <v>2054</v>
      </c>
      <c r="D136" s="12">
        <f>IF(F135+SUM(E$99:E135)=D$92,F135,D$92-SUM(E$99:E135))</f>
        <v>1072421.1186209824</v>
      </c>
      <c r="E136" s="377">
        <f>IF(+J96&lt;F135,J96,D136)</f>
        <v>148095.09090909091</v>
      </c>
      <c r="F136" s="55">
        <f t="shared" si="44"/>
        <v>924326.02771189145</v>
      </c>
      <c r="G136" s="55">
        <f t="shared" si="45"/>
        <v>998373.57316643698</v>
      </c>
      <c r="H136" s="379">
        <f t="shared" si="42"/>
        <v>272418.89783038863</v>
      </c>
      <c r="I136" s="398">
        <f t="shared" si="43"/>
        <v>272418.89783038863</v>
      </c>
      <c r="J136" s="54">
        <f t="shared" si="46"/>
        <v>0</v>
      </c>
      <c r="K136" s="54"/>
      <c r="L136" s="129"/>
      <c r="M136" s="54">
        <f t="shared" si="47"/>
        <v>0</v>
      </c>
      <c r="N136" s="129"/>
      <c r="O136" s="54">
        <f t="shared" si="48"/>
        <v>0</v>
      </c>
      <c r="P136" s="54">
        <f t="shared" si="49"/>
        <v>0</v>
      </c>
    </row>
    <row r="137" spans="2:16" ht="12.5">
      <c r="B137" s="7" t="str">
        <f t="shared" si="35"/>
        <v/>
      </c>
      <c r="C137" s="50">
        <f>IF(D93="","-",+C136+1)</f>
        <v>2055</v>
      </c>
      <c r="D137" s="12">
        <f>IF(F136+SUM(E$99:E136)=D$92,F136,D$92-SUM(E$99:E136))</f>
        <v>924326.02771189145</v>
      </c>
      <c r="E137" s="377">
        <f>IF(+J96&lt;F136,J96,D137)</f>
        <v>148095.09090909091</v>
      </c>
      <c r="F137" s="55">
        <f t="shared" si="44"/>
        <v>776230.93680280051</v>
      </c>
      <c r="G137" s="55">
        <f t="shared" si="45"/>
        <v>850278.48225734592</v>
      </c>
      <c r="H137" s="379">
        <f t="shared" si="42"/>
        <v>253977.15820202557</v>
      </c>
      <c r="I137" s="398">
        <f t="shared" si="43"/>
        <v>253977.15820202557</v>
      </c>
      <c r="J137" s="54">
        <f t="shared" si="46"/>
        <v>0</v>
      </c>
      <c r="K137" s="54"/>
      <c r="L137" s="129"/>
      <c r="M137" s="54">
        <f t="shared" si="47"/>
        <v>0</v>
      </c>
      <c r="N137" s="129"/>
      <c r="O137" s="54">
        <f t="shared" si="48"/>
        <v>0</v>
      </c>
      <c r="P137" s="54">
        <f t="shared" si="49"/>
        <v>0</v>
      </c>
    </row>
    <row r="138" spans="2:16" ht="12.5">
      <c r="B138" s="7" t="str">
        <f t="shared" si="35"/>
        <v/>
      </c>
      <c r="C138" s="50">
        <f>IF(D93="","-",+C137+1)</f>
        <v>2056</v>
      </c>
      <c r="D138" s="12">
        <f>IF(F137+SUM(E$99:E137)=D$92,F137,D$92-SUM(E$99:E137))</f>
        <v>776230.93680280051</v>
      </c>
      <c r="E138" s="377">
        <f>IF(+J96&lt;F137,J96,D138)</f>
        <v>148095.09090909091</v>
      </c>
      <c r="F138" s="55">
        <f t="shared" si="44"/>
        <v>628135.84589370957</v>
      </c>
      <c r="G138" s="55">
        <f t="shared" si="45"/>
        <v>702183.3913482551</v>
      </c>
      <c r="H138" s="379">
        <f t="shared" si="42"/>
        <v>235535.41857366258</v>
      </c>
      <c r="I138" s="398">
        <f t="shared" si="43"/>
        <v>235535.41857366258</v>
      </c>
      <c r="J138" s="54">
        <f t="shared" si="46"/>
        <v>0</v>
      </c>
      <c r="K138" s="54"/>
      <c r="L138" s="129"/>
      <c r="M138" s="54">
        <f t="shared" si="47"/>
        <v>0</v>
      </c>
      <c r="N138" s="129"/>
      <c r="O138" s="54">
        <f t="shared" si="48"/>
        <v>0</v>
      </c>
      <c r="P138" s="54">
        <f t="shared" si="49"/>
        <v>0</v>
      </c>
    </row>
    <row r="139" spans="2:16" ht="12.5">
      <c r="B139" s="7" t="str">
        <f t="shared" si="35"/>
        <v/>
      </c>
      <c r="C139" s="50">
        <f>IF(D93="","-",+C138+1)</f>
        <v>2057</v>
      </c>
      <c r="D139" s="12">
        <f>IF(F138+SUM(E$99:E138)=D$92,F138,D$92-SUM(E$99:E138))</f>
        <v>628135.84589370957</v>
      </c>
      <c r="E139" s="377">
        <f>IF(+J96&lt;F138,J96,D139)</f>
        <v>148095.09090909091</v>
      </c>
      <c r="F139" s="55">
        <f t="shared" si="44"/>
        <v>480040.75498461863</v>
      </c>
      <c r="G139" s="55">
        <f t="shared" si="45"/>
        <v>554088.30043916404</v>
      </c>
      <c r="H139" s="379">
        <f t="shared" si="42"/>
        <v>217093.67894529959</v>
      </c>
      <c r="I139" s="398">
        <f t="shared" si="43"/>
        <v>217093.67894529959</v>
      </c>
      <c r="J139" s="54">
        <f t="shared" si="46"/>
        <v>0</v>
      </c>
      <c r="K139" s="54"/>
      <c r="L139" s="129"/>
      <c r="M139" s="54">
        <f t="shared" si="47"/>
        <v>0</v>
      </c>
      <c r="N139" s="129"/>
      <c r="O139" s="54">
        <f t="shared" si="48"/>
        <v>0</v>
      </c>
      <c r="P139" s="54">
        <f t="shared" si="49"/>
        <v>0</v>
      </c>
    </row>
    <row r="140" spans="2:16" ht="12.5">
      <c r="B140" s="7" t="str">
        <f t="shared" si="35"/>
        <v/>
      </c>
      <c r="C140" s="50">
        <f>IF(D93="","-",+C139+1)</f>
        <v>2058</v>
      </c>
      <c r="D140" s="12">
        <f>IF(F139+SUM(E$99:E139)=D$92,F139,D$92-SUM(E$99:E139))</f>
        <v>480040.75498461863</v>
      </c>
      <c r="E140" s="377">
        <f>IF(+J96&lt;F139,J96,D140)</f>
        <v>148095.09090909091</v>
      </c>
      <c r="F140" s="55">
        <f t="shared" si="44"/>
        <v>331945.66407552769</v>
      </c>
      <c r="G140" s="55">
        <f t="shared" si="45"/>
        <v>405993.20953007316</v>
      </c>
      <c r="H140" s="379">
        <f t="shared" si="42"/>
        <v>198651.93931693659</v>
      </c>
      <c r="I140" s="398">
        <f t="shared" si="43"/>
        <v>198651.93931693659</v>
      </c>
      <c r="J140" s="54">
        <f t="shared" si="46"/>
        <v>0</v>
      </c>
      <c r="K140" s="54"/>
      <c r="L140" s="129"/>
      <c r="M140" s="54">
        <f t="shared" si="47"/>
        <v>0</v>
      </c>
      <c r="N140" s="129"/>
      <c r="O140" s="54">
        <f t="shared" si="48"/>
        <v>0</v>
      </c>
      <c r="P140" s="54">
        <f t="shared" si="49"/>
        <v>0</v>
      </c>
    </row>
    <row r="141" spans="2:16" ht="12.5">
      <c r="B141" s="7" t="str">
        <f t="shared" si="35"/>
        <v/>
      </c>
      <c r="C141" s="50">
        <f>IF(D93="","-",+C140+1)</f>
        <v>2059</v>
      </c>
      <c r="D141" s="12">
        <f>IF(F140+SUM(E$99:E140)=D$92,F140,D$92-SUM(E$99:E140))</f>
        <v>331945.66407552769</v>
      </c>
      <c r="E141" s="377">
        <f>IF(+J96&lt;F140,J96,D141)</f>
        <v>148095.09090909091</v>
      </c>
      <c r="F141" s="55">
        <f t="shared" si="44"/>
        <v>183850.57316643678</v>
      </c>
      <c r="G141" s="55">
        <f t="shared" si="45"/>
        <v>257898.11862098222</v>
      </c>
      <c r="H141" s="379">
        <f t="shared" si="42"/>
        <v>180210.19968857357</v>
      </c>
      <c r="I141" s="398">
        <f t="shared" si="43"/>
        <v>180210.19968857357</v>
      </c>
      <c r="J141" s="54">
        <f t="shared" si="46"/>
        <v>0</v>
      </c>
      <c r="K141" s="54"/>
      <c r="L141" s="129"/>
      <c r="M141" s="54">
        <f t="shared" si="47"/>
        <v>0</v>
      </c>
      <c r="N141" s="129"/>
      <c r="O141" s="54">
        <f t="shared" si="48"/>
        <v>0</v>
      </c>
      <c r="P141" s="54">
        <f t="shared" si="49"/>
        <v>0</v>
      </c>
    </row>
    <row r="142" spans="2:16" ht="12.5">
      <c r="B142" s="7" t="str">
        <f t="shared" si="35"/>
        <v/>
      </c>
      <c r="C142" s="50">
        <f>IF(D93="","-",+C141+1)</f>
        <v>2060</v>
      </c>
      <c r="D142" s="12">
        <f>IF(F141+SUM(E$99:E141)=D$92,F141,D$92-SUM(E$99:E141))</f>
        <v>183850.57316643678</v>
      </c>
      <c r="E142" s="377">
        <f>IF(+J96&lt;F141,J96,D142)</f>
        <v>148095.09090909091</v>
      </c>
      <c r="F142" s="55">
        <f t="shared" si="44"/>
        <v>35755.482257345866</v>
      </c>
      <c r="G142" s="55">
        <f t="shared" si="45"/>
        <v>109803.02771189132</v>
      </c>
      <c r="H142" s="379">
        <f t="shared" si="42"/>
        <v>161768.46006021058</v>
      </c>
      <c r="I142" s="398">
        <f t="shared" si="43"/>
        <v>161768.46006021058</v>
      </c>
      <c r="J142" s="54">
        <f t="shared" si="46"/>
        <v>0</v>
      </c>
      <c r="K142" s="54"/>
      <c r="L142" s="129"/>
      <c r="M142" s="54">
        <f t="shared" si="47"/>
        <v>0</v>
      </c>
      <c r="N142" s="129"/>
      <c r="O142" s="54">
        <f t="shared" si="48"/>
        <v>0</v>
      </c>
      <c r="P142" s="54">
        <f t="shared" si="49"/>
        <v>0</v>
      </c>
    </row>
    <row r="143" spans="2:16" ht="12.5">
      <c r="B143" s="7" t="str">
        <f t="shared" si="35"/>
        <v/>
      </c>
      <c r="C143" s="50">
        <f>IF(D93="","-",+C142+1)</f>
        <v>2061</v>
      </c>
      <c r="D143" s="12">
        <f>IF(F142+SUM(E$99:E142)=D$92,F142,D$92-SUM(E$99:E142))</f>
        <v>35755.482257345866</v>
      </c>
      <c r="E143" s="377">
        <f>IF(+J96&lt;F142,J96,D143)</f>
        <v>35755.482257345866</v>
      </c>
      <c r="F143" s="55">
        <f t="shared" si="44"/>
        <v>0</v>
      </c>
      <c r="G143" s="55">
        <f t="shared" si="45"/>
        <v>17877.741128672933</v>
      </c>
      <c r="H143" s="379">
        <f t="shared" si="42"/>
        <v>37981.731925814951</v>
      </c>
      <c r="I143" s="398">
        <f t="shared" si="43"/>
        <v>37981.731925814951</v>
      </c>
      <c r="J143" s="54">
        <f t="shared" si="46"/>
        <v>0</v>
      </c>
      <c r="K143" s="54"/>
      <c r="L143" s="129"/>
      <c r="M143" s="54">
        <f t="shared" si="47"/>
        <v>0</v>
      </c>
      <c r="N143" s="129"/>
      <c r="O143" s="54">
        <f t="shared" si="48"/>
        <v>0</v>
      </c>
      <c r="P143" s="54">
        <f t="shared" si="49"/>
        <v>0</v>
      </c>
    </row>
    <row r="144" spans="2:16" ht="12.5">
      <c r="B144" s="7" t="str">
        <f t="shared" si="35"/>
        <v/>
      </c>
      <c r="C144" s="50">
        <f>IF(D93="","-",+C143+1)</f>
        <v>2062</v>
      </c>
      <c r="D144" s="12">
        <f>IF(F143+SUM(E$99:E143)=D$92,F143,D$92-SUM(E$99:E143))</f>
        <v>0</v>
      </c>
      <c r="E144" s="377">
        <f>IF(+J96&lt;F143,J96,D144)</f>
        <v>0</v>
      </c>
      <c r="F144" s="55">
        <f t="shared" si="44"/>
        <v>0</v>
      </c>
      <c r="G144" s="55">
        <f t="shared" si="45"/>
        <v>0</v>
      </c>
      <c r="H144" s="379">
        <f t="shared" si="42"/>
        <v>0</v>
      </c>
      <c r="I144" s="398">
        <f t="shared" si="43"/>
        <v>0</v>
      </c>
      <c r="J144" s="54">
        <f t="shared" si="46"/>
        <v>0</v>
      </c>
      <c r="K144" s="54"/>
      <c r="L144" s="129"/>
      <c r="M144" s="54">
        <f t="shared" si="47"/>
        <v>0</v>
      </c>
      <c r="N144" s="129"/>
      <c r="O144" s="54">
        <f t="shared" si="48"/>
        <v>0</v>
      </c>
      <c r="P144" s="54">
        <f t="shared" si="49"/>
        <v>0</v>
      </c>
    </row>
    <row r="145" spans="2:16" ht="12.5">
      <c r="B145" s="7" t="str">
        <f t="shared" si="35"/>
        <v/>
      </c>
      <c r="C145" s="50">
        <f>IF(D93="","-",+C144+1)</f>
        <v>2063</v>
      </c>
      <c r="D145" s="12">
        <f>IF(F144+SUM(E$99:E144)=D$92,F144,D$92-SUM(E$99:E144))</f>
        <v>0</v>
      </c>
      <c r="E145" s="377">
        <f>IF(+J96&lt;F144,J96,D145)</f>
        <v>0</v>
      </c>
      <c r="F145" s="55">
        <f t="shared" si="44"/>
        <v>0</v>
      </c>
      <c r="G145" s="55">
        <f t="shared" si="45"/>
        <v>0</v>
      </c>
      <c r="H145" s="379">
        <f t="shared" si="42"/>
        <v>0</v>
      </c>
      <c r="I145" s="398">
        <f t="shared" si="43"/>
        <v>0</v>
      </c>
      <c r="J145" s="54">
        <f t="shared" si="46"/>
        <v>0</v>
      </c>
      <c r="K145" s="54"/>
      <c r="L145" s="129"/>
      <c r="M145" s="54">
        <f t="shared" si="47"/>
        <v>0</v>
      </c>
      <c r="N145" s="129"/>
      <c r="O145" s="54">
        <f t="shared" si="48"/>
        <v>0</v>
      </c>
      <c r="P145" s="54">
        <f t="shared" si="49"/>
        <v>0</v>
      </c>
    </row>
    <row r="146" spans="2:16" ht="12.5">
      <c r="B146" s="7" t="str">
        <f t="shared" si="35"/>
        <v/>
      </c>
      <c r="C146" s="50">
        <f>IF(D93="","-",+C145+1)</f>
        <v>2064</v>
      </c>
      <c r="D146" s="12">
        <f>IF(F145+SUM(E$99:E145)=D$92,F145,D$92-SUM(E$99:E145))</f>
        <v>0</v>
      </c>
      <c r="E146" s="377">
        <f>IF(+J96&lt;F145,J96,D146)</f>
        <v>0</v>
      </c>
      <c r="F146" s="55">
        <f t="shared" si="44"/>
        <v>0</v>
      </c>
      <c r="G146" s="55">
        <f t="shared" si="45"/>
        <v>0</v>
      </c>
      <c r="H146" s="379">
        <f t="shared" si="42"/>
        <v>0</v>
      </c>
      <c r="I146" s="398">
        <f t="shared" si="43"/>
        <v>0</v>
      </c>
      <c r="J146" s="54">
        <f t="shared" si="46"/>
        <v>0</v>
      </c>
      <c r="K146" s="54"/>
      <c r="L146" s="129"/>
      <c r="M146" s="54">
        <f t="shared" si="47"/>
        <v>0</v>
      </c>
      <c r="N146" s="129"/>
      <c r="O146" s="54">
        <f t="shared" si="48"/>
        <v>0</v>
      </c>
      <c r="P146" s="54">
        <f t="shared" si="49"/>
        <v>0</v>
      </c>
    </row>
    <row r="147" spans="2:16" ht="12.5">
      <c r="B147" s="7" t="str">
        <f t="shared" si="35"/>
        <v/>
      </c>
      <c r="C147" s="50">
        <f>IF(D93="","-",+C146+1)</f>
        <v>2065</v>
      </c>
      <c r="D147" s="12">
        <f>IF(F146+SUM(E$99:E146)=D$92,F146,D$92-SUM(E$99:E146))</f>
        <v>0</v>
      </c>
      <c r="E147" s="377">
        <f>IF(+J96&lt;F146,J96,D147)</f>
        <v>0</v>
      </c>
      <c r="F147" s="55">
        <f t="shared" si="44"/>
        <v>0</v>
      </c>
      <c r="G147" s="55">
        <f t="shared" si="45"/>
        <v>0</v>
      </c>
      <c r="H147" s="379">
        <f t="shared" si="42"/>
        <v>0</v>
      </c>
      <c r="I147" s="398">
        <f t="shared" si="43"/>
        <v>0</v>
      </c>
      <c r="J147" s="54">
        <f t="shared" si="46"/>
        <v>0</v>
      </c>
      <c r="K147" s="54"/>
      <c r="L147" s="129"/>
      <c r="M147" s="54">
        <f t="shared" si="47"/>
        <v>0</v>
      </c>
      <c r="N147" s="129"/>
      <c r="O147" s="54">
        <f t="shared" si="48"/>
        <v>0</v>
      </c>
      <c r="P147" s="54">
        <f t="shared" si="49"/>
        <v>0</v>
      </c>
    </row>
    <row r="148" spans="2:16" ht="12.5">
      <c r="B148" s="7" t="str">
        <f t="shared" si="35"/>
        <v/>
      </c>
      <c r="C148" s="50">
        <f>IF(D93="","-",+C147+1)</f>
        <v>2066</v>
      </c>
      <c r="D148" s="12">
        <f>IF(F147+SUM(E$99:E147)=D$92,F147,D$92-SUM(E$99:E147))</f>
        <v>0</v>
      </c>
      <c r="E148" s="377">
        <f>IF(+J96&lt;F147,J96,D148)</f>
        <v>0</v>
      </c>
      <c r="F148" s="55">
        <f t="shared" si="44"/>
        <v>0</v>
      </c>
      <c r="G148" s="55">
        <f t="shared" si="45"/>
        <v>0</v>
      </c>
      <c r="H148" s="379">
        <f t="shared" si="42"/>
        <v>0</v>
      </c>
      <c r="I148" s="398">
        <f t="shared" si="43"/>
        <v>0</v>
      </c>
      <c r="J148" s="54">
        <f t="shared" si="46"/>
        <v>0</v>
      </c>
      <c r="K148" s="54"/>
      <c r="L148" s="129"/>
      <c r="M148" s="54">
        <f t="shared" si="47"/>
        <v>0</v>
      </c>
      <c r="N148" s="129"/>
      <c r="O148" s="54">
        <f t="shared" si="48"/>
        <v>0</v>
      </c>
      <c r="P148" s="54">
        <f t="shared" si="49"/>
        <v>0</v>
      </c>
    </row>
    <row r="149" spans="2:16" ht="12.5">
      <c r="B149" s="7" t="str">
        <f t="shared" si="35"/>
        <v/>
      </c>
      <c r="C149" s="50">
        <f>IF(D93="","-",+C148+1)</f>
        <v>2067</v>
      </c>
      <c r="D149" s="12">
        <f>IF(F148+SUM(E$99:E148)=D$92,F148,D$92-SUM(E$99:E148))</f>
        <v>0</v>
      </c>
      <c r="E149" s="377">
        <f>IF(+J96&lt;F148,J96,D149)</f>
        <v>0</v>
      </c>
      <c r="F149" s="55">
        <f t="shared" si="44"/>
        <v>0</v>
      </c>
      <c r="G149" s="55">
        <f t="shared" si="45"/>
        <v>0</v>
      </c>
      <c r="H149" s="379">
        <f t="shared" si="42"/>
        <v>0</v>
      </c>
      <c r="I149" s="398">
        <f t="shared" si="43"/>
        <v>0</v>
      </c>
      <c r="J149" s="54">
        <f t="shared" si="46"/>
        <v>0</v>
      </c>
      <c r="K149" s="54"/>
      <c r="L149" s="129"/>
      <c r="M149" s="54">
        <f t="shared" si="47"/>
        <v>0</v>
      </c>
      <c r="N149" s="129"/>
      <c r="O149" s="54">
        <f t="shared" si="48"/>
        <v>0</v>
      </c>
      <c r="P149" s="54">
        <f t="shared" si="49"/>
        <v>0</v>
      </c>
    </row>
    <row r="150" spans="2:16" ht="12.5">
      <c r="B150" s="7" t="str">
        <f t="shared" si="35"/>
        <v/>
      </c>
      <c r="C150" s="50">
        <f>IF(D93="","-",+C149+1)</f>
        <v>2068</v>
      </c>
      <c r="D150" s="12">
        <f>IF(F149+SUM(E$99:E149)=D$92,F149,D$92-SUM(E$99:E149))</f>
        <v>0</v>
      </c>
      <c r="E150" s="377">
        <f>IF(+J96&lt;F149,J96,D150)</f>
        <v>0</v>
      </c>
      <c r="F150" s="55">
        <f t="shared" si="44"/>
        <v>0</v>
      </c>
      <c r="G150" s="55">
        <f t="shared" si="45"/>
        <v>0</v>
      </c>
      <c r="H150" s="379">
        <f t="shared" si="42"/>
        <v>0</v>
      </c>
      <c r="I150" s="398">
        <f t="shared" si="43"/>
        <v>0</v>
      </c>
      <c r="J150" s="54">
        <f t="shared" si="46"/>
        <v>0</v>
      </c>
      <c r="K150" s="54"/>
      <c r="L150" s="129"/>
      <c r="M150" s="54">
        <f t="shared" si="47"/>
        <v>0</v>
      </c>
      <c r="N150" s="129"/>
      <c r="O150" s="54">
        <f t="shared" si="48"/>
        <v>0</v>
      </c>
      <c r="P150" s="54">
        <f t="shared" si="49"/>
        <v>0</v>
      </c>
    </row>
    <row r="151" spans="2:16" ht="12.5">
      <c r="B151" s="7" t="str">
        <f t="shared" si="35"/>
        <v/>
      </c>
      <c r="C151" s="50">
        <f>IF(D93="","-",+C150+1)</f>
        <v>2069</v>
      </c>
      <c r="D151" s="12">
        <f>IF(F150+SUM(E$99:E150)=D$92,F150,D$92-SUM(E$99:E150))</f>
        <v>0</v>
      </c>
      <c r="E151" s="377">
        <f>IF(+J96&lt;F150,J96,D151)</f>
        <v>0</v>
      </c>
      <c r="F151" s="55">
        <f t="shared" si="44"/>
        <v>0</v>
      </c>
      <c r="G151" s="55">
        <f t="shared" si="45"/>
        <v>0</v>
      </c>
      <c r="H151" s="379">
        <f t="shared" si="42"/>
        <v>0</v>
      </c>
      <c r="I151" s="398">
        <f t="shared" si="43"/>
        <v>0</v>
      </c>
      <c r="J151" s="54">
        <f t="shared" si="46"/>
        <v>0</v>
      </c>
      <c r="K151" s="54"/>
      <c r="L151" s="129"/>
      <c r="M151" s="54">
        <f t="shared" si="47"/>
        <v>0</v>
      </c>
      <c r="N151" s="129"/>
      <c r="O151" s="54">
        <f t="shared" si="48"/>
        <v>0</v>
      </c>
      <c r="P151" s="54">
        <f t="shared" si="49"/>
        <v>0</v>
      </c>
    </row>
    <row r="152" spans="2:16" ht="12.5">
      <c r="B152" s="7" t="str">
        <f t="shared" si="35"/>
        <v/>
      </c>
      <c r="C152" s="50">
        <f>IF(D93="","-",+C151+1)</f>
        <v>2070</v>
      </c>
      <c r="D152" s="12">
        <f>IF(F151+SUM(E$99:E151)=D$92,F151,D$92-SUM(E$99:E151))</f>
        <v>0</v>
      </c>
      <c r="E152" s="377">
        <f>IF(+J96&lt;F151,J96,D152)</f>
        <v>0</v>
      </c>
      <c r="F152" s="55">
        <f t="shared" si="44"/>
        <v>0</v>
      </c>
      <c r="G152" s="55">
        <f t="shared" si="45"/>
        <v>0</v>
      </c>
      <c r="H152" s="379">
        <f t="shared" si="42"/>
        <v>0</v>
      </c>
      <c r="I152" s="398">
        <f t="shared" si="43"/>
        <v>0</v>
      </c>
      <c r="J152" s="54">
        <f t="shared" si="46"/>
        <v>0</v>
      </c>
      <c r="K152" s="54"/>
      <c r="L152" s="129"/>
      <c r="M152" s="54">
        <f t="shared" si="47"/>
        <v>0</v>
      </c>
      <c r="N152" s="129"/>
      <c r="O152" s="54">
        <f t="shared" si="48"/>
        <v>0</v>
      </c>
      <c r="P152" s="54">
        <f t="shared" si="49"/>
        <v>0</v>
      </c>
    </row>
    <row r="153" spans="2:16" ht="12.5">
      <c r="B153" s="7" t="str">
        <f t="shared" si="35"/>
        <v/>
      </c>
      <c r="C153" s="50">
        <f>IF(D93="","-",+C152+1)</f>
        <v>2071</v>
      </c>
      <c r="D153" s="12">
        <f>IF(F152+SUM(E$99:E152)=D$92,F152,D$92-SUM(E$99:E152))</f>
        <v>0</v>
      </c>
      <c r="E153" s="377">
        <f>IF(+J96&lt;F152,J96,D153)</f>
        <v>0</v>
      </c>
      <c r="F153" s="55">
        <f t="shared" si="44"/>
        <v>0</v>
      </c>
      <c r="G153" s="55">
        <f t="shared" si="45"/>
        <v>0</v>
      </c>
      <c r="H153" s="379">
        <f t="shared" si="42"/>
        <v>0</v>
      </c>
      <c r="I153" s="398">
        <f t="shared" si="43"/>
        <v>0</v>
      </c>
      <c r="J153" s="54">
        <f t="shared" si="46"/>
        <v>0</v>
      </c>
      <c r="K153" s="54"/>
      <c r="L153" s="129"/>
      <c r="M153" s="54">
        <f t="shared" si="47"/>
        <v>0</v>
      </c>
      <c r="N153" s="129"/>
      <c r="O153" s="54">
        <f t="shared" si="48"/>
        <v>0</v>
      </c>
      <c r="P153" s="54">
        <f t="shared" si="49"/>
        <v>0</v>
      </c>
    </row>
    <row r="154" spans="2:16" ht="13" thickBot="1">
      <c r="B154" s="7" t="str">
        <f t="shared" si="35"/>
        <v/>
      </c>
      <c r="C154" s="59">
        <f>IF(D93="","-",+C153+1)</f>
        <v>2072</v>
      </c>
      <c r="D154" s="84">
        <f>IF(F153+SUM(E$99:E153)=D$92,F153,D$92-SUM(E$99:E153))</f>
        <v>0</v>
      </c>
      <c r="E154" s="380">
        <f>IF(+J96&lt;F153,J96,D154)</f>
        <v>0</v>
      </c>
      <c r="F154" s="60">
        <f t="shared" si="44"/>
        <v>0</v>
      </c>
      <c r="G154" s="60">
        <f t="shared" si="45"/>
        <v>0</v>
      </c>
      <c r="H154" s="381">
        <f t="shared" si="42"/>
        <v>0</v>
      </c>
      <c r="I154" s="399">
        <f t="shared" si="43"/>
        <v>0</v>
      </c>
      <c r="J154" s="64">
        <f t="shared" si="46"/>
        <v>0</v>
      </c>
      <c r="K154" s="54"/>
      <c r="L154" s="130"/>
      <c r="M154" s="64">
        <f t="shared" si="47"/>
        <v>0</v>
      </c>
      <c r="N154" s="130"/>
      <c r="O154" s="64">
        <f t="shared" si="48"/>
        <v>0</v>
      </c>
      <c r="P154" s="64">
        <f t="shared" si="49"/>
        <v>0</v>
      </c>
    </row>
    <row r="155" spans="2:16" ht="12.5">
      <c r="C155" s="12" t="s">
        <v>78</v>
      </c>
      <c r="D155" s="292"/>
      <c r="E155" s="292">
        <f>SUM(E99:E154)</f>
        <v>6516183.9999999991</v>
      </c>
      <c r="F155" s="292"/>
      <c r="G155" s="292"/>
      <c r="H155" s="292">
        <f>SUM(H99:H154)</f>
        <v>23721906.541519087</v>
      </c>
      <c r="I155" s="292">
        <f>SUM(I99:I154)</f>
        <v>23721906.541519087</v>
      </c>
      <c r="J155" s="292">
        <f>SUM(J99:J154)</f>
        <v>0</v>
      </c>
      <c r="K155" s="292"/>
      <c r="L155" s="292"/>
      <c r="M155" s="292"/>
      <c r="N155" s="292"/>
      <c r="O155" s="292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</row>
    <row r="157" spans="2:16" ht="12.5">
      <c r="C157" s="85"/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</row>
    <row r="159" spans="2:16" ht="13">
      <c r="C159" s="25" t="s">
        <v>79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25" priority="1" stopIfTrue="1" operator="equal">
      <formula>$I$10</formula>
    </cfRule>
  </conditionalFormatting>
  <conditionalFormatting sqref="C99:C154">
    <cfRule type="cellIs" dxfId="24" priority="3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2"/>
  <dimension ref="A1:Q162"/>
  <sheetViews>
    <sheetView topLeftCell="A3" zoomScaleNormal="100" zoomScaleSheetLayoutView="88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"&amp;RIGHT(MID(CELL("filename",$A$1),FIND("]",CELL("filename",$A$1))+1,256),1)&amp;" of "&amp;COUNT('S.001:S.xyz - blank'!$P$3)-1</f>
        <v>SWEPCO Project 4 of 77</v>
      </c>
      <c r="Q1" s="13"/>
    </row>
    <row r="2" spans="1:17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 t="str">
        <f>RIGHT(N3,3)</f>
        <v/>
      </c>
      <c r="P3" s="96">
        <v>1</v>
      </c>
    </row>
    <row r="4" spans="1:17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7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1112672.0284645555</v>
      </c>
      <c r="P5" s="1"/>
    </row>
    <row r="6" spans="1:17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1112672.0284645555</v>
      </c>
      <c r="O6" s="1"/>
      <c r="P6" s="1"/>
    </row>
    <row r="7" spans="1:17" ht="13.5" thickBot="1">
      <c r="C7" s="25" t="s">
        <v>48</v>
      </c>
      <c r="D7" s="127" t="s">
        <v>229</v>
      </c>
      <c r="E7" s="1"/>
      <c r="F7" s="1"/>
      <c r="G7" s="1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7" ht="13.5" thickBot="1">
      <c r="C8" s="29"/>
      <c r="D8" s="85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143</v>
      </c>
      <c r="E9" s="456" t="s">
        <v>474</v>
      </c>
      <c r="F9" s="31"/>
      <c r="G9" s="461" t="s">
        <v>522</v>
      </c>
      <c r="H9" s="31"/>
      <c r="I9" s="32"/>
      <c r="J9" s="33"/>
      <c r="P9" s="1"/>
    </row>
    <row r="10" spans="1:17" ht="13">
      <c r="C10" s="34" t="s">
        <v>51</v>
      </c>
      <c r="D10" s="362">
        <v>11580311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7" ht="12.5">
      <c r="C11" s="34" t="s">
        <v>54</v>
      </c>
      <c r="D11" s="37">
        <v>2009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2">
        <v>6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282446.60975609755</v>
      </c>
      <c r="J14" s="292"/>
      <c r="K14" s="292"/>
      <c r="L14" s="292"/>
      <c r="M14" s="292"/>
      <c r="N14" s="292"/>
      <c r="O14" s="1"/>
      <c r="P14" s="1"/>
    </row>
    <row r="15" spans="1:17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131" t="s">
        <v>260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2009</v>
      </c>
      <c r="D17" s="133">
        <v>5012222</v>
      </c>
      <c r="E17" s="373">
        <v>67733</v>
      </c>
      <c r="F17" s="133">
        <v>4944489</v>
      </c>
      <c r="G17" s="373">
        <v>509785</v>
      </c>
      <c r="H17" s="374">
        <v>509785</v>
      </c>
      <c r="I17" s="52">
        <f t="shared" ref="I17:I48" si="0">H17-G17</f>
        <v>0</v>
      </c>
      <c r="J17" s="52"/>
      <c r="K17" s="112">
        <v>509785</v>
      </c>
      <c r="L17" s="53">
        <f t="shared" ref="L17:L48" si="1">IF(K17&lt;&gt;0,+G17-K17,0)</f>
        <v>0</v>
      </c>
      <c r="M17" s="112">
        <v>509785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2010</v>
      </c>
      <c r="D18" s="137">
        <v>11512579</v>
      </c>
      <c r="E18" s="375">
        <v>304745</v>
      </c>
      <c r="F18" s="137">
        <v>11207834</v>
      </c>
      <c r="G18" s="375">
        <v>1916039</v>
      </c>
      <c r="H18" s="374">
        <v>1916039</v>
      </c>
      <c r="I18" s="141">
        <v>0</v>
      </c>
      <c r="J18" s="52"/>
      <c r="K18" s="113">
        <f t="shared" ref="K18:K23" si="4">G18</f>
        <v>1916039</v>
      </c>
      <c r="L18" s="54">
        <f t="shared" si="1"/>
        <v>0</v>
      </c>
      <c r="M18" s="113">
        <f t="shared" ref="M18:M23" si="5">H18</f>
        <v>1916039</v>
      </c>
      <c r="N18" s="54">
        <f t="shared" si="2"/>
        <v>0</v>
      </c>
      <c r="O18" s="54">
        <f t="shared" si="3"/>
        <v>0</v>
      </c>
      <c r="P18" s="1"/>
    </row>
    <row r="19" spans="2:16" ht="12.5">
      <c r="B19" s="7" t="str">
        <f>IF(D19=F18,"","IU")</f>
        <v>IU</v>
      </c>
      <c r="C19" s="50">
        <f>IF(D11="","-",+C18+1)</f>
        <v>2011</v>
      </c>
      <c r="D19" s="137">
        <v>11207834.940000001</v>
      </c>
      <c r="E19" s="375">
        <v>282446.65707317076</v>
      </c>
      <c r="F19" s="137">
        <v>10925388.282926831</v>
      </c>
      <c r="G19" s="375">
        <v>1988906.9183231383</v>
      </c>
      <c r="H19" s="374">
        <v>1988906.9183231383</v>
      </c>
      <c r="I19" s="141">
        <v>0</v>
      </c>
      <c r="J19" s="52"/>
      <c r="K19" s="113">
        <f t="shared" si="4"/>
        <v>1988906.9183231383</v>
      </c>
      <c r="L19" s="54">
        <f t="shared" si="1"/>
        <v>0</v>
      </c>
      <c r="M19" s="113">
        <f t="shared" si="5"/>
        <v>1988906.9183231383</v>
      </c>
      <c r="N19" s="54">
        <f t="shared" si="2"/>
        <v>0</v>
      </c>
      <c r="O19" s="54">
        <f t="shared" si="3"/>
        <v>0</v>
      </c>
      <c r="P19" s="1"/>
    </row>
    <row r="20" spans="2:16" ht="12.5">
      <c r="B20" s="7" t="str">
        <f t="shared" ref="B20:B72" si="6">IF(D20=F19,"","IU")</f>
        <v/>
      </c>
      <c r="C20" s="50">
        <f>IF(D11="","-",+C19+1)</f>
        <v>2012</v>
      </c>
      <c r="D20" s="137">
        <v>10925388.282926831</v>
      </c>
      <c r="E20" s="376">
        <v>275721.73666666669</v>
      </c>
      <c r="F20" s="137">
        <v>10649666.546260165</v>
      </c>
      <c r="G20" s="375">
        <v>1859541.6370973894</v>
      </c>
      <c r="H20" s="374">
        <v>1859541.6370973894</v>
      </c>
      <c r="I20" s="141">
        <v>0</v>
      </c>
      <c r="J20" s="52"/>
      <c r="K20" s="113">
        <f t="shared" si="4"/>
        <v>1859541.6370973894</v>
      </c>
      <c r="L20" s="54">
        <f t="shared" si="1"/>
        <v>0</v>
      </c>
      <c r="M20" s="113">
        <f t="shared" si="5"/>
        <v>1859541.6370973894</v>
      </c>
      <c r="N20" s="54">
        <f t="shared" si="2"/>
        <v>0</v>
      </c>
      <c r="O20" s="54">
        <f t="shared" si="3"/>
        <v>0</v>
      </c>
      <c r="P20" s="1"/>
    </row>
    <row r="21" spans="2:16" ht="12.5">
      <c r="B21" s="7" t="str">
        <f t="shared" si="6"/>
        <v/>
      </c>
      <c r="C21" s="50">
        <f>IF(D12="","-",+C20+1)</f>
        <v>2013</v>
      </c>
      <c r="D21" s="137">
        <v>10649666.546260165</v>
      </c>
      <c r="E21" s="376">
        <v>275721.73666666669</v>
      </c>
      <c r="F21" s="137">
        <v>10373944.809593499</v>
      </c>
      <c r="G21" s="375">
        <v>1727940.0001770738</v>
      </c>
      <c r="H21" s="374">
        <v>1727940.0001770738</v>
      </c>
      <c r="I21" s="52">
        <v>0</v>
      </c>
      <c r="J21" s="52"/>
      <c r="K21" s="113">
        <f t="shared" si="4"/>
        <v>1727940.0001770738</v>
      </c>
      <c r="L21" s="54">
        <f t="shared" ref="L21:L26" si="7">IF(K21&lt;&gt;0,+G21-K21,0)</f>
        <v>0</v>
      </c>
      <c r="M21" s="113">
        <f t="shared" si="5"/>
        <v>1727940.0001770738</v>
      </c>
      <c r="N21" s="54">
        <f t="shared" ref="N21:N26" si="8">IF(M21&lt;&gt;0,+H21-M21,0)</f>
        <v>0</v>
      </c>
      <c r="O21" s="54">
        <f t="shared" ref="O21:O26" si="9">+N21-L21</f>
        <v>0</v>
      </c>
      <c r="P21" s="1"/>
    </row>
    <row r="22" spans="2:16" ht="12.5">
      <c r="B22" s="7" t="str">
        <f t="shared" si="6"/>
        <v/>
      </c>
      <c r="C22" s="50">
        <f>IF(D11="","-",+C21+1)</f>
        <v>2014</v>
      </c>
      <c r="D22" s="137">
        <v>10373944.809593499</v>
      </c>
      <c r="E22" s="376">
        <v>275721.73666666669</v>
      </c>
      <c r="F22" s="137">
        <v>10098223.072926832</v>
      </c>
      <c r="G22" s="375">
        <v>1638078.1438570484</v>
      </c>
      <c r="H22" s="374">
        <v>1638078.1438570484</v>
      </c>
      <c r="I22" s="52">
        <v>0</v>
      </c>
      <c r="J22" s="52"/>
      <c r="K22" s="113">
        <f t="shared" si="4"/>
        <v>1638078.1438570484</v>
      </c>
      <c r="L22" s="54">
        <f t="shared" si="7"/>
        <v>0</v>
      </c>
      <c r="M22" s="113">
        <f t="shared" si="5"/>
        <v>1638078.1438570484</v>
      </c>
      <c r="N22" s="54">
        <f t="shared" si="8"/>
        <v>0</v>
      </c>
      <c r="O22" s="54">
        <f t="shared" si="9"/>
        <v>0</v>
      </c>
      <c r="P22" s="1"/>
    </row>
    <row r="23" spans="2:16" ht="12.5">
      <c r="B23" s="7" t="str">
        <f t="shared" si="6"/>
        <v/>
      </c>
      <c r="C23" s="50">
        <f>IF(D11="","-",+C22+1)</f>
        <v>2015</v>
      </c>
      <c r="D23" s="137">
        <v>10098223.072926832</v>
      </c>
      <c r="E23" s="376">
        <v>275721.73666666669</v>
      </c>
      <c r="F23" s="137">
        <v>9822501.336260166</v>
      </c>
      <c r="G23" s="375">
        <v>1569392.3202365767</v>
      </c>
      <c r="H23" s="374">
        <v>1569392.3202365767</v>
      </c>
      <c r="I23" s="52">
        <v>0</v>
      </c>
      <c r="J23" s="52"/>
      <c r="K23" s="113">
        <f t="shared" si="4"/>
        <v>1569392.3202365767</v>
      </c>
      <c r="L23" s="54">
        <f t="shared" si="7"/>
        <v>0</v>
      </c>
      <c r="M23" s="113">
        <f t="shared" si="5"/>
        <v>1569392.3202365767</v>
      </c>
      <c r="N23" s="54">
        <f t="shared" si="8"/>
        <v>0</v>
      </c>
      <c r="O23" s="54">
        <f t="shared" si="9"/>
        <v>0</v>
      </c>
      <c r="P23" s="1"/>
    </row>
    <row r="24" spans="2:16" ht="12.5">
      <c r="B24" s="7" t="str">
        <f t="shared" si="6"/>
        <v>IU</v>
      </c>
      <c r="C24" s="50">
        <f>IF(D11="","-",+C23+1)</f>
        <v>2016</v>
      </c>
      <c r="D24" s="137">
        <v>9822499.3962601628</v>
      </c>
      <c r="E24" s="376">
        <v>275721.69047619047</v>
      </c>
      <c r="F24" s="137">
        <v>9546777.7057839725</v>
      </c>
      <c r="G24" s="375">
        <v>1517566.2959557369</v>
      </c>
      <c r="H24" s="374">
        <v>1517566.2959557369</v>
      </c>
      <c r="I24" s="52">
        <f t="shared" si="0"/>
        <v>0</v>
      </c>
      <c r="J24" s="52"/>
      <c r="K24" s="113">
        <f t="shared" ref="K24:K29" si="10">G24</f>
        <v>1517566.2959557369</v>
      </c>
      <c r="L24" s="54">
        <f t="shared" si="7"/>
        <v>0</v>
      </c>
      <c r="M24" s="113">
        <f t="shared" ref="M24:M29" si="11">H24</f>
        <v>1517566.2959557369</v>
      </c>
      <c r="N24" s="54">
        <f t="shared" si="8"/>
        <v>0</v>
      </c>
      <c r="O24" s="54">
        <f t="shared" si="9"/>
        <v>0</v>
      </c>
      <c r="P24" s="1"/>
    </row>
    <row r="25" spans="2:16" ht="12.5">
      <c r="B25" s="7" t="str">
        <f t="shared" si="6"/>
        <v/>
      </c>
      <c r="C25" s="50">
        <f>IF(D11="","-",+C24+1)</f>
        <v>2017</v>
      </c>
      <c r="D25" s="137">
        <v>9546777.7057839725</v>
      </c>
      <c r="E25" s="376">
        <v>269309.5581395349</v>
      </c>
      <c r="F25" s="137">
        <v>9277468.1476444378</v>
      </c>
      <c r="G25" s="375">
        <v>1435401.3142393038</v>
      </c>
      <c r="H25" s="374">
        <v>1435401.3142393038</v>
      </c>
      <c r="I25" s="52">
        <f t="shared" si="0"/>
        <v>0</v>
      </c>
      <c r="J25" s="52"/>
      <c r="K25" s="113">
        <f t="shared" si="10"/>
        <v>1435401.3142393038</v>
      </c>
      <c r="L25" s="54">
        <f t="shared" si="7"/>
        <v>0</v>
      </c>
      <c r="M25" s="113">
        <f t="shared" si="11"/>
        <v>1435401.3142393038</v>
      </c>
      <c r="N25" s="54">
        <f t="shared" si="8"/>
        <v>0</v>
      </c>
      <c r="O25" s="54">
        <f t="shared" si="9"/>
        <v>0</v>
      </c>
      <c r="P25" s="1"/>
    </row>
    <row r="26" spans="2:16" ht="12.5">
      <c r="B26" s="7" t="str">
        <f t="shared" si="6"/>
        <v/>
      </c>
      <c r="C26" s="50">
        <f>IF(D11="","-",+C25+1)</f>
        <v>2018</v>
      </c>
      <c r="D26" s="137">
        <v>9277468.1476444378</v>
      </c>
      <c r="E26" s="376">
        <v>282446.60975609755</v>
      </c>
      <c r="F26" s="137">
        <v>8995021.5378883407</v>
      </c>
      <c r="G26" s="375">
        <v>1443609.4156354484</v>
      </c>
      <c r="H26" s="374">
        <v>1443609.4156354484</v>
      </c>
      <c r="I26" s="52">
        <f t="shared" si="0"/>
        <v>0</v>
      </c>
      <c r="J26" s="52"/>
      <c r="K26" s="113">
        <f t="shared" si="10"/>
        <v>1443609.4156354484</v>
      </c>
      <c r="L26" s="54">
        <f t="shared" si="7"/>
        <v>0</v>
      </c>
      <c r="M26" s="113">
        <f t="shared" si="11"/>
        <v>1443609.4156354484</v>
      </c>
      <c r="N26" s="54">
        <f t="shared" si="8"/>
        <v>0</v>
      </c>
      <c r="O26" s="54">
        <f t="shared" si="9"/>
        <v>0</v>
      </c>
      <c r="P26" s="1"/>
    </row>
    <row r="27" spans="2:16" ht="12.5">
      <c r="B27" s="7" t="str">
        <f t="shared" si="6"/>
        <v/>
      </c>
      <c r="C27" s="50">
        <f>IF(D11="","-",+C26+1)</f>
        <v>2019</v>
      </c>
      <c r="D27" s="137">
        <v>8995021.5378883407</v>
      </c>
      <c r="E27" s="376">
        <v>282446.60975609755</v>
      </c>
      <c r="F27" s="137">
        <v>8712574.9281322435</v>
      </c>
      <c r="G27" s="375">
        <v>1407712.1182731558</v>
      </c>
      <c r="H27" s="374">
        <v>1407712.1182731558</v>
      </c>
      <c r="I27" s="52">
        <f t="shared" si="0"/>
        <v>0</v>
      </c>
      <c r="J27" s="52"/>
      <c r="K27" s="113">
        <f t="shared" si="10"/>
        <v>1407712.1182731558</v>
      </c>
      <c r="L27" s="54">
        <f t="shared" ref="L27" si="12">IF(K27&lt;&gt;0,+G27-K27,0)</f>
        <v>0</v>
      </c>
      <c r="M27" s="113">
        <f t="shared" si="11"/>
        <v>1407712.1182731558</v>
      </c>
      <c r="N27" s="54">
        <f t="shared" si="2"/>
        <v>0</v>
      </c>
      <c r="O27" s="54">
        <f t="shared" si="3"/>
        <v>0</v>
      </c>
      <c r="P27" s="1"/>
    </row>
    <row r="28" spans="2:16" ht="12.5">
      <c r="B28" s="7" t="str">
        <f t="shared" si="6"/>
        <v/>
      </c>
      <c r="C28" s="50">
        <f>IF(D11="","-",+C27+1)</f>
        <v>2020</v>
      </c>
      <c r="D28" s="137">
        <v>8712574.9281322435</v>
      </c>
      <c r="E28" s="376">
        <v>282446.60975609755</v>
      </c>
      <c r="F28" s="137">
        <v>8430128.3183761463</v>
      </c>
      <c r="G28" s="375">
        <v>1159599.7805450819</v>
      </c>
      <c r="H28" s="374">
        <v>1159599.7805450819</v>
      </c>
      <c r="I28" s="52">
        <f t="shared" si="0"/>
        <v>0</v>
      </c>
      <c r="J28" s="52"/>
      <c r="K28" s="113">
        <f t="shared" si="10"/>
        <v>1159599.7805450819</v>
      </c>
      <c r="L28" s="54">
        <f t="shared" ref="L28" si="13">IF(K28&lt;&gt;0,+G28-K28,0)</f>
        <v>0</v>
      </c>
      <c r="M28" s="113">
        <f t="shared" si="11"/>
        <v>1159599.7805450819</v>
      </c>
      <c r="N28" s="54">
        <f t="shared" si="2"/>
        <v>0</v>
      </c>
      <c r="O28" s="54">
        <f t="shared" si="3"/>
        <v>0</v>
      </c>
      <c r="P28" s="1"/>
    </row>
    <row r="29" spans="2:16" ht="12.5">
      <c r="B29" s="7" t="str">
        <f t="shared" si="6"/>
        <v>IU</v>
      </c>
      <c r="C29" s="50">
        <f>IF(D11="","-",+C28+1)</f>
        <v>2021</v>
      </c>
      <c r="D29" s="137">
        <v>8443265.3699927069</v>
      </c>
      <c r="E29" s="376">
        <v>275721.69047619047</v>
      </c>
      <c r="F29" s="137">
        <v>8167543.6795165166</v>
      </c>
      <c r="G29" s="375">
        <v>1156132.318517738</v>
      </c>
      <c r="H29" s="374">
        <v>1156132.318517738</v>
      </c>
      <c r="I29" s="52">
        <f t="shared" si="0"/>
        <v>0</v>
      </c>
      <c r="J29" s="52"/>
      <c r="K29" s="113">
        <f t="shared" si="10"/>
        <v>1156132.318517738</v>
      </c>
      <c r="L29" s="54">
        <f t="shared" ref="L29" si="14">IF(K29&lt;&gt;0,+G29-K29,0)</f>
        <v>0</v>
      </c>
      <c r="M29" s="113">
        <f t="shared" si="11"/>
        <v>1156132.318517738</v>
      </c>
      <c r="N29" s="54">
        <f t="shared" si="2"/>
        <v>0</v>
      </c>
      <c r="O29" s="54">
        <f t="shared" si="3"/>
        <v>0</v>
      </c>
      <c r="P29" s="1"/>
    </row>
    <row r="30" spans="2:16" ht="12.5">
      <c r="B30" s="7" t="str">
        <f t="shared" si="6"/>
        <v>IU</v>
      </c>
      <c r="C30" s="50">
        <f>IF(D11="","-",+C29+1)</f>
        <v>2022</v>
      </c>
      <c r="D30" s="137">
        <v>8154406.6278999541</v>
      </c>
      <c r="E30" s="376">
        <v>275721.69047619047</v>
      </c>
      <c r="F30" s="137">
        <v>7878684.9374237638</v>
      </c>
      <c r="G30" s="375">
        <v>1177134.9411293902</v>
      </c>
      <c r="H30" s="374">
        <v>1177134.9411293902</v>
      </c>
      <c r="I30" s="52">
        <f t="shared" si="0"/>
        <v>0</v>
      </c>
      <c r="J30" s="52"/>
      <c r="K30" s="113">
        <f t="shared" ref="K30" si="15">G30</f>
        <v>1177134.9411293902</v>
      </c>
      <c r="L30" s="54">
        <f t="shared" ref="L30" si="16">IF(K30&lt;&gt;0,+G30-K30,0)</f>
        <v>0</v>
      </c>
      <c r="M30" s="113">
        <f t="shared" ref="M30" si="17">H30</f>
        <v>1177134.9411293902</v>
      </c>
      <c r="N30" s="54">
        <f t="shared" si="2"/>
        <v>0</v>
      </c>
      <c r="O30" s="54">
        <f t="shared" si="3"/>
        <v>0</v>
      </c>
      <c r="P30" s="1"/>
    </row>
    <row r="31" spans="2:16" ht="12.5">
      <c r="B31" s="7" t="str">
        <f t="shared" si="6"/>
        <v/>
      </c>
      <c r="C31" s="50">
        <f>IF(D11="","-",+C30+1)</f>
        <v>2023</v>
      </c>
      <c r="D31" s="137">
        <v>7878684.9374237638</v>
      </c>
      <c r="E31" s="376">
        <v>275721.69047619047</v>
      </c>
      <c r="F31" s="137">
        <v>7602963.2469475735</v>
      </c>
      <c r="G31" s="375">
        <v>1253595.1343573183</v>
      </c>
      <c r="H31" s="374">
        <v>1253595.1343573183</v>
      </c>
      <c r="I31" s="52">
        <f t="shared" si="0"/>
        <v>0</v>
      </c>
      <c r="J31" s="52"/>
      <c r="K31" s="113">
        <f t="shared" ref="K31" si="18">G31</f>
        <v>1253595.1343573183</v>
      </c>
      <c r="L31" s="54">
        <f t="shared" ref="L31" si="19">IF(K31&lt;&gt;0,+G31-K31,0)</f>
        <v>0</v>
      </c>
      <c r="M31" s="113">
        <f t="shared" ref="M31" si="20">H31</f>
        <v>1253595.1343573183</v>
      </c>
      <c r="N31" s="54">
        <f t="shared" ref="N31" si="21">IF(M31&lt;&gt;0,+H31-M31,0)</f>
        <v>0</v>
      </c>
      <c r="O31" s="54">
        <f t="shared" ref="O31" si="22">+N31-L31</f>
        <v>0</v>
      </c>
      <c r="P31" s="1"/>
    </row>
    <row r="32" spans="2:16" ht="12.5">
      <c r="B32" s="7" t="str">
        <f t="shared" si="6"/>
        <v/>
      </c>
      <c r="C32" s="460">
        <f>IF(D11="","-",+C31+1)</f>
        <v>2024</v>
      </c>
      <c r="D32" s="137">
        <v>7602963.2469475735</v>
      </c>
      <c r="E32" s="376">
        <v>263188.88636363635</v>
      </c>
      <c r="F32" s="137">
        <v>7339774.3605839368</v>
      </c>
      <c r="G32" s="375">
        <v>1156220.1690071991</v>
      </c>
      <c r="H32" s="374">
        <v>1156220.1690071991</v>
      </c>
      <c r="I32" s="52">
        <f t="shared" si="0"/>
        <v>0</v>
      </c>
      <c r="J32" s="52"/>
      <c r="K32" s="113">
        <f t="shared" ref="K32" si="23">G32</f>
        <v>1156220.1690071991</v>
      </c>
      <c r="L32" s="54">
        <f t="shared" ref="L32" si="24">IF(K32&lt;&gt;0,+G32-K32,0)</f>
        <v>0</v>
      </c>
      <c r="M32" s="113">
        <f t="shared" ref="M32" si="25">H32</f>
        <v>1156220.1690071991</v>
      </c>
      <c r="N32" s="54">
        <f t="shared" ref="N32" si="26">IF(M32&lt;&gt;0,+H32-M32,0)</f>
        <v>0</v>
      </c>
      <c r="O32" s="54">
        <f t="shared" ref="O32" si="27">+N32-L32</f>
        <v>0</v>
      </c>
      <c r="P32" s="1"/>
    </row>
    <row r="33" spans="2:16" ht="13">
      <c r="B33" s="7" t="str">
        <f t="shared" si="6"/>
        <v/>
      </c>
      <c r="C33" s="459">
        <f>IF(D11="","-",+C32+1)</f>
        <v>2025</v>
      </c>
      <c r="D33" s="137">
        <v>7339774.3605839368</v>
      </c>
      <c r="E33" s="376">
        <v>269309.5581395349</v>
      </c>
      <c r="F33" s="137">
        <v>7070464.8024444021</v>
      </c>
      <c r="G33" s="375">
        <v>1131951.0149969344</v>
      </c>
      <c r="H33" s="374">
        <v>1131951.0149969344</v>
      </c>
      <c r="I33" s="52">
        <f t="shared" si="0"/>
        <v>0</v>
      </c>
      <c r="J33" s="52"/>
      <c r="K33" s="113">
        <f t="shared" ref="K33" si="28">G33</f>
        <v>1131951.0149969344</v>
      </c>
      <c r="L33" s="54">
        <f t="shared" ref="L33" si="29">IF(K33&lt;&gt;0,+G33-K33,0)</f>
        <v>0</v>
      </c>
      <c r="M33" s="113">
        <f t="shared" ref="M33" si="30">H33</f>
        <v>1131951.0149969344</v>
      </c>
      <c r="N33" s="54">
        <f t="shared" ref="N33" si="31">IF(M33&lt;&gt;0,+H33-M33,0)</f>
        <v>0</v>
      </c>
      <c r="O33" s="54">
        <f t="shared" ref="O33" si="32">+N33-L33</f>
        <v>0</v>
      </c>
      <c r="P33" s="1"/>
    </row>
    <row r="34" spans="2:16" ht="12.5">
      <c r="B34" s="7" t="str">
        <f t="shared" si="6"/>
        <v/>
      </c>
      <c r="C34" s="50">
        <f>IF(D11="","-",+C33+1)</f>
        <v>2026</v>
      </c>
      <c r="D34" s="55">
        <f>IF(F33+SUM(E$17:E33)=D$10,F33,D$10-SUM(E$17:E33))</f>
        <v>7070464.8024444021</v>
      </c>
      <c r="E34" s="377">
        <f>IF(+I14&lt;F33,I14,D34)</f>
        <v>282446.60975609755</v>
      </c>
      <c r="F34" s="55">
        <f t="shared" ref="F34:F48" si="33">+D34-E34</f>
        <v>6788018.1926883049</v>
      </c>
      <c r="G34" s="378">
        <f t="shared" ref="G34:G72" si="34">+I$12*((D34+F34)/2)+E34</f>
        <v>1112672.0284645555</v>
      </c>
      <c r="H34" s="363">
        <f t="shared" ref="H34:H72" si="35">+I$13*((D34+F34)/2)+E34</f>
        <v>1112672.0284645555</v>
      </c>
      <c r="I34" s="52">
        <f t="shared" si="0"/>
        <v>0</v>
      </c>
      <c r="J34" s="52"/>
      <c r="K34" s="129"/>
      <c r="L34" s="54">
        <f t="shared" si="1"/>
        <v>0</v>
      </c>
      <c r="M34" s="129"/>
      <c r="N34" s="54">
        <f t="shared" si="2"/>
        <v>0</v>
      </c>
      <c r="O34" s="54">
        <f t="shared" si="3"/>
        <v>0</v>
      </c>
      <c r="P34" s="1"/>
    </row>
    <row r="35" spans="2:16" ht="12.5">
      <c r="B35" s="7" t="str">
        <f t="shared" si="6"/>
        <v/>
      </c>
      <c r="C35" s="50">
        <f>IF(D11="","-",+C34+1)</f>
        <v>2027</v>
      </c>
      <c r="D35" s="55">
        <f>IF(F34+SUM(E$17:E34)=D$10,F34,D$10-SUM(E$17:E34))</f>
        <v>6788018.1926883049</v>
      </c>
      <c r="E35" s="377">
        <f>IF(+I14&lt;F34,I14,D35)</f>
        <v>282446.60975609755</v>
      </c>
      <c r="F35" s="55">
        <f t="shared" si="33"/>
        <v>6505571.5829322077</v>
      </c>
      <c r="G35" s="378">
        <f t="shared" si="34"/>
        <v>1078830.7552270882</v>
      </c>
      <c r="H35" s="363">
        <f t="shared" si="35"/>
        <v>1078830.7552270882</v>
      </c>
      <c r="I35" s="52">
        <f t="shared" si="0"/>
        <v>0</v>
      </c>
      <c r="J35" s="52"/>
      <c r="K35" s="129"/>
      <c r="L35" s="54">
        <f t="shared" si="1"/>
        <v>0</v>
      </c>
      <c r="M35" s="129"/>
      <c r="N35" s="54">
        <f t="shared" si="2"/>
        <v>0</v>
      </c>
      <c r="O35" s="54">
        <f t="shared" si="3"/>
        <v>0</v>
      </c>
      <c r="P35" s="1"/>
    </row>
    <row r="36" spans="2:16" ht="12.5">
      <c r="B36" s="7" t="str">
        <f t="shared" si="6"/>
        <v/>
      </c>
      <c r="C36" s="50">
        <f>IF(D11="","-",+C35+1)</f>
        <v>2028</v>
      </c>
      <c r="D36" s="55">
        <f>IF(F35+SUM(E$17:E35)=D$10,F35,D$10-SUM(E$17:E35))</f>
        <v>6505571.5829322077</v>
      </c>
      <c r="E36" s="377">
        <f>IF(+I14&lt;F35,I14,D36)</f>
        <v>282446.60975609755</v>
      </c>
      <c r="F36" s="55">
        <f t="shared" si="33"/>
        <v>6223124.9731761105</v>
      </c>
      <c r="G36" s="378">
        <f t="shared" si="34"/>
        <v>1044989.4819896208</v>
      </c>
      <c r="H36" s="363">
        <f t="shared" si="35"/>
        <v>1044989.4819896208</v>
      </c>
      <c r="I36" s="52">
        <f t="shared" si="0"/>
        <v>0</v>
      </c>
      <c r="J36" s="52"/>
      <c r="K36" s="129"/>
      <c r="L36" s="54">
        <f t="shared" si="1"/>
        <v>0</v>
      </c>
      <c r="M36" s="129"/>
      <c r="N36" s="54">
        <f t="shared" si="2"/>
        <v>0</v>
      </c>
      <c r="O36" s="54">
        <f t="shared" si="3"/>
        <v>0</v>
      </c>
      <c r="P36" s="1"/>
    </row>
    <row r="37" spans="2:16" ht="12.5">
      <c r="B37" s="7" t="str">
        <f t="shared" si="6"/>
        <v/>
      </c>
      <c r="C37" s="50">
        <f>IF(D11="","-",+C36+1)</f>
        <v>2029</v>
      </c>
      <c r="D37" s="55">
        <f>IF(F36+SUM(E$17:E36)=D$10,F36,D$10-SUM(E$17:E36))</f>
        <v>6223124.9731761105</v>
      </c>
      <c r="E37" s="377">
        <f>IF(+I14&lt;F36,I14,D37)</f>
        <v>282446.60975609755</v>
      </c>
      <c r="F37" s="55">
        <f t="shared" si="33"/>
        <v>5940678.3634200133</v>
      </c>
      <c r="G37" s="378">
        <f t="shared" si="34"/>
        <v>1011148.2087521536</v>
      </c>
      <c r="H37" s="363">
        <f t="shared" si="35"/>
        <v>1011148.2087521536</v>
      </c>
      <c r="I37" s="52">
        <f t="shared" si="0"/>
        <v>0</v>
      </c>
      <c r="J37" s="52"/>
      <c r="K37" s="129"/>
      <c r="L37" s="54">
        <f t="shared" si="1"/>
        <v>0</v>
      </c>
      <c r="M37" s="129"/>
      <c r="N37" s="54">
        <f t="shared" si="2"/>
        <v>0</v>
      </c>
      <c r="O37" s="54">
        <f t="shared" si="3"/>
        <v>0</v>
      </c>
      <c r="P37" s="1"/>
    </row>
    <row r="38" spans="2:16" ht="12.5">
      <c r="B38" s="7" t="str">
        <f t="shared" si="6"/>
        <v/>
      </c>
      <c r="C38" s="50">
        <f>IF(D11="","-",+C37+1)</f>
        <v>2030</v>
      </c>
      <c r="D38" s="55">
        <f>IF(F37+SUM(E$17:E37)=D$10,F37,D$10-SUM(E$17:E37))</f>
        <v>5940678.3634200133</v>
      </c>
      <c r="E38" s="377">
        <f>IF(+I14&lt;F37,I14,D38)</f>
        <v>282446.60975609755</v>
      </c>
      <c r="F38" s="55">
        <f t="shared" si="33"/>
        <v>5658231.7536639161</v>
      </c>
      <c r="G38" s="378">
        <f t="shared" si="34"/>
        <v>977306.93551468616</v>
      </c>
      <c r="H38" s="363">
        <f t="shared" si="35"/>
        <v>977306.93551468616</v>
      </c>
      <c r="I38" s="52">
        <f t="shared" si="0"/>
        <v>0</v>
      </c>
      <c r="J38" s="52"/>
      <c r="K38" s="129"/>
      <c r="L38" s="54">
        <f t="shared" si="1"/>
        <v>0</v>
      </c>
      <c r="M38" s="129"/>
      <c r="N38" s="54">
        <f t="shared" si="2"/>
        <v>0</v>
      </c>
      <c r="O38" s="54">
        <f t="shared" si="3"/>
        <v>0</v>
      </c>
      <c r="P38" s="1"/>
    </row>
    <row r="39" spans="2:16" ht="12.5">
      <c r="B39" s="7" t="str">
        <f t="shared" si="6"/>
        <v/>
      </c>
      <c r="C39" s="50">
        <f>IF(D11="","-",+C38+1)</f>
        <v>2031</v>
      </c>
      <c r="D39" s="55">
        <f>IF(F38+SUM(E$17:E38)=D$10,F38,D$10-SUM(E$17:E38))</f>
        <v>5658231.7536639161</v>
      </c>
      <c r="E39" s="377">
        <f>IF(+I14&lt;F38,I14,D39)</f>
        <v>282446.60975609755</v>
      </c>
      <c r="F39" s="55">
        <f t="shared" si="33"/>
        <v>5375785.1439078189</v>
      </c>
      <c r="G39" s="378">
        <f t="shared" si="34"/>
        <v>943465.66227721889</v>
      </c>
      <c r="H39" s="363">
        <f t="shared" si="35"/>
        <v>943465.66227721889</v>
      </c>
      <c r="I39" s="52">
        <f t="shared" si="0"/>
        <v>0</v>
      </c>
      <c r="J39" s="52"/>
      <c r="K39" s="129"/>
      <c r="L39" s="54">
        <f t="shared" si="1"/>
        <v>0</v>
      </c>
      <c r="M39" s="129"/>
      <c r="N39" s="54">
        <f t="shared" si="2"/>
        <v>0</v>
      </c>
      <c r="O39" s="54">
        <f t="shared" si="3"/>
        <v>0</v>
      </c>
      <c r="P39" s="1"/>
    </row>
    <row r="40" spans="2:16" ht="12.5">
      <c r="B40" s="7" t="str">
        <f t="shared" si="6"/>
        <v/>
      </c>
      <c r="C40" s="50">
        <f>IF(D11="","-",+C39+1)</f>
        <v>2032</v>
      </c>
      <c r="D40" s="55">
        <f>IF(F39+SUM(E$17:E39)=D$10,F39,D$10-SUM(E$17:E39))</f>
        <v>5375785.1439078189</v>
      </c>
      <c r="E40" s="377">
        <f>IF(+I14&lt;F39,I14,D40)</f>
        <v>282446.60975609755</v>
      </c>
      <c r="F40" s="55">
        <f t="shared" si="33"/>
        <v>5093338.5341517217</v>
      </c>
      <c r="G40" s="378">
        <f t="shared" si="34"/>
        <v>909624.38903975161</v>
      </c>
      <c r="H40" s="363">
        <f t="shared" si="35"/>
        <v>909624.38903975161</v>
      </c>
      <c r="I40" s="52">
        <f t="shared" si="0"/>
        <v>0</v>
      </c>
      <c r="J40" s="52"/>
      <c r="K40" s="129"/>
      <c r="L40" s="54">
        <f t="shared" si="1"/>
        <v>0</v>
      </c>
      <c r="M40" s="129"/>
      <c r="N40" s="54">
        <f t="shared" si="2"/>
        <v>0</v>
      </c>
      <c r="O40" s="54">
        <f t="shared" si="3"/>
        <v>0</v>
      </c>
      <c r="P40" s="1"/>
    </row>
    <row r="41" spans="2:16" ht="12.5">
      <c r="B41" s="7" t="str">
        <f t="shared" si="6"/>
        <v/>
      </c>
      <c r="C41" s="50">
        <f>IF(D11="","-",+C40+1)</f>
        <v>2033</v>
      </c>
      <c r="D41" s="55">
        <f>IF(F40+SUM(E$17:E40)=D$10,F40,D$10-SUM(E$17:E40))</f>
        <v>5093338.5341517217</v>
      </c>
      <c r="E41" s="377">
        <f>IF(+I14&lt;F40,I14,D41)</f>
        <v>282446.60975609755</v>
      </c>
      <c r="F41" s="55">
        <f t="shared" si="33"/>
        <v>4810891.9243956245</v>
      </c>
      <c r="G41" s="378">
        <f t="shared" si="34"/>
        <v>875783.11580228421</v>
      </c>
      <c r="H41" s="363">
        <f t="shared" si="35"/>
        <v>875783.11580228421</v>
      </c>
      <c r="I41" s="52">
        <f t="shared" si="0"/>
        <v>0</v>
      </c>
      <c r="J41" s="52"/>
      <c r="K41" s="129"/>
      <c r="L41" s="54">
        <f t="shared" si="1"/>
        <v>0</v>
      </c>
      <c r="M41" s="129"/>
      <c r="N41" s="54">
        <f t="shared" si="2"/>
        <v>0</v>
      </c>
      <c r="O41" s="54">
        <f t="shared" si="3"/>
        <v>0</v>
      </c>
      <c r="P41" s="1"/>
    </row>
    <row r="42" spans="2:16" ht="12.5">
      <c r="B42" s="7" t="str">
        <f t="shared" si="6"/>
        <v/>
      </c>
      <c r="C42" s="50">
        <f>IF(D11="","-",+C41+1)</f>
        <v>2034</v>
      </c>
      <c r="D42" s="55">
        <f>IF(F41+SUM(E$17:E41)=D$10,F41,D$10-SUM(E$17:E41))</f>
        <v>4810891.9243956245</v>
      </c>
      <c r="E42" s="377">
        <f>IF(+I14&lt;F41,I14,D42)</f>
        <v>282446.60975609755</v>
      </c>
      <c r="F42" s="55">
        <f t="shared" si="33"/>
        <v>4528445.3146395274</v>
      </c>
      <c r="G42" s="378">
        <f t="shared" si="34"/>
        <v>841941.84256481694</v>
      </c>
      <c r="H42" s="363">
        <f t="shared" si="35"/>
        <v>841941.84256481694</v>
      </c>
      <c r="I42" s="52">
        <f t="shared" si="0"/>
        <v>0</v>
      </c>
      <c r="J42" s="52"/>
      <c r="K42" s="129"/>
      <c r="L42" s="54">
        <f t="shared" si="1"/>
        <v>0</v>
      </c>
      <c r="M42" s="129"/>
      <c r="N42" s="54">
        <f t="shared" si="2"/>
        <v>0</v>
      </c>
      <c r="O42" s="54">
        <f t="shared" si="3"/>
        <v>0</v>
      </c>
      <c r="P42" s="1"/>
    </row>
    <row r="43" spans="2:16" ht="12.5">
      <c r="B43" s="7" t="str">
        <f t="shared" si="6"/>
        <v/>
      </c>
      <c r="C43" s="50">
        <f>IF(D11="","-",+C42+1)</f>
        <v>2035</v>
      </c>
      <c r="D43" s="55">
        <f>IF(F42+SUM(E$17:E42)=D$10,F42,D$10-SUM(E$17:E42))</f>
        <v>4528445.3146395274</v>
      </c>
      <c r="E43" s="377">
        <f>IF(+I14&lt;F42,I14,D43)</f>
        <v>282446.60975609755</v>
      </c>
      <c r="F43" s="55">
        <f t="shared" si="33"/>
        <v>4245998.7048834302</v>
      </c>
      <c r="G43" s="378">
        <f t="shared" si="34"/>
        <v>808100.56932734966</v>
      </c>
      <c r="H43" s="363">
        <f t="shared" si="35"/>
        <v>808100.56932734966</v>
      </c>
      <c r="I43" s="52">
        <f t="shared" si="0"/>
        <v>0</v>
      </c>
      <c r="J43" s="52"/>
      <c r="K43" s="129"/>
      <c r="L43" s="54">
        <f t="shared" si="1"/>
        <v>0</v>
      </c>
      <c r="M43" s="129"/>
      <c r="N43" s="54">
        <f t="shared" si="2"/>
        <v>0</v>
      </c>
      <c r="O43" s="54">
        <f t="shared" si="3"/>
        <v>0</v>
      </c>
      <c r="P43" s="1"/>
    </row>
    <row r="44" spans="2:16" ht="12.5">
      <c r="B44" s="7" t="str">
        <f t="shared" si="6"/>
        <v/>
      </c>
      <c r="C44" s="50">
        <f>IF(D11="","-",+C43+1)</f>
        <v>2036</v>
      </c>
      <c r="D44" s="55">
        <f>IF(F43+SUM(E$17:E43)=D$10,F43,D$10-SUM(E$17:E43))</f>
        <v>4245998.7048834302</v>
      </c>
      <c r="E44" s="377">
        <f>IF(+I14&lt;F43,I14,D44)</f>
        <v>282446.60975609755</v>
      </c>
      <c r="F44" s="55">
        <f t="shared" si="33"/>
        <v>3963552.0951273325</v>
      </c>
      <c r="G44" s="378">
        <f t="shared" si="34"/>
        <v>774259.29608988226</v>
      </c>
      <c r="H44" s="363">
        <f t="shared" si="35"/>
        <v>774259.29608988226</v>
      </c>
      <c r="I44" s="52">
        <f t="shared" si="0"/>
        <v>0</v>
      </c>
      <c r="J44" s="52"/>
      <c r="K44" s="129"/>
      <c r="L44" s="54">
        <f t="shared" si="1"/>
        <v>0</v>
      </c>
      <c r="M44" s="129"/>
      <c r="N44" s="54">
        <f t="shared" si="2"/>
        <v>0</v>
      </c>
      <c r="O44" s="54">
        <f t="shared" si="3"/>
        <v>0</v>
      </c>
      <c r="P44" s="1"/>
    </row>
    <row r="45" spans="2:16" ht="12.5">
      <c r="B45" s="7" t="str">
        <f t="shared" si="6"/>
        <v/>
      </c>
      <c r="C45" s="50">
        <f>IF(D11="","-",+C44+1)</f>
        <v>2037</v>
      </c>
      <c r="D45" s="55">
        <f>IF(F44+SUM(E$17:E44)=D$10,F44,D$10-SUM(E$17:E44))</f>
        <v>3963552.0951273325</v>
      </c>
      <c r="E45" s="377">
        <f>IF(+I14&lt;F44,I14,D45)</f>
        <v>282446.60975609755</v>
      </c>
      <c r="F45" s="55">
        <f t="shared" si="33"/>
        <v>3681105.4853712348</v>
      </c>
      <c r="G45" s="378">
        <f t="shared" si="34"/>
        <v>740418.02285241487</v>
      </c>
      <c r="H45" s="363">
        <f t="shared" si="35"/>
        <v>740418.02285241487</v>
      </c>
      <c r="I45" s="52">
        <f t="shared" si="0"/>
        <v>0</v>
      </c>
      <c r="J45" s="52"/>
      <c r="K45" s="129"/>
      <c r="L45" s="54">
        <f t="shared" si="1"/>
        <v>0</v>
      </c>
      <c r="M45" s="129"/>
      <c r="N45" s="54">
        <f t="shared" si="2"/>
        <v>0</v>
      </c>
      <c r="O45" s="54">
        <f t="shared" si="3"/>
        <v>0</v>
      </c>
      <c r="P45" s="1"/>
    </row>
    <row r="46" spans="2:16" ht="12.5">
      <c r="B46" s="7" t="str">
        <f t="shared" si="6"/>
        <v/>
      </c>
      <c r="C46" s="50">
        <f>IF(D11="","-",+C45+1)</f>
        <v>2038</v>
      </c>
      <c r="D46" s="55">
        <f>IF(F45+SUM(E$17:E45)=D$10,F45,D$10-SUM(E$17:E45))</f>
        <v>3681105.4853712348</v>
      </c>
      <c r="E46" s="377">
        <f>IF(+I14&lt;F45,I14,D46)</f>
        <v>282446.60975609755</v>
      </c>
      <c r="F46" s="55">
        <f t="shared" si="33"/>
        <v>3398658.8756151372</v>
      </c>
      <c r="G46" s="378">
        <f t="shared" si="34"/>
        <v>706576.74961494748</v>
      </c>
      <c r="H46" s="363">
        <f t="shared" si="35"/>
        <v>706576.74961494748</v>
      </c>
      <c r="I46" s="52">
        <f t="shared" si="0"/>
        <v>0</v>
      </c>
      <c r="J46" s="52"/>
      <c r="K46" s="129"/>
      <c r="L46" s="54">
        <f t="shared" si="1"/>
        <v>0</v>
      </c>
      <c r="M46" s="129"/>
      <c r="N46" s="54">
        <f t="shared" si="2"/>
        <v>0</v>
      </c>
      <c r="O46" s="54">
        <f t="shared" si="3"/>
        <v>0</v>
      </c>
      <c r="P46" s="1"/>
    </row>
    <row r="47" spans="2:16" ht="12.5">
      <c r="B47" s="7" t="str">
        <f t="shared" si="6"/>
        <v/>
      </c>
      <c r="C47" s="50">
        <f>IF(D11="","-",+C46+1)</f>
        <v>2039</v>
      </c>
      <c r="D47" s="55">
        <f>IF(F46+SUM(E$17:E46)=D$10,F46,D$10-SUM(E$17:E46))</f>
        <v>3398658.8756151372</v>
      </c>
      <c r="E47" s="377">
        <f>IF(+I14&lt;F46,I14,D47)</f>
        <v>282446.60975609755</v>
      </c>
      <c r="F47" s="55">
        <f t="shared" si="33"/>
        <v>3116212.2658590395</v>
      </c>
      <c r="G47" s="378">
        <f t="shared" si="34"/>
        <v>672735.47637748008</v>
      </c>
      <c r="H47" s="363">
        <f t="shared" si="35"/>
        <v>672735.47637748008</v>
      </c>
      <c r="I47" s="52">
        <f t="shared" si="0"/>
        <v>0</v>
      </c>
      <c r="J47" s="52"/>
      <c r="K47" s="129"/>
      <c r="L47" s="54">
        <f t="shared" si="1"/>
        <v>0</v>
      </c>
      <c r="M47" s="129"/>
      <c r="N47" s="54">
        <f t="shared" si="2"/>
        <v>0</v>
      </c>
      <c r="O47" s="54">
        <f t="shared" si="3"/>
        <v>0</v>
      </c>
      <c r="P47" s="1"/>
    </row>
    <row r="48" spans="2:16" ht="12.5">
      <c r="B48" s="7" t="str">
        <f t="shared" si="6"/>
        <v/>
      </c>
      <c r="C48" s="50">
        <f>IF(D11="","-",+C47+1)</f>
        <v>2040</v>
      </c>
      <c r="D48" s="55">
        <f>IF(F47+SUM(E$17:E47)=D$10,F47,D$10-SUM(E$17:E47))</f>
        <v>3116212.2658590395</v>
      </c>
      <c r="E48" s="377">
        <f>IF(+I14&lt;F47,I14,D48)</f>
        <v>282446.60975609755</v>
      </c>
      <c r="F48" s="55">
        <f t="shared" si="33"/>
        <v>2833765.6561029418</v>
      </c>
      <c r="G48" s="378">
        <f t="shared" si="34"/>
        <v>638894.2031400128</v>
      </c>
      <c r="H48" s="363">
        <f t="shared" si="35"/>
        <v>638894.2031400128</v>
      </c>
      <c r="I48" s="52">
        <f t="shared" si="0"/>
        <v>0</v>
      </c>
      <c r="J48" s="52"/>
      <c r="K48" s="129"/>
      <c r="L48" s="54">
        <f t="shared" si="1"/>
        <v>0</v>
      </c>
      <c r="M48" s="129"/>
      <c r="N48" s="54">
        <f t="shared" si="2"/>
        <v>0</v>
      </c>
      <c r="O48" s="54">
        <f t="shared" si="3"/>
        <v>0</v>
      </c>
      <c r="P48" s="1"/>
    </row>
    <row r="49" spans="2:17" ht="12.5">
      <c r="B49" s="7" t="str">
        <f t="shared" si="6"/>
        <v/>
      </c>
      <c r="C49" s="50">
        <f>IF(D11="","-",+C48+1)</f>
        <v>2041</v>
      </c>
      <c r="D49" s="55">
        <f>IF(F48+SUM(E$17:E48)=D$10,F48,D$10-SUM(E$17:E48))</f>
        <v>2833765.6561029418</v>
      </c>
      <c r="E49" s="377">
        <f>IF(+I14&lt;F48,I14,D49)</f>
        <v>282446.60975609755</v>
      </c>
      <c r="F49" s="55">
        <f t="shared" ref="F49:F72" si="36">+D49-E49</f>
        <v>2551319.0463468442</v>
      </c>
      <c r="G49" s="378">
        <f t="shared" si="34"/>
        <v>605052.92990254541</v>
      </c>
      <c r="H49" s="363">
        <f t="shared" si="35"/>
        <v>605052.92990254541</v>
      </c>
      <c r="I49" s="52">
        <f t="shared" ref="I49:I72" si="37">H49-G49</f>
        <v>0</v>
      </c>
      <c r="J49" s="52"/>
      <c r="K49" s="129"/>
      <c r="L49" s="54">
        <f t="shared" ref="L49:L72" si="38">IF(K49&lt;&gt;0,+G49-K49,0)</f>
        <v>0</v>
      </c>
      <c r="M49" s="129"/>
      <c r="N49" s="54">
        <f t="shared" ref="N49:N72" si="39">IF(M49&lt;&gt;0,+H49-M49,0)</f>
        <v>0</v>
      </c>
      <c r="O49" s="54">
        <f t="shared" ref="O49:O72" si="40">+N49-L49</f>
        <v>0</v>
      </c>
      <c r="P49" s="1"/>
    </row>
    <row r="50" spans="2:17" ht="12.5">
      <c r="B50" s="7" t="str">
        <f t="shared" si="6"/>
        <v/>
      </c>
      <c r="C50" s="50">
        <f>IF(D11="","-",+C49+1)</f>
        <v>2042</v>
      </c>
      <c r="D50" s="55">
        <f>IF(F49+SUM(E$17:E49)=D$10,F49,D$10-SUM(E$17:E49))</f>
        <v>2551319.0463468442</v>
      </c>
      <c r="E50" s="377">
        <f>IF(+I14&lt;F49,I14,D50)</f>
        <v>282446.60975609755</v>
      </c>
      <c r="F50" s="55">
        <f t="shared" si="36"/>
        <v>2268872.4365907465</v>
      </c>
      <c r="G50" s="378">
        <f t="shared" si="34"/>
        <v>571211.65666507802</v>
      </c>
      <c r="H50" s="363">
        <f t="shared" si="35"/>
        <v>571211.65666507802</v>
      </c>
      <c r="I50" s="52">
        <f t="shared" si="37"/>
        <v>0</v>
      </c>
      <c r="J50" s="52"/>
      <c r="K50" s="129"/>
      <c r="L50" s="54">
        <f t="shared" si="38"/>
        <v>0</v>
      </c>
      <c r="M50" s="129"/>
      <c r="N50" s="54">
        <f t="shared" si="39"/>
        <v>0</v>
      </c>
      <c r="O50" s="54">
        <f t="shared" si="40"/>
        <v>0</v>
      </c>
      <c r="P50" s="1"/>
    </row>
    <row r="51" spans="2:17" ht="12.5">
      <c r="B51" s="7" t="str">
        <f t="shared" si="6"/>
        <v/>
      </c>
      <c r="C51" s="50">
        <f>IF(D11="","-",+C50+1)</f>
        <v>2043</v>
      </c>
      <c r="D51" s="55">
        <f>IF(F50+SUM(E$17:E50)=D$10,F50,D$10-SUM(E$17:E50))</f>
        <v>2268872.4365907465</v>
      </c>
      <c r="E51" s="377">
        <f>IF(+I14&lt;F50,I14,D51)</f>
        <v>282446.60975609755</v>
      </c>
      <c r="F51" s="55">
        <f t="shared" si="36"/>
        <v>1986425.8268346488</v>
      </c>
      <c r="G51" s="378">
        <f t="shared" si="34"/>
        <v>537370.38342761062</v>
      </c>
      <c r="H51" s="363">
        <f t="shared" si="35"/>
        <v>537370.38342761062</v>
      </c>
      <c r="I51" s="52">
        <f t="shared" si="37"/>
        <v>0</v>
      </c>
      <c r="J51" s="52"/>
      <c r="K51" s="129"/>
      <c r="L51" s="54">
        <f t="shared" si="38"/>
        <v>0</v>
      </c>
      <c r="M51" s="129"/>
      <c r="N51" s="54">
        <f t="shared" si="39"/>
        <v>0</v>
      </c>
      <c r="O51" s="54">
        <f t="shared" si="40"/>
        <v>0</v>
      </c>
      <c r="P51" s="1"/>
    </row>
    <row r="52" spans="2:17" ht="12.5">
      <c r="B52" s="7" t="str">
        <f t="shared" si="6"/>
        <v/>
      </c>
      <c r="C52" s="50">
        <f>IF(D11="","-",+C51+1)</f>
        <v>2044</v>
      </c>
      <c r="D52" s="55">
        <f>IF(F51+SUM(E$17:E51)=D$10,F51,D$10-SUM(E$17:E51))</f>
        <v>1986425.8268346488</v>
      </c>
      <c r="E52" s="377">
        <f>IF(+I14&lt;F51,I14,D52)</f>
        <v>282446.60975609755</v>
      </c>
      <c r="F52" s="55">
        <f t="shared" si="36"/>
        <v>1703979.2170785512</v>
      </c>
      <c r="G52" s="378">
        <f t="shared" si="34"/>
        <v>503529.11019014323</v>
      </c>
      <c r="H52" s="363">
        <f t="shared" si="35"/>
        <v>503529.11019014323</v>
      </c>
      <c r="I52" s="52">
        <f t="shared" si="37"/>
        <v>0</v>
      </c>
      <c r="J52" s="52"/>
      <c r="K52" s="129"/>
      <c r="L52" s="54">
        <f t="shared" si="38"/>
        <v>0</v>
      </c>
      <c r="M52" s="129"/>
      <c r="N52" s="54">
        <f t="shared" si="39"/>
        <v>0</v>
      </c>
      <c r="O52" s="54">
        <f t="shared" si="40"/>
        <v>0</v>
      </c>
      <c r="P52" s="1"/>
    </row>
    <row r="53" spans="2:17" ht="12.5">
      <c r="B53" s="7" t="str">
        <f t="shared" si="6"/>
        <v/>
      </c>
      <c r="C53" s="50">
        <f>IF(D11="","-",+C52+1)</f>
        <v>2045</v>
      </c>
      <c r="D53" s="55">
        <f>IF(F52+SUM(E$17:E52)=D$10,F52,D$10-SUM(E$17:E52))</f>
        <v>1703979.2170785512</v>
      </c>
      <c r="E53" s="377">
        <f>IF(+I14&lt;F52,I14,D53)</f>
        <v>282446.60975609755</v>
      </c>
      <c r="F53" s="55">
        <f t="shared" si="36"/>
        <v>1421532.6073224535</v>
      </c>
      <c r="G53" s="378">
        <f t="shared" si="34"/>
        <v>469687.83695267583</v>
      </c>
      <c r="H53" s="363">
        <f t="shared" si="35"/>
        <v>469687.83695267583</v>
      </c>
      <c r="I53" s="52">
        <f t="shared" si="37"/>
        <v>0</v>
      </c>
      <c r="J53" s="52"/>
      <c r="K53" s="129"/>
      <c r="L53" s="54">
        <f t="shared" si="38"/>
        <v>0</v>
      </c>
      <c r="M53" s="129"/>
      <c r="N53" s="54">
        <f t="shared" si="39"/>
        <v>0</v>
      </c>
      <c r="O53" s="54">
        <f t="shared" si="40"/>
        <v>0</v>
      </c>
      <c r="P53" s="1"/>
    </row>
    <row r="54" spans="2:17" ht="12.5">
      <c r="B54" s="7" t="str">
        <f t="shared" si="6"/>
        <v/>
      </c>
      <c r="C54" s="50">
        <f>IF(D11="","-",+C53+1)</f>
        <v>2046</v>
      </c>
      <c r="D54" s="55">
        <f>IF(F53+SUM(E$17:E53)=D$10,F53,D$10-SUM(E$17:E53))</f>
        <v>1421532.6073224535</v>
      </c>
      <c r="E54" s="377">
        <f>IF(+I14&lt;F53,I14,D54)</f>
        <v>282446.60975609755</v>
      </c>
      <c r="F54" s="55">
        <f t="shared" si="36"/>
        <v>1139085.9975663559</v>
      </c>
      <c r="G54" s="378">
        <f t="shared" si="34"/>
        <v>435846.5637152085</v>
      </c>
      <c r="H54" s="363">
        <f t="shared" si="35"/>
        <v>435846.5637152085</v>
      </c>
      <c r="I54" s="52">
        <f t="shared" si="37"/>
        <v>0</v>
      </c>
      <c r="J54" s="52"/>
      <c r="K54" s="129"/>
      <c r="L54" s="54">
        <f t="shared" si="38"/>
        <v>0</v>
      </c>
      <c r="M54" s="129"/>
      <c r="N54" s="54">
        <f t="shared" si="39"/>
        <v>0</v>
      </c>
      <c r="O54" s="54">
        <f t="shared" si="40"/>
        <v>0</v>
      </c>
      <c r="P54" s="1"/>
    </row>
    <row r="55" spans="2:17" ht="12.5">
      <c r="B55" s="7" t="str">
        <f t="shared" si="6"/>
        <v/>
      </c>
      <c r="C55" s="50">
        <f>IF(D11="","-",+C54+1)</f>
        <v>2047</v>
      </c>
      <c r="D55" s="55">
        <f>IF(F54+SUM(E$17:E54)=D$10,F54,D$10-SUM(E$17:E54))</f>
        <v>1139085.9975663559</v>
      </c>
      <c r="E55" s="377">
        <f>IF(+I14&lt;F54,I14,D55)</f>
        <v>282446.60975609755</v>
      </c>
      <c r="F55" s="55">
        <f t="shared" si="36"/>
        <v>856639.38781025831</v>
      </c>
      <c r="G55" s="378">
        <f t="shared" si="34"/>
        <v>402005.2904777411</v>
      </c>
      <c r="H55" s="363">
        <f t="shared" si="35"/>
        <v>402005.2904777411</v>
      </c>
      <c r="I55" s="52">
        <f t="shared" si="37"/>
        <v>0</v>
      </c>
      <c r="J55" s="52"/>
      <c r="K55" s="129"/>
      <c r="L55" s="54">
        <f t="shared" si="38"/>
        <v>0</v>
      </c>
      <c r="M55" s="129"/>
      <c r="N55" s="54">
        <f t="shared" si="39"/>
        <v>0</v>
      </c>
      <c r="O55" s="54">
        <f t="shared" si="40"/>
        <v>0</v>
      </c>
      <c r="P55" s="1"/>
    </row>
    <row r="56" spans="2:17" ht="12.5">
      <c r="B56" s="7" t="str">
        <f t="shared" si="6"/>
        <v/>
      </c>
      <c r="C56" s="50">
        <f>IF(D11="","-",+C55+1)</f>
        <v>2048</v>
      </c>
      <c r="D56" s="55">
        <f>IF(F55+SUM(E$17:E55)=D$10,F55,D$10-SUM(E$17:E55))</f>
        <v>856639.38781025831</v>
      </c>
      <c r="E56" s="377">
        <f>IF(+I14&lt;F55,I14,D56)</f>
        <v>282446.60975609755</v>
      </c>
      <c r="F56" s="55">
        <f t="shared" si="36"/>
        <v>574192.77805416076</v>
      </c>
      <c r="G56" s="378">
        <f t="shared" si="34"/>
        <v>368164.01724027377</v>
      </c>
      <c r="H56" s="363">
        <f t="shared" si="35"/>
        <v>368164.01724027377</v>
      </c>
      <c r="I56" s="52">
        <f t="shared" si="37"/>
        <v>0</v>
      </c>
      <c r="J56" s="52"/>
      <c r="K56" s="129"/>
      <c r="L56" s="54">
        <f t="shared" si="38"/>
        <v>0</v>
      </c>
      <c r="M56" s="129"/>
      <c r="N56" s="54">
        <f t="shared" si="39"/>
        <v>0</v>
      </c>
      <c r="O56" s="54">
        <f t="shared" si="40"/>
        <v>0</v>
      </c>
      <c r="P56" s="1"/>
    </row>
    <row r="57" spans="2:17" ht="12.5">
      <c r="B57" s="7" t="str">
        <f t="shared" si="6"/>
        <v/>
      </c>
      <c r="C57" s="50">
        <f>IF(D11="","-",+C56+1)</f>
        <v>2049</v>
      </c>
      <c r="D57" s="55">
        <f>IF(F56+SUM(E$17:E56)=D$10,F56,D$10-SUM(E$17:E56))</f>
        <v>574192.77805416076</v>
      </c>
      <c r="E57" s="377">
        <f>IF(+I14&lt;F56,I14,D57)</f>
        <v>282446.60975609755</v>
      </c>
      <c r="F57" s="55">
        <f t="shared" si="36"/>
        <v>291746.16829806322</v>
      </c>
      <c r="G57" s="378">
        <f t="shared" si="34"/>
        <v>334322.74400280637</v>
      </c>
      <c r="H57" s="363">
        <f t="shared" si="35"/>
        <v>334322.74400280637</v>
      </c>
      <c r="I57" s="52">
        <f t="shared" si="37"/>
        <v>0</v>
      </c>
      <c r="J57" s="52"/>
      <c r="K57" s="129"/>
      <c r="L57" s="54">
        <f t="shared" si="38"/>
        <v>0</v>
      </c>
      <c r="M57" s="129"/>
      <c r="N57" s="54">
        <f t="shared" si="39"/>
        <v>0</v>
      </c>
      <c r="O57" s="54">
        <f t="shared" si="40"/>
        <v>0</v>
      </c>
      <c r="P57" s="1"/>
    </row>
    <row r="58" spans="2:17" ht="12.5">
      <c r="B58" s="7" t="str">
        <f t="shared" si="6"/>
        <v/>
      </c>
      <c r="C58" s="50">
        <f>IF(D11="","-",+C57+1)</f>
        <v>2050</v>
      </c>
      <c r="D58" s="55">
        <f>IF(F57+SUM(E$17:E57)=D$10,F57,D$10-SUM(E$17:E57))</f>
        <v>291746.16829806322</v>
      </c>
      <c r="E58" s="377">
        <f>IF(+I14&lt;F57,I14,D58)</f>
        <v>282446.60975609755</v>
      </c>
      <c r="F58" s="55">
        <f t="shared" si="36"/>
        <v>9299.5585419656709</v>
      </c>
      <c r="G58" s="378">
        <f t="shared" si="34"/>
        <v>300481.47076533904</v>
      </c>
      <c r="H58" s="363">
        <f t="shared" si="35"/>
        <v>300481.47076533904</v>
      </c>
      <c r="I58" s="52">
        <f t="shared" si="37"/>
        <v>0</v>
      </c>
      <c r="J58" s="52"/>
      <c r="K58" s="129"/>
      <c r="L58" s="54">
        <f t="shared" si="38"/>
        <v>0</v>
      </c>
      <c r="M58" s="129"/>
      <c r="N58" s="54">
        <f t="shared" si="39"/>
        <v>0</v>
      </c>
      <c r="O58" s="54">
        <f t="shared" si="40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6"/>
        <v/>
      </c>
      <c r="C59" s="50">
        <f>IF(D11="","-",+C58+1)</f>
        <v>2051</v>
      </c>
      <c r="D59" s="55">
        <f>IF(F58+SUM(E$17:E58)=D$10,F58,D$10-SUM(E$17:E58))</f>
        <v>9299.5585419656709</v>
      </c>
      <c r="E59" s="377">
        <f>IF(+I14&lt;F58,I14,D59)</f>
        <v>9299.5585419656709</v>
      </c>
      <c r="F59" s="55">
        <f t="shared" si="36"/>
        <v>0</v>
      </c>
      <c r="G59" s="378">
        <f t="shared" si="34"/>
        <v>9856.6707372195742</v>
      </c>
      <c r="H59" s="363">
        <f t="shared" si="35"/>
        <v>9856.6707372195742</v>
      </c>
      <c r="I59" s="52">
        <f t="shared" si="37"/>
        <v>0</v>
      </c>
      <c r="J59" s="52"/>
      <c r="K59" s="129"/>
      <c r="L59" s="54">
        <f t="shared" si="38"/>
        <v>0</v>
      </c>
      <c r="M59" s="129"/>
      <c r="N59" s="54">
        <f t="shared" si="39"/>
        <v>0</v>
      </c>
      <c r="O59" s="54">
        <f t="shared" si="40"/>
        <v>0</v>
      </c>
      <c r="P59" s="1"/>
    </row>
    <row r="60" spans="2:17" ht="12.5">
      <c r="B60" s="7" t="str">
        <f t="shared" si="6"/>
        <v/>
      </c>
      <c r="C60" s="50">
        <f>IF(D11="","-",+C59+1)</f>
        <v>2052</v>
      </c>
      <c r="D60" s="55">
        <f>IF(F59+SUM(E$17:E59)=D$10,F59,D$10-SUM(E$17:E59))</f>
        <v>0</v>
      </c>
      <c r="E60" s="377">
        <f>IF(+I14&lt;F59,I14,D60)</f>
        <v>0</v>
      </c>
      <c r="F60" s="55">
        <f t="shared" si="36"/>
        <v>0</v>
      </c>
      <c r="G60" s="378">
        <f t="shared" si="34"/>
        <v>0</v>
      </c>
      <c r="H60" s="363">
        <f t="shared" si="35"/>
        <v>0</v>
      </c>
      <c r="I60" s="52">
        <f t="shared" si="37"/>
        <v>0</v>
      </c>
      <c r="J60" s="52"/>
      <c r="K60" s="129"/>
      <c r="L60" s="54">
        <f t="shared" si="38"/>
        <v>0</v>
      </c>
      <c r="M60" s="129"/>
      <c r="N60" s="54">
        <f t="shared" si="39"/>
        <v>0</v>
      </c>
      <c r="O60" s="54">
        <f t="shared" si="40"/>
        <v>0</v>
      </c>
      <c r="P60" s="1"/>
    </row>
    <row r="61" spans="2:17" ht="12.5">
      <c r="B61" s="7" t="str">
        <f t="shared" si="6"/>
        <v/>
      </c>
      <c r="C61" s="50">
        <f>IF(D11="","-",+C60+1)</f>
        <v>2053</v>
      </c>
      <c r="D61" s="55">
        <f>IF(F60+SUM(E$17:E60)=D$10,F60,D$10-SUM(E$17:E60))</f>
        <v>0</v>
      </c>
      <c r="E61" s="377">
        <f>IF(+I14&lt;F60,I14,D61)</f>
        <v>0</v>
      </c>
      <c r="F61" s="55">
        <f t="shared" si="36"/>
        <v>0</v>
      </c>
      <c r="G61" s="378">
        <f t="shared" si="34"/>
        <v>0</v>
      </c>
      <c r="H61" s="363">
        <f t="shared" si="35"/>
        <v>0</v>
      </c>
      <c r="I61" s="52">
        <f t="shared" si="37"/>
        <v>0</v>
      </c>
      <c r="J61" s="52"/>
      <c r="K61" s="129"/>
      <c r="L61" s="54">
        <f t="shared" si="38"/>
        <v>0</v>
      </c>
      <c r="M61" s="129"/>
      <c r="N61" s="54">
        <f t="shared" si="39"/>
        <v>0</v>
      </c>
      <c r="O61" s="54">
        <f t="shared" si="40"/>
        <v>0</v>
      </c>
      <c r="P61" s="1"/>
    </row>
    <row r="62" spans="2:17" ht="12.5">
      <c r="B62" s="7" t="str">
        <f t="shared" si="6"/>
        <v/>
      </c>
      <c r="C62" s="50">
        <f>IF(D11="","-",+C61+1)</f>
        <v>2054</v>
      </c>
      <c r="D62" s="55">
        <f>IF(F61+SUM(E$17:E61)=D$10,F61,D$10-SUM(E$17:E61))</f>
        <v>0</v>
      </c>
      <c r="E62" s="377">
        <f>IF(+I14&lt;F61,I14,D62)</f>
        <v>0</v>
      </c>
      <c r="F62" s="55">
        <f t="shared" si="36"/>
        <v>0</v>
      </c>
      <c r="G62" s="378">
        <f t="shared" si="34"/>
        <v>0</v>
      </c>
      <c r="H62" s="363">
        <f t="shared" si="35"/>
        <v>0</v>
      </c>
      <c r="I62" s="52">
        <f t="shared" si="37"/>
        <v>0</v>
      </c>
      <c r="J62" s="52"/>
      <c r="K62" s="129"/>
      <c r="L62" s="54">
        <f t="shared" si="38"/>
        <v>0</v>
      </c>
      <c r="M62" s="129"/>
      <c r="N62" s="54">
        <f t="shared" si="39"/>
        <v>0</v>
      </c>
      <c r="O62" s="54">
        <f t="shared" si="40"/>
        <v>0</v>
      </c>
      <c r="P62" s="1"/>
    </row>
    <row r="63" spans="2:17" ht="12.5">
      <c r="B63" s="7" t="str">
        <f t="shared" si="6"/>
        <v/>
      </c>
      <c r="C63" s="50">
        <f>IF(D11="","-",+C62+1)</f>
        <v>2055</v>
      </c>
      <c r="D63" s="55">
        <f>IF(F62+SUM(E$17:E62)=D$10,F62,D$10-SUM(E$17:E62))</f>
        <v>0</v>
      </c>
      <c r="E63" s="377">
        <f>IF(+I14&lt;F62,I14,D63)</f>
        <v>0</v>
      </c>
      <c r="F63" s="55">
        <f t="shared" si="36"/>
        <v>0</v>
      </c>
      <c r="G63" s="378">
        <f t="shared" si="34"/>
        <v>0</v>
      </c>
      <c r="H63" s="363">
        <f t="shared" si="35"/>
        <v>0</v>
      </c>
      <c r="I63" s="52">
        <f t="shared" si="37"/>
        <v>0</v>
      </c>
      <c r="J63" s="52"/>
      <c r="K63" s="129"/>
      <c r="L63" s="54">
        <f t="shared" si="38"/>
        <v>0</v>
      </c>
      <c r="M63" s="129"/>
      <c r="N63" s="54">
        <f t="shared" si="39"/>
        <v>0</v>
      </c>
      <c r="O63" s="54">
        <f t="shared" si="40"/>
        <v>0</v>
      </c>
      <c r="P63" s="1"/>
    </row>
    <row r="64" spans="2:17" ht="12.5">
      <c r="B64" s="7" t="str">
        <f t="shared" si="6"/>
        <v/>
      </c>
      <c r="C64" s="50">
        <f>IF(D11="","-",+C63+1)</f>
        <v>2056</v>
      </c>
      <c r="D64" s="55">
        <f>IF(F63+SUM(E$17:E63)=D$10,F63,D$10-SUM(E$17:E63))</f>
        <v>0</v>
      </c>
      <c r="E64" s="377">
        <f>IF(+I14&lt;F63,I14,D64)</f>
        <v>0</v>
      </c>
      <c r="F64" s="55">
        <f t="shared" si="36"/>
        <v>0</v>
      </c>
      <c r="G64" s="378">
        <f t="shared" si="34"/>
        <v>0</v>
      </c>
      <c r="H64" s="363">
        <f t="shared" si="35"/>
        <v>0</v>
      </c>
      <c r="I64" s="52">
        <f t="shared" si="37"/>
        <v>0</v>
      </c>
      <c r="J64" s="52"/>
      <c r="K64" s="129"/>
      <c r="L64" s="54">
        <f t="shared" si="38"/>
        <v>0</v>
      </c>
      <c r="M64" s="129"/>
      <c r="N64" s="54">
        <f t="shared" si="39"/>
        <v>0</v>
      </c>
      <c r="O64" s="54">
        <f t="shared" si="40"/>
        <v>0</v>
      </c>
      <c r="P64" s="1"/>
    </row>
    <row r="65" spans="1:16" ht="12.5">
      <c r="B65" s="7" t="str">
        <f t="shared" si="6"/>
        <v/>
      </c>
      <c r="C65" s="50">
        <f>IF(D11="","-",+C64+1)</f>
        <v>2057</v>
      </c>
      <c r="D65" s="55">
        <f>IF(F64+SUM(E$17:E64)=D$10,F64,D$10-SUM(E$17:E64))</f>
        <v>0</v>
      </c>
      <c r="E65" s="377">
        <f>IF(+I14&lt;F64,I14,D65)</f>
        <v>0</v>
      </c>
      <c r="F65" s="55">
        <f t="shared" si="36"/>
        <v>0</v>
      </c>
      <c r="G65" s="378">
        <f t="shared" si="34"/>
        <v>0</v>
      </c>
      <c r="H65" s="363">
        <f t="shared" si="35"/>
        <v>0</v>
      </c>
      <c r="I65" s="52">
        <f t="shared" si="37"/>
        <v>0</v>
      </c>
      <c r="J65" s="52"/>
      <c r="K65" s="129"/>
      <c r="L65" s="54">
        <f t="shared" si="38"/>
        <v>0</v>
      </c>
      <c r="M65" s="129"/>
      <c r="N65" s="54">
        <f t="shared" si="39"/>
        <v>0</v>
      </c>
      <c r="O65" s="54">
        <f t="shared" si="40"/>
        <v>0</v>
      </c>
      <c r="P65" s="1"/>
    </row>
    <row r="66" spans="1:16" ht="12.5">
      <c r="B66" s="7" t="str">
        <f t="shared" si="6"/>
        <v/>
      </c>
      <c r="C66" s="50">
        <f>IF(D11="","-",+C65+1)</f>
        <v>2058</v>
      </c>
      <c r="D66" s="55">
        <f>IF(F65+SUM(E$17:E65)=D$10,F65,D$10-SUM(E$17:E65))</f>
        <v>0</v>
      </c>
      <c r="E66" s="377">
        <f>IF(+I14&lt;F65,I14,D66)</f>
        <v>0</v>
      </c>
      <c r="F66" s="55">
        <f t="shared" si="36"/>
        <v>0</v>
      </c>
      <c r="G66" s="378">
        <f t="shared" si="34"/>
        <v>0</v>
      </c>
      <c r="H66" s="363">
        <f t="shared" si="35"/>
        <v>0</v>
      </c>
      <c r="I66" s="52">
        <f t="shared" si="37"/>
        <v>0</v>
      </c>
      <c r="J66" s="52"/>
      <c r="K66" s="129"/>
      <c r="L66" s="54">
        <f t="shared" si="38"/>
        <v>0</v>
      </c>
      <c r="M66" s="129"/>
      <c r="N66" s="54">
        <f t="shared" si="39"/>
        <v>0</v>
      </c>
      <c r="O66" s="54">
        <f t="shared" si="40"/>
        <v>0</v>
      </c>
      <c r="P66" s="1"/>
    </row>
    <row r="67" spans="1:16" ht="12.5">
      <c r="B67" s="7" t="str">
        <f t="shared" si="6"/>
        <v/>
      </c>
      <c r="C67" s="50">
        <f>IF(D11="","-",+C66+1)</f>
        <v>2059</v>
      </c>
      <c r="D67" s="55">
        <f>IF(F66+SUM(E$17:E66)=D$10,F66,D$10-SUM(E$17:E66))</f>
        <v>0</v>
      </c>
      <c r="E67" s="377">
        <f>IF(+I14&lt;F66,I14,D67)</f>
        <v>0</v>
      </c>
      <c r="F67" s="55">
        <f t="shared" si="36"/>
        <v>0</v>
      </c>
      <c r="G67" s="378">
        <f t="shared" si="34"/>
        <v>0</v>
      </c>
      <c r="H67" s="363">
        <f t="shared" si="35"/>
        <v>0</v>
      </c>
      <c r="I67" s="52">
        <f t="shared" si="37"/>
        <v>0</v>
      </c>
      <c r="J67" s="52"/>
      <c r="K67" s="129"/>
      <c r="L67" s="54">
        <f t="shared" si="38"/>
        <v>0</v>
      </c>
      <c r="M67" s="129"/>
      <c r="N67" s="54">
        <f t="shared" si="39"/>
        <v>0</v>
      </c>
      <c r="O67" s="54">
        <f t="shared" si="40"/>
        <v>0</v>
      </c>
      <c r="P67" s="1"/>
    </row>
    <row r="68" spans="1:16" ht="12.5">
      <c r="B68" s="7" t="str">
        <f t="shared" si="6"/>
        <v/>
      </c>
      <c r="C68" s="50">
        <f>IF(D11="","-",+C67+1)</f>
        <v>2060</v>
      </c>
      <c r="D68" s="55">
        <f>IF(F67+SUM(E$17:E67)=D$10,F67,D$10-SUM(E$17:E67))</f>
        <v>0</v>
      </c>
      <c r="E68" s="377">
        <f>IF(+I14&lt;F67,I14,D68)</f>
        <v>0</v>
      </c>
      <c r="F68" s="55">
        <f t="shared" si="36"/>
        <v>0</v>
      </c>
      <c r="G68" s="378">
        <f t="shared" si="34"/>
        <v>0</v>
      </c>
      <c r="H68" s="363">
        <f t="shared" si="35"/>
        <v>0</v>
      </c>
      <c r="I68" s="52">
        <f t="shared" si="37"/>
        <v>0</v>
      </c>
      <c r="J68" s="52"/>
      <c r="K68" s="129"/>
      <c r="L68" s="54">
        <f t="shared" si="38"/>
        <v>0</v>
      </c>
      <c r="M68" s="129"/>
      <c r="N68" s="54">
        <f t="shared" si="39"/>
        <v>0</v>
      </c>
      <c r="O68" s="54">
        <f t="shared" si="40"/>
        <v>0</v>
      </c>
      <c r="P68" s="1"/>
    </row>
    <row r="69" spans="1:16" ht="12.5">
      <c r="B69" s="7" t="str">
        <f t="shared" si="6"/>
        <v/>
      </c>
      <c r="C69" s="50">
        <f>IF(D11="","-",+C68+1)</f>
        <v>2061</v>
      </c>
      <c r="D69" s="55">
        <f>IF(F68+SUM(E$17:E68)=D$10,F68,D$10-SUM(E$17:E68))</f>
        <v>0</v>
      </c>
      <c r="E69" s="377">
        <f>IF(+I14&lt;F68,I14,D69)</f>
        <v>0</v>
      </c>
      <c r="F69" s="55">
        <f t="shared" si="36"/>
        <v>0</v>
      </c>
      <c r="G69" s="378">
        <f t="shared" si="34"/>
        <v>0</v>
      </c>
      <c r="H69" s="363">
        <f t="shared" si="35"/>
        <v>0</v>
      </c>
      <c r="I69" s="52">
        <f t="shared" si="37"/>
        <v>0</v>
      </c>
      <c r="J69" s="52"/>
      <c r="K69" s="129"/>
      <c r="L69" s="54">
        <f t="shared" si="38"/>
        <v>0</v>
      </c>
      <c r="M69" s="129"/>
      <c r="N69" s="54">
        <f t="shared" si="39"/>
        <v>0</v>
      </c>
      <c r="O69" s="54">
        <f t="shared" si="40"/>
        <v>0</v>
      </c>
      <c r="P69" s="1"/>
    </row>
    <row r="70" spans="1:16" ht="12.5">
      <c r="B70" s="7" t="str">
        <f t="shared" si="6"/>
        <v/>
      </c>
      <c r="C70" s="50">
        <f>IF(D11="","-",+C69+1)</f>
        <v>2062</v>
      </c>
      <c r="D70" s="55">
        <f>IF(F69+SUM(E$17:E69)=D$10,F69,D$10-SUM(E$17:E69))</f>
        <v>0</v>
      </c>
      <c r="E70" s="377">
        <f>IF(+I14&lt;F69,I14,D70)</f>
        <v>0</v>
      </c>
      <c r="F70" s="55">
        <f t="shared" si="36"/>
        <v>0</v>
      </c>
      <c r="G70" s="378">
        <f t="shared" si="34"/>
        <v>0</v>
      </c>
      <c r="H70" s="363">
        <f t="shared" si="35"/>
        <v>0</v>
      </c>
      <c r="I70" s="52">
        <f t="shared" si="37"/>
        <v>0</v>
      </c>
      <c r="J70" s="52"/>
      <c r="K70" s="129"/>
      <c r="L70" s="54">
        <f t="shared" si="38"/>
        <v>0</v>
      </c>
      <c r="M70" s="129"/>
      <c r="N70" s="54">
        <f t="shared" si="39"/>
        <v>0</v>
      </c>
      <c r="O70" s="54">
        <f t="shared" si="40"/>
        <v>0</v>
      </c>
      <c r="P70" s="1"/>
    </row>
    <row r="71" spans="1:16" ht="12.5">
      <c r="B71" s="7" t="str">
        <f t="shared" si="6"/>
        <v/>
      </c>
      <c r="C71" s="50">
        <f>IF(D11="","-",+C70+1)</f>
        <v>2063</v>
      </c>
      <c r="D71" s="55">
        <f>IF(F70+SUM(E$17:E70)=D$10,F70,D$10-SUM(E$17:E70))</f>
        <v>0</v>
      </c>
      <c r="E71" s="377">
        <f>IF(+I14&lt;F70,I14,D71)</f>
        <v>0</v>
      </c>
      <c r="F71" s="55">
        <f t="shared" si="36"/>
        <v>0</v>
      </c>
      <c r="G71" s="378">
        <f t="shared" si="34"/>
        <v>0</v>
      </c>
      <c r="H71" s="363">
        <f t="shared" si="35"/>
        <v>0</v>
      </c>
      <c r="I71" s="52">
        <f t="shared" si="37"/>
        <v>0</v>
      </c>
      <c r="J71" s="52"/>
      <c r="K71" s="129"/>
      <c r="L71" s="54">
        <f t="shared" si="38"/>
        <v>0</v>
      </c>
      <c r="M71" s="129"/>
      <c r="N71" s="54">
        <f t="shared" si="39"/>
        <v>0</v>
      </c>
      <c r="O71" s="54">
        <f t="shared" si="40"/>
        <v>0</v>
      </c>
      <c r="P71" s="1"/>
    </row>
    <row r="72" spans="1:16" ht="13" thickBot="1">
      <c r="B72" s="7" t="str">
        <f t="shared" si="6"/>
        <v/>
      </c>
      <c r="C72" s="59">
        <f>IF(D11="","-",+C71+1)</f>
        <v>2064</v>
      </c>
      <c r="D72" s="60">
        <f>IF(F71+SUM(E$17:E71)=D$10,F71,D$10-SUM(E$17:E71))</f>
        <v>0</v>
      </c>
      <c r="E72" s="380">
        <f>IF(+I14&lt;F71,I14,D72)</f>
        <v>0</v>
      </c>
      <c r="F72" s="60">
        <f t="shared" si="36"/>
        <v>0</v>
      </c>
      <c r="G72" s="378">
        <f t="shared" si="34"/>
        <v>0</v>
      </c>
      <c r="H72" s="363">
        <f t="shared" si="35"/>
        <v>0</v>
      </c>
      <c r="I72" s="63">
        <f t="shared" si="37"/>
        <v>0</v>
      </c>
      <c r="J72" s="52"/>
      <c r="K72" s="130"/>
      <c r="L72" s="64">
        <f t="shared" si="38"/>
        <v>0</v>
      </c>
      <c r="M72" s="130"/>
      <c r="N72" s="64">
        <f t="shared" si="39"/>
        <v>0</v>
      </c>
      <c r="O72" s="64">
        <f t="shared" si="40"/>
        <v>0</v>
      </c>
      <c r="P72" s="1"/>
    </row>
    <row r="73" spans="1:16" ht="12.5">
      <c r="C73" s="12" t="s">
        <v>78</v>
      </c>
      <c r="D73" s="292"/>
      <c r="E73" s="292">
        <f>SUM(E17:E72)</f>
        <v>11580310.999999993</v>
      </c>
      <c r="F73" s="292"/>
      <c r="G73" s="292">
        <f>SUM(G17:G72)</f>
        <v>41722880.933459438</v>
      </c>
      <c r="H73" s="292">
        <f>SUM(H17:H72)</f>
        <v>41722880.933459438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1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1:16" ht="17.5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4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  <c r="Q85" s="1"/>
    </row>
    <row r="86" spans="1:17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1156220.1690071991</v>
      </c>
      <c r="N87" s="386">
        <f>IF(J92&lt;D11,0,VLOOKUP(J92,C17:O72,11))</f>
        <v>1156220.1690071991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1190679.4819422679</v>
      </c>
      <c r="N88" s="389">
        <f>IF(J92&lt;D11,0,VLOOKUP(J92,C99:P154,7))</f>
        <v>1190679.4819422679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Rebuild N. Magazine - Danville 161 kV Line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34459.312935068738</v>
      </c>
      <c r="N89" s="391">
        <f>+N88-N87</f>
        <v>34459.312935068738</v>
      </c>
      <c r="O89" s="392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  <c r="Q90" s="1"/>
    </row>
    <row r="91" spans="1:17" ht="13.5" thickBot="1">
      <c r="C91" s="75" t="s">
        <v>85</v>
      </c>
      <c r="D91" s="91" t="str">
        <f>+D9</f>
        <v>TP2007114</v>
      </c>
      <c r="E91" s="76"/>
      <c r="F91" s="76"/>
      <c r="G91" s="76"/>
      <c r="H91" s="76"/>
      <c r="I91" s="76"/>
      <c r="J91" s="95"/>
      <c r="Q91" s="1"/>
    </row>
    <row r="92" spans="1:17" ht="13">
      <c r="C92" s="34" t="s">
        <v>51</v>
      </c>
      <c r="D92" s="362">
        <v>11580311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  <c r="Q92" s="1"/>
    </row>
    <row r="93" spans="1:17" ht="12.5">
      <c r="C93" s="34" t="s">
        <v>54</v>
      </c>
      <c r="D93" s="88">
        <f>IF(D11=I10,"",D11)</f>
        <v>2009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3">
        <f>IF(D11=I10,"",D12)</f>
        <v>6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263188.88636363635</v>
      </c>
      <c r="K96" s="292"/>
      <c r="L96" s="292"/>
      <c r="M96" s="292"/>
      <c r="N96" s="292"/>
      <c r="O96" s="292"/>
      <c r="P96" s="1"/>
      <c r="Q96" s="1"/>
    </row>
    <row r="97" spans="1:17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  <c r="Q98" s="1"/>
    </row>
    <row r="99" spans="1:17" ht="12.5">
      <c r="C99" s="50">
        <f>IF(D93= "","-",D93)</f>
        <v>2009</v>
      </c>
      <c r="D99" s="133">
        <v>0</v>
      </c>
      <c r="E99" s="375">
        <v>152372</v>
      </c>
      <c r="F99" s="137">
        <v>11427940</v>
      </c>
      <c r="G99" s="140">
        <v>5713970</v>
      </c>
      <c r="H99" s="396">
        <v>979399</v>
      </c>
      <c r="I99" s="397">
        <v>979399</v>
      </c>
      <c r="J99" s="54">
        <f t="shared" ref="J99:J130" si="41">+I99-H99</f>
        <v>0</v>
      </c>
      <c r="K99" s="54"/>
      <c r="L99" s="112">
        <f t="shared" ref="L99:L104" si="42">H99</f>
        <v>979399</v>
      </c>
      <c r="M99" s="53">
        <f t="shared" ref="M99:M130" si="43">IF(L99&lt;&gt;0,+H99-L99,0)</f>
        <v>0</v>
      </c>
      <c r="N99" s="112">
        <f t="shared" ref="N99:N104" si="44">I99</f>
        <v>979399</v>
      </c>
      <c r="O99" s="53">
        <f t="shared" ref="O99:O130" si="45">IF(N99&lt;&gt;0,+I99-N99,0)</f>
        <v>0</v>
      </c>
      <c r="P99" s="53">
        <f t="shared" ref="P99:P130" si="46">+O99-M99</f>
        <v>0</v>
      </c>
      <c r="Q99" s="1"/>
    </row>
    <row r="100" spans="1:17" ht="12.5">
      <c r="B100" s="7" t="str">
        <f>IF(D100=F99,"","IU")</f>
        <v>IU</v>
      </c>
      <c r="C100" s="50">
        <f>IF(D93="","-",+C99+1)</f>
        <v>2010</v>
      </c>
      <c r="D100" s="133">
        <v>11427940.940000001</v>
      </c>
      <c r="E100" s="375">
        <v>282446.65707317076</v>
      </c>
      <c r="F100" s="137">
        <v>11145494.282926831</v>
      </c>
      <c r="G100" s="137">
        <v>11286717.611463416</v>
      </c>
      <c r="H100" s="375">
        <v>2145726.6474616765</v>
      </c>
      <c r="I100" s="374">
        <v>2145726.6474616765</v>
      </c>
      <c r="J100" s="54">
        <f t="shared" si="41"/>
        <v>0</v>
      </c>
      <c r="K100" s="54"/>
      <c r="L100" s="113">
        <f t="shared" si="42"/>
        <v>2145726.6474616765</v>
      </c>
      <c r="M100" s="54">
        <f t="shared" si="43"/>
        <v>0</v>
      </c>
      <c r="N100" s="113">
        <f t="shared" si="44"/>
        <v>2145726.6474616765</v>
      </c>
      <c r="O100" s="54">
        <f t="shared" si="45"/>
        <v>0</v>
      </c>
      <c r="P100" s="54">
        <f t="shared" si="46"/>
        <v>0</v>
      </c>
      <c r="Q100" s="1"/>
    </row>
    <row r="101" spans="1:17" ht="12.5">
      <c r="B101" s="7" t="str">
        <f t="shared" ref="B101:B154" si="47">IF(D101=F100,"","IU")</f>
        <v/>
      </c>
      <c r="C101" s="50">
        <f>IF(D93="","-",+C100+1)</f>
        <v>2011</v>
      </c>
      <c r="D101" s="133">
        <v>11145494.282926831</v>
      </c>
      <c r="E101" s="376">
        <v>275721.73666666669</v>
      </c>
      <c r="F101" s="137">
        <v>10869772.546260165</v>
      </c>
      <c r="G101" s="137">
        <v>11007633.414593499</v>
      </c>
      <c r="H101" s="375">
        <v>1931048.5627447576</v>
      </c>
      <c r="I101" s="374">
        <v>1931048.5627447576</v>
      </c>
      <c r="J101" s="54">
        <f t="shared" si="41"/>
        <v>0</v>
      </c>
      <c r="K101" s="54"/>
      <c r="L101" s="113">
        <f t="shared" si="42"/>
        <v>1931048.5627447576</v>
      </c>
      <c r="M101" s="54">
        <f t="shared" si="43"/>
        <v>0</v>
      </c>
      <c r="N101" s="113">
        <f t="shared" si="44"/>
        <v>1931048.5627447576</v>
      </c>
      <c r="O101" s="54">
        <f t="shared" si="45"/>
        <v>0</v>
      </c>
      <c r="P101" s="54">
        <f t="shared" si="46"/>
        <v>0</v>
      </c>
      <c r="Q101" s="1"/>
    </row>
    <row r="102" spans="1:17" ht="12.5">
      <c r="B102" s="7" t="str">
        <f t="shared" si="47"/>
        <v/>
      </c>
      <c r="C102" s="50">
        <f>IF(D93="","-",+C101+1)</f>
        <v>2012</v>
      </c>
      <c r="D102" s="133">
        <v>10869772.546260165</v>
      </c>
      <c r="E102" s="375">
        <v>275721.73666666669</v>
      </c>
      <c r="F102" s="137">
        <v>10594050.809593499</v>
      </c>
      <c r="G102" s="137">
        <v>10731911.677926831</v>
      </c>
      <c r="H102" s="375">
        <v>1854964.7357626334</v>
      </c>
      <c r="I102" s="374">
        <v>1854964.7357626334</v>
      </c>
      <c r="J102" s="54">
        <f t="shared" si="41"/>
        <v>0</v>
      </c>
      <c r="K102" s="54"/>
      <c r="L102" s="113">
        <f t="shared" si="42"/>
        <v>1854964.7357626334</v>
      </c>
      <c r="M102" s="54">
        <f t="shared" si="43"/>
        <v>0</v>
      </c>
      <c r="N102" s="113">
        <f t="shared" si="44"/>
        <v>1854964.7357626334</v>
      </c>
      <c r="O102" s="54">
        <f t="shared" si="45"/>
        <v>0</v>
      </c>
      <c r="P102" s="54">
        <f t="shared" si="46"/>
        <v>0</v>
      </c>
      <c r="Q102" s="1"/>
    </row>
    <row r="103" spans="1:17" ht="12.5">
      <c r="B103" s="7" t="str">
        <f t="shared" si="47"/>
        <v/>
      </c>
      <c r="C103" s="50">
        <f>IF(D93="","-",+C102+1)</f>
        <v>2013</v>
      </c>
      <c r="D103" s="133">
        <v>10594050.809593499</v>
      </c>
      <c r="E103" s="375">
        <v>275721.73666666669</v>
      </c>
      <c r="F103" s="137">
        <v>10318329.072926832</v>
      </c>
      <c r="G103" s="137">
        <v>10456189.941260166</v>
      </c>
      <c r="H103" s="375">
        <v>1690357.4734906773</v>
      </c>
      <c r="I103" s="374">
        <v>1690357.4734906773</v>
      </c>
      <c r="J103" s="54">
        <v>0</v>
      </c>
      <c r="K103" s="54"/>
      <c r="L103" s="113">
        <f t="shared" si="42"/>
        <v>1690357.4734906773</v>
      </c>
      <c r="M103" s="54">
        <f t="shared" ref="M103:M108" si="48">IF(L103&lt;&gt;0,+H103-L103,0)</f>
        <v>0</v>
      </c>
      <c r="N103" s="113">
        <f t="shared" si="44"/>
        <v>1690357.4734906773</v>
      </c>
      <c r="O103" s="54">
        <f t="shared" ref="O103:O108" si="49">IF(N103&lt;&gt;0,+I103-N103,0)</f>
        <v>0</v>
      </c>
      <c r="P103" s="54">
        <f t="shared" ref="P103:P108" si="50">+O103-M103</f>
        <v>0</v>
      </c>
      <c r="Q103" s="1"/>
    </row>
    <row r="104" spans="1:17" ht="12.5">
      <c r="B104" s="7" t="str">
        <f t="shared" si="47"/>
        <v/>
      </c>
      <c r="C104" s="50">
        <f>IF(D93="","-",+C103+1)</f>
        <v>2014</v>
      </c>
      <c r="D104" s="133">
        <v>10318329.072926832</v>
      </c>
      <c r="E104" s="375">
        <v>275721.73666666669</v>
      </c>
      <c r="F104" s="137">
        <v>10042607.336260166</v>
      </c>
      <c r="G104" s="137">
        <v>10180468.204593498</v>
      </c>
      <c r="H104" s="375">
        <v>1659486.1970572667</v>
      </c>
      <c r="I104" s="374">
        <v>1659486.1970572667</v>
      </c>
      <c r="J104" s="54">
        <v>0</v>
      </c>
      <c r="K104" s="54"/>
      <c r="L104" s="113">
        <f t="shared" si="42"/>
        <v>1659486.1970572667</v>
      </c>
      <c r="M104" s="54">
        <f t="shared" si="48"/>
        <v>0</v>
      </c>
      <c r="N104" s="113">
        <f t="shared" si="44"/>
        <v>1659486.1970572667</v>
      </c>
      <c r="O104" s="54">
        <f t="shared" si="49"/>
        <v>0</v>
      </c>
      <c r="P104" s="54">
        <f t="shared" si="50"/>
        <v>0</v>
      </c>
      <c r="Q104" s="1"/>
    </row>
    <row r="105" spans="1:17" ht="12.5">
      <c r="B105" s="7" t="str">
        <f t="shared" si="47"/>
        <v>IU</v>
      </c>
      <c r="C105" s="50">
        <f>IF(D93="","-",+C104+1)</f>
        <v>2015</v>
      </c>
      <c r="D105" s="133">
        <v>10042605.396260163</v>
      </c>
      <c r="E105" s="375">
        <v>275721.69047619047</v>
      </c>
      <c r="F105" s="137">
        <v>9766883.7057839725</v>
      </c>
      <c r="G105" s="137">
        <v>9904744.5510220677</v>
      </c>
      <c r="H105" s="375">
        <v>1580858.7656028033</v>
      </c>
      <c r="I105" s="374">
        <v>1580858.7656028033</v>
      </c>
      <c r="J105" s="54">
        <f t="shared" si="41"/>
        <v>0</v>
      </c>
      <c r="K105" s="54"/>
      <c r="L105" s="113">
        <f t="shared" ref="L105:L110" si="51">H105</f>
        <v>1580858.7656028033</v>
      </c>
      <c r="M105" s="54">
        <f t="shared" si="48"/>
        <v>0</v>
      </c>
      <c r="N105" s="113">
        <f t="shared" ref="N105:N110" si="52">I105</f>
        <v>1580858.7656028033</v>
      </c>
      <c r="O105" s="54">
        <f t="shared" si="49"/>
        <v>0</v>
      </c>
      <c r="P105" s="54">
        <f t="shared" si="50"/>
        <v>0</v>
      </c>
      <c r="Q105" s="1"/>
    </row>
    <row r="106" spans="1:17" ht="12.5">
      <c r="B106" s="7" t="str">
        <f t="shared" si="47"/>
        <v/>
      </c>
      <c r="C106" s="50">
        <f>IF(D93="","-",+C105+1)</f>
        <v>2016</v>
      </c>
      <c r="D106" s="133">
        <v>9766883.7057839725</v>
      </c>
      <c r="E106" s="375">
        <v>269309.5581395349</v>
      </c>
      <c r="F106" s="137">
        <v>9497574.1476444378</v>
      </c>
      <c r="G106" s="137">
        <v>9632228.9267142043</v>
      </c>
      <c r="H106" s="375">
        <v>1492120.9075767242</v>
      </c>
      <c r="I106" s="374">
        <v>1492120.9075767242</v>
      </c>
      <c r="J106" s="54">
        <f t="shared" si="41"/>
        <v>0</v>
      </c>
      <c r="K106" s="54"/>
      <c r="L106" s="113">
        <f t="shared" si="51"/>
        <v>1492120.9075767242</v>
      </c>
      <c r="M106" s="54">
        <f t="shared" si="48"/>
        <v>0</v>
      </c>
      <c r="N106" s="113">
        <f t="shared" si="52"/>
        <v>1492120.9075767242</v>
      </c>
      <c r="O106" s="54">
        <f t="shared" si="49"/>
        <v>0</v>
      </c>
      <c r="P106" s="54">
        <f t="shared" si="50"/>
        <v>0</v>
      </c>
      <c r="Q106" s="1"/>
    </row>
    <row r="107" spans="1:17" ht="12.5">
      <c r="B107" s="7" t="str">
        <f t="shared" si="47"/>
        <v/>
      </c>
      <c r="C107" s="50">
        <f>IF(D93="","-",+C106+1)</f>
        <v>2017</v>
      </c>
      <c r="D107" s="133">
        <v>9497574.1476444378</v>
      </c>
      <c r="E107" s="375">
        <v>275721.69047619047</v>
      </c>
      <c r="F107" s="137">
        <v>9221852.4571682476</v>
      </c>
      <c r="G107" s="137">
        <v>9359713.3024063427</v>
      </c>
      <c r="H107" s="375">
        <v>1412659.7088236467</v>
      </c>
      <c r="I107" s="374">
        <v>1412659.7088236467</v>
      </c>
      <c r="J107" s="54">
        <f t="shared" si="41"/>
        <v>0</v>
      </c>
      <c r="K107" s="54"/>
      <c r="L107" s="113">
        <f t="shared" si="51"/>
        <v>1412659.7088236467</v>
      </c>
      <c r="M107" s="54">
        <f t="shared" si="48"/>
        <v>0</v>
      </c>
      <c r="N107" s="113">
        <f t="shared" si="52"/>
        <v>1412659.7088236467</v>
      </c>
      <c r="O107" s="54">
        <f t="shared" si="49"/>
        <v>0</v>
      </c>
      <c r="P107" s="54">
        <f t="shared" si="50"/>
        <v>0</v>
      </c>
      <c r="Q107" s="1"/>
    </row>
    <row r="108" spans="1:17" ht="12.5">
      <c r="B108" s="7" t="str">
        <f t="shared" si="47"/>
        <v/>
      </c>
      <c r="C108" s="50">
        <f>IF(D93="","-",+C107+1)</f>
        <v>2018</v>
      </c>
      <c r="D108" s="133">
        <v>9221852.4571682476</v>
      </c>
      <c r="E108" s="375">
        <v>275721.69047619047</v>
      </c>
      <c r="F108" s="137">
        <v>8946130.7666920573</v>
      </c>
      <c r="G108" s="137">
        <v>9083991.6119301524</v>
      </c>
      <c r="H108" s="375">
        <v>1235032.8622445145</v>
      </c>
      <c r="I108" s="374">
        <v>1235032.8622445145</v>
      </c>
      <c r="J108" s="54">
        <f t="shared" si="41"/>
        <v>0</v>
      </c>
      <c r="K108" s="54"/>
      <c r="L108" s="113">
        <f t="shared" si="51"/>
        <v>1235032.8622445145</v>
      </c>
      <c r="M108" s="54">
        <f t="shared" si="48"/>
        <v>0</v>
      </c>
      <c r="N108" s="113">
        <f t="shared" si="52"/>
        <v>1235032.8622445145</v>
      </c>
      <c r="O108" s="54">
        <f t="shared" si="49"/>
        <v>0</v>
      </c>
      <c r="P108" s="54">
        <f t="shared" si="50"/>
        <v>0</v>
      </c>
      <c r="Q108" s="1"/>
    </row>
    <row r="109" spans="1:17" ht="12.5">
      <c r="B109" s="7" t="str">
        <f t="shared" si="47"/>
        <v/>
      </c>
      <c r="C109" s="50">
        <f>IF(D93="","-",+C108+1)</f>
        <v>2019</v>
      </c>
      <c r="D109" s="133">
        <v>8946130.7666920573</v>
      </c>
      <c r="E109" s="375">
        <v>269309.5581395349</v>
      </c>
      <c r="F109" s="137">
        <v>8676821.2085525226</v>
      </c>
      <c r="G109" s="137">
        <v>8811475.9876222908</v>
      </c>
      <c r="H109" s="375">
        <v>1212494.7636968775</v>
      </c>
      <c r="I109" s="374">
        <v>1212494.7636968775</v>
      </c>
      <c r="J109" s="54">
        <f t="shared" si="41"/>
        <v>0</v>
      </c>
      <c r="K109" s="54"/>
      <c r="L109" s="113">
        <f t="shared" si="51"/>
        <v>1212494.7636968775</v>
      </c>
      <c r="M109" s="54">
        <f t="shared" ref="M109:M110" si="53">IF(L109&lt;&gt;0,+H109-L109,0)</f>
        <v>0</v>
      </c>
      <c r="N109" s="113">
        <f t="shared" si="52"/>
        <v>1212494.7636968775</v>
      </c>
      <c r="O109" s="54">
        <f t="shared" si="45"/>
        <v>0</v>
      </c>
      <c r="P109" s="54">
        <f t="shared" si="46"/>
        <v>0</v>
      </c>
      <c r="Q109" s="1"/>
    </row>
    <row r="110" spans="1:17" ht="12.5">
      <c r="B110" s="7" t="str">
        <f t="shared" si="47"/>
        <v/>
      </c>
      <c r="C110" s="50">
        <f>IF(D93="","-",+C109+1)</f>
        <v>2020</v>
      </c>
      <c r="D110" s="133">
        <v>8676821.2085525226</v>
      </c>
      <c r="E110" s="375">
        <v>275721.69047619047</v>
      </c>
      <c r="F110" s="137">
        <v>8401099.5180763323</v>
      </c>
      <c r="G110" s="137">
        <v>8538960.3633144274</v>
      </c>
      <c r="H110" s="375">
        <v>1194290.3823298137</v>
      </c>
      <c r="I110" s="374">
        <v>1194290.3823298137</v>
      </c>
      <c r="J110" s="54">
        <f t="shared" si="41"/>
        <v>0</v>
      </c>
      <c r="K110" s="54"/>
      <c r="L110" s="113">
        <f t="shared" si="51"/>
        <v>1194290.3823298137</v>
      </c>
      <c r="M110" s="54">
        <f t="shared" si="53"/>
        <v>0</v>
      </c>
      <c r="N110" s="113">
        <f t="shared" si="52"/>
        <v>1194290.3823298137</v>
      </c>
      <c r="O110" s="54">
        <f t="shared" si="45"/>
        <v>0</v>
      </c>
      <c r="P110" s="54">
        <f t="shared" si="46"/>
        <v>0</v>
      </c>
      <c r="Q110" s="1"/>
    </row>
    <row r="111" spans="1:17" ht="12.5">
      <c r="B111" s="7" t="str">
        <f t="shared" si="47"/>
        <v/>
      </c>
      <c r="C111" s="50">
        <f>IF(D93="","-",+C110+1)</f>
        <v>2021</v>
      </c>
      <c r="D111" s="133">
        <v>8401099.5180763323</v>
      </c>
      <c r="E111" s="375">
        <v>282446.60975609755</v>
      </c>
      <c r="F111" s="137">
        <v>8118652.9083202351</v>
      </c>
      <c r="G111" s="137">
        <v>8259876.2131982837</v>
      </c>
      <c r="H111" s="375">
        <v>1220060.0680241259</v>
      </c>
      <c r="I111" s="374">
        <v>1220060.0680241259</v>
      </c>
      <c r="J111" s="54">
        <f t="shared" si="41"/>
        <v>0</v>
      </c>
      <c r="K111" s="54"/>
      <c r="L111" s="113">
        <f t="shared" ref="L111" si="54">H111</f>
        <v>1220060.0680241259</v>
      </c>
      <c r="M111" s="54">
        <f t="shared" ref="M111" si="55">IF(L111&lt;&gt;0,+H111-L111,0)</f>
        <v>0</v>
      </c>
      <c r="N111" s="113">
        <f t="shared" ref="N111" si="56">I111</f>
        <v>1220060.0680241259</v>
      </c>
      <c r="O111" s="54">
        <f t="shared" ref="O111" si="57">IF(N111&lt;&gt;0,+I111-N111,0)</f>
        <v>0</v>
      </c>
      <c r="P111" s="54">
        <f t="shared" ref="P111" si="58">+O111-M111</f>
        <v>0</v>
      </c>
      <c r="Q111" s="1"/>
    </row>
    <row r="112" spans="1:17" ht="13">
      <c r="B112" s="7" t="str">
        <f t="shared" si="47"/>
        <v/>
      </c>
      <c r="C112" s="459">
        <f>IF(D93="","-",+C111+1)</f>
        <v>2022</v>
      </c>
      <c r="D112" s="12">
        <v>8118652.9083202351</v>
      </c>
      <c r="E112" s="377">
        <v>275721.69047619047</v>
      </c>
      <c r="F112" s="55">
        <v>7842931.2178440448</v>
      </c>
      <c r="G112" s="55">
        <v>7980792.0630821399</v>
      </c>
      <c r="H112" s="379">
        <v>1213128.3119758123</v>
      </c>
      <c r="I112" s="398">
        <v>1213128.3119758123</v>
      </c>
      <c r="J112" s="54">
        <f t="shared" si="41"/>
        <v>0</v>
      </c>
      <c r="K112" s="54"/>
      <c r="L112" s="129"/>
      <c r="M112" s="54">
        <f t="shared" si="43"/>
        <v>0</v>
      </c>
      <c r="N112" s="129"/>
      <c r="O112" s="54">
        <f t="shared" si="45"/>
        <v>0</v>
      </c>
      <c r="P112" s="54">
        <f t="shared" si="46"/>
        <v>0</v>
      </c>
      <c r="Q112" s="1"/>
    </row>
    <row r="113" spans="2:17" ht="12.5">
      <c r="B113" s="7" t="str">
        <f t="shared" si="47"/>
        <v/>
      </c>
      <c r="C113" s="50">
        <f>IF(D93="","-",+C112+1)</f>
        <v>2023</v>
      </c>
      <c r="D113" s="12">
        <f>IF(F112+SUM(E$99:E112)=D$92,F112,D$92-SUM(E$99:E112))</f>
        <v>7842931.2178440448</v>
      </c>
      <c r="E113" s="377">
        <f>IF(+J96&lt;F112,J96,D113)</f>
        <v>263188.88636363635</v>
      </c>
      <c r="F113" s="55">
        <f t="shared" ref="F113:F130" si="59">+D113-E113</f>
        <v>7579742.3314804081</v>
      </c>
      <c r="G113" s="55">
        <f t="shared" ref="G113:G130" si="60">+(F113+D113)/2</f>
        <v>7711336.7746622264</v>
      </c>
      <c r="H113" s="379">
        <f t="shared" ref="H113:H154" si="61">+J$94*G113+E113</f>
        <v>1223453.4306640148</v>
      </c>
      <c r="I113" s="398">
        <f t="shared" ref="I113:I154" si="62">+J$95*G113+E113</f>
        <v>1223453.4306640148</v>
      </c>
      <c r="J113" s="54">
        <f t="shared" si="41"/>
        <v>0</v>
      </c>
      <c r="K113" s="54"/>
      <c r="L113" s="129"/>
      <c r="M113" s="54">
        <f t="shared" si="43"/>
        <v>0</v>
      </c>
      <c r="N113" s="129"/>
      <c r="O113" s="54">
        <f t="shared" si="45"/>
        <v>0</v>
      </c>
      <c r="P113" s="54">
        <f t="shared" si="46"/>
        <v>0</v>
      </c>
      <c r="Q113" s="1"/>
    </row>
    <row r="114" spans="2:17" ht="12.5">
      <c r="B114" s="7" t="str">
        <f t="shared" si="47"/>
        <v/>
      </c>
      <c r="C114" s="50">
        <f>IF(D93="","-",+C113+1)</f>
        <v>2024</v>
      </c>
      <c r="D114" s="12">
        <f>IF(F113+SUM(E$99:E113)=D$92,F113,D$92-SUM(E$99:E113))</f>
        <v>7579742.3314804081</v>
      </c>
      <c r="E114" s="377">
        <f>IF(+J96&lt;F113,J96,D114)</f>
        <v>263188.88636363635</v>
      </c>
      <c r="F114" s="55">
        <f t="shared" si="59"/>
        <v>7316553.4451167714</v>
      </c>
      <c r="G114" s="55">
        <f t="shared" si="60"/>
        <v>7448147.8882985897</v>
      </c>
      <c r="H114" s="379">
        <f t="shared" si="61"/>
        <v>1190679.4819422679</v>
      </c>
      <c r="I114" s="398">
        <f t="shared" si="62"/>
        <v>1190679.4819422679</v>
      </c>
      <c r="J114" s="54">
        <f t="shared" si="41"/>
        <v>0</v>
      </c>
      <c r="K114" s="54"/>
      <c r="L114" s="129"/>
      <c r="M114" s="54">
        <f t="shared" si="43"/>
        <v>0</v>
      </c>
      <c r="N114" s="129"/>
      <c r="O114" s="54">
        <f t="shared" si="45"/>
        <v>0</v>
      </c>
      <c r="P114" s="54">
        <f t="shared" si="46"/>
        <v>0</v>
      </c>
      <c r="Q114" s="1"/>
    </row>
    <row r="115" spans="2:17" ht="12.5">
      <c r="B115" s="7" t="str">
        <f t="shared" si="47"/>
        <v/>
      </c>
      <c r="C115" s="50">
        <f>IF(D93="","-",+C114+1)</f>
        <v>2025</v>
      </c>
      <c r="D115" s="12">
        <f>IF(F114+SUM(E$99:E114)=D$92,F114,D$92-SUM(E$99:E114))</f>
        <v>7316553.4451167714</v>
      </c>
      <c r="E115" s="377">
        <f>IF(+J96&lt;F114,J96,D115)</f>
        <v>263188.88636363635</v>
      </c>
      <c r="F115" s="55">
        <f t="shared" si="59"/>
        <v>7053364.5587531347</v>
      </c>
      <c r="G115" s="55">
        <f t="shared" si="60"/>
        <v>7184959.001934953</v>
      </c>
      <c r="H115" s="379">
        <f t="shared" si="61"/>
        <v>1157905.5332205207</v>
      </c>
      <c r="I115" s="398">
        <f t="shared" si="62"/>
        <v>1157905.5332205207</v>
      </c>
      <c r="J115" s="54">
        <f t="shared" si="41"/>
        <v>0</v>
      </c>
      <c r="K115" s="54"/>
      <c r="L115" s="129"/>
      <c r="M115" s="54">
        <f t="shared" si="43"/>
        <v>0</v>
      </c>
      <c r="N115" s="129"/>
      <c r="O115" s="54">
        <f t="shared" si="45"/>
        <v>0</v>
      </c>
      <c r="P115" s="54">
        <f t="shared" si="46"/>
        <v>0</v>
      </c>
      <c r="Q115" s="1"/>
    </row>
    <row r="116" spans="2:17" ht="12.5">
      <c r="B116" s="7" t="str">
        <f t="shared" si="47"/>
        <v/>
      </c>
      <c r="C116" s="50">
        <f>IF(D93="","-",+C115+1)</f>
        <v>2026</v>
      </c>
      <c r="D116" s="12">
        <f>IF(F115+SUM(E$99:E115)=D$92,F115,D$92-SUM(E$99:E115))</f>
        <v>7053364.5587531347</v>
      </c>
      <c r="E116" s="377">
        <f>IF(+J96&lt;F115,J96,D116)</f>
        <v>263188.88636363635</v>
      </c>
      <c r="F116" s="55">
        <f t="shared" si="59"/>
        <v>6790175.672389498</v>
      </c>
      <c r="G116" s="55">
        <f t="shared" si="60"/>
        <v>6921770.1155713163</v>
      </c>
      <c r="H116" s="379">
        <f t="shared" si="61"/>
        <v>1125131.5844987738</v>
      </c>
      <c r="I116" s="398">
        <f t="shared" si="62"/>
        <v>1125131.5844987738</v>
      </c>
      <c r="J116" s="54">
        <f t="shared" si="41"/>
        <v>0</v>
      </c>
      <c r="K116" s="54"/>
      <c r="L116" s="129"/>
      <c r="M116" s="54">
        <f t="shared" si="43"/>
        <v>0</v>
      </c>
      <c r="N116" s="129"/>
      <c r="O116" s="54">
        <f t="shared" si="45"/>
        <v>0</v>
      </c>
      <c r="P116" s="54">
        <f t="shared" si="46"/>
        <v>0</v>
      </c>
      <c r="Q116" s="1"/>
    </row>
    <row r="117" spans="2:17" ht="12.5">
      <c r="B117" s="7" t="str">
        <f t="shared" si="47"/>
        <v/>
      </c>
      <c r="C117" s="50">
        <f>IF(D93="","-",+C116+1)</f>
        <v>2027</v>
      </c>
      <c r="D117" s="12">
        <f>IF(F116+SUM(E$99:E116)=D$92,F116,D$92-SUM(E$99:E116))</f>
        <v>6790175.672389498</v>
      </c>
      <c r="E117" s="377">
        <f>IF(+J96&lt;F116,J96,D117)</f>
        <v>263188.88636363635</v>
      </c>
      <c r="F117" s="55">
        <f t="shared" si="59"/>
        <v>6526986.7860258613</v>
      </c>
      <c r="G117" s="55">
        <f t="shared" si="60"/>
        <v>6658581.2292076796</v>
      </c>
      <c r="H117" s="379">
        <f t="shared" si="61"/>
        <v>1092357.6357770269</v>
      </c>
      <c r="I117" s="398">
        <f t="shared" si="62"/>
        <v>1092357.6357770269</v>
      </c>
      <c r="J117" s="54">
        <f t="shared" si="41"/>
        <v>0</v>
      </c>
      <c r="K117" s="54"/>
      <c r="L117" s="129"/>
      <c r="M117" s="54">
        <f t="shared" si="43"/>
        <v>0</v>
      </c>
      <c r="N117" s="129"/>
      <c r="O117" s="54">
        <f t="shared" si="45"/>
        <v>0</v>
      </c>
      <c r="P117" s="54">
        <f t="shared" si="46"/>
        <v>0</v>
      </c>
      <c r="Q117" s="1"/>
    </row>
    <row r="118" spans="2:17" ht="12.5">
      <c r="B118" s="7" t="str">
        <f t="shared" si="47"/>
        <v/>
      </c>
      <c r="C118" s="50">
        <f>IF(D93="","-",+C117+1)</f>
        <v>2028</v>
      </c>
      <c r="D118" s="12">
        <f>IF(F117+SUM(E$99:E117)=D$92,F117,D$92-SUM(E$99:E117))</f>
        <v>6526986.7860258613</v>
      </c>
      <c r="E118" s="377">
        <f>IF(+J96&lt;F117,J96,D118)</f>
        <v>263188.88636363635</v>
      </c>
      <c r="F118" s="55">
        <f t="shared" si="59"/>
        <v>6263797.8996622246</v>
      </c>
      <c r="G118" s="55">
        <f t="shared" si="60"/>
        <v>6395392.3428440429</v>
      </c>
      <c r="H118" s="379">
        <f t="shared" si="61"/>
        <v>1059583.68705528</v>
      </c>
      <c r="I118" s="398">
        <f t="shared" si="62"/>
        <v>1059583.68705528</v>
      </c>
      <c r="J118" s="54">
        <f t="shared" si="41"/>
        <v>0</v>
      </c>
      <c r="K118" s="54"/>
      <c r="L118" s="129"/>
      <c r="M118" s="54">
        <f t="shared" si="43"/>
        <v>0</v>
      </c>
      <c r="N118" s="129"/>
      <c r="O118" s="54">
        <f t="shared" si="45"/>
        <v>0</v>
      </c>
      <c r="P118" s="54">
        <f t="shared" si="46"/>
        <v>0</v>
      </c>
      <c r="Q118" s="1"/>
    </row>
    <row r="119" spans="2:17" ht="12.5">
      <c r="B119" s="7" t="str">
        <f t="shared" si="47"/>
        <v/>
      </c>
      <c r="C119" s="50">
        <f>IF(D93="","-",+C118+1)</f>
        <v>2029</v>
      </c>
      <c r="D119" s="12">
        <f>IF(F118+SUM(E$99:E118)=D$92,F118,D$92-SUM(E$99:E118))</f>
        <v>6263797.8996622246</v>
      </c>
      <c r="E119" s="377">
        <f>IF(+J96&lt;F118,J96,D119)</f>
        <v>263188.88636363635</v>
      </c>
      <c r="F119" s="55">
        <f t="shared" si="59"/>
        <v>6000609.0132985879</v>
      </c>
      <c r="G119" s="55">
        <f t="shared" si="60"/>
        <v>6132203.4564804062</v>
      </c>
      <c r="H119" s="379">
        <f t="shared" si="61"/>
        <v>1026809.7383335328</v>
      </c>
      <c r="I119" s="398">
        <f t="shared" si="62"/>
        <v>1026809.7383335328</v>
      </c>
      <c r="J119" s="54">
        <f t="shared" si="41"/>
        <v>0</v>
      </c>
      <c r="K119" s="54"/>
      <c r="L119" s="129"/>
      <c r="M119" s="54">
        <f t="shared" si="43"/>
        <v>0</v>
      </c>
      <c r="N119" s="129"/>
      <c r="O119" s="54">
        <f t="shared" si="45"/>
        <v>0</v>
      </c>
      <c r="P119" s="54">
        <f t="shared" si="46"/>
        <v>0</v>
      </c>
      <c r="Q119" s="1"/>
    </row>
    <row r="120" spans="2:17" ht="12.5">
      <c r="B120" s="7" t="str">
        <f t="shared" si="47"/>
        <v/>
      </c>
      <c r="C120" s="50">
        <f>IF(D93="","-",+C119+1)</f>
        <v>2030</v>
      </c>
      <c r="D120" s="12">
        <f>IF(F119+SUM(E$99:E119)=D$92,F119,D$92-SUM(E$99:E119))</f>
        <v>6000609.0132985879</v>
      </c>
      <c r="E120" s="377">
        <f>IF(+J96&lt;F119,J96,D120)</f>
        <v>263188.88636363635</v>
      </c>
      <c r="F120" s="55">
        <f t="shared" si="59"/>
        <v>5737420.1269349512</v>
      </c>
      <c r="G120" s="55">
        <f t="shared" si="60"/>
        <v>5869014.5701167695</v>
      </c>
      <c r="H120" s="379">
        <f t="shared" si="61"/>
        <v>994035.78961178579</v>
      </c>
      <c r="I120" s="398">
        <f t="shared" si="62"/>
        <v>994035.78961178579</v>
      </c>
      <c r="J120" s="54">
        <f t="shared" si="41"/>
        <v>0</v>
      </c>
      <c r="K120" s="54"/>
      <c r="L120" s="129"/>
      <c r="M120" s="54">
        <f t="shared" si="43"/>
        <v>0</v>
      </c>
      <c r="N120" s="129"/>
      <c r="O120" s="54">
        <f t="shared" si="45"/>
        <v>0</v>
      </c>
      <c r="P120" s="54">
        <f t="shared" si="46"/>
        <v>0</v>
      </c>
      <c r="Q120" s="1"/>
    </row>
    <row r="121" spans="2:17" ht="12.5">
      <c r="B121" s="7" t="str">
        <f t="shared" si="47"/>
        <v/>
      </c>
      <c r="C121" s="50">
        <f>IF(D93="","-",+C120+1)</f>
        <v>2031</v>
      </c>
      <c r="D121" s="12">
        <f>IF(F120+SUM(E$99:E120)=D$92,F120,D$92-SUM(E$99:E120))</f>
        <v>5737420.1269349512</v>
      </c>
      <c r="E121" s="377">
        <f>IF(+J96&lt;F120,J96,D121)</f>
        <v>263188.88636363635</v>
      </c>
      <c r="F121" s="55">
        <f t="shared" si="59"/>
        <v>5474231.2405713145</v>
      </c>
      <c r="G121" s="55">
        <f t="shared" si="60"/>
        <v>5605825.6837531328</v>
      </c>
      <c r="H121" s="379">
        <f t="shared" si="61"/>
        <v>961261.84089003887</v>
      </c>
      <c r="I121" s="398">
        <f t="shared" si="62"/>
        <v>961261.84089003887</v>
      </c>
      <c r="J121" s="54">
        <f t="shared" si="41"/>
        <v>0</v>
      </c>
      <c r="K121" s="54"/>
      <c r="L121" s="129"/>
      <c r="M121" s="54">
        <f t="shared" si="43"/>
        <v>0</v>
      </c>
      <c r="N121" s="129"/>
      <c r="O121" s="54">
        <f t="shared" si="45"/>
        <v>0</v>
      </c>
      <c r="P121" s="54">
        <f t="shared" si="46"/>
        <v>0</v>
      </c>
      <c r="Q121" s="1"/>
    </row>
    <row r="122" spans="2:17" ht="12.5">
      <c r="B122" s="7" t="str">
        <f t="shared" si="47"/>
        <v/>
      </c>
      <c r="C122" s="50">
        <f>IF(D93="","-",+C121+1)</f>
        <v>2032</v>
      </c>
      <c r="D122" s="12">
        <f>IF(F121+SUM(E$99:E121)=D$92,F121,D$92-SUM(E$99:E121))</f>
        <v>5474231.2405713145</v>
      </c>
      <c r="E122" s="377">
        <f>IF(+J96&lt;F121,J96,D122)</f>
        <v>263188.88636363635</v>
      </c>
      <c r="F122" s="55">
        <f t="shared" si="59"/>
        <v>5211042.3542076778</v>
      </c>
      <c r="G122" s="55">
        <f t="shared" si="60"/>
        <v>5342636.7973894961</v>
      </c>
      <c r="H122" s="379">
        <f t="shared" si="61"/>
        <v>928487.89216829184</v>
      </c>
      <c r="I122" s="398">
        <f t="shared" si="62"/>
        <v>928487.89216829184</v>
      </c>
      <c r="J122" s="54">
        <f t="shared" si="41"/>
        <v>0</v>
      </c>
      <c r="K122" s="54"/>
      <c r="L122" s="129"/>
      <c r="M122" s="54">
        <f t="shared" si="43"/>
        <v>0</v>
      </c>
      <c r="N122" s="129"/>
      <c r="O122" s="54">
        <f t="shared" si="45"/>
        <v>0</v>
      </c>
      <c r="P122" s="54">
        <f t="shared" si="46"/>
        <v>0</v>
      </c>
      <c r="Q122" s="1"/>
    </row>
    <row r="123" spans="2:17" ht="12.5">
      <c r="B123" s="7" t="str">
        <f t="shared" si="47"/>
        <v/>
      </c>
      <c r="C123" s="50">
        <f>IF(D93="","-",+C122+1)</f>
        <v>2033</v>
      </c>
      <c r="D123" s="12">
        <f>IF(F122+SUM(E$99:E122)=D$92,F122,D$92-SUM(E$99:E122))</f>
        <v>5211042.3542076778</v>
      </c>
      <c r="E123" s="377">
        <f>IF(+J96&lt;F122,J96,D123)</f>
        <v>263188.88636363635</v>
      </c>
      <c r="F123" s="55">
        <f t="shared" si="59"/>
        <v>4947853.4678440411</v>
      </c>
      <c r="G123" s="55">
        <f t="shared" si="60"/>
        <v>5079447.9110258594</v>
      </c>
      <c r="H123" s="379">
        <f t="shared" si="61"/>
        <v>895713.94344654481</v>
      </c>
      <c r="I123" s="398">
        <f t="shared" si="62"/>
        <v>895713.94344654481</v>
      </c>
      <c r="J123" s="54">
        <f t="shared" si="41"/>
        <v>0</v>
      </c>
      <c r="K123" s="54"/>
      <c r="L123" s="129"/>
      <c r="M123" s="54">
        <f t="shared" si="43"/>
        <v>0</v>
      </c>
      <c r="N123" s="129"/>
      <c r="O123" s="54">
        <f t="shared" si="45"/>
        <v>0</v>
      </c>
      <c r="P123" s="54">
        <f t="shared" si="46"/>
        <v>0</v>
      </c>
      <c r="Q123" s="1"/>
    </row>
    <row r="124" spans="2:17" ht="12.5">
      <c r="B124" s="7" t="str">
        <f t="shared" si="47"/>
        <v/>
      </c>
      <c r="C124" s="50">
        <f>IF(D93="","-",+C123+1)</f>
        <v>2034</v>
      </c>
      <c r="D124" s="12">
        <f>IF(F123+SUM(E$99:E123)=D$92,F123,D$92-SUM(E$99:E123))</f>
        <v>4947853.4678440411</v>
      </c>
      <c r="E124" s="377">
        <f>IF(+J96&lt;F123,J96,D124)</f>
        <v>263188.88636363635</v>
      </c>
      <c r="F124" s="55">
        <f t="shared" si="59"/>
        <v>4684664.5814804044</v>
      </c>
      <c r="G124" s="55">
        <f t="shared" si="60"/>
        <v>4816259.0246622227</v>
      </c>
      <c r="H124" s="379">
        <f t="shared" si="61"/>
        <v>862939.99472479778</v>
      </c>
      <c r="I124" s="398">
        <f t="shared" si="62"/>
        <v>862939.99472479778</v>
      </c>
      <c r="J124" s="54">
        <f t="shared" si="41"/>
        <v>0</v>
      </c>
      <c r="K124" s="54"/>
      <c r="L124" s="129"/>
      <c r="M124" s="54">
        <f t="shared" si="43"/>
        <v>0</v>
      </c>
      <c r="N124" s="129"/>
      <c r="O124" s="54">
        <f t="shared" si="45"/>
        <v>0</v>
      </c>
      <c r="P124" s="54">
        <f t="shared" si="46"/>
        <v>0</v>
      </c>
      <c r="Q124" s="1"/>
    </row>
    <row r="125" spans="2:17" ht="12.5">
      <c r="B125" s="7" t="str">
        <f t="shared" si="47"/>
        <v/>
      </c>
      <c r="C125" s="50">
        <f>IF(D93="","-",+C124+1)</f>
        <v>2035</v>
      </c>
      <c r="D125" s="12">
        <f>IF(F124+SUM(E$99:E124)=D$92,F124,D$92-SUM(E$99:E124))</f>
        <v>4684664.5814804044</v>
      </c>
      <c r="E125" s="377">
        <f>IF(+J96&lt;F124,J96,D125)</f>
        <v>263188.88636363635</v>
      </c>
      <c r="F125" s="55">
        <f t="shared" si="59"/>
        <v>4421475.6951167677</v>
      </c>
      <c r="G125" s="55">
        <f t="shared" si="60"/>
        <v>4553070.138298586</v>
      </c>
      <c r="H125" s="379">
        <f t="shared" si="61"/>
        <v>830166.04600305087</v>
      </c>
      <c r="I125" s="398">
        <f t="shared" si="62"/>
        <v>830166.04600305087</v>
      </c>
      <c r="J125" s="54">
        <f t="shared" si="41"/>
        <v>0</v>
      </c>
      <c r="K125" s="54"/>
      <c r="L125" s="129"/>
      <c r="M125" s="54">
        <f t="shared" si="43"/>
        <v>0</v>
      </c>
      <c r="N125" s="129"/>
      <c r="O125" s="54">
        <f t="shared" si="45"/>
        <v>0</v>
      </c>
      <c r="P125" s="54">
        <f t="shared" si="46"/>
        <v>0</v>
      </c>
      <c r="Q125" s="1"/>
    </row>
    <row r="126" spans="2:17" ht="12.5">
      <c r="B126" s="7" t="str">
        <f t="shared" si="47"/>
        <v/>
      </c>
      <c r="C126" s="50">
        <f>IF(D93="","-",+C125+1)</f>
        <v>2036</v>
      </c>
      <c r="D126" s="12">
        <f>IF(F125+SUM(E$99:E125)=D$92,F125,D$92-SUM(E$99:E125))</f>
        <v>4421475.6951167677</v>
      </c>
      <c r="E126" s="377">
        <f>IF(+J96&lt;F125,J96,D126)</f>
        <v>263188.88636363635</v>
      </c>
      <c r="F126" s="55">
        <f t="shared" si="59"/>
        <v>4158286.8087531314</v>
      </c>
      <c r="G126" s="55">
        <f t="shared" si="60"/>
        <v>4289881.2519349493</v>
      </c>
      <c r="H126" s="379">
        <f t="shared" si="61"/>
        <v>797392.09728130384</v>
      </c>
      <c r="I126" s="398">
        <f t="shared" si="62"/>
        <v>797392.09728130384</v>
      </c>
      <c r="J126" s="54">
        <f t="shared" si="41"/>
        <v>0</v>
      </c>
      <c r="K126" s="54"/>
      <c r="L126" s="129"/>
      <c r="M126" s="54">
        <f t="shared" si="43"/>
        <v>0</v>
      </c>
      <c r="N126" s="129"/>
      <c r="O126" s="54">
        <f t="shared" si="45"/>
        <v>0</v>
      </c>
      <c r="P126" s="54">
        <f t="shared" si="46"/>
        <v>0</v>
      </c>
      <c r="Q126" s="1"/>
    </row>
    <row r="127" spans="2:17" ht="12.5">
      <c r="B127" s="7" t="str">
        <f t="shared" si="47"/>
        <v/>
      </c>
      <c r="C127" s="50">
        <f>IF(D93="","-",+C126+1)</f>
        <v>2037</v>
      </c>
      <c r="D127" s="12">
        <f>IF(F126+SUM(E$99:E126)=D$92,F126,D$92-SUM(E$99:E126))</f>
        <v>4158286.8087531314</v>
      </c>
      <c r="E127" s="377">
        <f>IF(+J96&lt;F126,J96,D127)</f>
        <v>263188.88636363635</v>
      </c>
      <c r="F127" s="55">
        <f t="shared" si="59"/>
        <v>3895097.9223894952</v>
      </c>
      <c r="G127" s="55">
        <f t="shared" si="60"/>
        <v>4026692.3655713135</v>
      </c>
      <c r="H127" s="379">
        <f t="shared" si="61"/>
        <v>764618.14855955704</v>
      </c>
      <c r="I127" s="398">
        <f t="shared" si="62"/>
        <v>764618.14855955704</v>
      </c>
      <c r="J127" s="54">
        <f t="shared" si="41"/>
        <v>0</v>
      </c>
      <c r="K127" s="54"/>
      <c r="L127" s="129"/>
      <c r="M127" s="54">
        <f t="shared" si="43"/>
        <v>0</v>
      </c>
      <c r="N127" s="129"/>
      <c r="O127" s="54">
        <f t="shared" si="45"/>
        <v>0</v>
      </c>
      <c r="P127" s="54">
        <f t="shared" si="46"/>
        <v>0</v>
      </c>
      <c r="Q127" s="1"/>
    </row>
    <row r="128" spans="2:17" ht="12.5">
      <c r="B128" s="7" t="str">
        <f t="shared" si="47"/>
        <v/>
      </c>
      <c r="C128" s="50">
        <f>IF(D93="","-",+C127+1)</f>
        <v>2038</v>
      </c>
      <c r="D128" s="12">
        <f>IF(F127+SUM(E$99:E127)=D$92,F127,D$92-SUM(E$99:E127))</f>
        <v>3895097.9223894952</v>
      </c>
      <c r="E128" s="377">
        <f>IF(+J96&lt;F127,J96,D128)</f>
        <v>263188.88636363635</v>
      </c>
      <c r="F128" s="55">
        <f t="shared" si="59"/>
        <v>3631909.0360258589</v>
      </c>
      <c r="G128" s="55">
        <f t="shared" si="60"/>
        <v>3763503.4792076768</v>
      </c>
      <c r="H128" s="379">
        <f t="shared" si="61"/>
        <v>731844.19983780989</v>
      </c>
      <c r="I128" s="398">
        <f t="shared" si="62"/>
        <v>731844.19983780989</v>
      </c>
      <c r="J128" s="54">
        <f t="shared" si="41"/>
        <v>0</v>
      </c>
      <c r="K128" s="54"/>
      <c r="L128" s="129"/>
      <c r="M128" s="54">
        <f t="shared" si="43"/>
        <v>0</v>
      </c>
      <c r="N128" s="129"/>
      <c r="O128" s="54">
        <f t="shared" si="45"/>
        <v>0</v>
      </c>
      <c r="P128" s="54">
        <f t="shared" si="46"/>
        <v>0</v>
      </c>
      <c r="Q128" s="1"/>
    </row>
    <row r="129" spans="2:17" ht="12.5">
      <c r="B129" s="7" t="str">
        <f t="shared" si="47"/>
        <v/>
      </c>
      <c r="C129" s="50">
        <f>IF(D93="","-",+C128+1)</f>
        <v>2039</v>
      </c>
      <c r="D129" s="12">
        <f>IF(F128+SUM(E$99:E128)=D$92,F128,D$92-SUM(E$99:E128))</f>
        <v>3631909.0360258589</v>
      </c>
      <c r="E129" s="377">
        <f>IF(+J96&lt;F128,J96,D129)</f>
        <v>263188.88636363635</v>
      </c>
      <c r="F129" s="55">
        <f t="shared" si="59"/>
        <v>3368720.1496622227</v>
      </c>
      <c r="G129" s="55">
        <f t="shared" si="60"/>
        <v>3500314.5928440411</v>
      </c>
      <c r="H129" s="379">
        <f t="shared" si="61"/>
        <v>699070.2511160631</v>
      </c>
      <c r="I129" s="398">
        <f t="shared" si="62"/>
        <v>699070.2511160631</v>
      </c>
      <c r="J129" s="54">
        <f t="shared" si="41"/>
        <v>0</v>
      </c>
      <c r="K129" s="54"/>
      <c r="L129" s="129"/>
      <c r="M129" s="54">
        <f t="shared" si="43"/>
        <v>0</v>
      </c>
      <c r="N129" s="129"/>
      <c r="O129" s="54">
        <f t="shared" si="45"/>
        <v>0</v>
      </c>
      <c r="P129" s="54">
        <f t="shared" si="46"/>
        <v>0</v>
      </c>
      <c r="Q129" s="1"/>
    </row>
    <row r="130" spans="2:17" ht="12.5">
      <c r="B130" s="7" t="str">
        <f t="shared" si="47"/>
        <v/>
      </c>
      <c r="C130" s="50">
        <f>IF(D93="","-",+C129+1)</f>
        <v>2040</v>
      </c>
      <c r="D130" s="12">
        <f>IF(F129+SUM(E$99:E129)=D$92,F129,D$92-SUM(E$99:E129))</f>
        <v>3368720.1496622227</v>
      </c>
      <c r="E130" s="377">
        <f>IF(+J96&lt;F129,J96,D130)</f>
        <v>263188.88636363635</v>
      </c>
      <c r="F130" s="55">
        <f t="shared" si="59"/>
        <v>3105531.2632985865</v>
      </c>
      <c r="G130" s="55">
        <f t="shared" si="60"/>
        <v>3237125.7064804044</v>
      </c>
      <c r="H130" s="379">
        <f t="shared" si="61"/>
        <v>666296.30239431607</v>
      </c>
      <c r="I130" s="398">
        <f t="shared" si="62"/>
        <v>666296.30239431607</v>
      </c>
      <c r="J130" s="54">
        <f t="shared" si="41"/>
        <v>0</v>
      </c>
      <c r="K130" s="54"/>
      <c r="L130" s="129"/>
      <c r="M130" s="54">
        <f t="shared" si="43"/>
        <v>0</v>
      </c>
      <c r="N130" s="129"/>
      <c r="O130" s="54">
        <f t="shared" si="45"/>
        <v>0</v>
      </c>
      <c r="P130" s="54">
        <f t="shared" si="46"/>
        <v>0</v>
      </c>
      <c r="Q130" s="1"/>
    </row>
    <row r="131" spans="2:17" ht="12.5">
      <c r="B131" s="7" t="str">
        <f t="shared" si="47"/>
        <v/>
      </c>
      <c r="C131" s="50">
        <f>IF(D93="","-",+C130+1)</f>
        <v>2041</v>
      </c>
      <c r="D131" s="12">
        <f>IF(F130+SUM(E$99:E130)=D$92,F130,D$92-SUM(E$99:E130))</f>
        <v>3105531.2632985865</v>
      </c>
      <c r="E131" s="377">
        <f>IF(+J96&lt;F130,J96,D131)</f>
        <v>263188.88636363635</v>
      </c>
      <c r="F131" s="55">
        <f t="shared" ref="F131:F154" si="63">+D131-E131</f>
        <v>2842342.3769349502</v>
      </c>
      <c r="G131" s="55">
        <f t="shared" ref="G131:G154" si="64">+(F131+D131)/2</f>
        <v>2973936.8201167686</v>
      </c>
      <c r="H131" s="379">
        <f t="shared" si="61"/>
        <v>633522.35367256915</v>
      </c>
      <c r="I131" s="398">
        <f t="shared" si="62"/>
        <v>633522.35367256915</v>
      </c>
      <c r="J131" s="54">
        <f t="shared" ref="J131:J154" si="65">+I131-H131</f>
        <v>0</v>
      </c>
      <c r="K131" s="54"/>
      <c r="L131" s="129"/>
      <c r="M131" s="54">
        <f t="shared" ref="M131:M154" si="66">IF(L131&lt;&gt;0,+H131-L131,0)</f>
        <v>0</v>
      </c>
      <c r="N131" s="129"/>
      <c r="O131" s="54">
        <f t="shared" ref="O131:O154" si="67">IF(N131&lt;&gt;0,+I131-N131,0)</f>
        <v>0</v>
      </c>
      <c r="P131" s="54">
        <f t="shared" ref="P131:P154" si="68">+O131-M131</f>
        <v>0</v>
      </c>
      <c r="Q131" s="1"/>
    </row>
    <row r="132" spans="2:17" ht="12.5">
      <c r="B132" s="7" t="str">
        <f t="shared" si="47"/>
        <v/>
      </c>
      <c r="C132" s="50">
        <f>IF(D93="","-",+C131+1)</f>
        <v>2042</v>
      </c>
      <c r="D132" s="12">
        <f>IF(F131+SUM(E$99:E131)=D$92,F131,D$92-SUM(E$99:E131))</f>
        <v>2842342.3769349502</v>
      </c>
      <c r="E132" s="377">
        <f>IF(+J96&lt;F131,J96,D132)</f>
        <v>263188.88636363635</v>
      </c>
      <c r="F132" s="55">
        <f t="shared" si="63"/>
        <v>2579153.490571314</v>
      </c>
      <c r="G132" s="55">
        <f t="shared" si="64"/>
        <v>2710747.9337531319</v>
      </c>
      <c r="H132" s="379">
        <f t="shared" si="61"/>
        <v>600748.40495082224</v>
      </c>
      <c r="I132" s="398">
        <f t="shared" si="62"/>
        <v>600748.40495082224</v>
      </c>
      <c r="J132" s="54">
        <f t="shared" si="65"/>
        <v>0</v>
      </c>
      <c r="K132" s="54"/>
      <c r="L132" s="129"/>
      <c r="M132" s="54">
        <f t="shared" si="66"/>
        <v>0</v>
      </c>
      <c r="N132" s="129"/>
      <c r="O132" s="54">
        <f t="shared" si="67"/>
        <v>0</v>
      </c>
      <c r="P132" s="54">
        <f t="shared" si="68"/>
        <v>0</v>
      </c>
      <c r="Q132" s="1"/>
    </row>
    <row r="133" spans="2:17" ht="12.5">
      <c r="B133" s="7" t="str">
        <f t="shared" si="47"/>
        <v/>
      </c>
      <c r="C133" s="50">
        <f>IF(D93="","-",+C132+1)</f>
        <v>2043</v>
      </c>
      <c r="D133" s="12">
        <f>IF(F132+SUM(E$99:E132)=D$92,F132,D$92-SUM(E$99:E132))</f>
        <v>2579153.490571314</v>
      </c>
      <c r="E133" s="377">
        <f>IF(+J96&lt;F132,J96,D133)</f>
        <v>263188.88636363635</v>
      </c>
      <c r="F133" s="55">
        <f t="shared" si="63"/>
        <v>2315964.6042076778</v>
      </c>
      <c r="G133" s="55">
        <f t="shared" si="64"/>
        <v>2447559.0473894961</v>
      </c>
      <c r="H133" s="379">
        <f t="shared" si="61"/>
        <v>567974.45622907532</v>
      </c>
      <c r="I133" s="398">
        <f t="shared" si="62"/>
        <v>567974.45622907532</v>
      </c>
      <c r="J133" s="54">
        <f t="shared" si="65"/>
        <v>0</v>
      </c>
      <c r="K133" s="54"/>
      <c r="L133" s="129"/>
      <c r="M133" s="54">
        <f t="shared" si="66"/>
        <v>0</v>
      </c>
      <c r="N133" s="129"/>
      <c r="O133" s="54">
        <f t="shared" si="67"/>
        <v>0</v>
      </c>
      <c r="P133" s="54">
        <f t="shared" si="68"/>
        <v>0</v>
      </c>
      <c r="Q133" s="1"/>
    </row>
    <row r="134" spans="2:17" ht="12.5">
      <c r="B134" s="7" t="str">
        <f t="shared" si="47"/>
        <v/>
      </c>
      <c r="C134" s="50">
        <f>IF(D93="","-",+C133+1)</f>
        <v>2044</v>
      </c>
      <c r="D134" s="12">
        <f>IF(F133+SUM(E$99:E133)=D$92,F133,D$92-SUM(E$99:E133))</f>
        <v>2315964.6042076778</v>
      </c>
      <c r="E134" s="377">
        <f>IF(+J96&lt;F133,J96,D134)</f>
        <v>263188.88636363635</v>
      </c>
      <c r="F134" s="55">
        <f t="shared" si="63"/>
        <v>2052775.7178440415</v>
      </c>
      <c r="G134" s="55">
        <f t="shared" si="64"/>
        <v>2184370.1610258594</v>
      </c>
      <c r="H134" s="379">
        <f t="shared" si="61"/>
        <v>535200.50750732841</v>
      </c>
      <c r="I134" s="398">
        <f t="shared" si="62"/>
        <v>535200.50750732841</v>
      </c>
      <c r="J134" s="54">
        <f t="shared" si="65"/>
        <v>0</v>
      </c>
      <c r="K134" s="54"/>
      <c r="L134" s="129"/>
      <c r="M134" s="54">
        <f t="shared" si="66"/>
        <v>0</v>
      </c>
      <c r="N134" s="129"/>
      <c r="O134" s="54">
        <f t="shared" si="67"/>
        <v>0</v>
      </c>
      <c r="P134" s="54">
        <f t="shared" si="68"/>
        <v>0</v>
      </c>
      <c r="Q134" s="1"/>
    </row>
    <row r="135" spans="2:17" ht="12.5">
      <c r="B135" s="7" t="str">
        <f t="shared" si="47"/>
        <v/>
      </c>
      <c r="C135" s="50">
        <f>IF(D93="","-",+C134+1)</f>
        <v>2045</v>
      </c>
      <c r="D135" s="12">
        <f>IF(F134+SUM(E$99:E134)=D$92,F134,D$92-SUM(E$99:E134))</f>
        <v>2052775.7178440415</v>
      </c>
      <c r="E135" s="377">
        <f>IF(+J96&lt;F134,J96,D135)</f>
        <v>263188.88636363635</v>
      </c>
      <c r="F135" s="55">
        <f t="shared" si="63"/>
        <v>1789586.8314804053</v>
      </c>
      <c r="G135" s="55">
        <f t="shared" si="64"/>
        <v>1921181.2746622234</v>
      </c>
      <c r="H135" s="379">
        <f t="shared" si="61"/>
        <v>502426.55878558144</v>
      </c>
      <c r="I135" s="398">
        <f t="shared" si="62"/>
        <v>502426.55878558144</v>
      </c>
      <c r="J135" s="54">
        <f t="shared" si="65"/>
        <v>0</v>
      </c>
      <c r="K135" s="54"/>
      <c r="L135" s="129"/>
      <c r="M135" s="54">
        <f t="shared" si="66"/>
        <v>0</v>
      </c>
      <c r="N135" s="129"/>
      <c r="O135" s="54">
        <f t="shared" si="67"/>
        <v>0</v>
      </c>
      <c r="P135" s="54">
        <f t="shared" si="68"/>
        <v>0</v>
      </c>
      <c r="Q135" s="1"/>
    </row>
    <row r="136" spans="2:17" ht="12.5">
      <c r="B136" s="7" t="str">
        <f t="shared" si="47"/>
        <v/>
      </c>
      <c r="C136" s="50">
        <f>IF(D93="","-",+C135+1)</f>
        <v>2046</v>
      </c>
      <c r="D136" s="12">
        <f>IF(F135+SUM(E$99:E135)=D$92,F135,D$92-SUM(E$99:E135))</f>
        <v>1789586.8314804053</v>
      </c>
      <c r="E136" s="377">
        <f>IF(+J96&lt;F135,J96,D136)</f>
        <v>263188.88636363635</v>
      </c>
      <c r="F136" s="55">
        <f t="shared" si="63"/>
        <v>1526397.9451167691</v>
      </c>
      <c r="G136" s="55">
        <f t="shared" si="64"/>
        <v>1657992.3882985872</v>
      </c>
      <c r="H136" s="379">
        <f t="shared" si="61"/>
        <v>469652.61006383447</v>
      </c>
      <c r="I136" s="398">
        <f t="shared" si="62"/>
        <v>469652.61006383447</v>
      </c>
      <c r="J136" s="54">
        <f t="shared" si="65"/>
        <v>0</v>
      </c>
      <c r="K136" s="54"/>
      <c r="L136" s="129"/>
      <c r="M136" s="54">
        <f t="shared" si="66"/>
        <v>0</v>
      </c>
      <c r="N136" s="129"/>
      <c r="O136" s="54">
        <f t="shared" si="67"/>
        <v>0</v>
      </c>
      <c r="P136" s="54">
        <f t="shared" si="68"/>
        <v>0</v>
      </c>
      <c r="Q136" s="1"/>
    </row>
    <row r="137" spans="2:17" ht="12.5">
      <c r="B137" s="7" t="str">
        <f t="shared" si="47"/>
        <v/>
      </c>
      <c r="C137" s="50">
        <f>IF(D93="","-",+C136+1)</f>
        <v>2047</v>
      </c>
      <c r="D137" s="12">
        <f>IF(F136+SUM(E$99:E136)=D$92,F136,D$92-SUM(E$99:E136))</f>
        <v>1526397.9451167691</v>
      </c>
      <c r="E137" s="377">
        <f>IF(+J96&lt;F136,J96,D137)</f>
        <v>263188.88636363635</v>
      </c>
      <c r="F137" s="55">
        <f t="shared" si="63"/>
        <v>1263209.0587531328</v>
      </c>
      <c r="G137" s="55">
        <f t="shared" si="64"/>
        <v>1394803.5019349509</v>
      </c>
      <c r="H137" s="379">
        <f t="shared" si="61"/>
        <v>436878.66134208755</v>
      </c>
      <c r="I137" s="398">
        <f t="shared" si="62"/>
        <v>436878.66134208755</v>
      </c>
      <c r="J137" s="54">
        <f t="shared" si="65"/>
        <v>0</v>
      </c>
      <c r="K137" s="54"/>
      <c r="L137" s="129"/>
      <c r="M137" s="54">
        <f t="shared" si="66"/>
        <v>0</v>
      </c>
      <c r="N137" s="129"/>
      <c r="O137" s="54">
        <f t="shared" si="67"/>
        <v>0</v>
      </c>
      <c r="P137" s="54">
        <f t="shared" si="68"/>
        <v>0</v>
      </c>
      <c r="Q137" s="1"/>
    </row>
    <row r="138" spans="2:17" ht="12.5">
      <c r="B138" s="7" t="str">
        <f t="shared" si="47"/>
        <v/>
      </c>
      <c r="C138" s="50">
        <f>IF(D93="","-",+C137+1)</f>
        <v>2048</v>
      </c>
      <c r="D138" s="12">
        <f>IF(F137+SUM(E$99:E137)=D$92,F137,D$92-SUM(E$99:E137))</f>
        <v>1263209.0587531328</v>
      </c>
      <c r="E138" s="377">
        <f>IF(+J96&lt;F137,J96,D138)</f>
        <v>263188.88636363635</v>
      </c>
      <c r="F138" s="55">
        <f t="shared" si="63"/>
        <v>1000020.1723894965</v>
      </c>
      <c r="G138" s="55">
        <f t="shared" si="64"/>
        <v>1131614.6155713147</v>
      </c>
      <c r="H138" s="379">
        <f t="shared" si="61"/>
        <v>404104.71262034064</v>
      </c>
      <c r="I138" s="398">
        <f t="shared" si="62"/>
        <v>404104.71262034064</v>
      </c>
      <c r="J138" s="54">
        <f t="shared" si="65"/>
        <v>0</v>
      </c>
      <c r="K138" s="54"/>
      <c r="L138" s="129"/>
      <c r="M138" s="54">
        <f t="shared" si="66"/>
        <v>0</v>
      </c>
      <c r="N138" s="129"/>
      <c r="O138" s="54">
        <f t="shared" si="67"/>
        <v>0</v>
      </c>
      <c r="P138" s="54">
        <f t="shared" si="68"/>
        <v>0</v>
      </c>
      <c r="Q138" s="1"/>
    </row>
    <row r="139" spans="2:17" ht="12.5">
      <c r="B139" s="7" t="str">
        <f t="shared" si="47"/>
        <v/>
      </c>
      <c r="C139" s="50">
        <f>IF(D93="","-",+C138+1)</f>
        <v>2049</v>
      </c>
      <c r="D139" s="12">
        <f>IF(F138+SUM(E$99:E138)=D$92,F138,D$92-SUM(E$99:E138))</f>
        <v>1000020.1723894965</v>
      </c>
      <c r="E139" s="377">
        <f>IF(+J96&lt;F138,J96,D139)</f>
        <v>263188.88636363635</v>
      </c>
      <c r="F139" s="55">
        <f t="shared" si="63"/>
        <v>736831.28602586011</v>
      </c>
      <c r="G139" s="55">
        <f t="shared" si="64"/>
        <v>868425.72920767823</v>
      </c>
      <c r="H139" s="379">
        <f t="shared" si="61"/>
        <v>371330.76389859361</v>
      </c>
      <c r="I139" s="398">
        <f t="shared" si="62"/>
        <v>371330.76389859361</v>
      </c>
      <c r="J139" s="54">
        <f t="shared" si="65"/>
        <v>0</v>
      </c>
      <c r="K139" s="54"/>
      <c r="L139" s="129"/>
      <c r="M139" s="54">
        <f t="shared" si="66"/>
        <v>0</v>
      </c>
      <c r="N139" s="129"/>
      <c r="O139" s="54">
        <f t="shared" si="67"/>
        <v>0</v>
      </c>
      <c r="P139" s="54">
        <f t="shared" si="68"/>
        <v>0</v>
      </c>
      <c r="Q139" s="1"/>
    </row>
    <row r="140" spans="2:17" ht="12.5">
      <c r="B140" s="7" t="str">
        <f t="shared" si="47"/>
        <v/>
      </c>
      <c r="C140" s="50">
        <f>IF(D93="","-",+C139+1)</f>
        <v>2050</v>
      </c>
      <c r="D140" s="12">
        <f>IF(F139+SUM(E$99:E139)=D$92,F139,D$92-SUM(E$99:E139))</f>
        <v>736831.28602586011</v>
      </c>
      <c r="E140" s="377">
        <f>IF(+J96&lt;F139,J96,D140)</f>
        <v>263188.88636363635</v>
      </c>
      <c r="F140" s="55">
        <f t="shared" si="63"/>
        <v>473642.39966222376</v>
      </c>
      <c r="G140" s="55">
        <f t="shared" si="64"/>
        <v>605236.842844042</v>
      </c>
      <c r="H140" s="379">
        <f t="shared" si="61"/>
        <v>338556.81517684669</v>
      </c>
      <c r="I140" s="398">
        <f t="shared" si="62"/>
        <v>338556.81517684669</v>
      </c>
      <c r="J140" s="54">
        <f t="shared" si="65"/>
        <v>0</v>
      </c>
      <c r="K140" s="54"/>
      <c r="L140" s="129"/>
      <c r="M140" s="54">
        <f t="shared" si="66"/>
        <v>0</v>
      </c>
      <c r="N140" s="129"/>
      <c r="O140" s="54">
        <f t="shared" si="67"/>
        <v>0</v>
      </c>
      <c r="P140" s="54">
        <f t="shared" si="68"/>
        <v>0</v>
      </c>
      <c r="Q140" s="1"/>
    </row>
    <row r="141" spans="2:17" ht="12.5">
      <c r="B141" s="7" t="str">
        <f t="shared" si="47"/>
        <v/>
      </c>
      <c r="C141" s="50">
        <f>IF(D93="","-",+C140+1)</f>
        <v>2051</v>
      </c>
      <c r="D141" s="12">
        <f>IF(F140+SUM(E$99:E140)=D$92,F140,D$92-SUM(E$99:E140))</f>
        <v>473642.39966222376</v>
      </c>
      <c r="E141" s="377">
        <f>IF(+J96&lt;F140,J96,D141)</f>
        <v>263188.88636363635</v>
      </c>
      <c r="F141" s="55">
        <f t="shared" si="63"/>
        <v>210453.51329858741</v>
      </c>
      <c r="G141" s="55">
        <f t="shared" si="64"/>
        <v>342047.95648040558</v>
      </c>
      <c r="H141" s="379">
        <f t="shared" si="61"/>
        <v>305782.86645509972</v>
      </c>
      <c r="I141" s="398">
        <f t="shared" si="62"/>
        <v>305782.86645509972</v>
      </c>
      <c r="J141" s="54">
        <f t="shared" si="65"/>
        <v>0</v>
      </c>
      <c r="K141" s="54"/>
      <c r="L141" s="129"/>
      <c r="M141" s="54">
        <f t="shared" si="66"/>
        <v>0</v>
      </c>
      <c r="N141" s="129"/>
      <c r="O141" s="54">
        <f t="shared" si="67"/>
        <v>0</v>
      </c>
      <c r="P141" s="54">
        <f t="shared" si="68"/>
        <v>0</v>
      </c>
      <c r="Q141" s="1"/>
    </row>
    <row r="142" spans="2:17" ht="12.5">
      <c r="B142" s="7" t="str">
        <f t="shared" si="47"/>
        <v/>
      </c>
      <c r="C142" s="50">
        <f>IF(D93="","-",+C141+1)</f>
        <v>2052</v>
      </c>
      <c r="D142" s="12">
        <f>IF(F141+SUM(E$99:E141)=D$92,F141,D$92-SUM(E$99:E141))</f>
        <v>210453.51329858741</v>
      </c>
      <c r="E142" s="377">
        <f>IF(+J96&lt;F141,J96,D142)</f>
        <v>210453.51329858741</v>
      </c>
      <c r="F142" s="55">
        <f t="shared" si="63"/>
        <v>0</v>
      </c>
      <c r="G142" s="55">
        <f t="shared" si="64"/>
        <v>105226.7566492937</v>
      </c>
      <c r="H142" s="379">
        <f t="shared" si="61"/>
        <v>223557.01616388236</v>
      </c>
      <c r="I142" s="398">
        <f t="shared" si="62"/>
        <v>223557.01616388236</v>
      </c>
      <c r="J142" s="54">
        <f t="shared" si="65"/>
        <v>0</v>
      </c>
      <c r="K142" s="54"/>
      <c r="L142" s="129"/>
      <c r="M142" s="54">
        <f t="shared" si="66"/>
        <v>0</v>
      </c>
      <c r="N142" s="129"/>
      <c r="O142" s="54">
        <f t="shared" si="67"/>
        <v>0</v>
      </c>
      <c r="P142" s="54">
        <f t="shared" si="68"/>
        <v>0</v>
      </c>
      <c r="Q142" s="1"/>
    </row>
    <row r="143" spans="2:17" ht="12.5">
      <c r="B143" s="7" t="str">
        <f t="shared" si="47"/>
        <v/>
      </c>
      <c r="C143" s="50">
        <f>IF(D93="","-",+C142+1)</f>
        <v>2053</v>
      </c>
      <c r="D143" s="12">
        <f>IF(F142+SUM(E$99:E142)=D$92,F142,D$92-SUM(E$99:E142))</f>
        <v>0</v>
      </c>
      <c r="E143" s="377">
        <f>IF(+J96&lt;F142,J96,D143)</f>
        <v>0</v>
      </c>
      <c r="F143" s="55">
        <f t="shared" si="63"/>
        <v>0</v>
      </c>
      <c r="G143" s="55">
        <f t="shared" si="64"/>
        <v>0</v>
      </c>
      <c r="H143" s="379">
        <f t="shared" si="61"/>
        <v>0</v>
      </c>
      <c r="I143" s="398">
        <f t="shared" si="62"/>
        <v>0</v>
      </c>
      <c r="J143" s="54">
        <f t="shared" si="65"/>
        <v>0</v>
      </c>
      <c r="K143" s="54"/>
      <c r="L143" s="129"/>
      <c r="M143" s="54">
        <f t="shared" si="66"/>
        <v>0</v>
      </c>
      <c r="N143" s="129"/>
      <c r="O143" s="54">
        <f t="shared" si="67"/>
        <v>0</v>
      </c>
      <c r="P143" s="54">
        <f t="shared" si="68"/>
        <v>0</v>
      </c>
      <c r="Q143" s="1"/>
    </row>
    <row r="144" spans="2:17" ht="12.5">
      <c r="B144" s="7" t="str">
        <f t="shared" si="47"/>
        <v/>
      </c>
      <c r="C144" s="50">
        <f>IF(D93="","-",+C143+1)</f>
        <v>2054</v>
      </c>
      <c r="D144" s="12">
        <f>IF(F143+SUM(E$99:E143)=D$92,F143,D$92-SUM(E$99:E143))</f>
        <v>0</v>
      </c>
      <c r="E144" s="377">
        <f>IF(+J96&lt;F143,J96,D144)</f>
        <v>0</v>
      </c>
      <c r="F144" s="55">
        <f t="shared" si="63"/>
        <v>0</v>
      </c>
      <c r="G144" s="55">
        <f t="shared" si="64"/>
        <v>0</v>
      </c>
      <c r="H144" s="379">
        <f t="shared" si="61"/>
        <v>0</v>
      </c>
      <c r="I144" s="398">
        <f t="shared" si="62"/>
        <v>0</v>
      </c>
      <c r="J144" s="54">
        <f t="shared" si="65"/>
        <v>0</v>
      </c>
      <c r="K144" s="54"/>
      <c r="L144" s="129"/>
      <c r="M144" s="54">
        <f t="shared" si="66"/>
        <v>0</v>
      </c>
      <c r="N144" s="129"/>
      <c r="O144" s="54">
        <f t="shared" si="67"/>
        <v>0</v>
      </c>
      <c r="P144" s="54">
        <f t="shared" si="68"/>
        <v>0</v>
      </c>
      <c r="Q144" s="1"/>
    </row>
    <row r="145" spans="2:17" ht="12.5">
      <c r="B145" s="7" t="str">
        <f t="shared" si="47"/>
        <v/>
      </c>
      <c r="C145" s="50">
        <f>IF(D93="","-",+C144+1)</f>
        <v>2055</v>
      </c>
      <c r="D145" s="12">
        <f>IF(F144+SUM(E$99:E144)=D$92,F144,D$92-SUM(E$99:E144))</f>
        <v>0</v>
      </c>
      <c r="E145" s="377">
        <f>IF(+J96&lt;F144,J96,D145)</f>
        <v>0</v>
      </c>
      <c r="F145" s="55">
        <f t="shared" si="63"/>
        <v>0</v>
      </c>
      <c r="G145" s="55">
        <f t="shared" si="64"/>
        <v>0</v>
      </c>
      <c r="H145" s="379">
        <f t="shared" si="61"/>
        <v>0</v>
      </c>
      <c r="I145" s="398">
        <f t="shared" si="62"/>
        <v>0</v>
      </c>
      <c r="J145" s="54">
        <f t="shared" si="65"/>
        <v>0</v>
      </c>
      <c r="K145" s="54"/>
      <c r="L145" s="129"/>
      <c r="M145" s="54">
        <f t="shared" si="66"/>
        <v>0</v>
      </c>
      <c r="N145" s="129"/>
      <c r="O145" s="54">
        <f t="shared" si="67"/>
        <v>0</v>
      </c>
      <c r="P145" s="54">
        <f t="shared" si="68"/>
        <v>0</v>
      </c>
      <c r="Q145" s="1"/>
    </row>
    <row r="146" spans="2:17" ht="12.5">
      <c r="B146" s="7" t="str">
        <f t="shared" si="47"/>
        <v/>
      </c>
      <c r="C146" s="50">
        <f>IF(D93="","-",+C145+1)</f>
        <v>2056</v>
      </c>
      <c r="D146" s="12">
        <f>IF(F145+SUM(E$99:E145)=D$92,F145,D$92-SUM(E$99:E145))</f>
        <v>0</v>
      </c>
      <c r="E146" s="377">
        <f>IF(+J96&lt;F145,J96,D146)</f>
        <v>0</v>
      </c>
      <c r="F146" s="55">
        <f t="shared" si="63"/>
        <v>0</v>
      </c>
      <c r="G146" s="55">
        <f t="shared" si="64"/>
        <v>0</v>
      </c>
      <c r="H146" s="379">
        <f t="shared" si="61"/>
        <v>0</v>
      </c>
      <c r="I146" s="398">
        <f t="shared" si="62"/>
        <v>0</v>
      </c>
      <c r="J146" s="54">
        <f t="shared" si="65"/>
        <v>0</v>
      </c>
      <c r="K146" s="54"/>
      <c r="L146" s="129"/>
      <c r="M146" s="54">
        <f t="shared" si="66"/>
        <v>0</v>
      </c>
      <c r="N146" s="129"/>
      <c r="O146" s="54">
        <f t="shared" si="67"/>
        <v>0</v>
      </c>
      <c r="P146" s="54">
        <f t="shared" si="68"/>
        <v>0</v>
      </c>
      <c r="Q146" s="1"/>
    </row>
    <row r="147" spans="2:17" ht="12.5">
      <c r="B147" s="7" t="str">
        <f t="shared" si="47"/>
        <v/>
      </c>
      <c r="C147" s="50">
        <f>IF(D93="","-",+C146+1)</f>
        <v>2057</v>
      </c>
      <c r="D147" s="12">
        <f>IF(F146+SUM(E$99:E146)=D$92,F146,D$92-SUM(E$99:E146))</f>
        <v>0</v>
      </c>
      <c r="E147" s="377">
        <f>IF(+J96&lt;F146,J96,D147)</f>
        <v>0</v>
      </c>
      <c r="F147" s="55">
        <f t="shared" si="63"/>
        <v>0</v>
      </c>
      <c r="G147" s="55">
        <f t="shared" si="64"/>
        <v>0</v>
      </c>
      <c r="H147" s="379">
        <f t="shared" si="61"/>
        <v>0</v>
      </c>
      <c r="I147" s="398">
        <f t="shared" si="62"/>
        <v>0</v>
      </c>
      <c r="J147" s="54">
        <f t="shared" si="65"/>
        <v>0</v>
      </c>
      <c r="K147" s="54"/>
      <c r="L147" s="129"/>
      <c r="M147" s="54">
        <f t="shared" si="66"/>
        <v>0</v>
      </c>
      <c r="N147" s="129"/>
      <c r="O147" s="54">
        <f t="shared" si="67"/>
        <v>0</v>
      </c>
      <c r="P147" s="54">
        <f t="shared" si="68"/>
        <v>0</v>
      </c>
      <c r="Q147" s="1"/>
    </row>
    <row r="148" spans="2:17" ht="12.5">
      <c r="B148" s="7" t="str">
        <f t="shared" si="47"/>
        <v/>
      </c>
      <c r="C148" s="50">
        <f>IF(D93="","-",+C147+1)</f>
        <v>2058</v>
      </c>
      <c r="D148" s="12">
        <f>IF(F147+SUM(E$99:E147)=D$92,F147,D$92-SUM(E$99:E147))</f>
        <v>0</v>
      </c>
      <c r="E148" s="377">
        <f>IF(+J96&lt;F147,J96,D148)</f>
        <v>0</v>
      </c>
      <c r="F148" s="55">
        <f t="shared" si="63"/>
        <v>0</v>
      </c>
      <c r="G148" s="55">
        <f t="shared" si="64"/>
        <v>0</v>
      </c>
      <c r="H148" s="379">
        <f t="shared" si="61"/>
        <v>0</v>
      </c>
      <c r="I148" s="398">
        <f t="shared" si="62"/>
        <v>0</v>
      </c>
      <c r="J148" s="54">
        <f t="shared" si="65"/>
        <v>0</v>
      </c>
      <c r="K148" s="54"/>
      <c r="L148" s="129"/>
      <c r="M148" s="54">
        <f t="shared" si="66"/>
        <v>0</v>
      </c>
      <c r="N148" s="129"/>
      <c r="O148" s="54">
        <f t="shared" si="67"/>
        <v>0</v>
      </c>
      <c r="P148" s="54">
        <f t="shared" si="68"/>
        <v>0</v>
      </c>
      <c r="Q148" s="1"/>
    </row>
    <row r="149" spans="2:17" ht="12.5">
      <c r="B149" s="7" t="str">
        <f t="shared" si="47"/>
        <v/>
      </c>
      <c r="C149" s="50">
        <f>IF(D93="","-",+C148+1)</f>
        <v>2059</v>
      </c>
      <c r="D149" s="12">
        <f>IF(F148+SUM(E$99:E148)=D$92,F148,D$92-SUM(E$99:E148))</f>
        <v>0</v>
      </c>
      <c r="E149" s="377">
        <f>IF(+J96&lt;F148,J96,D149)</f>
        <v>0</v>
      </c>
      <c r="F149" s="55">
        <f t="shared" si="63"/>
        <v>0</v>
      </c>
      <c r="G149" s="55">
        <f t="shared" si="64"/>
        <v>0</v>
      </c>
      <c r="H149" s="379">
        <f t="shared" si="61"/>
        <v>0</v>
      </c>
      <c r="I149" s="398">
        <f t="shared" si="62"/>
        <v>0</v>
      </c>
      <c r="J149" s="54">
        <f t="shared" si="65"/>
        <v>0</v>
      </c>
      <c r="K149" s="54"/>
      <c r="L149" s="129"/>
      <c r="M149" s="54">
        <f t="shared" si="66"/>
        <v>0</v>
      </c>
      <c r="N149" s="129"/>
      <c r="O149" s="54">
        <f t="shared" si="67"/>
        <v>0</v>
      </c>
      <c r="P149" s="54">
        <f t="shared" si="68"/>
        <v>0</v>
      </c>
      <c r="Q149" s="1"/>
    </row>
    <row r="150" spans="2:17" ht="12.5">
      <c r="B150" s="7" t="str">
        <f t="shared" si="47"/>
        <v/>
      </c>
      <c r="C150" s="50">
        <f>IF(D93="","-",+C149+1)</f>
        <v>2060</v>
      </c>
      <c r="D150" s="12">
        <f>IF(F149+SUM(E$99:E149)=D$92,F149,D$92-SUM(E$99:E149))</f>
        <v>0</v>
      </c>
      <c r="E150" s="377">
        <f>IF(+J96&lt;F149,J96,D150)</f>
        <v>0</v>
      </c>
      <c r="F150" s="55">
        <f t="shared" si="63"/>
        <v>0</v>
      </c>
      <c r="G150" s="55">
        <f t="shared" si="64"/>
        <v>0</v>
      </c>
      <c r="H150" s="379">
        <f t="shared" si="61"/>
        <v>0</v>
      </c>
      <c r="I150" s="398">
        <f t="shared" si="62"/>
        <v>0</v>
      </c>
      <c r="J150" s="54">
        <f t="shared" si="65"/>
        <v>0</v>
      </c>
      <c r="K150" s="54"/>
      <c r="L150" s="129"/>
      <c r="M150" s="54">
        <f t="shared" si="66"/>
        <v>0</v>
      </c>
      <c r="N150" s="129"/>
      <c r="O150" s="54">
        <f t="shared" si="67"/>
        <v>0</v>
      </c>
      <c r="P150" s="54">
        <f t="shared" si="68"/>
        <v>0</v>
      </c>
      <c r="Q150" s="1"/>
    </row>
    <row r="151" spans="2:17" ht="12.5">
      <c r="B151" s="7" t="str">
        <f t="shared" si="47"/>
        <v/>
      </c>
      <c r="C151" s="50">
        <f>IF(D93="","-",+C150+1)</f>
        <v>2061</v>
      </c>
      <c r="D151" s="12">
        <f>IF(F150+SUM(E$99:E150)=D$92,F150,D$92-SUM(E$99:E150))</f>
        <v>0</v>
      </c>
      <c r="E151" s="377">
        <f>IF(+J96&lt;F150,J96,D151)</f>
        <v>0</v>
      </c>
      <c r="F151" s="55">
        <f t="shared" si="63"/>
        <v>0</v>
      </c>
      <c r="G151" s="55">
        <f t="shared" si="64"/>
        <v>0</v>
      </c>
      <c r="H151" s="379">
        <f t="shared" si="61"/>
        <v>0</v>
      </c>
      <c r="I151" s="398">
        <f t="shared" si="62"/>
        <v>0</v>
      </c>
      <c r="J151" s="54">
        <f t="shared" si="65"/>
        <v>0</v>
      </c>
      <c r="K151" s="54"/>
      <c r="L151" s="129"/>
      <c r="M151" s="54">
        <f t="shared" si="66"/>
        <v>0</v>
      </c>
      <c r="N151" s="129"/>
      <c r="O151" s="54">
        <f t="shared" si="67"/>
        <v>0</v>
      </c>
      <c r="P151" s="54">
        <f t="shared" si="68"/>
        <v>0</v>
      </c>
      <c r="Q151" s="1"/>
    </row>
    <row r="152" spans="2:17" ht="12.5">
      <c r="B152" s="7" t="str">
        <f t="shared" si="47"/>
        <v/>
      </c>
      <c r="C152" s="50">
        <f>IF(D93="","-",+C151+1)</f>
        <v>2062</v>
      </c>
      <c r="D152" s="12">
        <f>IF(F151+SUM(E$99:E151)=D$92,F151,D$92-SUM(E$99:E151))</f>
        <v>0</v>
      </c>
      <c r="E152" s="377">
        <f>IF(+J96&lt;F151,J96,D152)</f>
        <v>0</v>
      </c>
      <c r="F152" s="55">
        <f t="shared" si="63"/>
        <v>0</v>
      </c>
      <c r="G152" s="55">
        <f t="shared" si="64"/>
        <v>0</v>
      </c>
      <c r="H152" s="379">
        <f t="shared" si="61"/>
        <v>0</v>
      </c>
      <c r="I152" s="398">
        <f t="shared" si="62"/>
        <v>0</v>
      </c>
      <c r="J152" s="54">
        <f t="shared" si="65"/>
        <v>0</v>
      </c>
      <c r="K152" s="54"/>
      <c r="L152" s="129"/>
      <c r="M152" s="54">
        <f t="shared" si="66"/>
        <v>0</v>
      </c>
      <c r="N152" s="129"/>
      <c r="O152" s="54">
        <f t="shared" si="67"/>
        <v>0</v>
      </c>
      <c r="P152" s="54">
        <f t="shared" si="68"/>
        <v>0</v>
      </c>
      <c r="Q152" s="1"/>
    </row>
    <row r="153" spans="2:17" ht="12.5">
      <c r="B153" s="7" t="str">
        <f t="shared" si="47"/>
        <v/>
      </c>
      <c r="C153" s="50">
        <f>IF(D93="","-",+C152+1)</f>
        <v>2063</v>
      </c>
      <c r="D153" s="12">
        <f>IF(F152+SUM(E$99:E152)=D$92,F152,D$92-SUM(E$99:E152))</f>
        <v>0</v>
      </c>
      <c r="E153" s="377">
        <f>IF(+J96&lt;F152,J96,D153)</f>
        <v>0</v>
      </c>
      <c r="F153" s="55">
        <f t="shared" si="63"/>
        <v>0</v>
      </c>
      <c r="G153" s="55">
        <f t="shared" si="64"/>
        <v>0</v>
      </c>
      <c r="H153" s="379">
        <f t="shared" si="61"/>
        <v>0</v>
      </c>
      <c r="I153" s="398">
        <f t="shared" si="62"/>
        <v>0</v>
      </c>
      <c r="J153" s="54">
        <f t="shared" si="65"/>
        <v>0</v>
      </c>
      <c r="K153" s="54"/>
      <c r="L153" s="129"/>
      <c r="M153" s="54">
        <f t="shared" si="66"/>
        <v>0</v>
      </c>
      <c r="N153" s="129"/>
      <c r="O153" s="54">
        <f t="shared" si="67"/>
        <v>0</v>
      </c>
      <c r="P153" s="54">
        <f t="shared" si="68"/>
        <v>0</v>
      </c>
      <c r="Q153" s="1"/>
    </row>
    <row r="154" spans="2:17" ht="13" thickBot="1">
      <c r="B154" s="7" t="str">
        <f t="shared" si="47"/>
        <v/>
      </c>
      <c r="C154" s="59">
        <f>IF(D93="","-",+C153+1)</f>
        <v>2064</v>
      </c>
      <c r="D154" s="84">
        <f>IF(F153+SUM(E$99:E153)=D$92,F153,D$92-SUM(E$99:E153))</f>
        <v>0</v>
      </c>
      <c r="E154" s="380">
        <f>IF(+J96&lt;F153,J96,D154)</f>
        <v>0</v>
      </c>
      <c r="F154" s="60">
        <f t="shared" si="63"/>
        <v>0</v>
      </c>
      <c r="G154" s="60">
        <f t="shared" si="64"/>
        <v>0</v>
      </c>
      <c r="H154" s="381">
        <f t="shared" si="61"/>
        <v>0</v>
      </c>
      <c r="I154" s="399">
        <f t="shared" si="62"/>
        <v>0</v>
      </c>
      <c r="J154" s="64">
        <f t="shared" si="65"/>
        <v>0</v>
      </c>
      <c r="K154" s="54"/>
      <c r="L154" s="130"/>
      <c r="M154" s="64">
        <f t="shared" si="66"/>
        <v>0</v>
      </c>
      <c r="N154" s="130"/>
      <c r="O154" s="64">
        <f t="shared" si="67"/>
        <v>0</v>
      </c>
      <c r="P154" s="64">
        <f t="shared" si="68"/>
        <v>0</v>
      </c>
      <c r="Q154" s="1"/>
    </row>
    <row r="155" spans="2:17" ht="12.5">
      <c r="C155" s="12" t="s">
        <v>78</v>
      </c>
      <c r="D155" s="292"/>
      <c r="E155" s="292">
        <f>SUM(E99:E154)</f>
        <v>11580311.000000007</v>
      </c>
      <c r="F155" s="292"/>
      <c r="G155" s="292"/>
      <c r="H155" s="292">
        <f>SUM(H99:H154)</f>
        <v>43219111.711182371</v>
      </c>
      <c r="I155" s="292">
        <f>SUM(I99:I154)</f>
        <v>43219111.711182371</v>
      </c>
      <c r="J155" s="292">
        <f>SUM(J99:J154)</f>
        <v>0</v>
      </c>
      <c r="K155" s="292"/>
      <c r="L155" s="292"/>
      <c r="M155" s="292"/>
      <c r="N155" s="292"/>
      <c r="O155" s="292"/>
      <c r="P155" s="1"/>
      <c r="Q155" s="1"/>
    </row>
    <row r="156" spans="2:17" ht="12.5"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  <c r="Q157" s="1"/>
    </row>
    <row r="158" spans="2:17" ht="12.5"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49" priority="1" stopIfTrue="1" operator="equal">
      <formula>$I$10</formula>
    </cfRule>
  </conditionalFormatting>
  <conditionalFormatting sqref="C99:C154">
    <cfRule type="cellIs" dxfId="14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16"/>
  <dimension ref="A1:P162"/>
  <sheetViews>
    <sheetView topLeftCell="A13" zoomScaleNormal="100" zoomScaleSheetLayoutView="80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67 of 77</v>
      </c>
    </row>
    <row r="2" spans="1:16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/>
      <c r="P3" s="97">
        <v>1</v>
      </c>
    </row>
    <row r="4" spans="1:16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6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1268592.5343047057</v>
      </c>
      <c r="P5" s="1"/>
    </row>
    <row r="6" spans="1:16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1268592.5343047057</v>
      </c>
      <c r="O6" s="1"/>
      <c r="P6" s="1"/>
    </row>
    <row r="7" spans="1:16" ht="13.5" thickBot="1">
      <c r="C7" s="25" t="s">
        <v>48</v>
      </c>
      <c r="D7" s="90" t="s">
        <v>387</v>
      </c>
      <c r="E7" s="1"/>
      <c r="F7" s="1"/>
      <c r="G7" s="1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417</v>
      </c>
      <c r="E9" s="435" t="s">
        <v>418</v>
      </c>
      <c r="F9" s="31"/>
      <c r="G9" s="461" t="s">
        <v>581</v>
      </c>
      <c r="H9" s="31"/>
      <c r="I9" s="32"/>
      <c r="J9" s="33"/>
      <c r="P9" s="1"/>
    </row>
    <row r="10" spans="1:16" ht="13">
      <c r="C10" s="34" t="s">
        <v>51</v>
      </c>
      <c r="D10" s="362">
        <v>10668801.149999999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6" ht="12.5">
      <c r="C11" s="34" t="s">
        <v>54</v>
      </c>
      <c r="D11" s="37">
        <v>2017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2">
        <v>3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260214.66219512193</v>
      </c>
      <c r="J14" s="292"/>
      <c r="K14" s="292"/>
      <c r="L14" s="292"/>
      <c r="M14" s="292"/>
      <c r="N14" s="292"/>
      <c r="O14" s="1"/>
      <c r="P14" s="1"/>
    </row>
    <row r="15" spans="1:16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42" t="s">
        <v>68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2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2017</v>
      </c>
      <c r="D17" s="430">
        <v>0</v>
      </c>
      <c r="E17" s="429">
        <v>160574.56395348837</v>
      </c>
      <c r="F17" s="430">
        <v>9045700.4360465109</v>
      </c>
      <c r="G17" s="429">
        <v>720921.93663194391</v>
      </c>
      <c r="H17" s="437">
        <v>720921.93663194391</v>
      </c>
      <c r="I17" s="52">
        <f t="shared" ref="I17:I72" si="0">H17-G17</f>
        <v>0</v>
      </c>
      <c r="J17" s="52"/>
      <c r="K17" s="112">
        <f t="shared" ref="K17:K22" si="1">+G17</f>
        <v>720921.93663194391</v>
      </c>
      <c r="L17" s="53">
        <f t="shared" ref="L17:L72" si="2">IF(K17&lt;&gt;0,+G17-K17,0)</f>
        <v>0</v>
      </c>
      <c r="M17" s="112">
        <f t="shared" ref="M17:M22" si="3">+H17</f>
        <v>720921.93663194391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2018</v>
      </c>
      <c r="D18" s="430">
        <v>9045700.4360465109</v>
      </c>
      <c r="E18" s="429">
        <v>224543.29268292684</v>
      </c>
      <c r="F18" s="430">
        <v>8821157.1433635838</v>
      </c>
      <c r="G18" s="429">
        <v>1359929.3750502607</v>
      </c>
      <c r="H18" s="437">
        <v>1359929.3750502607</v>
      </c>
      <c r="I18" s="52">
        <f t="shared" si="0"/>
        <v>0</v>
      </c>
      <c r="J18" s="52"/>
      <c r="K18" s="113">
        <f t="shared" si="1"/>
        <v>1359929.3750502607</v>
      </c>
      <c r="L18" s="54">
        <f t="shared" si="2"/>
        <v>0</v>
      </c>
      <c r="M18" s="113">
        <f t="shared" si="3"/>
        <v>1359929.3750502607</v>
      </c>
      <c r="N18" s="54">
        <f t="shared" si="4"/>
        <v>0</v>
      </c>
      <c r="O18" s="54">
        <f t="shared" si="5"/>
        <v>0</v>
      </c>
      <c r="P18" s="1"/>
    </row>
    <row r="19" spans="2:16" ht="12.5">
      <c r="B19" s="7" t="str">
        <f>IF(D19=F18,"","IU")</f>
        <v/>
      </c>
      <c r="C19" s="50">
        <f>IF(D11="","-",+C18+1)</f>
        <v>2019</v>
      </c>
      <c r="D19" s="430">
        <v>8821157.1433635838</v>
      </c>
      <c r="E19" s="429">
        <v>224543.29268292684</v>
      </c>
      <c r="F19" s="430">
        <v>8596613.8506806567</v>
      </c>
      <c r="G19" s="429">
        <v>1331391.2475963396</v>
      </c>
      <c r="H19" s="437">
        <v>1331391.2475963396</v>
      </c>
      <c r="I19" s="52">
        <f t="shared" si="0"/>
        <v>0</v>
      </c>
      <c r="J19" s="52"/>
      <c r="K19" s="113">
        <f t="shared" si="1"/>
        <v>1331391.2475963396</v>
      </c>
      <c r="L19" s="54">
        <f t="shared" ref="L19" si="6">IF(K19&lt;&gt;0,+G19-K19,0)</f>
        <v>0</v>
      </c>
      <c r="M19" s="113">
        <f t="shared" si="3"/>
        <v>1331391.2475963396</v>
      </c>
      <c r="N19" s="54">
        <f t="shared" si="4"/>
        <v>0</v>
      </c>
      <c r="O19" s="54">
        <f t="shared" si="5"/>
        <v>0</v>
      </c>
      <c r="P19" s="1"/>
    </row>
    <row r="20" spans="2:16" ht="12.5">
      <c r="B20" s="7" t="str">
        <f t="shared" ref="B20:B72" si="7">IF(D20=F19,"","IU")</f>
        <v>IU</v>
      </c>
      <c r="C20" s="50">
        <f>IF(D11="","-",+C19+1)</f>
        <v>2020</v>
      </c>
      <c r="D20" s="430">
        <v>10060609.850680659</v>
      </c>
      <c r="E20" s="429">
        <v>260250.51219512196</v>
      </c>
      <c r="F20" s="430">
        <v>9800359.3384855371</v>
      </c>
      <c r="G20" s="429">
        <v>1276491.1744003529</v>
      </c>
      <c r="H20" s="437">
        <v>1276491.1744003529</v>
      </c>
      <c r="I20" s="52">
        <f t="shared" si="0"/>
        <v>0</v>
      </c>
      <c r="J20" s="52"/>
      <c r="K20" s="113">
        <f t="shared" si="1"/>
        <v>1276491.1744003529</v>
      </c>
      <c r="L20" s="54">
        <f t="shared" ref="L20" si="8">IF(K20&lt;&gt;0,+G20-K20,0)</f>
        <v>0</v>
      </c>
      <c r="M20" s="113">
        <f t="shared" si="3"/>
        <v>1276491.1744003529</v>
      </c>
      <c r="N20" s="54">
        <f t="shared" si="4"/>
        <v>0</v>
      </c>
      <c r="O20" s="54">
        <f t="shared" si="5"/>
        <v>0</v>
      </c>
      <c r="P20" s="1"/>
    </row>
    <row r="21" spans="2:16" ht="12.5">
      <c r="B21" s="7" t="str">
        <f t="shared" si="7"/>
        <v>IU</v>
      </c>
      <c r="C21" s="50">
        <f>IF(D11="","-",+C20+1)</f>
        <v>2021</v>
      </c>
      <c r="D21" s="430">
        <v>9809333.2125638109</v>
      </c>
      <c r="E21" s="429">
        <v>254019.07142857142</v>
      </c>
      <c r="F21" s="430">
        <v>9555314.14113524</v>
      </c>
      <c r="G21" s="429">
        <v>1280389.3877484133</v>
      </c>
      <c r="H21" s="437">
        <v>1280389.3877484133</v>
      </c>
      <c r="I21" s="52">
        <f t="shared" si="0"/>
        <v>0</v>
      </c>
      <c r="J21" s="52"/>
      <c r="K21" s="113">
        <f t="shared" si="1"/>
        <v>1280389.3877484133</v>
      </c>
      <c r="L21" s="54">
        <f t="shared" ref="L21" si="9">IF(K21&lt;&gt;0,+G21-K21,0)</f>
        <v>0</v>
      </c>
      <c r="M21" s="113">
        <f t="shared" si="3"/>
        <v>1280389.3877484133</v>
      </c>
      <c r="N21" s="54">
        <f t="shared" si="4"/>
        <v>0</v>
      </c>
      <c r="O21" s="54">
        <f t="shared" si="5"/>
        <v>0</v>
      </c>
      <c r="P21" s="1"/>
    </row>
    <row r="22" spans="2:16" ht="12.5">
      <c r="B22" s="7" t="str">
        <f t="shared" si="7"/>
        <v>IU</v>
      </c>
      <c r="C22" s="50">
        <f>IF(D11="","-",+C21+1)</f>
        <v>2022</v>
      </c>
      <c r="D22" s="430">
        <v>9544870.2670569643</v>
      </c>
      <c r="E22" s="429">
        <v>254019.07142857142</v>
      </c>
      <c r="F22" s="430">
        <v>9290851.1956283934</v>
      </c>
      <c r="G22" s="429">
        <v>1313001.915934932</v>
      </c>
      <c r="H22" s="437">
        <v>1313001.915934932</v>
      </c>
      <c r="I22" s="52">
        <f t="shared" si="0"/>
        <v>0</v>
      </c>
      <c r="J22" s="52"/>
      <c r="K22" s="113">
        <f t="shared" si="1"/>
        <v>1313001.915934932</v>
      </c>
      <c r="L22" s="54">
        <f t="shared" ref="L22" si="10">IF(K22&lt;&gt;0,+G22-K22,0)</f>
        <v>0</v>
      </c>
      <c r="M22" s="113">
        <f t="shared" si="3"/>
        <v>1313001.915934932</v>
      </c>
      <c r="N22" s="54">
        <f t="shared" si="4"/>
        <v>0</v>
      </c>
      <c r="O22" s="54">
        <f t="shared" si="5"/>
        <v>0</v>
      </c>
      <c r="P22" s="1"/>
    </row>
    <row r="23" spans="2:16" ht="12.5">
      <c r="B23" s="7" t="str">
        <f t="shared" si="7"/>
        <v>IU</v>
      </c>
      <c r="C23" s="50">
        <f>IF(D11="","-",+C22+1)</f>
        <v>2023</v>
      </c>
      <c r="D23" s="430">
        <v>9290851.345628392</v>
      </c>
      <c r="E23" s="429">
        <v>254019.07499999995</v>
      </c>
      <c r="F23" s="430">
        <v>9036832.2706283927</v>
      </c>
      <c r="G23" s="429">
        <v>1411657.7761742773</v>
      </c>
      <c r="H23" s="437">
        <v>1411657.7761742773</v>
      </c>
      <c r="I23" s="52">
        <f t="shared" si="0"/>
        <v>0</v>
      </c>
      <c r="J23" s="52"/>
      <c r="K23" s="113">
        <f t="shared" ref="K23" si="11">+G23</f>
        <v>1411657.7761742773</v>
      </c>
      <c r="L23" s="54">
        <f t="shared" ref="L23" si="12">IF(K23&lt;&gt;0,+G23-K23,0)</f>
        <v>0</v>
      </c>
      <c r="M23" s="113">
        <f t="shared" ref="M23" si="13">+H23</f>
        <v>1411657.7761742773</v>
      </c>
      <c r="N23" s="54">
        <f t="shared" ref="N23" si="14">IF(M23&lt;&gt;0,+H23-M23,0)</f>
        <v>0</v>
      </c>
      <c r="O23" s="54">
        <f t="shared" ref="O23" si="15">+N23-L23</f>
        <v>0</v>
      </c>
      <c r="P23" s="1"/>
    </row>
    <row r="24" spans="2:16" ht="12.5">
      <c r="B24" s="7" t="str">
        <f t="shared" si="7"/>
        <v/>
      </c>
      <c r="C24" s="460">
        <f>IF(D11="","-",+C23+1)</f>
        <v>2024</v>
      </c>
      <c r="D24" s="430">
        <v>9036832.2706283927</v>
      </c>
      <c r="E24" s="429">
        <v>242472.75340909089</v>
      </c>
      <c r="F24" s="430">
        <v>8794359.5172193013</v>
      </c>
      <c r="G24" s="429">
        <v>1308128.3575963045</v>
      </c>
      <c r="H24" s="437">
        <v>1308128.3575963045</v>
      </c>
      <c r="I24" s="52">
        <f t="shared" si="0"/>
        <v>0</v>
      </c>
      <c r="J24" s="52"/>
      <c r="K24" s="113">
        <f t="shared" ref="K24" si="16">+G24</f>
        <v>1308128.3575963045</v>
      </c>
      <c r="L24" s="54">
        <f t="shared" ref="L24" si="17">IF(K24&lt;&gt;0,+G24-K24,0)</f>
        <v>0</v>
      </c>
      <c r="M24" s="113">
        <f t="shared" ref="M24" si="18">+H24</f>
        <v>1308128.3575963045</v>
      </c>
      <c r="N24" s="54">
        <f t="shared" ref="N24" si="19">IF(M24&lt;&gt;0,+H24-M24,0)</f>
        <v>0</v>
      </c>
      <c r="O24" s="54">
        <f t="shared" ref="O24" si="20">+N24-L24</f>
        <v>0</v>
      </c>
      <c r="P24" s="1"/>
    </row>
    <row r="25" spans="2:16" ht="13">
      <c r="B25" s="7" t="str">
        <f t="shared" si="7"/>
        <v/>
      </c>
      <c r="C25" s="459">
        <f>IF(D11="","-",+C24+1)</f>
        <v>2025</v>
      </c>
      <c r="D25" s="430">
        <v>8794359.5172193013</v>
      </c>
      <c r="E25" s="429">
        <v>248111.65465116277</v>
      </c>
      <c r="F25" s="430">
        <v>8546247.8625681382</v>
      </c>
      <c r="G25" s="429">
        <v>1286174.0104287753</v>
      </c>
      <c r="H25" s="437">
        <v>1286174.0104287753</v>
      </c>
      <c r="I25" s="52">
        <f t="shared" si="0"/>
        <v>0</v>
      </c>
      <c r="J25" s="52"/>
      <c r="K25" s="113">
        <f t="shared" ref="K25" si="21">+G25</f>
        <v>1286174.0104287753</v>
      </c>
      <c r="L25" s="54">
        <f t="shared" ref="L25" si="22">IF(K25&lt;&gt;0,+G25-K25,0)</f>
        <v>0</v>
      </c>
      <c r="M25" s="113">
        <f t="shared" ref="M25" si="23">+H25</f>
        <v>1286174.0104287753</v>
      </c>
      <c r="N25" s="54">
        <f t="shared" ref="N25" si="24">IF(M25&lt;&gt;0,+H25-M25,0)</f>
        <v>0</v>
      </c>
      <c r="O25" s="54">
        <f t="shared" ref="O25" si="25">+N25-L25</f>
        <v>0</v>
      </c>
      <c r="P25" s="1"/>
    </row>
    <row r="26" spans="2:16" ht="12.5">
      <c r="B26" s="7" t="str">
        <f t="shared" si="7"/>
        <v/>
      </c>
      <c r="C26" s="50">
        <f>IF(D11="","-",+C25+1)</f>
        <v>2026</v>
      </c>
      <c r="D26" s="55">
        <f>IF(F25+SUM(E$17:E25)=D$10,F25,D$10-SUM(E$17:E25))</f>
        <v>8546247.8625681382</v>
      </c>
      <c r="E26" s="377">
        <f>IF(+I14&lt;F25,I14,D26)</f>
        <v>260214.66219512193</v>
      </c>
      <c r="F26" s="55">
        <f t="shared" ref="F26:F72" si="26">+D26-E26</f>
        <v>8286033.2003730163</v>
      </c>
      <c r="G26" s="378">
        <f t="shared" ref="G26:G48" si="27">+I$12*((D26+F26)/2)+E26</f>
        <v>1268592.5343047057</v>
      </c>
      <c r="H26" s="363">
        <f t="shared" ref="H26:H48" si="28">+I$13*((D26+F26)/2)+E26</f>
        <v>1268592.5343047057</v>
      </c>
      <c r="I26" s="52">
        <f t="shared" si="0"/>
        <v>0</v>
      </c>
      <c r="J26" s="52"/>
      <c r="K26" s="129"/>
      <c r="L26" s="54">
        <f t="shared" si="2"/>
        <v>0</v>
      </c>
      <c r="M26" s="129"/>
      <c r="N26" s="54">
        <f t="shared" si="4"/>
        <v>0</v>
      </c>
      <c r="O26" s="54">
        <f t="shared" si="5"/>
        <v>0</v>
      </c>
      <c r="P26" s="1"/>
    </row>
    <row r="27" spans="2:16" ht="12.5">
      <c r="B27" s="7" t="str">
        <f t="shared" si="7"/>
        <v/>
      </c>
      <c r="C27" s="50">
        <f>IF(D11="","-",+C26+1)</f>
        <v>2027</v>
      </c>
      <c r="D27" s="55">
        <f>IF(F26+SUM(E$17:E26)=D$10,F26,D$10-SUM(E$17:E26))</f>
        <v>8286033.2003730163</v>
      </c>
      <c r="E27" s="377">
        <f>IF(+I14&lt;F26,I14,D27)</f>
        <v>260214.66219512193</v>
      </c>
      <c r="F27" s="55">
        <f t="shared" si="26"/>
        <v>8025818.5381778944</v>
      </c>
      <c r="G27" s="378">
        <f t="shared" si="27"/>
        <v>1237414.9765661131</v>
      </c>
      <c r="H27" s="363">
        <f t="shared" si="28"/>
        <v>1237414.9765661131</v>
      </c>
      <c r="I27" s="52">
        <f t="shared" si="0"/>
        <v>0</v>
      </c>
      <c r="J27" s="52"/>
      <c r="K27" s="129"/>
      <c r="L27" s="54">
        <f t="shared" si="2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7"/>
        <v/>
      </c>
      <c r="C28" s="50">
        <f>IF(D11="","-",+C27+1)</f>
        <v>2028</v>
      </c>
      <c r="D28" s="55">
        <f>IF(F27+SUM(E$17:E27)=D$10,F27,D$10-SUM(E$17:E27))</f>
        <v>8025818.5381778944</v>
      </c>
      <c r="E28" s="377">
        <f>IF(+I14&lt;F27,I14,D28)</f>
        <v>260214.66219512193</v>
      </c>
      <c r="F28" s="55">
        <f t="shared" si="26"/>
        <v>7765603.8759827726</v>
      </c>
      <c r="G28" s="378">
        <f t="shared" si="27"/>
        <v>1206237.4188275209</v>
      </c>
      <c r="H28" s="363">
        <f t="shared" si="28"/>
        <v>1206237.4188275209</v>
      </c>
      <c r="I28" s="52">
        <f t="shared" si="0"/>
        <v>0</v>
      </c>
      <c r="J28" s="52"/>
      <c r="K28" s="129"/>
      <c r="L28" s="54">
        <f t="shared" si="2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7"/>
        <v/>
      </c>
      <c r="C29" s="50">
        <f>IF(D11="","-",+C28+1)</f>
        <v>2029</v>
      </c>
      <c r="D29" s="55">
        <f>IF(F28+SUM(E$17:E28)=D$10,F28,D$10-SUM(E$17:E28))</f>
        <v>7765603.8759827726</v>
      </c>
      <c r="E29" s="377">
        <f>IF(+I14&lt;F28,I14,D29)</f>
        <v>260214.66219512193</v>
      </c>
      <c r="F29" s="55">
        <f t="shared" si="26"/>
        <v>7505389.2137876507</v>
      </c>
      <c r="G29" s="378">
        <f t="shared" si="27"/>
        <v>1175059.8610889285</v>
      </c>
      <c r="H29" s="363">
        <f t="shared" si="28"/>
        <v>1175059.8610889285</v>
      </c>
      <c r="I29" s="52">
        <f t="shared" si="0"/>
        <v>0</v>
      </c>
      <c r="J29" s="52"/>
      <c r="K29" s="129"/>
      <c r="L29" s="54">
        <f t="shared" si="2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7"/>
        <v/>
      </c>
      <c r="C30" s="50">
        <f>IF(D11="","-",+C29+1)</f>
        <v>2030</v>
      </c>
      <c r="D30" s="55">
        <f>IF(F29+SUM(E$17:E29)=D$10,F29,D$10-SUM(E$17:E29))</f>
        <v>7505389.2137876507</v>
      </c>
      <c r="E30" s="377">
        <f>IF(+I14&lt;F29,I14,D30)</f>
        <v>260214.66219512193</v>
      </c>
      <c r="F30" s="55">
        <f t="shared" si="26"/>
        <v>7245174.5515925288</v>
      </c>
      <c r="G30" s="378">
        <f t="shared" si="27"/>
        <v>1143882.3033503362</v>
      </c>
      <c r="H30" s="363">
        <f t="shared" si="28"/>
        <v>1143882.3033503362</v>
      </c>
      <c r="I30" s="52">
        <f t="shared" si="0"/>
        <v>0</v>
      </c>
      <c r="J30" s="52"/>
      <c r="K30" s="129"/>
      <c r="L30" s="54">
        <f t="shared" si="2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7"/>
        <v/>
      </c>
      <c r="C31" s="50">
        <f>IF(D11="","-",+C30+1)</f>
        <v>2031</v>
      </c>
      <c r="D31" s="55">
        <f>IF(F30+SUM(E$17:E30)=D$10,F30,D$10-SUM(E$17:E30))</f>
        <v>7245174.5515925288</v>
      </c>
      <c r="E31" s="377">
        <f>IF(+I14&lt;F30,I14,D31)</f>
        <v>260214.66219512193</v>
      </c>
      <c r="F31" s="55">
        <f t="shared" si="26"/>
        <v>6984959.889397407</v>
      </c>
      <c r="G31" s="378">
        <f t="shared" si="27"/>
        <v>1112704.7456117438</v>
      </c>
      <c r="H31" s="363">
        <f t="shared" si="28"/>
        <v>1112704.7456117438</v>
      </c>
      <c r="I31" s="52">
        <f t="shared" si="0"/>
        <v>0</v>
      </c>
      <c r="J31" s="52"/>
      <c r="K31" s="129"/>
      <c r="L31" s="54">
        <f t="shared" si="2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7"/>
        <v/>
      </c>
      <c r="C32" s="50">
        <f>IF(D11="","-",+C31+1)</f>
        <v>2032</v>
      </c>
      <c r="D32" s="55">
        <f>IF(F31+SUM(E$17:E31)=D$10,F31,D$10-SUM(E$17:E31))</f>
        <v>6984959.889397407</v>
      </c>
      <c r="E32" s="377">
        <f>IF(+I14&lt;F31,I14,D32)</f>
        <v>260214.66219512193</v>
      </c>
      <c r="F32" s="55">
        <f t="shared" si="26"/>
        <v>6724745.2272022851</v>
      </c>
      <c r="G32" s="378">
        <f t="shared" si="27"/>
        <v>1081527.1878731514</v>
      </c>
      <c r="H32" s="363">
        <f t="shared" si="28"/>
        <v>1081527.1878731514</v>
      </c>
      <c r="I32" s="52">
        <f t="shared" si="0"/>
        <v>0</v>
      </c>
      <c r="J32" s="52"/>
      <c r="K32" s="129"/>
      <c r="L32" s="54">
        <f t="shared" si="2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7"/>
        <v/>
      </c>
      <c r="C33" s="50">
        <f>IF(D11="","-",+C32+1)</f>
        <v>2033</v>
      </c>
      <c r="D33" s="55">
        <f>IF(F32+SUM(E$17:E32)=D$10,F32,D$10-SUM(E$17:E32))</f>
        <v>6724745.2272022851</v>
      </c>
      <c r="E33" s="377">
        <f>IF(+I14&lt;F32,I14,D33)</f>
        <v>260214.66219512193</v>
      </c>
      <c r="F33" s="55">
        <f t="shared" si="26"/>
        <v>6464530.5650071632</v>
      </c>
      <c r="G33" s="378">
        <f t="shared" si="27"/>
        <v>1050349.6301345592</v>
      </c>
      <c r="H33" s="363">
        <f t="shared" si="28"/>
        <v>1050349.6301345592</v>
      </c>
      <c r="I33" s="52">
        <f t="shared" si="0"/>
        <v>0</v>
      </c>
      <c r="J33" s="52"/>
      <c r="K33" s="129"/>
      <c r="L33" s="54">
        <f t="shared" si="2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7"/>
        <v/>
      </c>
      <c r="C34" s="50">
        <f>IF(D11="","-",+C33+1)</f>
        <v>2034</v>
      </c>
      <c r="D34" s="55">
        <f>IF(F33+SUM(E$17:E33)=D$10,F33,D$10-SUM(E$17:E33))</f>
        <v>6464530.5650071632</v>
      </c>
      <c r="E34" s="377">
        <f>IF(+I14&lt;F33,I14,D34)</f>
        <v>260214.66219512193</v>
      </c>
      <c r="F34" s="55">
        <f t="shared" si="26"/>
        <v>6204315.9028120413</v>
      </c>
      <c r="G34" s="378">
        <f t="shared" si="27"/>
        <v>1019172.0723959669</v>
      </c>
      <c r="H34" s="363">
        <f t="shared" si="28"/>
        <v>1019172.0723959669</v>
      </c>
      <c r="I34" s="52">
        <f t="shared" si="0"/>
        <v>0</v>
      </c>
      <c r="J34" s="52"/>
      <c r="K34" s="129"/>
      <c r="L34" s="54">
        <f t="shared" si="2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7"/>
        <v/>
      </c>
      <c r="C35" s="50">
        <f>IF(D11="","-",+C34+1)</f>
        <v>2035</v>
      </c>
      <c r="D35" s="55">
        <f>IF(F34+SUM(E$17:E34)=D$10,F34,D$10-SUM(E$17:E34))</f>
        <v>6204315.9028120413</v>
      </c>
      <c r="E35" s="377">
        <f>IF(+I14&lt;F34,I14,D35)</f>
        <v>260214.66219512193</v>
      </c>
      <c r="F35" s="55">
        <f t="shared" si="26"/>
        <v>5944101.2406169195</v>
      </c>
      <c r="G35" s="378">
        <f t="shared" si="27"/>
        <v>987994.51465737447</v>
      </c>
      <c r="H35" s="363">
        <f t="shared" si="28"/>
        <v>987994.51465737447</v>
      </c>
      <c r="I35" s="52">
        <f t="shared" si="0"/>
        <v>0</v>
      </c>
      <c r="J35" s="52"/>
      <c r="K35" s="129"/>
      <c r="L35" s="54">
        <f t="shared" si="2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7"/>
        <v/>
      </c>
      <c r="C36" s="50">
        <f>IF(D11="","-",+C35+1)</f>
        <v>2036</v>
      </c>
      <c r="D36" s="55">
        <f>IF(F35+SUM(E$17:E35)=D$10,F35,D$10-SUM(E$17:E35))</f>
        <v>5944101.2406169195</v>
      </c>
      <c r="E36" s="377">
        <f>IF(+I14&lt;F35,I14,D36)</f>
        <v>260214.66219512193</v>
      </c>
      <c r="F36" s="55">
        <f t="shared" si="26"/>
        <v>5683886.5784217976</v>
      </c>
      <c r="G36" s="378">
        <f t="shared" si="27"/>
        <v>956816.95691878209</v>
      </c>
      <c r="H36" s="363">
        <f t="shared" si="28"/>
        <v>956816.95691878209</v>
      </c>
      <c r="I36" s="52">
        <f t="shared" si="0"/>
        <v>0</v>
      </c>
      <c r="J36" s="52"/>
      <c r="K36" s="129"/>
      <c r="L36" s="54">
        <f t="shared" si="2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7"/>
        <v/>
      </c>
      <c r="C37" s="50">
        <f>IF(D11="","-",+C36+1)</f>
        <v>2037</v>
      </c>
      <c r="D37" s="55">
        <f>IF(F36+SUM(E$17:E36)=D$10,F36,D$10-SUM(E$17:E36))</f>
        <v>5683886.5784217976</v>
      </c>
      <c r="E37" s="377">
        <f>IF(+I14&lt;F36,I14,D37)</f>
        <v>260214.66219512193</v>
      </c>
      <c r="F37" s="55">
        <f t="shared" si="26"/>
        <v>5423671.9162266757</v>
      </c>
      <c r="G37" s="378">
        <f t="shared" si="27"/>
        <v>925639.39918018994</v>
      </c>
      <c r="H37" s="363">
        <f t="shared" si="28"/>
        <v>925639.39918018994</v>
      </c>
      <c r="I37" s="52">
        <f t="shared" si="0"/>
        <v>0</v>
      </c>
      <c r="J37" s="52"/>
      <c r="K37" s="129"/>
      <c r="L37" s="54">
        <f t="shared" si="2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7"/>
        <v/>
      </c>
      <c r="C38" s="50">
        <f>IF(D11="","-",+C37+1)</f>
        <v>2038</v>
      </c>
      <c r="D38" s="55">
        <f>IF(F37+SUM(E$17:E37)=D$10,F37,D$10-SUM(E$17:E37))</f>
        <v>5423671.9162266757</v>
      </c>
      <c r="E38" s="377">
        <f>IF(+I14&lt;F37,I14,D38)</f>
        <v>260214.66219512193</v>
      </c>
      <c r="F38" s="55">
        <f t="shared" si="26"/>
        <v>5163457.2540315539</v>
      </c>
      <c r="G38" s="378">
        <f t="shared" si="27"/>
        <v>894461.84144159756</v>
      </c>
      <c r="H38" s="363">
        <f t="shared" si="28"/>
        <v>894461.84144159756</v>
      </c>
      <c r="I38" s="52">
        <f t="shared" si="0"/>
        <v>0</v>
      </c>
      <c r="J38" s="52"/>
      <c r="K38" s="129"/>
      <c r="L38" s="54">
        <f t="shared" si="2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7"/>
        <v/>
      </c>
      <c r="C39" s="50">
        <f>IF(D11="","-",+C38+1)</f>
        <v>2039</v>
      </c>
      <c r="D39" s="55">
        <f>IF(F38+SUM(E$17:E38)=D$10,F38,D$10-SUM(E$17:E38))</f>
        <v>5163457.2540315539</v>
      </c>
      <c r="E39" s="377">
        <f>IF(+I14&lt;F38,I14,D39)</f>
        <v>260214.66219512193</v>
      </c>
      <c r="F39" s="55">
        <f t="shared" si="26"/>
        <v>4903242.591836432</v>
      </c>
      <c r="G39" s="378">
        <f t="shared" si="27"/>
        <v>863284.28370300517</v>
      </c>
      <c r="H39" s="363">
        <f t="shared" si="28"/>
        <v>863284.28370300517</v>
      </c>
      <c r="I39" s="52">
        <f t="shared" si="0"/>
        <v>0</v>
      </c>
      <c r="J39" s="52"/>
      <c r="K39" s="129"/>
      <c r="L39" s="54">
        <f t="shared" si="2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7"/>
        <v/>
      </c>
      <c r="C40" s="50">
        <f>IF(D11="","-",+C39+1)</f>
        <v>2040</v>
      </c>
      <c r="D40" s="55">
        <f>IF(F39+SUM(E$17:E39)=D$10,F39,D$10-SUM(E$17:E39))</f>
        <v>4903242.591836432</v>
      </c>
      <c r="E40" s="377">
        <f>IF(+I14&lt;F39,I14,D40)</f>
        <v>260214.66219512193</v>
      </c>
      <c r="F40" s="55">
        <f t="shared" si="26"/>
        <v>4643027.9296413101</v>
      </c>
      <c r="G40" s="378">
        <f t="shared" si="27"/>
        <v>832106.72596441279</v>
      </c>
      <c r="H40" s="363">
        <f t="shared" si="28"/>
        <v>832106.72596441279</v>
      </c>
      <c r="I40" s="52">
        <f t="shared" si="0"/>
        <v>0</v>
      </c>
      <c r="J40" s="52"/>
      <c r="K40" s="129"/>
      <c r="L40" s="54">
        <f t="shared" si="2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7"/>
        <v/>
      </c>
      <c r="C41" s="50">
        <f>IF(D11="","-",+C40+1)</f>
        <v>2041</v>
      </c>
      <c r="D41" s="55">
        <f>IF(F40+SUM(E$17:E40)=D$10,F40,D$10-SUM(E$17:E40))</f>
        <v>4643027.9296413101</v>
      </c>
      <c r="E41" s="377">
        <f>IF(+I14&lt;F40,I14,D41)</f>
        <v>260214.66219512193</v>
      </c>
      <c r="F41" s="55">
        <f t="shared" si="26"/>
        <v>4382813.2674461883</v>
      </c>
      <c r="G41" s="378">
        <f t="shared" si="27"/>
        <v>800929.16822582041</v>
      </c>
      <c r="H41" s="363">
        <f t="shared" si="28"/>
        <v>800929.16822582041</v>
      </c>
      <c r="I41" s="52">
        <f t="shared" si="0"/>
        <v>0</v>
      </c>
      <c r="J41" s="52"/>
      <c r="K41" s="129"/>
      <c r="L41" s="54">
        <f t="shared" si="2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7"/>
        <v/>
      </c>
      <c r="C42" s="50">
        <f>IF(D11="","-",+C41+1)</f>
        <v>2042</v>
      </c>
      <c r="D42" s="55">
        <f>IF(F41+SUM(E$17:E41)=D$10,F41,D$10-SUM(E$17:E41))</f>
        <v>4382813.2674461883</v>
      </c>
      <c r="E42" s="377">
        <f>IF(+I14&lt;F41,I14,D42)</f>
        <v>260214.66219512193</v>
      </c>
      <c r="F42" s="55">
        <f t="shared" si="26"/>
        <v>4122598.6052510664</v>
      </c>
      <c r="G42" s="378">
        <f t="shared" si="27"/>
        <v>769751.61048722814</v>
      </c>
      <c r="H42" s="363">
        <f t="shared" si="28"/>
        <v>769751.61048722814</v>
      </c>
      <c r="I42" s="52">
        <f t="shared" si="0"/>
        <v>0</v>
      </c>
      <c r="J42" s="52"/>
      <c r="K42" s="129"/>
      <c r="L42" s="54">
        <f t="shared" si="2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7"/>
        <v/>
      </c>
      <c r="C43" s="50">
        <f>IF(D11="","-",+C42+1)</f>
        <v>2043</v>
      </c>
      <c r="D43" s="55">
        <f>IF(F42+SUM(E$17:E42)=D$10,F42,D$10-SUM(E$17:E42))</f>
        <v>4122598.6052510664</v>
      </c>
      <c r="E43" s="377">
        <f>IF(+I14&lt;F42,I14,D43)</f>
        <v>260214.66219512193</v>
      </c>
      <c r="F43" s="55">
        <f t="shared" si="26"/>
        <v>3862383.9430559445</v>
      </c>
      <c r="G43" s="378">
        <f t="shared" si="27"/>
        <v>738574.05274863588</v>
      </c>
      <c r="H43" s="363">
        <f t="shared" si="28"/>
        <v>738574.05274863588</v>
      </c>
      <c r="I43" s="52">
        <f t="shared" si="0"/>
        <v>0</v>
      </c>
      <c r="J43" s="52"/>
      <c r="K43" s="129"/>
      <c r="L43" s="54">
        <f t="shared" si="2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7"/>
        <v/>
      </c>
      <c r="C44" s="50">
        <f>IF(D11="","-",+C43+1)</f>
        <v>2044</v>
      </c>
      <c r="D44" s="55">
        <f>IF(F43+SUM(E$17:E43)=D$10,F43,D$10-SUM(E$17:E43))</f>
        <v>3862383.9430559445</v>
      </c>
      <c r="E44" s="377">
        <f>IF(+I14&lt;F43,I14,D44)</f>
        <v>260214.66219512193</v>
      </c>
      <c r="F44" s="55">
        <f t="shared" si="26"/>
        <v>3602169.2808608226</v>
      </c>
      <c r="G44" s="378">
        <f t="shared" si="27"/>
        <v>707396.49501004349</v>
      </c>
      <c r="H44" s="363">
        <f t="shared" si="28"/>
        <v>707396.49501004349</v>
      </c>
      <c r="I44" s="52">
        <f t="shared" si="0"/>
        <v>0</v>
      </c>
      <c r="J44" s="52"/>
      <c r="K44" s="129"/>
      <c r="L44" s="54">
        <f t="shared" si="2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7"/>
        <v/>
      </c>
      <c r="C45" s="50">
        <f>IF(D11="","-",+C44+1)</f>
        <v>2045</v>
      </c>
      <c r="D45" s="55">
        <f>IF(F44+SUM(E$17:E44)=D$10,F44,D$10-SUM(E$17:E44))</f>
        <v>3602169.2808608226</v>
      </c>
      <c r="E45" s="377">
        <f>IF(+I14&lt;F44,I14,D45)</f>
        <v>260214.66219512193</v>
      </c>
      <c r="F45" s="55">
        <f t="shared" si="26"/>
        <v>3341954.6186657008</v>
      </c>
      <c r="G45" s="378">
        <f t="shared" si="27"/>
        <v>676218.93727145111</v>
      </c>
      <c r="H45" s="363">
        <f t="shared" si="28"/>
        <v>676218.93727145111</v>
      </c>
      <c r="I45" s="52">
        <f t="shared" si="0"/>
        <v>0</v>
      </c>
      <c r="J45" s="52"/>
      <c r="K45" s="129"/>
      <c r="L45" s="54">
        <f t="shared" si="2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7"/>
        <v/>
      </c>
      <c r="C46" s="50">
        <f>IF(D11="","-",+C45+1)</f>
        <v>2046</v>
      </c>
      <c r="D46" s="55">
        <f>IF(F45+SUM(E$17:E45)=D$10,F45,D$10-SUM(E$17:E45))</f>
        <v>3341954.6186657008</v>
      </c>
      <c r="E46" s="377">
        <f>IF(+I14&lt;F45,I14,D46)</f>
        <v>260214.66219512193</v>
      </c>
      <c r="F46" s="55">
        <f t="shared" si="26"/>
        <v>3081739.9564705789</v>
      </c>
      <c r="G46" s="378">
        <f t="shared" si="27"/>
        <v>645041.37953285885</v>
      </c>
      <c r="H46" s="363">
        <f t="shared" si="28"/>
        <v>645041.37953285885</v>
      </c>
      <c r="I46" s="52">
        <f t="shared" si="0"/>
        <v>0</v>
      </c>
      <c r="J46" s="52"/>
      <c r="K46" s="129"/>
      <c r="L46" s="54">
        <f t="shared" si="2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7"/>
        <v/>
      </c>
      <c r="C47" s="50">
        <f>IF(D11="","-",+C46+1)</f>
        <v>2047</v>
      </c>
      <c r="D47" s="55">
        <f>IF(F46+SUM(E$17:E46)=D$10,F46,D$10-SUM(E$17:E46))</f>
        <v>3081739.9564705789</v>
      </c>
      <c r="E47" s="377">
        <f>IF(+I14&lt;F46,I14,D47)</f>
        <v>260214.66219512193</v>
      </c>
      <c r="F47" s="55">
        <f t="shared" si="26"/>
        <v>2821525.294275457</v>
      </c>
      <c r="G47" s="378">
        <f t="shared" si="27"/>
        <v>613863.82179426646</v>
      </c>
      <c r="H47" s="363">
        <f t="shared" si="28"/>
        <v>613863.82179426646</v>
      </c>
      <c r="I47" s="52">
        <f t="shared" si="0"/>
        <v>0</v>
      </c>
      <c r="J47" s="52"/>
      <c r="K47" s="129"/>
      <c r="L47" s="54">
        <f t="shared" si="2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7"/>
        <v/>
      </c>
      <c r="C48" s="50">
        <f>IF(D11="","-",+C47+1)</f>
        <v>2048</v>
      </c>
      <c r="D48" s="55">
        <f>IF(F47+SUM(E$17:E47)=D$10,F47,D$10-SUM(E$17:E47))</f>
        <v>2821525.294275457</v>
      </c>
      <c r="E48" s="377">
        <f>IF(+I14&lt;F47,I14,D48)</f>
        <v>260214.66219512193</v>
      </c>
      <c r="F48" s="55">
        <f t="shared" si="26"/>
        <v>2561310.6320803352</v>
      </c>
      <c r="G48" s="378">
        <f t="shared" si="27"/>
        <v>582686.2640556742</v>
      </c>
      <c r="H48" s="363">
        <f t="shared" si="28"/>
        <v>582686.2640556742</v>
      </c>
      <c r="I48" s="52">
        <f t="shared" si="0"/>
        <v>0</v>
      </c>
      <c r="J48" s="52"/>
      <c r="K48" s="129"/>
      <c r="L48" s="54">
        <f t="shared" si="2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 ht="12.5">
      <c r="B49" s="7" t="str">
        <f t="shared" si="7"/>
        <v/>
      </c>
      <c r="C49" s="50">
        <f>IF(D11="","-",+C48+1)</f>
        <v>2049</v>
      </c>
      <c r="D49" s="55">
        <f>IF(F48+SUM(E$17:E48)=D$10,F48,D$10-SUM(E$17:E48))</f>
        <v>2561310.6320803352</v>
      </c>
      <c r="E49" s="377">
        <f>IF(+I14&lt;F48,I14,D49)</f>
        <v>260214.66219512193</v>
      </c>
      <c r="F49" s="55">
        <f t="shared" si="26"/>
        <v>2301095.9698852133</v>
      </c>
      <c r="G49" s="378">
        <f t="shared" ref="G49:G72" si="29">+I$12*((D49+F49)/2)+E49</f>
        <v>551508.70631708181</v>
      </c>
      <c r="H49" s="363">
        <f t="shared" ref="H49:H72" si="30">+I$13*((D49+F49)/2)+E49</f>
        <v>551508.70631708181</v>
      </c>
      <c r="I49" s="52">
        <f t="shared" si="0"/>
        <v>0</v>
      </c>
      <c r="J49" s="52"/>
      <c r="K49" s="129"/>
      <c r="L49" s="54">
        <f t="shared" si="2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 ht="12.5">
      <c r="B50" s="7" t="str">
        <f t="shared" si="7"/>
        <v/>
      </c>
      <c r="C50" s="50">
        <f>IF(D11="","-",+C49+1)</f>
        <v>2050</v>
      </c>
      <c r="D50" s="55">
        <f>IF(F49+SUM(E$17:E49)=D$10,F49,D$10-SUM(E$17:E49))</f>
        <v>2301095.9698852133</v>
      </c>
      <c r="E50" s="377">
        <f>IF(+I14&lt;F49,I14,D50)</f>
        <v>260214.66219512193</v>
      </c>
      <c r="F50" s="55">
        <f t="shared" si="26"/>
        <v>2040881.3076900914</v>
      </c>
      <c r="G50" s="378">
        <f t="shared" si="29"/>
        <v>520331.14857848949</v>
      </c>
      <c r="H50" s="363">
        <f t="shared" si="30"/>
        <v>520331.14857848949</v>
      </c>
      <c r="I50" s="52">
        <f t="shared" si="0"/>
        <v>0</v>
      </c>
      <c r="J50" s="52"/>
      <c r="K50" s="129"/>
      <c r="L50" s="54">
        <f t="shared" si="2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 ht="12.5">
      <c r="B51" s="7" t="str">
        <f t="shared" si="7"/>
        <v/>
      </c>
      <c r="C51" s="50">
        <f>IF(D11="","-",+C50+1)</f>
        <v>2051</v>
      </c>
      <c r="D51" s="55">
        <f>IF(F50+SUM(E$17:E50)=D$10,F50,D$10-SUM(E$17:E50))</f>
        <v>2040881.3076900914</v>
      </c>
      <c r="E51" s="377">
        <f>IF(+I14&lt;F50,I14,D51)</f>
        <v>260214.66219512193</v>
      </c>
      <c r="F51" s="55">
        <f t="shared" si="26"/>
        <v>1780666.6454949696</v>
      </c>
      <c r="G51" s="378">
        <f t="shared" si="29"/>
        <v>489153.59083989717</v>
      </c>
      <c r="H51" s="363">
        <f t="shared" si="30"/>
        <v>489153.59083989717</v>
      </c>
      <c r="I51" s="52">
        <f t="shared" si="0"/>
        <v>0</v>
      </c>
      <c r="J51" s="52"/>
      <c r="K51" s="129"/>
      <c r="L51" s="54">
        <f t="shared" si="2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 ht="12.5">
      <c r="B52" s="7" t="str">
        <f t="shared" si="7"/>
        <v/>
      </c>
      <c r="C52" s="50">
        <f>IF(D11="","-",+C51+1)</f>
        <v>2052</v>
      </c>
      <c r="D52" s="55">
        <f>IF(F51+SUM(E$17:E51)=D$10,F51,D$10-SUM(E$17:E51))</f>
        <v>1780666.6454949696</v>
      </c>
      <c r="E52" s="377">
        <f>IF(+I14&lt;F51,I14,D52)</f>
        <v>260214.66219512193</v>
      </c>
      <c r="F52" s="55">
        <f t="shared" si="26"/>
        <v>1520451.9832998477</v>
      </c>
      <c r="G52" s="378">
        <f t="shared" si="29"/>
        <v>457976.03310130478</v>
      </c>
      <c r="H52" s="363">
        <f t="shared" si="30"/>
        <v>457976.03310130478</v>
      </c>
      <c r="I52" s="52">
        <f t="shared" si="0"/>
        <v>0</v>
      </c>
      <c r="J52" s="52"/>
      <c r="K52" s="129"/>
      <c r="L52" s="54">
        <f t="shared" si="2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 ht="12.5">
      <c r="B53" s="7" t="str">
        <f t="shared" si="7"/>
        <v/>
      </c>
      <c r="C53" s="50">
        <f>IF(D11="","-",+C52+1)</f>
        <v>2053</v>
      </c>
      <c r="D53" s="55">
        <f>IF(F52+SUM(E$17:E52)=D$10,F52,D$10-SUM(E$17:E52))</f>
        <v>1520451.9832998477</v>
      </c>
      <c r="E53" s="377">
        <f>IF(+I14&lt;F52,I14,D53)</f>
        <v>260214.66219512193</v>
      </c>
      <c r="F53" s="55">
        <f t="shared" si="26"/>
        <v>1260237.3211047258</v>
      </c>
      <c r="G53" s="378">
        <f t="shared" si="29"/>
        <v>426798.47536271252</v>
      </c>
      <c r="H53" s="363">
        <f t="shared" si="30"/>
        <v>426798.47536271252</v>
      </c>
      <c r="I53" s="52">
        <f t="shared" si="0"/>
        <v>0</v>
      </c>
      <c r="J53" s="52"/>
      <c r="K53" s="129"/>
      <c r="L53" s="54">
        <f t="shared" si="2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 ht="12.5">
      <c r="B54" s="7" t="str">
        <f t="shared" si="7"/>
        <v/>
      </c>
      <c r="C54" s="50">
        <f>IF(D11="","-",+C53+1)</f>
        <v>2054</v>
      </c>
      <c r="D54" s="55">
        <f>IF(F53+SUM(E$17:E53)=D$10,F53,D$10-SUM(E$17:E53))</f>
        <v>1260237.3211047258</v>
      </c>
      <c r="E54" s="377">
        <f>IF(+I14&lt;F53,I14,D54)</f>
        <v>260214.66219512193</v>
      </c>
      <c r="F54" s="55">
        <f t="shared" si="26"/>
        <v>1000022.658909604</v>
      </c>
      <c r="G54" s="378">
        <f t="shared" si="29"/>
        <v>395620.91762412013</v>
      </c>
      <c r="H54" s="363">
        <f t="shared" si="30"/>
        <v>395620.91762412013</v>
      </c>
      <c r="I54" s="52">
        <f t="shared" si="0"/>
        <v>0</v>
      </c>
      <c r="J54" s="52"/>
      <c r="K54" s="129"/>
      <c r="L54" s="54">
        <f t="shared" si="2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 ht="12.5">
      <c r="B55" s="7" t="str">
        <f t="shared" si="7"/>
        <v/>
      </c>
      <c r="C55" s="50">
        <f>IF(D11="","-",+C54+1)</f>
        <v>2055</v>
      </c>
      <c r="D55" s="55">
        <f>IF(F54+SUM(E$17:E54)=D$10,F54,D$10-SUM(E$17:E54))</f>
        <v>1000022.658909604</v>
      </c>
      <c r="E55" s="377">
        <f>IF(+I14&lt;F54,I14,D55)</f>
        <v>260214.66219512193</v>
      </c>
      <c r="F55" s="55">
        <f t="shared" si="26"/>
        <v>739807.99671448208</v>
      </c>
      <c r="G55" s="378">
        <f t="shared" si="29"/>
        <v>364443.35988552781</v>
      </c>
      <c r="H55" s="363">
        <f t="shared" si="30"/>
        <v>364443.35988552781</v>
      </c>
      <c r="I55" s="52">
        <f t="shared" si="0"/>
        <v>0</v>
      </c>
      <c r="J55" s="52"/>
      <c r="K55" s="129"/>
      <c r="L55" s="54">
        <f t="shared" si="2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 ht="12.5">
      <c r="B56" s="7" t="str">
        <f t="shared" si="7"/>
        <v/>
      </c>
      <c r="C56" s="50">
        <f>IF(D11="","-",+C55+1)</f>
        <v>2056</v>
      </c>
      <c r="D56" s="55">
        <f>IF(F55+SUM(E$17:E55)=D$10,F55,D$10-SUM(E$17:E55))</f>
        <v>739807.99671448208</v>
      </c>
      <c r="E56" s="377">
        <f>IF(+I14&lt;F55,I14,D56)</f>
        <v>260214.66219512193</v>
      </c>
      <c r="F56" s="55">
        <f t="shared" si="26"/>
        <v>479593.33451936016</v>
      </c>
      <c r="G56" s="378">
        <f t="shared" si="29"/>
        <v>333265.80214693549</v>
      </c>
      <c r="H56" s="363">
        <f t="shared" si="30"/>
        <v>333265.80214693549</v>
      </c>
      <c r="I56" s="52">
        <f t="shared" si="0"/>
        <v>0</v>
      </c>
      <c r="J56" s="52"/>
      <c r="K56" s="129"/>
      <c r="L56" s="54">
        <f t="shared" si="2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 ht="12.5">
      <c r="B57" s="7" t="str">
        <f t="shared" si="7"/>
        <v/>
      </c>
      <c r="C57" s="50">
        <f>IF(D11="","-",+C56+1)</f>
        <v>2057</v>
      </c>
      <c r="D57" s="55">
        <f>IF(F56+SUM(E$17:E56)=D$10,F56,D$10-SUM(E$17:E56))</f>
        <v>479593.33451936016</v>
      </c>
      <c r="E57" s="377">
        <f>IF(+I14&lt;F56,I14,D57)</f>
        <v>260214.66219512193</v>
      </c>
      <c r="F57" s="55">
        <f t="shared" si="26"/>
        <v>219378.67232423823</v>
      </c>
      <c r="G57" s="378">
        <f t="shared" si="29"/>
        <v>302088.24440834316</v>
      </c>
      <c r="H57" s="363">
        <f t="shared" si="30"/>
        <v>302088.24440834316</v>
      </c>
      <c r="I57" s="52">
        <f t="shared" si="0"/>
        <v>0</v>
      </c>
      <c r="J57" s="52"/>
      <c r="K57" s="129"/>
      <c r="L57" s="54">
        <f t="shared" si="2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 ht="12.5">
      <c r="B58" s="7" t="str">
        <f t="shared" si="7"/>
        <v/>
      </c>
      <c r="C58" s="50">
        <f>IF(D11="","-",+C57+1)</f>
        <v>2058</v>
      </c>
      <c r="D58" s="55">
        <f>IF(F57+SUM(E$17:E57)=D$10,F57,D$10-SUM(E$17:E57))</f>
        <v>219378.67232423823</v>
      </c>
      <c r="E58" s="377">
        <f>IF(+I14&lt;F57,I14,D58)</f>
        <v>219378.67232423823</v>
      </c>
      <c r="F58" s="55">
        <f t="shared" si="26"/>
        <v>0</v>
      </c>
      <c r="G58" s="378">
        <f t="shared" si="29"/>
        <v>232521.07399620075</v>
      </c>
      <c r="H58" s="363">
        <f t="shared" si="30"/>
        <v>232521.07399620075</v>
      </c>
      <c r="I58" s="52">
        <f t="shared" si="0"/>
        <v>0</v>
      </c>
      <c r="J58" s="52"/>
      <c r="K58" s="129"/>
      <c r="L58" s="54">
        <f t="shared" si="2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 ht="12.5">
      <c r="B59" s="7" t="str">
        <f t="shared" si="7"/>
        <v/>
      </c>
      <c r="C59" s="50">
        <f>IF(D11="","-",+C58+1)</f>
        <v>2059</v>
      </c>
      <c r="D59" s="55">
        <f>IF(F58+SUM(E$17:E58)=D$10,F58,D$10-SUM(E$17:E58))</f>
        <v>0</v>
      </c>
      <c r="E59" s="377">
        <f>IF(+I14&lt;F58,I14,D59)</f>
        <v>0</v>
      </c>
      <c r="F59" s="55">
        <f t="shared" si="26"/>
        <v>0</v>
      </c>
      <c r="G59" s="378">
        <f t="shared" si="29"/>
        <v>0</v>
      </c>
      <c r="H59" s="363">
        <f t="shared" si="30"/>
        <v>0</v>
      </c>
      <c r="I59" s="52">
        <f t="shared" si="0"/>
        <v>0</v>
      </c>
      <c r="J59" s="52"/>
      <c r="K59" s="129"/>
      <c r="L59" s="54">
        <f t="shared" si="2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 ht="12.5">
      <c r="B60" s="7" t="str">
        <f t="shared" si="7"/>
        <v/>
      </c>
      <c r="C60" s="50">
        <f>IF(D11="","-",+C59+1)</f>
        <v>2060</v>
      </c>
      <c r="D60" s="55">
        <f>IF(F59+SUM(E$17:E59)=D$10,F59,D$10-SUM(E$17:E59))</f>
        <v>0</v>
      </c>
      <c r="E60" s="377">
        <f>IF(+I14&lt;F59,I14,D60)</f>
        <v>0</v>
      </c>
      <c r="F60" s="55">
        <f t="shared" si="26"/>
        <v>0</v>
      </c>
      <c r="G60" s="378">
        <f t="shared" si="29"/>
        <v>0</v>
      </c>
      <c r="H60" s="363">
        <f t="shared" si="30"/>
        <v>0</v>
      </c>
      <c r="I60" s="52">
        <f t="shared" si="0"/>
        <v>0</v>
      </c>
      <c r="J60" s="52"/>
      <c r="K60" s="129"/>
      <c r="L60" s="54">
        <f t="shared" si="2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 ht="12.5">
      <c r="B61" s="7" t="str">
        <f t="shared" si="7"/>
        <v/>
      </c>
      <c r="C61" s="50">
        <f>IF(D11="","-",+C60+1)</f>
        <v>2061</v>
      </c>
      <c r="D61" s="55">
        <f>IF(F60+SUM(E$17:E60)=D$10,F60,D$10-SUM(E$17:E60))</f>
        <v>0</v>
      </c>
      <c r="E61" s="377">
        <f>IF(+I14&lt;F60,I14,D61)</f>
        <v>0</v>
      </c>
      <c r="F61" s="55">
        <f t="shared" si="26"/>
        <v>0</v>
      </c>
      <c r="G61" s="379">
        <f t="shared" si="29"/>
        <v>0</v>
      </c>
      <c r="H61" s="363">
        <f t="shared" si="30"/>
        <v>0</v>
      </c>
      <c r="I61" s="52">
        <f t="shared" si="0"/>
        <v>0</v>
      </c>
      <c r="J61" s="52"/>
      <c r="K61" s="129"/>
      <c r="L61" s="54">
        <f t="shared" si="2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 ht="12.5">
      <c r="B62" s="7" t="str">
        <f t="shared" si="7"/>
        <v/>
      </c>
      <c r="C62" s="50">
        <f>IF(D11="","-",+C61+1)</f>
        <v>2062</v>
      </c>
      <c r="D62" s="55">
        <f>IF(F61+SUM(E$17:E61)=D$10,F61,D$10-SUM(E$17:E61))</f>
        <v>0</v>
      </c>
      <c r="E62" s="377">
        <f>IF(+I14&lt;F61,I14,D62)</f>
        <v>0</v>
      </c>
      <c r="F62" s="55">
        <f t="shared" si="26"/>
        <v>0</v>
      </c>
      <c r="G62" s="379">
        <f t="shared" si="29"/>
        <v>0</v>
      </c>
      <c r="H62" s="363">
        <f t="shared" si="30"/>
        <v>0</v>
      </c>
      <c r="I62" s="52">
        <f t="shared" si="0"/>
        <v>0</v>
      </c>
      <c r="J62" s="52"/>
      <c r="K62" s="129"/>
      <c r="L62" s="54">
        <f t="shared" si="2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 ht="12.5">
      <c r="B63" s="7" t="str">
        <f t="shared" si="7"/>
        <v/>
      </c>
      <c r="C63" s="50">
        <f>IF(D11="","-",+C62+1)</f>
        <v>2063</v>
      </c>
      <c r="D63" s="55">
        <f>IF(F62+SUM(E$17:E62)=D$10,F62,D$10-SUM(E$17:E62))</f>
        <v>0</v>
      </c>
      <c r="E63" s="377">
        <f>IF(+I14&lt;F62,I14,D63)</f>
        <v>0</v>
      </c>
      <c r="F63" s="55">
        <f t="shared" si="26"/>
        <v>0</v>
      </c>
      <c r="G63" s="379">
        <f t="shared" si="29"/>
        <v>0</v>
      </c>
      <c r="H63" s="363">
        <f t="shared" si="30"/>
        <v>0</v>
      </c>
      <c r="I63" s="52">
        <f t="shared" si="0"/>
        <v>0</v>
      </c>
      <c r="J63" s="52"/>
      <c r="K63" s="129"/>
      <c r="L63" s="54">
        <f t="shared" si="2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 ht="12.5">
      <c r="B64" s="7" t="str">
        <f t="shared" si="7"/>
        <v/>
      </c>
      <c r="C64" s="50">
        <f>IF(D11="","-",+C63+1)</f>
        <v>2064</v>
      </c>
      <c r="D64" s="55">
        <f>IF(F63+SUM(E$17:E63)=D$10,F63,D$10-SUM(E$17:E63))</f>
        <v>0</v>
      </c>
      <c r="E64" s="377">
        <f>IF(+I14&lt;F63,I14,D64)</f>
        <v>0</v>
      </c>
      <c r="F64" s="55">
        <f t="shared" si="26"/>
        <v>0</v>
      </c>
      <c r="G64" s="379">
        <f t="shared" si="29"/>
        <v>0</v>
      </c>
      <c r="H64" s="363">
        <f t="shared" si="30"/>
        <v>0</v>
      </c>
      <c r="I64" s="52">
        <f t="shared" si="0"/>
        <v>0</v>
      </c>
      <c r="J64" s="52"/>
      <c r="K64" s="129"/>
      <c r="L64" s="54">
        <f t="shared" si="2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 ht="12.5">
      <c r="B65" s="7" t="str">
        <f t="shared" si="7"/>
        <v/>
      </c>
      <c r="C65" s="50">
        <f>IF(D11="","-",+C64+1)</f>
        <v>2065</v>
      </c>
      <c r="D65" s="55">
        <f>IF(F64+SUM(E$17:E64)=D$10,F64,D$10-SUM(E$17:E64))</f>
        <v>0</v>
      </c>
      <c r="E65" s="377">
        <f>IF(+I14&lt;F64,I14,D65)</f>
        <v>0</v>
      </c>
      <c r="F65" s="55">
        <f t="shared" si="26"/>
        <v>0</v>
      </c>
      <c r="G65" s="379">
        <f t="shared" si="29"/>
        <v>0</v>
      </c>
      <c r="H65" s="363">
        <f t="shared" si="30"/>
        <v>0</v>
      </c>
      <c r="I65" s="52">
        <f t="shared" si="0"/>
        <v>0</v>
      </c>
      <c r="J65" s="52"/>
      <c r="K65" s="129"/>
      <c r="L65" s="54">
        <f t="shared" si="2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 ht="12.5">
      <c r="B66" s="7" t="str">
        <f t="shared" si="7"/>
        <v/>
      </c>
      <c r="C66" s="50">
        <f>IF(D11="","-",+C65+1)</f>
        <v>2066</v>
      </c>
      <c r="D66" s="55">
        <f>IF(F65+SUM(E$17:E65)=D$10,F65,D$10-SUM(E$17:E65))</f>
        <v>0</v>
      </c>
      <c r="E66" s="377">
        <f>IF(+I14&lt;F65,I14,D66)</f>
        <v>0</v>
      </c>
      <c r="F66" s="55">
        <f t="shared" si="26"/>
        <v>0</v>
      </c>
      <c r="G66" s="379">
        <f t="shared" si="29"/>
        <v>0</v>
      </c>
      <c r="H66" s="363">
        <f t="shared" si="30"/>
        <v>0</v>
      </c>
      <c r="I66" s="52">
        <f t="shared" si="0"/>
        <v>0</v>
      </c>
      <c r="J66" s="52"/>
      <c r="K66" s="129"/>
      <c r="L66" s="54">
        <f t="shared" si="2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 ht="12.5">
      <c r="B67" s="7" t="str">
        <f t="shared" si="7"/>
        <v/>
      </c>
      <c r="C67" s="50">
        <f>IF(D11="","-",+C66+1)</f>
        <v>2067</v>
      </c>
      <c r="D67" s="55">
        <f>IF(F66+SUM(E$17:E66)=D$10,F66,D$10-SUM(E$17:E66))</f>
        <v>0</v>
      </c>
      <c r="E67" s="377">
        <f>IF(+I14&lt;F66,I14,D67)</f>
        <v>0</v>
      </c>
      <c r="F67" s="55">
        <f t="shared" si="26"/>
        <v>0</v>
      </c>
      <c r="G67" s="379">
        <f t="shared" si="29"/>
        <v>0</v>
      </c>
      <c r="H67" s="363">
        <f t="shared" si="30"/>
        <v>0</v>
      </c>
      <c r="I67" s="52">
        <f t="shared" si="0"/>
        <v>0</v>
      </c>
      <c r="J67" s="52"/>
      <c r="K67" s="129"/>
      <c r="L67" s="54">
        <f t="shared" si="2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 ht="12.5">
      <c r="B68" s="7" t="str">
        <f t="shared" si="7"/>
        <v/>
      </c>
      <c r="C68" s="50">
        <f>IF(D11="","-",+C67+1)</f>
        <v>2068</v>
      </c>
      <c r="D68" s="55">
        <f>IF(F67+SUM(E$17:E67)=D$10,F67,D$10-SUM(E$17:E67))</f>
        <v>0</v>
      </c>
      <c r="E68" s="377">
        <f>IF(+I14&lt;F67,I14,D68)</f>
        <v>0</v>
      </c>
      <c r="F68" s="55">
        <f t="shared" si="26"/>
        <v>0</v>
      </c>
      <c r="G68" s="379">
        <f t="shared" si="29"/>
        <v>0</v>
      </c>
      <c r="H68" s="363">
        <f t="shared" si="30"/>
        <v>0</v>
      </c>
      <c r="I68" s="52">
        <f t="shared" si="0"/>
        <v>0</v>
      </c>
      <c r="J68" s="52"/>
      <c r="K68" s="129"/>
      <c r="L68" s="54">
        <f t="shared" si="2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 ht="12.5">
      <c r="B69" s="7" t="str">
        <f t="shared" si="7"/>
        <v/>
      </c>
      <c r="C69" s="50">
        <f>IF(D11="","-",+C68+1)</f>
        <v>2069</v>
      </c>
      <c r="D69" s="55">
        <f>IF(F68+SUM(E$17:E68)=D$10,F68,D$10-SUM(E$17:E68))</f>
        <v>0</v>
      </c>
      <c r="E69" s="377">
        <f>IF(+I14&lt;F68,I14,D69)</f>
        <v>0</v>
      </c>
      <c r="F69" s="55">
        <f t="shared" si="26"/>
        <v>0</v>
      </c>
      <c r="G69" s="379">
        <f t="shared" si="29"/>
        <v>0</v>
      </c>
      <c r="H69" s="363">
        <f t="shared" si="30"/>
        <v>0</v>
      </c>
      <c r="I69" s="52">
        <f t="shared" si="0"/>
        <v>0</v>
      </c>
      <c r="J69" s="52"/>
      <c r="K69" s="129"/>
      <c r="L69" s="54">
        <f t="shared" si="2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 ht="12.5">
      <c r="B70" s="7" t="str">
        <f t="shared" si="7"/>
        <v/>
      </c>
      <c r="C70" s="50">
        <f>IF(D11="","-",+C69+1)</f>
        <v>2070</v>
      </c>
      <c r="D70" s="55">
        <f>IF(F69+SUM(E$17:E69)=D$10,F69,D$10-SUM(E$17:E69))</f>
        <v>0</v>
      </c>
      <c r="E70" s="377">
        <f>IF(+I14&lt;F69,I14,D70)</f>
        <v>0</v>
      </c>
      <c r="F70" s="55">
        <f t="shared" si="26"/>
        <v>0</v>
      </c>
      <c r="G70" s="379">
        <f t="shared" si="29"/>
        <v>0</v>
      </c>
      <c r="H70" s="363">
        <f t="shared" si="30"/>
        <v>0</v>
      </c>
      <c r="I70" s="52">
        <f t="shared" si="0"/>
        <v>0</v>
      </c>
      <c r="J70" s="52"/>
      <c r="K70" s="129"/>
      <c r="L70" s="54">
        <f t="shared" si="2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 ht="12.5">
      <c r="B71" s="7" t="str">
        <f t="shared" si="7"/>
        <v/>
      </c>
      <c r="C71" s="50">
        <f>IF(D11="","-",+C70+1)</f>
        <v>2071</v>
      </c>
      <c r="D71" s="55">
        <f>IF(F70+SUM(E$17:E70)=D$10,F70,D$10-SUM(E$17:E70))</f>
        <v>0</v>
      </c>
      <c r="E71" s="377">
        <f>IF(+I14&lt;F70,I14,D71)</f>
        <v>0</v>
      </c>
      <c r="F71" s="55">
        <f t="shared" si="26"/>
        <v>0</v>
      </c>
      <c r="G71" s="379">
        <f t="shared" si="29"/>
        <v>0</v>
      </c>
      <c r="H71" s="363">
        <f t="shared" si="30"/>
        <v>0</v>
      </c>
      <c r="I71" s="52">
        <f t="shared" si="0"/>
        <v>0</v>
      </c>
      <c r="J71" s="52"/>
      <c r="K71" s="129"/>
      <c r="L71" s="54">
        <f t="shared" si="2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" thickBot="1">
      <c r="B72" s="7" t="str">
        <f t="shared" si="7"/>
        <v/>
      </c>
      <c r="C72" s="59">
        <f>IF(D11="","-",+C71+1)</f>
        <v>2072</v>
      </c>
      <c r="D72" s="60">
        <f>IF(F71+SUM(E$17:E71)=D$10,F71,D$10-SUM(E$17:E71))</f>
        <v>0</v>
      </c>
      <c r="E72" s="380">
        <f>IF(+I14&lt;F71,I14,D72)</f>
        <v>0</v>
      </c>
      <c r="F72" s="60">
        <f t="shared" si="26"/>
        <v>0</v>
      </c>
      <c r="G72" s="381">
        <f t="shared" si="29"/>
        <v>0</v>
      </c>
      <c r="H72" s="361">
        <f t="shared" si="30"/>
        <v>0</v>
      </c>
      <c r="I72" s="63">
        <f t="shared" si="0"/>
        <v>0</v>
      </c>
      <c r="J72" s="52"/>
      <c r="K72" s="130"/>
      <c r="L72" s="64">
        <f t="shared" si="2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 ht="12.5">
      <c r="C73" s="12" t="s">
        <v>78</v>
      </c>
      <c r="D73" s="292"/>
      <c r="E73" s="292">
        <f>SUM(E17:E72)</f>
        <v>10668801.149999999</v>
      </c>
      <c r="F73" s="292"/>
      <c r="G73" s="292">
        <f>SUM(G17:G72)</f>
        <v>36651498.71496658</v>
      </c>
      <c r="H73" s="292">
        <f>SUM(H17:H72)</f>
        <v>36651498.71496658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2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2:16" ht="13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67 of 77</v>
      </c>
    </row>
    <row r="84" spans="1:16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</row>
    <row r="86" spans="1:16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1308128.3575963045</v>
      </c>
      <c r="N87" s="386">
        <f>IF(J92&lt;D11,0,VLOOKUP(J92,C17:O72,11))</f>
        <v>1308128.3575963045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1344036.7946686761</v>
      </c>
      <c r="N88" s="389">
        <f>IF(J92&lt;D11,0,VLOOKUP(J92,C99:P154,7))</f>
        <v>1344036.7946686761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Chamber Springs - Farmington 161 kV Line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35908.437072371598</v>
      </c>
      <c r="N89" s="391">
        <f>+N88-N87</f>
        <v>35908.437072371598</v>
      </c>
      <c r="O89" s="392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</row>
    <row r="91" spans="1:16" ht="13.5" thickBot="1">
      <c r="C91" s="75" t="s">
        <v>85</v>
      </c>
      <c r="D91" s="91" t="str">
        <f>+D9</f>
        <v>TP2011147</v>
      </c>
      <c r="E91" s="76"/>
      <c r="F91" s="76"/>
      <c r="G91" s="76"/>
      <c r="H91" s="76"/>
      <c r="I91" s="76"/>
      <c r="J91" s="76"/>
    </row>
    <row r="92" spans="1:16" ht="13">
      <c r="C92" s="34" t="s">
        <v>51</v>
      </c>
      <c r="D92" s="393">
        <v>10668801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</row>
    <row r="93" spans="1:16" ht="12.5">
      <c r="C93" s="34" t="s">
        <v>54</v>
      </c>
      <c r="D93" s="88">
        <f>IF(D11=I10,"",D11)</f>
        <v>2017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3">
        <f>IF(D11=I10,"",D12)</f>
        <v>3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242472.75</v>
      </c>
      <c r="K96" s="292"/>
      <c r="L96" s="292"/>
      <c r="M96" s="292"/>
      <c r="N96" s="292"/>
      <c r="O96" s="292"/>
      <c r="P96" s="1"/>
    </row>
    <row r="97" spans="1:16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4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</row>
    <row r="99" spans="1:16" ht="12.5">
      <c r="C99" s="50">
        <f>IF(D93= "","-",D93)</f>
        <v>2017</v>
      </c>
      <c r="D99" s="428">
        <v>0</v>
      </c>
      <c r="E99" s="429">
        <v>188640.89285714284</v>
      </c>
      <c r="F99" s="430">
        <v>10375249.107142856</v>
      </c>
      <c r="G99" s="430">
        <v>5187624.5535714282</v>
      </c>
      <c r="H99" s="432">
        <v>818789.20929668087</v>
      </c>
      <c r="I99" s="433">
        <v>818789.20929668087</v>
      </c>
      <c r="J99" s="54">
        <f t="shared" ref="J99:J130" si="31">+I99-H99</f>
        <v>0</v>
      </c>
      <c r="K99" s="54"/>
      <c r="L99" s="112">
        <f>+H99</f>
        <v>818789.20929668087</v>
      </c>
      <c r="M99" s="53">
        <f t="shared" ref="M99:M130" si="32">IF(L99&lt;&gt;0,+H99-L99,0)</f>
        <v>0</v>
      </c>
      <c r="N99" s="112">
        <f>+I99</f>
        <v>818789.20929668087</v>
      </c>
      <c r="O99" s="53">
        <f t="shared" ref="O99:O130" si="33">IF(N99&lt;&gt;0,+I99-N99,0)</f>
        <v>0</v>
      </c>
      <c r="P99" s="53">
        <f t="shared" ref="P99:P130" si="34">+O99-M99</f>
        <v>0</v>
      </c>
    </row>
    <row r="100" spans="1:16" ht="12.5">
      <c r="B100" s="7" t="str">
        <f>IF(D100=F99,"","IU")</f>
        <v>IU</v>
      </c>
      <c r="C100" s="50">
        <f>IF(D93="","-",+C99+1)</f>
        <v>2018</v>
      </c>
      <c r="D100" s="428">
        <v>10481630.107142856</v>
      </c>
      <c r="E100" s="429">
        <v>254054.07142857142</v>
      </c>
      <c r="F100" s="430">
        <v>10227576.035714285</v>
      </c>
      <c r="G100" s="430">
        <v>10354603.071428571</v>
      </c>
      <c r="H100" s="432">
        <v>1347547.6401151039</v>
      </c>
      <c r="I100" s="433">
        <v>1347547.6401151039</v>
      </c>
      <c r="J100" s="54">
        <f t="shared" si="31"/>
        <v>0</v>
      </c>
      <c r="K100" s="54"/>
      <c r="L100" s="449">
        <f>+H100</f>
        <v>1347547.6401151039</v>
      </c>
      <c r="M100" s="54">
        <f t="shared" si="32"/>
        <v>0</v>
      </c>
      <c r="N100" s="449">
        <f>+I100</f>
        <v>1347547.6401151039</v>
      </c>
      <c r="O100" s="54">
        <f t="shared" si="33"/>
        <v>0</v>
      </c>
      <c r="P100" s="54">
        <f t="shared" si="34"/>
        <v>0</v>
      </c>
    </row>
    <row r="101" spans="1:16" ht="12.5">
      <c r="B101" s="7" t="str">
        <f t="shared" ref="B101:B154" si="35">IF(D101=F100,"","IU")</f>
        <v>IU</v>
      </c>
      <c r="C101" s="50">
        <f>IF(D93="","-",+C100+1)</f>
        <v>2019</v>
      </c>
      <c r="D101" s="428">
        <v>10226106.035714285</v>
      </c>
      <c r="E101" s="429">
        <v>248111.65116279069</v>
      </c>
      <c r="F101" s="430">
        <v>9977994.3845514953</v>
      </c>
      <c r="G101" s="430">
        <v>10102050.210132889</v>
      </c>
      <c r="H101" s="432">
        <v>1329440.626850764</v>
      </c>
      <c r="I101" s="433">
        <v>1329440.626850764</v>
      </c>
      <c r="J101" s="54">
        <f t="shared" si="31"/>
        <v>0</v>
      </c>
      <c r="K101" s="54"/>
      <c r="L101" s="449">
        <f>+H101</f>
        <v>1329440.626850764</v>
      </c>
      <c r="M101" s="54">
        <f t="shared" ref="M101:M102" si="36">IF(L101&lt;&gt;0,+H101-L101,0)</f>
        <v>0</v>
      </c>
      <c r="N101" s="449">
        <f>+I101</f>
        <v>1329440.626850764</v>
      </c>
      <c r="O101" s="54">
        <f t="shared" si="33"/>
        <v>0</v>
      </c>
      <c r="P101" s="54">
        <f t="shared" si="34"/>
        <v>0</v>
      </c>
    </row>
    <row r="102" spans="1:16" ht="12.5">
      <c r="B102" s="7" t="str">
        <f t="shared" si="35"/>
        <v/>
      </c>
      <c r="C102" s="50">
        <f>IF(D93="","-",+C101+1)</f>
        <v>2020</v>
      </c>
      <c r="D102" s="428">
        <v>9977994.3845514953</v>
      </c>
      <c r="E102" s="429">
        <v>254019.07142857142</v>
      </c>
      <c r="F102" s="430">
        <v>9723975.3131229244</v>
      </c>
      <c r="G102" s="430">
        <v>9850984.8488372099</v>
      </c>
      <c r="H102" s="432">
        <v>1313727.2655246886</v>
      </c>
      <c r="I102" s="433">
        <v>1313727.2655246886</v>
      </c>
      <c r="J102" s="54">
        <f t="shared" si="31"/>
        <v>0</v>
      </c>
      <c r="K102" s="54"/>
      <c r="L102" s="449">
        <f>+H102</f>
        <v>1313727.2655246886</v>
      </c>
      <c r="M102" s="54">
        <f t="shared" si="36"/>
        <v>0</v>
      </c>
      <c r="N102" s="449">
        <f>+I102</f>
        <v>1313727.2655246886</v>
      </c>
      <c r="O102" s="54">
        <f t="shared" si="33"/>
        <v>0</v>
      </c>
      <c r="P102" s="54">
        <f t="shared" si="34"/>
        <v>0</v>
      </c>
    </row>
    <row r="103" spans="1:16" ht="12.5">
      <c r="B103" s="7" t="str">
        <f t="shared" si="35"/>
        <v/>
      </c>
      <c r="C103" s="50">
        <f>IF(D93="","-",+C102+1)</f>
        <v>2021</v>
      </c>
      <c r="D103" s="428">
        <v>9723975.3131229244</v>
      </c>
      <c r="E103" s="429">
        <v>260214.65853658537</v>
      </c>
      <c r="F103" s="430">
        <v>9463760.6545863394</v>
      </c>
      <c r="G103" s="430">
        <v>9593867.9838546328</v>
      </c>
      <c r="H103" s="432">
        <v>1349255.1606370155</v>
      </c>
      <c r="I103" s="433">
        <v>1349255.1606370155</v>
      </c>
      <c r="J103" s="54">
        <f t="shared" si="31"/>
        <v>0</v>
      </c>
      <c r="K103" s="54"/>
      <c r="L103" s="449">
        <f>+H103</f>
        <v>1349255.1606370155</v>
      </c>
      <c r="M103" s="54">
        <f t="shared" ref="M103" si="37">IF(L103&lt;&gt;0,+H103-L103,0)</f>
        <v>0</v>
      </c>
      <c r="N103" s="449">
        <f>+I103</f>
        <v>1349255.1606370155</v>
      </c>
      <c r="O103" s="54">
        <f t="shared" ref="O103" si="38">IF(N103&lt;&gt;0,+I103-N103,0)</f>
        <v>0</v>
      </c>
      <c r="P103" s="54">
        <f t="shared" ref="P103" si="39">+O103-M103</f>
        <v>0</v>
      </c>
    </row>
    <row r="104" spans="1:16" ht="13">
      <c r="B104" s="7" t="str">
        <f t="shared" si="35"/>
        <v/>
      </c>
      <c r="C104" s="459">
        <f>IF(D93="","-",+C103+1)</f>
        <v>2022</v>
      </c>
      <c r="D104" s="12">
        <v>9463760.6545863394</v>
      </c>
      <c r="E104" s="377">
        <v>254019.07142857142</v>
      </c>
      <c r="F104" s="55">
        <v>9209741.5831577685</v>
      </c>
      <c r="G104" s="55">
        <v>9336751.1188720539</v>
      </c>
      <c r="H104" s="379">
        <v>1350693.7188751008</v>
      </c>
      <c r="I104" s="398">
        <v>1350693.7188751008</v>
      </c>
      <c r="J104" s="54">
        <f t="shared" si="31"/>
        <v>0</v>
      </c>
      <c r="K104" s="54"/>
      <c r="L104" s="129"/>
      <c r="M104" s="54">
        <f t="shared" si="32"/>
        <v>0</v>
      </c>
      <c r="N104" s="129"/>
      <c r="O104" s="54">
        <f t="shared" si="33"/>
        <v>0</v>
      </c>
      <c r="P104" s="54">
        <f t="shared" si="34"/>
        <v>0</v>
      </c>
    </row>
    <row r="105" spans="1:16" ht="12.5">
      <c r="B105" s="7" t="str">
        <f t="shared" si="35"/>
        <v/>
      </c>
      <c r="C105" s="50">
        <f>IF(D93="","-",+C104+1)</f>
        <v>2023</v>
      </c>
      <c r="D105" s="12">
        <f>IF(F104+SUM(E$99:E104)=D$92,F104,D$92-SUM(E$99:E104))</f>
        <v>9209741.5831577685</v>
      </c>
      <c r="E105" s="377">
        <f>IF(+J96&lt;F104,J96,D105)</f>
        <v>242472.75</v>
      </c>
      <c r="F105" s="55">
        <f t="shared" ref="F105:F130" si="40">+D105-E105</f>
        <v>8967268.8331577685</v>
      </c>
      <c r="G105" s="55">
        <f t="shared" ref="G105:G130" si="41">+(F105+D105)/2</f>
        <v>9088505.2081577685</v>
      </c>
      <c r="H105" s="379">
        <f t="shared" ref="H105:H154" si="42">+J$94*G105+E105</f>
        <v>1374231.0387521489</v>
      </c>
      <c r="I105" s="398">
        <f t="shared" ref="I105:I154" si="43">+J$95*G105+E105</f>
        <v>1374231.0387521489</v>
      </c>
      <c r="J105" s="54">
        <f t="shared" si="31"/>
        <v>0</v>
      </c>
      <c r="K105" s="54"/>
      <c r="L105" s="129"/>
      <c r="M105" s="54">
        <f t="shared" si="32"/>
        <v>0</v>
      </c>
      <c r="N105" s="129"/>
      <c r="O105" s="54">
        <f t="shared" si="33"/>
        <v>0</v>
      </c>
      <c r="P105" s="54">
        <f t="shared" si="34"/>
        <v>0</v>
      </c>
    </row>
    <row r="106" spans="1:16" ht="12.5">
      <c r="B106" s="7" t="str">
        <f t="shared" si="35"/>
        <v/>
      </c>
      <c r="C106" s="50">
        <f>IF(D93="","-",+C105+1)</f>
        <v>2024</v>
      </c>
      <c r="D106" s="12">
        <f>IF(F105+SUM(E$99:E105)=D$92,F105,D$92-SUM(E$99:E105))</f>
        <v>8967268.8331577685</v>
      </c>
      <c r="E106" s="377">
        <f>IF(+J96&lt;F105,J96,D106)</f>
        <v>242472.75</v>
      </c>
      <c r="F106" s="55">
        <f t="shared" si="40"/>
        <v>8724796.0831577685</v>
      </c>
      <c r="G106" s="55">
        <f t="shared" si="41"/>
        <v>8846032.4581577685</v>
      </c>
      <c r="H106" s="379">
        <f t="shared" si="42"/>
        <v>1344036.7946686761</v>
      </c>
      <c r="I106" s="398">
        <f t="shared" si="43"/>
        <v>1344036.7946686761</v>
      </c>
      <c r="J106" s="54">
        <f t="shared" si="31"/>
        <v>0</v>
      </c>
      <c r="K106" s="54"/>
      <c r="L106" s="129"/>
      <c r="M106" s="54">
        <f t="shared" si="32"/>
        <v>0</v>
      </c>
      <c r="N106" s="129"/>
      <c r="O106" s="54">
        <f t="shared" si="33"/>
        <v>0</v>
      </c>
      <c r="P106" s="54">
        <f t="shared" si="34"/>
        <v>0</v>
      </c>
    </row>
    <row r="107" spans="1:16" ht="12.5">
      <c r="B107" s="7" t="str">
        <f t="shared" si="35"/>
        <v/>
      </c>
      <c r="C107" s="50">
        <f>IF(D93="","-",+C106+1)</f>
        <v>2025</v>
      </c>
      <c r="D107" s="12">
        <f>IF(F106+SUM(E$99:E106)=D$92,F106,D$92-SUM(E$99:E106))</f>
        <v>8724796.0831577685</v>
      </c>
      <c r="E107" s="377">
        <f>IF(+J96&lt;F106,J96,D107)</f>
        <v>242472.75</v>
      </c>
      <c r="F107" s="55">
        <f t="shared" si="40"/>
        <v>8482323.3331577685</v>
      </c>
      <c r="G107" s="55">
        <f t="shared" si="41"/>
        <v>8603559.7081577685</v>
      </c>
      <c r="H107" s="379">
        <f t="shared" si="42"/>
        <v>1313842.5505852036</v>
      </c>
      <c r="I107" s="398">
        <f t="shared" si="43"/>
        <v>1313842.5505852036</v>
      </c>
      <c r="J107" s="54">
        <f t="shared" si="31"/>
        <v>0</v>
      </c>
      <c r="K107" s="54"/>
      <c r="L107" s="129"/>
      <c r="M107" s="54">
        <f t="shared" si="32"/>
        <v>0</v>
      </c>
      <c r="N107" s="129"/>
      <c r="O107" s="54">
        <f t="shared" si="33"/>
        <v>0</v>
      </c>
      <c r="P107" s="54">
        <f t="shared" si="34"/>
        <v>0</v>
      </c>
    </row>
    <row r="108" spans="1:16" ht="12.5">
      <c r="B108" s="7" t="str">
        <f t="shared" si="35"/>
        <v/>
      </c>
      <c r="C108" s="50">
        <f>IF(D93="","-",+C107+1)</f>
        <v>2026</v>
      </c>
      <c r="D108" s="12">
        <f>IF(F107+SUM(E$99:E107)=D$92,F107,D$92-SUM(E$99:E107))</f>
        <v>8482323.3331577685</v>
      </c>
      <c r="E108" s="377">
        <f>IF(+J96&lt;F107,J96,D108)</f>
        <v>242472.75</v>
      </c>
      <c r="F108" s="55">
        <f t="shared" si="40"/>
        <v>8239850.5831577685</v>
      </c>
      <c r="G108" s="55">
        <f t="shared" si="41"/>
        <v>8361086.9581577685</v>
      </c>
      <c r="H108" s="379">
        <f t="shared" si="42"/>
        <v>1283648.306501731</v>
      </c>
      <c r="I108" s="398">
        <f t="shared" si="43"/>
        <v>1283648.306501731</v>
      </c>
      <c r="J108" s="54">
        <f t="shared" si="31"/>
        <v>0</v>
      </c>
      <c r="K108" s="54"/>
      <c r="L108" s="129"/>
      <c r="M108" s="54">
        <f t="shared" si="32"/>
        <v>0</v>
      </c>
      <c r="N108" s="129"/>
      <c r="O108" s="54">
        <f t="shared" si="33"/>
        <v>0</v>
      </c>
      <c r="P108" s="54">
        <f t="shared" si="34"/>
        <v>0</v>
      </c>
    </row>
    <row r="109" spans="1:16" ht="12.5">
      <c r="B109" s="7" t="str">
        <f t="shared" si="35"/>
        <v/>
      </c>
      <c r="C109" s="50">
        <f>IF(D93="","-",+C108+1)</f>
        <v>2027</v>
      </c>
      <c r="D109" s="12">
        <f>IF(F108+SUM(E$99:E108)=D$92,F108,D$92-SUM(E$99:E108))</f>
        <v>8239850.5831577685</v>
      </c>
      <c r="E109" s="377">
        <f>IF(+J96&lt;F108,J96,D109)</f>
        <v>242472.75</v>
      </c>
      <c r="F109" s="55">
        <f t="shared" si="40"/>
        <v>7997377.8331577685</v>
      </c>
      <c r="G109" s="55">
        <f t="shared" si="41"/>
        <v>8118614.2081577685</v>
      </c>
      <c r="H109" s="379">
        <f t="shared" si="42"/>
        <v>1253454.0624182583</v>
      </c>
      <c r="I109" s="398">
        <f t="shared" si="43"/>
        <v>1253454.0624182583</v>
      </c>
      <c r="J109" s="54">
        <f t="shared" si="31"/>
        <v>0</v>
      </c>
      <c r="K109" s="54"/>
      <c r="L109" s="129"/>
      <c r="M109" s="54">
        <f t="shared" si="32"/>
        <v>0</v>
      </c>
      <c r="N109" s="129"/>
      <c r="O109" s="54">
        <f t="shared" si="33"/>
        <v>0</v>
      </c>
      <c r="P109" s="54">
        <f t="shared" si="34"/>
        <v>0</v>
      </c>
    </row>
    <row r="110" spans="1:16" ht="12.5">
      <c r="B110" s="7" t="str">
        <f t="shared" si="35"/>
        <v/>
      </c>
      <c r="C110" s="50">
        <f>IF(D93="","-",+C109+1)</f>
        <v>2028</v>
      </c>
      <c r="D110" s="12">
        <f>IF(F109+SUM(E$99:E109)=D$92,F109,D$92-SUM(E$99:E109))</f>
        <v>7997377.8331577685</v>
      </c>
      <c r="E110" s="377">
        <f>IF(+J96&lt;F109,J96,D110)</f>
        <v>242472.75</v>
      </c>
      <c r="F110" s="55">
        <f t="shared" si="40"/>
        <v>7754905.0831577685</v>
      </c>
      <c r="G110" s="55">
        <f t="shared" si="41"/>
        <v>7876141.4581577685</v>
      </c>
      <c r="H110" s="379">
        <f t="shared" si="42"/>
        <v>1223259.8183347858</v>
      </c>
      <c r="I110" s="398">
        <f t="shared" si="43"/>
        <v>1223259.8183347858</v>
      </c>
      <c r="J110" s="54">
        <f t="shared" si="31"/>
        <v>0</v>
      </c>
      <c r="K110" s="54"/>
      <c r="L110" s="129"/>
      <c r="M110" s="54">
        <f t="shared" si="32"/>
        <v>0</v>
      </c>
      <c r="N110" s="129"/>
      <c r="O110" s="54">
        <f t="shared" si="33"/>
        <v>0</v>
      </c>
      <c r="P110" s="54">
        <f t="shared" si="34"/>
        <v>0</v>
      </c>
    </row>
    <row r="111" spans="1:16" ht="12.5">
      <c r="B111" s="7" t="str">
        <f t="shared" si="35"/>
        <v/>
      </c>
      <c r="C111" s="50">
        <f>IF(D93="","-",+C110+1)</f>
        <v>2029</v>
      </c>
      <c r="D111" s="12">
        <f>IF(F110+SUM(E$99:E110)=D$92,F110,D$92-SUM(E$99:E110))</f>
        <v>7754905.0831577685</v>
      </c>
      <c r="E111" s="377">
        <f>IF(+J96&lt;F110,J96,D111)</f>
        <v>242472.75</v>
      </c>
      <c r="F111" s="55">
        <f t="shared" si="40"/>
        <v>7512432.3331577685</v>
      </c>
      <c r="G111" s="55">
        <f t="shared" si="41"/>
        <v>7633668.7081577685</v>
      </c>
      <c r="H111" s="379">
        <f t="shared" si="42"/>
        <v>1193065.5742513132</v>
      </c>
      <c r="I111" s="398">
        <f t="shared" si="43"/>
        <v>1193065.5742513132</v>
      </c>
      <c r="J111" s="54">
        <f t="shared" si="31"/>
        <v>0</v>
      </c>
      <c r="K111" s="54"/>
      <c r="L111" s="129"/>
      <c r="M111" s="54">
        <f t="shared" si="32"/>
        <v>0</v>
      </c>
      <c r="N111" s="129"/>
      <c r="O111" s="54">
        <f t="shared" si="33"/>
        <v>0</v>
      </c>
      <c r="P111" s="54">
        <f t="shared" si="34"/>
        <v>0</v>
      </c>
    </row>
    <row r="112" spans="1:16" ht="12.5">
      <c r="B112" s="7" t="str">
        <f t="shared" si="35"/>
        <v/>
      </c>
      <c r="C112" s="50">
        <f>IF(D93="","-",+C111+1)</f>
        <v>2030</v>
      </c>
      <c r="D112" s="12">
        <f>IF(F111+SUM(E$99:E111)=D$92,F111,D$92-SUM(E$99:E111))</f>
        <v>7512432.3331577685</v>
      </c>
      <c r="E112" s="377">
        <f>IF(+J96&lt;F111,J96,D112)</f>
        <v>242472.75</v>
      </c>
      <c r="F112" s="55">
        <f t="shared" si="40"/>
        <v>7269959.5831577685</v>
      </c>
      <c r="G112" s="55">
        <f t="shared" si="41"/>
        <v>7391195.9581577685</v>
      </c>
      <c r="H112" s="379">
        <f t="shared" si="42"/>
        <v>1162871.3301678407</v>
      </c>
      <c r="I112" s="398">
        <f t="shared" si="43"/>
        <v>1162871.3301678407</v>
      </c>
      <c r="J112" s="54">
        <f t="shared" si="31"/>
        <v>0</v>
      </c>
      <c r="K112" s="54"/>
      <c r="L112" s="129"/>
      <c r="M112" s="54">
        <f t="shared" si="32"/>
        <v>0</v>
      </c>
      <c r="N112" s="129"/>
      <c r="O112" s="54">
        <f t="shared" si="33"/>
        <v>0</v>
      </c>
      <c r="P112" s="54">
        <f t="shared" si="34"/>
        <v>0</v>
      </c>
    </row>
    <row r="113" spans="2:16" ht="12.5">
      <c r="B113" s="7" t="str">
        <f t="shared" si="35"/>
        <v/>
      </c>
      <c r="C113" s="50">
        <f>IF(D93="","-",+C112+1)</f>
        <v>2031</v>
      </c>
      <c r="D113" s="12">
        <f>IF(F112+SUM(E$99:E112)=D$92,F112,D$92-SUM(E$99:E112))</f>
        <v>7269959.5831577685</v>
      </c>
      <c r="E113" s="377">
        <f>IF(+J96&lt;F112,J96,D113)</f>
        <v>242472.75</v>
      </c>
      <c r="F113" s="55">
        <f t="shared" si="40"/>
        <v>7027486.8331577685</v>
      </c>
      <c r="G113" s="55">
        <f t="shared" si="41"/>
        <v>7148723.2081577685</v>
      </c>
      <c r="H113" s="379">
        <f t="shared" si="42"/>
        <v>1132677.0860843682</v>
      </c>
      <c r="I113" s="398">
        <f t="shared" si="43"/>
        <v>1132677.0860843682</v>
      </c>
      <c r="J113" s="54">
        <f t="shared" si="31"/>
        <v>0</v>
      </c>
      <c r="K113" s="54"/>
      <c r="L113" s="129"/>
      <c r="M113" s="54">
        <f t="shared" si="32"/>
        <v>0</v>
      </c>
      <c r="N113" s="129"/>
      <c r="O113" s="54">
        <f t="shared" si="33"/>
        <v>0</v>
      </c>
      <c r="P113" s="54">
        <f t="shared" si="34"/>
        <v>0</v>
      </c>
    </row>
    <row r="114" spans="2:16" ht="12.5">
      <c r="B114" s="7" t="str">
        <f t="shared" si="35"/>
        <v/>
      </c>
      <c r="C114" s="50">
        <f>IF(D93="","-",+C113+1)</f>
        <v>2032</v>
      </c>
      <c r="D114" s="12">
        <f>IF(F113+SUM(E$99:E113)=D$92,F113,D$92-SUM(E$99:E113))</f>
        <v>7027486.8331577685</v>
      </c>
      <c r="E114" s="377">
        <f>IF(+J96&lt;F113,J96,D114)</f>
        <v>242472.75</v>
      </c>
      <c r="F114" s="55">
        <f t="shared" si="40"/>
        <v>6785014.0831577685</v>
      </c>
      <c r="G114" s="55">
        <f t="shared" si="41"/>
        <v>6906250.4581577685</v>
      </c>
      <c r="H114" s="379">
        <f t="shared" si="42"/>
        <v>1102482.8420008954</v>
      </c>
      <c r="I114" s="398">
        <f t="shared" si="43"/>
        <v>1102482.8420008954</v>
      </c>
      <c r="J114" s="54">
        <f t="shared" si="31"/>
        <v>0</v>
      </c>
      <c r="K114" s="54"/>
      <c r="L114" s="129"/>
      <c r="M114" s="54">
        <f t="shared" si="32"/>
        <v>0</v>
      </c>
      <c r="N114" s="129"/>
      <c r="O114" s="54">
        <f t="shared" si="33"/>
        <v>0</v>
      </c>
      <c r="P114" s="54">
        <f t="shared" si="34"/>
        <v>0</v>
      </c>
    </row>
    <row r="115" spans="2:16" ht="12.5">
      <c r="B115" s="7" t="str">
        <f t="shared" si="35"/>
        <v/>
      </c>
      <c r="C115" s="50">
        <f>IF(D93="","-",+C114+1)</f>
        <v>2033</v>
      </c>
      <c r="D115" s="12">
        <f>IF(F114+SUM(E$99:E114)=D$92,F114,D$92-SUM(E$99:E114))</f>
        <v>6785014.0831577685</v>
      </c>
      <c r="E115" s="377">
        <f>IF(+J96&lt;F114,J96,D115)</f>
        <v>242472.75</v>
      </c>
      <c r="F115" s="55">
        <f t="shared" si="40"/>
        <v>6542541.3331577685</v>
      </c>
      <c r="G115" s="55">
        <f t="shared" si="41"/>
        <v>6663777.7081577685</v>
      </c>
      <c r="H115" s="379">
        <f t="shared" si="42"/>
        <v>1072288.5979174227</v>
      </c>
      <c r="I115" s="398">
        <f t="shared" si="43"/>
        <v>1072288.5979174227</v>
      </c>
      <c r="J115" s="54">
        <f t="shared" si="31"/>
        <v>0</v>
      </c>
      <c r="K115" s="54"/>
      <c r="L115" s="129"/>
      <c r="M115" s="54">
        <f t="shared" si="32"/>
        <v>0</v>
      </c>
      <c r="N115" s="129"/>
      <c r="O115" s="54">
        <f t="shared" si="33"/>
        <v>0</v>
      </c>
      <c r="P115" s="54">
        <f t="shared" si="34"/>
        <v>0</v>
      </c>
    </row>
    <row r="116" spans="2:16" ht="12.5">
      <c r="B116" s="7" t="str">
        <f t="shared" si="35"/>
        <v/>
      </c>
      <c r="C116" s="50">
        <f>IF(D93="","-",+C115+1)</f>
        <v>2034</v>
      </c>
      <c r="D116" s="12">
        <f>IF(F115+SUM(E$99:E115)=D$92,F115,D$92-SUM(E$99:E115))</f>
        <v>6542541.3331577685</v>
      </c>
      <c r="E116" s="377">
        <f>IF(+J96&lt;F115,J96,D116)</f>
        <v>242472.75</v>
      </c>
      <c r="F116" s="55">
        <f t="shared" si="40"/>
        <v>6300068.5831577685</v>
      </c>
      <c r="G116" s="55">
        <f t="shared" si="41"/>
        <v>6421304.9581577685</v>
      </c>
      <c r="H116" s="379">
        <f t="shared" si="42"/>
        <v>1042094.3538339502</v>
      </c>
      <c r="I116" s="398">
        <f t="shared" si="43"/>
        <v>1042094.3538339502</v>
      </c>
      <c r="J116" s="54">
        <f t="shared" si="31"/>
        <v>0</v>
      </c>
      <c r="K116" s="54"/>
      <c r="L116" s="129"/>
      <c r="M116" s="54">
        <f t="shared" si="32"/>
        <v>0</v>
      </c>
      <c r="N116" s="129"/>
      <c r="O116" s="54">
        <f t="shared" si="33"/>
        <v>0</v>
      </c>
      <c r="P116" s="54">
        <f t="shared" si="34"/>
        <v>0</v>
      </c>
    </row>
    <row r="117" spans="2:16" ht="12.5">
      <c r="B117" s="7" t="str">
        <f t="shared" si="35"/>
        <v/>
      </c>
      <c r="C117" s="50">
        <f>IF(D93="","-",+C116+1)</f>
        <v>2035</v>
      </c>
      <c r="D117" s="12">
        <f>IF(F116+SUM(E$99:E116)=D$92,F116,D$92-SUM(E$99:E116))</f>
        <v>6300068.5831577685</v>
      </c>
      <c r="E117" s="377">
        <f>IF(+J96&lt;F116,J96,D117)</f>
        <v>242472.75</v>
      </c>
      <c r="F117" s="55">
        <f t="shared" si="40"/>
        <v>6057595.8331577685</v>
      </c>
      <c r="G117" s="55">
        <f t="shared" si="41"/>
        <v>6178832.2081577685</v>
      </c>
      <c r="H117" s="379">
        <f t="shared" si="42"/>
        <v>1011900.1097504776</v>
      </c>
      <c r="I117" s="398">
        <f t="shared" si="43"/>
        <v>1011900.1097504776</v>
      </c>
      <c r="J117" s="54">
        <f t="shared" si="31"/>
        <v>0</v>
      </c>
      <c r="K117" s="54"/>
      <c r="L117" s="129"/>
      <c r="M117" s="54">
        <f t="shared" si="32"/>
        <v>0</v>
      </c>
      <c r="N117" s="129"/>
      <c r="O117" s="54">
        <f t="shared" si="33"/>
        <v>0</v>
      </c>
      <c r="P117" s="54">
        <f t="shared" si="34"/>
        <v>0</v>
      </c>
    </row>
    <row r="118" spans="2:16" ht="12.5">
      <c r="B118" s="7" t="str">
        <f t="shared" si="35"/>
        <v/>
      </c>
      <c r="C118" s="50">
        <f>IF(D93="","-",+C117+1)</f>
        <v>2036</v>
      </c>
      <c r="D118" s="12">
        <f>IF(F117+SUM(E$99:E117)=D$92,F117,D$92-SUM(E$99:E117))</f>
        <v>6057595.8331577685</v>
      </c>
      <c r="E118" s="377">
        <f>IF(+J96&lt;F117,J96,D118)</f>
        <v>242472.75</v>
      </c>
      <c r="F118" s="55">
        <f t="shared" si="40"/>
        <v>5815123.0831577685</v>
      </c>
      <c r="G118" s="55">
        <f t="shared" si="41"/>
        <v>5936359.4581577685</v>
      </c>
      <c r="H118" s="379">
        <f t="shared" si="42"/>
        <v>981705.86566700507</v>
      </c>
      <c r="I118" s="398">
        <f t="shared" si="43"/>
        <v>981705.86566700507</v>
      </c>
      <c r="J118" s="54">
        <f t="shared" si="31"/>
        <v>0</v>
      </c>
      <c r="K118" s="54"/>
      <c r="L118" s="129"/>
      <c r="M118" s="54">
        <f t="shared" si="32"/>
        <v>0</v>
      </c>
      <c r="N118" s="129"/>
      <c r="O118" s="54">
        <f t="shared" si="33"/>
        <v>0</v>
      </c>
      <c r="P118" s="54">
        <f t="shared" si="34"/>
        <v>0</v>
      </c>
    </row>
    <row r="119" spans="2:16" ht="12.5">
      <c r="B119" s="7" t="str">
        <f t="shared" si="35"/>
        <v/>
      </c>
      <c r="C119" s="50">
        <f>IF(D93="","-",+C118+1)</f>
        <v>2037</v>
      </c>
      <c r="D119" s="12">
        <f>IF(F118+SUM(E$99:E118)=D$92,F118,D$92-SUM(E$99:E118))</f>
        <v>5815123.0831577685</v>
      </c>
      <c r="E119" s="377">
        <f>IF(+J96&lt;F118,J96,D119)</f>
        <v>242472.75</v>
      </c>
      <c r="F119" s="55">
        <f t="shared" si="40"/>
        <v>5572650.3331577685</v>
      </c>
      <c r="G119" s="55">
        <f t="shared" si="41"/>
        <v>5693886.7081577685</v>
      </c>
      <c r="H119" s="379">
        <f t="shared" si="42"/>
        <v>951511.62158353243</v>
      </c>
      <c r="I119" s="398">
        <f t="shared" si="43"/>
        <v>951511.62158353243</v>
      </c>
      <c r="J119" s="54">
        <f t="shared" si="31"/>
        <v>0</v>
      </c>
      <c r="K119" s="54"/>
      <c r="L119" s="129"/>
      <c r="M119" s="54">
        <f t="shared" si="32"/>
        <v>0</v>
      </c>
      <c r="N119" s="129"/>
      <c r="O119" s="54">
        <f t="shared" si="33"/>
        <v>0</v>
      </c>
      <c r="P119" s="54">
        <f t="shared" si="34"/>
        <v>0</v>
      </c>
    </row>
    <row r="120" spans="2:16" ht="12.5">
      <c r="B120" s="7" t="str">
        <f t="shared" si="35"/>
        <v/>
      </c>
      <c r="C120" s="50">
        <f>IF(D93="","-",+C119+1)</f>
        <v>2038</v>
      </c>
      <c r="D120" s="12">
        <f>IF(F119+SUM(E$99:E119)=D$92,F119,D$92-SUM(E$99:E119))</f>
        <v>5572650.3331577685</v>
      </c>
      <c r="E120" s="377">
        <f>IF(+J96&lt;F119,J96,D120)</f>
        <v>242472.75</v>
      </c>
      <c r="F120" s="55">
        <f t="shared" si="40"/>
        <v>5330177.5831577685</v>
      </c>
      <c r="G120" s="55">
        <f t="shared" si="41"/>
        <v>5451413.9581577685</v>
      </c>
      <c r="H120" s="379">
        <f t="shared" si="42"/>
        <v>921317.37750005978</v>
      </c>
      <c r="I120" s="398">
        <f t="shared" si="43"/>
        <v>921317.37750005978</v>
      </c>
      <c r="J120" s="54">
        <f t="shared" si="31"/>
        <v>0</v>
      </c>
      <c r="K120" s="54"/>
      <c r="L120" s="129"/>
      <c r="M120" s="54">
        <f t="shared" si="32"/>
        <v>0</v>
      </c>
      <c r="N120" s="129"/>
      <c r="O120" s="54">
        <f t="shared" si="33"/>
        <v>0</v>
      </c>
      <c r="P120" s="54">
        <f t="shared" si="34"/>
        <v>0</v>
      </c>
    </row>
    <row r="121" spans="2:16" ht="12.5">
      <c r="B121" s="7" t="str">
        <f t="shared" si="35"/>
        <v/>
      </c>
      <c r="C121" s="50">
        <f>IF(D93="","-",+C120+1)</f>
        <v>2039</v>
      </c>
      <c r="D121" s="12">
        <f>IF(F120+SUM(E$99:E120)=D$92,F120,D$92-SUM(E$99:E120))</f>
        <v>5330177.5831577685</v>
      </c>
      <c r="E121" s="377">
        <f>IF(+J96&lt;F120,J96,D121)</f>
        <v>242472.75</v>
      </c>
      <c r="F121" s="55">
        <f t="shared" si="40"/>
        <v>5087704.8331577685</v>
      </c>
      <c r="G121" s="55">
        <f t="shared" si="41"/>
        <v>5208941.2081577685</v>
      </c>
      <c r="H121" s="379">
        <f t="shared" si="42"/>
        <v>891123.13341658725</v>
      </c>
      <c r="I121" s="398">
        <f t="shared" si="43"/>
        <v>891123.13341658725</v>
      </c>
      <c r="J121" s="54">
        <f t="shared" si="31"/>
        <v>0</v>
      </c>
      <c r="K121" s="54"/>
      <c r="L121" s="129"/>
      <c r="M121" s="54">
        <f t="shared" si="32"/>
        <v>0</v>
      </c>
      <c r="N121" s="129"/>
      <c r="O121" s="54">
        <f t="shared" si="33"/>
        <v>0</v>
      </c>
      <c r="P121" s="54">
        <f t="shared" si="34"/>
        <v>0</v>
      </c>
    </row>
    <row r="122" spans="2:16" ht="12.5">
      <c r="B122" s="7" t="str">
        <f t="shared" si="35"/>
        <v/>
      </c>
      <c r="C122" s="50">
        <f>IF(D93="","-",+C121+1)</f>
        <v>2040</v>
      </c>
      <c r="D122" s="12">
        <f>IF(F121+SUM(E$99:E121)=D$92,F121,D$92-SUM(E$99:E121))</f>
        <v>5087704.8331577685</v>
      </c>
      <c r="E122" s="377">
        <f>IF(+J96&lt;F121,J96,D122)</f>
        <v>242472.75</v>
      </c>
      <c r="F122" s="55">
        <f t="shared" si="40"/>
        <v>4845232.0831577685</v>
      </c>
      <c r="G122" s="55">
        <f t="shared" si="41"/>
        <v>4966468.4581577685</v>
      </c>
      <c r="H122" s="379">
        <f t="shared" si="42"/>
        <v>860928.88933311461</v>
      </c>
      <c r="I122" s="398">
        <f t="shared" si="43"/>
        <v>860928.88933311461</v>
      </c>
      <c r="J122" s="54">
        <f t="shared" si="31"/>
        <v>0</v>
      </c>
      <c r="K122" s="54"/>
      <c r="L122" s="129"/>
      <c r="M122" s="54">
        <f t="shared" si="32"/>
        <v>0</v>
      </c>
      <c r="N122" s="129"/>
      <c r="O122" s="54">
        <f t="shared" si="33"/>
        <v>0</v>
      </c>
      <c r="P122" s="54">
        <f t="shared" si="34"/>
        <v>0</v>
      </c>
    </row>
    <row r="123" spans="2:16" ht="12.5">
      <c r="B123" s="7" t="str">
        <f t="shared" si="35"/>
        <v/>
      </c>
      <c r="C123" s="50">
        <f>IF(D93="","-",+C122+1)</f>
        <v>2041</v>
      </c>
      <c r="D123" s="12">
        <f>IF(F122+SUM(E$99:E122)=D$92,F122,D$92-SUM(E$99:E122))</f>
        <v>4845232.0831577685</v>
      </c>
      <c r="E123" s="377">
        <f>IF(+J96&lt;F122,J96,D123)</f>
        <v>242472.75</v>
      </c>
      <c r="F123" s="55">
        <f t="shared" si="40"/>
        <v>4602759.3331577685</v>
      </c>
      <c r="G123" s="55">
        <f t="shared" si="41"/>
        <v>4723995.7081577685</v>
      </c>
      <c r="H123" s="379">
        <f t="shared" si="42"/>
        <v>830734.64524964208</v>
      </c>
      <c r="I123" s="398">
        <f t="shared" si="43"/>
        <v>830734.64524964208</v>
      </c>
      <c r="J123" s="54">
        <f t="shared" si="31"/>
        <v>0</v>
      </c>
      <c r="K123" s="54"/>
      <c r="L123" s="129"/>
      <c r="M123" s="54">
        <f t="shared" si="32"/>
        <v>0</v>
      </c>
      <c r="N123" s="129"/>
      <c r="O123" s="54">
        <f t="shared" si="33"/>
        <v>0</v>
      </c>
      <c r="P123" s="54">
        <f t="shared" si="34"/>
        <v>0</v>
      </c>
    </row>
    <row r="124" spans="2:16" ht="12.5">
      <c r="B124" s="7" t="str">
        <f t="shared" si="35"/>
        <v/>
      </c>
      <c r="C124" s="50">
        <f>IF(D93="","-",+C123+1)</f>
        <v>2042</v>
      </c>
      <c r="D124" s="12">
        <f>IF(F123+SUM(E$99:E123)=D$92,F123,D$92-SUM(E$99:E123))</f>
        <v>4602759.3331577685</v>
      </c>
      <c r="E124" s="377">
        <f>IF(+J96&lt;F123,J96,D124)</f>
        <v>242472.75</v>
      </c>
      <c r="F124" s="55">
        <f t="shared" si="40"/>
        <v>4360286.5831577685</v>
      </c>
      <c r="G124" s="55">
        <f t="shared" si="41"/>
        <v>4481522.9581577685</v>
      </c>
      <c r="H124" s="379">
        <f t="shared" si="42"/>
        <v>800540.40116616944</v>
      </c>
      <c r="I124" s="398">
        <f t="shared" si="43"/>
        <v>800540.40116616944</v>
      </c>
      <c r="J124" s="54">
        <f t="shared" si="31"/>
        <v>0</v>
      </c>
      <c r="K124" s="54"/>
      <c r="L124" s="129"/>
      <c r="M124" s="54">
        <f t="shared" si="32"/>
        <v>0</v>
      </c>
      <c r="N124" s="129"/>
      <c r="O124" s="54">
        <f t="shared" si="33"/>
        <v>0</v>
      </c>
      <c r="P124" s="54">
        <f t="shared" si="34"/>
        <v>0</v>
      </c>
    </row>
    <row r="125" spans="2:16" ht="12.5">
      <c r="B125" s="7" t="str">
        <f t="shared" si="35"/>
        <v/>
      </c>
      <c r="C125" s="50">
        <f>IF(D93="","-",+C124+1)</f>
        <v>2043</v>
      </c>
      <c r="D125" s="12">
        <f>IF(F124+SUM(E$99:E124)=D$92,F124,D$92-SUM(E$99:E124))</f>
        <v>4360286.5831577685</v>
      </c>
      <c r="E125" s="377">
        <f>IF(+J96&lt;F124,J96,D125)</f>
        <v>242472.75</v>
      </c>
      <c r="F125" s="55">
        <f t="shared" si="40"/>
        <v>4117813.8331577685</v>
      </c>
      <c r="G125" s="55">
        <f t="shared" si="41"/>
        <v>4239050.2081577685</v>
      </c>
      <c r="H125" s="379">
        <f t="shared" si="42"/>
        <v>770346.15708269679</v>
      </c>
      <c r="I125" s="398">
        <f t="shared" si="43"/>
        <v>770346.15708269679</v>
      </c>
      <c r="J125" s="54">
        <f t="shared" si="31"/>
        <v>0</v>
      </c>
      <c r="K125" s="54"/>
      <c r="L125" s="129"/>
      <c r="M125" s="54">
        <f t="shared" si="32"/>
        <v>0</v>
      </c>
      <c r="N125" s="129"/>
      <c r="O125" s="54">
        <f t="shared" si="33"/>
        <v>0</v>
      </c>
      <c r="P125" s="54">
        <f t="shared" si="34"/>
        <v>0</v>
      </c>
    </row>
    <row r="126" spans="2:16" ht="12.5">
      <c r="B126" s="7" t="str">
        <f t="shared" si="35"/>
        <v/>
      </c>
      <c r="C126" s="50">
        <f>IF(D93="","-",+C125+1)</f>
        <v>2044</v>
      </c>
      <c r="D126" s="12">
        <f>IF(F125+SUM(E$99:E125)=D$92,F125,D$92-SUM(E$99:E125))</f>
        <v>4117813.8331577685</v>
      </c>
      <c r="E126" s="377">
        <f>IF(+J96&lt;F125,J96,D126)</f>
        <v>242472.75</v>
      </c>
      <c r="F126" s="55">
        <f t="shared" si="40"/>
        <v>3875341.0831577685</v>
      </c>
      <c r="G126" s="55">
        <f t="shared" si="41"/>
        <v>3996577.4581577685</v>
      </c>
      <c r="H126" s="379">
        <f t="shared" si="42"/>
        <v>740151.91299922427</v>
      </c>
      <c r="I126" s="398">
        <f t="shared" si="43"/>
        <v>740151.91299922427</v>
      </c>
      <c r="J126" s="54">
        <f t="shared" si="31"/>
        <v>0</v>
      </c>
      <c r="K126" s="54"/>
      <c r="L126" s="129"/>
      <c r="M126" s="54">
        <f t="shared" si="32"/>
        <v>0</v>
      </c>
      <c r="N126" s="129"/>
      <c r="O126" s="54">
        <f t="shared" si="33"/>
        <v>0</v>
      </c>
      <c r="P126" s="54">
        <f t="shared" si="34"/>
        <v>0</v>
      </c>
    </row>
    <row r="127" spans="2:16" ht="12.5">
      <c r="B127" s="7" t="str">
        <f t="shared" si="35"/>
        <v/>
      </c>
      <c r="C127" s="50">
        <f>IF(D93="","-",+C126+1)</f>
        <v>2045</v>
      </c>
      <c r="D127" s="12">
        <f>IF(F126+SUM(E$99:E126)=D$92,F126,D$92-SUM(E$99:E126))</f>
        <v>3875341.0831577685</v>
      </c>
      <c r="E127" s="377">
        <f>IF(+J96&lt;F126,J96,D127)</f>
        <v>242472.75</v>
      </c>
      <c r="F127" s="55">
        <f t="shared" si="40"/>
        <v>3632868.3331577685</v>
      </c>
      <c r="G127" s="55">
        <f t="shared" si="41"/>
        <v>3754104.7081577685</v>
      </c>
      <c r="H127" s="379">
        <f t="shared" si="42"/>
        <v>709957.66891575162</v>
      </c>
      <c r="I127" s="398">
        <f t="shared" si="43"/>
        <v>709957.66891575162</v>
      </c>
      <c r="J127" s="54">
        <f t="shared" si="31"/>
        <v>0</v>
      </c>
      <c r="K127" s="54"/>
      <c r="L127" s="129"/>
      <c r="M127" s="54">
        <f t="shared" si="32"/>
        <v>0</v>
      </c>
      <c r="N127" s="129"/>
      <c r="O127" s="54">
        <f t="shared" si="33"/>
        <v>0</v>
      </c>
      <c r="P127" s="54">
        <f t="shared" si="34"/>
        <v>0</v>
      </c>
    </row>
    <row r="128" spans="2:16" ht="12.5">
      <c r="B128" s="7" t="str">
        <f t="shared" si="35"/>
        <v/>
      </c>
      <c r="C128" s="50">
        <f>IF(D93="","-",+C127+1)</f>
        <v>2046</v>
      </c>
      <c r="D128" s="12">
        <f>IF(F127+SUM(E$99:E127)=D$92,F127,D$92-SUM(E$99:E127))</f>
        <v>3632868.3331577685</v>
      </c>
      <c r="E128" s="377">
        <f>IF(+J96&lt;F127,J96,D128)</f>
        <v>242472.75</v>
      </c>
      <c r="F128" s="55">
        <f t="shared" si="40"/>
        <v>3390395.5831577685</v>
      </c>
      <c r="G128" s="55">
        <f t="shared" si="41"/>
        <v>3511631.9581577685</v>
      </c>
      <c r="H128" s="379">
        <f t="shared" si="42"/>
        <v>679763.4248322791</v>
      </c>
      <c r="I128" s="398">
        <f t="shared" si="43"/>
        <v>679763.4248322791</v>
      </c>
      <c r="J128" s="54">
        <f t="shared" si="31"/>
        <v>0</v>
      </c>
      <c r="K128" s="54"/>
      <c r="L128" s="129"/>
      <c r="M128" s="54">
        <f t="shared" si="32"/>
        <v>0</v>
      </c>
      <c r="N128" s="129"/>
      <c r="O128" s="54">
        <f t="shared" si="33"/>
        <v>0</v>
      </c>
      <c r="P128" s="54">
        <f t="shared" si="34"/>
        <v>0</v>
      </c>
    </row>
    <row r="129" spans="2:16" ht="12.5">
      <c r="B129" s="7" t="str">
        <f t="shared" si="35"/>
        <v/>
      </c>
      <c r="C129" s="50">
        <f>IF(D93="","-",+C128+1)</f>
        <v>2047</v>
      </c>
      <c r="D129" s="12">
        <f>IF(F128+SUM(E$99:E128)=D$92,F128,D$92-SUM(E$99:E128))</f>
        <v>3390395.5831577685</v>
      </c>
      <c r="E129" s="377">
        <f>IF(+J96&lt;F128,J96,D129)</f>
        <v>242472.75</v>
      </c>
      <c r="F129" s="55">
        <f t="shared" si="40"/>
        <v>3147922.8331577685</v>
      </c>
      <c r="G129" s="55">
        <f t="shared" si="41"/>
        <v>3269159.2081577685</v>
      </c>
      <c r="H129" s="379">
        <f t="shared" si="42"/>
        <v>649569.18074880645</v>
      </c>
      <c r="I129" s="398">
        <f t="shared" si="43"/>
        <v>649569.18074880645</v>
      </c>
      <c r="J129" s="54">
        <f t="shared" si="31"/>
        <v>0</v>
      </c>
      <c r="K129" s="54"/>
      <c r="L129" s="129"/>
      <c r="M129" s="54">
        <f t="shared" si="32"/>
        <v>0</v>
      </c>
      <c r="N129" s="129"/>
      <c r="O129" s="54">
        <f t="shared" si="33"/>
        <v>0</v>
      </c>
      <c r="P129" s="54">
        <f t="shared" si="34"/>
        <v>0</v>
      </c>
    </row>
    <row r="130" spans="2:16" ht="12.5">
      <c r="B130" s="7" t="str">
        <f t="shared" si="35"/>
        <v/>
      </c>
      <c r="C130" s="50">
        <f>IF(D93="","-",+C129+1)</f>
        <v>2048</v>
      </c>
      <c r="D130" s="12">
        <f>IF(F129+SUM(E$99:E129)=D$92,F129,D$92-SUM(E$99:E129))</f>
        <v>3147922.8331577685</v>
      </c>
      <c r="E130" s="377">
        <f>IF(+J96&lt;F129,J96,D130)</f>
        <v>242472.75</v>
      </c>
      <c r="F130" s="55">
        <f t="shared" si="40"/>
        <v>2905450.0831577685</v>
      </c>
      <c r="G130" s="55">
        <f t="shared" si="41"/>
        <v>3026686.4581577685</v>
      </c>
      <c r="H130" s="379">
        <f t="shared" si="42"/>
        <v>619374.93666533381</v>
      </c>
      <c r="I130" s="398">
        <f t="shared" si="43"/>
        <v>619374.93666533381</v>
      </c>
      <c r="J130" s="54">
        <f t="shared" si="31"/>
        <v>0</v>
      </c>
      <c r="K130" s="54"/>
      <c r="L130" s="129"/>
      <c r="M130" s="54">
        <f t="shared" si="32"/>
        <v>0</v>
      </c>
      <c r="N130" s="129"/>
      <c r="O130" s="54">
        <f t="shared" si="33"/>
        <v>0</v>
      </c>
      <c r="P130" s="54">
        <f t="shared" si="34"/>
        <v>0</v>
      </c>
    </row>
    <row r="131" spans="2:16" ht="12.5">
      <c r="B131" s="7" t="str">
        <f t="shared" si="35"/>
        <v/>
      </c>
      <c r="C131" s="50">
        <f>IF(D93="","-",+C130+1)</f>
        <v>2049</v>
      </c>
      <c r="D131" s="12">
        <f>IF(F130+SUM(E$99:E130)=D$92,F130,D$92-SUM(E$99:E130))</f>
        <v>2905450.0831577685</v>
      </c>
      <c r="E131" s="377">
        <f>IF(+J96&lt;F130,J96,D131)</f>
        <v>242472.75</v>
      </c>
      <c r="F131" s="55">
        <f t="shared" ref="F131:F154" si="44">+D131-E131</f>
        <v>2662977.3331577685</v>
      </c>
      <c r="G131" s="55">
        <f t="shared" ref="G131:G154" si="45">+(F131+D131)/2</f>
        <v>2784213.7081577685</v>
      </c>
      <c r="H131" s="379">
        <f t="shared" si="42"/>
        <v>589180.69258186128</v>
      </c>
      <c r="I131" s="398">
        <f t="shared" si="43"/>
        <v>589180.69258186128</v>
      </c>
      <c r="J131" s="54">
        <f t="shared" ref="J131:J154" si="46">+I541-H541</f>
        <v>0</v>
      </c>
      <c r="K131" s="54"/>
      <c r="L131" s="129"/>
      <c r="M131" s="54">
        <f t="shared" ref="M131:M154" si="47">IF(L541&lt;&gt;0,+H541-L541,0)</f>
        <v>0</v>
      </c>
      <c r="N131" s="129"/>
      <c r="O131" s="54">
        <f t="shared" ref="O131:O154" si="48">IF(N541&lt;&gt;0,+I541-N541,0)</f>
        <v>0</v>
      </c>
      <c r="P131" s="54">
        <f t="shared" ref="P131:P154" si="49">+O541-M541</f>
        <v>0</v>
      </c>
    </row>
    <row r="132" spans="2:16" ht="12.5">
      <c r="B132" s="7" t="str">
        <f t="shared" si="35"/>
        <v/>
      </c>
      <c r="C132" s="50">
        <f>IF(D93="","-",+C131+1)</f>
        <v>2050</v>
      </c>
      <c r="D132" s="12">
        <f>IF(F131+SUM(E$99:E131)=D$92,F131,D$92-SUM(E$99:E131))</f>
        <v>2662977.3331577685</v>
      </c>
      <c r="E132" s="377">
        <f>IF(+J96&lt;F131,J96,D132)</f>
        <v>242472.75</v>
      </c>
      <c r="F132" s="55">
        <f t="shared" si="44"/>
        <v>2420504.5831577685</v>
      </c>
      <c r="G132" s="55">
        <f t="shared" si="45"/>
        <v>2541740.9581577685</v>
      </c>
      <c r="H132" s="379">
        <f t="shared" si="42"/>
        <v>558986.44849838875</v>
      </c>
      <c r="I132" s="398">
        <f t="shared" si="43"/>
        <v>558986.44849838875</v>
      </c>
      <c r="J132" s="54">
        <f t="shared" si="46"/>
        <v>0</v>
      </c>
      <c r="K132" s="54"/>
      <c r="L132" s="129"/>
      <c r="M132" s="54">
        <f t="shared" si="47"/>
        <v>0</v>
      </c>
      <c r="N132" s="129"/>
      <c r="O132" s="54">
        <f t="shared" si="48"/>
        <v>0</v>
      </c>
      <c r="P132" s="54">
        <f t="shared" si="49"/>
        <v>0</v>
      </c>
    </row>
    <row r="133" spans="2:16" ht="12.5">
      <c r="B133" s="7" t="str">
        <f t="shared" si="35"/>
        <v/>
      </c>
      <c r="C133" s="50">
        <f>IF(D93="","-",+C132+1)</f>
        <v>2051</v>
      </c>
      <c r="D133" s="12">
        <f>IF(F132+SUM(E$99:E132)=D$92,F132,D$92-SUM(E$99:E132))</f>
        <v>2420504.5831577685</v>
      </c>
      <c r="E133" s="377">
        <f>IF(+J96&lt;F132,J96,D133)</f>
        <v>242472.75</v>
      </c>
      <c r="F133" s="55">
        <f t="shared" si="44"/>
        <v>2178031.8331577685</v>
      </c>
      <c r="G133" s="55">
        <f t="shared" si="45"/>
        <v>2299268.2081577685</v>
      </c>
      <c r="H133" s="379">
        <f t="shared" si="42"/>
        <v>528792.20441491599</v>
      </c>
      <c r="I133" s="398">
        <f t="shared" si="43"/>
        <v>528792.20441491599</v>
      </c>
      <c r="J133" s="54">
        <f t="shared" si="46"/>
        <v>0</v>
      </c>
      <c r="K133" s="54"/>
      <c r="L133" s="129"/>
      <c r="M133" s="54">
        <f t="shared" si="47"/>
        <v>0</v>
      </c>
      <c r="N133" s="129"/>
      <c r="O133" s="54">
        <f t="shared" si="48"/>
        <v>0</v>
      </c>
      <c r="P133" s="54">
        <f t="shared" si="49"/>
        <v>0</v>
      </c>
    </row>
    <row r="134" spans="2:16" ht="12.5">
      <c r="B134" s="7" t="str">
        <f t="shared" si="35"/>
        <v/>
      </c>
      <c r="C134" s="50">
        <f>IF(D93="","-",+C133+1)</f>
        <v>2052</v>
      </c>
      <c r="D134" s="12">
        <f>IF(F133+SUM(E$99:E133)=D$92,F133,D$92-SUM(E$99:E133))</f>
        <v>2178031.8331577685</v>
      </c>
      <c r="E134" s="377">
        <f>IF(+J96&lt;F133,J96,D134)</f>
        <v>242472.75</v>
      </c>
      <c r="F134" s="55">
        <f t="shared" si="44"/>
        <v>1935559.0831577685</v>
      </c>
      <c r="G134" s="55">
        <f t="shared" si="45"/>
        <v>2056795.4581577685</v>
      </c>
      <c r="H134" s="379">
        <f t="shared" si="42"/>
        <v>498597.96033144346</v>
      </c>
      <c r="I134" s="398">
        <f t="shared" si="43"/>
        <v>498597.96033144346</v>
      </c>
      <c r="J134" s="54">
        <f t="shared" si="46"/>
        <v>0</v>
      </c>
      <c r="K134" s="54"/>
      <c r="L134" s="129"/>
      <c r="M134" s="54">
        <f t="shared" si="47"/>
        <v>0</v>
      </c>
      <c r="N134" s="129"/>
      <c r="O134" s="54">
        <f t="shared" si="48"/>
        <v>0</v>
      </c>
      <c r="P134" s="54">
        <f t="shared" si="49"/>
        <v>0</v>
      </c>
    </row>
    <row r="135" spans="2:16" ht="12.5">
      <c r="B135" s="7" t="str">
        <f t="shared" si="35"/>
        <v/>
      </c>
      <c r="C135" s="50">
        <f>IF(D93="","-",+C134+1)</f>
        <v>2053</v>
      </c>
      <c r="D135" s="12">
        <f>IF(F134+SUM(E$99:E134)=D$92,F134,D$92-SUM(E$99:E134))</f>
        <v>1935559.0831577685</v>
      </c>
      <c r="E135" s="377">
        <f>IF(+J96&lt;F134,J96,D135)</f>
        <v>242472.75</v>
      </c>
      <c r="F135" s="55">
        <f t="shared" si="44"/>
        <v>1693086.3331577685</v>
      </c>
      <c r="G135" s="55">
        <f t="shared" si="45"/>
        <v>1814322.7081577685</v>
      </c>
      <c r="H135" s="379">
        <f t="shared" si="42"/>
        <v>468403.71624797088</v>
      </c>
      <c r="I135" s="398">
        <f t="shared" si="43"/>
        <v>468403.71624797088</v>
      </c>
      <c r="J135" s="54">
        <f t="shared" si="46"/>
        <v>0</v>
      </c>
      <c r="K135" s="54"/>
      <c r="L135" s="129"/>
      <c r="M135" s="54">
        <f t="shared" si="47"/>
        <v>0</v>
      </c>
      <c r="N135" s="129"/>
      <c r="O135" s="54">
        <f t="shared" si="48"/>
        <v>0</v>
      </c>
      <c r="P135" s="54">
        <f t="shared" si="49"/>
        <v>0</v>
      </c>
    </row>
    <row r="136" spans="2:16" ht="12.5">
      <c r="B136" s="7" t="str">
        <f t="shared" si="35"/>
        <v/>
      </c>
      <c r="C136" s="50">
        <f>IF(D93="","-",+C135+1)</f>
        <v>2054</v>
      </c>
      <c r="D136" s="12">
        <f>IF(F135+SUM(E$99:E135)=D$92,F135,D$92-SUM(E$99:E135))</f>
        <v>1693086.3331577685</v>
      </c>
      <c r="E136" s="377">
        <f>IF(+J96&lt;F135,J96,D136)</f>
        <v>242472.75</v>
      </c>
      <c r="F136" s="55">
        <f t="shared" si="44"/>
        <v>1450613.5831577685</v>
      </c>
      <c r="G136" s="55">
        <f t="shared" si="45"/>
        <v>1571849.9581577685</v>
      </c>
      <c r="H136" s="379">
        <f t="shared" si="42"/>
        <v>438209.47216449829</v>
      </c>
      <c r="I136" s="398">
        <f t="shared" si="43"/>
        <v>438209.47216449829</v>
      </c>
      <c r="J136" s="54">
        <f t="shared" si="46"/>
        <v>0</v>
      </c>
      <c r="K136" s="54"/>
      <c r="L136" s="129"/>
      <c r="M136" s="54">
        <f t="shared" si="47"/>
        <v>0</v>
      </c>
      <c r="N136" s="129"/>
      <c r="O136" s="54">
        <f t="shared" si="48"/>
        <v>0</v>
      </c>
      <c r="P136" s="54">
        <f t="shared" si="49"/>
        <v>0</v>
      </c>
    </row>
    <row r="137" spans="2:16" ht="12.5">
      <c r="B137" s="7" t="str">
        <f t="shared" si="35"/>
        <v/>
      </c>
      <c r="C137" s="50">
        <f>IF(D93="","-",+C136+1)</f>
        <v>2055</v>
      </c>
      <c r="D137" s="12">
        <f>IF(F136+SUM(E$99:E136)=D$92,F136,D$92-SUM(E$99:E136))</f>
        <v>1450613.5831577685</v>
      </c>
      <c r="E137" s="377">
        <f>IF(+J96&lt;F136,J96,D137)</f>
        <v>242472.75</v>
      </c>
      <c r="F137" s="55">
        <f t="shared" si="44"/>
        <v>1208140.8331577685</v>
      </c>
      <c r="G137" s="55">
        <f t="shared" si="45"/>
        <v>1329377.2081577685</v>
      </c>
      <c r="H137" s="379">
        <f t="shared" si="42"/>
        <v>408015.22808102565</v>
      </c>
      <c r="I137" s="398">
        <f t="shared" si="43"/>
        <v>408015.22808102565</v>
      </c>
      <c r="J137" s="54">
        <f t="shared" si="46"/>
        <v>0</v>
      </c>
      <c r="K137" s="54"/>
      <c r="L137" s="129"/>
      <c r="M137" s="54">
        <f t="shared" si="47"/>
        <v>0</v>
      </c>
      <c r="N137" s="129"/>
      <c r="O137" s="54">
        <f t="shared" si="48"/>
        <v>0</v>
      </c>
      <c r="P137" s="54">
        <f t="shared" si="49"/>
        <v>0</v>
      </c>
    </row>
    <row r="138" spans="2:16" ht="12.5">
      <c r="B138" s="7" t="str">
        <f t="shared" si="35"/>
        <v/>
      </c>
      <c r="C138" s="50">
        <f>IF(D93="","-",+C137+1)</f>
        <v>2056</v>
      </c>
      <c r="D138" s="12">
        <f>IF(F137+SUM(E$99:E137)=D$92,F137,D$92-SUM(E$99:E137))</f>
        <v>1208140.8331577685</v>
      </c>
      <c r="E138" s="377">
        <f>IF(+J96&lt;F137,J96,D138)</f>
        <v>242472.75</v>
      </c>
      <c r="F138" s="55">
        <f t="shared" si="44"/>
        <v>965668.08315776847</v>
      </c>
      <c r="G138" s="55">
        <f t="shared" si="45"/>
        <v>1086904.4581577685</v>
      </c>
      <c r="H138" s="379">
        <f t="shared" si="42"/>
        <v>377820.98399755312</v>
      </c>
      <c r="I138" s="398">
        <f t="shared" si="43"/>
        <v>377820.98399755312</v>
      </c>
      <c r="J138" s="54">
        <f t="shared" si="46"/>
        <v>0</v>
      </c>
      <c r="K138" s="54"/>
      <c r="L138" s="129"/>
      <c r="M138" s="54">
        <f t="shared" si="47"/>
        <v>0</v>
      </c>
      <c r="N138" s="129"/>
      <c r="O138" s="54">
        <f t="shared" si="48"/>
        <v>0</v>
      </c>
      <c r="P138" s="54">
        <f t="shared" si="49"/>
        <v>0</v>
      </c>
    </row>
    <row r="139" spans="2:16" ht="12.5">
      <c r="B139" s="7" t="str">
        <f t="shared" si="35"/>
        <v/>
      </c>
      <c r="C139" s="50">
        <f>IF(D93="","-",+C138+1)</f>
        <v>2057</v>
      </c>
      <c r="D139" s="12">
        <f>IF(F138+SUM(E$99:E138)=D$92,F138,D$92-SUM(E$99:E138))</f>
        <v>965668.08315776847</v>
      </c>
      <c r="E139" s="377">
        <f>IF(+J96&lt;F138,J96,D139)</f>
        <v>242472.75</v>
      </c>
      <c r="F139" s="55">
        <f t="shared" si="44"/>
        <v>723195.33315776847</v>
      </c>
      <c r="G139" s="55">
        <f t="shared" si="45"/>
        <v>844431.70815776847</v>
      </c>
      <c r="H139" s="379">
        <f t="shared" si="42"/>
        <v>347626.73991408048</v>
      </c>
      <c r="I139" s="398">
        <f t="shared" si="43"/>
        <v>347626.73991408048</v>
      </c>
      <c r="J139" s="54">
        <f t="shared" si="46"/>
        <v>0</v>
      </c>
      <c r="K139" s="54"/>
      <c r="L139" s="129"/>
      <c r="M139" s="54">
        <f t="shared" si="47"/>
        <v>0</v>
      </c>
      <c r="N139" s="129"/>
      <c r="O139" s="54">
        <f t="shared" si="48"/>
        <v>0</v>
      </c>
      <c r="P139" s="54">
        <f t="shared" si="49"/>
        <v>0</v>
      </c>
    </row>
    <row r="140" spans="2:16" ht="12.5">
      <c r="B140" s="7" t="str">
        <f t="shared" si="35"/>
        <v/>
      </c>
      <c r="C140" s="50">
        <f>IF(D93="","-",+C139+1)</f>
        <v>2058</v>
      </c>
      <c r="D140" s="12">
        <f>IF(F139+SUM(E$99:E139)=D$92,F139,D$92-SUM(E$99:E139))</f>
        <v>723195.33315776847</v>
      </c>
      <c r="E140" s="377">
        <f>IF(+J96&lt;F139,J96,D140)</f>
        <v>242472.75</v>
      </c>
      <c r="F140" s="55">
        <f t="shared" si="44"/>
        <v>480722.58315776847</v>
      </c>
      <c r="G140" s="55">
        <f t="shared" si="45"/>
        <v>601958.95815776847</v>
      </c>
      <c r="H140" s="379">
        <f t="shared" si="42"/>
        <v>317432.49583060789</v>
      </c>
      <c r="I140" s="398">
        <f t="shared" si="43"/>
        <v>317432.49583060789</v>
      </c>
      <c r="J140" s="54">
        <f t="shared" si="46"/>
        <v>0</v>
      </c>
      <c r="K140" s="54"/>
      <c r="L140" s="129"/>
      <c r="M140" s="54">
        <f t="shared" si="47"/>
        <v>0</v>
      </c>
      <c r="N140" s="129"/>
      <c r="O140" s="54">
        <f t="shared" si="48"/>
        <v>0</v>
      </c>
      <c r="P140" s="54">
        <f t="shared" si="49"/>
        <v>0</v>
      </c>
    </row>
    <row r="141" spans="2:16" ht="12.5">
      <c r="B141" s="7" t="str">
        <f t="shared" si="35"/>
        <v/>
      </c>
      <c r="C141" s="50">
        <f>IF(D93="","-",+C140+1)</f>
        <v>2059</v>
      </c>
      <c r="D141" s="12">
        <f>IF(F140+SUM(E$99:E140)=D$92,F140,D$92-SUM(E$99:E140))</f>
        <v>480722.58315776847</v>
      </c>
      <c r="E141" s="377">
        <f>IF(+J96&lt;F140,J96,D141)</f>
        <v>242472.75</v>
      </c>
      <c r="F141" s="55">
        <f t="shared" si="44"/>
        <v>238249.83315776847</v>
      </c>
      <c r="G141" s="55">
        <f t="shared" si="45"/>
        <v>359486.20815776847</v>
      </c>
      <c r="H141" s="379">
        <f t="shared" si="42"/>
        <v>287238.25174713531</v>
      </c>
      <c r="I141" s="398">
        <f t="shared" si="43"/>
        <v>287238.25174713531</v>
      </c>
      <c r="J141" s="54">
        <f t="shared" si="46"/>
        <v>0</v>
      </c>
      <c r="K141" s="54"/>
      <c r="L141" s="129"/>
      <c r="M141" s="54">
        <f t="shared" si="47"/>
        <v>0</v>
      </c>
      <c r="N141" s="129"/>
      <c r="O141" s="54">
        <f t="shared" si="48"/>
        <v>0</v>
      </c>
      <c r="P141" s="54">
        <f t="shared" si="49"/>
        <v>0</v>
      </c>
    </row>
    <row r="142" spans="2:16" ht="12.5">
      <c r="B142" s="7" t="str">
        <f t="shared" si="35"/>
        <v/>
      </c>
      <c r="C142" s="50">
        <f>IF(D93="","-",+C141+1)</f>
        <v>2060</v>
      </c>
      <c r="D142" s="12">
        <f>IF(F141+SUM(E$99:E141)=D$92,F141,D$92-SUM(E$99:E141))</f>
        <v>238249.83315776847</v>
      </c>
      <c r="E142" s="377">
        <f>IF(+J96&lt;F141,J96,D142)</f>
        <v>238249.83315776847</v>
      </c>
      <c r="F142" s="55">
        <f t="shared" si="44"/>
        <v>0</v>
      </c>
      <c r="G142" s="55">
        <f t="shared" si="45"/>
        <v>119124.91657888424</v>
      </c>
      <c r="H142" s="379">
        <f t="shared" si="42"/>
        <v>253084.02301046796</v>
      </c>
      <c r="I142" s="398">
        <f t="shared" si="43"/>
        <v>253084.02301046796</v>
      </c>
      <c r="J142" s="54">
        <f t="shared" si="46"/>
        <v>0</v>
      </c>
      <c r="K142" s="54"/>
      <c r="L142" s="129"/>
      <c r="M142" s="54">
        <f t="shared" si="47"/>
        <v>0</v>
      </c>
      <c r="N142" s="129"/>
      <c r="O142" s="54">
        <f t="shared" si="48"/>
        <v>0</v>
      </c>
      <c r="P142" s="54">
        <f t="shared" si="49"/>
        <v>0</v>
      </c>
    </row>
    <row r="143" spans="2:16" ht="12.5">
      <c r="B143" s="7" t="str">
        <f t="shared" si="35"/>
        <v/>
      </c>
      <c r="C143" s="50">
        <f>IF(D93="","-",+C142+1)</f>
        <v>2061</v>
      </c>
      <c r="D143" s="12">
        <f>IF(F142+SUM(E$99:E142)=D$92,F142,D$92-SUM(E$99:E142))</f>
        <v>0</v>
      </c>
      <c r="E143" s="377">
        <f>IF(+J96&lt;F142,J96,D143)</f>
        <v>0</v>
      </c>
      <c r="F143" s="55">
        <f t="shared" si="44"/>
        <v>0</v>
      </c>
      <c r="G143" s="55">
        <f t="shared" si="45"/>
        <v>0</v>
      </c>
      <c r="H143" s="379">
        <f t="shared" si="42"/>
        <v>0</v>
      </c>
      <c r="I143" s="398">
        <f t="shared" si="43"/>
        <v>0</v>
      </c>
      <c r="J143" s="54">
        <f t="shared" si="46"/>
        <v>0</v>
      </c>
      <c r="K143" s="54"/>
      <c r="L143" s="129"/>
      <c r="M143" s="54">
        <f t="shared" si="47"/>
        <v>0</v>
      </c>
      <c r="N143" s="129"/>
      <c r="O143" s="54">
        <f t="shared" si="48"/>
        <v>0</v>
      </c>
      <c r="P143" s="54">
        <f t="shared" si="49"/>
        <v>0</v>
      </c>
    </row>
    <row r="144" spans="2:16" ht="12.5">
      <c r="B144" s="7" t="str">
        <f t="shared" si="35"/>
        <v/>
      </c>
      <c r="C144" s="50">
        <f>IF(D93="","-",+C143+1)</f>
        <v>2062</v>
      </c>
      <c r="D144" s="12">
        <f>IF(F143+SUM(E$99:E143)=D$92,F143,D$92-SUM(E$99:E143))</f>
        <v>0</v>
      </c>
      <c r="E144" s="377">
        <f>IF(+J96&lt;F143,J96,D144)</f>
        <v>0</v>
      </c>
      <c r="F144" s="55">
        <f t="shared" si="44"/>
        <v>0</v>
      </c>
      <c r="G144" s="55">
        <f t="shared" si="45"/>
        <v>0</v>
      </c>
      <c r="H144" s="379">
        <f t="shared" si="42"/>
        <v>0</v>
      </c>
      <c r="I144" s="398">
        <f t="shared" si="43"/>
        <v>0</v>
      </c>
      <c r="J144" s="54">
        <f t="shared" si="46"/>
        <v>0</v>
      </c>
      <c r="K144" s="54"/>
      <c r="L144" s="129"/>
      <c r="M144" s="54">
        <f t="shared" si="47"/>
        <v>0</v>
      </c>
      <c r="N144" s="129"/>
      <c r="O144" s="54">
        <f t="shared" si="48"/>
        <v>0</v>
      </c>
      <c r="P144" s="54">
        <f t="shared" si="49"/>
        <v>0</v>
      </c>
    </row>
    <row r="145" spans="2:16" ht="12.5">
      <c r="B145" s="7" t="str">
        <f t="shared" si="35"/>
        <v/>
      </c>
      <c r="C145" s="50">
        <f>IF(D93="","-",+C144+1)</f>
        <v>2063</v>
      </c>
      <c r="D145" s="12">
        <f>IF(F144+SUM(E$99:E144)=D$92,F144,D$92-SUM(E$99:E144))</f>
        <v>0</v>
      </c>
      <c r="E145" s="377">
        <f>IF(+J96&lt;F144,J96,D145)</f>
        <v>0</v>
      </c>
      <c r="F145" s="55">
        <f t="shared" si="44"/>
        <v>0</v>
      </c>
      <c r="G145" s="55">
        <f t="shared" si="45"/>
        <v>0</v>
      </c>
      <c r="H145" s="379">
        <f t="shared" si="42"/>
        <v>0</v>
      </c>
      <c r="I145" s="398">
        <f t="shared" si="43"/>
        <v>0</v>
      </c>
      <c r="J145" s="54">
        <f t="shared" si="46"/>
        <v>0</v>
      </c>
      <c r="K145" s="54"/>
      <c r="L145" s="129"/>
      <c r="M145" s="54">
        <f t="shared" si="47"/>
        <v>0</v>
      </c>
      <c r="N145" s="129"/>
      <c r="O145" s="54">
        <f t="shared" si="48"/>
        <v>0</v>
      </c>
      <c r="P145" s="54">
        <f t="shared" si="49"/>
        <v>0</v>
      </c>
    </row>
    <row r="146" spans="2:16" ht="12.5">
      <c r="B146" s="7" t="str">
        <f t="shared" si="35"/>
        <v/>
      </c>
      <c r="C146" s="50">
        <f>IF(D93="","-",+C145+1)</f>
        <v>2064</v>
      </c>
      <c r="D146" s="12">
        <f>IF(F145+SUM(E$99:E145)=D$92,F145,D$92-SUM(E$99:E145))</f>
        <v>0</v>
      </c>
      <c r="E146" s="377">
        <f>IF(+J96&lt;F145,J96,D146)</f>
        <v>0</v>
      </c>
      <c r="F146" s="55">
        <f t="shared" si="44"/>
        <v>0</v>
      </c>
      <c r="G146" s="55">
        <f t="shared" si="45"/>
        <v>0</v>
      </c>
      <c r="H146" s="379">
        <f t="shared" si="42"/>
        <v>0</v>
      </c>
      <c r="I146" s="398">
        <f t="shared" si="43"/>
        <v>0</v>
      </c>
      <c r="J146" s="54">
        <f t="shared" si="46"/>
        <v>0</v>
      </c>
      <c r="K146" s="54"/>
      <c r="L146" s="129"/>
      <c r="M146" s="54">
        <f t="shared" si="47"/>
        <v>0</v>
      </c>
      <c r="N146" s="129"/>
      <c r="O146" s="54">
        <f t="shared" si="48"/>
        <v>0</v>
      </c>
      <c r="P146" s="54">
        <f t="shared" si="49"/>
        <v>0</v>
      </c>
    </row>
    <row r="147" spans="2:16" ht="12.5">
      <c r="B147" s="7" t="str">
        <f t="shared" si="35"/>
        <v/>
      </c>
      <c r="C147" s="50">
        <f>IF(D93="","-",+C146+1)</f>
        <v>2065</v>
      </c>
      <c r="D147" s="12">
        <f>IF(F146+SUM(E$99:E146)=D$92,F146,D$92-SUM(E$99:E146))</f>
        <v>0</v>
      </c>
      <c r="E147" s="377">
        <f>IF(+J96&lt;F146,J96,D147)</f>
        <v>0</v>
      </c>
      <c r="F147" s="55">
        <f t="shared" si="44"/>
        <v>0</v>
      </c>
      <c r="G147" s="55">
        <f t="shared" si="45"/>
        <v>0</v>
      </c>
      <c r="H147" s="379">
        <f t="shared" si="42"/>
        <v>0</v>
      </c>
      <c r="I147" s="398">
        <f t="shared" si="43"/>
        <v>0</v>
      </c>
      <c r="J147" s="54">
        <f t="shared" si="46"/>
        <v>0</v>
      </c>
      <c r="K147" s="54"/>
      <c r="L147" s="129"/>
      <c r="M147" s="54">
        <f t="shared" si="47"/>
        <v>0</v>
      </c>
      <c r="N147" s="129"/>
      <c r="O147" s="54">
        <f t="shared" si="48"/>
        <v>0</v>
      </c>
      <c r="P147" s="54">
        <f t="shared" si="49"/>
        <v>0</v>
      </c>
    </row>
    <row r="148" spans="2:16" ht="12.5">
      <c r="B148" s="7" t="str">
        <f t="shared" si="35"/>
        <v/>
      </c>
      <c r="C148" s="50">
        <f>IF(D93="","-",+C147+1)</f>
        <v>2066</v>
      </c>
      <c r="D148" s="12">
        <f>IF(F147+SUM(E$99:E147)=D$92,F147,D$92-SUM(E$99:E147))</f>
        <v>0</v>
      </c>
      <c r="E148" s="377">
        <f>IF(+J96&lt;F147,J96,D148)</f>
        <v>0</v>
      </c>
      <c r="F148" s="55">
        <f t="shared" si="44"/>
        <v>0</v>
      </c>
      <c r="G148" s="55">
        <f t="shared" si="45"/>
        <v>0</v>
      </c>
      <c r="H148" s="379">
        <f t="shared" si="42"/>
        <v>0</v>
      </c>
      <c r="I148" s="398">
        <f t="shared" si="43"/>
        <v>0</v>
      </c>
      <c r="J148" s="54">
        <f t="shared" si="46"/>
        <v>0</v>
      </c>
      <c r="K148" s="54"/>
      <c r="L148" s="129"/>
      <c r="M148" s="54">
        <f t="shared" si="47"/>
        <v>0</v>
      </c>
      <c r="N148" s="129"/>
      <c r="O148" s="54">
        <f t="shared" si="48"/>
        <v>0</v>
      </c>
      <c r="P148" s="54">
        <f t="shared" si="49"/>
        <v>0</v>
      </c>
    </row>
    <row r="149" spans="2:16" ht="12.5">
      <c r="B149" s="7" t="str">
        <f t="shared" si="35"/>
        <v/>
      </c>
      <c r="C149" s="50">
        <f>IF(D93="","-",+C148+1)</f>
        <v>2067</v>
      </c>
      <c r="D149" s="12">
        <f>IF(F148+SUM(E$99:E148)=D$92,F148,D$92-SUM(E$99:E148))</f>
        <v>0</v>
      </c>
      <c r="E149" s="377">
        <f>IF(+J96&lt;F148,J96,D149)</f>
        <v>0</v>
      </c>
      <c r="F149" s="55">
        <f t="shared" si="44"/>
        <v>0</v>
      </c>
      <c r="G149" s="55">
        <f t="shared" si="45"/>
        <v>0</v>
      </c>
      <c r="H149" s="379">
        <f t="shared" si="42"/>
        <v>0</v>
      </c>
      <c r="I149" s="398">
        <f t="shared" si="43"/>
        <v>0</v>
      </c>
      <c r="J149" s="54">
        <f t="shared" si="46"/>
        <v>0</v>
      </c>
      <c r="K149" s="54"/>
      <c r="L149" s="129"/>
      <c r="M149" s="54">
        <f t="shared" si="47"/>
        <v>0</v>
      </c>
      <c r="N149" s="129"/>
      <c r="O149" s="54">
        <f t="shared" si="48"/>
        <v>0</v>
      </c>
      <c r="P149" s="54">
        <f t="shared" si="49"/>
        <v>0</v>
      </c>
    </row>
    <row r="150" spans="2:16" ht="12.5">
      <c r="B150" s="7" t="str">
        <f t="shared" si="35"/>
        <v/>
      </c>
      <c r="C150" s="50">
        <f>IF(D93="","-",+C149+1)</f>
        <v>2068</v>
      </c>
      <c r="D150" s="12">
        <f>IF(F149+SUM(E$99:E149)=D$92,F149,D$92-SUM(E$99:E149))</f>
        <v>0</v>
      </c>
      <c r="E150" s="377">
        <f>IF(+J96&lt;F149,J96,D150)</f>
        <v>0</v>
      </c>
      <c r="F150" s="55">
        <f t="shared" si="44"/>
        <v>0</v>
      </c>
      <c r="G150" s="55">
        <f t="shared" si="45"/>
        <v>0</v>
      </c>
      <c r="H150" s="379">
        <f t="shared" si="42"/>
        <v>0</v>
      </c>
      <c r="I150" s="398">
        <f t="shared" si="43"/>
        <v>0</v>
      </c>
      <c r="J150" s="54">
        <f t="shared" si="46"/>
        <v>0</v>
      </c>
      <c r="K150" s="54"/>
      <c r="L150" s="129"/>
      <c r="M150" s="54">
        <f t="shared" si="47"/>
        <v>0</v>
      </c>
      <c r="N150" s="129"/>
      <c r="O150" s="54">
        <f t="shared" si="48"/>
        <v>0</v>
      </c>
      <c r="P150" s="54">
        <f t="shared" si="49"/>
        <v>0</v>
      </c>
    </row>
    <row r="151" spans="2:16" ht="12.5">
      <c r="B151" s="7" t="str">
        <f t="shared" si="35"/>
        <v/>
      </c>
      <c r="C151" s="50">
        <f>IF(D93="","-",+C150+1)</f>
        <v>2069</v>
      </c>
      <c r="D151" s="12">
        <f>IF(F150+SUM(E$99:E150)=D$92,F150,D$92-SUM(E$99:E150))</f>
        <v>0</v>
      </c>
      <c r="E151" s="377">
        <f>IF(+J96&lt;F150,J96,D151)</f>
        <v>0</v>
      </c>
      <c r="F151" s="55">
        <f t="shared" si="44"/>
        <v>0</v>
      </c>
      <c r="G151" s="55">
        <f t="shared" si="45"/>
        <v>0</v>
      </c>
      <c r="H151" s="379">
        <f t="shared" si="42"/>
        <v>0</v>
      </c>
      <c r="I151" s="398">
        <f t="shared" si="43"/>
        <v>0</v>
      </c>
      <c r="J151" s="54">
        <f t="shared" si="46"/>
        <v>0</v>
      </c>
      <c r="K151" s="54"/>
      <c r="L151" s="129"/>
      <c r="M151" s="54">
        <f t="shared" si="47"/>
        <v>0</v>
      </c>
      <c r="N151" s="129"/>
      <c r="O151" s="54">
        <f t="shared" si="48"/>
        <v>0</v>
      </c>
      <c r="P151" s="54">
        <f t="shared" si="49"/>
        <v>0</v>
      </c>
    </row>
    <row r="152" spans="2:16" ht="12.5">
      <c r="B152" s="7" t="str">
        <f t="shared" si="35"/>
        <v/>
      </c>
      <c r="C152" s="50">
        <f>IF(D93="","-",+C151+1)</f>
        <v>2070</v>
      </c>
      <c r="D152" s="12">
        <f>IF(F151+SUM(E$99:E151)=D$92,F151,D$92-SUM(E$99:E151))</f>
        <v>0</v>
      </c>
      <c r="E152" s="377">
        <f>IF(+J96&lt;F151,J96,D152)</f>
        <v>0</v>
      </c>
      <c r="F152" s="55">
        <f t="shared" si="44"/>
        <v>0</v>
      </c>
      <c r="G152" s="55">
        <f t="shared" si="45"/>
        <v>0</v>
      </c>
      <c r="H152" s="379">
        <f t="shared" si="42"/>
        <v>0</v>
      </c>
      <c r="I152" s="398">
        <f t="shared" si="43"/>
        <v>0</v>
      </c>
      <c r="J152" s="54">
        <f t="shared" si="46"/>
        <v>0</v>
      </c>
      <c r="K152" s="54"/>
      <c r="L152" s="129"/>
      <c r="M152" s="54">
        <f t="shared" si="47"/>
        <v>0</v>
      </c>
      <c r="N152" s="129"/>
      <c r="O152" s="54">
        <f t="shared" si="48"/>
        <v>0</v>
      </c>
      <c r="P152" s="54">
        <f t="shared" si="49"/>
        <v>0</v>
      </c>
    </row>
    <row r="153" spans="2:16" ht="12.5">
      <c r="B153" s="7" t="str">
        <f t="shared" si="35"/>
        <v/>
      </c>
      <c r="C153" s="50">
        <f>IF(D93="","-",+C152+1)</f>
        <v>2071</v>
      </c>
      <c r="D153" s="12">
        <f>IF(F152+SUM(E$99:E152)=D$92,F152,D$92-SUM(E$99:E152))</f>
        <v>0</v>
      </c>
      <c r="E153" s="377">
        <f>IF(+J96&lt;F152,J96,D153)</f>
        <v>0</v>
      </c>
      <c r="F153" s="55">
        <f t="shared" si="44"/>
        <v>0</v>
      </c>
      <c r="G153" s="55">
        <f t="shared" si="45"/>
        <v>0</v>
      </c>
      <c r="H153" s="379">
        <f t="shared" si="42"/>
        <v>0</v>
      </c>
      <c r="I153" s="398">
        <f t="shared" si="43"/>
        <v>0</v>
      </c>
      <c r="J153" s="54">
        <f t="shared" si="46"/>
        <v>0</v>
      </c>
      <c r="K153" s="54"/>
      <c r="L153" s="129"/>
      <c r="M153" s="54">
        <f t="shared" si="47"/>
        <v>0</v>
      </c>
      <c r="N153" s="129"/>
      <c r="O153" s="54">
        <f t="shared" si="48"/>
        <v>0</v>
      </c>
      <c r="P153" s="54">
        <f t="shared" si="49"/>
        <v>0</v>
      </c>
    </row>
    <row r="154" spans="2:16" ht="13" thickBot="1">
      <c r="B154" s="7" t="str">
        <f t="shared" si="35"/>
        <v/>
      </c>
      <c r="C154" s="59">
        <f>IF(D93="","-",+C153+1)</f>
        <v>2072</v>
      </c>
      <c r="D154" s="84">
        <f>IF(F153+SUM(E$99:E153)=D$92,F153,D$92-SUM(E$99:E153))</f>
        <v>0</v>
      </c>
      <c r="E154" s="380">
        <f>IF(+J96&lt;F153,J96,D154)</f>
        <v>0</v>
      </c>
      <c r="F154" s="60">
        <f t="shared" si="44"/>
        <v>0</v>
      </c>
      <c r="G154" s="60">
        <f t="shared" si="45"/>
        <v>0</v>
      </c>
      <c r="H154" s="381">
        <f t="shared" si="42"/>
        <v>0</v>
      </c>
      <c r="I154" s="399">
        <f t="shared" si="43"/>
        <v>0</v>
      </c>
      <c r="J154" s="64">
        <f t="shared" si="46"/>
        <v>0</v>
      </c>
      <c r="K154" s="54"/>
      <c r="L154" s="130"/>
      <c r="M154" s="64">
        <f t="shared" si="47"/>
        <v>0</v>
      </c>
      <c r="N154" s="130"/>
      <c r="O154" s="64">
        <f t="shared" si="48"/>
        <v>0</v>
      </c>
      <c r="P154" s="64">
        <f t="shared" si="49"/>
        <v>0</v>
      </c>
    </row>
    <row r="155" spans="2:16" ht="12.5">
      <c r="C155" s="12" t="s">
        <v>78</v>
      </c>
      <c r="D155" s="292"/>
      <c r="E155" s="292">
        <f>SUM(E99:E154)</f>
        <v>10668801.000000002</v>
      </c>
      <c r="F155" s="292"/>
      <c r="G155" s="292"/>
      <c r="H155" s="292">
        <f>SUM(H99:H154)</f>
        <v>38499719.518546581</v>
      </c>
      <c r="I155" s="292">
        <f>SUM(I99:I154)</f>
        <v>38499719.518546581</v>
      </c>
      <c r="J155" s="292">
        <f>SUM(J99:J154)</f>
        <v>0</v>
      </c>
      <c r="K155" s="292"/>
      <c r="L155" s="292"/>
      <c r="M155" s="292"/>
      <c r="N155" s="292"/>
      <c r="O155" s="292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</row>
    <row r="157" spans="2:16" ht="12.5">
      <c r="C157" s="85"/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</row>
    <row r="159" spans="2:16" ht="13">
      <c r="C159" s="25" t="s">
        <v>79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23" priority="1" stopIfTrue="1" operator="equal">
      <formula>$I$10</formula>
    </cfRule>
  </conditionalFormatting>
  <conditionalFormatting sqref="C99:C154">
    <cfRule type="cellIs" dxfId="22" priority="3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P162"/>
  <sheetViews>
    <sheetView topLeftCell="A8" zoomScale="80" zoomScaleNormal="80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68 of 77</v>
      </c>
    </row>
    <row r="2" spans="1:16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/>
      <c r="P3" s="97">
        <v>1</v>
      </c>
    </row>
    <row r="4" spans="1:16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6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1359837.9775883993</v>
      </c>
      <c r="P5" s="1"/>
    </row>
    <row r="6" spans="1:16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1359837.9775883993</v>
      </c>
      <c r="O6" s="1"/>
      <c r="P6" s="1"/>
    </row>
    <row r="7" spans="1:16" ht="13.5" thickBot="1">
      <c r="C7" s="25" t="s">
        <v>48</v>
      </c>
      <c r="D7" s="90" t="s">
        <v>421</v>
      </c>
      <c r="E7" s="1"/>
      <c r="F7" s="1"/>
      <c r="G7" s="1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419</v>
      </c>
      <c r="E9" s="435" t="s">
        <v>420</v>
      </c>
      <c r="F9" s="31"/>
      <c r="G9" s="461" t="s">
        <v>582</v>
      </c>
      <c r="H9" s="31"/>
      <c r="I9" s="32"/>
      <c r="J9" s="33"/>
      <c r="P9" s="1"/>
    </row>
    <row r="10" spans="1:16" ht="13">
      <c r="C10" s="34" t="s">
        <v>51</v>
      </c>
      <c r="D10" s="362">
        <v>11171456.220000001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6" ht="12.5">
      <c r="C11" s="34" t="s">
        <v>54</v>
      </c>
      <c r="D11" s="37">
        <v>2018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2">
        <v>5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272474.54195121955</v>
      </c>
      <c r="J14" s="292"/>
      <c r="K14" s="292"/>
      <c r="L14" s="292"/>
      <c r="M14" s="292"/>
      <c r="N14" s="292"/>
      <c r="O14" s="1"/>
      <c r="P14" s="1"/>
    </row>
    <row r="15" spans="1:16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42" t="s">
        <v>68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2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2018</v>
      </c>
      <c r="D17" s="430">
        <v>0</v>
      </c>
      <c r="E17" s="429">
        <v>138449.18699186991</v>
      </c>
      <c r="F17" s="430">
        <v>9592550.8130081296</v>
      </c>
      <c r="G17" s="429">
        <v>748027.48799327505</v>
      </c>
      <c r="H17" s="437">
        <v>748027.48799327505</v>
      </c>
      <c r="I17" s="52">
        <f t="shared" ref="I17:I72" si="0">H17-G17</f>
        <v>0</v>
      </c>
      <c r="J17" s="52"/>
      <c r="K17" s="112">
        <f t="shared" ref="K17:K22" si="1">+G17</f>
        <v>748027.48799327505</v>
      </c>
      <c r="L17" s="53">
        <f t="shared" ref="L17:L72" si="2">IF(K17&lt;&gt;0,+G17-K17,0)</f>
        <v>0</v>
      </c>
      <c r="M17" s="112">
        <f t="shared" ref="M17:M22" si="3">+H17</f>
        <v>748027.48799327505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2019</v>
      </c>
      <c r="D18" s="430">
        <v>9592550.8130081296</v>
      </c>
      <c r="E18" s="429">
        <v>237341.46341463414</v>
      </c>
      <c r="F18" s="430">
        <v>9355209.349593496</v>
      </c>
      <c r="G18" s="429">
        <v>1441415.7157019456</v>
      </c>
      <c r="H18" s="437">
        <v>1441415.7157019456</v>
      </c>
      <c r="I18" s="52">
        <f t="shared" si="0"/>
        <v>0</v>
      </c>
      <c r="J18" s="52"/>
      <c r="K18" s="113">
        <f t="shared" si="1"/>
        <v>1441415.7157019456</v>
      </c>
      <c r="L18" s="54">
        <f t="shared" si="2"/>
        <v>0</v>
      </c>
      <c r="M18" s="113">
        <f t="shared" si="3"/>
        <v>1441415.7157019456</v>
      </c>
      <c r="N18" s="54">
        <f t="shared" si="4"/>
        <v>0</v>
      </c>
      <c r="O18" s="54">
        <f t="shared" si="5"/>
        <v>0</v>
      </c>
      <c r="P18" s="1"/>
    </row>
    <row r="19" spans="2:16" ht="12.5">
      <c r="B19" s="7" t="str">
        <f>IF(D19=F18,"","IU")</f>
        <v>IU</v>
      </c>
      <c r="C19" s="50">
        <f>IF(D11="","-",+C18+1)</f>
        <v>2020</v>
      </c>
      <c r="D19" s="430">
        <v>10792524.349593496</v>
      </c>
      <c r="E19" s="429">
        <v>272397.92682926828</v>
      </c>
      <c r="F19" s="430">
        <v>10520126.422764227</v>
      </c>
      <c r="G19" s="429">
        <v>1362917.8369081842</v>
      </c>
      <c r="H19" s="437">
        <v>1362917.8369081842</v>
      </c>
      <c r="I19" s="52">
        <f t="shared" si="0"/>
        <v>0</v>
      </c>
      <c r="J19" s="52"/>
      <c r="K19" s="113">
        <f t="shared" si="1"/>
        <v>1362917.8369081842</v>
      </c>
      <c r="L19" s="54">
        <f t="shared" ref="L19" si="6">IF(K19&lt;&gt;0,+G19-K19,0)</f>
        <v>0</v>
      </c>
      <c r="M19" s="113">
        <f t="shared" si="3"/>
        <v>1362917.8369081842</v>
      </c>
      <c r="N19" s="54">
        <f t="shared" si="4"/>
        <v>0</v>
      </c>
      <c r="O19" s="54">
        <f t="shared" si="5"/>
        <v>0</v>
      </c>
      <c r="P19" s="1"/>
    </row>
    <row r="20" spans="2:16" ht="12.5">
      <c r="B20" s="7" t="str">
        <f t="shared" ref="B20:B72" si="7">IF(D20=F19,"","IU")</f>
        <v>IU</v>
      </c>
      <c r="C20" s="50">
        <f>IF(D11="","-",+C19+1)</f>
        <v>2021</v>
      </c>
      <c r="D20" s="430">
        <v>10534306.560597466</v>
      </c>
      <c r="E20" s="429">
        <v>265987.04761904763</v>
      </c>
      <c r="F20" s="430">
        <v>10268319.512978418</v>
      </c>
      <c r="G20" s="429">
        <v>1368573.5039296474</v>
      </c>
      <c r="H20" s="437">
        <v>1368573.5039296474</v>
      </c>
      <c r="I20" s="52">
        <f t="shared" si="0"/>
        <v>0</v>
      </c>
      <c r="J20" s="52"/>
      <c r="K20" s="113">
        <f t="shared" si="1"/>
        <v>1368573.5039296474</v>
      </c>
      <c r="L20" s="54">
        <f t="shared" ref="L20" si="8">IF(K20&lt;&gt;0,+G20-K20,0)</f>
        <v>0</v>
      </c>
      <c r="M20" s="113">
        <f t="shared" si="3"/>
        <v>1368573.5039296474</v>
      </c>
      <c r="N20" s="54">
        <f t="shared" si="4"/>
        <v>0</v>
      </c>
      <c r="O20" s="54">
        <f t="shared" si="5"/>
        <v>0</v>
      </c>
      <c r="P20" s="1"/>
    </row>
    <row r="21" spans="2:16" ht="12.5">
      <c r="B21" s="7" t="str">
        <f t="shared" si="7"/>
        <v>IU</v>
      </c>
      <c r="C21" s="50">
        <f>IF(D11="","-",+C20+1)</f>
        <v>2022</v>
      </c>
      <c r="D21" s="430">
        <v>10257280.37514518</v>
      </c>
      <c r="E21" s="429">
        <v>265987.04761904763</v>
      </c>
      <c r="F21" s="430">
        <v>9991293.3275261316</v>
      </c>
      <c r="G21" s="429">
        <v>1404403.3392026301</v>
      </c>
      <c r="H21" s="437">
        <v>1404403.3392026301</v>
      </c>
      <c r="I21" s="52">
        <f t="shared" si="0"/>
        <v>0</v>
      </c>
      <c r="J21" s="52"/>
      <c r="K21" s="113">
        <f t="shared" si="1"/>
        <v>1404403.3392026301</v>
      </c>
      <c r="L21" s="54">
        <f t="shared" ref="L21" si="9">IF(K21&lt;&gt;0,+G21-K21,0)</f>
        <v>0</v>
      </c>
      <c r="M21" s="113">
        <f t="shared" si="3"/>
        <v>1404403.3392026301</v>
      </c>
      <c r="N21" s="54">
        <f t="shared" si="4"/>
        <v>0</v>
      </c>
      <c r="O21" s="54">
        <f t="shared" si="5"/>
        <v>0</v>
      </c>
      <c r="P21" s="1"/>
    </row>
    <row r="22" spans="2:16" ht="12.5">
      <c r="B22" s="7" t="str">
        <f t="shared" si="7"/>
        <v>IU</v>
      </c>
      <c r="C22" s="50">
        <f>IF(D11="","-",+C21+1)</f>
        <v>2023</v>
      </c>
      <c r="D22" s="430">
        <v>9991293.5475261323</v>
      </c>
      <c r="E22" s="429">
        <v>265987.05285714287</v>
      </c>
      <c r="F22" s="430">
        <v>9725306.4946689904</v>
      </c>
      <c r="G22" s="429">
        <v>1511354.4294618871</v>
      </c>
      <c r="H22" s="437">
        <v>1511354.4294618871</v>
      </c>
      <c r="I22" s="52">
        <f t="shared" si="0"/>
        <v>0</v>
      </c>
      <c r="J22" s="52"/>
      <c r="K22" s="113">
        <f t="shared" si="1"/>
        <v>1511354.4294618871</v>
      </c>
      <c r="L22" s="54">
        <f t="shared" ref="L22" si="10">IF(K22&lt;&gt;0,+G22-K22,0)</f>
        <v>0</v>
      </c>
      <c r="M22" s="113">
        <f t="shared" si="3"/>
        <v>1511354.4294618871</v>
      </c>
      <c r="N22" s="54">
        <f t="shared" ref="N22" si="11">IF(M22&lt;&gt;0,+H22-M22,0)</f>
        <v>0</v>
      </c>
      <c r="O22" s="54">
        <f t="shared" ref="O22" si="12">+N22-L22</f>
        <v>0</v>
      </c>
      <c r="P22" s="1"/>
    </row>
    <row r="23" spans="2:16" ht="12.5">
      <c r="B23" s="7" t="str">
        <f t="shared" si="7"/>
        <v/>
      </c>
      <c r="C23" s="460">
        <f>IF(D11="","-",+C22+1)</f>
        <v>2024</v>
      </c>
      <c r="D23" s="430">
        <v>9725306.4946689904</v>
      </c>
      <c r="E23" s="429">
        <v>253896.7322727273</v>
      </c>
      <c r="F23" s="430">
        <v>9471409.762396263</v>
      </c>
      <c r="G23" s="429">
        <v>1401160.9479644275</v>
      </c>
      <c r="H23" s="437">
        <v>1401160.9479644275</v>
      </c>
      <c r="I23" s="52">
        <f t="shared" si="0"/>
        <v>0</v>
      </c>
      <c r="J23" s="52"/>
      <c r="K23" s="113">
        <f t="shared" ref="K23" si="13">+G23</f>
        <v>1401160.9479644275</v>
      </c>
      <c r="L23" s="54">
        <f t="shared" ref="L23" si="14">IF(K23&lt;&gt;0,+G23-K23,0)</f>
        <v>0</v>
      </c>
      <c r="M23" s="113">
        <f t="shared" ref="M23" si="15">+H23</f>
        <v>1401160.9479644275</v>
      </c>
      <c r="N23" s="54">
        <f t="shared" ref="N23" si="16">IF(M23&lt;&gt;0,+H23-M23,0)</f>
        <v>0</v>
      </c>
      <c r="O23" s="54">
        <f t="shared" ref="O23" si="17">+N23-L23</f>
        <v>0</v>
      </c>
      <c r="P23" s="1"/>
    </row>
    <row r="24" spans="2:16" ht="13">
      <c r="B24" s="7" t="str">
        <f t="shared" si="7"/>
        <v/>
      </c>
      <c r="C24" s="459">
        <f>IF(D11="","-",+C23+1)</f>
        <v>2025</v>
      </c>
      <c r="D24" s="430">
        <v>9471409.762396263</v>
      </c>
      <c r="E24" s="429">
        <v>259801.30744186047</v>
      </c>
      <c r="F24" s="430">
        <v>9211608.4549544025</v>
      </c>
      <c r="G24" s="429">
        <v>1378224.5252090353</v>
      </c>
      <c r="H24" s="437">
        <v>1378224.5252090353</v>
      </c>
      <c r="I24" s="52">
        <f t="shared" si="0"/>
        <v>0</v>
      </c>
      <c r="J24" s="52"/>
      <c r="K24" s="113">
        <f t="shared" ref="K24" si="18">+G24</f>
        <v>1378224.5252090353</v>
      </c>
      <c r="L24" s="54">
        <f t="shared" ref="L24" si="19">IF(K24&lt;&gt;0,+G24-K24,0)</f>
        <v>0</v>
      </c>
      <c r="M24" s="113">
        <f t="shared" ref="M24" si="20">+H24</f>
        <v>1378224.5252090353</v>
      </c>
      <c r="N24" s="54">
        <f t="shared" ref="N24" si="21">IF(M24&lt;&gt;0,+H24-M24,0)</f>
        <v>0</v>
      </c>
      <c r="O24" s="54">
        <f t="shared" ref="O24" si="22">+N24-L24</f>
        <v>0</v>
      </c>
      <c r="P24" s="1"/>
    </row>
    <row r="25" spans="2:16" ht="12.5">
      <c r="B25" s="7" t="str">
        <f t="shared" si="7"/>
        <v/>
      </c>
      <c r="C25" s="50">
        <f>IF(D11="","-",+C24+1)</f>
        <v>2026</v>
      </c>
      <c r="D25" s="55">
        <f>IF(F24+SUM(E$17:E24)=D$10,F24,D$10-SUM(E$17:E24))</f>
        <v>9211608.4549544025</v>
      </c>
      <c r="E25" s="377">
        <f>IF(+I14&lt;F24,I14,D25)</f>
        <v>272474.54195121955</v>
      </c>
      <c r="F25" s="55">
        <f t="shared" ref="F25:F72" si="23">+D25-E25</f>
        <v>8939133.9130031839</v>
      </c>
      <c r="G25" s="378">
        <f t="shared" ref="G25:G72" si="24">+I$12*((D25+F25)/2)+E25</f>
        <v>1359837.9775883993</v>
      </c>
      <c r="H25" s="363">
        <f t="shared" ref="H25:H72" si="25">+I$13*((D25+F25)/2)+E25</f>
        <v>1359837.9775883993</v>
      </c>
      <c r="I25" s="52">
        <f t="shared" si="0"/>
        <v>0</v>
      </c>
      <c r="J25" s="52"/>
      <c r="K25" s="129"/>
      <c r="L25" s="54">
        <f t="shared" si="2"/>
        <v>0</v>
      </c>
      <c r="M25" s="129"/>
      <c r="N25" s="54">
        <f t="shared" si="4"/>
        <v>0</v>
      </c>
      <c r="O25" s="54">
        <f t="shared" si="5"/>
        <v>0</v>
      </c>
      <c r="P25" s="1"/>
    </row>
    <row r="26" spans="2:16" ht="12.5">
      <c r="B26" s="7" t="str">
        <f t="shared" si="7"/>
        <v/>
      </c>
      <c r="C26" s="50">
        <f>IF(D11="","-",+C25+1)</f>
        <v>2027</v>
      </c>
      <c r="D26" s="55">
        <f>IF(F25+SUM(E$17:E25)=D$10,F25,D$10-SUM(E$17:E25))</f>
        <v>8939133.9130031839</v>
      </c>
      <c r="E26" s="377">
        <f>IF(+I14&lt;F25,I14,D26)</f>
        <v>272474.54195121955</v>
      </c>
      <c r="F26" s="55">
        <f t="shared" si="23"/>
        <v>8666659.3710519634</v>
      </c>
      <c r="G26" s="378">
        <f t="shared" si="24"/>
        <v>1327191.5052785086</v>
      </c>
      <c r="H26" s="363">
        <f t="shared" si="25"/>
        <v>1327191.5052785086</v>
      </c>
      <c r="I26" s="52">
        <f t="shared" si="0"/>
        <v>0</v>
      </c>
      <c r="J26" s="52"/>
      <c r="K26" s="129"/>
      <c r="L26" s="54">
        <f t="shared" si="2"/>
        <v>0</v>
      </c>
      <c r="M26" s="129"/>
      <c r="N26" s="54">
        <f t="shared" si="4"/>
        <v>0</v>
      </c>
      <c r="O26" s="54">
        <f t="shared" si="5"/>
        <v>0</v>
      </c>
      <c r="P26" s="1"/>
    </row>
    <row r="27" spans="2:16" ht="12.5">
      <c r="B27" s="7" t="str">
        <f t="shared" si="7"/>
        <v/>
      </c>
      <c r="C27" s="50">
        <f>IF(D11="","-",+C26+1)</f>
        <v>2028</v>
      </c>
      <c r="D27" s="55">
        <f>IF(F26+SUM(E$17:E26)=D$10,F26,D$10-SUM(E$17:E26))</f>
        <v>8666659.3710519634</v>
      </c>
      <c r="E27" s="377">
        <f>IF(+I14&lt;F26,I14,D27)</f>
        <v>272474.54195121955</v>
      </c>
      <c r="F27" s="55">
        <f t="shared" si="23"/>
        <v>8394184.8291007429</v>
      </c>
      <c r="G27" s="378">
        <f t="shared" si="24"/>
        <v>1294545.0329686175</v>
      </c>
      <c r="H27" s="363">
        <f t="shared" si="25"/>
        <v>1294545.0329686175</v>
      </c>
      <c r="I27" s="52">
        <f t="shared" si="0"/>
        <v>0</v>
      </c>
      <c r="J27" s="52"/>
      <c r="K27" s="129"/>
      <c r="L27" s="54">
        <f t="shared" si="2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7"/>
        <v/>
      </c>
      <c r="C28" s="50">
        <f>IF(D11="","-",+C27+1)</f>
        <v>2029</v>
      </c>
      <c r="D28" s="55">
        <f>IF(F27+SUM(E$17:E27)=D$10,F27,D$10-SUM(E$17:E27))</f>
        <v>8394184.8291007429</v>
      </c>
      <c r="E28" s="377">
        <f>IF(+I14&lt;F27,I14,D28)</f>
        <v>272474.54195121955</v>
      </c>
      <c r="F28" s="55">
        <f t="shared" si="23"/>
        <v>8121710.2871495234</v>
      </c>
      <c r="G28" s="378">
        <f t="shared" si="24"/>
        <v>1261898.5606587266</v>
      </c>
      <c r="H28" s="363">
        <f t="shared" si="25"/>
        <v>1261898.5606587266</v>
      </c>
      <c r="I28" s="52">
        <f t="shared" si="0"/>
        <v>0</v>
      </c>
      <c r="J28" s="52"/>
      <c r="K28" s="129"/>
      <c r="L28" s="54">
        <f t="shared" si="2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7"/>
        <v/>
      </c>
      <c r="C29" s="50">
        <f>IF(D11="","-",+C28+1)</f>
        <v>2030</v>
      </c>
      <c r="D29" s="55">
        <f>IF(F28+SUM(E$17:E28)=D$10,F28,D$10-SUM(E$17:E28))</f>
        <v>8121710.2871495234</v>
      </c>
      <c r="E29" s="377">
        <f>IF(+I14&lt;F28,I14,D29)</f>
        <v>272474.54195121955</v>
      </c>
      <c r="F29" s="55">
        <f t="shared" si="23"/>
        <v>7849235.7451983038</v>
      </c>
      <c r="G29" s="378">
        <f t="shared" si="24"/>
        <v>1229252.0883488359</v>
      </c>
      <c r="H29" s="363">
        <f t="shared" si="25"/>
        <v>1229252.0883488359</v>
      </c>
      <c r="I29" s="52">
        <f t="shared" si="0"/>
        <v>0</v>
      </c>
      <c r="J29" s="52"/>
      <c r="K29" s="129"/>
      <c r="L29" s="54">
        <f t="shared" si="2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7"/>
        <v/>
      </c>
      <c r="C30" s="50">
        <f>IF(D11="","-",+C29+1)</f>
        <v>2031</v>
      </c>
      <c r="D30" s="55">
        <f>IF(F29+SUM(E$17:E29)=D$10,F29,D$10-SUM(E$17:E29))</f>
        <v>7849235.7451983038</v>
      </c>
      <c r="E30" s="377">
        <f>IF(+I14&lt;F29,I14,D30)</f>
        <v>272474.54195121955</v>
      </c>
      <c r="F30" s="55">
        <f t="shared" si="23"/>
        <v>7576761.2032470843</v>
      </c>
      <c r="G30" s="378">
        <f t="shared" si="24"/>
        <v>1196605.616038945</v>
      </c>
      <c r="H30" s="363">
        <f t="shared" si="25"/>
        <v>1196605.616038945</v>
      </c>
      <c r="I30" s="52">
        <f t="shared" si="0"/>
        <v>0</v>
      </c>
      <c r="J30" s="52"/>
      <c r="K30" s="129"/>
      <c r="L30" s="54">
        <f t="shared" si="2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7"/>
        <v/>
      </c>
      <c r="C31" s="50">
        <f>IF(D11="","-",+C30+1)</f>
        <v>2032</v>
      </c>
      <c r="D31" s="55">
        <f>IF(F30+SUM(E$17:E30)=D$10,F30,D$10-SUM(E$17:E30))</f>
        <v>7576761.2032470843</v>
      </c>
      <c r="E31" s="377">
        <f>IF(+I14&lt;F30,I14,D31)</f>
        <v>272474.54195121955</v>
      </c>
      <c r="F31" s="55">
        <f t="shared" si="23"/>
        <v>7304286.6612958647</v>
      </c>
      <c r="G31" s="378">
        <f t="shared" si="24"/>
        <v>1163959.1437290544</v>
      </c>
      <c r="H31" s="363">
        <f t="shared" si="25"/>
        <v>1163959.1437290544</v>
      </c>
      <c r="I31" s="52">
        <f t="shared" si="0"/>
        <v>0</v>
      </c>
      <c r="J31" s="52"/>
      <c r="K31" s="129"/>
      <c r="L31" s="54">
        <f t="shared" si="2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7"/>
        <v/>
      </c>
      <c r="C32" s="50">
        <f>IF(D11="","-",+C31+1)</f>
        <v>2033</v>
      </c>
      <c r="D32" s="55">
        <f>IF(F31+SUM(E$17:E31)=D$10,F31,D$10-SUM(E$17:E31))</f>
        <v>7304286.6612958647</v>
      </c>
      <c r="E32" s="377">
        <f>IF(+I14&lt;F31,I14,D32)</f>
        <v>272474.54195121955</v>
      </c>
      <c r="F32" s="55">
        <f t="shared" si="23"/>
        <v>7031812.1193446452</v>
      </c>
      <c r="G32" s="378">
        <f t="shared" si="24"/>
        <v>1131312.6714191632</v>
      </c>
      <c r="H32" s="363">
        <f t="shared" si="25"/>
        <v>1131312.6714191632</v>
      </c>
      <c r="I32" s="52">
        <f t="shared" si="0"/>
        <v>0</v>
      </c>
      <c r="J32" s="52"/>
      <c r="K32" s="129"/>
      <c r="L32" s="54">
        <f t="shared" si="2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7"/>
        <v/>
      </c>
      <c r="C33" s="50">
        <f>IF(D11="","-",+C32+1)</f>
        <v>2034</v>
      </c>
      <c r="D33" s="55">
        <f>IF(F32+SUM(E$17:E32)=D$10,F32,D$10-SUM(E$17:E32))</f>
        <v>7031812.1193446452</v>
      </c>
      <c r="E33" s="377">
        <f>IF(+I14&lt;F32,I14,D33)</f>
        <v>272474.54195121955</v>
      </c>
      <c r="F33" s="55">
        <f t="shared" si="23"/>
        <v>6759337.5773934256</v>
      </c>
      <c r="G33" s="378">
        <f t="shared" si="24"/>
        <v>1098666.1991092726</v>
      </c>
      <c r="H33" s="363">
        <f t="shared" si="25"/>
        <v>1098666.1991092726</v>
      </c>
      <c r="I33" s="52">
        <f t="shared" si="0"/>
        <v>0</v>
      </c>
      <c r="J33" s="52"/>
      <c r="K33" s="129"/>
      <c r="L33" s="54">
        <f t="shared" si="2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7"/>
        <v/>
      </c>
      <c r="C34" s="50">
        <f>IF(D11="","-",+C33+1)</f>
        <v>2035</v>
      </c>
      <c r="D34" s="55">
        <f>IF(F33+SUM(E$17:E33)=D$10,F33,D$10-SUM(E$17:E33))</f>
        <v>6759337.5773934256</v>
      </c>
      <c r="E34" s="377">
        <f>IF(+I14&lt;F33,I14,D34)</f>
        <v>272474.54195121955</v>
      </c>
      <c r="F34" s="55">
        <f t="shared" si="23"/>
        <v>6486863.0354422061</v>
      </c>
      <c r="G34" s="378">
        <f t="shared" si="24"/>
        <v>1066019.7267993814</v>
      </c>
      <c r="H34" s="363">
        <f t="shared" si="25"/>
        <v>1066019.7267993814</v>
      </c>
      <c r="I34" s="52">
        <f t="shared" si="0"/>
        <v>0</v>
      </c>
      <c r="J34" s="52"/>
      <c r="K34" s="129"/>
      <c r="L34" s="54">
        <f t="shared" si="2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7"/>
        <v/>
      </c>
      <c r="C35" s="50">
        <f>IF(D11="","-",+C34+1)</f>
        <v>2036</v>
      </c>
      <c r="D35" s="55">
        <f>IF(F34+SUM(E$17:E34)=D$10,F34,D$10-SUM(E$17:E34))</f>
        <v>6486863.0354422061</v>
      </c>
      <c r="E35" s="377">
        <f>IF(+I14&lt;F34,I14,D35)</f>
        <v>272474.54195121955</v>
      </c>
      <c r="F35" s="55">
        <f t="shared" si="23"/>
        <v>6214388.4934909865</v>
      </c>
      <c r="G35" s="378">
        <f t="shared" si="24"/>
        <v>1033373.2544894909</v>
      </c>
      <c r="H35" s="363">
        <f t="shared" si="25"/>
        <v>1033373.2544894909</v>
      </c>
      <c r="I35" s="52">
        <f t="shared" si="0"/>
        <v>0</v>
      </c>
      <c r="J35" s="52"/>
      <c r="K35" s="129"/>
      <c r="L35" s="54">
        <f t="shared" si="2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7"/>
        <v/>
      </c>
      <c r="C36" s="50">
        <f>IF(D11="","-",+C35+1)</f>
        <v>2037</v>
      </c>
      <c r="D36" s="55">
        <f>IF(F35+SUM(E$17:E35)=D$10,F35,D$10-SUM(E$17:E35))</f>
        <v>6214388.4934909865</v>
      </c>
      <c r="E36" s="377">
        <f>IF(+I14&lt;F35,I14,D36)</f>
        <v>272474.54195121955</v>
      </c>
      <c r="F36" s="55">
        <f t="shared" si="23"/>
        <v>5941913.951539767</v>
      </c>
      <c r="G36" s="378">
        <f t="shared" si="24"/>
        <v>1000726.7821795999</v>
      </c>
      <c r="H36" s="363">
        <f t="shared" si="25"/>
        <v>1000726.7821795999</v>
      </c>
      <c r="I36" s="52">
        <f t="shared" si="0"/>
        <v>0</v>
      </c>
      <c r="J36" s="52"/>
      <c r="K36" s="129"/>
      <c r="L36" s="54">
        <f t="shared" si="2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7"/>
        <v/>
      </c>
      <c r="C37" s="50">
        <f>IF(D11="","-",+C36+1)</f>
        <v>2038</v>
      </c>
      <c r="D37" s="55">
        <f>IF(F36+SUM(E$17:E36)=D$10,F36,D$10-SUM(E$17:E36))</f>
        <v>5941913.951539767</v>
      </c>
      <c r="E37" s="377">
        <f>IF(+I14&lt;F36,I14,D37)</f>
        <v>272474.54195121955</v>
      </c>
      <c r="F37" s="55">
        <f t="shared" si="23"/>
        <v>5669439.4095885474</v>
      </c>
      <c r="G37" s="378">
        <f t="shared" si="24"/>
        <v>968080.30986970908</v>
      </c>
      <c r="H37" s="363">
        <f t="shared" si="25"/>
        <v>968080.30986970908</v>
      </c>
      <c r="I37" s="52">
        <f t="shared" si="0"/>
        <v>0</v>
      </c>
      <c r="J37" s="52"/>
      <c r="K37" s="129"/>
      <c r="L37" s="54">
        <f t="shared" si="2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7"/>
        <v/>
      </c>
      <c r="C38" s="50">
        <f>IF(D11="","-",+C37+1)</f>
        <v>2039</v>
      </c>
      <c r="D38" s="55">
        <f>IF(F37+SUM(E$17:E37)=D$10,F37,D$10-SUM(E$17:E37))</f>
        <v>5669439.4095885474</v>
      </c>
      <c r="E38" s="377">
        <f>IF(+I14&lt;F37,I14,D38)</f>
        <v>272474.54195121955</v>
      </c>
      <c r="F38" s="55">
        <f t="shared" si="23"/>
        <v>5396964.8676373279</v>
      </c>
      <c r="G38" s="378">
        <f t="shared" si="24"/>
        <v>935433.83755981817</v>
      </c>
      <c r="H38" s="363">
        <f t="shared" si="25"/>
        <v>935433.83755981817</v>
      </c>
      <c r="I38" s="52">
        <f t="shared" si="0"/>
        <v>0</v>
      </c>
      <c r="J38" s="52"/>
      <c r="K38" s="129"/>
      <c r="L38" s="54">
        <f t="shared" si="2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7"/>
        <v/>
      </c>
      <c r="C39" s="50">
        <f>IF(D11="","-",+C38+1)</f>
        <v>2040</v>
      </c>
      <c r="D39" s="55">
        <f>IF(F38+SUM(E$17:E38)=D$10,F38,D$10-SUM(E$17:E38))</f>
        <v>5396964.8676373279</v>
      </c>
      <c r="E39" s="377">
        <f>IF(+I14&lt;F38,I14,D39)</f>
        <v>272474.54195121955</v>
      </c>
      <c r="F39" s="55">
        <f t="shared" si="23"/>
        <v>5124490.3256861083</v>
      </c>
      <c r="G39" s="378">
        <f t="shared" si="24"/>
        <v>902787.36524992739</v>
      </c>
      <c r="H39" s="363">
        <f t="shared" si="25"/>
        <v>902787.36524992739</v>
      </c>
      <c r="I39" s="52">
        <f t="shared" si="0"/>
        <v>0</v>
      </c>
      <c r="J39" s="52"/>
      <c r="K39" s="129"/>
      <c r="L39" s="54">
        <f t="shared" si="2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7"/>
        <v/>
      </c>
      <c r="C40" s="50">
        <f>IF(D11="","-",+C39+1)</f>
        <v>2041</v>
      </c>
      <c r="D40" s="55">
        <f>IF(F39+SUM(E$17:E39)=D$10,F39,D$10-SUM(E$17:E39))</f>
        <v>5124490.3256861083</v>
      </c>
      <c r="E40" s="377">
        <f>IF(+I14&lt;F39,I14,D40)</f>
        <v>272474.54195121955</v>
      </c>
      <c r="F40" s="55">
        <f t="shared" si="23"/>
        <v>4852015.7837348888</v>
      </c>
      <c r="G40" s="378">
        <f t="shared" si="24"/>
        <v>870140.89294003649</v>
      </c>
      <c r="H40" s="363">
        <f t="shared" si="25"/>
        <v>870140.89294003649</v>
      </c>
      <c r="I40" s="52">
        <f t="shared" si="0"/>
        <v>0</v>
      </c>
      <c r="J40" s="52"/>
      <c r="K40" s="129"/>
      <c r="L40" s="54">
        <f t="shared" si="2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7"/>
        <v/>
      </c>
      <c r="C41" s="50">
        <f>IF(D11="","-",+C40+1)</f>
        <v>2042</v>
      </c>
      <c r="D41" s="55">
        <f>IF(F40+SUM(E$17:E40)=D$10,F40,D$10-SUM(E$17:E40))</f>
        <v>4852015.7837348888</v>
      </c>
      <c r="E41" s="377">
        <f>IF(+I14&lt;F40,I14,D41)</f>
        <v>272474.54195121955</v>
      </c>
      <c r="F41" s="55">
        <f t="shared" si="23"/>
        <v>4579541.2417836692</v>
      </c>
      <c r="G41" s="378">
        <f t="shared" si="24"/>
        <v>837494.4206301457</v>
      </c>
      <c r="H41" s="363">
        <f t="shared" si="25"/>
        <v>837494.4206301457</v>
      </c>
      <c r="I41" s="52">
        <f t="shared" si="0"/>
        <v>0</v>
      </c>
      <c r="J41" s="52"/>
      <c r="K41" s="129"/>
      <c r="L41" s="54">
        <f t="shared" si="2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7"/>
        <v/>
      </c>
      <c r="C42" s="50">
        <f>IF(D11="","-",+C41+1)</f>
        <v>2043</v>
      </c>
      <c r="D42" s="55">
        <f>IF(F41+SUM(E$17:E41)=D$10,F41,D$10-SUM(E$17:E41))</f>
        <v>4579541.2417836692</v>
      </c>
      <c r="E42" s="377">
        <f>IF(+I14&lt;F41,I14,D42)</f>
        <v>272474.54195121955</v>
      </c>
      <c r="F42" s="55">
        <f t="shared" si="23"/>
        <v>4307066.6998324497</v>
      </c>
      <c r="G42" s="378">
        <f t="shared" si="24"/>
        <v>804847.9483202548</v>
      </c>
      <c r="H42" s="363">
        <f t="shared" si="25"/>
        <v>804847.9483202548</v>
      </c>
      <c r="I42" s="52">
        <f t="shared" si="0"/>
        <v>0</v>
      </c>
      <c r="J42" s="52"/>
      <c r="K42" s="129"/>
      <c r="L42" s="54">
        <f t="shared" si="2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7"/>
        <v/>
      </c>
      <c r="C43" s="50">
        <f>IF(D11="","-",+C42+1)</f>
        <v>2044</v>
      </c>
      <c r="D43" s="55">
        <f>IF(F42+SUM(E$17:E42)=D$10,F42,D$10-SUM(E$17:E42))</f>
        <v>4307066.6998324497</v>
      </c>
      <c r="E43" s="377">
        <f>IF(+I14&lt;F42,I14,D43)</f>
        <v>272474.54195121955</v>
      </c>
      <c r="F43" s="55">
        <f t="shared" si="23"/>
        <v>4034592.1578812301</v>
      </c>
      <c r="G43" s="378">
        <f t="shared" si="24"/>
        <v>772201.47601036401</v>
      </c>
      <c r="H43" s="363">
        <f t="shared" si="25"/>
        <v>772201.47601036401</v>
      </c>
      <c r="I43" s="52">
        <f t="shared" si="0"/>
        <v>0</v>
      </c>
      <c r="J43" s="52"/>
      <c r="K43" s="129"/>
      <c r="L43" s="54">
        <f t="shared" si="2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7"/>
        <v/>
      </c>
      <c r="C44" s="50">
        <f>IF(D11="","-",+C43+1)</f>
        <v>2045</v>
      </c>
      <c r="D44" s="55">
        <f>IF(F43+SUM(E$17:E43)=D$10,F43,D$10-SUM(E$17:E43))</f>
        <v>4034592.1578812301</v>
      </c>
      <c r="E44" s="377">
        <f>IF(+I14&lt;F43,I14,D44)</f>
        <v>272474.54195121955</v>
      </c>
      <c r="F44" s="55">
        <f t="shared" si="23"/>
        <v>3762117.6159300106</v>
      </c>
      <c r="G44" s="378">
        <f t="shared" si="24"/>
        <v>739555.00370047311</v>
      </c>
      <c r="H44" s="363">
        <f t="shared" si="25"/>
        <v>739555.00370047311</v>
      </c>
      <c r="I44" s="52">
        <f t="shared" si="0"/>
        <v>0</v>
      </c>
      <c r="J44" s="52"/>
      <c r="K44" s="129"/>
      <c r="L44" s="54">
        <f t="shared" si="2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7"/>
        <v/>
      </c>
      <c r="C45" s="50">
        <f>IF(D11="","-",+C44+1)</f>
        <v>2046</v>
      </c>
      <c r="D45" s="55">
        <f>IF(F44+SUM(E$17:E44)=D$10,F44,D$10-SUM(E$17:E44))</f>
        <v>3762117.6159300106</v>
      </c>
      <c r="E45" s="377">
        <f>IF(+I14&lt;F44,I14,D45)</f>
        <v>272474.54195121955</v>
      </c>
      <c r="F45" s="55">
        <f t="shared" si="23"/>
        <v>3489643.073978791</v>
      </c>
      <c r="G45" s="378">
        <f t="shared" si="24"/>
        <v>706908.53139058233</v>
      </c>
      <c r="H45" s="363">
        <f t="shared" si="25"/>
        <v>706908.53139058233</v>
      </c>
      <c r="I45" s="52">
        <f t="shared" si="0"/>
        <v>0</v>
      </c>
      <c r="J45" s="52"/>
      <c r="K45" s="129"/>
      <c r="L45" s="54">
        <f t="shared" si="2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7"/>
        <v/>
      </c>
      <c r="C46" s="50">
        <f>IF(D11="","-",+C45+1)</f>
        <v>2047</v>
      </c>
      <c r="D46" s="55">
        <f>IF(F45+SUM(E$17:E45)=D$10,F45,D$10-SUM(E$17:E45))</f>
        <v>3489643.073978791</v>
      </c>
      <c r="E46" s="377">
        <f>IF(+I14&lt;F45,I14,D46)</f>
        <v>272474.54195121955</v>
      </c>
      <c r="F46" s="55">
        <f t="shared" si="23"/>
        <v>3217168.5320275715</v>
      </c>
      <c r="G46" s="378">
        <f t="shared" si="24"/>
        <v>674262.05908069143</v>
      </c>
      <c r="H46" s="363">
        <f t="shared" si="25"/>
        <v>674262.05908069143</v>
      </c>
      <c r="I46" s="52">
        <f t="shared" si="0"/>
        <v>0</v>
      </c>
      <c r="J46" s="52"/>
      <c r="K46" s="129"/>
      <c r="L46" s="54">
        <f t="shared" si="2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7"/>
        <v/>
      </c>
      <c r="C47" s="50">
        <f>IF(D11="","-",+C46+1)</f>
        <v>2048</v>
      </c>
      <c r="D47" s="55">
        <f>IF(F46+SUM(E$17:E46)=D$10,F46,D$10-SUM(E$17:E46))</f>
        <v>3217168.5320275715</v>
      </c>
      <c r="E47" s="377">
        <f>IF(+I14&lt;F46,I14,D47)</f>
        <v>272474.54195121955</v>
      </c>
      <c r="F47" s="55">
        <f t="shared" si="23"/>
        <v>2944693.9900763519</v>
      </c>
      <c r="G47" s="378">
        <f t="shared" si="24"/>
        <v>641615.58677080064</v>
      </c>
      <c r="H47" s="363">
        <f t="shared" si="25"/>
        <v>641615.58677080064</v>
      </c>
      <c r="I47" s="52">
        <f t="shared" si="0"/>
        <v>0</v>
      </c>
      <c r="J47" s="52"/>
      <c r="K47" s="129"/>
      <c r="L47" s="54">
        <f t="shared" si="2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7"/>
        <v/>
      </c>
      <c r="C48" s="50">
        <f>IF(D11="","-",+C47+1)</f>
        <v>2049</v>
      </c>
      <c r="D48" s="55">
        <f>IF(F47+SUM(E$17:E47)=D$10,F47,D$10-SUM(E$17:E47))</f>
        <v>2944693.9900763519</v>
      </c>
      <c r="E48" s="377">
        <f>IF(+I14&lt;F47,I14,D48)</f>
        <v>272474.54195121955</v>
      </c>
      <c r="F48" s="55">
        <f t="shared" si="23"/>
        <v>2672219.4481251324</v>
      </c>
      <c r="G48" s="378">
        <f t="shared" si="24"/>
        <v>608969.11446090974</v>
      </c>
      <c r="H48" s="363">
        <f t="shared" si="25"/>
        <v>608969.11446090974</v>
      </c>
      <c r="I48" s="52">
        <f t="shared" si="0"/>
        <v>0</v>
      </c>
      <c r="J48" s="52"/>
      <c r="K48" s="129"/>
      <c r="L48" s="54">
        <f t="shared" si="2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 ht="12.5">
      <c r="B49" s="7" t="str">
        <f t="shared" si="7"/>
        <v/>
      </c>
      <c r="C49" s="50">
        <f>IF(D11="","-",+C48+1)</f>
        <v>2050</v>
      </c>
      <c r="D49" s="55">
        <f>IF(F48+SUM(E$17:E48)=D$10,F48,D$10-SUM(E$17:E48))</f>
        <v>2672219.4481251324</v>
      </c>
      <c r="E49" s="377">
        <f>IF(+I14&lt;F48,I14,D49)</f>
        <v>272474.54195121955</v>
      </c>
      <c r="F49" s="55">
        <f t="shared" si="23"/>
        <v>2399744.9061739128</v>
      </c>
      <c r="G49" s="378">
        <f t="shared" si="24"/>
        <v>576322.64215101884</v>
      </c>
      <c r="H49" s="363">
        <f t="shared" si="25"/>
        <v>576322.64215101884</v>
      </c>
      <c r="I49" s="52">
        <f t="shared" si="0"/>
        <v>0</v>
      </c>
      <c r="J49" s="52"/>
      <c r="K49" s="129"/>
      <c r="L49" s="54">
        <f t="shared" si="2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 ht="12.5">
      <c r="B50" s="7" t="str">
        <f t="shared" si="7"/>
        <v/>
      </c>
      <c r="C50" s="50">
        <f>IF(D11="","-",+C49+1)</f>
        <v>2051</v>
      </c>
      <c r="D50" s="55">
        <f>IF(F49+SUM(E$17:E49)=D$10,F49,D$10-SUM(E$17:E49))</f>
        <v>2399744.9061739128</v>
      </c>
      <c r="E50" s="377">
        <f>IF(+I14&lt;F49,I14,D50)</f>
        <v>272474.54195121955</v>
      </c>
      <c r="F50" s="55">
        <f t="shared" si="23"/>
        <v>2127270.3642226933</v>
      </c>
      <c r="G50" s="378">
        <f t="shared" si="24"/>
        <v>543676.16984112805</v>
      </c>
      <c r="H50" s="363">
        <f t="shared" si="25"/>
        <v>543676.16984112805</v>
      </c>
      <c r="I50" s="52">
        <f t="shared" si="0"/>
        <v>0</v>
      </c>
      <c r="J50" s="52"/>
      <c r="K50" s="129"/>
      <c r="L50" s="54">
        <f t="shared" si="2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 ht="12.5">
      <c r="B51" s="7" t="str">
        <f t="shared" si="7"/>
        <v/>
      </c>
      <c r="C51" s="50">
        <f>IF(D11="","-",+C50+1)</f>
        <v>2052</v>
      </c>
      <c r="D51" s="55">
        <f>IF(F50+SUM(E$17:E50)=D$10,F50,D$10-SUM(E$17:E50))</f>
        <v>2127270.3642226933</v>
      </c>
      <c r="E51" s="377">
        <f>IF(+I14&lt;F50,I14,D51)</f>
        <v>272474.54195121955</v>
      </c>
      <c r="F51" s="55">
        <f t="shared" si="23"/>
        <v>1854795.8222714737</v>
      </c>
      <c r="G51" s="378">
        <f t="shared" si="24"/>
        <v>511029.69753123721</v>
      </c>
      <c r="H51" s="363">
        <f t="shared" si="25"/>
        <v>511029.69753123721</v>
      </c>
      <c r="I51" s="52">
        <f t="shared" si="0"/>
        <v>0</v>
      </c>
      <c r="J51" s="52"/>
      <c r="K51" s="129"/>
      <c r="L51" s="54">
        <f t="shared" si="2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 ht="12.5">
      <c r="B52" s="7" t="str">
        <f t="shared" si="7"/>
        <v/>
      </c>
      <c r="C52" s="50">
        <f>IF(D11="","-",+C51+1)</f>
        <v>2053</v>
      </c>
      <c r="D52" s="55">
        <f>IF(F51+SUM(E$17:E51)=D$10,F51,D$10-SUM(E$17:E51))</f>
        <v>1854795.8222714737</v>
      </c>
      <c r="E52" s="377">
        <f>IF(+I14&lt;F51,I14,D52)</f>
        <v>272474.54195121955</v>
      </c>
      <c r="F52" s="55">
        <f t="shared" si="23"/>
        <v>1582321.2803202542</v>
      </c>
      <c r="G52" s="378">
        <f t="shared" si="24"/>
        <v>478383.22522134637</v>
      </c>
      <c r="H52" s="363">
        <f t="shared" si="25"/>
        <v>478383.22522134637</v>
      </c>
      <c r="I52" s="52">
        <f t="shared" si="0"/>
        <v>0</v>
      </c>
      <c r="J52" s="52"/>
      <c r="K52" s="129"/>
      <c r="L52" s="54">
        <f t="shared" si="2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 ht="12.5">
      <c r="B53" s="7" t="str">
        <f t="shared" si="7"/>
        <v/>
      </c>
      <c r="C53" s="50">
        <f>IF(D11="","-",+C52+1)</f>
        <v>2054</v>
      </c>
      <c r="D53" s="55">
        <f>IF(F52+SUM(E$17:E52)=D$10,F52,D$10-SUM(E$17:E52))</f>
        <v>1582321.2803202542</v>
      </c>
      <c r="E53" s="377">
        <f>IF(+I14&lt;F52,I14,D53)</f>
        <v>272474.54195121955</v>
      </c>
      <c r="F53" s="55">
        <f t="shared" si="23"/>
        <v>1309846.7383690346</v>
      </c>
      <c r="G53" s="378">
        <f t="shared" si="24"/>
        <v>445736.75291145552</v>
      </c>
      <c r="H53" s="363">
        <f t="shared" si="25"/>
        <v>445736.75291145552</v>
      </c>
      <c r="I53" s="52">
        <f t="shared" si="0"/>
        <v>0</v>
      </c>
      <c r="J53" s="52"/>
      <c r="K53" s="129"/>
      <c r="L53" s="54">
        <f t="shared" si="2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 ht="12.5">
      <c r="B54" s="7" t="str">
        <f t="shared" si="7"/>
        <v/>
      </c>
      <c r="C54" s="50">
        <f>IF(D11="","-",+C53+1)</f>
        <v>2055</v>
      </c>
      <c r="D54" s="55">
        <f>IF(F53+SUM(E$17:E53)=D$10,F53,D$10-SUM(E$17:E53))</f>
        <v>1309846.7383690346</v>
      </c>
      <c r="E54" s="377">
        <f>IF(+I14&lt;F53,I14,D54)</f>
        <v>272474.54195121955</v>
      </c>
      <c r="F54" s="55">
        <f t="shared" si="23"/>
        <v>1037372.1964178151</v>
      </c>
      <c r="G54" s="378">
        <f t="shared" si="24"/>
        <v>413090.28060156468</v>
      </c>
      <c r="H54" s="363">
        <f t="shared" si="25"/>
        <v>413090.28060156468</v>
      </c>
      <c r="I54" s="52">
        <f t="shared" si="0"/>
        <v>0</v>
      </c>
      <c r="J54" s="52"/>
      <c r="K54" s="129"/>
      <c r="L54" s="54">
        <f t="shared" si="2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 ht="12.5">
      <c r="B55" s="7" t="str">
        <f t="shared" si="7"/>
        <v/>
      </c>
      <c r="C55" s="50">
        <f>IF(D11="","-",+C54+1)</f>
        <v>2056</v>
      </c>
      <c r="D55" s="55">
        <f>IF(F54+SUM(E$17:E54)=D$10,F54,D$10-SUM(E$17:E54))</f>
        <v>1037372.1964178151</v>
      </c>
      <c r="E55" s="377">
        <f>IF(+I14&lt;F54,I14,D55)</f>
        <v>272474.54195121955</v>
      </c>
      <c r="F55" s="55">
        <f t="shared" si="23"/>
        <v>764897.6544665955</v>
      </c>
      <c r="G55" s="378">
        <f t="shared" si="24"/>
        <v>380443.80829167383</v>
      </c>
      <c r="H55" s="363">
        <f t="shared" si="25"/>
        <v>380443.80829167383</v>
      </c>
      <c r="I55" s="52">
        <f t="shared" si="0"/>
        <v>0</v>
      </c>
      <c r="J55" s="52"/>
      <c r="K55" s="129"/>
      <c r="L55" s="54">
        <f t="shared" si="2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 ht="12.5">
      <c r="B56" s="7" t="str">
        <f t="shared" si="7"/>
        <v/>
      </c>
      <c r="C56" s="50">
        <f>IF(D11="","-",+C55+1)</f>
        <v>2057</v>
      </c>
      <c r="D56" s="55">
        <f>IF(F55+SUM(E$17:E55)=D$10,F55,D$10-SUM(E$17:E55))</f>
        <v>764897.6544665955</v>
      </c>
      <c r="E56" s="377">
        <f>IF(+I14&lt;F55,I14,D56)</f>
        <v>272474.54195121955</v>
      </c>
      <c r="F56" s="55">
        <f t="shared" si="23"/>
        <v>492423.11251537595</v>
      </c>
      <c r="G56" s="378">
        <f t="shared" si="24"/>
        <v>347797.33598178299</v>
      </c>
      <c r="H56" s="363">
        <f t="shared" si="25"/>
        <v>347797.33598178299</v>
      </c>
      <c r="I56" s="52">
        <f t="shared" si="0"/>
        <v>0</v>
      </c>
      <c r="J56" s="52"/>
      <c r="K56" s="129"/>
      <c r="L56" s="54">
        <f t="shared" si="2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 ht="12.5">
      <c r="B57" s="7" t="str">
        <f t="shared" si="7"/>
        <v/>
      </c>
      <c r="C57" s="50">
        <f>IF(D11="","-",+C56+1)</f>
        <v>2058</v>
      </c>
      <c r="D57" s="55">
        <f>IF(F56+SUM(E$17:E56)=D$10,F56,D$10-SUM(E$17:E56))</f>
        <v>492423.11251537595</v>
      </c>
      <c r="E57" s="377">
        <f>IF(+I14&lt;F56,I14,D57)</f>
        <v>272474.54195121955</v>
      </c>
      <c r="F57" s="55">
        <f t="shared" si="23"/>
        <v>219948.5705641564</v>
      </c>
      <c r="G57" s="378">
        <f t="shared" si="24"/>
        <v>315150.86367189215</v>
      </c>
      <c r="H57" s="363">
        <f t="shared" si="25"/>
        <v>315150.86367189215</v>
      </c>
      <c r="I57" s="52">
        <f t="shared" si="0"/>
        <v>0</v>
      </c>
      <c r="J57" s="52"/>
      <c r="K57" s="129"/>
      <c r="L57" s="54">
        <f t="shared" si="2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 ht="12.5">
      <c r="B58" s="7" t="str">
        <f t="shared" si="7"/>
        <v/>
      </c>
      <c r="C58" s="50">
        <f>IF(D11="","-",+C57+1)</f>
        <v>2059</v>
      </c>
      <c r="D58" s="55">
        <f>IF(F57+SUM(E$17:E57)=D$10,F57,D$10-SUM(E$17:E57))</f>
        <v>219948.5705641564</v>
      </c>
      <c r="E58" s="377">
        <f>IF(+I14&lt;F57,I14,D58)</f>
        <v>219948.5705641564</v>
      </c>
      <c r="F58" s="55">
        <f t="shared" si="23"/>
        <v>0</v>
      </c>
      <c r="G58" s="378">
        <f t="shared" si="24"/>
        <v>233125.11334701997</v>
      </c>
      <c r="H58" s="363">
        <f t="shared" si="25"/>
        <v>233125.11334701997</v>
      </c>
      <c r="I58" s="52">
        <f t="shared" si="0"/>
        <v>0</v>
      </c>
      <c r="J58" s="52"/>
      <c r="K58" s="129"/>
      <c r="L58" s="54">
        <f t="shared" si="2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 ht="12.5">
      <c r="B59" s="7" t="str">
        <f t="shared" si="7"/>
        <v/>
      </c>
      <c r="C59" s="50">
        <f>IF(D11="","-",+C58+1)</f>
        <v>2060</v>
      </c>
      <c r="D59" s="55">
        <f>IF(F58+SUM(E$17:E58)=D$10,F58,D$10-SUM(E$17:E58))</f>
        <v>0</v>
      </c>
      <c r="E59" s="377">
        <f>IF(+I14&lt;F58,I14,D59)</f>
        <v>0</v>
      </c>
      <c r="F59" s="55">
        <f t="shared" si="23"/>
        <v>0</v>
      </c>
      <c r="G59" s="378">
        <f t="shared" si="24"/>
        <v>0</v>
      </c>
      <c r="H59" s="363">
        <f t="shared" si="25"/>
        <v>0</v>
      </c>
      <c r="I59" s="52">
        <f t="shared" si="0"/>
        <v>0</v>
      </c>
      <c r="J59" s="52"/>
      <c r="K59" s="129"/>
      <c r="L59" s="54">
        <f t="shared" si="2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 ht="12.5">
      <c r="B60" s="7" t="str">
        <f t="shared" si="7"/>
        <v/>
      </c>
      <c r="C60" s="50">
        <f>IF(D11="","-",+C59+1)</f>
        <v>2061</v>
      </c>
      <c r="D60" s="55">
        <f>IF(F59+SUM(E$17:E59)=D$10,F59,D$10-SUM(E$17:E59))</f>
        <v>0</v>
      </c>
      <c r="E60" s="377">
        <f>IF(+I14&lt;F59,I14,D60)</f>
        <v>0</v>
      </c>
      <c r="F60" s="55">
        <f t="shared" si="23"/>
        <v>0</v>
      </c>
      <c r="G60" s="378">
        <f t="shared" si="24"/>
        <v>0</v>
      </c>
      <c r="H60" s="363">
        <f t="shared" si="25"/>
        <v>0</v>
      </c>
      <c r="I60" s="52">
        <f t="shared" si="0"/>
        <v>0</v>
      </c>
      <c r="J60" s="52"/>
      <c r="K60" s="129"/>
      <c r="L60" s="54">
        <f t="shared" si="2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 ht="12.5">
      <c r="B61" s="7" t="str">
        <f t="shared" si="7"/>
        <v/>
      </c>
      <c r="C61" s="50">
        <f>IF(D11="","-",+C60+1)</f>
        <v>2062</v>
      </c>
      <c r="D61" s="55">
        <f>IF(F60+SUM(E$17:E60)=D$10,F60,D$10-SUM(E$17:E60))</f>
        <v>0</v>
      </c>
      <c r="E61" s="377">
        <f>IF(+I14&lt;F60,I14,D61)</f>
        <v>0</v>
      </c>
      <c r="F61" s="55">
        <f t="shared" si="23"/>
        <v>0</v>
      </c>
      <c r="G61" s="379">
        <f t="shared" si="24"/>
        <v>0</v>
      </c>
      <c r="H61" s="363">
        <f t="shared" si="25"/>
        <v>0</v>
      </c>
      <c r="I61" s="52">
        <f t="shared" si="0"/>
        <v>0</v>
      </c>
      <c r="J61" s="52"/>
      <c r="K61" s="129"/>
      <c r="L61" s="54">
        <f t="shared" si="2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 ht="12.5">
      <c r="B62" s="7" t="str">
        <f t="shared" si="7"/>
        <v/>
      </c>
      <c r="C62" s="50">
        <f>IF(D11="","-",+C61+1)</f>
        <v>2063</v>
      </c>
      <c r="D62" s="55">
        <f>IF(F61+SUM(E$17:E61)=D$10,F61,D$10-SUM(E$17:E61))</f>
        <v>0</v>
      </c>
      <c r="E62" s="377">
        <f>IF(+I14&lt;F61,I14,D62)</f>
        <v>0</v>
      </c>
      <c r="F62" s="55">
        <f t="shared" si="23"/>
        <v>0</v>
      </c>
      <c r="G62" s="379">
        <f t="shared" si="24"/>
        <v>0</v>
      </c>
      <c r="H62" s="363">
        <f t="shared" si="25"/>
        <v>0</v>
      </c>
      <c r="I62" s="52">
        <f t="shared" si="0"/>
        <v>0</v>
      </c>
      <c r="J62" s="52"/>
      <c r="K62" s="129"/>
      <c r="L62" s="54">
        <f t="shared" si="2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 ht="12.5">
      <c r="B63" s="7" t="str">
        <f t="shared" si="7"/>
        <v/>
      </c>
      <c r="C63" s="50">
        <f>IF(D11="","-",+C62+1)</f>
        <v>2064</v>
      </c>
      <c r="D63" s="55">
        <f>IF(F62+SUM(E$17:E62)=D$10,F62,D$10-SUM(E$17:E62))</f>
        <v>0</v>
      </c>
      <c r="E63" s="377">
        <f>IF(+I14&lt;F62,I14,D63)</f>
        <v>0</v>
      </c>
      <c r="F63" s="55">
        <f t="shared" si="23"/>
        <v>0</v>
      </c>
      <c r="G63" s="379">
        <f t="shared" si="24"/>
        <v>0</v>
      </c>
      <c r="H63" s="363">
        <f t="shared" si="25"/>
        <v>0</v>
      </c>
      <c r="I63" s="52">
        <f t="shared" si="0"/>
        <v>0</v>
      </c>
      <c r="J63" s="52"/>
      <c r="K63" s="129"/>
      <c r="L63" s="54">
        <f t="shared" si="2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 ht="12.5">
      <c r="B64" s="7" t="str">
        <f t="shared" si="7"/>
        <v/>
      </c>
      <c r="C64" s="50">
        <f>IF(D11="","-",+C63+1)</f>
        <v>2065</v>
      </c>
      <c r="D64" s="55">
        <f>IF(F63+SUM(E$17:E63)=D$10,F63,D$10-SUM(E$17:E63))</f>
        <v>0</v>
      </c>
      <c r="E64" s="377">
        <f>IF(+I14&lt;F63,I14,D64)</f>
        <v>0</v>
      </c>
      <c r="F64" s="55">
        <f t="shared" si="23"/>
        <v>0</v>
      </c>
      <c r="G64" s="379">
        <f t="shared" si="24"/>
        <v>0</v>
      </c>
      <c r="H64" s="363">
        <f t="shared" si="25"/>
        <v>0</v>
      </c>
      <c r="I64" s="52">
        <f t="shared" si="0"/>
        <v>0</v>
      </c>
      <c r="J64" s="52"/>
      <c r="K64" s="129"/>
      <c r="L64" s="54">
        <f t="shared" si="2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 ht="12.5">
      <c r="B65" s="7" t="str">
        <f t="shared" si="7"/>
        <v/>
      </c>
      <c r="C65" s="50">
        <f>IF(D11="","-",+C64+1)</f>
        <v>2066</v>
      </c>
      <c r="D65" s="55">
        <f>IF(F64+SUM(E$17:E64)=D$10,F64,D$10-SUM(E$17:E64))</f>
        <v>0</v>
      </c>
      <c r="E65" s="377">
        <f>IF(+I14&lt;F64,I14,D65)</f>
        <v>0</v>
      </c>
      <c r="F65" s="55">
        <f t="shared" si="23"/>
        <v>0</v>
      </c>
      <c r="G65" s="379">
        <f t="shared" si="24"/>
        <v>0</v>
      </c>
      <c r="H65" s="363">
        <f t="shared" si="25"/>
        <v>0</v>
      </c>
      <c r="I65" s="52">
        <f t="shared" si="0"/>
        <v>0</v>
      </c>
      <c r="J65" s="52"/>
      <c r="K65" s="129"/>
      <c r="L65" s="54">
        <f t="shared" si="2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 ht="12.5">
      <c r="B66" s="7" t="str">
        <f t="shared" si="7"/>
        <v/>
      </c>
      <c r="C66" s="50">
        <f>IF(D11="","-",+C65+1)</f>
        <v>2067</v>
      </c>
      <c r="D66" s="55">
        <f>IF(F65+SUM(E$17:E65)=D$10,F65,D$10-SUM(E$17:E65))</f>
        <v>0</v>
      </c>
      <c r="E66" s="377">
        <f>IF(+I14&lt;F65,I14,D66)</f>
        <v>0</v>
      </c>
      <c r="F66" s="55">
        <f t="shared" si="23"/>
        <v>0</v>
      </c>
      <c r="G66" s="379">
        <f t="shared" si="24"/>
        <v>0</v>
      </c>
      <c r="H66" s="363">
        <f t="shared" si="25"/>
        <v>0</v>
      </c>
      <c r="I66" s="52">
        <f t="shared" si="0"/>
        <v>0</v>
      </c>
      <c r="J66" s="52"/>
      <c r="K66" s="129"/>
      <c r="L66" s="54">
        <f t="shared" si="2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 ht="12.5">
      <c r="B67" s="7" t="str">
        <f t="shared" si="7"/>
        <v/>
      </c>
      <c r="C67" s="50">
        <f>IF(D11="","-",+C66+1)</f>
        <v>2068</v>
      </c>
      <c r="D67" s="55">
        <f>IF(F66+SUM(E$17:E66)=D$10,F66,D$10-SUM(E$17:E66))</f>
        <v>0</v>
      </c>
      <c r="E67" s="377">
        <f>IF(+I14&lt;F66,I14,D67)</f>
        <v>0</v>
      </c>
      <c r="F67" s="55">
        <f t="shared" si="23"/>
        <v>0</v>
      </c>
      <c r="G67" s="379">
        <f t="shared" si="24"/>
        <v>0</v>
      </c>
      <c r="H67" s="363">
        <f t="shared" si="25"/>
        <v>0</v>
      </c>
      <c r="I67" s="52">
        <f t="shared" si="0"/>
        <v>0</v>
      </c>
      <c r="J67" s="52"/>
      <c r="K67" s="129"/>
      <c r="L67" s="54">
        <f t="shared" si="2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 ht="12.5">
      <c r="B68" s="7" t="str">
        <f t="shared" si="7"/>
        <v/>
      </c>
      <c r="C68" s="50">
        <f>IF(D11="","-",+C67+1)</f>
        <v>2069</v>
      </c>
      <c r="D68" s="55">
        <f>IF(F67+SUM(E$17:E67)=D$10,F67,D$10-SUM(E$17:E67))</f>
        <v>0</v>
      </c>
      <c r="E68" s="377">
        <f>IF(+I14&lt;F67,I14,D68)</f>
        <v>0</v>
      </c>
      <c r="F68" s="55">
        <f t="shared" si="23"/>
        <v>0</v>
      </c>
      <c r="G68" s="379">
        <f t="shared" si="24"/>
        <v>0</v>
      </c>
      <c r="H68" s="363">
        <f t="shared" si="25"/>
        <v>0</v>
      </c>
      <c r="I68" s="52">
        <f t="shared" si="0"/>
        <v>0</v>
      </c>
      <c r="J68" s="52"/>
      <c r="K68" s="129"/>
      <c r="L68" s="54">
        <f t="shared" si="2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 ht="12.5">
      <c r="B69" s="7" t="str">
        <f t="shared" si="7"/>
        <v/>
      </c>
      <c r="C69" s="50">
        <f>IF(D11="","-",+C68+1)</f>
        <v>2070</v>
      </c>
      <c r="D69" s="55">
        <f>IF(F68+SUM(E$17:E68)=D$10,F68,D$10-SUM(E$17:E68))</f>
        <v>0</v>
      </c>
      <c r="E69" s="377">
        <f>IF(+I14&lt;F68,I14,D69)</f>
        <v>0</v>
      </c>
      <c r="F69" s="55">
        <f t="shared" si="23"/>
        <v>0</v>
      </c>
      <c r="G69" s="379">
        <f t="shared" si="24"/>
        <v>0</v>
      </c>
      <c r="H69" s="363">
        <f t="shared" si="25"/>
        <v>0</v>
      </c>
      <c r="I69" s="52">
        <f t="shared" si="0"/>
        <v>0</v>
      </c>
      <c r="J69" s="52"/>
      <c r="K69" s="129"/>
      <c r="L69" s="54">
        <f t="shared" si="2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 ht="12.5">
      <c r="B70" s="7" t="str">
        <f t="shared" si="7"/>
        <v/>
      </c>
      <c r="C70" s="50">
        <f>IF(D11="","-",+C69+1)</f>
        <v>2071</v>
      </c>
      <c r="D70" s="55">
        <f>IF(F69+SUM(E$17:E69)=D$10,F69,D$10-SUM(E$17:E69))</f>
        <v>0</v>
      </c>
      <c r="E70" s="377">
        <f>IF(+I14&lt;F69,I14,D70)</f>
        <v>0</v>
      </c>
      <c r="F70" s="55">
        <f t="shared" si="23"/>
        <v>0</v>
      </c>
      <c r="G70" s="379">
        <f t="shared" si="24"/>
        <v>0</v>
      </c>
      <c r="H70" s="363">
        <f t="shared" si="25"/>
        <v>0</v>
      </c>
      <c r="I70" s="52">
        <f t="shared" si="0"/>
        <v>0</v>
      </c>
      <c r="J70" s="52"/>
      <c r="K70" s="129"/>
      <c r="L70" s="54">
        <f t="shared" si="2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 ht="12.5">
      <c r="B71" s="7" t="str">
        <f t="shared" si="7"/>
        <v/>
      </c>
      <c r="C71" s="50">
        <f>IF(D11="","-",+C70+1)</f>
        <v>2072</v>
      </c>
      <c r="D71" s="55">
        <f>IF(F70+SUM(E$17:E70)=D$10,F70,D$10-SUM(E$17:E70))</f>
        <v>0</v>
      </c>
      <c r="E71" s="377">
        <f>IF(+I14&lt;F70,I14,D71)</f>
        <v>0</v>
      </c>
      <c r="F71" s="55">
        <f t="shared" si="23"/>
        <v>0</v>
      </c>
      <c r="G71" s="379">
        <f t="shared" si="24"/>
        <v>0</v>
      </c>
      <c r="H71" s="363">
        <f t="shared" si="25"/>
        <v>0</v>
      </c>
      <c r="I71" s="52">
        <f t="shared" si="0"/>
        <v>0</v>
      </c>
      <c r="J71" s="52"/>
      <c r="K71" s="129"/>
      <c r="L71" s="54">
        <f t="shared" si="2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" thickBot="1">
      <c r="B72" s="7" t="str">
        <f t="shared" si="7"/>
        <v/>
      </c>
      <c r="C72" s="59">
        <f>IF(D11="","-",+C71+1)</f>
        <v>2073</v>
      </c>
      <c r="D72" s="60">
        <f>IF(F71+SUM(E$17:E71)=D$10,F71,D$10-SUM(E$17:E71))</f>
        <v>0</v>
      </c>
      <c r="E72" s="380">
        <f>IF(+I14&lt;F71,I14,D72)</f>
        <v>0</v>
      </c>
      <c r="F72" s="60">
        <f t="shared" si="23"/>
        <v>0</v>
      </c>
      <c r="G72" s="381">
        <f t="shared" si="24"/>
        <v>0</v>
      </c>
      <c r="H72" s="361">
        <f t="shared" si="25"/>
        <v>0</v>
      </c>
      <c r="I72" s="63">
        <f t="shared" si="0"/>
        <v>0</v>
      </c>
      <c r="J72" s="52"/>
      <c r="K72" s="130"/>
      <c r="L72" s="64">
        <f t="shared" si="2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 ht="12.5">
      <c r="C73" s="12" t="s">
        <v>78</v>
      </c>
      <c r="D73" s="292"/>
      <c r="E73" s="292">
        <f>SUM(E17:E72)</f>
        <v>11171456.220000008</v>
      </c>
      <c r="F73" s="292"/>
      <c r="G73" s="292">
        <f>SUM(G17:G72)</f>
        <v>38486518.780512854</v>
      </c>
      <c r="H73" s="292">
        <f>SUM(H17:H72)</f>
        <v>38486518.780512854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2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2:16" ht="13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68 of 77</v>
      </c>
    </row>
    <row r="84" spans="1:16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</row>
    <row r="86" spans="1:16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1401160.9479644275</v>
      </c>
      <c r="N87" s="386">
        <f>IF(J92&lt;D11,0,VLOOKUP(J92,C17:O72,11))</f>
        <v>1401160.9479644275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1445768.8963003468</v>
      </c>
      <c r="N88" s="389">
        <f>IF(J92&lt;D11,0,VLOOKUP(J92,C99:P154,7))</f>
        <v>1445768.8963003468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Evenside - Northwest Henderson 69 KV Line Rebuild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44607.948335919296</v>
      </c>
      <c r="N89" s="391">
        <f>+N88-N87</f>
        <v>44607.948335919296</v>
      </c>
      <c r="O89" s="392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</row>
    <row r="91" spans="1:16" ht="13.5" thickBot="1">
      <c r="C91" s="75" t="s">
        <v>85</v>
      </c>
      <c r="D91" s="91" t="str">
        <f>+D9</f>
        <v>TP2010100</v>
      </c>
      <c r="E91" s="76"/>
      <c r="F91" s="76"/>
      <c r="G91" s="76"/>
      <c r="H91" s="76"/>
      <c r="I91" s="76"/>
      <c r="J91" s="76"/>
    </row>
    <row r="92" spans="1:16" ht="13">
      <c r="C92" s="34" t="s">
        <v>51</v>
      </c>
      <c r="D92" s="393">
        <v>11171456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</row>
    <row r="93" spans="1:16" ht="12.5">
      <c r="C93" s="34" t="s">
        <v>54</v>
      </c>
      <c r="D93" s="88">
        <v>2018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3">
        <v>5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253896.72727272726</v>
      </c>
      <c r="K96" s="292"/>
      <c r="L96" s="292"/>
      <c r="M96" s="292"/>
      <c r="N96" s="292"/>
      <c r="O96" s="292"/>
      <c r="P96" s="1"/>
    </row>
    <row r="97" spans="1:16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4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</row>
    <row r="99" spans="1:16" ht="12.5">
      <c r="C99" s="50">
        <f>IF(D93= "","-",D93)</f>
        <v>2018</v>
      </c>
      <c r="D99" s="428">
        <v>0</v>
      </c>
      <c r="E99" s="429">
        <v>155115.48611111112</v>
      </c>
      <c r="F99" s="430">
        <v>11013199.513888888</v>
      </c>
      <c r="G99" s="430">
        <v>5506599.756944444</v>
      </c>
      <c r="H99" s="432">
        <v>736637.67271858163</v>
      </c>
      <c r="I99" s="433">
        <v>736637.67271858163</v>
      </c>
      <c r="J99" s="54">
        <f t="shared" ref="J99:J130" si="26">+I99-H99</f>
        <v>0</v>
      </c>
      <c r="K99" s="54"/>
      <c r="L99" s="112">
        <f>+H99</f>
        <v>736637.67271858163</v>
      </c>
      <c r="M99" s="53">
        <f t="shared" ref="M99:M101" si="27">IF(L99&lt;&gt;0,+H99-L99,0)</f>
        <v>0</v>
      </c>
      <c r="N99" s="112">
        <f>+I99</f>
        <v>736637.67271858163</v>
      </c>
      <c r="O99" s="53">
        <f t="shared" ref="O99:O130" si="28">IF(N99&lt;&gt;0,+I99-N99,0)</f>
        <v>0</v>
      </c>
      <c r="P99" s="53">
        <f t="shared" ref="P99:P130" si="29">+O99-M99</f>
        <v>0</v>
      </c>
    </row>
    <row r="100" spans="1:16" ht="12.5">
      <c r="B100" s="7" t="str">
        <f>IF(D100=F99,"","IU")</f>
        <v>IU</v>
      </c>
      <c r="C100" s="50">
        <f>IF(D93="","-",+C99+1)</f>
        <v>2019</v>
      </c>
      <c r="D100" s="428">
        <v>11016340.513888888</v>
      </c>
      <c r="E100" s="429">
        <v>259801.3023255814</v>
      </c>
      <c r="F100" s="430">
        <v>10756539.211563306</v>
      </c>
      <c r="G100" s="430">
        <v>10886439.862726096</v>
      </c>
      <c r="H100" s="432">
        <v>1425091.7751290696</v>
      </c>
      <c r="I100" s="433">
        <v>1425091.7751290696</v>
      </c>
      <c r="J100" s="54">
        <f t="shared" si="26"/>
        <v>0</v>
      </c>
      <c r="K100" s="54"/>
      <c r="L100" s="449">
        <f>+H100</f>
        <v>1425091.7751290696</v>
      </c>
      <c r="M100" s="54">
        <f t="shared" si="27"/>
        <v>0</v>
      </c>
      <c r="N100" s="449">
        <f>+I100</f>
        <v>1425091.7751290696</v>
      </c>
      <c r="O100" s="54">
        <f t="shared" si="28"/>
        <v>0</v>
      </c>
      <c r="P100" s="54">
        <f t="shared" si="29"/>
        <v>0</v>
      </c>
    </row>
    <row r="101" spans="1:16" ht="12.5">
      <c r="B101" s="7" t="str">
        <f t="shared" ref="B101:B154" si="30">IF(D101=F100,"","IU")</f>
        <v/>
      </c>
      <c r="C101" s="50">
        <f>IF(D93="","-",+C100+1)</f>
        <v>2020</v>
      </c>
      <c r="D101" s="428">
        <v>10756539.211563306</v>
      </c>
      <c r="E101" s="429">
        <v>265987.04761904763</v>
      </c>
      <c r="F101" s="430">
        <v>10490552.163944257</v>
      </c>
      <c r="G101" s="430">
        <v>10623545.687753782</v>
      </c>
      <c r="H101" s="432">
        <v>1408802.5719974055</v>
      </c>
      <c r="I101" s="433">
        <v>1408802.5719974055</v>
      </c>
      <c r="J101" s="54">
        <f t="shared" si="26"/>
        <v>0</v>
      </c>
      <c r="K101" s="54"/>
      <c r="L101" s="449">
        <f>+H101</f>
        <v>1408802.5719974055</v>
      </c>
      <c r="M101" s="54">
        <f t="shared" si="27"/>
        <v>0</v>
      </c>
      <c r="N101" s="449">
        <f>+I101</f>
        <v>1408802.5719974055</v>
      </c>
      <c r="O101" s="54">
        <f t="shared" si="28"/>
        <v>0</v>
      </c>
      <c r="P101" s="54">
        <f t="shared" si="29"/>
        <v>0</v>
      </c>
    </row>
    <row r="102" spans="1:16" ht="12.5">
      <c r="B102" s="7" t="str">
        <f t="shared" si="30"/>
        <v/>
      </c>
      <c r="C102" s="50">
        <f>IF(D93="","-",+C101+1)</f>
        <v>2021</v>
      </c>
      <c r="D102" s="428">
        <v>10490552.163944257</v>
      </c>
      <c r="E102" s="429">
        <v>272474.53658536583</v>
      </c>
      <c r="F102" s="430">
        <v>10218077.627358891</v>
      </c>
      <c r="G102" s="430">
        <v>10354314.895651575</v>
      </c>
      <c r="H102" s="432">
        <v>1447836.5815752498</v>
      </c>
      <c r="I102" s="433">
        <v>1447836.5815752498</v>
      </c>
      <c r="J102" s="54">
        <f t="shared" si="26"/>
        <v>0</v>
      </c>
      <c r="K102" s="54"/>
      <c r="L102" s="449">
        <f>+H102</f>
        <v>1447836.5815752498</v>
      </c>
      <c r="M102" s="54">
        <f t="shared" ref="M102" si="31">IF(L102&lt;&gt;0,+H102-L102,0)</f>
        <v>0</v>
      </c>
      <c r="N102" s="449">
        <f>+I102</f>
        <v>1447836.5815752498</v>
      </c>
      <c r="O102" s="54">
        <f t="shared" ref="O102" si="32">IF(N102&lt;&gt;0,+I102-N102,0)</f>
        <v>0</v>
      </c>
      <c r="P102" s="54">
        <f t="shared" ref="P102" si="33">+O102-M102</f>
        <v>0</v>
      </c>
    </row>
    <row r="103" spans="1:16" ht="13">
      <c r="B103" s="7" t="str">
        <f t="shared" si="30"/>
        <v/>
      </c>
      <c r="C103" s="459">
        <f>IF(D93="","-",+C102+1)</f>
        <v>2022</v>
      </c>
      <c r="D103" s="12">
        <v>10218077.627358891</v>
      </c>
      <c r="E103" s="377">
        <v>265987.04761904763</v>
      </c>
      <c r="F103" s="55">
        <v>9952090.5797398426</v>
      </c>
      <c r="G103" s="55">
        <v>10085084.103549367</v>
      </c>
      <c r="H103" s="379">
        <v>1450559.273323264</v>
      </c>
      <c r="I103" s="398">
        <v>1450559.273323264</v>
      </c>
      <c r="J103" s="54">
        <f t="shared" si="26"/>
        <v>0</v>
      </c>
      <c r="K103" s="54"/>
      <c r="L103" s="129"/>
      <c r="M103" s="54">
        <f t="shared" ref="M103:M130" si="34">IF(L103&lt;&gt;0,+H103-L103,0)</f>
        <v>0</v>
      </c>
      <c r="N103" s="129"/>
      <c r="O103" s="54">
        <f t="shared" si="28"/>
        <v>0</v>
      </c>
      <c r="P103" s="54">
        <f t="shared" si="29"/>
        <v>0</v>
      </c>
    </row>
    <row r="104" spans="1:16" ht="12.5">
      <c r="B104" s="7" t="str">
        <f t="shared" si="30"/>
        <v/>
      </c>
      <c r="C104" s="50">
        <f>IF(D93="","-",+C103+1)</f>
        <v>2023</v>
      </c>
      <c r="D104" s="12">
        <f>IF(F103+SUM(E$99:E103)=D$92,F103,D$92-SUM(E$99:E103))</f>
        <v>9952090.5797398426</v>
      </c>
      <c r="E104" s="377">
        <f>IF(+J96&lt;F103,J96,D104)</f>
        <v>253896.72727272726</v>
      </c>
      <c r="F104" s="55">
        <f t="shared" ref="F104:F154" si="35">+D104-E104</f>
        <v>9698193.852467116</v>
      </c>
      <c r="G104" s="55">
        <f t="shared" ref="G104:G154" si="36">+(F104+D104)/2</f>
        <v>9825142.2161034793</v>
      </c>
      <c r="H104" s="379">
        <f t="shared" ref="H104:H154" si="37">+J$94*G104+E104</f>
        <v>1477385.7264607158</v>
      </c>
      <c r="I104" s="398">
        <f t="shared" ref="I104:I154" si="38">+J$95*G104+E104</f>
        <v>1477385.7264607158</v>
      </c>
      <c r="J104" s="54">
        <f t="shared" si="26"/>
        <v>0</v>
      </c>
      <c r="K104" s="54"/>
      <c r="L104" s="129"/>
      <c r="M104" s="54">
        <f t="shared" si="34"/>
        <v>0</v>
      </c>
      <c r="N104" s="129"/>
      <c r="O104" s="54">
        <f t="shared" si="28"/>
        <v>0</v>
      </c>
      <c r="P104" s="54">
        <f t="shared" si="29"/>
        <v>0</v>
      </c>
    </row>
    <row r="105" spans="1:16" ht="12.5">
      <c r="B105" s="7" t="str">
        <f t="shared" si="30"/>
        <v/>
      </c>
      <c r="C105" s="50">
        <f>IF(D93="","-",+C104+1)</f>
        <v>2024</v>
      </c>
      <c r="D105" s="12">
        <f>IF(F104+SUM(E$99:E104)=D$92,F104,D$92-SUM(E$99:E104))</f>
        <v>9698193.852467116</v>
      </c>
      <c r="E105" s="377">
        <f>IF(+J96&lt;F104,J96,D105)</f>
        <v>253896.72727272726</v>
      </c>
      <c r="F105" s="55">
        <f t="shared" si="35"/>
        <v>9444297.1251943894</v>
      </c>
      <c r="G105" s="55">
        <f t="shared" si="36"/>
        <v>9571245.4888307527</v>
      </c>
      <c r="H105" s="379">
        <f t="shared" si="37"/>
        <v>1445768.8963003468</v>
      </c>
      <c r="I105" s="398">
        <f t="shared" si="38"/>
        <v>1445768.8963003468</v>
      </c>
      <c r="J105" s="54">
        <f t="shared" si="26"/>
        <v>0</v>
      </c>
      <c r="K105" s="54"/>
      <c r="L105" s="129"/>
      <c r="M105" s="54">
        <f t="shared" si="34"/>
        <v>0</v>
      </c>
      <c r="N105" s="129"/>
      <c r="O105" s="54">
        <f t="shared" si="28"/>
        <v>0</v>
      </c>
      <c r="P105" s="54">
        <f t="shared" si="29"/>
        <v>0</v>
      </c>
    </row>
    <row r="106" spans="1:16" ht="12.5">
      <c r="B106" s="7" t="str">
        <f t="shared" si="30"/>
        <v/>
      </c>
      <c r="C106" s="50">
        <f>IF(D93="","-",+C105+1)</f>
        <v>2025</v>
      </c>
      <c r="D106" s="12">
        <f>IF(F105+SUM(E$99:E105)=D$92,F105,D$92-SUM(E$99:E105))</f>
        <v>9444297.1251943894</v>
      </c>
      <c r="E106" s="377">
        <f>IF(+J96&lt;F105,J96,D106)</f>
        <v>253896.72727272726</v>
      </c>
      <c r="F106" s="55">
        <f t="shared" si="35"/>
        <v>9190400.3979216628</v>
      </c>
      <c r="G106" s="55">
        <f t="shared" si="36"/>
        <v>9317348.7615580261</v>
      </c>
      <c r="H106" s="379">
        <f t="shared" si="37"/>
        <v>1414152.0661399779</v>
      </c>
      <c r="I106" s="398">
        <f t="shared" si="38"/>
        <v>1414152.0661399779</v>
      </c>
      <c r="J106" s="54">
        <f t="shared" si="26"/>
        <v>0</v>
      </c>
      <c r="K106" s="54"/>
      <c r="L106" s="129"/>
      <c r="M106" s="54">
        <f t="shared" si="34"/>
        <v>0</v>
      </c>
      <c r="N106" s="129"/>
      <c r="O106" s="54">
        <f t="shared" si="28"/>
        <v>0</v>
      </c>
      <c r="P106" s="54">
        <f t="shared" si="29"/>
        <v>0</v>
      </c>
    </row>
    <row r="107" spans="1:16" ht="12.5">
      <c r="B107" s="7" t="str">
        <f t="shared" si="30"/>
        <v/>
      </c>
      <c r="C107" s="50">
        <f>IF(D93="","-",+C106+1)</f>
        <v>2026</v>
      </c>
      <c r="D107" s="12">
        <f>IF(F106+SUM(E$99:E106)=D$92,F106,D$92-SUM(E$99:E106))</f>
        <v>9190400.3979216628</v>
      </c>
      <c r="E107" s="377">
        <f>IF(+J96&lt;F106,J96,D107)</f>
        <v>253896.72727272726</v>
      </c>
      <c r="F107" s="55">
        <f t="shared" si="35"/>
        <v>8936503.6706489362</v>
      </c>
      <c r="G107" s="55">
        <f t="shared" si="36"/>
        <v>9063452.0342852995</v>
      </c>
      <c r="H107" s="379">
        <f t="shared" si="37"/>
        <v>1382535.2359796092</v>
      </c>
      <c r="I107" s="398">
        <f t="shared" si="38"/>
        <v>1382535.2359796092</v>
      </c>
      <c r="J107" s="54">
        <f t="shared" si="26"/>
        <v>0</v>
      </c>
      <c r="K107" s="54"/>
      <c r="L107" s="129"/>
      <c r="M107" s="54">
        <f t="shared" si="34"/>
        <v>0</v>
      </c>
      <c r="N107" s="129"/>
      <c r="O107" s="54">
        <f t="shared" si="28"/>
        <v>0</v>
      </c>
      <c r="P107" s="54">
        <f t="shared" si="29"/>
        <v>0</v>
      </c>
    </row>
    <row r="108" spans="1:16" ht="12.5">
      <c r="B108" s="7" t="str">
        <f t="shared" si="30"/>
        <v/>
      </c>
      <c r="C108" s="50">
        <f>IF(D93="","-",+C107+1)</f>
        <v>2027</v>
      </c>
      <c r="D108" s="12">
        <f>IF(F107+SUM(E$99:E107)=D$92,F107,D$92-SUM(E$99:E107))</f>
        <v>8936503.6706489362</v>
      </c>
      <c r="E108" s="377">
        <f>IF(+J96&lt;F107,J96,D108)</f>
        <v>253896.72727272726</v>
      </c>
      <c r="F108" s="55">
        <f t="shared" si="35"/>
        <v>8682606.9433762096</v>
      </c>
      <c r="G108" s="55">
        <f t="shared" si="36"/>
        <v>8809555.3070125729</v>
      </c>
      <c r="H108" s="379">
        <f t="shared" si="37"/>
        <v>1350918.4058192403</v>
      </c>
      <c r="I108" s="398">
        <f t="shared" si="38"/>
        <v>1350918.4058192403</v>
      </c>
      <c r="J108" s="54">
        <f t="shared" si="26"/>
        <v>0</v>
      </c>
      <c r="K108" s="54"/>
      <c r="L108" s="129"/>
      <c r="M108" s="54">
        <f t="shared" si="34"/>
        <v>0</v>
      </c>
      <c r="N108" s="129"/>
      <c r="O108" s="54">
        <f t="shared" si="28"/>
        <v>0</v>
      </c>
      <c r="P108" s="54">
        <f t="shared" si="29"/>
        <v>0</v>
      </c>
    </row>
    <row r="109" spans="1:16" ht="12.5">
      <c r="B109" s="7" t="str">
        <f t="shared" si="30"/>
        <v/>
      </c>
      <c r="C109" s="50">
        <f>IF(D93="","-",+C108+1)</f>
        <v>2028</v>
      </c>
      <c r="D109" s="12">
        <f>IF(F108+SUM(E$99:E108)=D$92,F108,D$92-SUM(E$99:E108))</f>
        <v>8682606.9433762096</v>
      </c>
      <c r="E109" s="377">
        <f>IF(+J96&lt;F108,J96,D109)</f>
        <v>253896.72727272726</v>
      </c>
      <c r="F109" s="55">
        <f t="shared" si="35"/>
        <v>8428710.216103483</v>
      </c>
      <c r="G109" s="55">
        <f t="shared" si="36"/>
        <v>8555658.5797398463</v>
      </c>
      <c r="H109" s="379">
        <f t="shared" si="37"/>
        <v>1319301.5756588713</v>
      </c>
      <c r="I109" s="398">
        <f t="shared" si="38"/>
        <v>1319301.5756588713</v>
      </c>
      <c r="J109" s="54">
        <f t="shared" si="26"/>
        <v>0</v>
      </c>
      <c r="K109" s="54"/>
      <c r="L109" s="129"/>
      <c r="M109" s="54">
        <f t="shared" si="34"/>
        <v>0</v>
      </c>
      <c r="N109" s="129"/>
      <c r="O109" s="54">
        <f t="shared" si="28"/>
        <v>0</v>
      </c>
      <c r="P109" s="54">
        <f t="shared" si="29"/>
        <v>0</v>
      </c>
    </row>
    <row r="110" spans="1:16" ht="12.5">
      <c r="B110" s="7" t="str">
        <f t="shared" si="30"/>
        <v/>
      </c>
      <c r="C110" s="50">
        <f>IF(D93="","-",+C109+1)</f>
        <v>2029</v>
      </c>
      <c r="D110" s="12">
        <f>IF(F109+SUM(E$99:E109)=D$92,F109,D$92-SUM(E$99:E109))</f>
        <v>8428710.216103483</v>
      </c>
      <c r="E110" s="377">
        <f>IF(+J96&lt;F109,J96,D110)</f>
        <v>253896.72727272726</v>
      </c>
      <c r="F110" s="55">
        <f t="shared" si="35"/>
        <v>8174813.4888307555</v>
      </c>
      <c r="G110" s="55">
        <f t="shared" si="36"/>
        <v>8301761.8524671197</v>
      </c>
      <c r="H110" s="379">
        <f t="shared" si="37"/>
        <v>1287684.7454985024</v>
      </c>
      <c r="I110" s="398">
        <f t="shared" si="38"/>
        <v>1287684.7454985024</v>
      </c>
      <c r="J110" s="54">
        <f t="shared" si="26"/>
        <v>0</v>
      </c>
      <c r="K110" s="54"/>
      <c r="L110" s="129"/>
      <c r="M110" s="54">
        <f t="shared" si="34"/>
        <v>0</v>
      </c>
      <c r="N110" s="129"/>
      <c r="O110" s="54">
        <f t="shared" si="28"/>
        <v>0</v>
      </c>
      <c r="P110" s="54">
        <f t="shared" si="29"/>
        <v>0</v>
      </c>
    </row>
    <row r="111" spans="1:16" ht="12.5">
      <c r="B111" s="7" t="str">
        <f t="shared" si="30"/>
        <v/>
      </c>
      <c r="C111" s="50">
        <f>IF(D93="","-",+C110+1)</f>
        <v>2030</v>
      </c>
      <c r="D111" s="12">
        <f>IF(F110+SUM(E$99:E110)=D$92,F110,D$92-SUM(E$99:E110))</f>
        <v>8174813.4888307555</v>
      </c>
      <c r="E111" s="377">
        <f>IF(+J96&lt;F110,J96,D111)</f>
        <v>253896.72727272726</v>
      </c>
      <c r="F111" s="55">
        <f t="shared" si="35"/>
        <v>7920916.7615580279</v>
      </c>
      <c r="G111" s="55">
        <f t="shared" si="36"/>
        <v>8047865.1251943912</v>
      </c>
      <c r="H111" s="379">
        <f t="shared" si="37"/>
        <v>1256067.9153381332</v>
      </c>
      <c r="I111" s="398">
        <f t="shared" si="38"/>
        <v>1256067.9153381332</v>
      </c>
      <c r="J111" s="54">
        <f t="shared" si="26"/>
        <v>0</v>
      </c>
      <c r="K111" s="54"/>
      <c r="L111" s="129"/>
      <c r="M111" s="54">
        <f t="shared" si="34"/>
        <v>0</v>
      </c>
      <c r="N111" s="129"/>
      <c r="O111" s="54">
        <f t="shared" si="28"/>
        <v>0</v>
      </c>
      <c r="P111" s="54">
        <f t="shared" si="29"/>
        <v>0</v>
      </c>
    </row>
    <row r="112" spans="1:16" ht="12.5">
      <c r="B112" s="7" t="str">
        <f t="shared" si="30"/>
        <v/>
      </c>
      <c r="C112" s="50">
        <f>IF(D93="","-",+C111+1)</f>
        <v>2031</v>
      </c>
      <c r="D112" s="12">
        <f>IF(F111+SUM(E$99:E111)=D$92,F111,D$92-SUM(E$99:E111))</f>
        <v>7920916.7615580279</v>
      </c>
      <c r="E112" s="377">
        <f>IF(+J96&lt;F111,J96,D112)</f>
        <v>253896.72727272726</v>
      </c>
      <c r="F112" s="55">
        <f t="shared" si="35"/>
        <v>7667020.0342853004</v>
      </c>
      <c r="G112" s="55">
        <f t="shared" si="36"/>
        <v>7793968.3979216646</v>
      </c>
      <c r="H112" s="379">
        <f t="shared" si="37"/>
        <v>1224451.0851777645</v>
      </c>
      <c r="I112" s="398">
        <f t="shared" si="38"/>
        <v>1224451.0851777645</v>
      </c>
      <c r="J112" s="54">
        <f t="shared" si="26"/>
        <v>0</v>
      </c>
      <c r="K112" s="54"/>
      <c r="L112" s="129"/>
      <c r="M112" s="54">
        <f t="shared" si="34"/>
        <v>0</v>
      </c>
      <c r="N112" s="129"/>
      <c r="O112" s="54">
        <f t="shared" si="28"/>
        <v>0</v>
      </c>
      <c r="P112" s="54">
        <f t="shared" si="29"/>
        <v>0</v>
      </c>
    </row>
    <row r="113" spans="2:16" ht="12.5">
      <c r="B113" s="7" t="str">
        <f t="shared" si="30"/>
        <v/>
      </c>
      <c r="C113" s="50">
        <f>IF(D93="","-",+C112+1)</f>
        <v>2032</v>
      </c>
      <c r="D113" s="12">
        <f>IF(F112+SUM(E$99:E112)=D$92,F112,D$92-SUM(E$99:E112))</f>
        <v>7667020.0342853004</v>
      </c>
      <c r="E113" s="377">
        <f>IF(+J96&lt;F112,J96,D113)</f>
        <v>253896.72727272726</v>
      </c>
      <c r="F113" s="55">
        <f t="shared" si="35"/>
        <v>7413123.3070125729</v>
      </c>
      <c r="G113" s="55">
        <f t="shared" si="36"/>
        <v>7540071.6706489362</v>
      </c>
      <c r="H113" s="379">
        <f t="shared" si="37"/>
        <v>1192834.2550173954</v>
      </c>
      <c r="I113" s="398">
        <f t="shared" si="38"/>
        <v>1192834.2550173954</v>
      </c>
      <c r="J113" s="54">
        <f t="shared" si="26"/>
        <v>0</v>
      </c>
      <c r="K113" s="54"/>
      <c r="L113" s="129"/>
      <c r="M113" s="54">
        <f t="shared" si="34"/>
        <v>0</v>
      </c>
      <c r="N113" s="129"/>
      <c r="O113" s="54">
        <f t="shared" si="28"/>
        <v>0</v>
      </c>
      <c r="P113" s="54">
        <f t="shared" si="29"/>
        <v>0</v>
      </c>
    </row>
    <row r="114" spans="2:16" ht="12.5">
      <c r="B114" s="7" t="str">
        <f t="shared" si="30"/>
        <v/>
      </c>
      <c r="C114" s="50">
        <f>IF(D93="","-",+C113+1)</f>
        <v>2033</v>
      </c>
      <c r="D114" s="12">
        <f>IF(F113+SUM(E$99:E113)=D$92,F113,D$92-SUM(E$99:E113))</f>
        <v>7413123.3070125729</v>
      </c>
      <c r="E114" s="377">
        <f>IF(+J96&lt;F113,J96,D114)</f>
        <v>253896.72727272726</v>
      </c>
      <c r="F114" s="55">
        <f t="shared" si="35"/>
        <v>7159226.5797398454</v>
      </c>
      <c r="G114" s="55">
        <f t="shared" si="36"/>
        <v>7286174.9433762096</v>
      </c>
      <c r="H114" s="379">
        <f t="shared" si="37"/>
        <v>1161217.4248570264</v>
      </c>
      <c r="I114" s="398">
        <f t="shared" si="38"/>
        <v>1161217.4248570264</v>
      </c>
      <c r="J114" s="54">
        <f t="shared" si="26"/>
        <v>0</v>
      </c>
      <c r="K114" s="54"/>
      <c r="L114" s="129"/>
      <c r="M114" s="54">
        <f t="shared" si="34"/>
        <v>0</v>
      </c>
      <c r="N114" s="129"/>
      <c r="O114" s="54">
        <f t="shared" si="28"/>
        <v>0</v>
      </c>
      <c r="P114" s="54">
        <f t="shared" si="29"/>
        <v>0</v>
      </c>
    </row>
    <row r="115" spans="2:16" ht="12.5">
      <c r="B115" s="7" t="str">
        <f t="shared" si="30"/>
        <v/>
      </c>
      <c r="C115" s="50">
        <f>IF(D93="","-",+C114+1)</f>
        <v>2034</v>
      </c>
      <c r="D115" s="12">
        <f>IF(F114+SUM(E$99:E114)=D$92,F114,D$92-SUM(E$99:E114))</f>
        <v>7159226.5797398454</v>
      </c>
      <c r="E115" s="377">
        <f>IF(+J96&lt;F114,J96,D115)</f>
        <v>253896.72727272726</v>
      </c>
      <c r="F115" s="55">
        <f t="shared" si="35"/>
        <v>6905329.8524671178</v>
      </c>
      <c r="G115" s="55">
        <f t="shared" si="36"/>
        <v>7032278.2161034811</v>
      </c>
      <c r="H115" s="379">
        <f t="shared" si="37"/>
        <v>1129600.5946966575</v>
      </c>
      <c r="I115" s="398">
        <f t="shared" si="38"/>
        <v>1129600.5946966575</v>
      </c>
      <c r="J115" s="54">
        <f t="shared" si="26"/>
        <v>0</v>
      </c>
      <c r="K115" s="54"/>
      <c r="L115" s="129"/>
      <c r="M115" s="54">
        <f t="shared" si="34"/>
        <v>0</v>
      </c>
      <c r="N115" s="129"/>
      <c r="O115" s="54">
        <f t="shared" si="28"/>
        <v>0</v>
      </c>
      <c r="P115" s="54">
        <f t="shared" si="29"/>
        <v>0</v>
      </c>
    </row>
    <row r="116" spans="2:16" ht="12.5">
      <c r="B116" s="7" t="str">
        <f t="shared" si="30"/>
        <v/>
      </c>
      <c r="C116" s="50">
        <f>IF(D93="","-",+C115+1)</f>
        <v>2035</v>
      </c>
      <c r="D116" s="12">
        <f>IF(F115+SUM(E$99:E115)=D$92,F115,D$92-SUM(E$99:E115))</f>
        <v>6905329.8524671178</v>
      </c>
      <c r="E116" s="377">
        <f>IF(+J96&lt;F115,J96,D116)</f>
        <v>253896.72727272726</v>
      </c>
      <c r="F116" s="55">
        <f t="shared" si="35"/>
        <v>6651433.1251943903</v>
      </c>
      <c r="G116" s="55">
        <f t="shared" si="36"/>
        <v>6778381.4888307545</v>
      </c>
      <c r="H116" s="379">
        <f t="shared" si="37"/>
        <v>1097983.7645362886</v>
      </c>
      <c r="I116" s="398">
        <f t="shared" si="38"/>
        <v>1097983.7645362886</v>
      </c>
      <c r="J116" s="54">
        <f t="shared" si="26"/>
        <v>0</v>
      </c>
      <c r="K116" s="54"/>
      <c r="L116" s="129"/>
      <c r="M116" s="54">
        <f t="shared" si="34"/>
        <v>0</v>
      </c>
      <c r="N116" s="129"/>
      <c r="O116" s="54">
        <f t="shared" si="28"/>
        <v>0</v>
      </c>
      <c r="P116" s="54">
        <f t="shared" si="29"/>
        <v>0</v>
      </c>
    </row>
    <row r="117" spans="2:16" ht="12.5">
      <c r="B117" s="7" t="str">
        <f t="shared" si="30"/>
        <v/>
      </c>
      <c r="C117" s="50">
        <f>IF(D93="","-",+C116+1)</f>
        <v>2036</v>
      </c>
      <c r="D117" s="12">
        <f>IF(F116+SUM(E$99:E116)=D$92,F116,D$92-SUM(E$99:E116))</f>
        <v>6651433.1251943903</v>
      </c>
      <c r="E117" s="377">
        <f>IF(+J96&lt;F116,J96,D117)</f>
        <v>253896.72727272726</v>
      </c>
      <c r="F117" s="55">
        <f t="shared" si="35"/>
        <v>6397536.3979216628</v>
      </c>
      <c r="G117" s="55">
        <f t="shared" si="36"/>
        <v>6524484.7615580261</v>
      </c>
      <c r="H117" s="379">
        <f t="shared" si="37"/>
        <v>1066366.9343759194</v>
      </c>
      <c r="I117" s="398">
        <f t="shared" si="38"/>
        <v>1066366.9343759194</v>
      </c>
      <c r="J117" s="54">
        <f t="shared" si="26"/>
        <v>0</v>
      </c>
      <c r="K117" s="54"/>
      <c r="L117" s="129"/>
      <c r="M117" s="54">
        <f t="shared" si="34"/>
        <v>0</v>
      </c>
      <c r="N117" s="129"/>
      <c r="O117" s="54">
        <f t="shared" si="28"/>
        <v>0</v>
      </c>
      <c r="P117" s="54">
        <f t="shared" si="29"/>
        <v>0</v>
      </c>
    </row>
    <row r="118" spans="2:16" ht="12.5">
      <c r="B118" s="7" t="str">
        <f t="shared" si="30"/>
        <v/>
      </c>
      <c r="C118" s="50">
        <f>IF(D93="","-",+C117+1)</f>
        <v>2037</v>
      </c>
      <c r="D118" s="12">
        <f>IF(F117+SUM(E$99:E117)=D$92,F117,D$92-SUM(E$99:E117))</f>
        <v>6397536.3979216628</v>
      </c>
      <c r="E118" s="377">
        <f>IF(+J96&lt;F117,J96,D118)</f>
        <v>253896.72727272726</v>
      </c>
      <c r="F118" s="55">
        <f t="shared" si="35"/>
        <v>6143639.6706489353</v>
      </c>
      <c r="G118" s="55">
        <f t="shared" si="36"/>
        <v>6270588.0342852995</v>
      </c>
      <c r="H118" s="379">
        <f t="shared" si="37"/>
        <v>1034750.1042155506</v>
      </c>
      <c r="I118" s="398">
        <f t="shared" si="38"/>
        <v>1034750.1042155506</v>
      </c>
      <c r="J118" s="54">
        <f t="shared" si="26"/>
        <v>0</v>
      </c>
      <c r="K118" s="54"/>
      <c r="L118" s="129"/>
      <c r="M118" s="54">
        <f t="shared" si="34"/>
        <v>0</v>
      </c>
      <c r="N118" s="129"/>
      <c r="O118" s="54">
        <f t="shared" si="28"/>
        <v>0</v>
      </c>
      <c r="P118" s="54">
        <f t="shared" si="29"/>
        <v>0</v>
      </c>
    </row>
    <row r="119" spans="2:16" ht="12.5">
      <c r="B119" s="7" t="str">
        <f t="shared" si="30"/>
        <v/>
      </c>
      <c r="C119" s="50">
        <f>IF(D93="","-",+C118+1)</f>
        <v>2038</v>
      </c>
      <c r="D119" s="12">
        <f>IF(F118+SUM(E$99:E118)=D$92,F118,D$92-SUM(E$99:E118))</f>
        <v>6143639.6706489353</v>
      </c>
      <c r="E119" s="377">
        <f>IF(+J96&lt;F118,J96,D119)</f>
        <v>253896.72727272726</v>
      </c>
      <c r="F119" s="55">
        <f t="shared" si="35"/>
        <v>5889742.9433762077</v>
      </c>
      <c r="G119" s="55">
        <f t="shared" si="36"/>
        <v>6016691.307012571</v>
      </c>
      <c r="H119" s="379">
        <f t="shared" si="37"/>
        <v>1003133.2740551815</v>
      </c>
      <c r="I119" s="398">
        <f t="shared" si="38"/>
        <v>1003133.2740551815</v>
      </c>
      <c r="J119" s="54">
        <f t="shared" si="26"/>
        <v>0</v>
      </c>
      <c r="K119" s="54"/>
      <c r="L119" s="129"/>
      <c r="M119" s="54">
        <f t="shared" si="34"/>
        <v>0</v>
      </c>
      <c r="N119" s="129"/>
      <c r="O119" s="54">
        <f t="shared" si="28"/>
        <v>0</v>
      </c>
      <c r="P119" s="54">
        <f t="shared" si="29"/>
        <v>0</v>
      </c>
    </row>
    <row r="120" spans="2:16" ht="12.5">
      <c r="B120" s="7" t="str">
        <f t="shared" si="30"/>
        <v/>
      </c>
      <c r="C120" s="50">
        <f>IF(D93="","-",+C119+1)</f>
        <v>2039</v>
      </c>
      <c r="D120" s="12">
        <f>IF(F119+SUM(E$99:E119)=D$92,F119,D$92-SUM(E$99:E119))</f>
        <v>5889742.9433762077</v>
      </c>
      <c r="E120" s="377">
        <f>IF(+J96&lt;F119,J96,D120)</f>
        <v>253896.72727272726</v>
      </c>
      <c r="F120" s="55">
        <f t="shared" si="35"/>
        <v>5635846.2161034802</v>
      </c>
      <c r="G120" s="55">
        <f t="shared" si="36"/>
        <v>5762794.5797398444</v>
      </c>
      <c r="H120" s="379">
        <f t="shared" si="37"/>
        <v>971516.4438948126</v>
      </c>
      <c r="I120" s="398">
        <f t="shared" si="38"/>
        <v>971516.4438948126</v>
      </c>
      <c r="J120" s="54">
        <f t="shared" si="26"/>
        <v>0</v>
      </c>
      <c r="K120" s="54"/>
      <c r="L120" s="129"/>
      <c r="M120" s="54">
        <f t="shared" si="34"/>
        <v>0</v>
      </c>
      <c r="N120" s="129"/>
      <c r="O120" s="54">
        <f t="shared" si="28"/>
        <v>0</v>
      </c>
      <c r="P120" s="54">
        <f t="shared" si="29"/>
        <v>0</v>
      </c>
    </row>
    <row r="121" spans="2:16" ht="12.5">
      <c r="B121" s="7" t="str">
        <f t="shared" si="30"/>
        <v/>
      </c>
      <c r="C121" s="50">
        <f>IF(D93="","-",+C120+1)</f>
        <v>2040</v>
      </c>
      <c r="D121" s="12">
        <f>IF(F120+SUM(E$99:E120)=D$92,F120,D$92-SUM(E$99:E120))</f>
        <v>5635846.2161034802</v>
      </c>
      <c r="E121" s="377">
        <f>IF(+J96&lt;F120,J96,D121)</f>
        <v>253896.72727272726</v>
      </c>
      <c r="F121" s="55">
        <f t="shared" si="35"/>
        <v>5381949.4888307527</v>
      </c>
      <c r="G121" s="55">
        <f t="shared" si="36"/>
        <v>5508897.852467116</v>
      </c>
      <c r="H121" s="379">
        <f t="shared" si="37"/>
        <v>939899.61373444356</v>
      </c>
      <c r="I121" s="398">
        <f t="shared" si="38"/>
        <v>939899.61373444356</v>
      </c>
      <c r="J121" s="54">
        <f t="shared" si="26"/>
        <v>0</v>
      </c>
      <c r="K121" s="54"/>
      <c r="L121" s="129"/>
      <c r="M121" s="54">
        <f t="shared" si="34"/>
        <v>0</v>
      </c>
      <c r="N121" s="129"/>
      <c r="O121" s="54">
        <f t="shared" si="28"/>
        <v>0</v>
      </c>
      <c r="P121" s="54">
        <f t="shared" si="29"/>
        <v>0</v>
      </c>
    </row>
    <row r="122" spans="2:16" ht="12.5">
      <c r="B122" s="7" t="str">
        <f t="shared" si="30"/>
        <v/>
      </c>
      <c r="C122" s="50">
        <f>IF(D93="","-",+C121+1)</f>
        <v>2041</v>
      </c>
      <c r="D122" s="12">
        <f>IF(F121+SUM(E$99:E121)=D$92,F121,D$92-SUM(E$99:E121))</f>
        <v>5381949.4888307527</v>
      </c>
      <c r="E122" s="377">
        <f>IF(+J96&lt;F121,J96,D122)</f>
        <v>253896.72727272726</v>
      </c>
      <c r="F122" s="55">
        <f t="shared" si="35"/>
        <v>5128052.7615580251</v>
      </c>
      <c r="G122" s="55">
        <f t="shared" si="36"/>
        <v>5255001.1251943894</v>
      </c>
      <c r="H122" s="379">
        <f t="shared" si="37"/>
        <v>908282.78357407474</v>
      </c>
      <c r="I122" s="398">
        <f t="shared" si="38"/>
        <v>908282.78357407474</v>
      </c>
      <c r="J122" s="54">
        <f t="shared" si="26"/>
        <v>0</v>
      </c>
      <c r="K122" s="54"/>
      <c r="L122" s="129"/>
      <c r="M122" s="54">
        <f t="shared" si="34"/>
        <v>0</v>
      </c>
      <c r="N122" s="129"/>
      <c r="O122" s="54">
        <f t="shared" si="28"/>
        <v>0</v>
      </c>
      <c r="P122" s="54">
        <f t="shared" si="29"/>
        <v>0</v>
      </c>
    </row>
    <row r="123" spans="2:16" ht="12.5">
      <c r="B123" s="7" t="str">
        <f t="shared" si="30"/>
        <v/>
      </c>
      <c r="C123" s="50">
        <f>IF(D93="","-",+C122+1)</f>
        <v>2042</v>
      </c>
      <c r="D123" s="12">
        <f>IF(F122+SUM(E$99:E122)=D$92,F122,D$92-SUM(E$99:E122))</f>
        <v>5128052.7615580251</v>
      </c>
      <c r="E123" s="377">
        <f>IF(+J96&lt;F122,J96,D123)</f>
        <v>253896.72727272726</v>
      </c>
      <c r="F123" s="55">
        <f t="shared" si="35"/>
        <v>4874156.0342852976</v>
      </c>
      <c r="G123" s="55">
        <f t="shared" si="36"/>
        <v>5001104.3979216609</v>
      </c>
      <c r="H123" s="379">
        <f t="shared" si="37"/>
        <v>876665.95341370557</v>
      </c>
      <c r="I123" s="398">
        <f t="shared" si="38"/>
        <v>876665.95341370557</v>
      </c>
      <c r="J123" s="54">
        <f t="shared" si="26"/>
        <v>0</v>
      </c>
      <c r="K123" s="54"/>
      <c r="L123" s="129"/>
      <c r="M123" s="54">
        <f t="shared" si="34"/>
        <v>0</v>
      </c>
      <c r="N123" s="129"/>
      <c r="O123" s="54">
        <f t="shared" si="28"/>
        <v>0</v>
      </c>
      <c r="P123" s="54">
        <f t="shared" si="29"/>
        <v>0</v>
      </c>
    </row>
    <row r="124" spans="2:16" ht="12.5">
      <c r="B124" s="7" t="str">
        <f t="shared" si="30"/>
        <v/>
      </c>
      <c r="C124" s="50">
        <f>IF(D93="","-",+C123+1)</f>
        <v>2043</v>
      </c>
      <c r="D124" s="12">
        <f>IF(F123+SUM(E$99:E123)=D$92,F123,D$92-SUM(E$99:E123))</f>
        <v>4874156.0342852976</v>
      </c>
      <c r="E124" s="377">
        <f>IF(+J96&lt;F123,J96,D124)</f>
        <v>253896.72727272726</v>
      </c>
      <c r="F124" s="55">
        <f t="shared" si="35"/>
        <v>4620259.3070125701</v>
      </c>
      <c r="G124" s="55">
        <f t="shared" si="36"/>
        <v>4747207.6706489343</v>
      </c>
      <c r="H124" s="379">
        <f t="shared" si="37"/>
        <v>845049.12325333676</v>
      </c>
      <c r="I124" s="398">
        <f t="shared" si="38"/>
        <v>845049.12325333676</v>
      </c>
      <c r="J124" s="54">
        <f t="shared" si="26"/>
        <v>0</v>
      </c>
      <c r="K124" s="54"/>
      <c r="L124" s="129"/>
      <c r="M124" s="54">
        <f t="shared" si="34"/>
        <v>0</v>
      </c>
      <c r="N124" s="129"/>
      <c r="O124" s="54">
        <f t="shared" si="28"/>
        <v>0</v>
      </c>
      <c r="P124" s="54">
        <f t="shared" si="29"/>
        <v>0</v>
      </c>
    </row>
    <row r="125" spans="2:16" ht="12.5">
      <c r="B125" s="7" t="str">
        <f t="shared" si="30"/>
        <v/>
      </c>
      <c r="C125" s="50">
        <f>IF(D93="","-",+C124+1)</f>
        <v>2044</v>
      </c>
      <c r="D125" s="12">
        <f>IF(F124+SUM(E$99:E124)=D$92,F124,D$92-SUM(E$99:E124))</f>
        <v>4620259.3070125701</v>
      </c>
      <c r="E125" s="377">
        <f>IF(+J96&lt;F124,J96,D125)</f>
        <v>253896.72727272726</v>
      </c>
      <c r="F125" s="55">
        <f t="shared" si="35"/>
        <v>4366362.5797398426</v>
      </c>
      <c r="G125" s="55">
        <f t="shared" si="36"/>
        <v>4493310.9433762059</v>
      </c>
      <c r="H125" s="379">
        <f t="shared" si="37"/>
        <v>813432.29309296759</v>
      </c>
      <c r="I125" s="398">
        <f t="shared" si="38"/>
        <v>813432.29309296759</v>
      </c>
      <c r="J125" s="54">
        <f t="shared" si="26"/>
        <v>0</v>
      </c>
      <c r="K125" s="54"/>
      <c r="L125" s="129"/>
      <c r="M125" s="54">
        <f t="shared" si="34"/>
        <v>0</v>
      </c>
      <c r="N125" s="129"/>
      <c r="O125" s="54">
        <f t="shared" si="28"/>
        <v>0</v>
      </c>
      <c r="P125" s="54">
        <f t="shared" si="29"/>
        <v>0</v>
      </c>
    </row>
    <row r="126" spans="2:16" ht="12.5">
      <c r="B126" s="7" t="str">
        <f t="shared" si="30"/>
        <v/>
      </c>
      <c r="C126" s="50">
        <f>IF(D93="","-",+C125+1)</f>
        <v>2045</v>
      </c>
      <c r="D126" s="12">
        <f>IF(F125+SUM(E$99:E125)=D$92,F125,D$92-SUM(E$99:E125))</f>
        <v>4366362.5797398426</v>
      </c>
      <c r="E126" s="377">
        <f>IF(+J96&lt;F125,J96,D126)</f>
        <v>253896.72727272726</v>
      </c>
      <c r="F126" s="55">
        <f t="shared" si="35"/>
        <v>4112465.8524671155</v>
      </c>
      <c r="G126" s="55">
        <f t="shared" si="36"/>
        <v>4239414.2161034793</v>
      </c>
      <c r="H126" s="379">
        <f t="shared" si="37"/>
        <v>781815.46293259878</v>
      </c>
      <c r="I126" s="398">
        <f t="shared" si="38"/>
        <v>781815.46293259878</v>
      </c>
      <c r="J126" s="54">
        <f t="shared" si="26"/>
        <v>0</v>
      </c>
      <c r="K126" s="54"/>
      <c r="L126" s="129"/>
      <c r="M126" s="54">
        <f t="shared" si="34"/>
        <v>0</v>
      </c>
      <c r="N126" s="129"/>
      <c r="O126" s="54">
        <f t="shared" si="28"/>
        <v>0</v>
      </c>
      <c r="P126" s="54">
        <f t="shared" si="29"/>
        <v>0</v>
      </c>
    </row>
    <row r="127" spans="2:16" ht="12.5">
      <c r="B127" s="7" t="str">
        <f t="shared" si="30"/>
        <v/>
      </c>
      <c r="C127" s="50">
        <f>IF(D93="","-",+C126+1)</f>
        <v>2046</v>
      </c>
      <c r="D127" s="12">
        <f>IF(F126+SUM(E$99:E126)=D$92,F126,D$92-SUM(E$99:E126))</f>
        <v>4112465.8524671155</v>
      </c>
      <c r="E127" s="377">
        <f>IF(+J96&lt;F126,J96,D127)</f>
        <v>253896.72727272726</v>
      </c>
      <c r="F127" s="55">
        <f t="shared" si="35"/>
        <v>3858569.1251943884</v>
      </c>
      <c r="G127" s="55">
        <f t="shared" si="36"/>
        <v>3985517.4888307517</v>
      </c>
      <c r="H127" s="379">
        <f t="shared" si="37"/>
        <v>750198.63277222973</v>
      </c>
      <c r="I127" s="398">
        <f t="shared" si="38"/>
        <v>750198.63277222973</v>
      </c>
      <c r="J127" s="54">
        <f t="shared" si="26"/>
        <v>0</v>
      </c>
      <c r="K127" s="54"/>
      <c r="L127" s="129"/>
      <c r="M127" s="54">
        <f t="shared" si="34"/>
        <v>0</v>
      </c>
      <c r="N127" s="129"/>
      <c r="O127" s="54">
        <f t="shared" si="28"/>
        <v>0</v>
      </c>
      <c r="P127" s="54">
        <f t="shared" si="29"/>
        <v>0</v>
      </c>
    </row>
    <row r="128" spans="2:16" ht="12.5">
      <c r="B128" s="7" t="str">
        <f t="shared" si="30"/>
        <v/>
      </c>
      <c r="C128" s="50">
        <f>IF(D93="","-",+C127+1)</f>
        <v>2047</v>
      </c>
      <c r="D128" s="12">
        <f>IF(F127+SUM(E$99:E127)=D$92,F127,D$92-SUM(E$99:E127))</f>
        <v>3858569.1251943884</v>
      </c>
      <c r="E128" s="377">
        <f>IF(+J96&lt;F127,J96,D128)</f>
        <v>253896.72727272726</v>
      </c>
      <c r="F128" s="55">
        <f t="shared" si="35"/>
        <v>3604672.3979216614</v>
      </c>
      <c r="G128" s="55">
        <f t="shared" si="36"/>
        <v>3731620.7615580251</v>
      </c>
      <c r="H128" s="379">
        <f t="shared" si="37"/>
        <v>718581.80261186091</v>
      </c>
      <c r="I128" s="398">
        <f t="shared" si="38"/>
        <v>718581.80261186091</v>
      </c>
      <c r="J128" s="54">
        <f t="shared" si="26"/>
        <v>0</v>
      </c>
      <c r="K128" s="54"/>
      <c r="L128" s="129"/>
      <c r="M128" s="54">
        <f t="shared" si="34"/>
        <v>0</v>
      </c>
      <c r="N128" s="129"/>
      <c r="O128" s="54">
        <f t="shared" si="28"/>
        <v>0</v>
      </c>
      <c r="P128" s="54">
        <f t="shared" si="29"/>
        <v>0</v>
      </c>
    </row>
    <row r="129" spans="2:16" ht="12.5">
      <c r="B129" s="7" t="str">
        <f t="shared" si="30"/>
        <v/>
      </c>
      <c r="C129" s="50">
        <f>IF(D93="","-",+C128+1)</f>
        <v>2048</v>
      </c>
      <c r="D129" s="12">
        <f>IF(F128+SUM(E$99:E128)=D$92,F128,D$92-SUM(E$99:E128))</f>
        <v>3604672.3979216614</v>
      </c>
      <c r="E129" s="377">
        <f>IF(+J96&lt;F128,J96,D129)</f>
        <v>253896.72727272726</v>
      </c>
      <c r="F129" s="55">
        <f t="shared" si="35"/>
        <v>3350775.6706489343</v>
      </c>
      <c r="G129" s="55">
        <f t="shared" si="36"/>
        <v>3477724.0342852976</v>
      </c>
      <c r="H129" s="379">
        <f t="shared" si="37"/>
        <v>686964.97245149186</v>
      </c>
      <c r="I129" s="398">
        <f t="shared" si="38"/>
        <v>686964.97245149186</v>
      </c>
      <c r="J129" s="54">
        <f t="shared" si="26"/>
        <v>0</v>
      </c>
      <c r="K129" s="54"/>
      <c r="L129" s="129"/>
      <c r="M129" s="54">
        <f t="shared" si="34"/>
        <v>0</v>
      </c>
      <c r="N129" s="129"/>
      <c r="O129" s="54">
        <f t="shared" si="28"/>
        <v>0</v>
      </c>
      <c r="P129" s="54">
        <f t="shared" si="29"/>
        <v>0</v>
      </c>
    </row>
    <row r="130" spans="2:16" ht="12.5">
      <c r="B130" s="7" t="str">
        <f t="shared" si="30"/>
        <v/>
      </c>
      <c r="C130" s="50">
        <f>IF(D93="","-",+C129+1)</f>
        <v>2049</v>
      </c>
      <c r="D130" s="12">
        <f>IF(F129+SUM(E$99:E129)=D$92,F129,D$92-SUM(E$99:E129))</f>
        <v>3350775.6706489343</v>
      </c>
      <c r="E130" s="377">
        <f>IF(+J96&lt;F129,J96,D130)</f>
        <v>253896.72727272726</v>
      </c>
      <c r="F130" s="55">
        <f t="shared" si="35"/>
        <v>3096878.9433762073</v>
      </c>
      <c r="G130" s="55">
        <f t="shared" si="36"/>
        <v>3223827.307012571</v>
      </c>
      <c r="H130" s="379">
        <f t="shared" si="37"/>
        <v>655348.14229112305</v>
      </c>
      <c r="I130" s="398">
        <f t="shared" si="38"/>
        <v>655348.14229112305</v>
      </c>
      <c r="J130" s="54">
        <f t="shared" si="26"/>
        <v>0</v>
      </c>
      <c r="K130" s="54"/>
      <c r="L130" s="129"/>
      <c r="M130" s="54">
        <f t="shared" si="34"/>
        <v>0</v>
      </c>
      <c r="N130" s="129"/>
      <c r="O130" s="54">
        <f t="shared" si="28"/>
        <v>0</v>
      </c>
      <c r="P130" s="54">
        <f t="shared" si="29"/>
        <v>0</v>
      </c>
    </row>
    <row r="131" spans="2:16" ht="12.5">
      <c r="B131" s="7" t="str">
        <f t="shared" si="30"/>
        <v/>
      </c>
      <c r="C131" s="50">
        <f>IF(D93="","-",+C130+1)</f>
        <v>2050</v>
      </c>
      <c r="D131" s="12">
        <f>IF(F130+SUM(E$99:E130)=D$92,F130,D$92-SUM(E$99:E130))</f>
        <v>3096878.9433762073</v>
      </c>
      <c r="E131" s="377">
        <f>IF(+J96&lt;F130,J96,D131)</f>
        <v>253896.72727272726</v>
      </c>
      <c r="F131" s="55">
        <f t="shared" si="35"/>
        <v>2842982.2161034802</v>
      </c>
      <c r="G131" s="55">
        <f t="shared" si="36"/>
        <v>2969930.5797398435</v>
      </c>
      <c r="H131" s="379">
        <f t="shared" si="37"/>
        <v>623731.312130754</v>
      </c>
      <c r="I131" s="398">
        <f t="shared" si="38"/>
        <v>623731.312130754</v>
      </c>
      <c r="J131" s="54">
        <f t="shared" ref="J131:J154" si="39">+I541-H541</f>
        <v>0</v>
      </c>
      <c r="K131" s="54"/>
      <c r="L131" s="129"/>
      <c r="M131" s="54">
        <f t="shared" ref="M131:M154" si="40">IF(L541&lt;&gt;0,+H541-L541,0)</f>
        <v>0</v>
      </c>
      <c r="N131" s="129"/>
      <c r="O131" s="54">
        <f t="shared" ref="O131:O154" si="41">IF(N541&lt;&gt;0,+I541-N541,0)</f>
        <v>0</v>
      </c>
      <c r="P131" s="54">
        <f t="shared" ref="P131:P154" si="42">+O541-M541</f>
        <v>0</v>
      </c>
    </row>
    <row r="132" spans="2:16" ht="12.5">
      <c r="B132" s="7" t="str">
        <f t="shared" si="30"/>
        <v/>
      </c>
      <c r="C132" s="50">
        <f>IF(D93="","-",+C131+1)</f>
        <v>2051</v>
      </c>
      <c r="D132" s="12">
        <f>IF(F131+SUM(E$99:E131)=D$92,F131,D$92-SUM(E$99:E131))</f>
        <v>2842982.2161034802</v>
      </c>
      <c r="E132" s="377">
        <f>IF(+J96&lt;F131,J96,D132)</f>
        <v>253896.72727272726</v>
      </c>
      <c r="F132" s="55">
        <f t="shared" si="35"/>
        <v>2589085.4888307531</v>
      </c>
      <c r="G132" s="55">
        <f t="shared" si="36"/>
        <v>2716033.8524671169</v>
      </c>
      <c r="H132" s="379">
        <f t="shared" si="37"/>
        <v>592114.48197038518</v>
      </c>
      <c r="I132" s="398">
        <f t="shared" si="38"/>
        <v>592114.48197038518</v>
      </c>
      <c r="J132" s="54">
        <f t="shared" si="39"/>
        <v>0</v>
      </c>
      <c r="K132" s="54"/>
      <c r="L132" s="129"/>
      <c r="M132" s="54">
        <f t="shared" si="40"/>
        <v>0</v>
      </c>
      <c r="N132" s="129"/>
      <c r="O132" s="54">
        <f t="shared" si="41"/>
        <v>0</v>
      </c>
      <c r="P132" s="54">
        <f t="shared" si="42"/>
        <v>0</v>
      </c>
    </row>
    <row r="133" spans="2:16" ht="12.5">
      <c r="B133" s="7" t="str">
        <f t="shared" si="30"/>
        <v/>
      </c>
      <c r="C133" s="50">
        <f>IF(D93="","-",+C132+1)</f>
        <v>2052</v>
      </c>
      <c r="D133" s="12">
        <f>IF(F132+SUM(E$99:E132)=D$92,F132,D$92-SUM(E$99:E132))</f>
        <v>2589085.4888307531</v>
      </c>
      <c r="E133" s="377">
        <f>IF(+J96&lt;F132,J96,D133)</f>
        <v>253896.72727272726</v>
      </c>
      <c r="F133" s="55">
        <f t="shared" si="35"/>
        <v>2335188.7615580261</v>
      </c>
      <c r="G133" s="55">
        <f t="shared" si="36"/>
        <v>2462137.1251943894</v>
      </c>
      <c r="H133" s="379">
        <f t="shared" si="37"/>
        <v>560497.65181001613</v>
      </c>
      <c r="I133" s="398">
        <f t="shared" si="38"/>
        <v>560497.65181001613</v>
      </c>
      <c r="J133" s="54">
        <f t="shared" si="39"/>
        <v>0</v>
      </c>
      <c r="K133" s="54"/>
      <c r="L133" s="129"/>
      <c r="M133" s="54">
        <f t="shared" si="40"/>
        <v>0</v>
      </c>
      <c r="N133" s="129"/>
      <c r="O133" s="54">
        <f t="shared" si="41"/>
        <v>0</v>
      </c>
      <c r="P133" s="54">
        <f t="shared" si="42"/>
        <v>0</v>
      </c>
    </row>
    <row r="134" spans="2:16" ht="12.5">
      <c r="B134" s="7" t="str">
        <f t="shared" si="30"/>
        <v/>
      </c>
      <c r="C134" s="50">
        <f>IF(D93="","-",+C133+1)</f>
        <v>2053</v>
      </c>
      <c r="D134" s="12">
        <f>IF(F133+SUM(E$99:E133)=D$92,F133,D$92-SUM(E$99:E133))</f>
        <v>2335188.7615580261</v>
      </c>
      <c r="E134" s="377">
        <f>IF(+J96&lt;F133,J96,D134)</f>
        <v>253896.72727272726</v>
      </c>
      <c r="F134" s="55">
        <f t="shared" si="35"/>
        <v>2081292.0342852988</v>
      </c>
      <c r="G134" s="55">
        <f t="shared" si="36"/>
        <v>2208240.3979216623</v>
      </c>
      <c r="H134" s="379">
        <f t="shared" si="37"/>
        <v>528880.8216496472</v>
      </c>
      <c r="I134" s="398">
        <f t="shared" si="38"/>
        <v>528880.8216496472</v>
      </c>
      <c r="J134" s="54">
        <f t="shared" si="39"/>
        <v>0</v>
      </c>
      <c r="K134" s="54"/>
      <c r="L134" s="129"/>
      <c r="M134" s="54">
        <f t="shared" si="40"/>
        <v>0</v>
      </c>
      <c r="N134" s="129"/>
      <c r="O134" s="54">
        <f t="shared" si="41"/>
        <v>0</v>
      </c>
      <c r="P134" s="54">
        <f t="shared" si="42"/>
        <v>0</v>
      </c>
    </row>
    <row r="135" spans="2:16" ht="12.5">
      <c r="B135" s="7" t="str">
        <f t="shared" si="30"/>
        <v/>
      </c>
      <c r="C135" s="50">
        <f>IF(D93="","-",+C134+1)</f>
        <v>2054</v>
      </c>
      <c r="D135" s="12">
        <f>IF(F134+SUM(E$99:E134)=D$92,F134,D$92-SUM(E$99:E134))</f>
        <v>2081292.0342852988</v>
      </c>
      <c r="E135" s="377">
        <f>IF(+J96&lt;F134,J96,D135)</f>
        <v>253896.72727272726</v>
      </c>
      <c r="F135" s="55">
        <f t="shared" si="35"/>
        <v>1827395.3070125715</v>
      </c>
      <c r="G135" s="55">
        <f t="shared" si="36"/>
        <v>1954343.6706489353</v>
      </c>
      <c r="H135" s="379">
        <f t="shared" si="37"/>
        <v>497263.99148927833</v>
      </c>
      <c r="I135" s="398">
        <f t="shared" si="38"/>
        <v>497263.99148927833</v>
      </c>
      <c r="J135" s="54">
        <f t="shared" si="39"/>
        <v>0</v>
      </c>
      <c r="K135" s="54"/>
      <c r="L135" s="129"/>
      <c r="M135" s="54">
        <f t="shared" si="40"/>
        <v>0</v>
      </c>
      <c r="N135" s="129"/>
      <c r="O135" s="54">
        <f t="shared" si="41"/>
        <v>0</v>
      </c>
      <c r="P135" s="54">
        <f t="shared" si="42"/>
        <v>0</v>
      </c>
    </row>
    <row r="136" spans="2:16" ht="12.5">
      <c r="B136" s="7" t="str">
        <f t="shared" si="30"/>
        <v/>
      </c>
      <c r="C136" s="50">
        <f>IF(D93="","-",+C135+1)</f>
        <v>2055</v>
      </c>
      <c r="D136" s="12">
        <f>IF(F135+SUM(E$99:E135)=D$92,F135,D$92-SUM(E$99:E135))</f>
        <v>1827395.3070125715</v>
      </c>
      <c r="E136" s="377">
        <f>IF(+J96&lt;F135,J96,D136)</f>
        <v>253896.72727272726</v>
      </c>
      <c r="F136" s="55">
        <f t="shared" si="35"/>
        <v>1573498.5797398442</v>
      </c>
      <c r="G136" s="55">
        <f t="shared" si="36"/>
        <v>1700446.9433762077</v>
      </c>
      <c r="H136" s="379">
        <f t="shared" si="37"/>
        <v>465647.16132890934</v>
      </c>
      <c r="I136" s="398">
        <f t="shared" si="38"/>
        <v>465647.16132890934</v>
      </c>
      <c r="J136" s="54">
        <f t="shared" si="39"/>
        <v>0</v>
      </c>
      <c r="K136" s="54"/>
      <c r="L136" s="129"/>
      <c r="M136" s="54">
        <f t="shared" si="40"/>
        <v>0</v>
      </c>
      <c r="N136" s="129"/>
      <c r="O136" s="54">
        <f t="shared" si="41"/>
        <v>0</v>
      </c>
      <c r="P136" s="54">
        <f t="shared" si="42"/>
        <v>0</v>
      </c>
    </row>
    <row r="137" spans="2:16" ht="12.5">
      <c r="B137" s="7" t="str">
        <f t="shared" si="30"/>
        <v/>
      </c>
      <c r="C137" s="50">
        <f>IF(D93="","-",+C136+1)</f>
        <v>2056</v>
      </c>
      <c r="D137" s="12">
        <f>IF(F136+SUM(E$99:E136)=D$92,F136,D$92-SUM(E$99:E136))</f>
        <v>1573498.5797398442</v>
      </c>
      <c r="E137" s="377">
        <f>IF(+J96&lt;F136,J96,D137)</f>
        <v>253896.72727272726</v>
      </c>
      <c r="F137" s="55">
        <f t="shared" si="35"/>
        <v>1319601.8524671169</v>
      </c>
      <c r="G137" s="55">
        <f t="shared" si="36"/>
        <v>1446550.2161034807</v>
      </c>
      <c r="H137" s="379">
        <f t="shared" si="37"/>
        <v>434030.3311685404</v>
      </c>
      <c r="I137" s="398">
        <f t="shared" si="38"/>
        <v>434030.3311685404</v>
      </c>
      <c r="J137" s="54">
        <f t="shared" si="39"/>
        <v>0</v>
      </c>
      <c r="K137" s="54"/>
      <c r="L137" s="129"/>
      <c r="M137" s="54">
        <f t="shared" si="40"/>
        <v>0</v>
      </c>
      <c r="N137" s="129"/>
      <c r="O137" s="54">
        <f t="shared" si="41"/>
        <v>0</v>
      </c>
      <c r="P137" s="54">
        <f t="shared" si="42"/>
        <v>0</v>
      </c>
    </row>
    <row r="138" spans="2:16" ht="12.5">
      <c r="B138" s="7" t="str">
        <f t="shared" si="30"/>
        <v/>
      </c>
      <c r="C138" s="50">
        <f>IF(D93="","-",+C137+1)</f>
        <v>2057</v>
      </c>
      <c r="D138" s="12">
        <f>IF(F137+SUM(E$99:E137)=D$92,F137,D$92-SUM(E$99:E137))</f>
        <v>1319601.8524671169</v>
      </c>
      <c r="E138" s="377">
        <f>IF(+J96&lt;F137,J96,D138)</f>
        <v>253896.72727272726</v>
      </c>
      <c r="F138" s="55">
        <f t="shared" si="35"/>
        <v>1065705.1251943896</v>
      </c>
      <c r="G138" s="55">
        <f t="shared" si="36"/>
        <v>1192653.4888307531</v>
      </c>
      <c r="H138" s="379">
        <f t="shared" si="37"/>
        <v>402413.50100817147</v>
      </c>
      <c r="I138" s="398">
        <f t="shared" si="38"/>
        <v>402413.50100817147</v>
      </c>
      <c r="J138" s="54">
        <f t="shared" si="39"/>
        <v>0</v>
      </c>
      <c r="K138" s="54"/>
      <c r="L138" s="129"/>
      <c r="M138" s="54">
        <f t="shared" si="40"/>
        <v>0</v>
      </c>
      <c r="N138" s="129"/>
      <c r="O138" s="54">
        <f t="shared" si="41"/>
        <v>0</v>
      </c>
      <c r="P138" s="54">
        <f t="shared" si="42"/>
        <v>0</v>
      </c>
    </row>
    <row r="139" spans="2:16" ht="12.5">
      <c r="B139" s="7" t="str">
        <f t="shared" si="30"/>
        <v/>
      </c>
      <c r="C139" s="50">
        <f>IF(D93="","-",+C138+1)</f>
        <v>2058</v>
      </c>
      <c r="D139" s="12">
        <f>IF(F138+SUM(E$99:E138)=D$92,F138,D$92-SUM(E$99:E138))</f>
        <v>1065705.1251943896</v>
      </c>
      <c r="E139" s="377">
        <f>IF(+J96&lt;F138,J96,D139)</f>
        <v>253896.72727272726</v>
      </c>
      <c r="F139" s="55">
        <f t="shared" si="35"/>
        <v>811808.39792166231</v>
      </c>
      <c r="G139" s="55">
        <f t="shared" si="36"/>
        <v>938756.76155802596</v>
      </c>
      <c r="H139" s="379">
        <f t="shared" si="37"/>
        <v>370796.67084780248</v>
      </c>
      <c r="I139" s="398">
        <f t="shared" si="38"/>
        <v>370796.67084780248</v>
      </c>
      <c r="J139" s="54">
        <f t="shared" si="39"/>
        <v>0</v>
      </c>
      <c r="K139" s="54"/>
      <c r="L139" s="129"/>
      <c r="M139" s="54">
        <f t="shared" si="40"/>
        <v>0</v>
      </c>
      <c r="N139" s="129"/>
      <c r="O139" s="54">
        <f t="shared" si="41"/>
        <v>0</v>
      </c>
      <c r="P139" s="54">
        <f t="shared" si="42"/>
        <v>0</v>
      </c>
    </row>
    <row r="140" spans="2:16" ht="12.5">
      <c r="B140" s="7" t="str">
        <f t="shared" si="30"/>
        <v/>
      </c>
      <c r="C140" s="50">
        <f>IF(D93="","-",+C139+1)</f>
        <v>2059</v>
      </c>
      <c r="D140" s="12">
        <f>IF(F139+SUM(E$99:E139)=D$92,F139,D$92-SUM(E$99:E139))</f>
        <v>811808.39792166231</v>
      </c>
      <c r="E140" s="377">
        <f>IF(+J96&lt;F139,J96,D140)</f>
        <v>253896.72727272726</v>
      </c>
      <c r="F140" s="55">
        <f t="shared" si="35"/>
        <v>557911.67064893502</v>
      </c>
      <c r="G140" s="55">
        <f t="shared" si="36"/>
        <v>684860.03428529867</v>
      </c>
      <c r="H140" s="379">
        <f t="shared" si="37"/>
        <v>339179.84068743355</v>
      </c>
      <c r="I140" s="398">
        <f t="shared" si="38"/>
        <v>339179.84068743355</v>
      </c>
      <c r="J140" s="54">
        <f t="shared" si="39"/>
        <v>0</v>
      </c>
      <c r="K140" s="54"/>
      <c r="L140" s="129"/>
      <c r="M140" s="54">
        <f t="shared" si="40"/>
        <v>0</v>
      </c>
      <c r="N140" s="129"/>
      <c r="O140" s="54">
        <f t="shared" si="41"/>
        <v>0</v>
      </c>
      <c r="P140" s="54">
        <f t="shared" si="42"/>
        <v>0</v>
      </c>
    </row>
    <row r="141" spans="2:16" ht="12.5">
      <c r="B141" s="7" t="str">
        <f t="shared" si="30"/>
        <v/>
      </c>
      <c r="C141" s="50">
        <f>IF(D93="","-",+C140+1)</f>
        <v>2060</v>
      </c>
      <c r="D141" s="12">
        <f>IF(F140+SUM(E$99:E140)=D$92,F140,D$92-SUM(E$99:E140))</f>
        <v>557911.67064893502</v>
      </c>
      <c r="E141" s="377">
        <f>IF(+J96&lt;F140,J96,D141)</f>
        <v>253896.72727272726</v>
      </c>
      <c r="F141" s="55">
        <f t="shared" si="35"/>
        <v>304014.94337620772</v>
      </c>
      <c r="G141" s="55">
        <f t="shared" si="36"/>
        <v>430963.30701257137</v>
      </c>
      <c r="H141" s="379">
        <f t="shared" si="37"/>
        <v>307563.01052706456</v>
      </c>
      <c r="I141" s="398">
        <f t="shared" si="38"/>
        <v>307563.01052706456</v>
      </c>
      <c r="J141" s="54">
        <f t="shared" si="39"/>
        <v>0</v>
      </c>
      <c r="K141" s="54"/>
      <c r="L141" s="129"/>
      <c r="M141" s="54">
        <f t="shared" si="40"/>
        <v>0</v>
      </c>
      <c r="N141" s="129"/>
      <c r="O141" s="54">
        <f t="shared" si="41"/>
        <v>0</v>
      </c>
      <c r="P141" s="54">
        <f t="shared" si="42"/>
        <v>0</v>
      </c>
    </row>
    <row r="142" spans="2:16" ht="12.5">
      <c r="B142" s="7" t="str">
        <f t="shared" si="30"/>
        <v/>
      </c>
      <c r="C142" s="50">
        <f>IF(D93="","-",+C141+1)</f>
        <v>2061</v>
      </c>
      <c r="D142" s="12">
        <f>IF(F141+SUM(E$99:E141)=D$92,F141,D$92-SUM(E$99:E141))</f>
        <v>304014.94337620772</v>
      </c>
      <c r="E142" s="377">
        <f>IF(+J96&lt;F141,J96,D142)</f>
        <v>253896.72727272726</v>
      </c>
      <c r="F142" s="55">
        <f t="shared" si="35"/>
        <v>50118.216103480459</v>
      </c>
      <c r="G142" s="55">
        <f t="shared" si="36"/>
        <v>177066.57973984408</v>
      </c>
      <c r="H142" s="379">
        <f t="shared" si="37"/>
        <v>275946.18036669563</v>
      </c>
      <c r="I142" s="398">
        <f t="shared" si="38"/>
        <v>275946.18036669563</v>
      </c>
      <c r="J142" s="54">
        <f t="shared" si="39"/>
        <v>0</v>
      </c>
      <c r="K142" s="54"/>
      <c r="L142" s="129"/>
      <c r="M142" s="54">
        <f t="shared" si="40"/>
        <v>0</v>
      </c>
      <c r="N142" s="129"/>
      <c r="O142" s="54">
        <f t="shared" si="41"/>
        <v>0</v>
      </c>
      <c r="P142" s="54">
        <f t="shared" si="42"/>
        <v>0</v>
      </c>
    </row>
    <row r="143" spans="2:16" ht="12.5">
      <c r="B143" s="7" t="str">
        <f t="shared" si="30"/>
        <v/>
      </c>
      <c r="C143" s="50">
        <f>IF(D93="","-",+C142+1)</f>
        <v>2062</v>
      </c>
      <c r="D143" s="12">
        <f>IF(F142+SUM(E$99:E142)=D$92,F142,D$92-SUM(E$99:E142))</f>
        <v>50118.216103480459</v>
      </c>
      <c r="E143" s="377">
        <f>IF(+J96&lt;F142,J96,D143)</f>
        <v>50118.216103480459</v>
      </c>
      <c r="F143" s="55">
        <f t="shared" si="35"/>
        <v>0</v>
      </c>
      <c r="G143" s="55">
        <f t="shared" si="36"/>
        <v>25059.10805174023</v>
      </c>
      <c r="H143" s="379">
        <f t="shared" si="37"/>
        <v>53238.7351103724</v>
      </c>
      <c r="I143" s="398">
        <f t="shared" si="38"/>
        <v>53238.7351103724</v>
      </c>
      <c r="J143" s="54">
        <f t="shared" si="39"/>
        <v>0</v>
      </c>
      <c r="K143" s="54"/>
      <c r="L143" s="129"/>
      <c r="M143" s="54">
        <f t="shared" si="40"/>
        <v>0</v>
      </c>
      <c r="N143" s="129"/>
      <c r="O143" s="54">
        <f t="shared" si="41"/>
        <v>0</v>
      </c>
      <c r="P143" s="54">
        <f t="shared" si="42"/>
        <v>0</v>
      </c>
    </row>
    <row r="144" spans="2:16" ht="12.5">
      <c r="B144" s="7" t="str">
        <f t="shared" si="30"/>
        <v/>
      </c>
      <c r="C144" s="50">
        <f>IF(D93="","-",+C143+1)</f>
        <v>2063</v>
      </c>
      <c r="D144" s="12">
        <f>IF(F143+SUM(E$99:E143)=D$92,F143,D$92-SUM(E$99:E143))</f>
        <v>0</v>
      </c>
      <c r="E144" s="377">
        <f>IF(+J96&lt;F143,J96,D144)</f>
        <v>0</v>
      </c>
      <c r="F144" s="55">
        <f t="shared" si="35"/>
        <v>0</v>
      </c>
      <c r="G144" s="55">
        <f t="shared" si="36"/>
        <v>0</v>
      </c>
      <c r="H144" s="379">
        <f t="shared" si="37"/>
        <v>0</v>
      </c>
      <c r="I144" s="398">
        <f t="shared" si="38"/>
        <v>0</v>
      </c>
      <c r="J144" s="54">
        <f t="shared" si="39"/>
        <v>0</v>
      </c>
      <c r="K144" s="54"/>
      <c r="L144" s="129"/>
      <c r="M144" s="54">
        <f t="shared" si="40"/>
        <v>0</v>
      </c>
      <c r="N144" s="129"/>
      <c r="O144" s="54">
        <f t="shared" si="41"/>
        <v>0</v>
      </c>
      <c r="P144" s="54">
        <f t="shared" si="42"/>
        <v>0</v>
      </c>
    </row>
    <row r="145" spans="2:16" ht="12.5">
      <c r="B145" s="7" t="str">
        <f t="shared" si="30"/>
        <v/>
      </c>
      <c r="C145" s="50">
        <f>IF(D93="","-",+C144+1)</f>
        <v>2064</v>
      </c>
      <c r="D145" s="12">
        <f>IF(F144+SUM(E$99:E144)=D$92,F144,D$92-SUM(E$99:E144))</f>
        <v>0</v>
      </c>
      <c r="E145" s="377">
        <f>IF(+J96&lt;F144,J96,D145)</f>
        <v>0</v>
      </c>
      <c r="F145" s="55">
        <f t="shared" si="35"/>
        <v>0</v>
      </c>
      <c r="G145" s="55">
        <f t="shared" si="36"/>
        <v>0</v>
      </c>
      <c r="H145" s="379">
        <f t="shared" si="37"/>
        <v>0</v>
      </c>
      <c r="I145" s="398">
        <f t="shared" si="38"/>
        <v>0</v>
      </c>
      <c r="J145" s="54">
        <f t="shared" si="39"/>
        <v>0</v>
      </c>
      <c r="K145" s="54"/>
      <c r="L145" s="129"/>
      <c r="M145" s="54">
        <f t="shared" si="40"/>
        <v>0</v>
      </c>
      <c r="N145" s="129"/>
      <c r="O145" s="54">
        <f t="shared" si="41"/>
        <v>0</v>
      </c>
      <c r="P145" s="54">
        <f t="shared" si="42"/>
        <v>0</v>
      </c>
    </row>
    <row r="146" spans="2:16" ht="12.5">
      <c r="B146" s="7" t="str">
        <f t="shared" si="30"/>
        <v/>
      </c>
      <c r="C146" s="50">
        <f>IF(D93="","-",+C145+1)</f>
        <v>2065</v>
      </c>
      <c r="D146" s="12">
        <f>IF(F145+SUM(E$99:E145)=D$92,F145,D$92-SUM(E$99:E145))</f>
        <v>0</v>
      </c>
      <c r="E146" s="377">
        <f>IF(+J96&lt;F145,J96,D146)</f>
        <v>0</v>
      </c>
      <c r="F146" s="55">
        <f t="shared" si="35"/>
        <v>0</v>
      </c>
      <c r="G146" s="55">
        <f t="shared" si="36"/>
        <v>0</v>
      </c>
      <c r="H146" s="379">
        <f t="shared" si="37"/>
        <v>0</v>
      </c>
      <c r="I146" s="398">
        <f t="shared" si="38"/>
        <v>0</v>
      </c>
      <c r="J146" s="54">
        <f t="shared" si="39"/>
        <v>0</v>
      </c>
      <c r="K146" s="54"/>
      <c r="L146" s="129"/>
      <c r="M146" s="54">
        <f t="shared" si="40"/>
        <v>0</v>
      </c>
      <c r="N146" s="129"/>
      <c r="O146" s="54">
        <f t="shared" si="41"/>
        <v>0</v>
      </c>
      <c r="P146" s="54">
        <f t="shared" si="42"/>
        <v>0</v>
      </c>
    </row>
    <row r="147" spans="2:16" ht="12.5">
      <c r="B147" s="7" t="str">
        <f t="shared" si="30"/>
        <v/>
      </c>
      <c r="C147" s="50">
        <f>IF(D93="","-",+C146+1)</f>
        <v>2066</v>
      </c>
      <c r="D147" s="12">
        <f>IF(F146+SUM(E$99:E146)=D$92,F146,D$92-SUM(E$99:E146))</f>
        <v>0</v>
      </c>
      <c r="E147" s="377">
        <f>IF(+J96&lt;F146,J96,D147)</f>
        <v>0</v>
      </c>
      <c r="F147" s="55">
        <f t="shared" si="35"/>
        <v>0</v>
      </c>
      <c r="G147" s="55">
        <f t="shared" si="36"/>
        <v>0</v>
      </c>
      <c r="H147" s="379">
        <f t="shared" si="37"/>
        <v>0</v>
      </c>
      <c r="I147" s="398">
        <f t="shared" si="38"/>
        <v>0</v>
      </c>
      <c r="J147" s="54">
        <f t="shared" si="39"/>
        <v>0</v>
      </c>
      <c r="K147" s="54"/>
      <c r="L147" s="129"/>
      <c r="M147" s="54">
        <f t="shared" si="40"/>
        <v>0</v>
      </c>
      <c r="N147" s="129"/>
      <c r="O147" s="54">
        <f t="shared" si="41"/>
        <v>0</v>
      </c>
      <c r="P147" s="54">
        <f t="shared" si="42"/>
        <v>0</v>
      </c>
    </row>
    <row r="148" spans="2:16" ht="12.5">
      <c r="B148" s="7" t="str">
        <f t="shared" si="30"/>
        <v/>
      </c>
      <c r="C148" s="50">
        <f>IF(D93="","-",+C147+1)</f>
        <v>2067</v>
      </c>
      <c r="D148" s="12">
        <f>IF(F147+SUM(E$99:E147)=D$92,F147,D$92-SUM(E$99:E147))</f>
        <v>0</v>
      </c>
      <c r="E148" s="377">
        <f>IF(+J96&lt;F147,J96,D148)</f>
        <v>0</v>
      </c>
      <c r="F148" s="55">
        <f t="shared" si="35"/>
        <v>0</v>
      </c>
      <c r="G148" s="55">
        <f t="shared" si="36"/>
        <v>0</v>
      </c>
      <c r="H148" s="379">
        <f t="shared" si="37"/>
        <v>0</v>
      </c>
      <c r="I148" s="398">
        <f t="shared" si="38"/>
        <v>0</v>
      </c>
      <c r="J148" s="54">
        <f t="shared" si="39"/>
        <v>0</v>
      </c>
      <c r="K148" s="54"/>
      <c r="L148" s="129"/>
      <c r="M148" s="54">
        <f t="shared" si="40"/>
        <v>0</v>
      </c>
      <c r="N148" s="129"/>
      <c r="O148" s="54">
        <f t="shared" si="41"/>
        <v>0</v>
      </c>
      <c r="P148" s="54">
        <f t="shared" si="42"/>
        <v>0</v>
      </c>
    </row>
    <row r="149" spans="2:16" ht="12.5">
      <c r="B149" s="7" t="str">
        <f t="shared" si="30"/>
        <v/>
      </c>
      <c r="C149" s="50">
        <f>IF(D93="","-",+C148+1)</f>
        <v>2068</v>
      </c>
      <c r="D149" s="12">
        <f>IF(F148+SUM(E$99:E148)=D$92,F148,D$92-SUM(E$99:E148))</f>
        <v>0</v>
      </c>
      <c r="E149" s="377">
        <f>IF(+J96&lt;F148,J96,D149)</f>
        <v>0</v>
      </c>
      <c r="F149" s="55">
        <f t="shared" si="35"/>
        <v>0</v>
      </c>
      <c r="G149" s="55">
        <f t="shared" si="36"/>
        <v>0</v>
      </c>
      <c r="H149" s="379">
        <f t="shared" si="37"/>
        <v>0</v>
      </c>
      <c r="I149" s="398">
        <f t="shared" si="38"/>
        <v>0</v>
      </c>
      <c r="J149" s="54">
        <f t="shared" si="39"/>
        <v>0</v>
      </c>
      <c r="K149" s="54"/>
      <c r="L149" s="129"/>
      <c r="M149" s="54">
        <f t="shared" si="40"/>
        <v>0</v>
      </c>
      <c r="N149" s="129"/>
      <c r="O149" s="54">
        <f t="shared" si="41"/>
        <v>0</v>
      </c>
      <c r="P149" s="54">
        <f t="shared" si="42"/>
        <v>0</v>
      </c>
    </row>
    <row r="150" spans="2:16" ht="12.5">
      <c r="B150" s="7" t="str">
        <f t="shared" si="30"/>
        <v/>
      </c>
      <c r="C150" s="50">
        <f>IF(D93="","-",+C149+1)</f>
        <v>2069</v>
      </c>
      <c r="D150" s="12">
        <f>IF(F149+SUM(E$99:E149)=D$92,F149,D$92-SUM(E$99:E149))</f>
        <v>0</v>
      </c>
      <c r="E150" s="377">
        <f>IF(+J96&lt;F149,J96,D150)</f>
        <v>0</v>
      </c>
      <c r="F150" s="55">
        <f t="shared" si="35"/>
        <v>0</v>
      </c>
      <c r="G150" s="55">
        <f t="shared" si="36"/>
        <v>0</v>
      </c>
      <c r="H150" s="379">
        <f t="shared" si="37"/>
        <v>0</v>
      </c>
      <c r="I150" s="398">
        <f t="shared" si="38"/>
        <v>0</v>
      </c>
      <c r="J150" s="54">
        <f t="shared" si="39"/>
        <v>0</v>
      </c>
      <c r="K150" s="54"/>
      <c r="L150" s="129"/>
      <c r="M150" s="54">
        <f t="shared" si="40"/>
        <v>0</v>
      </c>
      <c r="N150" s="129"/>
      <c r="O150" s="54">
        <f t="shared" si="41"/>
        <v>0</v>
      </c>
      <c r="P150" s="54">
        <f t="shared" si="42"/>
        <v>0</v>
      </c>
    </row>
    <row r="151" spans="2:16" ht="12.5">
      <c r="B151" s="7" t="str">
        <f t="shared" si="30"/>
        <v/>
      </c>
      <c r="C151" s="50">
        <f>IF(D93="","-",+C150+1)</f>
        <v>2070</v>
      </c>
      <c r="D151" s="12">
        <f>IF(F150+SUM(E$99:E150)=D$92,F150,D$92-SUM(E$99:E150))</f>
        <v>0</v>
      </c>
      <c r="E151" s="377">
        <f>IF(+J96&lt;F150,J96,D151)</f>
        <v>0</v>
      </c>
      <c r="F151" s="55">
        <f t="shared" si="35"/>
        <v>0</v>
      </c>
      <c r="G151" s="55">
        <f t="shared" si="36"/>
        <v>0</v>
      </c>
      <c r="H151" s="379">
        <f t="shared" si="37"/>
        <v>0</v>
      </c>
      <c r="I151" s="398">
        <f t="shared" si="38"/>
        <v>0</v>
      </c>
      <c r="J151" s="54">
        <f t="shared" si="39"/>
        <v>0</v>
      </c>
      <c r="K151" s="54"/>
      <c r="L151" s="129"/>
      <c r="M151" s="54">
        <f t="shared" si="40"/>
        <v>0</v>
      </c>
      <c r="N151" s="129"/>
      <c r="O151" s="54">
        <f t="shared" si="41"/>
        <v>0</v>
      </c>
      <c r="P151" s="54">
        <f t="shared" si="42"/>
        <v>0</v>
      </c>
    </row>
    <row r="152" spans="2:16" ht="12.5">
      <c r="B152" s="7" t="str">
        <f t="shared" si="30"/>
        <v/>
      </c>
      <c r="C152" s="50">
        <f>IF(D93="","-",+C151+1)</f>
        <v>2071</v>
      </c>
      <c r="D152" s="12">
        <f>IF(F151+SUM(E$99:E151)=D$92,F151,D$92-SUM(E$99:E151))</f>
        <v>0</v>
      </c>
      <c r="E152" s="377">
        <f>IF(+J96&lt;F151,J96,D152)</f>
        <v>0</v>
      </c>
      <c r="F152" s="55">
        <f t="shared" si="35"/>
        <v>0</v>
      </c>
      <c r="G152" s="55">
        <f t="shared" si="36"/>
        <v>0</v>
      </c>
      <c r="H152" s="379">
        <f t="shared" si="37"/>
        <v>0</v>
      </c>
      <c r="I152" s="398">
        <f t="shared" si="38"/>
        <v>0</v>
      </c>
      <c r="J152" s="54">
        <f t="shared" si="39"/>
        <v>0</v>
      </c>
      <c r="K152" s="54"/>
      <c r="L152" s="129"/>
      <c r="M152" s="54">
        <f t="shared" si="40"/>
        <v>0</v>
      </c>
      <c r="N152" s="129"/>
      <c r="O152" s="54">
        <f t="shared" si="41"/>
        <v>0</v>
      </c>
      <c r="P152" s="54">
        <f t="shared" si="42"/>
        <v>0</v>
      </c>
    </row>
    <row r="153" spans="2:16" ht="12.5">
      <c r="B153" s="7" t="str">
        <f t="shared" si="30"/>
        <v/>
      </c>
      <c r="C153" s="50">
        <f>IF(D93="","-",+C152+1)</f>
        <v>2072</v>
      </c>
      <c r="D153" s="12">
        <f>IF(F152+SUM(E$99:E152)=D$92,F152,D$92-SUM(E$99:E152))</f>
        <v>0</v>
      </c>
      <c r="E153" s="377">
        <f>IF(+J96&lt;F152,J96,D153)</f>
        <v>0</v>
      </c>
      <c r="F153" s="55">
        <f t="shared" si="35"/>
        <v>0</v>
      </c>
      <c r="G153" s="55">
        <f t="shared" si="36"/>
        <v>0</v>
      </c>
      <c r="H153" s="379">
        <f t="shared" si="37"/>
        <v>0</v>
      </c>
      <c r="I153" s="398">
        <f t="shared" si="38"/>
        <v>0</v>
      </c>
      <c r="J153" s="54">
        <f t="shared" si="39"/>
        <v>0</v>
      </c>
      <c r="K153" s="54"/>
      <c r="L153" s="129"/>
      <c r="M153" s="54">
        <f t="shared" si="40"/>
        <v>0</v>
      </c>
      <c r="N153" s="129"/>
      <c r="O153" s="54">
        <f t="shared" si="41"/>
        <v>0</v>
      </c>
      <c r="P153" s="54">
        <f t="shared" si="42"/>
        <v>0</v>
      </c>
    </row>
    <row r="154" spans="2:16" ht="13" thickBot="1">
      <c r="B154" s="7" t="str">
        <f t="shared" si="30"/>
        <v/>
      </c>
      <c r="C154" s="59">
        <f>IF(D93="","-",+C153+1)</f>
        <v>2073</v>
      </c>
      <c r="D154" s="84">
        <f>IF(F153+SUM(E$99:E153)=D$92,F153,D$92-SUM(E$99:E153))</f>
        <v>0</v>
      </c>
      <c r="E154" s="380">
        <f>IF(+J96&lt;F153,J96,D154)</f>
        <v>0</v>
      </c>
      <c r="F154" s="60">
        <f t="shared" si="35"/>
        <v>0</v>
      </c>
      <c r="G154" s="60">
        <f t="shared" si="36"/>
        <v>0</v>
      </c>
      <c r="H154" s="381">
        <f t="shared" si="37"/>
        <v>0</v>
      </c>
      <c r="I154" s="399">
        <f t="shared" si="38"/>
        <v>0</v>
      </c>
      <c r="J154" s="64">
        <f t="shared" si="39"/>
        <v>0</v>
      </c>
      <c r="K154" s="54"/>
      <c r="L154" s="130"/>
      <c r="M154" s="64">
        <f t="shared" si="40"/>
        <v>0</v>
      </c>
      <c r="N154" s="130"/>
      <c r="O154" s="64">
        <f t="shared" si="41"/>
        <v>0</v>
      </c>
      <c r="P154" s="64">
        <f t="shared" si="42"/>
        <v>0</v>
      </c>
    </row>
    <row r="155" spans="2:16" ht="12.5">
      <c r="C155" s="12" t="s">
        <v>78</v>
      </c>
      <c r="D155" s="292"/>
      <c r="E155" s="292">
        <f>SUM(E99:E154)</f>
        <v>11171455.999999994</v>
      </c>
      <c r="F155" s="292"/>
      <c r="G155" s="292"/>
      <c r="H155" s="292">
        <f>SUM(H99:H154)</f>
        <v>40712138.792988457</v>
      </c>
      <c r="I155" s="292">
        <f>SUM(I99:I154)</f>
        <v>40712138.792988457</v>
      </c>
      <c r="J155" s="292">
        <f>SUM(J99:J154)</f>
        <v>0</v>
      </c>
      <c r="K155" s="292"/>
      <c r="L155" s="292"/>
      <c r="M155" s="292"/>
      <c r="N155" s="292"/>
      <c r="O155" s="292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</row>
    <row r="157" spans="2:16" ht="12.5">
      <c r="C157" s="85"/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</row>
    <row r="159" spans="2:16" ht="13">
      <c r="C159" s="25" t="s">
        <v>79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21" priority="1" stopIfTrue="1" operator="equal">
      <formula>$I$10</formula>
    </cfRule>
  </conditionalFormatting>
  <conditionalFormatting sqref="C99:C154">
    <cfRule type="cellIs" dxfId="20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P162"/>
  <sheetViews>
    <sheetView zoomScale="80" zoomScaleNormal="80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69 of 77</v>
      </c>
    </row>
    <row r="2" spans="1:16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/>
      <c r="P3" s="97">
        <v>1</v>
      </c>
    </row>
    <row r="4" spans="1:16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6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1172918.661878862</v>
      </c>
      <c r="P5" s="1"/>
    </row>
    <row r="6" spans="1:16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1172918.661878862</v>
      </c>
      <c r="O6" s="1"/>
      <c r="P6" s="1"/>
    </row>
    <row r="7" spans="1:16" ht="13.5" thickBot="1">
      <c r="C7" s="25" t="s">
        <v>48</v>
      </c>
      <c r="D7" s="90" t="s">
        <v>423</v>
      </c>
      <c r="E7" s="1"/>
      <c r="F7" s="1"/>
      <c r="G7" s="1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411</v>
      </c>
      <c r="E9" s="435" t="s">
        <v>422</v>
      </c>
      <c r="F9" s="31"/>
      <c r="G9" s="461" t="s">
        <v>583</v>
      </c>
      <c r="H9" s="31"/>
      <c r="I9" s="32"/>
      <c r="J9" s="33"/>
      <c r="P9" s="1"/>
    </row>
    <row r="10" spans="1:16" ht="13">
      <c r="C10" s="34" t="s">
        <v>51</v>
      </c>
      <c r="D10" s="362">
        <v>9930039.3200000003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6" ht="12.5">
      <c r="C11" s="34" t="s">
        <v>54</v>
      </c>
      <c r="D11" s="37">
        <v>2017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2">
        <v>4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242196.08097560977</v>
      </c>
      <c r="J14" s="292"/>
      <c r="K14" s="292"/>
      <c r="L14" s="292"/>
      <c r="M14" s="292"/>
      <c r="N14" s="292"/>
      <c r="O14" s="1"/>
      <c r="P14" s="1"/>
    </row>
    <row r="15" spans="1:16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42" t="s">
        <v>68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2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2017</v>
      </c>
      <c r="D17" s="430">
        <v>0</v>
      </c>
      <c r="E17" s="429">
        <v>167414.63414634147</v>
      </c>
      <c r="F17" s="430">
        <v>8984585.3658536579</v>
      </c>
      <c r="G17" s="429">
        <v>738358.52480493963</v>
      </c>
      <c r="H17" s="437">
        <v>738358.52480493963</v>
      </c>
      <c r="I17" s="52">
        <f t="shared" ref="I17:I72" si="0">H17-G17</f>
        <v>0</v>
      </c>
      <c r="J17" s="52"/>
      <c r="K17" s="112">
        <f t="shared" ref="K17:K22" si="1">+G17</f>
        <v>738358.52480493963</v>
      </c>
      <c r="L17" s="53">
        <f t="shared" ref="L17:L72" si="2">IF(K17&lt;&gt;0,+G17-K17,0)</f>
        <v>0</v>
      </c>
      <c r="M17" s="112">
        <f t="shared" ref="M17:M22" si="3">+H17</f>
        <v>738358.52480493963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2018</v>
      </c>
      <c r="D18" s="430">
        <v>8984585.3658536579</v>
      </c>
      <c r="E18" s="429">
        <v>223219.51219512196</v>
      </c>
      <c r="F18" s="430">
        <v>8761365.8536585364</v>
      </c>
      <c r="G18" s="429">
        <v>1350922.3521294959</v>
      </c>
      <c r="H18" s="437">
        <v>1350922.3521294959</v>
      </c>
      <c r="I18" s="52">
        <f t="shared" si="0"/>
        <v>0</v>
      </c>
      <c r="J18" s="52"/>
      <c r="K18" s="113">
        <f t="shared" si="1"/>
        <v>1350922.3521294959</v>
      </c>
      <c r="L18" s="54">
        <f t="shared" si="2"/>
        <v>0</v>
      </c>
      <c r="M18" s="113">
        <f t="shared" si="3"/>
        <v>1350922.3521294959</v>
      </c>
      <c r="N18" s="54">
        <f t="shared" si="4"/>
        <v>0</v>
      </c>
      <c r="O18" s="54">
        <f t="shared" si="5"/>
        <v>0</v>
      </c>
      <c r="P18" s="1"/>
    </row>
    <row r="19" spans="2:16" ht="12.5">
      <c r="B19" s="7" t="str">
        <f>IF(D19=F18,"","IU")</f>
        <v>IU</v>
      </c>
      <c r="C19" s="50">
        <f>IF(D11="","-",+C18+1)</f>
        <v>2019</v>
      </c>
      <c r="D19" s="430">
        <v>9539404.8536585364</v>
      </c>
      <c r="E19" s="429">
        <v>242196.07317073172</v>
      </c>
      <c r="F19" s="430">
        <v>9297208.7804878056</v>
      </c>
      <c r="G19" s="429">
        <v>1206022.789326702</v>
      </c>
      <c r="H19" s="437">
        <v>1206022.789326702</v>
      </c>
      <c r="I19" s="52">
        <f t="shared" si="0"/>
        <v>0</v>
      </c>
      <c r="J19" s="52"/>
      <c r="K19" s="113">
        <f t="shared" si="1"/>
        <v>1206022.789326702</v>
      </c>
      <c r="L19" s="54">
        <f t="shared" ref="L19" si="6">IF(K19&lt;&gt;0,+G19-K19,0)</f>
        <v>0</v>
      </c>
      <c r="M19" s="113">
        <f t="shared" si="3"/>
        <v>1206022.789326702</v>
      </c>
      <c r="N19" s="54">
        <f t="shared" si="4"/>
        <v>0</v>
      </c>
      <c r="O19" s="54">
        <f t="shared" si="5"/>
        <v>0</v>
      </c>
      <c r="P19" s="1"/>
    </row>
    <row r="20" spans="2:16" ht="12.5">
      <c r="B20" s="7" t="str">
        <f t="shared" ref="B20:B72" si="7">IF(D20=F19,"","IU")</f>
        <v>IU</v>
      </c>
      <c r="C20" s="50">
        <f>IF(D11="","-",+C19+1)</f>
        <v>2020</v>
      </c>
      <c r="D20" s="430">
        <v>9539404.8536585364</v>
      </c>
      <c r="E20" s="429">
        <v>242196.07317073172</v>
      </c>
      <c r="F20" s="430">
        <v>9297208.7804878056</v>
      </c>
      <c r="G20" s="429">
        <v>1206022.789326702</v>
      </c>
      <c r="H20" s="437">
        <v>1206022.789326702</v>
      </c>
      <c r="I20" s="52">
        <f t="shared" si="0"/>
        <v>0</v>
      </c>
      <c r="J20" s="52"/>
      <c r="K20" s="113">
        <f t="shared" si="1"/>
        <v>1206022.789326702</v>
      </c>
      <c r="L20" s="54">
        <f t="shared" ref="L20" si="8">IF(K20&lt;&gt;0,+G20-K20,0)</f>
        <v>0</v>
      </c>
      <c r="M20" s="113">
        <f t="shared" si="3"/>
        <v>1206022.789326702</v>
      </c>
      <c r="N20" s="54">
        <f t="shared" si="4"/>
        <v>0</v>
      </c>
      <c r="O20" s="54">
        <f t="shared" si="5"/>
        <v>0</v>
      </c>
      <c r="P20" s="1"/>
    </row>
    <row r="21" spans="2:16" ht="12.5">
      <c r="B21" s="7" t="str">
        <f t="shared" si="7"/>
        <v>IU</v>
      </c>
      <c r="C21" s="50">
        <f>IF(D11="","-",+C20+1)</f>
        <v>2021</v>
      </c>
      <c r="D21" s="430">
        <v>9084371.5711854789</v>
      </c>
      <c r="E21" s="429">
        <v>236429.5</v>
      </c>
      <c r="F21" s="430">
        <v>8847942.0711854789</v>
      </c>
      <c r="G21" s="429">
        <v>1186882.8746105693</v>
      </c>
      <c r="H21" s="437">
        <v>1186882.8746105693</v>
      </c>
      <c r="I21" s="52">
        <f t="shared" si="0"/>
        <v>0</v>
      </c>
      <c r="J21" s="52"/>
      <c r="K21" s="113">
        <f t="shared" si="1"/>
        <v>1186882.8746105693</v>
      </c>
      <c r="L21" s="54">
        <f t="shared" ref="L21" si="9">IF(K21&lt;&gt;0,+G21-K21,0)</f>
        <v>0</v>
      </c>
      <c r="M21" s="113">
        <f t="shared" si="3"/>
        <v>1186882.8746105693</v>
      </c>
      <c r="N21" s="54">
        <f t="shared" si="4"/>
        <v>0</v>
      </c>
      <c r="O21" s="54">
        <f t="shared" si="5"/>
        <v>0</v>
      </c>
      <c r="P21" s="1"/>
    </row>
    <row r="22" spans="2:16" ht="12.5">
      <c r="B22" s="7" t="str">
        <f t="shared" si="7"/>
        <v>IU</v>
      </c>
      <c r="C22" s="50">
        <f>IF(D11="","-",+C21+1)</f>
        <v>2022</v>
      </c>
      <c r="D22" s="430">
        <v>8818583.2073170729</v>
      </c>
      <c r="E22" s="429">
        <v>236429.5</v>
      </c>
      <c r="F22" s="430">
        <v>8582153.7073170729</v>
      </c>
      <c r="G22" s="429">
        <v>1214734.5737329707</v>
      </c>
      <c r="H22" s="437">
        <v>1214734.5737329707</v>
      </c>
      <c r="I22" s="52">
        <f t="shared" si="0"/>
        <v>0</v>
      </c>
      <c r="J22" s="52"/>
      <c r="K22" s="113">
        <f t="shared" si="1"/>
        <v>1214734.5737329707</v>
      </c>
      <c r="L22" s="54">
        <f t="shared" ref="L22" si="10">IF(K22&lt;&gt;0,+G22-K22,0)</f>
        <v>0</v>
      </c>
      <c r="M22" s="113">
        <f t="shared" si="3"/>
        <v>1214734.5737329707</v>
      </c>
      <c r="N22" s="54">
        <f t="shared" si="4"/>
        <v>0</v>
      </c>
      <c r="O22" s="54">
        <f t="shared" si="5"/>
        <v>0</v>
      </c>
      <c r="P22" s="1"/>
    </row>
    <row r="23" spans="2:16" ht="12.5">
      <c r="B23" s="7" t="str">
        <f t="shared" si="7"/>
        <v>IU</v>
      </c>
      <c r="C23" s="50">
        <f>IF(D11="","-",+C22+1)</f>
        <v>2023</v>
      </c>
      <c r="D23" s="430">
        <v>8582154.0273170732</v>
      </c>
      <c r="E23" s="429">
        <v>236429.50761904762</v>
      </c>
      <c r="F23" s="430">
        <v>8345724.5196980257</v>
      </c>
      <c r="G23" s="429">
        <v>1305651.7696958741</v>
      </c>
      <c r="H23" s="437">
        <v>1305651.7696958741</v>
      </c>
      <c r="I23" s="52">
        <f t="shared" si="0"/>
        <v>0</v>
      </c>
      <c r="J23" s="52"/>
      <c r="K23" s="113">
        <f t="shared" ref="K23" si="11">+G23</f>
        <v>1305651.7696958741</v>
      </c>
      <c r="L23" s="54">
        <f t="shared" ref="L23" si="12">IF(K23&lt;&gt;0,+G23-K23,0)</f>
        <v>0</v>
      </c>
      <c r="M23" s="113">
        <f t="shared" ref="M23" si="13">+H23</f>
        <v>1305651.7696958741</v>
      </c>
      <c r="N23" s="54">
        <f t="shared" ref="N23" si="14">IF(M23&lt;&gt;0,+H23-M23,0)</f>
        <v>0</v>
      </c>
      <c r="O23" s="54">
        <f t="shared" ref="O23" si="15">+N23-L23</f>
        <v>0</v>
      </c>
      <c r="P23" s="1"/>
    </row>
    <row r="24" spans="2:16" ht="12.5">
      <c r="B24" s="7" t="str">
        <f t="shared" si="7"/>
        <v/>
      </c>
      <c r="C24" s="460">
        <f>IF(D11="","-",+C23+1)</f>
        <v>2024</v>
      </c>
      <c r="D24" s="430">
        <v>8345724.5196980257</v>
      </c>
      <c r="E24" s="429">
        <v>225682.71181818182</v>
      </c>
      <c r="F24" s="430">
        <v>8120041.8078798437</v>
      </c>
      <c r="G24" s="429">
        <v>1209735.6216286737</v>
      </c>
      <c r="H24" s="437">
        <v>1209735.6216286737</v>
      </c>
      <c r="I24" s="52">
        <f t="shared" si="0"/>
        <v>0</v>
      </c>
      <c r="J24" s="52"/>
      <c r="K24" s="113">
        <f t="shared" ref="K24" si="16">+G24</f>
        <v>1209735.6216286737</v>
      </c>
      <c r="L24" s="54">
        <f t="shared" ref="L24" si="17">IF(K24&lt;&gt;0,+G24-K24,0)</f>
        <v>0</v>
      </c>
      <c r="M24" s="113">
        <f t="shared" ref="M24" si="18">+H24</f>
        <v>1209735.6216286737</v>
      </c>
      <c r="N24" s="54">
        <f t="shared" ref="N24" si="19">IF(M24&lt;&gt;0,+H24-M24,0)</f>
        <v>0</v>
      </c>
      <c r="O24" s="54">
        <f t="shared" ref="O24" si="20">+N24-L24</f>
        <v>0</v>
      </c>
      <c r="P24" s="1"/>
    </row>
    <row r="25" spans="2:16" ht="13">
      <c r="B25" s="7" t="str">
        <f t="shared" si="7"/>
        <v/>
      </c>
      <c r="C25" s="459">
        <f>IF(D11="","-",+C24+1)</f>
        <v>2025</v>
      </c>
      <c r="D25" s="430">
        <v>8120041.8078798437</v>
      </c>
      <c r="E25" s="429">
        <v>230931.1469767442</v>
      </c>
      <c r="F25" s="430">
        <v>7889110.6609030999</v>
      </c>
      <c r="G25" s="429">
        <v>1189288.4963922359</v>
      </c>
      <c r="H25" s="437">
        <v>1189288.4963922359</v>
      </c>
      <c r="I25" s="52">
        <f t="shared" si="0"/>
        <v>0</v>
      </c>
      <c r="J25" s="52"/>
      <c r="K25" s="113">
        <f t="shared" ref="K25" si="21">+G25</f>
        <v>1189288.4963922359</v>
      </c>
      <c r="L25" s="54">
        <f t="shared" ref="L25" si="22">IF(K25&lt;&gt;0,+G25-K25,0)</f>
        <v>0</v>
      </c>
      <c r="M25" s="113">
        <f t="shared" ref="M25" si="23">+H25</f>
        <v>1189288.4963922359</v>
      </c>
      <c r="N25" s="54">
        <f t="shared" ref="N25" si="24">IF(M25&lt;&gt;0,+H25-M25,0)</f>
        <v>0</v>
      </c>
      <c r="O25" s="54">
        <f t="shared" ref="O25" si="25">+N25-L25</f>
        <v>0</v>
      </c>
      <c r="P25" s="1"/>
    </row>
    <row r="26" spans="2:16" ht="12.5">
      <c r="B26" s="7" t="str">
        <f t="shared" si="7"/>
        <v/>
      </c>
      <c r="C26" s="50">
        <f>IF(D11="","-",+C25+1)</f>
        <v>2026</v>
      </c>
      <c r="D26" s="55">
        <f>IF(F25+SUM(E$17:E25)=D$10,F25,D$10-SUM(E$17:E25))</f>
        <v>7889110.6609030999</v>
      </c>
      <c r="E26" s="377">
        <f>IF(+I14&lt;F25,I14,D26)</f>
        <v>242196.08097560977</v>
      </c>
      <c r="F26" s="55">
        <f t="shared" ref="F26:F72" si="26">+D26-E26</f>
        <v>7646914.5799274901</v>
      </c>
      <c r="G26" s="378">
        <f t="shared" ref="G26:G72" si="27">+I$12*((D26+F26)/2)+E26</f>
        <v>1172918.661878862</v>
      </c>
      <c r="H26" s="363">
        <f t="shared" ref="H26:H72" si="28">+I$13*((D26+F26)/2)+E26</f>
        <v>1172918.661878862</v>
      </c>
      <c r="I26" s="52">
        <f t="shared" si="0"/>
        <v>0</v>
      </c>
      <c r="J26" s="52"/>
      <c r="K26" s="129"/>
      <c r="L26" s="54">
        <f t="shared" si="2"/>
        <v>0</v>
      </c>
      <c r="M26" s="129"/>
      <c r="N26" s="54">
        <f t="shared" si="4"/>
        <v>0</v>
      </c>
      <c r="O26" s="54">
        <f t="shared" si="5"/>
        <v>0</v>
      </c>
      <c r="P26" s="1"/>
    </row>
    <row r="27" spans="2:16" ht="12.5">
      <c r="B27" s="7" t="str">
        <f t="shared" si="7"/>
        <v/>
      </c>
      <c r="C27" s="50">
        <f>IF(D11="","-",+C26+1)</f>
        <v>2027</v>
      </c>
      <c r="D27" s="55">
        <f>IF(F26+SUM(E$17:E26)=D$10,F26,D$10-SUM(E$17:E26))</f>
        <v>7646914.5799274901</v>
      </c>
      <c r="E27" s="377">
        <f>IF(+I14&lt;F26,I14,D27)</f>
        <v>242196.08097560977</v>
      </c>
      <c r="F27" s="55">
        <f t="shared" si="26"/>
        <v>7404718.4989518803</v>
      </c>
      <c r="G27" s="378">
        <f t="shared" si="27"/>
        <v>1143899.9961550387</v>
      </c>
      <c r="H27" s="363">
        <f t="shared" si="28"/>
        <v>1143899.9961550387</v>
      </c>
      <c r="I27" s="52">
        <f t="shared" si="0"/>
        <v>0</v>
      </c>
      <c r="J27" s="52"/>
      <c r="K27" s="129"/>
      <c r="L27" s="54">
        <f t="shared" si="2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7"/>
        <v/>
      </c>
      <c r="C28" s="50">
        <f>IF(D11="","-",+C27+1)</f>
        <v>2028</v>
      </c>
      <c r="D28" s="55">
        <f>IF(F27+SUM(E$17:E27)=D$10,F27,D$10-SUM(E$17:E27))</f>
        <v>7404718.4989518803</v>
      </c>
      <c r="E28" s="377">
        <f>IF(+I14&lt;F27,I14,D28)</f>
        <v>242196.08097560977</v>
      </c>
      <c r="F28" s="55">
        <f t="shared" si="26"/>
        <v>7162522.4179762704</v>
      </c>
      <c r="G28" s="378">
        <f t="shared" si="27"/>
        <v>1114881.3304312152</v>
      </c>
      <c r="H28" s="363">
        <f t="shared" si="28"/>
        <v>1114881.3304312152</v>
      </c>
      <c r="I28" s="52">
        <f t="shared" si="0"/>
        <v>0</v>
      </c>
      <c r="J28" s="52"/>
      <c r="K28" s="129"/>
      <c r="L28" s="54">
        <f t="shared" si="2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7"/>
        <v/>
      </c>
      <c r="C29" s="50">
        <f>IF(D11="","-",+C28+1)</f>
        <v>2029</v>
      </c>
      <c r="D29" s="55">
        <f>IF(F28+SUM(E$17:E28)=D$10,F28,D$10-SUM(E$17:E28))</f>
        <v>7162522.4179762704</v>
      </c>
      <c r="E29" s="377">
        <f>IF(+I14&lt;F28,I14,D29)</f>
        <v>242196.08097560977</v>
      </c>
      <c r="F29" s="55">
        <f t="shared" si="26"/>
        <v>6920326.3370006606</v>
      </c>
      <c r="G29" s="378">
        <f t="shared" si="27"/>
        <v>1085862.664707392</v>
      </c>
      <c r="H29" s="363">
        <f t="shared" si="28"/>
        <v>1085862.664707392</v>
      </c>
      <c r="I29" s="52">
        <f t="shared" si="0"/>
        <v>0</v>
      </c>
      <c r="J29" s="52"/>
      <c r="K29" s="129"/>
      <c r="L29" s="54">
        <f t="shared" si="2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7"/>
        <v/>
      </c>
      <c r="C30" s="50">
        <f>IF(D11="","-",+C29+1)</f>
        <v>2030</v>
      </c>
      <c r="D30" s="55">
        <f>IF(F29+SUM(E$17:E29)=D$10,F29,D$10-SUM(E$17:E29))</f>
        <v>6920326.3370006606</v>
      </c>
      <c r="E30" s="377">
        <f>IF(+I14&lt;F29,I14,D30)</f>
        <v>242196.08097560977</v>
      </c>
      <c r="F30" s="55">
        <f t="shared" si="26"/>
        <v>6678130.2560250508</v>
      </c>
      <c r="G30" s="378">
        <f t="shared" si="27"/>
        <v>1056843.9989835685</v>
      </c>
      <c r="H30" s="363">
        <f t="shared" si="28"/>
        <v>1056843.9989835685</v>
      </c>
      <c r="I30" s="52">
        <f t="shared" si="0"/>
        <v>0</v>
      </c>
      <c r="J30" s="52"/>
      <c r="K30" s="129"/>
      <c r="L30" s="54">
        <f t="shared" si="2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7"/>
        <v/>
      </c>
      <c r="C31" s="50">
        <f>IF(D11="","-",+C30+1)</f>
        <v>2031</v>
      </c>
      <c r="D31" s="55">
        <f>IF(F30+SUM(E$17:E30)=D$10,F30,D$10-SUM(E$17:E30))</f>
        <v>6678130.2560250508</v>
      </c>
      <c r="E31" s="377">
        <f>IF(+I14&lt;F30,I14,D31)</f>
        <v>242196.08097560977</v>
      </c>
      <c r="F31" s="55">
        <f t="shared" si="26"/>
        <v>6435934.1750494409</v>
      </c>
      <c r="G31" s="378">
        <f t="shared" si="27"/>
        <v>1027825.3332597453</v>
      </c>
      <c r="H31" s="363">
        <f t="shared" si="28"/>
        <v>1027825.3332597453</v>
      </c>
      <c r="I31" s="52">
        <f t="shared" si="0"/>
        <v>0</v>
      </c>
      <c r="J31" s="52"/>
      <c r="K31" s="129"/>
      <c r="L31" s="54">
        <f t="shared" si="2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7"/>
        <v/>
      </c>
      <c r="C32" s="50">
        <f>IF(D11="","-",+C31+1)</f>
        <v>2032</v>
      </c>
      <c r="D32" s="55">
        <f>IF(F31+SUM(E$17:E31)=D$10,F31,D$10-SUM(E$17:E31))</f>
        <v>6435934.1750494409</v>
      </c>
      <c r="E32" s="377">
        <f>IF(+I14&lt;F31,I14,D32)</f>
        <v>242196.08097560977</v>
      </c>
      <c r="F32" s="55">
        <f t="shared" si="26"/>
        <v>6193738.0940738311</v>
      </c>
      <c r="G32" s="378">
        <f t="shared" si="27"/>
        <v>998806.66753592179</v>
      </c>
      <c r="H32" s="363">
        <f t="shared" si="28"/>
        <v>998806.66753592179</v>
      </c>
      <c r="I32" s="52">
        <f t="shared" si="0"/>
        <v>0</v>
      </c>
      <c r="J32" s="52"/>
      <c r="K32" s="129"/>
      <c r="L32" s="54">
        <f t="shared" si="2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7"/>
        <v/>
      </c>
      <c r="C33" s="50">
        <f>IF(D11="","-",+C32+1)</f>
        <v>2033</v>
      </c>
      <c r="D33" s="55">
        <f>IF(F32+SUM(E$17:E32)=D$10,F32,D$10-SUM(E$17:E32))</f>
        <v>6193738.0940738311</v>
      </c>
      <c r="E33" s="377">
        <f>IF(+I14&lt;F32,I14,D33)</f>
        <v>242196.08097560977</v>
      </c>
      <c r="F33" s="55">
        <f t="shared" si="26"/>
        <v>5951542.0130982213</v>
      </c>
      <c r="G33" s="378">
        <f t="shared" si="27"/>
        <v>969788.00181209855</v>
      </c>
      <c r="H33" s="363">
        <f t="shared" si="28"/>
        <v>969788.00181209855</v>
      </c>
      <c r="I33" s="52">
        <f t="shared" si="0"/>
        <v>0</v>
      </c>
      <c r="J33" s="52"/>
      <c r="K33" s="129"/>
      <c r="L33" s="54">
        <f t="shared" si="2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7"/>
        <v/>
      </c>
      <c r="C34" s="50">
        <f>IF(D11="","-",+C33+1)</f>
        <v>2034</v>
      </c>
      <c r="D34" s="55">
        <f>IF(F33+SUM(E$17:E33)=D$10,F33,D$10-SUM(E$17:E33))</f>
        <v>5951542.0130982213</v>
      </c>
      <c r="E34" s="377">
        <f>IF(+I14&lt;F33,I14,D34)</f>
        <v>242196.08097560977</v>
      </c>
      <c r="F34" s="55">
        <f t="shared" si="26"/>
        <v>5709345.9321226114</v>
      </c>
      <c r="G34" s="378">
        <f t="shared" si="27"/>
        <v>940769.33608827507</v>
      </c>
      <c r="H34" s="363">
        <f t="shared" si="28"/>
        <v>940769.33608827507</v>
      </c>
      <c r="I34" s="52">
        <f t="shared" si="0"/>
        <v>0</v>
      </c>
      <c r="J34" s="52"/>
      <c r="K34" s="129"/>
      <c r="L34" s="54">
        <f t="shared" si="2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7"/>
        <v/>
      </c>
      <c r="C35" s="50">
        <f>IF(D11="","-",+C34+1)</f>
        <v>2035</v>
      </c>
      <c r="D35" s="55">
        <f>IF(F34+SUM(E$17:E34)=D$10,F34,D$10-SUM(E$17:E34))</f>
        <v>5709345.9321226114</v>
      </c>
      <c r="E35" s="377">
        <f>IF(+I14&lt;F34,I14,D35)</f>
        <v>242196.08097560977</v>
      </c>
      <c r="F35" s="55">
        <f t="shared" si="26"/>
        <v>5467149.8511470016</v>
      </c>
      <c r="G35" s="378">
        <f t="shared" si="27"/>
        <v>911750.67036445183</v>
      </c>
      <c r="H35" s="363">
        <f t="shared" si="28"/>
        <v>911750.67036445183</v>
      </c>
      <c r="I35" s="52">
        <f t="shared" si="0"/>
        <v>0</v>
      </c>
      <c r="J35" s="52"/>
      <c r="K35" s="129"/>
      <c r="L35" s="54">
        <f t="shared" si="2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7"/>
        <v/>
      </c>
      <c r="C36" s="50">
        <f>IF(D11="","-",+C35+1)</f>
        <v>2036</v>
      </c>
      <c r="D36" s="55">
        <f>IF(F35+SUM(E$17:E35)=D$10,F35,D$10-SUM(E$17:E35))</f>
        <v>5467149.8511470016</v>
      </c>
      <c r="E36" s="377">
        <f>IF(+I14&lt;F35,I14,D36)</f>
        <v>242196.08097560977</v>
      </c>
      <c r="F36" s="55">
        <f t="shared" si="26"/>
        <v>5224953.7701713918</v>
      </c>
      <c r="G36" s="378">
        <f t="shared" si="27"/>
        <v>882732.00464062835</v>
      </c>
      <c r="H36" s="363">
        <f t="shared" si="28"/>
        <v>882732.00464062835</v>
      </c>
      <c r="I36" s="52">
        <f t="shared" si="0"/>
        <v>0</v>
      </c>
      <c r="J36" s="52"/>
      <c r="K36" s="129"/>
      <c r="L36" s="54">
        <f t="shared" si="2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7"/>
        <v/>
      </c>
      <c r="C37" s="50">
        <f>IF(D11="","-",+C36+1)</f>
        <v>2037</v>
      </c>
      <c r="D37" s="55">
        <f>IF(F36+SUM(E$17:E36)=D$10,F36,D$10-SUM(E$17:E36))</f>
        <v>5224953.7701713918</v>
      </c>
      <c r="E37" s="377">
        <f>IF(+I14&lt;F36,I14,D37)</f>
        <v>242196.08097560977</v>
      </c>
      <c r="F37" s="55">
        <f t="shared" si="26"/>
        <v>4982757.6891957819</v>
      </c>
      <c r="G37" s="378">
        <f t="shared" si="27"/>
        <v>853713.33891680511</v>
      </c>
      <c r="H37" s="363">
        <f t="shared" si="28"/>
        <v>853713.33891680511</v>
      </c>
      <c r="I37" s="52">
        <f t="shared" si="0"/>
        <v>0</v>
      </c>
      <c r="J37" s="52"/>
      <c r="K37" s="129"/>
      <c r="L37" s="54">
        <f t="shared" si="2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7"/>
        <v/>
      </c>
      <c r="C38" s="50">
        <f>IF(D11="","-",+C37+1)</f>
        <v>2038</v>
      </c>
      <c r="D38" s="55">
        <f>IF(F37+SUM(E$17:E37)=D$10,F37,D$10-SUM(E$17:E37))</f>
        <v>4982757.6891957819</v>
      </c>
      <c r="E38" s="377">
        <f>IF(+I14&lt;F37,I14,D38)</f>
        <v>242196.08097560977</v>
      </c>
      <c r="F38" s="55">
        <f t="shared" si="26"/>
        <v>4740561.6082201721</v>
      </c>
      <c r="G38" s="378">
        <f t="shared" si="27"/>
        <v>824694.67319298163</v>
      </c>
      <c r="H38" s="363">
        <f t="shared" si="28"/>
        <v>824694.67319298163</v>
      </c>
      <c r="I38" s="52">
        <f t="shared" si="0"/>
        <v>0</v>
      </c>
      <c r="J38" s="52"/>
      <c r="K38" s="129"/>
      <c r="L38" s="54">
        <f t="shared" si="2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7"/>
        <v/>
      </c>
      <c r="C39" s="50">
        <f>IF(D11="","-",+C38+1)</f>
        <v>2039</v>
      </c>
      <c r="D39" s="55">
        <f>IF(F38+SUM(E$17:E38)=D$10,F38,D$10-SUM(E$17:E38))</f>
        <v>4740561.6082201721</v>
      </c>
      <c r="E39" s="377">
        <f>IF(+I14&lt;F38,I14,D39)</f>
        <v>242196.08097560977</v>
      </c>
      <c r="F39" s="55">
        <f t="shared" si="26"/>
        <v>4498365.5272445623</v>
      </c>
      <c r="G39" s="378">
        <f t="shared" si="27"/>
        <v>795676.00746915839</v>
      </c>
      <c r="H39" s="363">
        <f t="shared" si="28"/>
        <v>795676.00746915839</v>
      </c>
      <c r="I39" s="52">
        <f t="shared" si="0"/>
        <v>0</v>
      </c>
      <c r="J39" s="52"/>
      <c r="K39" s="129"/>
      <c r="L39" s="54">
        <f t="shared" si="2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7"/>
        <v/>
      </c>
      <c r="C40" s="50">
        <f>IF(D11="","-",+C39+1)</f>
        <v>2040</v>
      </c>
      <c r="D40" s="55">
        <f>IF(F39+SUM(E$17:E39)=D$10,F39,D$10-SUM(E$17:E39))</f>
        <v>4498365.5272445623</v>
      </c>
      <c r="E40" s="377">
        <f>IF(+I14&lt;F39,I14,D40)</f>
        <v>242196.08097560977</v>
      </c>
      <c r="F40" s="55">
        <f t="shared" si="26"/>
        <v>4256169.4462689525</v>
      </c>
      <c r="G40" s="378">
        <f t="shared" si="27"/>
        <v>766657.34174533491</v>
      </c>
      <c r="H40" s="363">
        <f t="shared" si="28"/>
        <v>766657.34174533491</v>
      </c>
      <c r="I40" s="52">
        <f t="shared" si="0"/>
        <v>0</v>
      </c>
      <c r="J40" s="52"/>
      <c r="K40" s="129"/>
      <c r="L40" s="54">
        <f t="shared" si="2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7"/>
        <v/>
      </c>
      <c r="C41" s="50">
        <f>IF(D11="","-",+C40+1)</f>
        <v>2041</v>
      </c>
      <c r="D41" s="55">
        <f>IF(F40+SUM(E$17:E40)=D$10,F40,D$10-SUM(E$17:E40))</f>
        <v>4256169.4462689525</v>
      </c>
      <c r="E41" s="377">
        <f>IF(+I14&lt;F40,I14,D41)</f>
        <v>242196.08097560977</v>
      </c>
      <c r="F41" s="55">
        <f t="shared" si="26"/>
        <v>4013973.3652933426</v>
      </c>
      <c r="G41" s="378">
        <f t="shared" si="27"/>
        <v>737638.67602151155</v>
      </c>
      <c r="H41" s="363">
        <f t="shared" si="28"/>
        <v>737638.67602151155</v>
      </c>
      <c r="I41" s="52">
        <f t="shared" si="0"/>
        <v>0</v>
      </c>
      <c r="J41" s="52"/>
      <c r="K41" s="129"/>
      <c r="L41" s="54">
        <f t="shared" si="2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7"/>
        <v/>
      </c>
      <c r="C42" s="50">
        <f>IF(D11="","-",+C41+1)</f>
        <v>2042</v>
      </c>
      <c r="D42" s="55">
        <f>IF(F41+SUM(E$17:E41)=D$10,F41,D$10-SUM(E$17:E41))</f>
        <v>4013973.3652933426</v>
      </c>
      <c r="E42" s="377">
        <f>IF(+I14&lt;F41,I14,D42)</f>
        <v>242196.08097560977</v>
      </c>
      <c r="F42" s="55">
        <f t="shared" si="26"/>
        <v>3771777.2843177328</v>
      </c>
      <c r="G42" s="378">
        <f t="shared" si="27"/>
        <v>708620.01029768819</v>
      </c>
      <c r="H42" s="363">
        <f t="shared" si="28"/>
        <v>708620.01029768819</v>
      </c>
      <c r="I42" s="52">
        <f t="shared" si="0"/>
        <v>0</v>
      </c>
      <c r="J42" s="52"/>
      <c r="K42" s="129"/>
      <c r="L42" s="54">
        <f t="shared" si="2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7"/>
        <v/>
      </c>
      <c r="C43" s="50">
        <f>IF(D11="","-",+C42+1)</f>
        <v>2043</v>
      </c>
      <c r="D43" s="55">
        <f>IF(F42+SUM(E$17:E42)=D$10,F42,D$10-SUM(E$17:E42))</f>
        <v>3771777.2843177328</v>
      </c>
      <c r="E43" s="377">
        <f>IF(+I14&lt;F42,I14,D43)</f>
        <v>242196.08097560977</v>
      </c>
      <c r="F43" s="55">
        <f t="shared" si="26"/>
        <v>3529581.203342123</v>
      </c>
      <c r="G43" s="378">
        <f t="shared" si="27"/>
        <v>679601.34457386483</v>
      </c>
      <c r="H43" s="363">
        <f t="shared" si="28"/>
        <v>679601.34457386483</v>
      </c>
      <c r="I43" s="52">
        <f t="shared" si="0"/>
        <v>0</v>
      </c>
      <c r="J43" s="52"/>
      <c r="K43" s="129"/>
      <c r="L43" s="54">
        <f t="shared" si="2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7"/>
        <v/>
      </c>
      <c r="C44" s="50">
        <f>IF(D11="","-",+C43+1)</f>
        <v>2044</v>
      </c>
      <c r="D44" s="55">
        <f>IF(F43+SUM(E$17:E43)=D$10,F43,D$10-SUM(E$17:E43))</f>
        <v>3529581.203342123</v>
      </c>
      <c r="E44" s="377">
        <f>IF(+I14&lt;F43,I14,D44)</f>
        <v>242196.08097560977</v>
      </c>
      <c r="F44" s="55">
        <f t="shared" si="26"/>
        <v>3287385.1223665131</v>
      </c>
      <c r="G44" s="378">
        <f t="shared" si="27"/>
        <v>650582.67885004147</v>
      </c>
      <c r="H44" s="363">
        <f t="shared" si="28"/>
        <v>650582.67885004147</v>
      </c>
      <c r="I44" s="52">
        <f t="shared" si="0"/>
        <v>0</v>
      </c>
      <c r="J44" s="52"/>
      <c r="K44" s="129"/>
      <c r="L44" s="54">
        <f t="shared" si="2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7"/>
        <v/>
      </c>
      <c r="C45" s="50">
        <f>IF(D11="","-",+C44+1)</f>
        <v>2045</v>
      </c>
      <c r="D45" s="55">
        <f>IF(F44+SUM(E$17:E44)=D$10,F44,D$10-SUM(E$17:E44))</f>
        <v>3287385.1223665131</v>
      </c>
      <c r="E45" s="377">
        <f>IF(+I14&lt;F44,I14,D45)</f>
        <v>242196.08097560977</v>
      </c>
      <c r="F45" s="55">
        <f t="shared" si="26"/>
        <v>3045189.0413909033</v>
      </c>
      <c r="G45" s="378">
        <f t="shared" si="27"/>
        <v>621564.01312621811</v>
      </c>
      <c r="H45" s="363">
        <f t="shared" si="28"/>
        <v>621564.01312621811</v>
      </c>
      <c r="I45" s="52">
        <f t="shared" si="0"/>
        <v>0</v>
      </c>
      <c r="J45" s="52"/>
      <c r="K45" s="129"/>
      <c r="L45" s="54">
        <f t="shared" si="2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7"/>
        <v/>
      </c>
      <c r="C46" s="50">
        <f>IF(D11="","-",+C45+1)</f>
        <v>2046</v>
      </c>
      <c r="D46" s="55">
        <f>IF(F45+SUM(E$17:E45)=D$10,F45,D$10-SUM(E$17:E45))</f>
        <v>3045189.0413909033</v>
      </c>
      <c r="E46" s="377">
        <f>IF(+I14&lt;F45,I14,D46)</f>
        <v>242196.08097560977</v>
      </c>
      <c r="F46" s="55">
        <f t="shared" si="26"/>
        <v>2802992.9604152935</v>
      </c>
      <c r="G46" s="378">
        <f t="shared" si="27"/>
        <v>592545.34740239475</v>
      </c>
      <c r="H46" s="363">
        <f t="shared" si="28"/>
        <v>592545.34740239475</v>
      </c>
      <c r="I46" s="52">
        <f t="shared" si="0"/>
        <v>0</v>
      </c>
      <c r="J46" s="52"/>
      <c r="K46" s="129"/>
      <c r="L46" s="54">
        <f t="shared" si="2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7"/>
        <v/>
      </c>
      <c r="C47" s="50">
        <f>IF(D11="","-",+C46+1)</f>
        <v>2047</v>
      </c>
      <c r="D47" s="55">
        <f>IF(F46+SUM(E$17:E46)=D$10,F46,D$10-SUM(E$17:E46))</f>
        <v>2802992.9604152935</v>
      </c>
      <c r="E47" s="377">
        <f>IF(+I14&lt;F46,I14,D47)</f>
        <v>242196.08097560977</v>
      </c>
      <c r="F47" s="55">
        <f t="shared" si="26"/>
        <v>2560796.8794396836</v>
      </c>
      <c r="G47" s="378">
        <f t="shared" si="27"/>
        <v>563526.68167857127</v>
      </c>
      <c r="H47" s="363">
        <f t="shared" si="28"/>
        <v>563526.68167857127</v>
      </c>
      <c r="I47" s="52">
        <f t="shared" si="0"/>
        <v>0</v>
      </c>
      <c r="J47" s="52"/>
      <c r="K47" s="129"/>
      <c r="L47" s="54">
        <f t="shared" si="2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7"/>
        <v/>
      </c>
      <c r="C48" s="50">
        <f>IF(D11="","-",+C47+1)</f>
        <v>2048</v>
      </c>
      <c r="D48" s="55">
        <f>IF(F47+SUM(E$17:E47)=D$10,F47,D$10-SUM(E$17:E47))</f>
        <v>2560796.8794396836</v>
      </c>
      <c r="E48" s="377">
        <f>IF(+I14&lt;F47,I14,D48)</f>
        <v>242196.08097560977</v>
      </c>
      <c r="F48" s="55">
        <f t="shared" si="26"/>
        <v>2318600.7984640738</v>
      </c>
      <c r="G48" s="378">
        <f t="shared" si="27"/>
        <v>534508.01595474803</v>
      </c>
      <c r="H48" s="363">
        <f t="shared" si="28"/>
        <v>534508.01595474803</v>
      </c>
      <c r="I48" s="52">
        <f t="shared" si="0"/>
        <v>0</v>
      </c>
      <c r="J48" s="52"/>
      <c r="K48" s="129"/>
      <c r="L48" s="54">
        <f t="shared" si="2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 ht="12.5">
      <c r="B49" s="7" t="str">
        <f t="shared" si="7"/>
        <v/>
      </c>
      <c r="C49" s="50">
        <f>IF(D11="","-",+C48+1)</f>
        <v>2049</v>
      </c>
      <c r="D49" s="55">
        <f>IF(F48+SUM(E$17:E48)=D$10,F48,D$10-SUM(E$17:E48))</f>
        <v>2318600.7984640738</v>
      </c>
      <c r="E49" s="377">
        <f>IF(+I14&lt;F48,I14,D49)</f>
        <v>242196.08097560977</v>
      </c>
      <c r="F49" s="55">
        <f t="shared" si="26"/>
        <v>2076404.717488464</v>
      </c>
      <c r="G49" s="378">
        <f t="shared" si="27"/>
        <v>505489.35023092461</v>
      </c>
      <c r="H49" s="363">
        <f t="shared" si="28"/>
        <v>505489.35023092461</v>
      </c>
      <c r="I49" s="52">
        <f t="shared" si="0"/>
        <v>0</v>
      </c>
      <c r="J49" s="52"/>
      <c r="K49" s="129"/>
      <c r="L49" s="54">
        <f t="shared" si="2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 ht="12.5">
      <c r="B50" s="7" t="str">
        <f t="shared" si="7"/>
        <v/>
      </c>
      <c r="C50" s="50">
        <f>IF(D11="","-",+C49+1)</f>
        <v>2050</v>
      </c>
      <c r="D50" s="55">
        <f>IF(F49+SUM(E$17:E49)=D$10,F49,D$10-SUM(E$17:E49))</f>
        <v>2076404.717488464</v>
      </c>
      <c r="E50" s="377">
        <f>IF(+I14&lt;F49,I14,D50)</f>
        <v>242196.08097560977</v>
      </c>
      <c r="F50" s="55">
        <f t="shared" si="26"/>
        <v>1834208.6365128541</v>
      </c>
      <c r="G50" s="378">
        <f t="shared" si="27"/>
        <v>476470.68450710125</v>
      </c>
      <c r="H50" s="363">
        <f t="shared" si="28"/>
        <v>476470.68450710125</v>
      </c>
      <c r="I50" s="52">
        <f t="shared" si="0"/>
        <v>0</v>
      </c>
      <c r="J50" s="52"/>
      <c r="K50" s="129"/>
      <c r="L50" s="54">
        <f t="shared" si="2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 ht="12.5">
      <c r="B51" s="7" t="str">
        <f t="shared" si="7"/>
        <v/>
      </c>
      <c r="C51" s="50">
        <f>IF(D11="","-",+C50+1)</f>
        <v>2051</v>
      </c>
      <c r="D51" s="55">
        <f>IF(F50+SUM(E$17:E50)=D$10,F50,D$10-SUM(E$17:E50))</f>
        <v>1834208.6365128541</v>
      </c>
      <c r="E51" s="377">
        <f>IF(+I14&lt;F50,I14,D51)</f>
        <v>242196.08097560977</v>
      </c>
      <c r="F51" s="55">
        <f t="shared" si="26"/>
        <v>1592012.5555372443</v>
      </c>
      <c r="G51" s="378">
        <f t="shared" si="27"/>
        <v>447452.01878327789</v>
      </c>
      <c r="H51" s="363">
        <f t="shared" si="28"/>
        <v>447452.01878327789</v>
      </c>
      <c r="I51" s="52">
        <f t="shared" si="0"/>
        <v>0</v>
      </c>
      <c r="J51" s="52"/>
      <c r="K51" s="129"/>
      <c r="L51" s="54">
        <f t="shared" si="2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 ht="12.5">
      <c r="B52" s="7" t="str">
        <f t="shared" si="7"/>
        <v/>
      </c>
      <c r="C52" s="50">
        <f>IF(D11="","-",+C51+1)</f>
        <v>2052</v>
      </c>
      <c r="D52" s="55">
        <f>IF(F51+SUM(E$17:E51)=D$10,F51,D$10-SUM(E$17:E51))</f>
        <v>1592012.5555372443</v>
      </c>
      <c r="E52" s="377">
        <f>IF(+I14&lt;F51,I14,D52)</f>
        <v>242196.08097560977</v>
      </c>
      <c r="F52" s="55">
        <f t="shared" si="26"/>
        <v>1349816.4745616345</v>
      </c>
      <c r="G52" s="378">
        <f t="shared" si="27"/>
        <v>418433.35305945447</v>
      </c>
      <c r="H52" s="363">
        <f t="shared" si="28"/>
        <v>418433.35305945447</v>
      </c>
      <c r="I52" s="52">
        <f t="shared" si="0"/>
        <v>0</v>
      </c>
      <c r="J52" s="52"/>
      <c r="K52" s="129"/>
      <c r="L52" s="54">
        <f t="shared" si="2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 ht="12.5">
      <c r="B53" s="7" t="str">
        <f t="shared" si="7"/>
        <v/>
      </c>
      <c r="C53" s="50">
        <f>IF(D11="","-",+C52+1)</f>
        <v>2053</v>
      </c>
      <c r="D53" s="55">
        <f>IF(F52+SUM(E$17:E52)=D$10,F52,D$10-SUM(E$17:E52))</f>
        <v>1349816.4745616345</v>
      </c>
      <c r="E53" s="377">
        <f>IF(+I14&lt;F52,I14,D53)</f>
        <v>242196.08097560977</v>
      </c>
      <c r="F53" s="55">
        <f t="shared" si="26"/>
        <v>1107620.3935860246</v>
      </c>
      <c r="G53" s="378">
        <f t="shared" si="27"/>
        <v>389414.68733563111</v>
      </c>
      <c r="H53" s="363">
        <f t="shared" si="28"/>
        <v>389414.68733563111</v>
      </c>
      <c r="I53" s="52">
        <f t="shared" si="0"/>
        <v>0</v>
      </c>
      <c r="J53" s="52"/>
      <c r="K53" s="129"/>
      <c r="L53" s="54">
        <f t="shared" si="2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 ht="12.5">
      <c r="B54" s="7" t="str">
        <f t="shared" si="7"/>
        <v/>
      </c>
      <c r="C54" s="50">
        <f>IF(D11="","-",+C53+1)</f>
        <v>2054</v>
      </c>
      <c r="D54" s="55">
        <f>IF(F53+SUM(E$17:E53)=D$10,F53,D$10-SUM(E$17:E53))</f>
        <v>1107620.3935860246</v>
      </c>
      <c r="E54" s="377">
        <f>IF(+I14&lt;F53,I14,D54)</f>
        <v>242196.08097560977</v>
      </c>
      <c r="F54" s="55">
        <f t="shared" si="26"/>
        <v>865424.31261041481</v>
      </c>
      <c r="G54" s="378">
        <f t="shared" si="27"/>
        <v>360396.02161180775</v>
      </c>
      <c r="H54" s="363">
        <f t="shared" si="28"/>
        <v>360396.02161180775</v>
      </c>
      <c r="I54" s="52">
        <f t="shared" si="0"/>
        <v>0</v>
      </c>
      <c r="J54" s="52"/>
      <c r="K54" s="129"/>
      <c r="L54" s="54">
        <f t="shared" si="2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 ht="12.5">
      <c r="B55" s="7" t="str">
        <f t="shared" si="7"/>
        <v/>
      </c>
      <c r="C55" s="50">
        <f>IF(D11="","-",+C54+1)</f>
        <v>2055</v>
      </c>
      <c r="D55" s="55">
        <f>IF(F54+SUM(E$17:E54)=D$10,F54,D$10-SUM(E$17:E54))</f>
        <v>865424.31261041481</v>
      </c>
      <c r="E55" s="377">
        <f>IF(+I14&lt;F54,I14,D55)</f>
        <v>242196.08097560977</v>
      </c>
      <c r="F55" s="55">
        <f t="shared" si="26"/>
        <v>623228.23163480498</v>
      </c>
      <c r="G55" s="378">
        <f t="shared" si="27"/>
        <v>331377.35588798439</v>
      </c>
      <c r="H55" s="363">
        <f t="shared" si="28"/>
        <v>331377.35588798439</v>
      </c>
      <c r="I55" s="52">
        <f t="shared" si="0"/>
        <v>0</v>
      </c>
      <c r="J55" s="52"/>
      <c r="K55" s="129"/>
      <c r="L55" s="54">
        <f t="shared" si="2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 ht="12.5">
      <c r="B56" s="7" t="str">
        <f t="shared" si="7"/>
        <v/>
      </c>
      <c r="C56" s="50">
        <f>IF(D11="","-",+C55+1)</f>
        <v>2056</v>
      </c>
      <c r="D56" s="55">
        <f>IF(F55+SUM(E$17:E55)=D$10,F55,D$10-SUM(E$17:E55))</f>
        <v>623228.23163480498</v>
      </c>
      <c r="E56" s="377">
        <f>IF(+I14&lt;F55,I14,D56)</f>
        <v>242196.08097560977</v>
      </c>
      <c r="F56" s="55">
        <f t="shared" si="26"/>
        <v>381032.15065919521</v>
      </c>
      <c r="G56" s="378">
        <f t="shared" si="27"/>
        <v>302358.69016416103</v>
      </c>
      <c r="H56" s="363">
        <f t="shared" si="28"/>
        <v>302358.69016416103</v>
      </c>
      <c r="I56" s="52">
        <f t="shared" si="0"/>
        <v>0</v>
      </c>
      <c r="J56" s="52"/>
      <c r="K56" s="129"/>
      <c r="L56" s="54">
        <f t="shared" si="2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 ht="12.5">
      <c r="B57" s="7" t="str">
        <f t="shared" si="7"/>
        <v/>
      </c>
      <c r="C57" s="50">
        <f>IF(D11="","-",+C56+1)</f>
        <v>2057</v>
      </c>
      <c r="D57" s="55">
        <f>IF(F56+SUM(E$17:E56)=D$10,F56,D$10-SUM(E$17:E56))</f>
        <v>381032.15065919521</v>
      </c>
      <c r="E57" s="377">
        <f>IF(+I14&lt;F56,I14,D57)</f>
        <v>242196.08097560977</v>
      </c>
      <c r="F57" s="55">
        <f t="shared" si="26"/>
        <v>138836.06968358543</v>
      </c>
      <c r="G57" s="378">
        <f t="shared" si="27"/>
        <v>273340.02444033767</v>
      </c>
      <c r="H57" s="363">
        <f t="shared" si="28"/>
        <v>273340.02444033767</v>
      </c>
      <c r="I57" s="52">
        <f t="shared" si="0"/>
        <v>0</v>
      </c>
      <c r="J57" s="52"/>
      <c r="K57" s="129"/>
      <c r="L57" s="54">
        <f t="shared" si="2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 ht="12.5">
      <c r="B58" s="7" t="str">
        <f t="shared" si="7"/>
        <v>IU</v>
      </c>
      <c r="C58" s="50">
        <f>IF(D11="","-",+C57+1)</f>
        <v>2058</v>
      </c>
      <c r="D58" s="55">
        <f>IF(F57+SUM(E$17:E57)=D$10,F57,D$10-SUM(E$17:E57))</f>
        <v>138836.0696835909</v>
      </c>
      <c r="E58" s="377">
        <f>IF(+I14&lt;F57,I14,D58)</f>
        <v>138836.0696835909</v>
      </c>
      <c r="F58" s="55">
        <f t="shared" si="26"/>
        <v>0</v>
      </c>
      <c r="G58" s="378">
        <f t="shared" si="27"/>
        <v>147153.37498499933</v>
      </c>
      <c r="H58" s="363">
        <f t="shared" si="28"/>
        <v>147153.37498499933</v>
      </c>
      <c r="I58" s="52">
        <f t="shared" si="0"/>
        <v>0</v>
      </c>
      <c r="J58" s="52"/>
      <c r="K58" s="129"/>
      <c r="L58" s="54">
        <f t="shared" si="2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 ht="12.5">
      <c r="B59" s="7" t="str">
        <f t="shared" si="7"/>
        <v/>
      </c>
      <c r="C59" s="50">
        <f>IF(D11="","-",+C58+1)</f>
        <v>2059</v>
      </c>
      <c r="D59" s="55">
        <f>IF(F58+SUM(E$17:E58)=D$10,F58,D$10-SUM(E$17:E58))</f>
        <v>0</v>
      </c>
      <c r="E59" s="377">
        <f>IF(+I14&lt;F58,I14,D59)</f>
        <v>0</v>
      </c>
      <c r="F59" s="55">
        <f t="shared" si="26"/>
        <v>0</v>
      </c>
      <c r="G59" s="378">
        <f t="shared" si="27"/>
        <v>0</v>
      </c>
      <c r="H59" s="363">
        <f t="shared" si="28"/>
        <v>0</v>
      </c>
      <c r="I59" s="52">
        <f t="shared" si="0"/>
        <v>0</v>
      </c>
      <c r="J59" s="52"/>
      <c r="K59" s="129"/>
      <c r="L59" s="54">
        <f t="shared" si="2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 ht="12.5">
      <c r="B60" s="7" t="str">
        <f t="shared" si="7"/>
        <v/>
      </c>
      <c r="C60" s="50">
        <f>IF(D11="","-",+C59+1)</f>
        <v>2060</v>
      </c>
      <c r="D60" s="55">
        <f>IF(F59+SUM(E$17:E59)=D$10,F59,D$10-SUM(E$17:E59))</f>
        <v>0</v>
      </c>
      <c r="E60" s="377">
        <f>IF(+I14&lt;F59,I14,D60)</f>
        <v>0</v>
      </c>
      <c r="F60" s="55">
        <f t="shared" si="26"/>
        <v>0</v>
      </c>
      <c r="G60" s="378">
        <f t="shared" si="27"/>
        <v>0</v>
      </c>
      <c r="H60" s="363">
        <f t="shared" si="28"/>
        <v>0</v>
      </c>
      <c r="I60" s="52">
        <f t="shared" si="0"/>
        <v>0</v>
      </c>
      <c r="J60" s="52"/>
      <c r="K60" s="129"/>
      <c r="L60" s="54">
        <f t="shared" si="2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 ht="12.5">
      <c r="B61" s="7" t="str">
        <f t="shared" si="7"/>
        <v/>
      </c>
      <c r="C61" s="50">
        <f>IF(D11="","-",+C60+1)</f>
        <v>2061</v>
      </c>
      <c r="D61" s="55">
        <f>IF(F60+SUM(E$17:E60)=D$10,F60,D$10-SUM(E$17:E60))</f>
        <v>0</v>
      </c>
      <c r="E61" s="377">
        <f>IF(+I14&lt;F60,I14,D61)</f>
        <v>0</v>
      </c>
      <c r="F61" s="55">
        <f t="shared" si="26"/>
        <v>0</v>
      </c>
      <c r="G61" s="379">
        <f t="shared" si="27"/>
        <v>0</v>
      </c>
      <c r="H61" s="363">
        <f t="shared" si="28"/>
        <v>0</v>
      </c>
      <c r="I61" s="52">
        <f t="shared" si="0"/>
        <v>0</v>
      </c>
      <c r="J61" s="52"/>
      <c r="K61" s="129"/>
      <c r="L61" s="54">
        <f t="shared" si="2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 ht="12.5">
      <c r="B62" s="7" t="str">
        <f t="shared" si="7"/>
        <v/>
      </c>
      <c r="C62" s="50">
        <f>IF(D11="","-",+C61+1)</f>
        <v>2062</v>
      </c>
      <c r="D62" s="55">
        <f>IF(F61+SUM(E$17:E61)=D$10,F61,D$10-SUM(E$17:E61))</f>
        <v>0</v>
      </c>
      <c r="E62" s="377">
        <f>IF(+I14&lt;F61,I14,D62)</f>
        <v>0</v>
      </c>
      <c r="F62" s="55">
        <f t="shared" si="26"/>
        <v>0</v>
      </c>
      <c r="G62" s="379">
        <f t="shared" si="27"/>
        <v>0</v>
      </c>
      <c r="H62" s="363">
        <f t="shared" si="28"/>
        <v>0</v>
      </c>
      <c r="I62" s="52">
        <f t="shared" si="0"/>
        <v>0</v>
      </c>
      <c r="J62" s="52"/>
      <c r="K62" s="129"/>
      <c r="L62" s="54">
        <f t="shared" si="2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 ht="12.5">
      <c r="B63" s="7" t="str">
        <f t="shared" si="7"/>
        <v/>
      </c>
      <c r="C63" s="50">
        <f>IF(D11="","-",+C62+1)</f>
        <v>2063</v>
      </c>
      <c r="D63" s="55">
        <f>IF(F62+SUM(E$17:E62)=D$10,F62,D$10-SUM(E$17:E62))</f>
        <v>0</v>
      </c>
      <c r="E63" s="377">
        <f>IF(+I14&lt;F62,I14,D63)</f>
        <v>0</v>
      </c>
      <c r="F63" s="55">
        <f t="shared" si="26"/>
        <v>0</v>
      </c>
      <c r="G63" s="379">
        <f t="shared" si="27"/>
        <v>0</v>
      </c>
      <c r="H63" s="363">
        <f t="shared" si="28"/>
        <v>0</v>
      </c>
      <c r="I63" s="52">
        <f t="shared" si="0"/>
        <v>0</v>
      </c>
      <c r="J63" s="52"/>
      <c r="K63" s="129"/>
      <c r="L63" s="54">
        <f t="shared" si="2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 ht="12.5">
      <c r="B64" s="7" t="str">
        <f t="shared" si="7"/>
        <v/>
      </c>
      <c r="C64" s="50">
        <f>IF(D11="","-",+C63+1)</f>
        <v>2064</v>
      </c>
      <c r="D64" s="55">
        <f>IF(F63+SUM(E$17:E63)=D$10,F63,D$10-SUM(E$17:E63))</f>
        <v>0</v>
      </c>
      <c r="E64" s="377">
        <f>IF(+I14&lt;F63,I14,D64)</f>
        <v>0</v>
      </c>
      <c r="F64" s="55">
        <f t="shared" si="26"/>
        <v>0</v>
      </c>
      <c r="G64" s="379">
        <f t="shared" si="27"/>
        <v>0</v>
      </c>
      <c r="H64" s="363">
        <f t="shared" si="28"/>
        <v>0</v>
      </c>
      <c r="I64" s="52">
        <f t="shared" si="0"/>
        <v>0</v>
      </c>
      <c r="J64" s="52"/>
      <c r="K64" s="129"/>
      <c r="L64" s="54">
        <f t="shared" si="2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 ht="12.5">
      <c r="B65" s="7" t="str">
        <f t="shared" si="7"/>
        <v/>
      </c>
      <c r="C65" s="50">
        <f>IF(D11="","-",+C64+1)</f>
        <v>2065</v>
      </c>
      <c r="D65" s="55">
        <f>IF(F64+SUM(E$17:E64)=D$10,F64,D$10-SUM(E$17:E64))</f>
        <v>0</v>
      </c>
      <c r="E65" s="377">
        <f>IF(+I14&lt;F64,I14,D65)</f>
        <v>0</v>
      </c>
      <c r="F65" s="55">
        <f t="shared" si="26"/>
        <v>0</v>
      </c>
      <c r="G65" s="379">
        <f t="shared" si="27"/>
        <v>0</v>
      </c>
      <c r="H65" s="363">
        <f t="shared" si="28"/>
        <v>0</v>
      </c>
      <c r="I65" s="52">
        <f t="shared" si="0"/>
        <v>0</v>
      </c>
      <c r="J65" s="52"/>
      <c r="K65" s="129"/>
      <c r="L65" s="54">
        <f t="shared" si="2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 ht="12.5">
      <c r="B66" s="7" t="str">
        <f t="shared" si="7"/>
        <v/>
      </c>
      <c r="C66" s="50">
        <f>IF(D11="","-",+C65+1)</f>
        <v>2066</v>
      </c>
      <c r="D66" s="55">
        <f>IF(F65+SUM(E$17:E65)=D$10,F65,D$10-SUM(E$17:E65))</f>
        <v>0</v>
      </c>
      <c r="E66" s="377">
        <f>IF(+I14&lt;F65,I14,D66)</f>
        <v>0</v>
      </c>
      <c r="F66" s="55">
        <f t="shared" si="26"/>
        <v>0</v>
      </c>
      <c r="G66" s="379">
        <f t="shared" si="27"/>
        <v>0</v>
      </c>
      <c r="H66" s="363">
        <f t="shared" si="28"/>
        <v>0</v>
      </c>
      <c r="I66" s="52">
        <f t="shared" si="0"/>
        <v>0</v>
      </c>
      <c r="J66" s="52"/>
      <c r="K66" s="129"/>
      <c r="L66" s="54">
        <f t="shared" si="2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 ht="12.5">
      <c r="B67" s="7" t="str">
        <f t="shared" si="7"/>
        <v/>
      </c>
      <c r="C67" s="50">
        <f>IF(D11="","-",+C66+1)</f>
        <v>2067</v>
      </c>
      <c r="D67" s="55">
        <f>IF(F66+SUM(E$17:E66)=D$10,F66,D$10-SUM(E$17:E66))</f>
        <v>0</v>
      </c>
      <c r="E67" s="377">
        <f>IF(+I14&lt;F66,I14,D67)</f>
        <v>0</v>
      </c>
      <c r="F67" s="55">
        <f t="shared" si="26"/>
        <v>0</v>
      </c>
      <c r="G67" s="379">
        <f t="shared" si="27"/>
        <v>0</v>
      </c>
      <c r="H67" s="363">
        <f t="shared" si="28"/>
        <v>0</v>
      </c>
      <c r="I67" s="52">
        <f t="shared" si="0"/>
        <v>0</v>
      </c>
      <c r="J67" s="52"/>
      <c r="K67" s="129"/>
      <c r="L67" s="54">
        <f t="shared" si="2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 ht="12.5">
      <c r="B68" s="7" t="str">
        <f t="shared" si="7"/>
        <v/>
      </c>
      <c r="C68" s="50">
        <f>IF(D11="","-",+C67+1)</f>
        <v>2068</v>
      </c>
      <c r="D68" s="55">
        <f>IF(F67+SUM(E$17:E67)=D$10,F67,D$10-SUM(E$17:E67))</f>
        <v>0</v>
      </c>
      <c r="E68" s="377">
        <f>IF(+I14&lt;F67,I14,D68)</f>
        <v>0</v>
      </c>
      <c r="F68" s="55">
        <f t="shared" si="26"/>
        <v>0</v>
      </c>
      <c r="G68" s="379">
        <f t="shared" si="27"/>
        <v>0</v>
      </c>
      <c r="H68" s="363">
        <f t="shared" si="28"/>
        <v>0</v>
      </c>
      <c r="I68" s="52">
        <f t="shared" si="0"/>
        <v>0</v>
      </c>
      <c r="J68" s="52"/>
      <c r="K68" s="129"/>
      <c r="L68" s="54">
        <f t="shared" si="2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 ht="12.5">
      <c r="B69" s="7" t="str">
        <f t="shared" si="7"/>
        <v/>
      </c>
      <c r="C69" s="50">
        <f>IF(D11="","-",+C68+1)</f>
        <v>2069</v>
      </c>
      <c r="D69" s="55">
        <f>IF(F68+SUM(E$17:E68)=D$10,F68,D$10-SUM(E$17:E68))</f>
        <v>0</v>
      </c>
      <c r="E69" s="377">
        <f>IF(+I14&lt;F68,I14,D69)</f>
        <v>0</v>
      </c>
      <c r="F69" s="55">
        <f t="shared" si="26"/>
        <v>0</v>
      </c>
      <c r="G69" s="379">
        <f t="shared" si="27"/>
        <v>0</v>
      </c>
      <c r="H69" s="363">
        <f t="shared" si="28"/>
        <v>0</v>
      </c>
      <c r="I69" s="52">
        <f t="shared" si="0"/>
        <v>0</v>
      </c>
      <c r="J69" s="52"/>
      <c r="K69" s="129"/>
      <c r="L69" s="54">
        <f t="shared" si="2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 ht="12.5">
      <c r="B70" s="7" t="str">
        <f t="shared" si="7"/>
        <v/>
      </c>
      <c r="C70" s="50">
        <f>IF(D11="","-",+C69+1)</f>
        <v>2070</v>
      </c>
      <c r="D70" s="55">
        <f>IF(F69+SUM(E$17:E69)=D$10,F69,D$10-SUM(E$17:E69))</f>
        <v>0</v>
      </c>
      <c r="E70" s="377">
        <f>IF(+I14&lt;F69,I14,D70)</f>
        <v>0</v>
      </c>
      <c r="F70" s="55">
        <f t="shared" si="26"/>
        <v>0</v>
      </c>
      <c r="G70" s="379">
        <f t="shared" si="27"/>
        <v>0</v>
      </c>
      <c r="H70" s="363">
        <f t="shared" si="28"/>
        <v>0</v>
      </c>
      <c r="I70" s="52">
        <f t="shared" si="0"/>
        <v>0</v>
      </c>
      <c r="J70" s="52"/>
      <c r="K70" s="129"/>
      <c r="L70" s="54">
        <f t="shared" si="2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 ht="12.5">
      <c r="B71" s="7" t="str">
        <f t="shared" si="7"/>
        <v/>
      </c>
      <c r="C71" s="50">
        <f>IF(D11="","-",+C70+1)</f>
        <v>2071</v>
      </c>
      <c r="D71" s="55">
        <f>IF(F70+SUM(E$17:E70)=D$10,F70,D$10-SUM(E$17:E70))</f>
        <v>0</v>
      </c>
      <c r="E71" s="377">
        <f>IF(+I14&lt;F70,I14,D71)</f>
        <v>0</v>
      </c>
      <c r="F71" s="55">
        <f t="shared" si="26"/>
        <v>0</v>
      </c>
      <c r="G71" s="379">
        <f t="shared" si="27"/>
        <v>0</v>
      </c>
      <c r="H71" s="363">
        <f t="shared" si="28"/>
        <v>0</v>
      </c>
      <c r="I71" s="52">
        <f t="shared" si="0"/>
        <v>0</v>
      </c>
      <c r="J71" s="52"/>
      <c r="K71" s="129"/>
      <c r="L71" s="54">
        <f t="shared" si="2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" thickBot="1">
      <c r="B72" s="7" t="str">
        <f t="shared" si="7"/>
        <v/>
      </c>
      <c r="C72" s="59">
        <f>IF(D11="","-",+C71+1)</f>
        <v>2072</v>
      </c>
      <c r="D72" s="60">
        <f>IF(F71+SUM(E$17:E71)=D$10,F71,D$10-SUM(E$17:E71))</f>
        <v>0</v>
      </c>
      <c r="E72" s="380">
        <f>IF(+I14&lt;F71,I14,D72)</f>
        <v>0</v>
      </c>
      <c r="F72" s="60">
        <f t="shared" si="26"/>
        <v>0</v>
      </c>
      <c r="G72" s="381">
        <f t="shared" si="27"/>
        <v>0</v>
      </c>
      <c r="H72" s="361">
        <f t="shared" si="28"/>
        <v>0</v>
      </c>
      <c r="I72" s="63">
        <f t="shared" si="0"/>
        <v>0</v>
      </c>
      <c r="J72" s="52"/>
      <c r="K72" s="130"/>
      <c r="L72" s="64">
        <f t="shared" si="2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 ht="12.5">
      <c r="C73" s="12" t="s">
        <v>78</v>
      </c>
      <c r="D73" s="292"/>
      <c r="E73" s="292">
        <f>SUM(E17:E72)</f>
        <v>9930039.3200000003</v>
      </c>
      <c r="F73" s="292"/>
      <c r="G73" s="292">
        <f>SUM(G17:G72)</f>
        <v>33894912.147740357</v>
      </c>
      <c r="H73" s="292">
        <f>SUM(H17:H72)</f>
        <v>33894912.147740357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2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2:16" ht="13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69 of 77</v>
      </c>
    </row>
    <row r="84" spans="1:16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</row>
    <row r="86" spans="1:16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1209735.6216286737</v>
      </c>
      <c r="N87" s="386">
        <f>IF(J92&lt;D11,0,VLOOKUP(J92,C17:O72,11))</f>
        <v>1209735.6216286737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1251440.5148463531</v>
      </c>
      <c r="N88" s="389">
        <f>IF(J92&lt;D11,0,VLOOKUP(J92,C99:P154,7))</f>
        <v>1251440.5148463531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Hallsville - Longview Heights 69 KV Line Rebuild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41704.893217679346</v>
      </c>
      <c r="N89" s="391">
        <f>+N88-N87</f>
        <v>41704.893217679346</v>
      </c>
      <c r="O89" s="392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</row>
    <row r="91" spans="1:16" ht="13.5" thickBot="1">
      <c r="C91" s="75" t="s">
        <v>85</v>
      </c>
      <c r="D91" s="91" t="str">
        <f>+D9</f>
        <v>TP2013167</v>
      </c>
      <c r="E91" s="76"/>
      <c r="F91" s="76"/>
      <c r="G91" s="76"/>
      <c r="H91" s="76"/>
      <c r="I91" s="76"/>
      <c r="J91" s="76"/>
    </row>
    <row r="92" spans="1:16" ht="13">
      <c r="C92" s="34" t="s">
        <v>51</v>
      </c>
      <c r="D92" s="393">
        <v>9930039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</row>
    <row r="93" spans="1:16" ht="12.5">
      <c r="C93" s="34" t="s">
        <v>54</v>
      </c>
      <c r="D93" s="88">
        <v>2017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3">
        <v>4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225682.70454545456</v>
      </c>
      <c r="K96" s="292"/>
      <c r="L96" s="292"/>
      <c r="M96" s="292"/>
      <c r="N96" s="292"/>
      <c r="O96" s="292"/>
      <c r="P96" s="1"/>
    </row>
    <row r="97" spans="1:16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4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</row>
    <row r="99" spans="1:16" ht="12.5">
      <c r="C99" s="50">
        <f>IF(D93= "","-",D93)</f>
        <v>2017</v>
      </c>
      <c r="D99" s="428">
        <v>0</v>
      </c>
      <c r="E99" s="429">
        <v>177322.125</v>
      </c>
      <c r="F99" s="430">
        <v>9752716.875</v>
      </c>
      <c r="G99" s="430">
        <v>4876358.4375</v>
      </c>
      <c r="H99" s="432">
        <v>692287.9381010225</v>
      </c>
      <c r="I99" s="433">
        <v>692287.9381010225</v>
      </c>
      <c r="J99" s="54">
        <f t="shared" ref="J99:J130" si="29">+I99-H99</f>
        <v>0</v>
      </c>
      <c r="K99" s="54"/>
      <c r="L99" s="112">
        <f>+H99</f>
        <v>692287.9381010225</v>
      </c>
      <c r="M99" s="53">
        <f t="shared" ref="M99:M102" si="30">IF(L99&lt;&gt;0,+H99-L99,0)</f>
        <v>0</v>
      </c>
      <c r="N99" s="112">
        <f>+I99</f>
        <v>692287.9381010225</v>
      </c>
      <c r="O99" s="53">
        <f t="shared" ref="O99:O130" si="31">IF(N99&lt;&gt;0,+I99-N99,0)</f>
        <v>0</v>
      </c>
      <c r="P99" s="53">
        <f t="shared" ref="P99:P130" si="32">+O99-M99</f>
        <v>0</v>
      </c>
    </row>
    <row r="100" spans="1:16" ht="12.5">
      <c r="B100" s="7" t="str">
        <f>IF(D100=F99,"","IU")</f>
        <v/>
      </c>
      <c r="C100" s="50">
        <f>IF(D93="","-",+C99+1)</f>
        <v>2018</v>
      </c>
      <c r="D100" s="428">
        <v>9752716.875</v>
      </c>
      <c r="E100" s="429">
        <v>230931.13953488372</v>
      </c>
      <c r="F100" s="430">
        <v>9521785.7354651168</v>
      </c>
      <c r="G100" s="430">
        <v>9637251.3052325584</v>
      </c>
      <c r="H100" s="432">
        <v>1262507.7864101741</v>
      </c>
      <c r="I100" s="433">
        <v>1262507.7864101741</v>
      </c>
      <c r="J100" s="54">
        <f t="shared" si="29"/>
        <v>0</v>
      </c>
      <c r="K100" s="54"/>
      <c r="L100" s="449">
        <f>+H100</f>
        <v>1262507.7864101741</v>
      </c>
      <c r="M100" s="54">
        <f t="shared" si="30"/>
        <v>0</v>
      </c>
      <c r="N100" s="449">
        <f>+I100</f>
        <v>1262507.7864101741</v>
      </c>
      <c r="O100" s="54">
        <f t="shared" si="31"/>
        <v>0</v>
      </c>
      <c r="P100" s="54">
        <f t="shared" si="32"/>
        <v>0</v>
      </c>
    </row>
    <row r="101" spans="1:16" ht="12.5">
      <c r="B101" s="7" t="str">
        <f t="shared" ref="B101:B154" si="33">IF(D101=F100,"","IU")</f>
        <v/>
      </c>
      <c r="C101" s="50">
        <f>IF(D93="","-",+C100+1)</f>
        <v>2019</v>
      </c>
      <c r="D101" s="428">
        <v>9521785.7354651168</v>
      </c>
      <c r="E101" s="429">
        <v>230931.13953488372</v>
      </c>
      <c r="F101" s="430">
        <v>9290854.5959302336</v>
      </c>
      <c r="G101" s="430">
        <v>9406320.1656976752</v>
      </c>
      <c r="H101" s="432">
        <v>1237788.7910207789</v>
      </c>
      <c r="I101" s="433">
        <v>1237788.7910207789</v>
      </c>
      <c r="J101" s="54">
        <f t="shared" si="29"/>
        <v>0</v>
      </c>
      <c r="K101" s="54"/>
      <c r="L101" s="449">
        <f>+H101</f>
        <v>1237788.7910207789</v>
      </c>
      <c r="M101" s="54">
        <f t="shared" si="30"/>
        <v>0</v>
      </c>
      <c r="N101" s="449">
        <f>+I101</f>
        <v>1237788.7910207789</v>
      </c>
      <c r="O101" s="54">
        <f t="shared" si="31"/>
        <v>0</v>
      </c>
      <c r="P101" s="54">
        <f t="shared" si="32"/>
        <v>0</v>
      </c>
    </row>
    <row r="102" spans="1:16" ht="12.5">
      <c r="B102" s="7" t="str">
        <f t="shared" si="33"/>
        <v/>
      </c>
      <c r="C102" s="50">
        <f>IF(D93="","-",+C101+1)</f>
        <v>2020</v>
      </c>
      <c r="D102" s="428">
        <v>9290854.5959302336</v>
      </c>
      <c r="E102" s="429">
        <v>236429.5</v>
      </c>
      <c r="F102" s="430">
        <v>9054425.0959302336</v>
      </c>
      <c r="G102" s="430">
        <v>9172639.8459302336</v>
      </c>
      <c r="H102" s="432">
        <v>1223165.5223756898</v>
      </c>
      <c r="I102" s="433">
        <v>1223165.5223756898</v>
      </c>
      <c r="J102" s="54">
        <f t="shared" si="29"/>
        <v>0</v>
      </c>
      <c r="K102" s="54"/>
      <c r="L102" s="449">
        <f>+H102</f>
        <v>1223165.5223756898</v>
      </c>
      <c r="M102" s="54">
        <f t="shared" si="30"/>
        <v>0</v>
      </c>
      <c r="N102" s="449">
        <f>+I102</f>
        <v>1223165.5223756898</v>
      </c>
      <c r="O102" s="54">
        <f t="shared" si="31"/>
        <v>0</v>
      </c>
      <c r="P102" s="54">
        <f t="shared" si="32"/>
        <v>0</v>
      </c>
    </row>
    <row r="103" spans="1:16" ht="12.5">
      <c r="B103" s="7" t="str">
        <f t="shared" si="33"/>
        <v/>
      </c>
      <c r="C103" s="50">
        <f>IF(D93="","-",+C102+1)</f>
        <v>2021</v>
      </c>
      <c r="D103" s="428">
        <v>9054425.0959302336</v>
      </c>
      <c r="E103" s="429">
        <v>242196.07317073172</v>
      </c>
      <c r="F103" s="430">
        <v>8812229.0227595028</v>
      </c>
      <c r="G103" s="430">
        <v>8933327.0593448691</v>
      </c>
      <c r="H103" s="432">
        <v>1256255.7832385232</v>
      </c>
      <c r="I103" s="433">
        <v>1256255.7832385232</v>
      </c>
      <c r="J103" s="54">
        <f t="shared" si="29"/>
        <v>0</v>
      </c>
      <c r="K103" s="54"/>
      <c r="L103" s="449">
        <f>+H103</f>
        <v>1256255.7832385232</v>
      </c>
      <c r="M103" s="54">
        <f t="shared" ref="M103" si="34">IF(L103&lt;&gt;0,+H103-L103,0)</f>
        <v>0</v>
      </c>
      <c r="N103" s="449">
        <f>+I103</f>
        <v>1256255.7832385232</v>
      </c>
      <c r="O103" s="54">
        <f t="shared" ref="O103" si="35">IF(N103&lt;&gt;0,+I103-N103,0)</f>
        <v>0</v>
      </c>
      <c r="P103" s="54">
        <f t="shared" ref="P103" si="36">+O103-M103</f>
        <v>0</v>
      </c>
    </row>
    <row r="104" spans="1:16" ht="13">
      <c r="B104" s="7" t="str">
        <f t="shared" si="33"/>
        <v/>
      </c>
      <c r="C104" s="459">
        <f>IF(D93="","-",+C103+1)</f>
        <v>2022</v>
      </c>
      <c r="D104" s="428">
        <v>8812229.0227595028</v>
      </c>
      <c r="E104" s="429">
        <v>236429.5</v>
      </c>
      <c r="F104" s="430">
        <v>8575799.5227595028</v>
      </c>
      <c r="G104" s="430">
        <v>8694014.2727595028</v>
      </c>
      <c r="H104" s="432">
        <v>1257609.663858267</v>
      </c>
      <c r="I104" s="433">
        <v>1257609.663858267</v>
      </c>
      <c r="J104" s="54">
        <f t="shared" si="29"/>
        <v>0</v>
      </c>
      <c r="K104" s="54"/>
      <c r="L104" s="449">
        <f t="shared" ref="L104:L106" si="37">+H104</f>
        <v>1257609.663858267</v>
      </c>
      <c r="M104" s="54">
        <f t="shared" ref="M104:M106" si="38">IF(L104&lt;&gt;0,+H104-L104,0)</f>
        <v>0</v>
      </c>
      <c r="N104" s="449">
        <f t="shared" ref="N104:N106" si="39">+I104</f>
        <v>1257609.663858267</v>
      </c>
      <c r="O104" s="54">
        <f t="shared" ref="O104:O106" si="40">IF(N104&lt;&gt;0,+I104-N104,0)</f>
        <v>0</v>
      </c>
      <c r="P104" s="54">
        <f t="shared" ref="P104:P106" si="41">+O104-M104</f>
        <v>0</v>
      </c>
    </row>
    <row r="105" spans="1:16" ht="12.5">
      <c r="B105" s="7" t="str">
        <f t="shared" si="33"/>
        <v>IU</v>
      </c>
      <c r="C105" s="50">
        <f>IF(D93="","-",+C104+1)</f>
        <v>2023</v>
      </c>
      <c r="D105" s="428">
        <v>8575799.8427595012</v>
      </c>
      <c r="E105" s="429">
        <v>225682.71181818182</v>
      </c>
      <c r="F105" s="430">
        <v>8350117.1309413193</v>
      </c>
      <c r="G105" s="430">
        <v>8462958.4868504107</v>
      </c>
      <c r="H105" s="432">
        <v>1269716.0612944223</v>
      </c>
      <c r="I105" s="433">
        <v>1269716.0612944223</v>
      </c>
      <c r="J105" s="54">
        <f t="shared" si="29"/>
        <v>0</v>
      </c>
      <c r="K105" s="54"/>
      <c r="L105" s="449">
        <f t="shared" si="37"/>
        <v>1269716.0612944223</v>
      </c>
      <c r="M105" s="54">
        <f t="shared" si="38"/>
        <v>0</v>
      </c>
      <c r="N105" s="449">
        <f t="shared" si="39"/>
        <v>1269716.0612944223</v>
      </c>
      <c r="O105" s="54">
        <f t="shared" si="40"/>
        <v>0</v>
      </c>
      <c r="P105" s="54">
        <f t="shared" si="41"/>
        <v>0</v>
      </c>
    </row>
    <row r="106" spans="1:16" ht="12.5">
      <c r="B106" s="7" t="str">
        <f t="shared" si="33"/>
        <v/>
      </c>
      <c r="C106" s="50">
        <f>IF(D93="","-",+C105+1)</f>
        <v>2024</v>
      </c>
      <c r="D106" s="428">
        <v>8350117.1309413193</v>
      </c>
      <c r="E106" s="429">
        <v>225682.71181818182</v>
      </c>
      <c r="F106" s="430">
        <v>8124434.4191231374</v>
      </c>
      <c r="G106" s="430">
        <v>8237275.7750322279</v>
      </c>
      <c r="H106" s="432">
        <v>1251440.5148463531</v>
      </c>
      <c r="I106" s="433">
        <v>1251440.5148463531</v>
      </c>
      <c r="J106" s="54">
        <f t="shared" si="29"/>
        <v>0</v>
      </c>
      <c r="K106" s="54"/>
      <c r="L106" s="449">
        <f t="shared" si="37"/>
        <v>1251440.5148463531</v>
      </c>
      <c r="M106" s="54">
        <f t="shared" si="38"/>
        <v>0</v>
      </c>
      <c r="N106" s="449">
        <f t="shared" si="39"/>
        <v>1251440.5148463531</v>
      </c>
      <c r="O106" s="54">
        <f t="shared" si="40"/>
        <v>0</v>
      </c>
      <c r="P106" s="54">
        <f t="shared" si="41"/>
        <v>0</v>
      </c>
    </row>
    <row r="107" spans="1:16" ht="12.5">
      <c r="B107" s="7" t="str">
        <f t="shared" si="33"/>
        <v>IU</v>
      </c>
      <c r="C107" s="50">
        <f>IF(D93="","-",+C106+1)</f>
        <v>2025</v>
      </c>
      <c r="D107" s="12">
        <f>IF(F106+SUM(E$99:E106)=D$92,F106,D$92-SUM(E$99:E106))</f>
        <v>8124434.0991231371</v>
      </c>
      <c r="E107" s="377">
        <f>IF(+J96&lt;F106,J96,D107)</f>
        <v>225682.70454545456</v>
      </c>
      <c r="F107" s="55">
        <f t="shared" ref="F107:F154" si="42">+D107-E107</f>
        <v>7898751.3945776829</v>
      </c>
      <c r="G107" s="55">
        <f t="shared" ref="G107:G154" si="43">+(F107+D107)/2</f>
        <v>8011592.7468504105</v>
      </c>
      <c r="H107" s="379">
        <f t="shared" ref="H107:H154" si="44">+J$94*G107+E107</f>
        <v>1223337.0260961442</v>
      </c>
      <c r="I107" s="398">
        <f t="shared" ref="I107:I154" si="45">+J$95*G107+E107</f>
        <v>1223337.0260961442</v>
      </c>
      <c r="J107" s="54">
        <f t="shared" si="29"/>
        <v>0</v>
      </c>
      <c r="K107" s="54"/>
      <c r="L107" s="129"/>
      <c r="M107" s="54">
        <f t="shared" ref="M107:M130" si="46">IF(L107&lt;&gt;0,+H107-L107,0)</f>
        <v>0</v>
      </c>
      <c r="N107" s="129"/>
      <c r="O107" s="54">
        <f t="shared" si="31"/>
        <v>0</v>
      </c>
      <c r="P107" s="54">
        <f t="shared" si="32"/>
        <v>0</v>
      </c>
    </row>
    <row r="108" spans="1:16" ht="12.5">
      <c r="B108" s="7" t="str">
        <f t="shared" si="33"/>
        <v/>
      </c>
      <c r="C108" s="50">
        <f>IF(D93="","-",+C107+1)</f>
        <v>2026</v>
      </c>
      <c r="D108" s="12">
        <f>IF(F107+SUM(E$99:E107)=D$92,F107,D$92-SUM(E$99:E107))</f>
        <v>7898751.3945776829</v>
      </c>
      <c r="E108" s="377">
        <f>IF(+J96&lt;F107,J96,D108)</f>
        <v>225682.70454545456</v>
      </c>
      <c r="F108" s="55">
        <f t="shared" si="42"/>
        <v>7673068.6900322288</v>
      </c>
      <c r="G108" s="55">
        <f t="shared" si="43"/>
        <v>7785910.0423049554</v>
      </c>
      <c r="H108" s="379">
        <f t="shared" si="44"/>
        <v>1195233.5849199141</v>
      </c>
      <c r="I108" s="398">
        <f t="shared" si="45"/>
        <v>1195233.5849199141</v>
      </c>
      <c r="J108" s="54">
        <f t="shared" si="29"/>
        <v>0</v>
      </c>
      <c r="K108" s="54"/>
      <c r="L108" s="129"/>
      <c r="M108" s="54">
        <f t="shared" si="46"/>
        <v>0</v>
      </c>
      <c r="N108" s="129"/>
      <c r="O108" s="54">
        <f t="shared" si="31"/>
        <v>0</v>
      </c>
      <c r="P108" s="54">
        <f t="shared" si="32"/>
        <v>0</v>
      </c>
    </row>
    <row r="109" spans="1:16" ht="12.5">
      <c r="B109" s="7" t="str">
        <f t="shared" si="33"/>
        <v/>
      </c>
      <c r="C109" s="50">
        <f>IF(D93="","-",+C108+1)</f>
        <v>2027</v>
      </c>
      <c r="D109" s="12">
        <f>IF(F108+SUM(E$99:E108)=D$92,F108,D$92-SUM(E$99:E108))</f>
        <v>7673068.6900322288</v>
      </c>
      <c r="E109" s="377">
        <f>IF(+J96&lt;F108,J96,D109)</f>
        <v>225682.70454545456</v>
      </c>
      <c r="F109" s="55">
        <f t="shared" si="42"/>
        <v>7447385.9854867747</v>
      </c>
      <c r="G109" s="55">
        <f t="shared" si="43"/>
        <v>7560227.3377595022</v>
      </c>
      <c r="H109" s="379">
        <f t="shared" si="44"/>
        <v>1167130.1437436845</v>
      </c>
      <c r="I109" s="398">
        <f t="shared" si="45"/>
        <v>1167130.1437436845</v>
      </c>
      <c r="J109" s="54">
        <f t="shared" si="29"/>
        <v>0</v>
      </c>
      <c r="K109" s="54"/>
      <c r="L109" s="129"/>
      <c r="M109" s="54">
        <f t="shared" si="46"/>
        <v>0</v>
      </c>
      <c r="N109" s="129"/>
      <c r="O109" s="54">
        <f t="shared" si="31"/>
        <v>0</v>
      </c>
      <c r="P109" s="54">
        <f t="shared" si="32"/>
        <v>0</v>
      </c>
    </row>
    <row r="110" spans="1:16" ht="12.5">
      <c r="B110" s="7" t="str">
        <f t="shared" si="33"/>
        <v/>
      </c>
      <c r="C110" s="50">
        <f>IF(D93="","-",+C109+1)</f>
        <v>2028</v>
      </c>
      <c r="D110" s="12">
        <f>IF(F109+SUM(E$99:E109)=D$92,F109,D$92-SUM(E$99:E109))</f>
        <v>7447385.9854867747</v>
      </c>
      <c r="E110" s="377">
        <f>IF(+J96&lt;F109,J96,D110)</f>
        <v>225682.70454545456</v>
      </c>
      <c r="F110" s="55">
        <f t="shared" si="42"/>
        <v>7221703.2809413206</v>
      </c>
      <c r="G110" s="55">
        <f t="shared" si="43"/>
        <v>7334544.6332140472</v>
      </c>
      <c r="H110" s="379">
        <f t="shared" si="44"/>
        <v>1139026.7025674547</v>
      </c>
      <c r="I110" s="398">
        <f t="shared" si="45"/>
        <v>1139026.7025674547</v>
      </c>
      <c r="J110" s="54">
        <f t="shared" si="29"/>
        <v>0</v>
      </c>
      <c r="K110" s="54"/>
      <c r="L110" s="129"/>
      <c r="M110" s="54">
        <f t="shared" si="46"/>
        <v>0</v>
      </c>
      <c r="N110" s="129"/>
      <c r="O110" s="54">
        <f t="shared" si="31"/>
        <v>0</v>
      </c>
      <c r="P110" s="54">
        <f t="shared" si="32"/>
        <v>0</v>
      </c>
    </row>
    <row r="111" spans="1:16" ht="12.5">
      <c r="B111" s="7" t="str">
        <f t="shared" si="33"/>
        <v/>
      </c>
      <c r="C111" s="50">
        <f>IF(D93="","-",+C110+1)</f>
        <v>2029</v>
      </c>
      <c r="D111" s="12">
        <f>IF(F110+SUM(E$99:E110)=D$92,F110,D$92-SUM(E$99:E110))</f>
        <v>7221703.2809413206</v>
      </c>
      <c r="E111" s="377">
        <f>IF(+J96&lt;F110,J96,D111)</f>
        <v>225682.70454545456</v>
      </c>
      <c r="F111" s="55">
        <f t="shared" si="42"/>
        <v>6996020.5763958665</v>
      </c>
      <c r="G111" s="55">
        <f t="shared" si="43"/>
        <v>7108861.928668594</v>
      </c>
      <c r="H111" s="379">
        <f t="shared" si="44"/>
        <v>1110923.261391225</v>
      </c>
      <c r="I111" s="398">
        <f t="shared" si="45"/>
        <v>1110923.261391225</v>
      </c>
      <c r="J111" s="54">
        <f t="shared" si="29"/>
        <v>0</v>
      </c>
      <c r="K111" s="54"/>
      <c r="L111" s="129"/>
      <c r="M111" s="54">
        <f t="shared" si="46"/>
        <v>0</v>
      </c>
      <c r="N111" s="129"/>
      <c r="O111" s="54">
        <f t="shared" si="31"/>
        <v>0</v>
      </c>
      <c r="P111" s="54">
        <f t="shared" si="32"/>
        <v>0</v>
      </c>
    </row>
    <row r="112" spans="1:16" ht="12.5">
      <c r="B112" s="7" t="str">
        <f t="shared" si="33"/>
        <v/>
      </c>
      <c r="C112" s="50">
        <f>IF(D93="","-",+C111+1)</f>
        <v>2030</v>
      </c>
      <c r="D112" s="12">
        <f>IF(F111+SUM(E$99:E111)=D$92,F111,D$92-SUM(E$99:E111))</f>
        <v>6996020.5763958665</v>
      </c>
      <c r="E112" s="377">
        <f>IF(+J96&lt;F111,J96,D112)</f>
        <v>225682.70454545456</v>
      </c>
      <c r="F112" s="55">
        <f t="shared" si="42"/>
        <v>6770337.8718504123</v>
      </c>
      <c r="G112" s="55">
        <f t="shared" si="43"/>
        <v>6883179.2241231389</v>
      </c>
      <c r="H112" s="379">
        <f t="shared" si="44"/>
        <v>1082819.8202149952</v>
      </c>
      <c r="I112" s="398">
        <f t="shared" si="45"/>
        <v>1082819.8202149952</v>
      </c>
      <c r="J112" s="54">
        <f t="shared" si="29"/>
        <v>0</v>
      </c>
      <c r="K112" s="54"/>
      <c r="L112" s="129"/>
      <c r="M112" s="54">
        <f t="shared" si="46"/>
        <v>0</v>
      </c>
      <c r="N112" s="129"/>
      <c r="O112" s="54">
        <f t="shared" si="31"/>
        <v>0</v>
      </c>
      <c r="P112" s="54">
        <f t="shared" si="32"/>
        <v>0</v>
      </c>
    </row>
    <row r="113" spans="2:16" ht="12.5">
      <c r="B113" s="7" t="str">
        <f t="shared" si="33"/>
        <v/>
      </c>
      <c r="C113" s="50">
        <f>IF(D93="","-",+C112+1)</f>
        <v>2031</v>
      </c>
      <c r="D113" s="12">
        <f>IF(F112+SUM(E$99:E112)=D$92,F112,D$92-SUM(E$99:E112))</f>
        <v>6770337.8718504123</v>
      </c>
      <c r="E113" s="377">
        <f>IF(+J96&lt;F112,J96,D113)</f>
        <v>225682.70454545456</v>
      </c>
      <c r="F113" s="55">
        <f t="shared" si="42"/>
        <v>6544655.1673049582</v>
      </c>
      <c r="G113" s="55">
        <f t="shared" si="43"/>
        <v>6657496.5195776857</v>
      </c>
      <c r="H113" s="379">
        <f t="shared" si="44"/>
        <v>1054716.3790387653</v>
      </c>
      <c r="I113" s="398">
        <f t="shared" si="45"/>
        <v>1054716.3790387653</v>
      </c>
      <c r="J113" s="54">
        <f t="shared" si="29"/>
        <v>0</v>
      </c>
      <c r="K113" s="54"/>
      <c r="L113" s="129"/>
      <c r="M113" s="54">
        <f t="shared" si="46"/>
        <v>0</v>
      </c>
      <c r="N113" s="129"/>
      <c r="O113" s="54">
        <f t="shared" si="31"/>
        <v>0</v>
      </c>
      <c r="P113" s="54">
        <f t="shared" si="32"/>
        <v>0</v>
      </c>
    </row>
    <row r="114" spans="2:16" ht="12.5">
      <c r="B114" s="7" t="str">
        <f t="shared" si="33"/>
        <v/>
      </c>
      <c r="C114" s="50">
        <f>IF(D93="","-",+C113+1)</f>
        <v>2032</v>
      </c>
      <c r="D114" s="12">
        <f>IF(F113+SUM(E$99:E113)=D$92,F113,D$92-SUM(E$99:E113))</f>
        <v>6544655.1673049582</v>
      </c>
      <c r="E114" s="377">
        <f>IF(+J96&lt;F113,J96,D114)</f>
        <v>225682.70454545456</v>
      </c>
      <c r="F114" s="55">
        <f t="shared" si="42"/>
        <v>6318972.4627595041</v>
      </c>
      <c r="G114" s="55">
        <f t="shared" si="43"/>
        <v>6431813.8150322307</v>
      </c>
      <c r="H114" s="379">
        <f t="shared" si="44"/>
        <v>1026612.9378625356</v>
      </c>
      <c r="I114" s="398">
        <f t="shared" si="45"/>
        <v>1026612.9378625356</v>
      </c>
      <c r="J114" s="54">
        <f t="shared" si="29"/>
        <v>0</v>
      </c>
      <c r="K114" s="54"/>
      <c r="L114" s="129"/>
      <c r="M114" s="54">
        <f t="shared" si="46"/>
        <v>0</v>
      </c>
      <c r="N114" s="129"/>
      <c r="O114" s="54">
        <f t="shared" si="31"/>
        <v>0</v>
      </c>
      <c r="P114" s="54">
        <f t="shared" si="32"/>
        <v>0</v>
      </c>
    </row>
    <row r="115" spans="2:16" ht="12.5">
      <c r="B115" s="7" t="str">
        <f t="shared" si="33"/>
        <v/>
      </c>
      <c r="C115" s="50">
        <f>IF(D93="","-",+C114+1)</f>
        <v>2033</v>
      </c>
      <c r="D115" s="12">
        <f>IF(F114+SUM(E$99:E114)=D$92,F114,D$92-SUM(E$99:E114))</f>
        <v>6318972.4627595041</v>
      </c>
      <c r="E115" s="377">
        <f>IF(+J96&lt;F114,J96,D115)</f>
        <v>225682.70454545456</v>
      </c>
      <c r="F115" s="55">
        <f t="shared" si="42"/>
        <v>6093289.75821405</v>
      </c>
      <c r="G115" s="55">
        <f t="shared" si="43"/>
        <v>6206131.1104867775</v>
      </c>
      <c r="H115" s="379">
        <f t="shared" si="44"/>
        <v>998509.49668630585</v>
      </c>
      <c r="I115" s="398">
        <f t="shared" si="45"/>
        <v>998509.49668630585</v>
      </c>
      <c r="J115" s="54">
        <f t="shared" si="29"/>
        <v>0</v>
      </c>
      <c r="K115" s="54"/>
      <c r="L115" s="129"/>
      <c r="M115" s="54">
        <f t="shared" si="46"/>
        <v>0</v>
      </c>
      <c r="N115" s="129"/>
      <c r="O115" s="54">
        <f t="shared" si="31"/>
        <v>0</v>
      </c>
      <c r="P115" s="54">
        <f t="shared" si="32"/>
        <v>0</v>
      </c>
    </row>
    <row r="116" spans="2:16" ht="12.5">
      <c r="B116" s="7" t="str">
        <f t="shared" si="33"/>
        <v/>
      </c>
      <c r="C116" s="50">
        <f>IF(D93="","-",+C115+1)</f>
        <v>2034</v>
      </c>
      <c r="D116" s="12">
        <f>IF(F115+SUM(E$99:E115)=D$92,F115,D$92-SUM(E$99:E115))</f>
        <v>6093289.75821405</v>
      </c>
      <c r="E116" s="377">
        <f>IF(+J96&lt;F115,J96,D116)</f>
        <v>225682.70454545456</v>
      </c>
      <c r="F116" s="55">
        <f t="shared" si="42"/>
        <v>5867607.0536685959</v>
      </c>
      <c r="G116" s="55">
        <f t="shared" si="43"/>
        <v>5980448.4059413224</v>
      </c>
      <c r="H116" s="379">
        <f t="shared" si="44"/>
        <v>970406.055510076</v>
      </c>
      <c r="I116" s="398">
        <f t="shared" si="45"/>
        <v>970406.055510076</v>
      </c>
      <c r="J116" s="54">
        <f t="shared" si="29"/>
        <v>0</v>
      </c>
      <c r="K116" s="54"/>
      <c r="L116" s="129"/>
      <c r="M116" s="54">
        <f t="shared" si="46"/>
        <v>0</v>
      </c>
      <c r="N116" s="129"/>
      <c r="O116" s="54">
        <f t="shared" si="31"/>
        <v>0</v>
      </c>
      <c r="P116" s="54">
        <f t="shared" si="32"/>
        <v>0</v>
      </c>
    </row>
    <row r="117" spans="2:16" ht="12.5">
      <c r="B117" s="7" t="str">
        <f t="shared" si="33"/>
        <v/>
      </c>
      <c r="C117" s="50">
        <f>IF(D93="","-",+C116+1)</f>
        <v>2035</v>
      </c>
      <c r="D117" s="12">
        <f>IF(F116+SUM(E$99:E116)=D$92,F116,D$92-SUM(E$99:E116))</f>
        <v>5867607.0536685959</v>
      </c>
      <c r="E117" s="377">
        <f>IF(+J96&lt;F116,J96,D117)</f>
        <v>225682.70454545456</v>
      </c>
      <c r="F117" s="55">
        <f t="shared" si="42"/>
        <v>5641924.3491231417</v>
      </c>
      <c r="G117" s="55">
        <f t="shared" si="43"/>
        <v>5754765.7013958693</v>
      </c>
      <c r="H117" s="379">
        <f t="shared" si="44"/>
        <v>942302.61433384626</v>
      </c>
      <c r="I117" s="398">
        <f t="shared" si="45"/>
        <v>942302.61433384626</v>
      </c>
      <c r="J117" s="54">
        <f t="shared" si="29"/>
        <v>0</v>
      </c>
      <c r="K117" s="54"/>
      <c r="L117" s="129"/>
      <c r="M117" s="54">
        <f t="shared" si="46"/>
        <v>0</v>
      </c>
      <c r="N117" s="129"/>
      <c r="O117" s="54">
        <f t="shared" si="31"/>
        <v>0</v>
      </c>
      <c r="P117" s="54">
        <f t="shared" si="32"/>
        <v>0</v>
      </c>
    </row>
    <row r="118" spans="2:16" ht="12.5">
      <c r="B118" s="7" t="str">
        <f t="shared" si="33"/>
        <v/>
      </c>
      <c r="C118" s="50">
        <f>IF(D93="","-",+C117+1)</f>
        <v>2036</v>
      </c>
      <c r="D118" s="12">
        <f>IF(F117+SUM(E$99:E117)=D$92,F117,D$92-SUM(E$99:E117))</f>
        <v>5641924.3491231417</v>
      </c>
      <c r="E118" s="377">
        <f>IF(+J96&lt;F117,J96,D118)</f>
        <v>225682.70454545456</v>
      </c>
      <c r="F118" s="55">
        <f t="shared" si="42"/>
        <v>5416241.6445776876</v>
      </c>
      <c r="G118" s="55">
        <f t="shared" si="43"/>
        <v>5529082.9968504142</v>
      </c>
      <c r="H118" s="379">
        <f t="shared" si="44"/>
        <v>914199.1731576164</v>
      </c>
      <c r="I118" s="398">
        <f t="shared" si="45"/>
        <v>914199.1731576164</v>
      </c>
      <c r="J118" s="54">
        <f t="shared" si="29"/>
        <v>0</v>
      </c>
      <c r="K118" s="54"/>
      <c r="L118" s="129"/>
      <c r="M118" s="54">
        <f t="shared" si="46"/>
        <v>0</v>
      </c>
      <c r="N118" s="129"/>
      <c r="O118" s="54">
        <f t="shared" si="31"/>
        <v>0</v>
      </c>
      <c r="P118" s="54">
        <f t="shared" si="32"/>
        <v>0</v>
      </c>
    </row>
    <row r="119" spans="2:16" ht="12.5">
      <c r="B119" s="7" t="str">
        <f t="shared" si="33"/>
        <v/>
      </c>
      <c r="C119" s="50">
        <f>IF(D93="","-",+C118+1)</f>
        <v>2037</v>
      </c>
      <c r="D119" s="12">
        <f>IF(F118+SUM(E$99:E118)=D$92,F118,D$92-SUM(E$99:E118))</f>
        <v>5416241.6445776876</v>
      </c>
      <c r="E119" s="377">
        <f>IF(+J96&lt;F118,J96,D119)</f>
        <v>225682.70454545456</v>
      </c>
      <c r="F119" s="55">
        <f t="shared" si="42"/>
        <v>5190558.9400322335</v>
      </c>
      <c r="G119" s="55">
        <f t="shared" si="43"/>
        <v>5303400.292304961</v>
      </c>
      <c r="H119" s="379">
        <f t="shared" si="44"/>
        <v>886095.73198138666</v>
      </c>
      <c r="I119" s="398">
        <f t="shared" si="45"/>
        <v>886095.73198138666</v>
      </c>
      <c r="J119" s="54">
        <f t="shared" si="29"/>
        <v>0</v>
      </c>
      <c r="K119" s="54"/>
      <c r="L119" s="129"/>
      <c r="M119" s="54">
        <f t="shared" si="46"/>
        <v>0</v>
      </c>
      <c r="N119" s="129"/>
      <c r="O119" s="54">
        <f t="shared" si="31"/>
        <v>0</v>
      </c>
      <c r="P119" s="54">
        <f t="shared" si="32"/>
        <v>0</v>
      </c>
    </row>
    <row r="120" spans="2:16" ht="12.5">
      <c r="B120" s="7" t="str">
        <f t="shared" si="33"/>
        <v/>
      </c>
      <c r="C120" s="50">
        <f>IF(D93="","-",+C119+1)</f>
        <v>2038</v>
      </c>
      <c r="D120" s="12">
        <f>IF(F119+SUM(E$99:E119)=D$92,F119,D$92-SUM(E$99:E119))</f>
        <v>5190558.9400322335</v>
      </c>
      <c r="E120" s="377">
        <f>IF(+J96&lt;F119,J96,D120)</f>
        <v>225682.70454545456</v>
      </c>
      <c r="F120" s="55">
        <f t="shared" si="42"/>
        <v>4964876.2354867794</v>
      </c>
      <c r="G120" s="55">
        <f t="shared" si="43"/>
        <v>5077717.587759506</v>
      </c>
      <c r="H120" s="379">
        <f t="shared" si="44"/>
        <v>857992.29080515681</v>
      </c>
      <c r="I120" s="398">
        <f t="shared" si="45"/>
        <v>857992.29080515681</v>
      </c>
      <c r="J120" s="54">
        <f t="shared" si="29"/>
        <v>0</v>
      </c>
      <c r="K120" s="54"/>
      <c r="L120" s="129"/>
      <c r="M120" s="54">
        <f t="shared" si="46"/>
        <v>0</v>
      </c>
      <c r="N120" s="129"/>
      <c r="O120" s="54">
        <f t="shared" si="31"/>
        <v>0</v>
      </c>
      <c r="P120" s="54">
        <f t="shared" si="32"/>
        <v>0</v>
      </c>
    </row>
    <row r="121" spans="2:16" ht="12.5">
      <c r="B121" s="7" t="str">
        <f t="shared" si="33"/>
        <v/>
      </c>
      <c r="C121" s="50">
        <f>IF(D93="","-",+C120+1)</f>
        <v>2039</v>
      </c>
      <c r="D121" s="12">
        <f>IF(F120+SUM(E$99:E120)=D$92,F120,D$92-SUM(E$99:E120))</f>
        <v>4964876.2354867794</v>
      </c>
      <c r="E121" s="377">
        <f>IF(+J96&lt;F120,J96,D121)</f>
        <v>225682.70454545456</v>
      </c>
      <c r="F121" s="55">
        <f t="shared" si="42"/>
        <v>4739193.5309413252</v>
      </c>
      <c r="G121" s="55">
        <f t="shared" si="43"/>
        <v>4852034.8832140528</v>
      </c>
      <c r="H121" s="379">
        <f t="shared" si="44"/>
        <v>829888.84962892707</v>
      </c>
      <c r="I121" s="398">
        <f t="shared" si="45"/>
        <v>829888.84962892707</v>
      </c>
      <c r="J121" s="54">
        <f t="shared" si="29"/>
        <v>0</v>
      </c>
      <c r="K121" s="54"/>
      <c r="L121" s="129"/>
      <c r="M121" s="54">
        <f t="shared" si="46"/>
        <v>0</v>
      </c>
      <c r="N121" s="129"/>
      <c r="O121" s="54">
        <f t="shared" si="31"/>
        <v>0</v>
      </c>
      <c r="P121" s="54">
        <f t="shared" si="32"/>
        <v>0</v>
      </c>
    </row>
    <row r="122" spans="2:16" ht="12.5">
      <c r="B122" s="7" t="str">
        <f t="shared" si="33"/>
        <v/>
      </c>
      <c r="C122" s="50">
        <f>IF(D93="","-",+C121+1)</f>
        <v>2040</v>
      </c>
      <c r="D122" s="12">
        <f>IF(F121+SUM(E$99:E121)=D$92,F121,D$92-SUM(E$99:E121))</f>
        <v>4739193.5309413252</v>
      </c>
      <c r="E122" s="377">
        <f>IF(+J96&lt;F121,J96,D122)</f>
        <v>225682.70454545456</v>
      </c>
      <c r="F122" s="55">
        <f t="shared" si="42"/>
        <v>4513510.8263958711</v>
      </c>
      <c r="G122" s="55">
        <f t="shared" si="43"/>
        <v>4626352.1786685977</v>
      </c>
      <c r="H122" s="379">
        <f t="shared" si="44"/>
        <v>801785.40845269721</v>
      </c>
      <c r="I122" s="398">
        <f t="shared" si="45"/>
        <v>801785.40845269721</v>
      </c>
      <c r="J122" s="54">
        <f t="shared" si="29"/>
        <v>0</v>
      </c>
      <c r="K122" s="54"/>
      <c r="L122" s="129"/>
      <c r="M122" s="54">
        <f t="shared" si="46"/>
        <v>0</v>
      </c>
      <c r="N122" s="129"/>
      <c r="O122" s="54">
        <f t="shared" si="31"/>
        <v>0</v>
      </c>
      <c r="P122" s="54">
        <f t="shared" si="32"/>
        <v>0</v>
      </c>
    </row>
    <row r="123" spans="2:16" ht="12.5">
      <c r="B123" s="7" t="str">
        <f t="shared" si="33"/>
        <v/>
      </c>
      <c r="C123" s="50">
        <f>IF(D93="","-",+C122+1)</f>
        <v>2041</v>
      </c>
      <c r="D123" s="12">
        <f>IF(F122+SUM(E$99:E122)=D$92,F122,D$92-SUM(E$99:E122))</f>
        <v>4513510.8263958711</v>
      </c>
      <c r="E123" s="377">
        <f>IF(+J96&lt;F122,J96,D123)</f>
        <v>225682.70454545456</v>
      </c>
      <c r="F123" s="55">
        <f t="shared" si="42"/>
        <v>4287828.121850417</v>
      </c>
      <c r="G123" s="55">
        <f t="shared" si="43"/>
        <v>4400669.4741231445</v>
      </c>
      <c r="H123" s="379">
        <f t="shared" si="44"/>
        <v>773681.96727646759</v>
      </c>
      <c r="I123" s="398">
        <f t="shared" si="45"/>
        <v>773681.96727646759</v>
      </c>
      <c r="J123" s="54">
        <f t="shared" si="29"/>
        <v>0</v>
      </c>
      <c r="K123" s="54"/>
      <c r="L123" s="129"/>
      <c r="M123" s="54">
        <f t="shared" si="46"/>
        <v>0</v>
      </c>
      <c r="N123" s="129"/>
      <c r="O123" s="54">
        <f t="shared" si="31"/>
        <v>0</v>
      </c>
      <c r="P123" s="54">
        <f t="shared" si="32"/>
        <v>0</v>
      </c>
    </row>
    <row r="124" spans="2:16" ht="12.5">
      <c r="B124" s="7" t="str">
        <f t="shared" si="33"/>
        <v/>
      </c>
      <c r="C124" s="50">
        <f>IF(D93="","-",+C123+1)</f>
        <v>2042</v>
      </c>
      <c r="D124" s="12">
        <f>IF(F123+SUM(E$99:E123)=D$92,F123,D$92-SUM(E$99:E123))</f>
        <v>4287828.121850417</v>
      </c>
      <c r="E124" s="377">
        <f>IF(+J96&lt;F123,J96,D124)</f>
        <v>225682.70454545456</v>
      </c>
      <c r="F124" s="55">
        <f t="shared" si="42"/>
        <v>4062145.4173049624</v>
      </c>
      <c r="G124" s="55">
        <f t="shared" si="43"/>
        <v>4174986.7695776895</v>
      </c>
      <c r="H124" s="379">
        <f t="shared" si="44"/>
        <v>745578.52610023762</v>
      </c>
      <c r="I124" s="398">
        <f t="shared" si="45"/>
        <v>745578.52610023762</v>
      </c>
      <c r="J124" s="54">
        <f t="shared" si="29"/>
        <v>0</v>
      </c>
      <c r="K124" s="54"/>
      <c r="L124" s="129"/>
      <c r="M124" s="54">
        <f t="shared" si="46"/>
        <v>0</v>
      </c>
      <c r="N124" s="129"/>
      <c r="O124" s="54">
        <f t="shared" si="31"/>
        <v>0</v>
      </c>
      <c r="P124" s="54">
        <f t="shared" si="32"/>
        <v>0</v>
      </c>
    </row>
    <row r="125" spans="2:16" ht="12.5">
      <c r="B125" s="7" t="str">
        <f t="shared" si="33"/>
        <v/>
      </c>
      <c r="C125" s="50">
        <f>IF(D93="","-",+C124+1)</f>
        <v>2043</v>
      </c>
      <c r="D125" s="12">
        <f>IF(F124+SUM(E$99:E124)=D$92,F124,D$92-SUM(E$99:E124))</f>
        <v>4062145.4173049624</v>
      </c>
      <c r="E125" s="377">
        <f>IF(+J96&lt;F124,J96,D125)</f>
        <v>225682.70454545456</v>
      </c>
      <c r="F125" s="55">
        <f t="shared" si="42"/>
        <v>3836462.7127595078</v>
      </c>
      <c r="G125" s="55">
        <f t="shared" si="43"/>
        <v>3949304.0650322353</v>
      </c>
      <c r="H125" s="379">
        <f t="shared" si="44"/>
        <v>717475.08492400777</v>
      </c>
      <c r="I125" s="398">
        <f t="shared" si="45"/>
        <v>717475.08492400777</v>
      </c>
      <c r="J125" s="54">
        <f t="shared" si="29"/>
        <v>0</v>
      </c>
      <c r="K125" s="54"/>
      <c r="L125" s="129"/>
      <c r="M125" s="54">
        <f t="shared" si="46"/>
        <v>0</v>
      </c>
      <c r="N125" s="129"/>
      <c r="O125" s="54">
        <f t="shared" si="31"/>
        <v>0</v>
      </c>
      <c r="P125" s="54">
        <f t="shared" si="32"/>
        <v>0</v>
      </c>
    </row>
    <row r="126" spans="2:16" ht="12.5">
      <c r="B126" s="7" t="str">
        <f t="shared" si="33"/>
        <v/>
      </c>
      <c r="C126" s="50">
        <f>IF(D93="","-",+C125+1)</f>
        <v>2044</v>
      </c>
      <c r="D126" s="12">
        <f>IF(F125+SUM(E$99:E125)=D$92,F125,D$92-SUM(E$99:E125))</f>
        <v>3836462.7127595078</v>
      </c>
      <c r="E126" s="377">
        <f>IF(+J96&lt;F125,J96,D126)</f>
        <v>225682.70454545456</v>
      </c>
      <c r="F126" s="55">
        <f t="shared" si="42"/>
        <v>3610780.0082140532</v>
      </c>
      <c r="G126" s="55">
        <f t="shared" si="43"/>
        <v>3723621.3604867803</v>
      </c>
      <c r="H126" s="379">
        <f t="shared" si="44"/>
        <v>689371.64374777791</v>
      </c>
      <c r="I126" s="398">
        <f t="shared" si="45"/>
        <v>689371.64374777791</v>
      </c>
      <c r="J126" s="54">
        <f t="shared" si="29"/>
        <v>0</v>
      </c>
      <c r="K126" s="54"/>
      <c r="L126" s="129"/>
      <c r="M126" s="54">
        <f t="shared" si="46"/>
        <v>0</v>
      </c>
      <c r="N126" s="129"/>
      <c r="O126" s="54">
        <f t="shared" si="31"/>
        <v>0</v>
      </c>
      <c r="P126" s="54">
        <f t="shared" si="32"/>
        <v>0</v>
      </c>
    </row>
    <row r="127" spans="2:16" ht="12.5">
      <c r="B127" s="7" t="str">
        <f t="shared" si="33"/>
        <v/>
      </c>
      <c r="C127" s="50">
        <f>IF(D93="","-",+C126+1)</f>
        <v>2045</v>
      </c>
      <c r="D127" s="12">
        <f>IF(F126+SUM(E$99:E126)=D$92,F126,D$92-SUM(E$99:E126))</f>
        <v>3610780.0082140532</v>
      </c>
      <c r="E127" s="377">
        <f>IF(+J96&lt;F126,J96,D127)</f>
        <v>225682.70454545456</v>
      </c>
      <c r="F127" s="55">
        <f t="shared" si="42"/>
        <v>3385097.3036685986</v>
      </c>
      <c r="G127" s="55">
        <f t="shared" si="43"/>
        <v>3497938.6559413262</v>
      </c>
      <c r="H127" s="379">
        <f t="shared" si="44"/>
        <v>661268.20257154806</v>
      </c>
      <c r="I127" s="398">
        <f t="shared" si="45"/>
        <v>661268.20257154806</v>
      </c>
      <c r="J127" s="54">
        <f t="shared" si="29"/>
        <v>0</v>
      </c>
      <c r="K127" s="54"/>
      <c r="L127" s="129"/>
      <c r="M127" s="54">
        <f t="shared" si="46"/>
        <v>0</v>
      </c>
      <c r="N127" s="129"/>
      <c r="O127" s="54">
        <f t="shared" si="31"/>
        <v>0</v>
      </c>
      <c r="P127" s="54">
        <f t="shared" si="32"/>
        <v>0</v>
      </c>
    </row>
    <row r="128" spans="2:16" ht="12.5">
      <c r="B128" s="7" t="str">
        <f t="shared" si="33"/>
        <v/>
      </c>
      <c r="C128" s="50">
        <f>IF(D93="","-",+C127+1)</f>
        <v>2046</v>
      </c>
      <c r="D128" s="12">
        <f>IF(F127+SUM(E$99:E127)=D$92,F127,D$92-SUM(E$99:E127))</f>
        <v>3385097.3036685986</v>
      </c>
      <c r="E128" s="377">
        <f>IF(+J96&lt;F127,J96,D128)</f>
        <v>225682.70454545456</v>
      </c>
      <c r="F128" s="55">
        <f t="shared" si="42"/>
        <v>3159414.5991231441</v>
      </c>
      <c r="G128" s="55">
        <f t="shared" si="43"/>
        <v>3272255.9513958711</v>
      </c>
      <c r="H128" s="379">
        <f t="shared" si="44"/>
        <v>633164.7613953182</v>
      </c>
      <c r="I128" s="398">
        <f t="shared" si="45"/>
        <v>633164.7613953182</v>
      </c>
      <c r="J128" s="54">
        <f t="shared" si="29"/>
        <v>0</v>
      </c>
      <c r="K128" s="54"/>
      <c r="L128" s="129"/>
      <c r="M128" s="54">
        <f t="shared" si="46"/>
        <v>0</v>
      </c>
      <c r="N128" s="129"/>
      <c r="O128" s="54">
        <f t="shared" si="31"/>
        <v>0</v>
      </c>
      <c r="P128" s="54">
        <f t="shared" si="32"/>
        <v>0</v>
      </c>
    </row>
    <row r="129" spans="2:16" ht="12.5">
      <c r="B129" s="7" t="str">
        <f t="shared" si="33"/>
        <v/>
      </c>
      <c r="C129" s="50">
        <f>IF(D93="","-",+C128+1)</f>
        <v>2047</v>
      </c>
      <c r="D129" s="12">
        <f>IF(F128+SUM(E$99:E128)=D$92,F128,D$92-SUM(E$99:E128))</f>
        <v>3159414.5991231441</v>
      </c>
      <c r="E129" s="377">
        <f>IF(+J96&lt;F128,J96,D129)</f>
        <v>225682.70454545456</v>
      </c>
      <c r="F129" s="55">
        <f t="shared" si="42"/>
        <v>2933731.8945776895</v>
      </c>
      <c r="G129" s="55">
        <f t="shared" si="43"/>
        <v>3046573.246850417</v>
      </c>
      <c r="H129" s="379">
        <f t="shared" si="44"/>
        <v>605061.32021908846</v>
      </c>
      <c r="I129" s="398">
        <f t="shared" si="45"/>
        <v>605061.32021908846</v>
      </c>
      <c r="J129" s="54">
        <f t="shared" si="29"/>
        <v>0</v>
      </c>
      <c r="K129" s="54"/>
      <c r="L129" s="129"/>
      <c r="M129" s="54">
        <f t="shared" si="46"/>
        <v>0</v>
      </c>
      <c r="N129" s="129"/>
      <c r="O129" s="54">
        <f t="shared" si="31"/>
        <v>0</v>
      </c>
      <c r="P129" s="54">
        <f t="shared" si="32"/>
        <v>0</v>
      </c>
    </row>
    <row r="130" spans="2:16" ht="12.5">
      <c r="B130" s="7" t="str">
        <f t="shared" si="33"/>
        <v/>
      </c>
      <c r="C130" s="50">
        <f>IF(D93="","-",+C129+1)</f>
        <v>2048</v>
      </c>
      <c r="D130" s="12">
        <f>IF(F129+SUM(E$99:E129)=D$92,F129,D$92-SUM(E$99:E129))</f>
        <v>2933731.8945776895</v>
      </c>
      <c r="E130" s="377">
        <f>IF(+J96&lt;F129,J96,D130)</f>
        <v>225682.70454545456</v>
      </c>
      <c r="F130" s="55">
        <f t="shared" si="42"/>
        <v>2708049.1900322349</v>
      </c>
      <c r="G130" s="55">
        <f t="shared" si="43"/>
        <v>2820890.5423049619</v>
      </c>
      <c r="H130" s="379">
        <f t="shared" si="44"/>
        <v>576957.87904285849</v>
      </c>
      <c r="I130" s="398">
        <f t="shared" si="45"/>
        <v>576957.87904285849</v>
      </c>
      <c r="J130" s="54">
        <f t="shared" si="29"/>
        <v>0</v>
      </c>
      <c r="K130" s="54"/>
      <c r="L130" s="129"/>
      <c r="M130" s="54">
        <f t="shared" si="46"/>
        <v>0</v>
      </c>
      <c r="N130" s="129"/>
      <c r="O130" s="54">
        <f t="shared" si="31"/>
        <v>0</v>
      </c>
      <c r="P130" s="54">
        <f t="shared" si="32"/>
        <v>0</v>
      </c>
    </row>
    <row r="131" spans="2:16" ht="12.5">
      <c r="B131" s="7" t="str">
        <f t="shared" si="33"/>
        <v/>
      </c>
      <c r="C131" s="50">
        <f>IF(D93="","-",+C130+1)</f>
        <v>2049</v>
      </c>
      <c r="D131" s="12">
        <f>IF(F130+SUM(E$99:E130)=D$92,F130,D$92-SUM(E$99:E130))</f>
        <v>2708049.1900322349</v>
      </c>
      <c r="E131" s="377">
        <f>IF(+J96&lt;F130,J96,D131)</f>
        <v>225682.70454545456</v>
      </c>
      <c r="F131" s="55">
        <f t="shared" si="42"/>
        <v>2482366.4854867803</v>
      </c>
      <c r="G131" s="55">
        <f t="shared" si="43"/>
        <v>2595207.8377595078</v>
      </c>
      <c r="H131" s="379">
        <f t="shared" si="44"/>
        <v>548854.43786662875</v>
      </c>
      <c r="I131" s="398">
        <f t="shared" si="45"/>
        <v>548854.43786662875</v>
      </c>
      <c r="J131" s="54">
        <f t="shared" ref="J131:J154" si="47">+I541-H541</f>
        <v>0</v>
      </c>
      <c r="K131" s="54"/>
      <c r="L131" s="129"/>
      <c r="M131" s="54">
        <f t="shared" ref="M131:M154" si="48">IF(L541&lt;&gt;0,+H541-L541,0)</f>
        <v>0</v>
      </c>
      <c r="N131" s="129"/>
      <c r="O131" s="54">
        <f t="shared" ref="O131:O154" si="49">IF(N541&lt;&gt;0,+I541-N541,0)</f>
        <v>0</v>
      </c>
      <c r="P131" s="54">
        <f t="shared" ref="P131:P154" si="50">+O541-M541</f>
        <v>0</v>
      </c>
    </row>
    <row r="132" spans="2:16" ht="12.5">
      <c r="B132" s="7" t="str">
        <f t="shared" si="33"/>
        <v/>
      </c>
      <c r="C132" s="50">
        <f>IF(D93="","-",+C131+1)</f>
        <v>2050</v>
      </c>
      <c r="D132" s="12">
        <f>IF(F131+SUM(E$99:E131)=D$92,F131,D$92-SUM(E$99:E131))</f>
        <v>2482366.4854867803</v>
      </c>
      <c r="E132" s="377">
        <f>IF(+J96&lt;F131,J96,D132)</f>
        <v>225682.70454545456</v>
      </c>
      <c r="F132" s="55">
        <f t="shared" si="42"/>
        <v>2256683.7809413257</v>
      </c>
      <c r="G132" s="55">
        <f t="shared" si="43"/>
        <v>2369525.1332140528</v>
      </c>
      <c r="H132" s="379">
        <f t="shared" si="44"/>
        <v>520750.99669039878</v>
      </c>
      <c r="I132" s="398">
        <f t="shared" si="45"/>
        <v>520750.99669039878</v>
      </c>
      <c r="J132" s="54">
        <f t="shared" si="47"/>
        <v>0</v>
      </c>
      <c r="K132" s="54"/>
      <c r="L132" s="129"/>
      <c r="M132" s="54">
        <f t="shared" si="48"/>
        <v>0</v>
      </c>
      <c r="N132" s="129"/>
      <c r="O132" s="54">
        <f t="shared" si="49"/>
        <v>0</v>
      </c>
      <c r="P132" s="54">
        <f t="shared" si="50"/>
        <v>0</v>
      </c>
    </row>
    <row r="133" spans="2:16" ht="12.5">
      <c r="B133" s="7" t="str">
        <f t="shared" si="33"/>
        <v/>
      </c>
      <c r="C133" s="50">
        <f>IF(D93="","-",+C132+1)</f>
        <v>2051</v>
      </c>
      <c r="D133" s="12">
        <f>IF(F132+SUM(E$99:E132)=D$92,F132,D$92-SUM(E$99:E132))</f>
        <v>2256683.7809413257</v>
      </c>
      <c r="E133" s="377">
        <f>IF(+J96&lt;F132,J96,D133)</f>
        <v>225682.70454545456</v>
      </c>
      <c r="F133" s="55">
        <f t="shared" si="42"/>
        <v>2031001.0763958711</v>
      </c>
      <c r="G133" s="55">
        <f t="shared" si="43"/>
        <v>2143842.4286685986</v>
      </c>
      <c r="H133" s="379">
        <f t="shared" si="44"/>
        <v>492647.55551416904</v>
      </c>
      <c r="I133" s="398">
        <f t="shared" si="45"/>
        <v>492647.55551416904</v>
      </c>
      <c r="J133" s="54">
        <f t="shared" si="47"/>
        <v>0</v>
      </c>
      <c r="K133" s="54"/>
      <c r="L133" s="129"/>
      <c r="M133" s="54">
        <f t="shared" si="48"/>
        <v>0</v>
      </c>
      <c r="N133" s="129"/>
      <c r="O133" s="54">
        <f t="shared" si="49"/>
        <v>0</v>
      </c>
      <c r="P133" s="54">
        <f t="shared" si="50"/>
        <v>0</v>
      </c>
    </row>
    <row r="134" spans="2:16" ht="12.5">
      <c r="B134" s="7" t="str">
        <f t="shared" si="33"/>
        <v/>
      </c>
      <c r="C134" s="50">
        <f>IF(D93="","-",+C133+1)</f>
        <v>2052</v>
      </c>
      <c r="D134" s="12">
        <f>IF(F133+SUM(E$99:E133)=D$92,F133,D$92-SUM(E$99:E133))</f>
        <v>2031001.0763958711</v>
      </c>
      <c r="E134" s="377">
        <f>IF(+J96&lt;F133,J96,D134)</f>
        <v>225682.70454545456</v>
      </c>
      <c r="F134" s="55">
        <f t="shared" si="42"/>
        <v>1805318.3718504165</v>
      </c>
      <c r="G134" s="55">
        <f t="shared" si="43"/>
        <v>1918159.7241231438</v>
      </c>
      <c r="H134" s="379">
        <f t="shared" si="44"/>
        <v>464544.11433793913</v>
      </c>
      <c r="I134" s="398">
        <f t="shared" si="45"/>
        <v>464544.11433793913</v>
      </c>
      <c r="J134" s="54">
        <f t="shared" si="47"/>
        <v>0</v>
      </c>
      <c r="K134" s="54"/>
      <c r="L134" s="129"/>
      <c r="M134" s="54">
        <f t="shared" si="48"/>
        <v>0</v>
      </c>
      <c r="N134" s="129"/>
      <c r="O134" s="54">
        <f t="shared" si="49"/>
        <v>0</v>
      </c>
      <c r="P134" s="54">
        <f t="shared" si="50"/>
        <v>0</v>
      </c>
    </row>
    <row r="135" spans="2:16" ht="12.5">
      <c r="B135" s="7" t="str">
        <f t="shared" si="33"/>
        <v/>
      </c>
      <c r="C135" s="50">
        <f>IF(D93="","-",+C134+1)</f>
        <v>2053</v>
      </c>
      <c r="D135" s="12">
        <f>IF(F134+SUM(E$99:E134)=D$92,F134,D$92-SUM(E$99:E134))</f>
        <v>1805318.3718504165</v>
      </c>
      <c r="E135" s="377">
        <f>IF(+J96&lt;F134,J96,D135)</f>
        <v>225682.70454545456</v>
      </c>
      <c r="F135" s="55">
        <f t="shared" si="42"/>
        <v>1579635.6673049619</v>
      </c>
      <c r="G135" s="55">
        <f t="shared" si="43"/>
        <v>1692477.0195776892</v>
      </c>
      <c r="H135" s="379">
        <f t="shared" si="44"/>
        <v>436440.67316170927</v>
      </c>
      <c r="I135" s="398">
        <f t="shared" si="45"/>
        <v>436440.67316170927</v>
      </c>
      <c r="J135" s="54">
        <f t="shared" si="47"/>
        <v>0</v>
      </c>
      <c r="K135" s="54"/>
      <c r="L135" s="129"/>
      <c r="M135" s="54">
        <f t="shared" si="48"/>
        <v>0</v>
      </c>
      <c r="N135" s="129"/>
      <c r="O135" s="54">
        <f t="shared" si="49"/>
        <v>0</v>
      </c>
      <c r="P135" s="54">
        <f t="shared" si="50"/>
        <v>0</v>
      </c>
    </row>
    <row r="136" spans="2:16" ht="12.5">
      <c r="B136" s="7" t="str">
        <f t="shared" si="33"/>
        <v/>
      </c>
      <c r="C136" s="50">
        <f>IF(D93="","-",+C135+1)</f>
        <v>2054</v>
      </c>
      <c r="D136" s="12">
        <f>IF(F135+SUM(E$99:E135)=D$92,F135,D$92-SUM(E$99:E135))</f>
        <v>1579635.6673049619</v>
      </c>
      <c r="E136" s="377">
        <f>IF(+J96&lt;F135,J96,D136)</f>
        <v>225682.70454545456</v>
      </c>
      <c r="F136" s="55">
        <f t="shared" si="42"/>
        <v>1353952.9627595074</v>
      </c>
      <c r="G136" s="55">
        <f t="shared" si="43"/>
        <v>1466794.3150322346</v>
      </c>
      <c r="H136" s="379">
        <f t="shared" si="44"/>
        <v>408337.23198547948</v>
      </c>
      <c r="I136" s="398">
        <f t="shared" si="45"/>
        <v>408337.23198547948</v>
      </c>
      <c r="J136" s="54">
        <f t="shared" si="47"/>
        <v>0</v>
      </c>
      <c r="K136" s="54"/>
      <c r="L136" s="129"/>
      <c r="M136" s="54">
        <f t="shared" si="48"/>
        <v>0</v>
      </c>
      <c r="N136" s="129"/>
      <c r="O136" s="54">
        <f t="shared" si="49"/>
        <v>0</v>
      </c>
      <c r="P136" s="54">
        <f t="shared" si="50"/>
        <v>0</v>
      </c>
    </row>
    <row r="137" spans="2:16" ht="12.5">
      <c r="B137" s="7" t="str">
        <f t="shared" si="33"/>
        <v/>
      </c>
      <c r="C137" s="50">
        <f>IF(D93="","-",+C136+1)</f>
        <v>2055</v>
      </c>
      <c r="D137" s="12">
        <f>IF(F136+SUM(E$99:E136)=D$92,F136,D$92-SUM(E$99:E136))</f>
        <v>1353952.9627595074</v>
      </c>
      <c r="E137" s="377">
        <f>IF(+J96&lt;F136,J96,D137)</f>
        <v>225682.70454545456</v>
      </c>
      <c r="F137" s="55">
        <f t="shared" si="42"/>
        <v>1128270.2582140528</v>
      </c>
      <c r="G137" s="55">
        <f t="shared" si="43"/>
        <v>1241111.6104867801</v>
      </c>
      <c r="H137" s="379">
        <f t="shared" si="44"/>
        <v>380233.79080924962</v>
      </c>
      <c r="I137" s="398">
        <f t="shared" si="45"/>
        <v>380233.79080924962</v>
      </c>
      <c r="J137" s="54">
        <f t="shared" si="47"/>
        <v>0</v>
      </c>
      <c r="K137" s="54"/>
      <c r="L137" s="129"/>
      <c r="M137" s="54">
        <f t="shared" si="48"/>
        <v>0</v>
      </c>
      <c r="N137" s="129"/>
      <c r="O137" s="54">
        <f t="shared" si="49"/>
        <v>0</v>
      </c>
      <c r="P137" s="54">
        <f t="shared" si="50"/>
        <v>0</v>
      </c>
    </row>
    <row r="138" spans="2:16" ht="12.5">
      <c r="B138" s="7" t="str">
        <f t="shared" si="33"/>
        <v/>
      </c>
      <c r="C138" s="50">
        <f>IF(D93="","-",+C137+1)</f>
        <v>2056</v>
      </c>
      <c r="D138" s="12">
        <f>IF(F137+SUM(E$99:E137)=D$92,F137,D$92-SUM(E$99:E137))</f>
        <v>1128270.2582140528</v>
      </c>
      <c r="E138" s="377">
        <f>IF(+J96&lt;F137,J96,D138)</f>
        <v>225682.70454545456</v>
      </c>
      <c r="F138" s="55">
        <f t="shared" si="42"/>
        <v>902587.55366859818</v>
      </c>
      <c r="G138" s="55">
        <f t="shared" si="43"/>
        <v>1015428.9059413255</v>
      </c>
      <c r="H138" s="379">
        <f t="shared" si="44"/>
        <v>352130.34963301977</v>
      </c>
      <c r="I138" s="398">
        <f t="shared" si="45"/>
        <v>352130.34963301977</v>
      </c>
      <c r="J138" s="54">
        <f t="shared" si="47"/>
        <v>0</v>
      </c>
      <c r="K138" s="54"/>
      <c r="L138" s="129"/>
      <c r="M138" s="54">
        <f t="shared" si="48"/>
        <v>0</v>
      </c>
      <c r="N138" s="129"/>
      <c r="O138" s="54">
        <f t="shared" si="49"/>
        <v>0</v>
      </c>
      <c r="P138" s="54">
        <f t="shared" si="50"/>
        <v>0</v>
      </c>
    </row>
    <row r="139" spans="2:16" ht="12.5">
      <c r="B139" s="7" t="str">
        <f t="shared" si="33"/>
        <v/>
      </c>
      <c r="C139" s="50">
        <f>IF(D93="","-",+C138+1)</f>
        <v>2057</v>
      </c>
      <c r="D139" s="12">
        <f>IF(F138+SUM(E$99:E138)=D$92,F138,D$92-SUM(E$99:E138))</f>
        <v>902587.55366859818</v>
      </c>
      <c r="E139" s="377">
        <f>IF(+J96&lt;F138,J96,D139)</f>
        <v>225682.70454545456</v>
      </c>
      <c r="F139" s="55">
        <f t="shared" si="42"/>
        <v>676904.84912314359</v>
      </c>
      <c r="G139" s="55">
        <f t="shared" si="43"/>
        <v>789746.20139587088</v>
      </c>
      <c r="H139" s="379">
        <f t="shared" si="44"/>
        <v>324026.90845678991</v>
      </c>
      <c r="I139" s="398">
        <f t="shared" si="45"/>
        <v>324026.90845678991</v>
      </c>
      <c r="J139" s="54">
        <f t="shared" si="47"/>
        <v>0</v>
      </c>
      <c r="K139" s="54"/>
      <c r="L139" s="129"/>
      <c r="M139" s="54">
        <f t="shared" si="48"/>
        <v>0</v>
      </c>
      <c r="N139" s="129"/>
      <c r="O139" s="54">
        <f t="shared" si="49"/>
        <v>0</v>
      </c>
      <c r="P139" s="54">
        <f t="shared" si="50"/>
        <v>0</v>
      </c>
    </row>
    <row r="140" spans="2:16" ht="12.5">
      <c r="B140" s="7" t="str">
        <f t="shared" si="33"/>
        <v/>
      </c>
      <c r="C140" s="50">
        <f>IF(D93="","-",+C139+1)</f>
        <v>2058</v>
      </c>
      <c r="D140" s="12">
        <f>IF(F139+SUM(E$99:E139)=D$92,F139,D$92-SUM(E$99:E139))</f>
        <v>676904.84912314359</v>
      </c>
      <c r="E140" s="377">
        <f>IF(+J96&lt;F139,J96,D140)</f>
        <v>225682.70454545456</v>
      </c>
      <c r="F140" s="55">
        <f t="shared" si="42"/>
        <v>451222.144577689</v>
      </c>
      <c r="G140" s="55">
        <f t="shared" si="43"/>
        <v>564063.4968504163</v>
      </c>
      <c r="H140" s="379">
        <f t="shared" si="44"/>
        <v>295923.46728056006</v>
      </c>
      <c r="I140" s="398">
        <f t="shared" si="45"/>
        <v>295923.46728056006</v>
      </c>
      <c r="J140" s="54">
        <f t="shared" si="47"/>
        <v>0</v>
      </c>
      <c r="K140" s="54"/>
      <c r="L140" s="129"/>
      <c r="M140" s="54">
        <f t="shared" si="48"/>
        <v>0</v>
      </c>
      <c r="N140" s="129"/>
      <c r="O140" s="54">
        <f t="shared" si="49"/>
        <v>0</v>
      </c>
      <c r="P140" s="54">
        <f t="shared" si="50"/>
        <v>0</v>
      </c>
    </row>
    <row r="141" spans="2:16" ht="12.5">
      <c r="B141" s="7" t="str">
        <f t="shared" si="33"/>
        <v/>
      </c>
      <c r="C141" s="50">
        <f>IF(D93="","-",+C140+1)</f>
        <v>2059</v>
      </c>
      <c r="D141" s="12">
        <f>IF(F140+SUM(E$99:E140)=D$92,F140,D$92-SUM(E$99:E140))</f>
        <v>451222.144577689</v>
      </c>
      <c r="E141" s="377">
        <f>IF(+J96&lt;F140,J96,D141)</f>
        <v>225682.70454545456</v>
      </c>
      <c r="F141" s="55">
        <f t="shared" si="42"/>
        <v>225539.44003223444</v>
      </c>
      <c r="G141" s="55">
        <f t="shared" si="43"/>
        <v>338380.79230496171</v>
      </c>
      <c r="H141" s="379">
        <f t="shared" si="44"/>
        <v>267820.0261043302</v>
      </c>
      <c r="I141" s="398">
        <f t="shared" si="45"/>
        <v>267820.0261043302</v>
      </c>
      <c r="J141" s="54">
        <f t="shared" si="47"/>
        <v>0</v>
      </c>
      <c r="K141" s="54"/>
      <c r="L141" s="129"/>
      <c r="M141" s="54">
        <f t="shared" si="48"/>
        <v>0</v>
      </c>
      <c r="N141" s="129"/>
      <c r="O141" s="54">
        <f t="shared" si="49"/>
        <v>0</v>
      </c>
      <c r="P141" s="54">
        <f t="shared" si="50"/>
        <v>0</v>
      </c>
    </row>
    <row r="142" spans="2:16" ht="12.5">
      <c r="B142" s="7" t="str">
        <f t="shared" si="33"/>
        <v/>
      </c>
      <c r="C142" s="50">
        <f>IF(D93="","-",+C141+1)</f>
        <v>2060</v>
      </c>
      <c r="D142" s="12">
        <f>IF(F141+SUM(E$99:E141)=D$92,F141,D$92-SUM(E$99:E141))</f>
        <v>225539.44003223444</v>
      </c>
      <c r="E142" s="377">
        <f>IF(+J96&lt;F141,J96,D142)</f>
        <v>225539.44003223444</v>
      </c>
      <c r="F142" s="55">
        <f t="shared" si="42"/>
        <v>0</v>
      </c>
      <c r="G142" s="55">
        <f t="shared" si="43"/>
        <v>112769.72001611722</v>
      </c>
      <c r="H142" s="379">
        <f t="shared" si="44"/>
        <v>239582.24051761479</v>
      </c>
      <c r="I142" s="398">
        <f t="shared" si="45"/>
        <v>239582.24051761479</v>
      </c>
      <c r="J142" s="54">
        <f t="shared" si="47"/>
        <v>0</v>
      </c>
      <c r="K142" s="54"/>
      <c r="L142" s="129"/>
      <c r="M142" s="54">
        <f t="shared" si="48"/>
        <v>0</v>
      </c>
      <c r="N142" s="129"/>
      <c r="O142" s="54">
        <f t="shared" si="49"/>
        <v>0</v>
      </c>
      <c r="P142" s="54">
        <f t="shared" si="50"/>
        <v>0</v>
      </c>
    </row>
    <row r="143" spans="2:16" ht="12.5">
      <c r="B143" s="7" t="str">
        <f t="shared" si="33"/>
        <v/>
      </c>
      <c r="C143" s="50">
        <f>IF(D93="","-",+C142+1)</f>
        <v>2061</v>
      </c>
      <c r="D143" s="12">
        <f>IF(F142+SUM(E$99:E142)=D$92,F142,D$92-SUM(E$99:E142))</f>
        <v>0</v>
      </c>
      <c r="E143" s="377">
        <f>IF(+J96&lt;F142,J96,D143)</f>
        <v>0</v>
      </c>
      <c r="F143" s="55">
        <f t="shared" si="42"/>
        <v>0</v>
      </c>
      <c r="G143" s="55">
        <f t="shared" si="43"/>
        <v>0</v>
      </c>
      <c r="H143" s="379">
        <f t="shared" si="44"/>
        <v>0</v>
      </c>
      <c r="I143" s="398">
        <f t="shared" si="45"/>
        <v>0</v>
      </c>
      <c r="J143" s="54">
        <f t="shared" si="47"/>
        <v>0</v>
      </c>
      <c r="K143" s="54"/>
      <c r="L143" s="129"/>
      <c r="M143" s="54">
        <f t="shared" si="48"/>
        <v>0</v>
      </c>
      <c r="N143" s="129"/>
      <c r="O143" s="54">
        <f t="shared" si="49"/>
        <v>0</v>
      </c>
      <c r="P143" s="54">
        <f t="shared" si="50"/>
        <v>0</v>
      </c>
    </row>
    <row r="144" spans="2:16" ht="12.5">
      <c r="B144" s="7" t="str">
        <f t="shared" si="33"/>
        <v/>
      </c>
      <c r="C144" s="50">
        <f>IF(D93="","-",+C143+1)</f>
        <v>2062</v>
      </c>
      <c r="D144" s="12">
        <f>IF(F143+SUM(E$99:E143)=D$92,F143,D$92-SUM(E$99:E143))</f>
        <v>0</v>
      </c>
      <c r="E144" s="377">
        <f>IF(+J96&lt;F143,J96,D144)</f>
        <v>0</v>
      </c>
      <c r="F144" s="55">
        <f t="shared" si="42"/>
        <v>0</v>
      </c>
      <c r="G144" s="55">
        <f t="shared" si="43"/>
        <v>0</v>
      </c>
      <c r="H144" s="379">
        <f t="shared" si="44"/>
        <v>0</v>
      </c>
      <c r="I144" s="398">
        <f t="shared" si="45"/>
        <v>0</v>
      </c>
      <c r="J144" s="54">
        <f t="shared" si="47"/>
        <v>0</v>
      </c>
      <c r="K144" s="54"/>
      <c r="L144" s="129"/>
      <c r="M144" s="54">
        <f t="shared" si="48"/>
        <v>0</v>
      </c>
      <c r="N144" s="129"/>
      <c r="O144" s="54">
        <f t="shared" si="49"/>
        <v>0</v>
      </c>
      <c r="P144" s="54">
        <f t="shared" si="50"/>
        <v>0</v>
      </c>
    </row>
    <row r="145" spans="2:16" ht="12.5">
      <c r="B145" s="7" t="str">
        <f t="shared" si="33"/>
        <v/>
      </c>
      <c r="C145" s="50">
        <f>IF(D93="","-",+C144+1)</f>
        <v>2063</v>
      </c>
      <c r="D145" s="12">
        <f>IF(F144+SUM(E$99:E144)=D$92,F144,D$92-SUM(E$99:E144))</f>
        <v>0</v>
      </c>
      <c r="E145" s="377">
        <f>IF(+J96&lt;F144,J96,D145)</f>
        <v>0</v>
      </c>
      <c r="F145" s="55">
        <f t="shared" si="42"/>
        <v>0</v>
      </c>
      <c r="G145" s="55">
        <f t="shared" si="43"/>
        <v>0</v>
      </c>
      <c r="H145" s="379">
        <f t="shared" si="44"/>
        <v>0</v>
      </c>
      <c r="I145" s="398">
        <f t="shared" si="45"/>
        <v>0</v>
      </c>
      <c r="J145" s="54">
        <f t="shared" si="47"/>
        <v>0</v>
      </c>
      <c r="K145" s="54"/>
      <c r="L145" s="129"/>
      <c r="M145" s="54">
        <f t="shared" si="48"/>
        <v>0</v>
      </c>
      <c r="N145" s="129"/>
      <c r="O145" s="54">
        <f t="shared" si="49"/>
        <v>0</v>
      </c>
      <c r="P145" s="54">
        <f t="shared" si="50"/>
        <v>0</v>
      </c>
    </row>
    <row r="146" spans="2:16" ht="12.5">
      <c r="B146" s="7" t="str">
        <f t="shared" si="33"/>
        <v/>
      </c>
      <c r="C146" s="50">
        <f>IF(D93="","-",+C145+1)</f>
        <v>2064</v>
      </c>
      <c r="D146" s="12">
        <f>IF(F145+SUM(E$99:E145)=D$92,F145,D$92-SUM(E$99:E145))</f>
        <v>0</v>
      </c>
      <c r="E146" s="377">
        <f>IF(+J96&lt;F145,J96,D146)</f>
        <v>0</v>
      </c>
      <c r="F146" s="55">
        <f t="shared" si="42"/>
        <v>0</v>
      </c>
      <c r="G146" s="55">
        <f t="shared" si="43"/>
        <v>0</v>
      </c>
      <c r="H146" s="379">
        <f t="shared" si="44"/>
        <v>0</v>
      </c>
      <c r="I146" s="398">
        <f t="shared" si="45"/>
        <v>0</v>
      </c>
      <c r="J146" s="54">
        <f t="shared" si="47"/>
        <v>0</v>
      </c>
      <c r="K146" s="54"/>
      <c r="L146" s="129"/>
      <c r="M146" s="54">
        <f t="shared" si="48"/>
        <v>0</v>
      </c>
      <c r="N146" s="129"/>
      <c r="O146" s="54">
        <f t="shared" si="49"/>
        <v>0</v>
      </c>
      <c r="P146" s="54">
        <f t="shared" si="50"/>
        <v>0</v>
      </c>
    </row>
    <row r="147" spans="2:16" ht="12.5">
      <c r="B147" s="7" t="str">
        <f t="shared" si="33"/>
        <v/>
      </c>
      <c r="C147" s="50">
        <f>IF(D93="","-",+C146+1)</f>
        <v>2065</v>
      </c>
      <c r="D147" s="12">
        <f>IF(F146+SUM(E$99:E146)=D$92,F146,D$92-SUM(E$99:E146))</f>
        <v>0</v>
      </c>
      <c r="E147" s="377">
        <f>IF(+J96&lt;F146,J96,D147)</f>
        <v>0</v>
      </c>
      <c r="F147" s="55">
        <f t="shared" si="42"/>
        <v>0</v>
      </c>
      <c r="G147" s="55">
        <f t="shared" si="43"/>
        <v>0</v>
      </c>
      <c r="H147" s="379">
        <f t="shared" si="44"/>
        <v>0</v>
      </c>
      <c r="I147" s="398">
        <f t="shared" si="45"/>
        <v>0</v>
      </c>
      <c r="J147" s="54">
        <f t="shared" si="47"/>
        <v>0</v>
      </c>
      <c r="K147" s="54"/>
      <c r="L147" s="129"/>
      <c r="M147" s="54">
        <f t="shared" si="48"/>
        <v>0</v>
      </c>
      <c r="N147" s="129"/>
      <c r="O147" s="54">
        <f t="shared" si="49"/>
        <v>0</v>
      </c>
      <c r="P147" s="54">
        <f t="shared" si="50"/>
        <v>0</v>
      </c>
    </row>
    <row r="148" spans="2:16" ht="12.5">
      <c r="B148" s="7" t="str">
        <f t="shared" si="33"/>
        <v/>
      </c>
      <c r="C148" s="50">
        <f>IF(D93="","-",+C147+1)</f>
        <v>2066</v>
      </c>
      <c r="D148" s="12">
        <f>IF(F147+SUM(E$99:E147)=D$92,F147,D$92-SUM(E$99:E147))</f>
        <v>0</v>
      </c>
      <c r="E148" s="377">
        <f>IF(+J96&lt;F147,J96,D148)</f>
        <v>0</v>
      </c>
      <c r="F148" s="55">
        <f t="shared" si="42"/>
        <v>0</v>
      </c>
      <c r="G148" s="55">
        <f t="shared" si="43"/>
        <v>0</v>
      </c>
      <c r="H148" s="379">
        <f t="shared" si="44"/>
        <v>0</v>
      </c>
      <c r="I148" s="398">
        <f t="shared" si="45"/>
        <v>0</v>
      </c>
      <c r="J148" s="54">
        <f t="shared" si="47"/>
        <v>0</v>
      </c>
      <c r="K148" s="54"/>
      <c r="L148" s="129"/>
      <c r="M148" s="54">
        <f t="shared" si="48"/>
        <v>0</v>
      </c>
      <c r="N148" s="129"/>
      <c r="O148" s="54">
        <f t="shared" si="49"/>
        <v>0</v>
      </c>
      <c r="P148" s="54">
        <f t="shared" si="50"/>
        <v>0</v>
      </c>
    </row>
    <row r="149" spans="2:16" ht="12.5">
      <c r="B149" s="7" t="str">
        <f t="shared" si="33"/>
        <v/>
      </c>
      <c r="C149" s="50">
        <f>IF(D93="","-",+C148+1)</f>
        <v>2067</v>
      </c>
      <c r="D149" s="12">
        <f>IF(F148+SUM(E$99:E148)=D$92,F148,D$92-SUM(E$99:E148))</f>
        <v>0</v>
      </c>
      <c r="E149" s="377">
        <f>IF(+J96&lt;F148,J96,D149)</f>
        <v>0</v>
      </c>
      <c r="F149" s="55">
        <f t="shared" si="42"/>
        <v>0</v>
      </c>
      <c r="G149" s="55">
        <f t="shared" si="43"/>
        <v>0</v>
      </c>
      <c r="H149" s="379">
        <f t="shared" si="44"/>
        <v>0</v>
      </c>
      <c r="I149" s="398">
        <f t="shared" si="45"/>
        <v>0</v>
      </c>
      <c r="J149" s="54">
        <f t="shared" si="47"/>
        <v>0</v>
      </c>
      <c r="K149" s="54"/>
      <c r="L149" s="129"/>
      <c r="M149" s="54">
        <f t="shared" si="48"/>
        <v>0</v>
      </c>
      <c r="N149" s="129"/>
      <c r="O149" s="54">
        <f t="shared" si="49"/>
        <v>0</v>
      </c>
      <c r="P149" s="54">
        <f t="shared" si="50"/>
        <v>0</v>
      </c>
    </row>
    <row r="150" spans="2:16" ht="12.5">
      <c r="B150" s="7" t="str">
        <f t="shared" si="33"/>
        <v/>
      </c>
      <c r="C150" s="50">
        <f>IF(D93="","-",+C149+1)</f>
        <v>2068</v>
      </c>
      <c r="D150" s="12">
        <f>IF(F149+SUM(E$99:E149)=D$92,F149,D$92-SUM(E$99:E149))</f>
        <v>0</v>
      </c>
      <c r="E150" s="377">
        <f>IF(+J96&lt;F149,J96,D150)</f>
        <v>0</v>
      </c>
      <c r="F150" s="55">
        <f t="shared" si="42"/>
        <v>0</v>
      </c>
      <c r="G150" s="55">
        <f t="shared" si="43"/>
        <v>0</v>
      </c>
      <c r="H150" s="379">
        <f t="shared" si="44"/>
        <v>0</v>
      </c>
      <c r="I150" s="398">
        <f t="shared" si="45"/>
        <v>0</v>
      </c>
      <c r="J150" s="54">
        <f t="shared" si="47"/>
        <v>0</v>
      </c>
      <c r="K150" s="54"/>
      <c r="L150" s="129"/>
      <c r="M150" s="54">
        <f t="shared" si="48"/>
        <v>0</v>
      </c>
      <c r="N150" s="129"/>
      <c r="O150" s="54">
        <f t="shared" si="49"/>
        <v>0</v>
      </c>
      <c r="P150" s="54">
        <f t="shared" si="50"/>
        <v>0</v>
      </c>
    </row>
    <row r="151" spans="2:16" ht="12.5">
      <c r="B151" s="7" t="str">
        <f t="shared" si="33"/>
        <v/>
      </c>
      <c r="C151" s="50">
        <f>IF(D93="","-",+C150+1)</f>
        <v>2069</v>
      </c>
      <c r="D151" s="12">
        <f>IF(F150+SUM(E$99:E150)=D$92,F150,D$92-SUM(E$99:E150))</f>
        <v>0</v>
      </c>
      <c r="E151" s="377">
        <f>IF(+J96&lt;F150,J96,D151)</f>
        <v>0</v>
      </c>
      <c r="F151" s="55">
        <f t="shared" si="42"/>
        <v>0</v>
      </c>
      <c r="G151" s="55">
        <f t="shared" si="43"/>
        <v>0</v>
      </c>
      <c r="H151" s="379">
        <f t="shared" si="44"/>
        <v>0</v>
      </c>
      <c r="I151" s="398">
        <f t="shared" si="45"/>
        <v>0</v>
      </c>
      <c r="J151" s="54">
        <f t="shared" si="47"/>
        <v>0</v>
      </c>
      <c r="K151" s="54"/>
      <c r="L151" s="129"/>
      <c r="M151" s="54">
        <f t="shared" si="48"/>
        <v>0</v>
      </c>
      <c r="N151" s="129"/>
      <c r="O151" s="54">
        <f t="shared" si="49"/>
        <v>0</v>
      </c>
      <c r="P151" s="54">
        <f t="shared" si="50"/>
        <v>0</v>
      </c>
    </row>
    <row r="152" spans="2:16" ht="12.5">
      <c r="B152" s="7" t="str">
        <f t="shared" si="33"/>
        <v/>
      </c>
      <c r="C152" s="50">
        <f>IF(D93="","-",+C151+1)</f>
        <v>2070</v>
      </c>
      <c r="D152" s="12">
        <f>IF(F151+SUM(E$99:E151)=D$92,F151,D$92-SUM(E$99:E151))</f>
        <v>0</v>
      </c>
      <c r="E152" s="377">
        <f>IF(+J96&lt;F151,J96,D152)</f>
        <v>0</v>
      </c>
      <c r="F152" s="55">
        <f t="shared" si="42"/>
        <v>0</v>
      </c>
      <c r="G152" s="55">
        <f t="shared" si="43"/>
        <v>0</v>
      </c>
      <c r="H152" s="379">
        <f t="shared" si="44"/>
        <v>0</v>
      </c>
      <c r="I152" s="398">
        <f t="shared" si="45"/>
        <v>0</v>
      </c>
      <c r="J152" s="54">
        <f t="shared" si="47"/>
        <v>0</v>
      </c>
      <c r="K152" s="54"/>
      <c r="L152" s="129"/>
      <c r="M152" s="54">
        <f t="shared" si="48"/>
        <v>0</v>
      </c>
      <c r="N152" s="129"/>
      <c r="O152" s="54">
        <f t="shared" si="49"/>
        <v>0</v>
      </c>
      <c r="P152" s="54">
        <f t="shared" si="50"/>
        <v>0</v>
      </c>
    </row>
    <row r="153" spans="2:16" ht="12.5">
      <c r="B153" s="7" t="str">
        <f t="shared" si="33"/>
        <v/>
      </c>
      <c r="C153" s="50">
        <f>IF(D93="","-",+C152+1)</f>
        <v>2071</v>
      </c>
      <c r="D153" s="12">
        <f>IF(F152+SUM(E$99:E152)=D$92,F152,D$92-SUM(E$99:E152))</f>
        <v>0</v>
      </c>
      <c r="E153" s="377">
        <f>IF(+J96&lt;F152,J96,D153)</f>
        <v>0</v>
      </c>
      <c r="F153" s="55">
        <f t="shared" si="42"/>
        <v>0</v>
      </c>
      <c r="G153" s="55">
        <f t="shared" si="43"/>
        <v>0</v>
      </c>
      <c r="H153" s="379">
        <f t="shared" si="44"/>
        <v>0</v>
      </c>
      <c r="I153" s="398">
        <f t="shared" si="45"/>
        <v>0</v>
      </c>
      <c r="J153" s="54">
        <f t="shared" si="47"/>
        <v>0</v>
      </c>
      <c r="K153" s="54"/>
      <c r="L153" s="129"/>
      <c r="M153" s="54">
        <f t="shared" si="48"/>
        <v>0</v>
      </c>
      <c r="N153" s="129"/>
      <c r="O153" s="54">
        <f t="shared" si="49"/>
        <v>0</v>
      </c>
      <c r="P153" s="54">
        <f t="shared" si="50"/>
        <v>0</v>
      </c>
    </row>
    <row r="154" spans="2:16" ht="13" thickBot="1">
      <c r="B154" s="7" t="str">
        <f t="shared" si="33"/>
        <v/>
      </c>
      <c r="C154" s="59">
        <f>IF(D93="","-",+C153+1)</f>
        <v>2072</v>
      </c>
      <c r="D154" s="84">
        <f>IF(F153+SUM(E$99:E153)=D$92,F153,D$92-SUM(E$99:E153))</f>
        <v>0</v>
      </c>
      <c r="E154" s="380">
        <f>IF(+J96&lt;F153,J96,D154)</f>
        <v>0</v>
      </c>
      <c r="F154" s="60">
        <f t="shared" si="42"/>
        <v>0</v>
      </c>
      <c r="G154" s="60">
        <f t="shared" si="43"/>
        <v>0</v>
      </c>
      <c r="H154" s="381">
        <f t="shared" si="44"/>
        <v>0</v>
      </c>
      <c r="I154" s="399">
        <f t="shared" si="45"/>
        <v>0</v>
      </c>
      <c r="J154" s="64">
        <f t="shared" si="47"/>
        <v>0</v>
      </c>
      <c r="K154" s="54"/>
      <c r="L154" s="130"/>
      <c r="M154" s="64">
        <f t="shared" si="48"/>
        <v>0</v>
      </c>
      <c r="N154" s="130"/>
      <c r="O154" s="64">
        <f t="shared" si="49"/>
        <v>0</v>
      </c>
      <c r="P154" s="64">
        <f t="shared" si="50"/>
        <v>0</v>
      </c>
    </row>
    <row r="155" spans="2:16" ht="12.5">
      <c r="C155" s="12" t="s">
        <v>78</v>
      </c>
      <c r="D155" s="292"/>
      <c r="E155" s="292">
        <f>SUM(E99:E154)</f>
        <v>9930039.0000000019</v>
      </c>
      <c r="F155" s="292"/>
      <c r="G155" s="292"/>
      <c r="H155" s="292">
        <f>SUM(H99:H154)</f>
        <v>35785602.715171158</v>
      </c>
      <c r="I155" s="292">
        <f>SUM(I99:I154)</f>
        <v>35785602.715171158</v>
      </c>
      <c r="J155" s="292">
        <f>SUM(J99:J154)</f>
        <v>0</v>
      </c>
      <c r="K155" s="292"/>
      <c r="L155" s="292"/>
      <c r="M155" s="292"/>
      <c r="N155" s="292"/>
      <c r="O155" s="292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</row>
    <row r="157" spans="2:16" ht="12.5">
      <c r="C157" s="85"/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</row>
    <row r="159" spans="2:16" ht="13">
      <c r="C159" s="25" t="s">
        <v>79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19" priority="1" stopIfTrue="1" operator="equal">
      <formula>$I$10</formula>
    </cfRule>
  </conditionalFormatting>
  <conditionalFormatting sqref="C99:C154">
    <cfRule type="cellIs" dxfId="18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P162"/>
  <sheetViews>
    <sheetView topLeftCell="A5" zoomScale="80" zoomScaleNormal="80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70 of 77</v>
      </c>
    </row>
    <row r="2" spans="1:16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/>
      <c r="P3" s="97">
        <v>1</v>
      </c>
    </row>
    <row r="4" spans="1:16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6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870409.95558180707</v>
      </c>
      <c r="P5" s="1"/>
    </row>
    <row r="6" spans="1:16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870409.95558180707</v>
      </c>
      <c r="O6" s="1"/>
      <c r="P6" s="1"/>
    </row>
    <row r="7" spans="1:16" ht="13.5" thickBot="1">
      <c r="C7" s="25" t="s">
        <v>48</v>
      </c>
      <c r="D7" s="90" t="s">
        <v>432</v>
      </c>
      <c r="E7" s="1"/>
      <c r="F7" s="1"/>
      <c r="G7" s="1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424</v>
      </c>
      <c r="E9" s="435" t="s">
        <v>425</v>
      </c>
      <c r="F9" s="31"/>
      <c r="G9" s="461" t="s">
        <v>584</v>
      </c>
      <c r="H9" s="31"/>
      <c r="I9" s="32"/>
      <c r="J9" s="33"/>
      <c r="P9" s="1"/>
    </row>
    <row r="10" spans="1:16" ht="13">
      <c r="C10" s="34" t="s">
        <v>51</v>
      </c>
      <c r="D10" s="362">
        <v>7196364.3600000003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6" ht="12.5">
      <c r="C11" s="34" t="s">
        <v>54</v>
      </c>
      <c r="D11" s="37">
        <v>2018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2">
        <v>5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175521.08195121953</v>
      </c>
      <c r="J14" s="292"/>
      <c r="K14" s="292"/>
      <c r="L14" s="292"/>
      <c r="M14" s="292"/>
      <c r="N14" s="292"/>
      <c r="O14" s="1"/>
      <c r="P14" s="1"/>
    </row>
    <row r="15" spans="1:16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42" t="s">
        <v>68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2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2018</v>
      </c>
      <c r="D17" s="430">
        <v>0</v>
      </c>
      <c r="E17" s="429">
        <v>96158.536585365859</v>
      </c>
      <c r="F17" s="430">
        <v>7788841.4634146346</v>
      </c>
      <c r="G17" s="429">
        <v>591116.43032923993</v>
      </c>
      <c r="H17" s="437">
        <v>591116.43032923993</v>
      </c>
      <c r="I17" s="52">
        <f t="shared" ref="I17:I72" si="0">H17-G17</f>
        <v>0</v>
      </c>
      <c r="J17" s="52"/>
      <c r="K17" s="112">
        <f t="shared" ref="K17:K22" si="1">+G17</f>
        <v>591116.43032923993</v>
      </c>
      <c r="L17" s="53">
        <f t="shared" ref="L17:L72" si="2">IF(K17&lt;&gt;0,+G17-K17,0)</f>
        <v>0</v>
      </c>
      <c r="M17" s="112">
        <f t="shared" ref="M17:M22" si="3">+H17</f>
        <v>591116.43032923993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2019</v>
      </c>
      <c r="D18" s="430">
        <v>7788841.4634146346</v>
      </c>
      <c r="E18" s="429">
        <v>192317.07317073172</v>
      </c>
      <c r="F18" s="430">
        <v>7596524.3902439028</v>
      </c>
      <c r="G18" s="429">
        <v>1170011.6780969028</v>
      </c>
      <c r="H18" s="437">
        <v>1170011.6780969028</v>
      </c>
      <c r="I18" s="52">
        <f t="shared" si="0"/>
        <v>0</v>
      </c>
      <c r="J18" s="52"/>
      <c r="K18" s="113">
        <f t="shared" si="1"/>
        <v>1170011.6780969028</v>
      </c>
      <c r="L18" s="54">
        <f t="shared" si="2"/>
        <v>0</v>
      </c>
      <c r="M18" s="113">
        <f t="shared" si="3"/>
        <v>1170011.6780969028</v>
      </c>
      <c r="N18" s="54">
        <f t="shared" si="4"/>
        <v>0</v>
      </c>
      <c r="O18" s="54">
        <f t="shared" si="5"/>
        <v>0</v>
      </c>
      <c r="P18" s="1"/>
    </row>
    <row r="19" spans="2:16" ht="12.5">
      <c r="B19" s="7" t="str">
        <f>IF(D19=F18,"","IU")</f>
        <v>IU</v>
      </c>
      <c r="C19" s="50">
        <f>IF(D11="","-",+C18+1)</f>
        <v>2020</v>
      </c>
      <c r="D19" s="430">
        <v>6906935.3902439028</v>
      </c>
      <c r="E19" s="429">
        <v>175497.82926829267</v>
      </c>
      <c r="F19" s="430">
        <v>6731437.5609756103</v>
      </c>
      <c r="G19" s="429">
        <v>873342.3819354173</v>
      </c>
      <c r="H19" s="437">
        <v>873342.3819354173</v>
      </c>
      <c r="I19" s="52">
        <f t="shared" si="0"/>
        <v>0</v>
      </c>
      <c r="J19" s="52"/>
      <c r="K19" s="113">
        <f t="shared" si="1"/>
        <v>873342.3819354173</v>
      </c>
      <c r="L19" s="54">
        <f t="shared" ref="L19" si="6">IF(K19&lt;&gt;0,+G19-K19,0)</f>
        <v>0</v>
      </c>
      <c r="M19" s="113">
        <f t="shared" si="3"/>
        <v>873342.3819354173</v>
      </c>
      <c r="N19" s="54">
        <f t="shared" si="4"/>
        <v>0</v>
      </c>
      <c r="O19" s="54">
        <f t="shared" si="5"/>
        <v>0</v>
      </c>
      <c r="P19" s="1"/>
    </row>
    <row r="20" spans="2:16" ht="12.5">
      <c r="B20" s="7" t="str">
        <f t="shared" ref="B20:B72" si="7">IF(D20=F19,"","IU")</f>
        <v>IU</v>
      </c>
      <c r="C20" s="50">
        <f>IF(D11="","-",+C19+1)</f>
        <v>2021</v>
      </c>
      <c r="D20" s="430">
        <v>6741335.5411230857</v>
      </c>
      <c r="E20" s="429">
        <v>171342</v>
      </c>
      <c r="F20" s="430">
        <v>6569993.5411230857</v>
      </c>
      <c r="G20" s="429">
        <v>876872.6916380648</v>
      </c>
      <c r="H20" s="437">
        <v>876872.6916380648</v>
      </c>
      <c r="I20" s="52">
        <f t="shared" si="0"/>
        <v>0</v>
      </c>
      <c r="J20" s="52"/>
      <c r="K20" s="113">
        <f t="shared" si="1"/>
        <v>876872.6916380648</v>
      </c>
      <c r="L20" s="54">
        <f t="shared" ref="L20" si="8">IF(K20&lt;&gt;0,+G20-K20,0)</f>
        <v>0</v>
      </c>
      <c r="M20" s="113">
        <f t="shared" si="3"/>
        <v>876872.6916380648</v>
      </c>
      <c r="N20" s="54">
        <f t="shared" si="4"/>
        <v>0</v>
      </c>
      <c r="O20" s="54">
        <f t="shared" si="5"/>
        <v>0</v>
      </c>
      <c r="P20" s="1"/>
    </row>
    <row r="21" spans="2:16" ht="12.5">
      <c r="B21" s="7" t="str">
        <f t="shared" si="7"/>
        <v>IU</v>
      </c>
      <c r="C21" s="50">
        <f>IF(D11="","-",+C20+1)</f>
        <v>2022</v>
      </c>
      <c r="D21" s="430">
        <v>6561048.5609756093</v>
      </c>
      <c r="E21" s="429">
        <v>171342</v>
      </c>
      <c r="F21" s="430">
        <v>6389706.5609756093</v>
      </c>
      <c r="G21" s="429">
        <v>899459.98182080162</v>
      </c>
      <c r="H21" s="437">
        <v>899459.98182080162</v>
      </c>
      <c r="I21" s="52">
        <f t="shared" si="0"/>
        <v>0</v>
      </c>
      <c r="J21" s="52"/>
      <c r="K21" s="113">
        <f t="shared" si="1"/>
        <v>899459.98182080162</v>
      </c>
      <c r="L21" s="54">
        <f t="shared" ref="L21" si="9">IF(K21&lt;&gt;0,+G21-K21,0)</f>
        <v>0</v>
      </c>
      <c r="M21" s="113">
        <f t="shared" si="3"/>
        <v>899459.98182080162</v>
      </c>
      <c r="N21" s="54">
        <f t="shared" si="4"/>
        <v>0</v>
      </c>
      <c r="O21" s="54">
        <f t="shared" si="5"/>
        <v>0</v>
      </c>
      <c r="P21" s="1"/>
    </row>
    <row r="22" spans="2:16" ht="12.5">
      <c r="B22" s="7" t="str">
        <f t="shared" si="7"/>
        <v>IU</v>
      </c>
      <c r="C22" s="50">
        <f>IF(D11="","-",+C21+1)</f>
        <v>2023</v>
      </c>
      <c r="D22" s="430">
        <v>6389706.9209756106</v>
      </c>
      <c r="E22" s="429">
        <v>171342.00857142857</v>
      </c>
      <c r="F22" s="430">
        <v>6218364.9124041824</v>
      </c>
      <c r="G22" s="429">
        <v>967710.61723506683</v>
      </c>
      <c r="H22" s="437">
        <v>967710.61723506683</v>
      </c>
      <c r="I22" s="52">
        <f t="shared" si="0"/>
        <v>0</v>
      </c>
      <c r="J22" s="52"/>
      <c r="K22" s="113">
        <f t="shared" si="1"/>
        <v>967710.61723506683</v>
      </c>
      <c r="L22" s="54">
        <f t="shared" ref="L22" si="10">IF(K22&lt;&gt;0,+G22-K22,0)</f>
        <v>0</v>
      </c>
      <c r="M22" s="113">
        <f t="shared" si="3"/>
        <v>967710.61723506683</v>
      </c>
      <c r="N22" s="54">
        <f t="shared" ref="N22" si="11">IF(M22&lt;&gt;0,+H22-M22,0)</f>
        <v>0</v>
      </c>
      <c r="O22" s="54">
        <f t="shared" ref="O22" si="12">+N22-L22</f>
        <v>0</v>
      </c>
      <c r="P22" s="1"/>
    </row>
    <row r="23" spans="2:16" ht="12.5">
      <c r="B23" s="7" t="str">
        <f t="shared" si="7"/>
        <v/>
      </c>
      <c r="C23" s="460">
        <f>IF(D11="","-",+C22+1)</f>
        <v>2024</v>
      </c>
      <c r="D23" s="430">
        <v>6218364.9124041824</v>
      </c>
      <c r="E23" s="429">
        <v>163553.73545454547</v>
      </c>
      <c r="F23" s="430">
        <v>6054811.176949637</v>
      </c>
      <c r="G23" s="429">
        <v>897042.5025772223</v>
      </c>
      <c r="H23" s="437">
        <v>897042.5025772223</v>
      </c>
      <c r="I23" s="52">
        <f t="shared" si="0"/>
        <v>0</v>
      </c>
      <c r="J23" s="52"/>
      <c r="K23" s="113">
        <f t="shared" ref="K23" si="13">+G23</f>
        <v>897042.5025772223</v>
      </c>
      <c r="L23" s="54">
        <f t="shared" ref="L23" si="14">IF(K23&lt;&gt;0,+G23-K23,0)</f>
        <v>0</v>
      </c>
      <c r="M23" s="113">
        <f t="shared" ref="M23" si="15">+H23</f>
        <v>897042.5025772223</v>
      </c>
      <c r="N23" s="54">
        <f t="shared" ref="N23" si="16">IF(M23&lt;&gt;0,+H23-M23,0)</f>
        <v>0</v>
      </c>
      <c r="O23" s="54">
        <f t="shared" ref="O23" si="17">+N23-L23</f>
        <v>0</v>
      </c>
      <c r="P23" s="1"/>
    </row>
    <row r="24" spans="2:16" ht="13">
      <c r="B24" s="7" t="str">
        <f t="shared" si="7"/>
        <v/>
      </c>
      <c r="C24" s="459">
        <f>IF(D11="","-",+C23+1)</f>
        <v>2025</v>
      </c>
      <c r="D24" s="430">
        <v>6054811.176949637</v>
      </c>
      <c r="E24" s="429">
        <v>167357.31069767443</v>
      </c>
      <c r="F24" s="430">
        <v>5887453.8662519623</v>
      </c>
      <c r="G24" s="429">
        <v>882258.20848955121</v>
      </c>
      <c r="H24" s="437">
        <v>882258.20848955121</v>
      </c>
      <c r="I24" s="52">
        <f t="shared" si="0"/>
        <v>0</v>
      </c>
      <c r="J24" s="52"/>
      <c r="K24" s="113">
        <f t="shared" ref="K24" si="18">+G24</f>
        <v>882258.20848955121</v>
      </c>
      <c r="L24" s="54">
        <f t="shared" ref="L24" si="19">IF(K24&lt;&gt;0,+G24-K24,0)</f>
        <v>0</v>
      </c>
      <c r="M24" s="113">
        <f t="shared" ref="M24" si="20">+H24</f>
        <v>882258.20848955121</v>
      </c>
      <c r="N24" s="54">
        <f t="shared" ref="N24" si="21">IF(M24&lt;&gt;0,+H24-M24,0)</f>
        <v>0</v>
      </c>
      <c r="O24" s="54">
        <f t="shared" ref="O24" si="22">+N24-L24</f>
        <v>0</v>
      </c>
      <c r="P24" s="1"/>
    </row>
    <row r="25" spans="2:16" ht="12.5">
      <c r="B25" s="7" t="str">
        <f t="shared" si="7"/>
        <v/>
      </c>
      <c r="C25" s="50">
        <f>IF(D11="","-",+C24+1)</f>
        <v>2026</v>
      </c>
      <c r="D25" s="55">
        <f>IF(F24+SUM(E$17:E24)=D$10,F24,D$10-SUM(E$17:E24))</f>
        <v>5887453.8662519623</v>
      </c>
      <c r="E25" s="377">
        <f>IF(+I14&lt;F24,I14,D25)</f>
        <v>175521.08195121953</v>
      </c>
      <c r="F25" s="55">
        <f t="shared" ref="F25:F72" si="23">+D25-E25</f>
        <v>5711932.7843007427</v>
      </c>
      <c r="G25" s="378">
        <f t="shared" ref="G25:G72" si="24">+I$12*((D25+F25)/2)+E25</f>
        <v>870409.95558180707</v>
      </c>
      <c r="H25" s="363">
        <f t="shared" ref="H25:H72" si="25">+I$13*((D25+F25)/2)+E25</f>
        <v>870409.95558180707</v>
      </c>
      <c r="I25" s="52">
        <f t="shared" si="0"/>
        <v>0</v>
      </c>
      <c r="J25" s="52"/>
      <c r="K25" s="129"/>
      <c r="L25" s="54">
        <f t="shared" si="2"/>
        <v>0</v>
      </c>
      <c r="M25" s="129"/>
      <c r="N25" s="54">
        <f t="shared" si="4"/>
        <v>0</v>
      </c>
      <c r="O25" s="54">
        <f t="shared" si="5"/>
        <v>0</v>
      </c>
      <c r="P25" s="1"/>
    </row>
    <row r="26" spans="2:16" ht="12.5">
      <c r="B26" s="7" t="str">
        <f t="shared" si="7"/>
        <v/>
      </c>
      <c r="C26" s="50">
        <f>IF(D11="","-",+C25+1)</f>
        <v>2027</v>
      </c>
      <c r="D26" s="55">
        <f>IF(F25+SUM(E$17:E25)=D$10,F25,D$10-SUM(E$17:E25))</f>
        <v>5711932.7843007427</v>
      </c>
      <c r="E26" s="377">
        <f>IF(+I14&lt;F25,I14,D26)</f>
        <v>175521.08195121953</v>
      </c>
      <c r="F26" s="55">
        <f t="shared" si="23"/>
        <v>5536411.7023495231</v>
      </c>
      <c r="G26" s="378">
        <f t="shared" si="24"/>
        <v>849379.93897662847</v>
      </c>
      <c r="H26" s="363">
        <f t="shared" si="25"/>
        <v>849379.93897662847</v>
      </c>
      <c r="I26" s="52">
        <f t="shared" si="0"/>
        <v>0</v>
      </c>
      <c r="J26" s="52"/>
      <c r="K26" s="129"/>
      <c r="L26" s="54">
        <f t="shared" si="2"/>
        <v>0</v>
      </c>
      <c r="M26" s="129"/>
      <c r="N26" s="54">
        <f t="shared" si="4"/>
        <v>0</v>
      </c>
      <c r="O26" s="54">
        <f t="shared" si="5"/>
        <v>0</v>
      </c>
      <c r="P26" s="1"/>
    </row>
    <row r="27" spans="2:16" ht="12.5">
      <c r="B27" s="7" t="str">
        <f t="shared" si="7"/>
        <v/>
      </c>
      <c r="C27" s="50">
        <f>IF(D11="","-",+C26+1)</f>
        <v>2028</v>
      </c>
      <c r="D27" s="55">
        <f>IF(F26+SUM(E$17:E26)=D$10,F26,D$10-SUM(E$17:E26))</f>
        <v>5536411.7023495231</v>
      </c>
      <c r="E27" s="377">
        <f>IF(+I14&lt;F26,I14,D27)</f>
        <v>175521.08195121953</v>
      </c>
      <c r="F27" s="55">
        <f t="shared" si="23"/>
        <v>5360890.6203983035</v>
      </c>
      <c r="G27" s="378">
        <f t="shared" si="24"/>
        <v>828349.92237144988</v>
      </c>
      <c r="H27" s="363">
        <f t="shared" si="25"/>
        <v>828349.92237144988</v>
      </c>
      <c r="I27" s="52">
        <f t="shared" si="0"/>
        <v>0</v>
      </c>
      <c r="J27" s="52"/>
      <c r="K27" s="129"/>
      <c r="L27" s="54">
        <f t="shared" si="2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7"/>
        <v/>
      </c>
      <c r="C28" s="50">
        <f>IF(D11="","-",+C27+1)</f>
        <v>2029</v>
      </c>
      <c r="D28" s="55">
        <f>IF(F27+SUM(E$17:E27)=D$10,F27,D$10-SUM(E$17:E27))</f>
        <v>5360890.6203983035</v>
      </c>
      <c r="E28" s="377">
        <f>IF(+I14&lt;F27,I14,D28)</f>
        <v>175521.08195121953</v>
      </c>
      <c r="F28" s="55">
        <f t="shared" si="23"/>
        <v>5185369.5384470839</v>
      </c>
      <c r="G28" s="378">
        <f t="shared" si="24"/>
        <v>807319.90576627129</v>
      </c>
      <c r="H28" s="363">
        <f t="shared" si="25"/>
        <v>807319.90576627129</v>
      </c>
      <c r="I28" s="52">
        <f t="shared" si="0"/>
        <v>0</v>
      </c>
      <c r="J28" s="52"/>
      <c r="K28" s="129"/>
      <c r="L28" s="54">
        <f t="shared" si="2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7"/>
        <v/>
      </c>
      <c r="C29" s="50">
        <f>IF(D11="","-",+C28+1)</f>
        <v>2030</v>
      </c>
      <c r="D29" s="55">
        <f>IF(F28+SUM(E$17:E28)=D$10,F28,D$10-SUM(E$17:E28))</f>
        <v>5185369.5384470839</v>
      </c>
      <c r="E29" s="377">
        <f>IF(+I14&lt;F28,I14,D29)</f>
        <v>175521.08195121953</v>
      </c>
      <c r="F29" s="55">
        <f t="shared" si="23"/>
        <v>5009848.4564958643</v>
      </c>
      <c r="G29" s="378">
        <f t="shared" si="24"/>
        <v>786289.88916109269</v>
      </c>
      <c r="H29" s="363">
        <f t="shared" si="25"/>
        <v>786289.88916109269</v>
      </c>
      <c r="I29" s="52">
        <f t="shared" si="0"/>
        <v>0</v>
      </c>
      <c r="J29" s="52"/>
      <c r="K29" s="129"/>
      <c r="L29" s="54">
        <f t="shared" si="2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7"/>
        <v/>
      </c>
      <c r="C30" s="50">
        <f>IF(D11="","-",+C29+1)</f>
        <v>2031</v>
      </c>
      <c r="D30" s="55">
        <f>IF(F29+SUM(E$17:E29)=D$10,F29,D$10-SUM(E$17:E29))</f>
        <v>5009848.4564958643</v>
      </c>
      <c r="E30" s="377">
        <f>IF(+I14&lt;F29,I14,D30)</f>
        <v>175521.08195121953</v>
      </c>
      <c r="F30" s="55">
        <f t="shared" si="23"/>
        <v>4834327.3745446447</v>
      </c>
      <c r="G30" s="378">
        <f t="shared" si="24"/>
        <v>765259.8725559141</v>
      </c>
      <c r="H30" s="363">
        <f t="shared" si="25"/>
        <v>765259.8725559141</v>
      </c>
      <c r="I30" s="52">
        <f t="shared" si="0"/>
        <v>0</v>
      </c>
      <c r="J30" s="52"/>
      <c r="K30" s="129"/>
      <c r="L30" s="54">
        <f t="shared" si="2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7"/>
        <v/>
      </c>
      <c r="C31" s="50">
        <f>IF(D11="","-",+C30+1)</f>
        <v>2032</v>
      </c>
      <c r="D31" s="55">
        <f>IF(F30+SUM(E$17:E30)=D$10,F30,D$10-SUM(E$17:E30))</f>
        <v>4834327.3745446447</v>
      </c>
      <c r="E31" s="377">
        <f>IF(+I14&lt;F30,I14,D31)</f>
        <v>175521.08195121953</v>
      </c>
      <c r="F31" s="55">
        <f t="shared" si="23"/>
        <v>4658806.2925934251</v>
      </c>
      <c r="G31" s="378">
        <f t="shared" si="24"/>
        <v>744229.85595073551</v>
      </c>
      <c r="H31" s="363">
        <f t="shared" si="25"/>
        <v>744229.85595073551</v>
      </c>
      <c r="I31" s="52">
        <f t="shared" si="0"/>
        <v>0</v>
      </c>
      <c r="J31" s="52"/>
      <c r="K31" s="129"/>
      <c r="L31" s="54">
        <f t="shared" si="2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7"/>
        <v/>
      </c>
      <c r="C32" s="50">
        <f>IF(D11="","-",+C31+1)</f>
        <v>2033</v>
      </c>
      <c r="D32" s="55">
        <f>IF(F31+SUM(E$17:E31)=D$10,F31,D$10-SUM(E$17:E31))</f>
        <v>4658806.2925934251</v>
      </c>
      <c r="E32" s="377">
        <f>IF(+I14&lt;F31,I14,D32)</f>
        <v>175521.08195121953</v>
      </c>
      <c r="F32" s="55">
        <f t="shared" si="23"/>
        <v>4483285.2106422056</v>
      </c>
      <c r="G32" s="378">
        <f t="shared" si="24"/>
        <v>723199.83934555692</v>
      </c>
      <c r="H32" s="363">
        <f t="shared" si="25"/>
        <v>723199.83934555692</v>
      </c>
      <c r="I32" s="52">
        <f t="shared" si="0"/>
        <v>0</v>
      </c>
      <c r="J32" s="52"/>
      <c r="K32" s="129"/>
      <c r="L32" s="54">
        <f t="shared" si="2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7"/>
        <v/>
      </c>
      <c r="C33" s="50">
        <f>IF(D11="","-",+C32+1)</f>
        <v>2034</v>
      </c>
      <c r="D33" s="55">
        <f>IF(F32+SUM(E$17:E32)=D$10,F32,D$10-SUM(E$17:E32))</f>
        <v>4483285.2106422056</v>
      </c>
      <c r="E33" s="377">
        <f>IF(+I14&lt;F32,I14,D33)</f>
        <v>175521.08195121953</v>
      </c>
      <c r="F33" s="55">
        <f t="shared" si="23"/>
        <v>4307764.128690986</v>
      </c>
      <c r="G33" s="378">
        <f t="shared" si="24"/>
        <v>702169.82274037832</v>
      </c>
      <c r="H33" s="363">
        <f t="shared" si="25"/>
        <v>702169.82274037832</v>
      </c>
      <c r="I33" s="52">
        <f t="shared" si="0"/>
        <v>0</v>
      </c>
      <c r="J33" s="52"/>
      <c r="K33" s="129"/>
      <c r="L33" s="54">
        <f t="shared" si="2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7"/>
        <v/>
      </c>
      <c r="C34" s="50">
        <f>IF(D11="","-",+C33+1)</f>
        <v>2035</v>
      </c>
      <c r="D34" s="55">
        <f>IF(F33+SUM(E$17:E33)=D$10,F33,D$10-SUM(E$17:E33))</f>
        <v>4307764.128690986</v>
      </c>
      <c r="E34" s="377">
        <f>IF(+I14&lt;F33,I14,D34)</f>
        <v>175521.08195121953</v>
      </c>
      <c r="F34" s="55">
        <f t="shared" si="23"/>
        <v>4132243.0467397664</v>
      </c>
      <c r="G34" s="378">
        <f t="shared" si="24"/>
        <v>681139.80613519985</v>
      </c>
      <c r="H34" s="363">
        <f t="shared" si="25"/>
        <v>681139.80613519985</v>
      </c>
      <c r="I34" s="52">
        <f t="shared" si="0"/>
        <v>0</v>
      </c>
      <c r="J34" s="52"/>
      <c r="K34" s="129"/>
      <c r="L34" s="54">
        <f t="shared" si="2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7"/>
        <v/>
      </c>
      <c r="C35" s="50">
        <f>IF(D11="","-",+C34+1)</f>
        <v>2036</v>
      </c>
      <c r="D35" s="55">
        <f>IF(F34+SUM(E$17:E34)=D$10,F34,D$10-SUM(E$17:E34))</f>
        <v>4132243.0467397664</v>
      </c>
      <c r="E35" s="377">
        <f>IF(+I14&lt;F34,I14,D35)</f>
        <v>175521.08195121953</v>
      </c>
      <c r="F35" s="55">
        <f t="shared" si="23"/>
        <v>3956721.9647885468</v>
      </c>
      <c r="G35" s="378">
        <f t="shared" si="24"/>
        <v>660109.78953002137</v>
      </c>
      <c r="H35" s="363">
        <f t="shared" si="25"/>
        <v>660109.78953002137</v>
      </c>
      <c r="I35" s="52">
        <f t="shared" si="0"/>
        <v>0</v>
      </c>
      <c r="J35" s="52"/>
      <c r="K35" s="129"/>
      <c r="L35" s="54">
        <f t="shared" si="2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7"/>
        <v/>
      </c>
      <c r="C36" s="50">
        <f>IF(D11="","-",+C35+1)</f>
        <v>2037</v>
      </c>
      <c r="D36" s="55">
        <f>IF(F35+SUM(E$17:E35)=D$10,F35,D$10-SUM(E$17:E35))</f>
        <v>3956721.9647885468</v>
      </c>
      <c r="E36" s="377">
        <f>IF(+I14&lt;F35,I14,D36)</f>
        <v>175521.08195121953</v>
      </c>
      <c r="F36" s="55">
        <f t="shared" si="23"/>
        <v>3781200.8828373272</v>
      </c>
      <c r="G36" s="378">
        <f t="shared" si="24"/>
        <v>639079.77292484278</v>
      </c>
      <c r="H36" s="363">
        <f t="shared" si="25"/>
        <v>639079.77292484278</v>
      </c>
      <c r="I36" s="52">
        <f t="shared" si="0"/>
        <v>0</v>
      </c>
      <c r="J36" s="52"/>
      <c r="K36" s="129"/>
      <c r="L36" s="54">
        <f t="shared" si="2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7"/>
        <v/>
      </c>
      <c r="C37" s="50">
        <f>IF(D11="","-",+C36+1)</f>
        <v>2038</v>
      </c>
      <c r="D37" s="55">
        <f>IF(F36+SUM(E$17:E36)=D$10,F36,D$10-SUM(E$17:E36))</f>
        <v>3781200.8828373272</v>
      </c>
      <c r="E37" s="377">
        <f>IF(+I14&lt;F36,I14,D37)</f>
        <v>175521.08195121953</v>
      </c>
      <c r="F37" s="55">
        <f t="shared" si="23"/>
        <v>3605679.8008861076</v>
      </c>
      <c r="G37" s="378">
        <f t="shared" si="24"/>
        <v>618049.75631966419</v>
      </c>
      <c r="H37" s="363">
        <f t="shared" si="25"/>
        <v>618049.75631966419</v>
      </c>
      <c r="I37" s="52">
        <f t="shared" si="0"/>
        <v>0</v>
      </c>
      <c r="J37" s="52"/>
      <c r="K37" s="129"/>
      <c r="L37" s="54">
        <f t="shared" si="2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7"/>
        <v/>
      </c>
      <c r="C38" s="50">
        <f>IF(D11="","-",+C37+1)</f>
        <v>2039</v>
      </c>
      <c r="D38" s="55">
        <f>IF(F37+SUM(E$17:E37)=D$10,F37,D$10-SUM(E$17:E37))</f>
        <v>3605679.8008861076</v>
      </c>
      <c r="E38" s="377">
        <f>IF(+I14&lt;F37,I14,D38)</f>
        <v>175521.08195121953</v>
      </c>
      <c r="F38" s="55">
        <f t="shared" si="23"/>
        <v>3430158.718934888</v>
      </c>
      <c r="G38" s="378">
        <f t="shared" si="24"/>
        <v>597019.73971448559</v>
      </c>
      <c r="H38" s="363">
        <f t="shared" si="25"/>
        <v>597019.73971448559</v>
      </c>
      <c r="I38" s="52">
        <f t="shared" si="0"/>
        <v>0</v>
      </c>
      <c r="J38" s="52"/>
      <c r="K38" s="129"/>
      <c r="L38" s="54">
        <f t="shared" si="2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7"/>
        <v/>
      </c>
      <c r="C39" s="50">
        <f>IF(D11="","-",+C38+1)</f>
        <v>2040</v>
      </c>
      <c r="D39" s="55">
        <f>IF(F38+SUM(E$17:E38)=D$10,F38,D$10-SUM(E$17:E38))</f>
        <v>3430158.718934888</v>
      </c>
      <c r="E39" s="377">
        <f>IF(+I14&lt;F38,I14,D39)</f>
        <v>175521.08195121953</v>
      </c>
      <c r="F39" s="55">
        <f t="shared" si="23"/>
        <v>3254637.6369836684</v>
      </c>
      <c r="G39" s="378">
        <f t="shared" si="24"/>
        <v>575989.723109307</v>
      </c>
      <c r="H39" s="363">
        <f t="shared" si="25"/>
        <v>575989.723109307</v>
      </c>
      <c r="I39" s="52">
        <f t="shared" si="0"/>
        <v>0</v>
      </c>
      <c r="J39" s="52"/>
      <c r="K39" s="129"/>
      <c r="L39" s="54">
        <f t="shared" si="2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7"/>
        <v/>
      </c>
      <c r="C40" s="50">
        <f>IF(D11="","-",+C39+1)</f>
        <v>2041</v>
      </c>
      <c r="D40" s="55">
        <f>IF(F39+SUM(E$17:E39)=D$10,F39,D$10-SUM(E$17:E39))</f>
        <v>3254637.6369836684</v>
      </c>
      <c r="E40" s="377">
        <f>IF(+I14&lt;F39,I14,D40)</f>
        <v>175521.08195121953</v>
      </c>
      <c r="F40" s="55">
        <f t="shared" si="23"/>
        <v>3079116.5550324488</v>
      </c>
      <c r="G40" s="378">
        <f t="shared" si="24"/>
        <v>554959.70650412841</v>
      </c>
      <c r="H40" s="363">
        <f t="shared" si="25"/>
        <v>554959.70650412841</v>
      </c>
      <c r="I40" s="52">
        <f t="shared" si="0"/>
        <v>0</v>
      </c>
      <c r="J40" s="52"/>
      <c r="K40" s="129"/>
      <c r="L40" s="54">
        <f t="shared" si="2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7"/>
        <v/>
      </c>
      <c r="C41" s="50">
        <f>IF(D11="","-",+C40+1)</f>
        <v>2042</v>
      </c>
      <c r="D41" s="55">
        <f>IF(F40+SUM(E$17:E40)=D$10,F40,D$10-SUM(E$17:E40))</f>
        <v>3079116.5550324488</v>
      </c>
      <c r="E41" s="377">
        <f>IF(+I14&lt;F40,I14,D41)</f>
        <v>175521.08195121953</v>
      </c>
      <c r="F41" s="55">
        <f t="shared" si="23"/>
        <v>2903595.4730812293</v>
      </c>
      <c r="G41" s="378">
        <f t="shared" si="24"/>
        <v>533929.68989894981</v>
      </c>
      <c r="H41" s="363">
        <f t="shared" si="25"/>
        <v>533929.68989894981</v>
      </c>
      <c r="I41" s="52">
        <f t="shared" si="0"/>
        <v>0</v>
      </c>
      <c r="J41" s="52"/>
      <c r="K41" s="129"/>
      <c r="L41" s="54">
        <f t="shared" si="2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7"/>
        <v/>
      </c>
      <c r="C42" s="50">
        <f>IF(D11="","-",+C41+1)</f>
        <v>2043</v>
      </c>
      <c r="D42" s="55">
        <f>IF(F41+SUM(E$17:E41)=D$10,F41,D$10-SUM(E$17:E41))</f>
        <v>2903595.4730812293</v>
      </c>
      <c r="E42" s="377">
        <f>IF(+I14&lt;F41,I14,D42)</f>
        <v>175521.08195121953</v>
      </c>
      <c r="F42" s="55">
        <f t="shared" si="23"/>
        <v>2728074.3911300097</v>
      </c>
      <c r="G42" s="378">
        <f t="shared" si="24"/>
        <v>512899.67329377128</v>
      </c>
      <c r="H42" s="363">
        <f t="shared" si="25"/>
        <v>512899.67329377128</v>
      </c>
      <c r="I42" s="52">
        <f t="shared" si="0"/>
        <v>0</v>
      </c>
      <c r="J42" s="52"/>
      <c r="K42" s="129"/>
      <c r="L42" s="54">
        <f t="shared" si="2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7"/>
        <v/>
      </c>
      <c r="C43" s="50">
        <f>IF(D11="","-",+C42+1)</f>
        <v>2044</v>
      </c>
      <c r="D43" s="55">
        <f>IF(F42+SUM(E$17:E42)=D$10,F42,D$10-SUM(E$17:E42))</f>
        <v>2728074.3911300097</v>
      </c>
      <c r="E43" s="377">
        <f>IF(+I14&lt;F42,I14,D43)</f>
        <v>175521.08195121953</v>
      </c>
      <c r="F43" s="55">
        <f t="shared" si="23"/>
        <v>2552553.3091787901</v>
      </c>
      <c r="G43" s="378">
        <f t="shared" si="24"/>
        <v>491869.65668859275</v>
      </c>
      <c r="H43" s="363">
        <f t="shared" si="25"/>
        <v>491869.65668859275</v>
      </c>
      <c r="I43" s="52">
        <f t="shared" si="0"/>
        <v>0</v>
      </c>
      <c r="J43" s="52"/>
      <c r="K43" s="129"/>
      <c r="L43" s="54">
        <f t="shared" si="2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7"/>
        <v/>
      </c>
      <c r="C44" s="50">
        <f>IF(D11="","-",+C43+1)</f>
        <v>2045</v>
      </c>
      <c r="D44" s="55">
        <f>IF(F43+SUM(E$17:E43)=D$10,F43,D$10-SUM(E$17:E43))</f>
        <v>2552553.3091787901</v>
      </c>
      <c r="E44" s="377">
        <f>IF(+I14&lt;F43,I14,D44)</f>
        <v>175521.08195121953</v>
      </c>
      <c r="F44" s="55">
        <f t="shared" si="23"/>
        <v>2377032.2272275705</v>
      </c>
      <c r="G44" s="378">
        <f t="shared" si="24"/>
        <v>470839.64008341415</v>
      </c>
      <c r="H44" s="363">
        <f t="shared" si="25"/>
        <v>470839.64008341415</v>
      </c>
      <c r="I44" s="52">
        <f t="shared" si="0"/>
        <v>0</v>
      </c>
      <c r="J44" s="52"/>
      <c r="K44" s="129"/>
      <c r="L44" s="54">
        <f t="shared" si="2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7"/>
        <v/>
      </c>
      <c r="C45" s="50">
        <f>IF(D11="","-",+C44+1)</f>
        <v>2046</v>
      </c>
      <c r="D45" s="55">
        <f>IF(F44+SUM(E$17:E44)=D$10,F44,D$10-SUM(E$17:E44))</f>
        <v>2377032.2272275705</v>
      </c>
      <c r="E45" s="377">
        <f>IF(+I14&lt;F44,I14,D45)</f>
        <v>175521.08195121953</v>
      </c>
      <c r="F45" s="55">
        <f t="shared" si="23"/>
        <v>2201511.1452763509</v>
      </c>
      <c r="G45" s="378">
        <f t="shared" si="24"/>
        <v>449809.62347823556</v>
      </c>
      <c r="H45" s="363">
        <f t="shared" si="25"/>
        <v>449809.62347823556</v>
      </c>
      <c r="I45" s="52">
        <f t="shared" si="0"/>
        <v>0</v>
      </c>
      <c r="J45" s="52"/>
      <c r="K45" s="129"/>
      <c r="L45" s="54">
        <f t="shared" si="2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7"/>
        <v/>
      </c>
      <c r="C46" s="50">
        <f>IF(D11="","-",+C45+1)</f>
        <v>2047</v>
      </c>
      <c r="D46" s="55">
        <f>IF(F45+SUM(E$17:E45)=D$10,F45,D$10-SUM(E$17:E45))</f>
        <v>2201511.1452763509</v>
      </c>
      <c r="E46" s="377">
        <f>IF(+I14&lt;F45,I14,D46)</f>
        <v>175521.08195121953</v>
      </c>
      <c r="F46" s="55">
        <f t="shared" si="23"/>
        <v>2025990.0633251313</v>
      </c>
      <c r="G46" s="378">
        <f t="shared" si="24"/>
        <v>428779.60687305697</v>
      </c>
      <c r="H46" s="363">
        <f t="shared" si="25"/>
        <v>428779.60687305697</v>
      </c>
      <c r="I46" s="52">
        <f t="shared" si="0"/>
        <v>0</v>
      </c>
      <c r="J46" s="52"/>
      <c r="K46" s="129"/>
      <c r="L46" s="54">
        <f t="shared" si="2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7"/>
        <v/>
      </c>
      <c r="C47" s="50">
        <f>IF(D11="","-",+C46+1)</f>
        <v>2048</v>
      </c>
      <c r="D47" s="55">
        <f>IF(F46+SUM(E$17:E46)=D$10,F46,D$10-SUM(E$17:E46))</f>
        <v>2025990.0633251313</v>
      </c>
      <c r="E47" s="377">
        <f>IF(+I14&lt;F46,I14,D47)</f>
        <v>175521.08195121953</v>
      </c>
      <c r="F47" s="55">
        <f t="shared" si="23"/>
        <v>1850468.9813739117</v>
      </c>
      <c r="G47" s="378">
        <f t="shared" si="24"/>
        <v>407749.59026787843</v>
      </c>
      <c r="H47" s="363">
        <f t="shared" si="25"/>
        <v>407749.59026787843</v>
      </c>
      <c r="I47" s="52">
        <f t="shared" si="0"/>
        <v>0</v>
      </c>
      <c r="J47" s="52"/>
      <c r="K47" s="129"/>
      <c r="L47" s="54">
        <f t="shared" si="2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7"/>
        <v/>
      </c>
      <c r="C48" s="50">
        <f>IF(D11="","-",+C47+1)</f>
        <v>2049</v>
      </c>
      <c r="D48" s="55">
        <f>IF(F47+SUM(E$17:E47)=D$10,F47,D$10-SUM(E$17:E47))</f>
        <v>1850468.9813739117</v>
      </c>
      <c r="E48" s="377">
        <f>IF(+I14&lt;F47,I14,D48)</f>
        <v>175521.08195121953</v>
      </c>
      <c r="F48" s="55">
        <f t="shared" si="23"/>
        <v>1674947.8994226921</v>
      </c>
      <c r="G48" s="378">
        <f t="shared" si="24"/>
        <v>386719.5736626999</v>
      </c>
      <c r="H48" s="363">
        <f t="shared" si="25"/>
        <v>386719.5736626999</v>
      </c>
      <c r="I48" s="52">
        <f t="shared" si="0"/>
        <v>0</v>
      </c>
      <c r="J48" s="52"/>
      <c r="K48" s="129"/>
      <c r="L48" s="54">
        <f t="shared" si="2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 ht="12.5">
      <c r="B49" s="7" t="str">
        <f t="shared" si="7"/>
        <v/>
      </c>
      <c r="C49" s="50">
        <f>IF(D11="","-",+C48+1)</f>
        <v>2050</v>
      </c>
      <c r="D49" s="55">
        <f>IF(F48+SUM(E$17:E48)=D$10,F48,D$10-SUM(E$17:E48))</f>
        <v>1674947.8994226921</v>
      </c>
      <c r="E49" s="377">
        <f>IF(+I14&lt;F48,I14,D49)</f>
        <v>175521.08195121953</v>
      </c>
      <c r="F49" s="55">
        <f t="shared" si="23"/>
        <v>1499426.8174714725</v>
      </c>
      <c r="G49" s="378">
        <f t="shared" si="24"/>
        <v>365689.55705752131</v>
      </c>
      <c r="H49" s="363">
        <f t="shared" si="25"/>
        <v>365689.55705752131</v>
      </c>
      <c r="I49" s="52">
        <f t="shared" si="0"/>
        <v>0</v>
      </c>
      <c r="J49" s="52"/>
      <c r="K49" s="129"/>
      <c r="L49" s="54">
        <f t="shared" si="2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 ht="12.5">
      <c r="B50" s="7" t="str">
        <f t="shared" si="7"/>
        <v/>
      </c>
      <c r="C50" s="50">
        <f>IF(D11="","-",+C49+1)</f>
        <v>2051</v>
      </c>
      <c r="D50" s="55">
        <f>IF(F49+SUM(E$17:E49)=D$10,F49,D$10-SUM(E$17:E49))</f>
        <v>1499426.8174714725</v>
      </c>
      <c r="E50" s="377">
        <f>IF(+I14&lt;F49,I14,D50)</f>
        <v>175521.08195121953</v>
      </c>
      <c r="F50" s="55">
        <f t="shared" si="23"/>
        <v>1323905.735520253</v>
      </c>
      <c r="G50" s="378">
        <f t="shared" si="24"/>
        <v>344659.54045234271</v>
      </c>
      <c r="H50" s="363">
        <f t="shared" si="25"/>
        <v>344659.54045234271</v>
      </c>
      <c r="I50" s="52">
        <f t="shared" si="0"/>
        <v>0</v>
      </c>
      <c r="J50" s="52"/>
      <c r="K50" s="129"/>
      <c r="L50" s="54">
        <f t="shared" si="2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 ht="12.5">
      <c r="B51" s="7" t="str">
        <f t="shared" si="7"/>
        <v/>
      </c>
      <c r="C51" s="50">
        <f>IF(D11="","-",+C50+1)</f>
        <v>2052</v>
      </c>
      <c r="D51" s="55">
        <f>IF(F50+SUM(E$17:E50)=D$10,F50,D$10-SUM(E$17:E50))</f>
        <v>1323905.735520253</v>
      </c>
      <c r="E51" s="377">
        <f>IF(+I14&lt;F50,I14,D51)</f>
        <v>175521.08195121953</v>
      </c>
      <c r="F51" s="55">
        <f t="shared" si="23"/>
        <v>1148384.6535690334</v>
      </c>
      <c r="G51" s="378">
        <f t="shared" si="24"/>
        <v>323629.52384716412</v>
      </c>
      <c r="H51" s="363">
        <f t="shared" si="25"/>
        <v>323629.52384716412</v>
      </c>
      <c r="I51" s="52">
        <f t="shared" si="0"/>
        <v>0</v>
      </c>
      <c r="J51" s="52"/>
      <c r="K51" s="129"/>
      <c r="L51" s="54">
        <f t="shared" si="2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 ht="12.5">
      <c r="B52" s="7" t="str">
        <f t="shared" si="7"/>
        <v/>
      </c>
      <c r="C52" s="50">
        <f>IF(D11="","-",+C51+1)</f>
        <v>2053</v>
      </c>
      <c r="D52" s="55">
        <f>IF(F51+SUM(E$17:E51)=D$10,F51,D$10-SUM(E$17:E51))</f>
        <v>1148384.6535690334</v>
      </c>
      <c r="E52" s="377">
        <f>IF(+I14&lt;F51,I14,D52)</f>
        <v>175521.08195121953</v>
      </c>
      <c r="F52" s="55">
        <f t="shared" si="23"/>
        <v>972863.57161781378</v>
      </c>
      <c r="G52" s="378">
        <f t="shared" si="24"/>
        <v>302599.50724198559</v>
      </c>
      <c r="H52" s="363">
        <f t="shared" si="25"/>
        <v>302599.50724198559</v>
      </c>
      <c r="I52" s="52">
        <f t="shared" si="0"/>
        <v>0</v>
      </c>
      <c r="J52" s="52"/>
      <c r="K52" s="129"/>
      <c r="L52" s="54">
        <f t="shared" si="2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 ht="12.5">
      <c r="B53" s="7" t="str">
        <f t="shared" si="7"/>
        <v/>
      </c>
      <c r="C53" s="50">
        <f>IF(D11="","-",+C52+1)</f>
        <v>2054</v>
      </c>
      <c r="D53" s="55">
        <f>IF(F52+SUM(E$17:E52)=D$10,F52,D$10-SUM(E$17:E52))</f>
        <v>972863.57161781378</v>
      </c>
      <c r="E53" s="377">
        <f>IF(+I14&lt;F52,I14,D53)</f>
        <v>175521.08195121953</v>
      </c>
      <c r="F53" s="55">
        <f t="shared" si="23"/>
        <v>797342.48966659419</v>
      </c>
      <c r="G53" s="378">
        <f t="shared" si="24"/>
        <v>281569.49063680699</v>
      </c>
      <c r="H53" s="363">
        <f t="shared" si="25"/>
        <v>281569.49063680699</v>
      </c>
      <c r="I53" s="52">
        <f t="shared" si="0"/>
        <v>0</v>
      </c>
      <c r="J53" s="52"/>
      <c r="K53" s="129"/>
      <c r="L53" s="54">
        <f t="shared" si="2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 ht="12.5">
      <c r="B54" s="7" t="str">
        <f t="shared" si="7"/>
        <v/>
      </c>
      <c r="C54" s="50">
        <f>IF(D11="","-",+C53+1)</f>
        <v>2055</v>
      </c>
      <c r="D54" s="55">
        <f>IF(F53+SUM(E$17:E53)=D$10,F53,D$10-SUM(E$17:E53))</f>
        <v>797342.48966659419</v>
      </c>
      <c r="E54" s="377">
        <f>IF(+I14&lt;F53,I14,D54)</f>
        <v>175521.08195121953</v>
      </c>
      <c r="F54" s="55">
        <f t="shared" si="23"/>
        <v>621821.4077153746</v>
      </c>
      <c r="G54" s="378">
        <f t="shared" si="24"/>
        <v>260539.47403162846</v>
      </c>
      <c r="H54" s="363">
        <f t="shared" si="25"/>
        <v>260539.47403162846</v>
      </c>
      <c r="I54" s="52">
        <f t="shared" si="0"/>
        <v>0</v>
      </c>
      <c r="J54" s="52"/>
      <c r="K54" s="129"/>
      <c r="L54" s="54">
        <f t="shared" si="2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 ht="12.5">
      <c r="B55" s="7" t="str">
        <f t="shared" si="7"/>
        <v/>
      </c>
      <c r="C55" s="50">
        <f>IF(D11="","-",+C54+1)</f>
        <v>2056</v>
      </c>
      <c r="D55" s="55">
        <f>IF(F54+SUM(E$17:E54)=D$10,F54,D$10-SUM(E$17:E54))</f>
        <v>621821.4077153746</v>
      </c>
      <c r="E55" s="377">
        <f>IF(+I14&lt;F54,I14,D55)</f>
        <v>175521.08195121953</v>
      </c>
      <c r="F55" s="55">
        <f t="shared" si="23"/>
        <v>446300.32576415507</v>
      </c>
      <c r="G55" s="378">
        <f t="shared" si="24"/>
        <v>239509.45742644987</v>
      </c>
      <c r="H55" s="363">
        <f t="shared" si="25"/>
        <v>239509.45742644987</v>
      </c>
      <c r="I55" s="52">
        <f t="shared" si="0"/>
        <v>0</v>
      </c>
      <c r="J55" s="52"/>
      <c r="K55" s="129"/>
      <c r="L55" s="54">
        <f t="shared" si="2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 ht="12.5">
      <c r="B56" s="7" t="str">
        <f t="shared" si="7"/>
        <v/>
      </c>
      <c r="C56" s="50">
        <f>IF(D11="","-",+C55+1)</f>
        <v>2057</v>
      </c>
      <c r="D56" s="55">
        <f>IF(F55+SUM(E$17:E55)=D$10,F55,D$10-SUM(E$17:E55))</f>
        <v>446300.32576415507</v>
      </c>
      <c r="E56" s="377">
        <f>IF(+I14&lt;F55,I14,D56)</f>
        <v>175521.08195121953</v>
      </c>
      <c r="F56" s="55">
        <f t="shared" si="23"/>
        <v>270779.24381293554</v>
      </c>
      <c r="G56" s="378">
        <f t="shared" si="24"/>
        <v>218479.4408212713</v>
      </c>
      <c r="H56" s="363">
        <f t="shared" si="25"/>
        <v>218479.4408212713</v>
      </c>
      <c r="I56" s="52">
        <f t="shared" si="0"/>
        <v>0</v>
      </c>
      <c r="J56" s="52"/>
      <c r="K56" s="129"/>
      <c r="L56" s="54">
        <f t="shared" si="2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 ht="12.5">
      <c r="B57" s="7" t="str">
        <f t="shared" si="7"/>
        <v/>
      </c>
      <c r="C57" s="50">
        <f>IF(D11="","-",+C56+1)</f>
        <v>2058</v>
      </c>
      <c r="D57" s="55">
        <f>IF(F56+SUM(E$17:E56)=D$10,F56,D$10-SUM(E$17:E56))</f>
        <v>270779.24381293554</v>
      </c>
      <c r="E57" s="377">
        <f>IF(+I14&lt;F56,I14,D57)</f>
        <v>175521.08195121953</v>
      </c>
      <c r="F57" s="55">
        <f t="shared" si="23"/>
        <v>95258.161861716013</v>
      </c>
      <c r="G57" s="378">
        <f t="shared" si="24"/>
        <v>197449.42421609274</v>
      </c>
      <c r="H57" s="363">
        <f t="shared" si="25"/>
        <v>197449.42421609274</v>
      </c>
      <c r="I57" s="52">
        <f t="shared" si="0"/>
        <v>0</v>
      </c>
      <c r="J57" s="52"/>
      <c r="K57" s="129"/>
      <c r="L57" s="54">
        <f t="shared" si="2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 ht="12.5">
      <c r="B58" s="7" t="str">
        <f t="shared" si="7"/>
        <v/>
      </c>
      <c r="C58" s="50">
        <f>IF(D11="","-",+C57+1)</f>
        <v>2059</v>
      </c>
      <c r="D58" s="55">
        <f>IF(F57+SUM(E$17:E57)=D$10,F57,D$10-SUM(E$17:E57))</f>
        <v>95258.161861716013</v>
      </c>
      <c r="E58" s="377">
        <f>IF(+I14&lt;F57,I14,D58)</f>
        <v>95258.161861716013</v>
      </c>
      <c r="F58" s="55">
        <f t="shared" si="23"/>
        <v>0</v>
      </c>
      <c r="G58" s="378">
        <f t="shared" si="24"/>
        <v>100964.82884285798</v>
      </c>
      <c r="H58" s="363">
        <f t="shared" si="25"/>
        <v>100964.82884285798</v>
      </c>
      <c r="I58" s="52">
        <f t="shared" si="0"/>
        <v>0</v>
      </c>
      <c r="J58" s="52"/>
      <c r="K58" s="129"/>
      <c r="L58" s="54">
        <f t="shared" si="2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 ht="12.5">
      <c r="B59" s="7" t="str">
        <f t="shared" si="7"/>
        <v/>
      </c>
      <c r="C59" s="50">
        <f>IF(D11="","-",+C58+1)</f>
        <v>2060</v>
      </c>
      <c r="D59" s="55">
        <f>IF(F58+SUM(E$17:E58)=D$10,F58,D$10-SUM(E$17:E58))</f>
        <v>0</v>
      </c>
      <c r="E59" s="377">
        <f>IF(+I14&lt;F58,I14,D59)</f>
        <v>0</v>
      </c>
      <c r="F59" s="55">
        <f t="shared" si="23"/>
        <v>0</v>
      </c>
      <c r="G59" s="378">
        <f t="shared" si="24"/>
        <v>0</v>
      </c>
      <c r="H59" s="363">
        <f t="shared" si="25"/>
        <v>0</v>
      </c>
      <c r="I59" s="52">
        <f t="shared" si="0"/>
        <v>0</v>
      </c>
      <c r="J59" s="52"/>
      <c r="K59" s="129"/>
      <c r="L59" s="54">
        <f t="shared" si="2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 ht="12.5">
      <c r="B60" s="7" t="str">
        <f t="shared" si="7"/>
        <v/>
      </c>
      <c r="C60" s="50">
        <f>IF(D11="","-",+C59+1)</f>
        <v>2061</v>
      </c>
      <c r="D60" s="55">
        <f>IF(F59+SUM(E$17:E59)=D$10,F59,D$10-SUM(E$17:E59))</f>
        <v>0</v>
      </c>
      <c r="E60" s="377">
        <f>IF(+I14&lt;F59,I14,D60)</f>
        <v>0</v>
      </c>
      <c r="F60" s="55">
        <f t="shared" si="23"/>
        <v>0</v>
      </c>
      <c r="G60" s="378">
        <f t="shared" si="24"/>
        <v>0</v>
      </c>
      <c r="H60" s="363">
        <f t="shared" si="25"/>
        <v>0</v>
      </c>
      <c r="I60" s="52">
        <f t="shared" si="0"/>
        <v>0</v>
      </c>
      <c r="J60" s="52"/>
      <c r="K60" s="129"/>
      <c r="L60" s="54">
        <f t="shared" si="2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 ht="12.5">
      <c r="B61" s="7" t="str">
        <f t="shared" si="7"/>
        <v/>
      </c>
      <c r="C61" s="50">
        <f>IF(D11="","-",+C60+1)</f>
        <v>2062</v>
      </c>
      <c r="D61" s="55">
        <f>IF(F60+SUM(E$17:E60)=D$10,F60,D$10-SUM(E$17:E60))</f>
        <v>0</v>
      </c>
      <c r="E61" s="377">
        <f>IF(+I14&lt;F60,I14,D61)</f>
        <v>0</v>
      </c>
      <c r="F61" s="55">
        <f t="shared" si="23"/>
        <v>0</v>
      </c>
      <c r="G61" s="379">
        <f t="shared" si="24"/>
        <v>0</v>
      </c>
      <c r="H61" s="363">
        <f t="shared" si="25"/>
        <v>0</v>
      </c>
      <c r="I61" s="52">
        <f t="shared" si="0"/>
        <v>0</v>
      </c>
      <c r="J61" s="52"/>
      <c r="K61" s="129"/>
      <c r="L61" s="54">
        <f t="shared" si="2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 ht="12.5">
      <c r="B62" s="7" t="str">
        <f t="shared" si="7"/>
        <v/>
      </c>
      <c r="C62" s="50">
        <f>IF(D11="","-",+C61+1)</f>
        <v>2063</v>
      </c>
      <c r="D62" s="55">
        <f>IF(F61+SUM(E$17:E61)=D$10,F61,D$10-SUM(E$17:E61))</f>
        <v>0</v>
      </c>
      <c r="E62" s="377">
        <f>IF(+I14&lt;F61,I14,D62)</f>
        <v>0</v>
      </c>
      <c r="F62" s="55">
        <f t="shared" si="23"/>
        <v>0</v>
      </c>
      <c r="G62" s="379">
        <f t="shared" si="24"/>
        <v>0</v>
      </c>
      <c r="H62" s="363">
        <f t="shared" si="25"/>
        <v>0</v>
      </c>
      <c r="I62" s="52">
        <f t="shared" si="0"/>
        <v>0</v>
      </c>
      <c r="J62" s="52"/>
      <c r="K62" s="129"/>
      <c r="L62" s="54">
        <f t="shared" si="2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 ht="12.5">
      <c r="B63" s="7" t="str">
        <f t="shared" si="7"/>
        <v/>
      </c>
      <c r="C63" s="50">
        <f>IF(D11="","-",+C62+1)</f>
        <v>2064</v>
      </c>
      <c r="D63" s="55">
        <f>IF(F62+SUM(E$17:E62)=D$10,F62,D$10-SUM(E$17:E62))</f>
        <v>0</v>
      </c>
      <c r="E63" s="377">
        <f>IF(+I14&lt;F62,I14,D63)</f>
        <v>0</v>
      </c>
      <c r="F63" s="55">
        <f t="shared" si="23"/>
        <v>0</v>
      </c>
      <c r="G63" s="379">
        <f t="shared" si="24"/>
        <v>0</v>
      </c>
      <c r="H63" s="363">
        <f t="shared" si="25"/>
        <v>0</v>
      </c>
      <c r="I63" s="52">
        <f t="shared" si="0"/>
        <v>0</v>
      </c>
      <c r="J63" s="52"/>
      <c r="K63" s="129"/>
      <c r="L63" s="54">
        <f t="shared" si="2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 ht="12.5">
      <c r="B64" s="7" t="str">
        <f t="shared" si="7"/>
        <v/>
      </c>
      <c r="C64" s="50">
        <f>IF(D11="","-",+C63+1)</f>
        <v>2065</v>
      </c>
      <c r="D64" s="55">
        <f>IF(F63+SUM(E$17:E63)=D$10,F63,D$10-SUM(E$17:E63))</f>
        <v>0</v>
      </c>
      <c r="E64" s="377">
        <f>IF(+I14&lt;F63,I14,D64)</f>
        <v>0</v>
      </c>
      <c r="F64" s="55">
        <f t="shared" si="23"/>
        <v>0</v>
      </c>
      <c r="G64" s="379">
        <f t="shared" si="24"/>
        <v>0</v>
      </c>
      <c r="H64" s="363">
        <f t="shared" si="25"/>
        <v>0</v>
      </c>
      <c r="I64" s="52">
        <f t="shared" si="0"/>
        <v>0</v>
      </c>
      <c r="J64" s="52"/>
      <c r="K64" s="129"/>
      <c r="L64" s="54">
        <f t="shared" si="2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 ht="12.5">
      <c r="B65" s="7" t="str">
        <f t="shared" si="7"/>
        <v/>
      </c>
      <c r="C65" s="50">
        <f>IF(D11="","-",+C64+1)</f>
        <v>2066</v>
      </c>
      <c r="D65" s="55">
        <f>IF(F64+SUM(E$17:E64)=D$10,F64,D$10-SUM(E$17:E64))</f>
        <v>0</v>
      </c>
      <c r="E65" s="377">
        <f>IF(+I14&lt;F64,I14,D65)</f>
        <v>0</v>
      </c>
      <c r="F65" s="55">
        <f t="shared" si="23"/>
        <v>0</v>
      </c>
      <c r="G65" s="379">
        <f t="shared" si="24"/>
        <v>0</v>
      </c>
      <c r="H65" s="363">
        <f t="shared" si="25"/>
        <v>0</v>
      </c>
      <c r="I65" s="52">
        <f t="shared" si="0"/>
        <v>0</v>
      </c>
      <c r="J65" s="52"/>
      <c r="K65" s="129"/>
      <c r="L65" s="54">
        <f t="shared" si="2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 ht="12.5">
      <c r="B66" s="7" t="str">
        <f t="shared" si="7"/>
        <v/>
      </c>
      <c r="C66" s="50">
        <f>IF(D11="","-",+C65+1)</f>
        <v>2067</v>
      </c>
      <c r="D66" s="55">
        <f>IF(F65+SUM(E$17:E65)=D$10,F65,D$10-SUM(E$17:E65))</f>
        <v>0</v>
      </c>
      <c r="E66" s="377">
        <f>IF(+I14&lt;F65,I14,D66)</f>
        <v>0</v>
      </c>
      <c r="F66" s="55">
        <f t="shared" si="23"/>
        <v>0</v>
      </c>
      <c r="G66" s="379">
        <f t="shared" si="24"/>
        <v>0</v>
      </c>
      <c r="H66" s="363">
        <f t="shared" si="25"/>
        <v>0</v>
      </c>
      <c r="I66" s="52">
        <f t="shared" si="0"/>
        <v>0</v>
      </c>
      <c r="J66" s="52"/>
      <c r="K66" s="129"/>
      <c r="L66" s="54">
        <f t="shared" si="2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 ht="12.5">
      <c r="B67" s="7" t="str">
        <f t="shared" si="7"/>
        <v/>
      </c>
      <c r="C67" s="50">
        <f>IF(D11="","-",+C66+1)</f>
        <v>2068</v>
      </c>
      <c r="D67" s="55">
        <f>IF(F66+SUM(E$17:E66)=D$10,F66,D$10-SUM(E$17:E66))</f>
        <v>0</v>
      </c>
      <c r="E67" s="377">
        <f>IF(+I14&lt;F66,I14,D67)</f>
        <v>0</v>
      </c>
      <c r="F67" s="55">
        <f t="shared" si="23"/>
        <v>0</v>
      </c>
      <c r="G67" s="379">
        <f t="shared" si="24"/>
        <v>0</v>
      </c>
      <c r="H67" s="363">
        <f t="shared" si="25"/>
        <v>0</v>
      </c>
      <c r="I67" s="52">
        <f t="shared" si="0"/>
        <v>0</v>
      </c>
      <c r="J67" s="52"/>
      <c r="K67" s="129"/>
      <c r="L67" s="54">
        <f t="shared" si="2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 ht="12.5">
      <c r="B68" s="7" t="str">
        <f t="shared" si="7"/>
        <v/>
      </c>
      <c r="C68" s="50">
        <f>IF(D11="","-",+C67+1)</f>
        <v>2069</v>
      </c>
      <c r="D68" s="55">
        <f>IF(F67+SUM(E$17:E67)=D$10,F67,D$10-SUM(E$17:E67))</f>
        <v>0</v>
      </c>
      <c r="E68" s="377">
        <f>IF(+I14&lt;F67,I14,D68)</f>
        <v>0</v>
      </c>
      <c r="F68" s="55">
        <f t="shared" si="23"/>
        <v>0</v>
      </c>
      <c r="G68" s="379">
        <f t="shared" si="24"/>
        <v>0</v>
      </c>
      <c r="H68" s="363">
        <f t="shared" si="25"/>
        <v>0</v>
      </c>
      <c r="I68" s="52">
        <f t="shared" si="0"/>
        <v>0</v>
      </c>
      <c r="J68" s="52"/>
      <c r="K68" s="129"/>
      <c r="L68" s="54">
        <f t="shared" si="2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 ht="12.5">
      <c r="B69" s="7" t="str">
        <f t="shared" si="7"/>
        <v/>
      </c>
      <c r="C69" s="50">
        <f>IF(D11="","-",+C68+1)</f>
        <v>2070</v>
      </c>
      <c r="D69" s="55">
        <f>IF(F68+SUM(E$17:E68)=D$10,F68,D$10-SUM(E$17:E68))</f>
        <v>0</v>
      </c>
      <c r="E69" s="377">
        <f>IF(+I14&lt;F68,I14,D69)</f>
        <v>0</v>
      </c>
      <c r="F69" s="55">
        <f t="shared" si="23"/>
        <v>0</v>
      </c>
      <c r="G69" s="379">
        <f t="shared" si="24"/>
        <v>0</v>
      </c>
      <c r="H69" s="363">
        <f t="shared" si="25"/>
        <v>0</v>
      </c>
      <c r="I69" s="52">
        <f t="shared" si="0"/>
        <v>0</v>
      </c>
      <c r="J69" s="52"/>
      <c r="K69" s="129"/>
      <c r="L69" s="54">
        <f t="shared" si="2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 ht="12.5">
      <c r="B70" s="7" t="str">
        <f t="shared" si="7"/>
        <v/>
      </c>
      <c r="C70" s="50">
        <f>IF(D11="","-",+C69+1)</f>
        <v>2071</v>
      </c>
      <c r="D70" s="55">
        <f>IF(F69+SUM(E$17:E69)=D$10,F69,D$10-SUM(E$17:E69))</f>
        <v>0</v>
      </c>
      <c r="E70" s="377">
        <f>IF(+I14&lt;F69,I14,D70)</f>
        <v>0</v>
      </c>
      <c r="F70" s="55">
        <f t="shared" si="23"/>
        <v>0</v>
      </c>
      <c r="G70" s="379">
        <f t="shared" si="24"/>
        <v>0</v>
      </c>
      <c r="H70" s="363">
        <f t="shared" si="25"/>
        <v>0</v>
      </c>
      <c r="I70" s="52">
        <f t="shared" si="0"/>
        <v>0</v>
      </c>
      <c r="J70" s="52"/>
      <c r="K70" s="129"/>
      <c r="L70" s="54">
        <f t="shared" si="2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 ht="12.5">
      <c r="B71" s="7" t="str">
        <f t="shared" si="7"/>
        <v/>
      </c>
      <c r="C71" s="50">
        <f>IF(D11="","-",+C70+1)</f>
        <v>2072</v>
      </c>
      <c r="D71" s="55">
        <f>IF(F70+SUM(E$17:E70)=D$10,F70,D$10-SUM(E$17:E70))</f>
        <v>0</v>
      </c>
      <c r="E71" s="377">
        <f>IF(+I14&lt;F70,I14,D71)</f>
        <v>0</v>
      </c>
      <c r="F71" s="55">
        <f t="shared" si="23"/>
        <v>0</v>
      </c>
      <c r="G71" s="379">
        <f t="shared" si="24"/>
        <v>0</v>
      </c>
      <c r="H71" s="363">
        <f t="shared" si="25"/>
        <v>0</v>
      </c>
      <c r="I71" s="52">
        <f t="shared" si="0"/>
        <v>0</v>
      </c>
      <c r="J71" s="52"/>
      <c r="K71" s="129"/>
      <c r="L71" s="54">
        <f t="shared" si="2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" thickBot="1">
      <c r="B72" s="7" t="str">
        <f t="shared" si="7"/>
        <v/>
      </c>
      <c r="C72" s="59">
        <f>IF(D11="","-",+C71+1)</f>
        <v>2073</v>
      </c>
      <c r="D72" s="60">
        <f>IF(F71+SUM(E$17:E71)=D$10,F71,D$10-SUM(E$17:E71))</f>
        <v>0</v>
      </c>
      <c r="E72" s="380">
        <f>IF(+I14&lt;F71,I14,D72)</f>
        <v>0</v>
      </c>
      <c r="F72" s="60">
        <f t="shared" si="23"/>
        <v>0</v>
      </c>
      <c r="G72" s="381">
        <f t="shared" si="24"/>
        <v>0</v>
      </c>
      <c r="H72" s="361">
        <f t="shared" si="25"/>
        <v>0</v>
      </c>
      <c r="I72" s="63">
        <f t="shared" si="0"/>
        <v>0</v>
      </c>
      <c r="J72" s="52"/>
      <c r="K72" s="130"/>
      <c r="L72" s="64">
        <f t="shared" si="2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 ht="12.5">
      <c r="C73" s="12" t="s">
        <v>78</v>
      </c>
      <c r="D73" s="292"/>
      <c r="E73" s="292">
        <f>SUM(E17:E72)</f>
        <v>7196364.3600000003</v>
      </c>
      <c r="F73" s="292"/>
      <c r="G73" s="292">
        <f>SUM(G17:G72)</f>
        <v>24878459.087630469</v>
      </c>
      <c r="H73" s="292">
        <f>SUM(H17:H72)</f>
        <v>24878459.087630469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2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2:16" ht="13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70 of 77</v>
      </c>
    </row>
    <row r="84" spans="1:16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</row>
    <row r="86" spans="1:16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897042.5025772223</v>
      </c>
      <c r="N87" s="386">
        <f>IF(J92&lt;D11,0,VLOOKUP(J92,C17:O72,11))</f>
        <v>897042.5025772223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933103.01956349227</v>
      </c>
      <c r="N88" s="389">
        <f>IF(J92&lt;D11,0,VLOOKUP(J92,C99:P154,7))</f>
        <v>933103.01956349227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Linwood - South Shreveport 138 KV Kine Rebuild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36060.516986269969</v>
      </c>
      <c r="N89" s="391">
        <f>+N88-N87</f>
        <v>36060.516986269969</v>
      </c>
      <c r="O89" s="392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</row>
    <row r="91" spans="1:16" ht="13.5" thickBot="1">
      <c r="C91" s="75" t="s">
        <v>85</v>
      </c>
      <c r="D91" s="91" t="str">
        <f>+D9</f>
        <v>TP2014139</v>
      </c>
      <c r="E91" s="76"/>
      <c r="F91" s="76"/>
      <c r="G91" s="76"/>
      <c r="H91" s="76"/>
      <c r="I91" s="76"/>
      <c r="J91" s="76"/>
    </row>
    <row r="92" spans="1:16" ht="13">
      <c r="C92" s="34" t="s">
        <v>51</v>
      </c>
      <c r="D92" s="393">
        <v>7196364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</row>
    <row r="93" spans="1:16" ht="12.5">
      <c r="C93" s="34" t="s">
        <v>54</v>
      </c>
      <c r="D93" s="88">
        <v>2018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3">
        <v>5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163553.72727272726</v>
      </c>
      <c r="K96" s="292"/>
      <c r="L96" s="292"/>
      <c r="M96" s="292"/>
      <c r="N96" s="292"/>
      <c r="O96" s="292"/>
      <c r="P96" s="1"/>
    </row>
    <row r="97" spans="1:16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4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</row>
    <row r="99" spans="1:16" ht="12.5">
      <c r="C99" s="50">
        <f>IF(D93= "","-",D93)</f>
        <v>2018</v>
      </c>
      <c r="D99" s="428">
        <v>0</v>
      </c>
      <c r="E99" s="429">
        <v>85659.654761904763</v>
      </c>
      <c r="F99" s="430">
        <v>7109751.3452380951</v>
      </c>
      <c r="G99" s="430">
        <v>3554875.6726190476</v>
      </c>
      <c r="H99" s="432">
        <v>461070.82780968421</v>
      </c>
      <c r="I99" s="433">
        <v>461070.82780968421</v>
      </c>
      <c r="J99" s="54">
        <f t="shared" ref="J99:J130" si="26">+I99-H99</f>
        <v>0</v>
      </c>
      <c r="K99" s="54"/>
      <c r="L99" s="112">
        <f>+H99</f>
        <v>461070.82780968421</v>
      </c>
      <c r="M99" s="53">
        <f t="shared" ref="M99:M101" si="27">IF(L99&lt;&gt;0,+H99-L99,0)</f>
        <v>0</v>
      </c>
      <c r="N99" s="112">
        <f>+I99</f>
        <v>461070.82780968421</v>
      </c>
      <c r="O99" s="53">
        <f t="shared" ref="O99:O130" si="28">IF(N99&lt;&gt;0,+I99-N99,0)</f>
        <v>0</v>
      </c>
      <c r="P99" s="53">
        <f t="shared" ref="P99:P130" si="29">+O99-M99</f>
        <v>0</v>
      </c>
    </row>
    <row r="100" spans="1:16" ht="12.5">
      <c r="B100" s="7" t="str">
        <f>IF(D100=F99,"","IU")</f>
        <v>IU</v>
      </c>
      <c r="C100" s="50">
        <f>IF(D93="","-",+C99+1)</f>
        <v>2019</v>
      </c>
      <c r="D100" s="428">
        <v>7110704.3452380951</v>
      </c>
      <c r="E100" s="429">
        <v>167357.3023255814</v>
      </c>
      <c r="F100" s="430">
        <v>6943347.0429125139</v>
      </c>
      <c r="G100" s="430">
        <v>7027025.694075305</v>
      </c>
      <c r="H100" s="432">
        <v>919533.97318451235</v>
      </c>
      <c r="I100" s="433">
        <v>919533.97318451235</v>
      </c>
      <c r="J100" s="54">
        <f t="shared" si="26"/>
        <v>0</v>
      </c>
      <c r="K100" s="54"/>
      <c r="L100" s="449">
        <f>+H100</f>
        <v>919533.97318451235</v>
      </c>
      <c r="M100" s="54">
        <f t="shared" si="27"/>
        <v>0</v>
      </c>
      <c r="N100" s="449">
        <f>+I100</f>
        <v>919533.97318451235</v>
      </c>
      <c r="O100" s="54">
        <f t="shared" si="28"/>
        <v>0</v>
      </c>
      <c r="P100" s="54">
        <f t="shared" si="29"/>
        <v>0</v>
      </c>
    </row>
    <row r="101" spans="1:16" ht="12.5">
      <c r="B101" s="7" t="str">
        <f t="shared" ref="B101:B154" si="30">IF(D101=F100,"","IU")</f>
        <v/>
      </c>
      <c r="C101" s="50">
        <f>IF(D93="","-",+C100+1)</f>
        <v>2020</v>
      </c>
      <c r="D101" s="428">
        <v>6943347.0429125139</v>
      </c>
      <c r="E101" s="429">
        <v>171342</v>
      </c>
      <c r="F101" s="430">
        <v>6772005.0429125139</v>
      </c>
      <c r="G101" s="430">
        <v>6857676.0429125139</v>
      </c>
      <c r="H101" s="432">
        <v>909048.49398459145</v>
      </c>
      <c r="I101" s="433">
        <v>909048.49398459145</v>
      </c>
      <c r="J101" s="54">
        <f t="shared" si="26"/>
        <v>0</v>
      </c>
      <c r="K101" s="54"/>
      <c r="L101" s="449">
        <f>+H101</f>
        <v>909048.49398459145</v>
      </c>
      <c r="M101" s="54">
        <f t="shared" si="27"/>
        <v>0</v>
      </c>
      <c r="N101" s="449">
        <f>+I101</f>
        <v>909048.49398459145</v>
      </c>
      <c r="O101" s="54">
        <f t="shared" si="28"/>
        <v>0</v>
      </c>
      <c r="P101" s="54">
        <f t="shared" si="29"/>
        <v>0</v>
      </c>
    </row>
    <row r="102" spans="1:16" ht="12.5">
      <c r="B102" s="7" t="str">
        <f t="shared" si="30"/>
        <v/>
      </c>
      <c r="C102" s="50">
        <f>IF(D93="","-",+C101+1)</f>
        <v>2021</v>
      </c>
      <c r="D102" s="428">
        <v>6772005.0429125139</v>
      </c>
      <c r="E102" s="429">
        <v>175521.07317073172</v>
      </c>
      <c r="F102" s="430">
        <v>6596483.9697417822</v>
      </c>
      <c r="G102" s="430">
        <v>6684244.5063271485</v>
      </c>
      <c r="H102" s="432">
        <v>934277.91718640598</v>
      </c>
      <c r="I102" s="433">
        <v>934277.91718640598</v>
      </c>
      <c r="J102" s="54">
        <f t="shared" si="26"/>
        <v>0</v>
      </c>
      <c r="K102" s="54"/>
      <c r="L102" s="449">
        <f>+H102</f>
        <v>934277.91718640598</v>
      </c>
      <c r="M102" s="54">
        <f t="shared" ref="M102" si="31">IF(L102&lt;&gt;0,+H102-L102,0)</f>
        <v>0</v>
      </c>
      <c r="N102" s="449">
        <f>+I102</f>
        <v>934277.91718640598</v>
      </c>
      <c r="O102" s="54">
        <f t="shared" ref="O102" si="32">IF(N102&lt;&gt;0,+I102-N102,0)</f>
        <v>0</v>
      </c>
      <c r="P102" s="54">
        <f t="shared" ref="P102" si="33">+O102-M102</f>
        <v>0</v>
      </c>
    </row>
    <row r="103" spans="1:16" ht="13">
      <c r="B103" s="7" t="str">
        <f t="shared" si="30"/>
        <v/>
      </c>
      <c r="C103" s="459">
        <f>IF(D93="","-",+C102+1)</f>
        <v>2022</v>
      </c>
      <c r="D103" s="12">
        <v>6596483.9697417822</v>
      </c>
      <c r="E103" s="377">
        <v>171342</v>
      </c>
      <c r="F103" s="55">
        <v>6425141.9697417822</v>
      </c>
      <c r="G103" s="55">
        <v>6510812.9697417822</v>
      </c>
      <c r="H103" s="379">
        <v>936088.0478784244</v>
      </c>
      <c r="I103" s="398">
        <v>936088.0478784244</v>
      </c>
      <c r="J103" s="54">
        <f t="shared" si="26"/>
        <v>0</v>
      </c>
      <c r="K103" s="54"/>
      <c r="L103" s="129"/>
      <c r="M103" s="54">
        <f t="shared" ref="M103:M130" si="34">IF(L103&lt;&gt;0,+H103-L103,0)</f>
        <v>0</v>
      </c>
      <c r="N103" s="129"/>
      <c r="O103" s="54">
        <f t="shared" si="28"/>
        <v>0</v>
      </c>
      <c r="P103" s="54">
        <f t="shared" si="29"/>
        <v>0</v>
      </c>
    </row>
    <row r="104" spans="1:16" ht="12.5">
      <c r="B104" s="7" t="str">
        <f t="shared" si="30"/>
        <v/>
      </c>
      <c r="C104" s="50">
        <f>IF(D93="","-",+C103+1)</f>
        <v>2023</v>
      </c>
      <c r="D104" s="12">
        <f>IF(F103+SUM(E$99:E103)=D$92,F103,D$92-SUM(E$99:E103))</f>
        <v>6425141.9697417822</v>
      </c>
      <c r="E104" s="377">
        <f>IF(+J96&lt;F103,J96,D104)</f>
        <v>163553.72727272726</v>
      </c>
      <c r="F104" s="55">
        <f t="shared" ref="F104:F154" si="35">+D104-E104</f>
        <v>6261588.2424690546</v>
      </c>
      <c r="G104" s="55">
        <f t="shared" ref="G104:G154" si="36">+(F104+D104)/2</f>
        <v>6343365.1061054189</v>
      </c>
      <c r="H104" s="379">
        <f t="shared" ref="H104:H154" si="37">+J$94*G104+E104</f>
        <v>953469.76659809507</v>
      </c>
      <c r="I104" s="398">
        <f t="shared" ref="I104:I154" si="38">+J$95*G104+E104</f>
        <v>953469.76659809507</v>
      </c>
      <c r="J104" s="54">
        <f t="shared" si="26"/>
        <v>0</v>
      </c>
      <c r="K104" s="54"/>
      <c r="L104" s="129"/>
      <c r="M104" s="54">
        <f t="shared" si="34"/>
        <v>0</v>
      </c>
      <c r="N104" s="129"/>
      <c r="O104" s="54">
        <f t="shared" si="28"/>
        <v>0</v>
      </c>
      <c r="P104" s="54">
        <f t="shared" si="29"/>
        <v>0</v>
      </c>
    </row>
    <row r="105" spans="1:16" ht="12.5">
      <c r="B105" s="7" t="str">
        <f t="shared" si="30"/>
        <v/>
      </c>
      <c r="C105" s="50">
        <f>IF(D93="","-",+C104+1)</f>
        <v>2024</v>
      </c>
      <c r="D105" s="12">
        <f>IF(F104+SUM(E$99:E104)=D$92,F104,D$92-SUM(E$99:E104))</f>
        <v>6261588.2424690546</v>
      </c>
      <c r="E105" s="377">
        <f>IF(+J96&lt;F104,J96,D105)</f>
        <v>163553.72727272726</v>
      </c>
      <c r="F105" s="55">
        <f t="shared" si="35"/>
        <v>6098034.5151963271</v>
      </c>
      <c r="G105" s="55">
        <f t="shared" si="36"/>
        <v>6179811.3788326904</v>
      </c>
      <c r="H105" s="379">
        <f t="shared" si="37"/>
        <v>933103.01956349227</v>
      </c>
      <c r="I105" s="398">
        <f t="shared" si="38"/>
        <v>933103.01956349227</v>
      </c>
      <c r="J105" s="54">
        <f t="shared" si="26"/>
        <v>0</v>
      </c>
      <c r="K105" s="54"/>
      <c r="L105" s="129"/>
      <c r="M105" s="54">
        <f t="shared" si="34"/>
        <v>0</v>
      </c>
      <c r="N105" s="129"/>
      <c r="O105" s="54">
        <f t="shared" si="28"/>
        <v>0</v>
      </c>
      <c r="P105" s="54">
        <f t="shared" si="29"/>
        <v>0</v>
      </c>
    </row>
    <row r="106" spans="1:16" ht="12.5">
      <c r="B106" s="7" t="str">
        <f t="shared" si="30"/>
        <v/>
      </c>
      <c r="C106" s="50">
        <f>IF(D93="","-",+C105+1)</f>
        <v>2025</v>
      </c>
      <c r="D106" s="12">
        <f>IF(F105+SUM(E$99:E105)=D$92,F105,D$92-SUM(E$99:E105))</f>
        <v>6098034.5151963271</v>
      </c>
      <c r="E106" s="377">
        <f>IF(+J96&lt;F105,J96,D106)</f>
        <v>163553.72727272726</v>
      </c>
      <c r="F106" s="55">
        <f t="shared" si="35"/>
        <v>5934480.7879235996</v>
      </c>
      <c r="G106" s="55">
        <f t="shared" si="36"/>
        <v>6016257.6515599638</v>
      </c>
      <c r="H106" s="379">
        <f t="shared" si="37"/>
        <v>912736.27252888982</v>
      </c>
      <c r="I106" s="398">
        <f t="shared" si="38"/>
        <v>912736.27252888982</v>
      </c>
      <c r="J106" s="54">
        <f t="shared" si="26"/>
        <v>0</v>
      </c>
      <c r="K106" s="54"/>
      <c r="L106" s="129"/>
      <c r="M106" s="54">
        <f t="shared" si="34"/>
        <v>0</v>
      </c>
      <c r="N106" s="129"/>
      <c r="O106" s="54">
        <f t="shared" si="28"/>
        <v>0</v>
      </c>
      <c r="P106" s="54">
        <f t="shared" si="29"/>
        <v>0</v>
      </c>
    </row>
    <row r="107" spans="1:16" ht="12.5">
      <c r="B107" s="7" t="str">
        <f t="shared" si="30"/>
        <v/>
      </c>
      <c r="C107" s="50">
        <f>IF(D93="","-",+C106+1)</f>
        <v>2026</v>
      </c>
      <c r="D107" s="12">
        <f>IF(F106+SUM(E$99:E106)=D$92,F106,D$92-SUM(E$99:E106))</f>
        <v>5934480.7879235996</v>
      </c>
      <c r="E107" s="377">
        <f>IF(+J96&lt;F106,J96,D107)</f>
        <v>163553.72727272726</v>
      </c>
      <c r="F107" s="55">
        <f t="shared" si="35"/>
        <v>5770927.0606508721</v>
      </c>
      <c r="G107" s="55">
        <f t="shared" si="36"/>
        <v>5852703.9242872354</v>
      </c>
      <c r="H107" s="379">
        <f t="shared" si="37"/>
        <v>892369.52549428702</v>
      </c>
      <c r="I107" s="398">
        <f t="shared" si="38"/>
        <v>892369.52549428702</v>
      </c>
      <c r="J107" s="54">
        <f t="shared" si="26"/>
        <v>0</v>
      </c>
      <c r="K107" s="54"/>
      <c r="L107" s="129"/>
      <c r="M107" s="54">
        <f t="shared" si="34"/>
        <v>0</v>
      </c>
      <c r="N107" s="129"/>
      <c r="O107" s="54">
        <f t="shared" si="28"/>
        <v>0</v>
      </c>
      <c r="P107" s="54">
        <f t="shared" si="29"/>
        <v>0</v>
      </c>
    </row>
    <row r="108" spans="1:16" ht="12.5">
      <c r="B108" s="7" t="str">
        <f t="shared" si="30"/>
        <v/>
      </c>
      <c r="C108" s="50">
        <f>IF(D93="","-",+C107+1)</f>
        <v>2027</v>
      </c>
      <c r="D108" s="12">
        <f>IF(F107+SUM(E$99:E107)=D$92,F107,D$92-SUM(E$99:E107))</f>
        <v>5770927.0606508721</v>
      </c>
      <c r="E108" s="377">
        <f>IF(+J96&lt;F107,J96,D108)</f>
        <v>163553.72727272726</v>
      </c>
      <c r="F108" s="55">
        <f t="shared" si="35"/>
        <v>5607373.3333781445</v>
      </c>
      <c r="G108" s="55">
        <f t="shared" si="36"/>
        <v>5689150.1970145088</v>
      </c>
      <c r="H108" s="379">
        <f t="shared" si="37"/>
        <v>872002.77845968457</v>
      </c>
      <c r="I108" s="398">
        <f t="shared" si="38"/>
        <v>872002.77845968457</v>
      </c>
      <c r="J108" s="54">
        <f t="shared" si="26"/>
        <v>0</v>
      </c>
      <c r="K108" s="54"/>
      <c r="L108" s="129"/>
      <c r="M108" s="54">
        <f t="shared" si="34"/>
        <v>0</v>
      </c>
      <c r="N108" s="129"/>
      <c r="O108" s="54">
        <f t="shared" si="28"/>
        <v>0</v>
      </c>
      <c r="P108" s="54">
        <f t="shared" si="29"/>
        <v>0</v>
      </c>
    </row>
    <row r="109" spans="1:16" ht="12.5">
      <c r="B109" s="7" t="str">
        <f t="shared" si="30"/>
        <v/>
      </c>
      <c r="C109" s="50">
        <f>IF(D93="","-",+C108+1)</f>
        <v>2028</v>
      </c>
      <c r="D109" s="12">
        <f>IF(F108+SUM(E$99:E108)=D$92,F108,D$92-SUM(E$99:E108))</f>
        <v>5607373.3333781445</v>
      </c>
      <c r="E109" s="377">
        <f>IF(+J96&lt;F108,J96,D109)</f>
        <v>163553.72727272726</v>
      </c>
      <c r="F109" s="55">
        <f t="shared" si="35"/>
        <v>5443819.606105417</v>
      </c>
      <c r="G109" s="55">
        <f t="shared" si="36"/>
        <v>5525596.4697417803</v>
      </c>
      <c r="H109" s="379">
        <f t="shared" si="37"/>
        <v>851636.03142508178</v>
      </c>
      <c r="I109" s="398">
        <f t="shared" si="38"/>
        <v>851636.03142508178</v>
      </c>
      <c r="J109" s="54">
        <f t="shared" si="26"/>
        <v>0</v>
      </c>
      <c r="K109" s="54"/>
      <c r="L109" s="129"/>
      <c r="M109" s="54">
        <f t="shared" si="34"/>
        <v>0</v>
      </c>
      <c r="N109" s="129"/>
      <c r="O109" s="54">
        <f t="shared" si="28"/>
        <v>0</v>
      </c>
      <c r="P109" s="54">
        <f t="shared" si="29"/>
        <v>0</v>
      </c>
    </row>
    <row r="110" spans="1:16" ht="12.5">
      <c r="B110" s="7" t="str">
        <f t="shared" si="30"/>
        <v/>
      </c>
      <c r="C110" s="50">
        <f>IF(D93="","-",+C109+1)</f>
        <v>2029</v>
      </c>
      <c r="D110" s="12">
        <f>IF(F109+SUM(E$99:E109)=D$92,F109,D$92-SUM(E$99:E109))</f>
        <v>5443819.606105417</v>
      </c>
      <c r="E110" s="377">
        <f>IF(+J96&lt;F109,J96,D110)</f>
        <v>163553.72727272726</v>
      </c>
      <c r="F110" s="55">
        <f t="shared" si="35"/>
        <v>5280265.8788326895</v>
      </c>
      <c r="G110" s="55">
        <f t="shared" si="36"/>
        <v>5362042.7424690537</v>
      </c>
      <c r="H110" s="379">
        <f t="shared" si="37"/>
        <v>831269.28439047933</v>
      </c>
      <c r="I110" s="398">
        <f t="shared" si="38"/>
        <v>831269.28439047933</v>
      </c>
      <c r="J110" s="54">
        <f t="shared" si="26"/>
        <v>0</v>
      </c>
      <c r="K110" s="54"/>
      <c r="L110" s="129"/>
      <c r="M110" s="54">
        <f t="shared" si="34"/>
        <v>0</v>
      </c>
      <c r="N110" s="129"/>
      <c r="O110" s="54">
        <f t="shared" si="28"/>
        <v>0</v>
      </c>
      <c r="P110" s="54">
        <f t="shared" si="29"/>
        <v>0</v>
      </c>
    </row>
    <row r="111" spans="1:16" ht="12.5">
      <c r="B111" s="7" t="str">
        <f t="shared" si="30"/>
        <v/>
      </c>
      <c r="C111" s="50">
        <f>IF(D93="","-",+C110+1)</f>
        <v>2030</v>
      </c>
      <c r="D111" s="12">
        <f>IF(F110+SUM(E$99:E110)=D$92,F110,D$92-SUM(E$99:E110))</f>
        <v>5280265.8788326895</v>
      </c>
      <c r="E111" s="377">
        <f>IF(+J96&lt;F110,J96,D111)</f>
        <v>163553.72727272726</v>
      </c>
      <c r="F111" s="55">
        <f t="shared" si="35"/>
        <v>5116712.151559962</v>
      </c>
      <c r="G111" s="55">
        <f t="shared" si="36"/>
        <v>5198489.0151963253</v>
      </c>
      <c r="H111" s="379">
        <f t="shared" si="37"/>
        <v>810902.53735587653</v>
      </c>
      <c r="I111" s="398">
        <f t="shared" si="38"/>
        <v>810902.53735587653</v>
      </c>
      <c r="J111" s="54">
        <f t="shared" si="26"/>
        <v>0</v>
      </c>
      <c r="K111" s="54"/>
      <c r="L111" s="129"/>
      <c r="M111" s="54">
        <f t="shared" si="34"/>
        <v>0</v>
      </c>
      <c r="N111" s="129"/>
      <c r="O111" s="54">
        <f t="shared" si="28"/>
        <v>0</v>
      </c>
      <c r="P111" s="54">
        <f t="shared" si="29"/>
        <v>0</v>
      </c>
    </row>
    <row r="112" spans="1:16" ht="12.5">
      <c r="B112" s="7" t="str">
        <f t="shared" si="30"/>
        <v/>
      </c>
      <c r="C112" s="50">
        <f>IF(D93="","-",+C111+1)</f>
        <v>2031</v>
      </c>
      <c r="D112" s="12">
        <f>IF(F111+SUM(E$99:E111)=D$92,F111,D$92-SUM(E$99:E111))</f>
        <v>5116712.151559962</v>
      </c>
      <c r="E112" s="377">
        <f>IF(+J96&lt;F111,J96,D112)</f>
        <v>163553.72727272726</v>
      </c>
      <c r="F112" s="55">
        <f t="shared" si="35"/>
        <v>4953158.4242872344</v>
      </c>
      <c r="G112" s="55">
        <f t="shared" si="36"/>
        <v>5034935.2879235987</v>
      </c>
      <c r="H112" s="379">
        <f t="shared" si="37"/>
        <v>790535.79032127408</v>
      </c>
      <c r="I112" s="398">
        <f t="shared" si="38"/>
        <v>790535.79032127408</v>
      </c>
      <c r="J112" s="54">
        <f t="shared" si="26"/>
        <v>0</v>
      </c>
      <c r="K112" s="54"/>
      <c r="L112" s="129"/>
      <c r="M112" s="54">
        <f t="shared" si="34"/>
        <v>0</v>
      </c>
      <c r="N112" s="129"/>
      <c r="O112" s="54">
        <f t="shared" si="28"/>
        <v>0</v>
      </c>
      <c r="P112" s="54">
        <f t="shared" si="29"/>
        <v>0</v>
      </c>
    </row>
    <row r="113" spans="2:16" ht="12.5">
      <c r="B113" s="7" t="str">
        <f t="shared" si="30"/>
        <v/>
      </c>
      <c r="C113" s="50">
        <f>IF(D93="","-",+C112+1)</f>
        <v>2032</v>
      </c>
      <c r="D113" s="12">
        <f>IF(F112+SUM(E$99:E112)=D$92,F112,D$92-SUM(E$99:E112))</f>
        <v>4953158.4242872344</v>
      </c>
      <c r="E113" s="377">
        <f>IF(+J96&lt;F112,J96,D113)</f>
        <v>163553.72727272726</v>
      </c>
      <c r="F113" s="55">
        <f t="shared" si="35"/>
        <v>4789604.6970145069</v>
      </c>
      <c r="G113" s="55">
        <f t="shared" si="36"/>
        <v>4871381.5606508702</v>
      </c>
      <c r="H113" s="379">
        <f t="shared" si="37"/>
        <v>770169.04328667128</v>
      </c>
      <c r="I113" s="398">
        <f t="shared" si="38"/>
        <v>770169.04328667128</v>
      </c>
      <c r="J113" s="54">
        <f t="shared" si="26"/>
        <v>0</v>
      </c>
      <c r="K113" s="54"/>
      <c r="L113" s="129"/>
      <c r="M113" s="54">
        <f t="shared" si="34"/>
        <v>0</v>
      </c>
      <c r="N113" s="129"/>
      <c r="O113" s="54">
        <f t="shared" si="28"/>
        <v>0</v>
      </c>
      <c r="P113" s="54">
        <f t="shared" si="29"/>
        <v>0</v>
      </c>
    </row>
    <row r="114" spans="2:16" ht="12.5">
      <c r="B114" s="7" t="str">
        <f t="shared" si="30"/>
        <v/>
      </c>
      <c r="C114" s="50">
        <f>IF(D93="","-",+C113+1)</f>
        <v>2033</v>
      </c>
      <c r="D114" s="12">
        <f>IF(F113+SUM(E$99:E113)=D$92,F113,D$92-SUM(E$99:E113))</f>
        <v>4789604.6970145069</v>
      </c>
      <c r="E114" s="377">
        <f>IF(+J96&lt;F113,J96,D114)</f>
        <v>163553.72727272726</v>
      </c>
      <c r="F114" s="55">
        <f t="shared" si="35"/>
        <v>4626050.9697417794</v>
      </c>
      <c r="G114" s="55">
        <f t="shared" si="36"/>
        <v>4707827.8333781436</v>
      </c>
      <c r="H114" s="379">
        <f t="shared" si="37"/>
        <v>749802.29625206883</v>
      </c>
      <c r="I114" s="398">
        <f t="shared" si="38"/>
        <v>749802.29625206883</v>
      </c>
      <c r="J114" s="54">
        <f t="shared" si="26"/>
        <v>0</v>
      </c>
      <c r="K114" s="54"/>
      <c r="L114" s="129"/>
      <c r="M114" s="54">
        <f t="shared" si="34"/>
        <v>0</v>
      </c>
      <c r="N114" s="129"/>
      <c r="O114" s="54">
        <f t="shared" si="28"/>
        <v>0</v>
      </c>
      <c r="P114" s="54">
        <f t="shared" si="29"/>
        <v>0</v>
      </c>
    </row>
    <row r="115" spans="2:16" ht="12.5">
      <c r="B115" s="7" t="str">
        <f t="shared" si="30"/>
        <v/>
      </c>
      <c r="C115" s="50">
        <f>IF(D93="","-",+C114+1)</f>
        <v>2034</v>
      </c>
      <c r="D115" s="12">
        <f>IF(F114+SUM(E$99:E114)=D$92,F114,D$92-SUM(E$99:E114))</f>
        <v>4626050.9697417794</v>
      </c>
      <c r="E115" s="377">
        <f>IF(+J96&lt;F114,J96,D115)</f>
        <v>163553.72727272726</v>
      </c>
      <c r="F115" s="55">
        <f t="shared" si="35"/>
        <v>4462497.2424690519</v>
      </c>
      <c r="G115" s="55">
        <f t="shared" si="36"/>
        <v>4544274.1061054152</v>
      </c>
      <c r="H115" s="379">
        <f t="shared" si="37"/>
        <v>729435.54921746603</v>
      </c>
      <c r="I115" s="398">
        <f t="shared" si="38"/>
        <v>729435.54921746603</v>
      </c>
      <c r="J115" s="54">
        <f t="shared" si="26"/>
        <v>0</v>
      </c>
      <c r="K115" s="54"/>
      <c r="L115" s="129"/>
      <c r="M115" s="54">
        <f t="shared" si="34"/>
        <v>0</v>
      </c>
      <c r="N115" s="129"/>
      <c r="O115" s="54">
        <f t="shared" si="28"/>
        <v>0</v>
      </c>
      <c r="P115" s="54">
        <f t="shared" si="29"/>
        <v>0</v>
      </c>
    </row>
    <row r="116" spans="2:16" ht="12.5">
      <c r="B116" s="7" t="str">
        <f t="shared" si="30"/>
        <v/>
      </c>
      <c r="C116" s="50">
        <f>IF(D93="","-",+C115+1)</f>
        <v>2035</v>
      </c>
      <c r="D116" s="12">
        <f>IF(F115+SUM(E$99:E115)=D$92,F115,D$92-SUM(E$99:E115))</f>
        <v>4462497.2424690519</v>
      </c>
      <c r="E116" s="377">
        <f>IF(+J96&lt;F115,J96,D116)</f>
        <v>163553.72727272726</v>
      </c>
      <c r="F116" s="55">
        <f t="shared" si="35"/>
        <v>4298943.5151963243</v>
      </c>
      <c r="G116" s="55">
        <f t="shared" si="36"/>
        <v>4380720.3788326886</v>
      </c>
      <c r="H116" s="379">
        <f t="shared" si="37"/>
        <v>709068.80218286358</v>
      </c>
      <c r="I116" s="398">
        <f t="shared" si="38"/>
        <v>709068.80218286358</v>
      </c>
      <c r="J116" s="54">
        <f t="shared" si="26"/>
        <v>0</v>
      </c>
      <c r="K116" s="54"/>
      <c r="L116" s="129"/>
      <c r="M116" s="54">
        <f t="shared" si="34"/>
        <v>0</v>
      </c>
      <c r="N116" s="129"/>
      <c r="O116" s="54">
        <f t="shared" si="28"/>
        <v>0</v>
      </c>
      <c r="P116" s="54">
        <f t="shared" si="29"/>
        <v>0</v>
      </c>
    </row>
    <row r="117" spans="2:16" ht="12.5">
      <c r="B117" s="7" t="str">
        <f t="shared" si="30"/>
        <v/>
      </c>
      <c r="C117" s="50">
        <f>IF(D93="","-",+C116+1)</f>
        <v>2036</v>
      </c>
      <c r="D117" s="12">
        <f>IF(F116+SUM(E$99:E116)=D$92,F116,D$92-SUM(E$99:E116))</f>
        <v>4298943.5151963243</v>
      </c>
      <c r="E117" s="377">
        <f>IF(+J96&lt;F116,J96,D117)</f>
        <v>163553.72727272726</v>
      </c>
      <c r="F117" s="55">
        <f t="shared" si="35"/>
        <v>4135389.7879235973</v>
      </c>
      <c r="G117" s="55">
        <f t="shared" si="36"/>
        <v>4217166.651559961</v>
      </c>
      <c r="H117" s="379">
        <f t="shared" si="37"/>
        <v>688702.0551482609</v>
      </c>
      <c r="I117" s="398">
        <f t="shared" si="38"/>
        <v>688702.0551482609</v>
      </c>
      <c r="J117" s="54">
        <f t="shared" si="26"/>
        <v>0</v>
      </c>
      <c r="K117" s="54"/>
      <c r="L117" s="129"/>
      <c r="M117" s="54">
        <f t="shared" si="34"/>
        <v>0</v>
      </c>
      <c r="N117" s="129"/>
      <c r="O117" s="54">
        <f t="shared" si="28"/>
        <v>0</v>
      </c>
      <c r="P117" s="54">
        <f t="shared" si="29"/>
        <v>0</v>
      </c>
    </row>
    <row r="118" spans="2:16" ht="12.5">
      <c r="B118" s="7" t="str">
        <f t="shared" si="30"/>
        <v/>
      </c>
      <c r="C118" s="50">
        <f>IF(D93="","-",+C117+1)</f>
        <v>2037</v>
      </c>
      <c r="D118" s="12">
        <f>IF(F117+SUM(E$99:E117)=D$92,F117,D$92-SUM(E$99:E117))</f>
        <v>4135389.7879235973</v>
      </c>
      <c r="E118" s="377">
        <f>IF(+J96&lt;F117,J96,D118)</f>
        <v>163553.72727272726</v>
      </c>
      <c r="F118" s="55">
        <f t="shared" si="35"/>
        <v>3971836.0606508702</v>
      </c>
      <c r="G118" s="55">
        <f t="shared" si="36"/>
        <v>4053612.9242872335</v>
      </c>
      <c r="H118" s="379">
        <f t="shared" si="37"/>
        <v>668335.30811365822</v>
      </c>
      <c r="I118" s="398">
        <f t="shared" si="38"/>
        <v>668335.30811365822</v>
      </c>
      <c r="J118" s="54">
        <f t="shared" si="26"/>
        <v>0</v>
      </c>
      <c r="K118" s="54"/>
      <c r="L118" s="129"/>
      <c r="M118" s="54">
        <f t="shared" si="34"/>
        <v>0</v>
      </c>
      <c r="N118" s="129"/>
      <c r="O118" s="54">
        <f t="shared" si="28"/>
        <v>0</v>
      </c>
      <c r="P118" s="54">
        <f t="shared" si="29"/>
        <v>0</v>
      </c>
    </row>
    <row r="119" spans="2:16" ht="12.5">
      <c r="B119" s="7" t="str">
        <f t="shared" si="30"/>
        <v/>
      </c>
      <c r="C119" s="50">
        <f>IF(D93="","-",+C118+1)</f>
        <v>2038</v>
      </c>
      <c r="D119" s="12">
        <f>IF(F118+SUM(E$99:E118)=D$92,F118,D$92-SUM(E$99:E118))</f>
        <v>3971836.0606508702</v>
      </c>
      <c r="E119" s="377">
        <f>IF(+J96&lt;F118,J96,D119)</f>
        <v>163553.72727272726</v>
      </c>
      <c r="F119" s="55">
        <f t="shared" si="35"/>
        <v>3808282.3333781431</v>
      </c>
      <c r="G119" s="55">
        <f t="shared" si="36"/>
        <v>3890059.1970145069</v>
      </c>
      <c r="H119" s="379">
        <f t="shared" si="37"/>
        <v>647968.56107905577</v>
      </c>
      <c r="I119" s="398">
        <f t="shared" si="38"/>
        <v>647968.56107905577</v>
      </c>
      <c r="J119" s="54">
        <f t="shared" si="26"/>
        <v>0</v>
      </c>
      <c r="K119" s="54"/>
      <c r="L119" s="129"/>
      <c r="M119" s="54">
        <f t="shared" si="34"/>
        <v>0</v>
      </c>
      <c r="N119" s="129"/>
      <c r="O119" s="54">
        <f t="shared" si="28"/>
        <v>0</v>
      </c>
      <c r="P119" s="54">
        <f t="shared" si="29"/>
        <v>0</v>
      </c>
    </row>
    <row r="120" spans="2:16" ht="12.5">
      <c r="B120" s="7" t="str">
        <f t="shared" si="30"/>
        <v/>
      </c>
      <c r="C120" s="50">
        <f>IF(D93="","-",+C119+1)</f>
        <v>2039</v>
      </c>
      <c r="D120" s="12">
        <f>IF(F119+SUM(E$99:E119)=D$92,F119,D$92-SUM(E$99:E119))</f>
        <v>3808282.3333781431</v>
      </c>
      <c r="E120" s="377">
        <f>IF(+J96&lt;F119,J96,D120)</f>
        <v>163553.72727272726</v>
      </c>
      <c r="F120" s="55">
        <f t="shared" si="35"/>
        <v>3644728.6061054161</v>
      </c>
      <c r="G120" s="55">
        <f t="shared" si="36"/>
        <v>3726505.4697417794</v>
      </c>
      <c r="H120" s="379">
        <f t="shared" si="37"/>
        <v>627601.81404445309</v>
      </c>
      <c r="I120" s="398">
        <f t="shared" si="38"/>
        <v>627601.81404445309</v>
      </c>
      <c r="J120" s="54">
        <f t="shared" si="26"/>
        <v>0</v>
      </c>
      <c r="K120" s="54"/>
      <c r="L120" s="129"/>
      <c r="M120" s="54">
        <f t="shared" si="34"/>
        <v>0</v>
      </c>
      <c r="N120" s="129"/>
      <c r="O120" s="54">
        <f t="shared" si="28"/>
        <v>0</v>
      </c>
      <c r="P120" s="54">
        <f t="shared" si="29"/>
        <v>0</v>
      </c>
    </row>
    <row r="121" spans="2:16" ht="12.5">
      <c r="B121" s="7" t="str">
        <f t="shared" si="30"/>
        <v/>
      </c>
      <c r="C121" s="50">
        <f>IF(D93="","-",+C120+1)</f>
        <v>2040</v>
      </c>
      <c r="D121" s="12">
        <f>IF(F120+SUM(E$99:E120)=D$92,F120,D$92-SUM(E$99:E120))</f>
        <v>3644728.6061054161</v>
      </c>
      <c r="E121" s="377">
        <f>IF(+J96&lt;F120,J96,D121)</f>
        <v>163553.72727272726</v>
      </c>
      <c r="F121" s="55">
        <f t="shared" si="35"/>
        <v>3481174.878832689</v>
      </c>
      <c r="G121" s="55">
        <f t="shared" si="36"/>
        <v>3562951.7424690528</v>
      </c>
      <c r="H121" s="379">
        <f t="shared" si="37"/>
        <v>607235.06700985064</v>
      </c>
      <c r="I121" s="398">
        <f t="shared" si="38"/>
        <v>607235.06700985064</v>
      </c>
      <c r="J121" s="54">
        <f t="shared" si="26"/>
        <v>0</v>
      </c>
      <c r="K121" s="54"/>
      <c r="L121" s="129"/>
      <c r="M121" s="54">
        <f t="shared" si="34"/>
        <v>0</v>
      </c>
      <c r="N121" s="129"/>
      <c r="O121" s="54">
        <f t="shared" si="28"/>
        <v>0</v>
      </c>
      <c r="P121" s="54">
        <f t="shared" si="29"/>
        <v>0</v>
      </c>
    </row>
    <row r="122" spans="2:16" ht="12.5">
      <c r="B122" s="7" t="str">
        <f t="shared" si="30"/>
        <v/>
      </c>
      <c r="C122" s="50">
        <f>IF(D93="","-",+C121+1)</f>
        <v>2041</v>
      </c>
      <c r="D122" s="12">
        <f>IF(F121+SUM(E$99:E121)=D$92,F121,D$92-SUM(E$99:E121))</f>
        <v>3481174.878832689</v>
      </c>
      <c r="E122" s="377">
        <f>IF(+J96&lt;F121,J96,D122)</f>
        <v>163553.72727272726</v>
      </c>
      <c r="F122" s="55">
        <f t="shared" si="35"/>
        <v>3317621.151559962</v>
      </c>
      <c r="G122" s="55">
        <f t="shared" si="36"/>
        <v>3399398.0151963253</v>
      </c>
      <c r="H122" s="379">
        <f t="shared" si="37"/>
        <v>586868.31997524796</v>
      </c>
      <c r="I122" s="398">
        <f t="shared" si="38"/>
        <v>586868.31997524796</v>
      </c>
      <c r="J122" s="54">
        <f t="shared" si="26"/>
        <v>0</v>
      </c>
      <c r="K122" s="54"/>
      <c r="L122" s="129"/>
      <c r="M122" s="54">
        <f t="shared" si="34"/>
        <v>0</v>
      </c>
      <c r="N122" s="129"/>
      <c r="O122" s="54">
        <f t="shared" si="28"/>
        <v>0</v>
      </c>
      <c r="P122" s="54">
        <f t="shared" si="29"/>
        <v>0</v>
      </c>
    </row>
    <row r="123" spans="2:16" ht="12.5">
      <c r="B123" s="7" t="str">
        <f t="shared" si="30"/>
        <v/>
      </c>
      <c r="C123" s="50">
        <f>IF(D93="","-",+C122+1)</f>
        <v>2042</v>
      </c>
      <c r="D123" s="12">
        <f>IF(F122+SUM(E$99:E122)=D$92,F122,D$92-SUM(E$99:E122))</f>
        <v>3317621.151559962</v>
      </c>
      <c r="E123" s="377">
        <f>IF(+J96&lt;F122,J96,D123)</f>
        <v>163553.72727272726</v>
      </c>
      <c r="F123" s="55">
        <f t="shared" si="35"/>
        <v>3154067.4242872349</v>
      </c>
      <c r="G123" s="55">
        <f t="shared" si="36"/>
        <v>3235844.2879235987</v>
      </c>
      <c r="H123" s="379">
        <f t="shared" si="37"/>
        <v>566501.57294064551</v>
      </c>
      <c r="I123" s="398">
        <f t="shared" si="38"/>
        <v>566501.57294064551</v>
      </c>
      <c r="J123" s="54">
        <f t="shared" si="26"/>
        <v>0</v>
      </c>
      <c r="K123" s="54"/>
      <c r="L123" s="129"/>
      <c r="M123" s="54">
        <f t="shared" si="34"/>
        <v>0</v>
      </c>
      <c r="N123" s="129"/>
      <c r="O123" s="54">
        <f t="shared" si="28"/>
        <v>0</v>
      </c>
      <c r="P123" s="54">
        <f t="shared" si="29"/>
        <v>0</v>
      </c>
    </row>
    <row r="124" spans="2:16" ht="12.5">
      <c r="B124" s="7" t="str">
        <f t="shared" si="30"/>
        <v/>
      </c>
      <c r="C124" s="50">
        <f>IF(D93="","-",+C123+1)</f>
        <v>2043</v>
      </c>
      <c r="D124" s="12">
        <f>IF(F123+SUM(E$99:E123)=D$92,F123,D$92-SUM(E$99:E123))</f>
        <v>3154067.4242872349</v>
      </c>
      <c r="E124" s="377">
        <f>IF(+J96&lt;F123,J96,D124)</f>
        <v>163553.72727272726</v>
      </c>
      <c r="F124" s="55">
        <f t="shared" si="35"/>
        <v>2990513.6970145078</v>
      </c>
      <c r="G124" s="55">
        <f t="shared" si="36"/>
        <v>3072290.5606508711</v>
      </c>
      <c r="H124" s="379">
        <f t="shared" si="37"/>
        <v>546134.82590604282</v>
      </c>
      <c r="I124" s="398">
        <f t="shared" si="38"/>
        <v>546134.82590604282</v>
      </c>
      <c r="J124" s="54">
        <f t="shared" si="26"/>
        <v>0</v>
      </c>
      <c r="K124" s="54"/>
      <c r="L124" s="129"/>
      <c r="M124" s="54">
        <f t="shared" si="34"/>
        <v>0</v>
      </c>
      <c r="N124" s="129"/>
      <c r="O124" s="54">
        <f t="shared" si="28"/>
        <v>0</v>
      </c>
      <c r="P124" s="54">
        <f t="shared" si="29"/>
        <v>0</v>
      </c>
    </row>
    <row r="125" spans="2:16" ht="12.5">
      <c r="B125" s="7" t="str">
        <f t="shared" si="30"/>
        <v/>
      </c>
      <c r="C125" s="50">
        <f>IF(D93="","-",+C124+1)</f>
        <v>2044</v>
      </c>
      <c r="D125" s="12">
        <f>IF(F124+SUM(E$99:E124)=D$92,F124,D$92-SUM(E$99:E124))</f>
        <v>2990513.6970145078</v>
      </c>
      <c r="E125" s="377">
        <f>IF(+J96&lt;F124,J96,D125)</f>
        <v>163553.72727272726</v>
      </c>
      <c r="F125" s="55">
        <f t="shared" si="35"/>
        <v>2826959.9697417808</v>
      </c>
      <c r="G125" s="55">
        <f t="shared" si="36"/>
        <v>2908736.8333781445</v>
      </c>
      <c r="H125" s="379">
        <f t="shared" si="37"/>
        <v>525768.07887144038</v>
      </c>
      <c r="I125" s="398">
        <f t="shared" si="38"/>
        <v>525768.07887144038</v>
      </c>
      <c r="J125" s="54">
        <f t="shared" si="26"/>
        <v>0</v>
      </c>
      <c r="K125" s="54"/>
      <c r="L125" s="129"/>
      <c r="M125" s="54">
        <f t="shared" si="34"/>
        <v>0</v>
      </c>
      <c r="N125" s="129"/>
      <c r="O125" s="54">
        <f t="shared" si="28"/>
        <v>0</v>
      </c>
      <c r="P125" s="54">
        <f t="shared" si="29"/>
        <v>0</v>
      </c>
    </row>
    <row r="126" spans="2:16" ht="12.5">
      <c r="B126" s="7" t="str">
        <f t="shared" si="30"/>
        <v/>
      </c>
      <c r="C126" s="50">
        <f>IF(D93="","-",+C125+1)</f>
        <v>2045</v>
      </c>
      <c r="D126" s="12">
        <f>IF(F125+SUM(E$99:E125)=D$92,F125,D$92-SUM(E$99:E125))</f>
        <v>2826959.9697417808</v>
      </c>
      <c r="E126" s="377">
        <f>IF(+J96&lt;F125,J96,D126)</f>
        <v>163553.72727272726</v>
      </c>
      <c r="F126" s="55">
        <f t="shared" si="35"/>
        <v>2663406.2424690537</v>
      </c>
      <c r="G126" s="55">
        <f t="shared" si="36"/>
        <v>2745183.106105417</v>
      </c>
      <c r="H126" s="379">
        <f t="shared" si="37"/>
        <v>505401.33183683769</v>
      </c>
      <c r="I126" s="398">
        <f t="shared" si="38"/>
        <v>505401.33183683769</v>
      </c>
      <c r="J126" s="54">
        <f t="shared" si="26"/>
        <v>0</v>
      </c>
      <c r="K126" s="54"/>
      <c r="L126" s="129"/>
      <c r="M126" s="54">
        <f t="shared" si="34"/>
        <v>0</v>
      </c>
      <c r="N126" s="129"/>
      <c r="O126" s="54">
        <f t="shared" si="28"/>
        <v>0</v>
      </c>
      <c r="P126" s="54">
        <f t="shared" si="29"/>
        <v>0</v>
      </c>
    </row>
    <row r="127" spans="2:16" ht="12.5">
      <c r="B127" s="7" t="str">
        <f t="shared" si="30"/>
        <v/>
      </c>
      <c r="C127" s="50">
        <f>IF(D93="","-",+C126+1)</f>
        <v>2046</v>
      </c>
      <c r="D127" s="12">
        <f>IF(F126+SUM(E$99:E126)=D$92,F126,D$92-SUM(E$99:E126))</f>
        <v>2663406.2424690537</v>
      </c>
      <c r="E127" s="377">
        <f>IF(+J96&lt;F126,J96,D127)</f>
        <v>163553.72727272726</v>
      </c>
      <c r="F127" s="55">
        <f t="shared" si="35"/>
        <v>2499852.5151963267</v>
      </c>
      <c r="G127" s="55">
        <f t="shared" si="36"/>
        <v>2581629.3788326904</v>
      </c>
      <c r="H127" s="379">
        <f t="shared" si="37"/>
        <v>485034.58480223524</v>
      </c>
      <c r="I127" s="398">
        <f t="shared" si="38"/>
        <v>485034.58480223524</v>
      </c>
      <c r="J127" s="54">
        <f t="shared" si="26"/>
        <v>0</v>
      </c>
      <c r="K127" s="54"/>
      <c r="L127" s="129"/>
      <c r="M127" s="54">
        <f t="shared" si="34"/>
        <v>0</v>
      </c>
      <c r="N127" s="129"/>
      <c r="O127" s="54">
        <f t="shared" si="28"/>
        <v>0</v>
      </c>
      <c r="P127" s="54">
        <f t="shared" si="29"/>
        <v>0</v>
      </c>
    </row>
    <row r="128" spans="2:16" ht="12.5">
      <c r="B128" s="7" t="str">
        <f t="shared" si="30"/>
        <v/>
      </c>
      <c r="C128" s="50">
        <f>IF(D93="","-",+C127+1)</f>
        <v>2047</v>
      </c>
      <c r="D128" s="12">
        <f>IF(F127+SUM(E$99:E127)=D$92,F127,D$92-SUM(E$99:E127))</f>
        <v>2499852.5151963267</v>
      </c>
      <c r="E128" s="377">
        <f>IF(+J96&lt;F127,J96,D128)</f>
        <v>163553.72727272726</v>
      </c>
      <c r="F128" s="55">
        <f t="shared" si="35"/>
        <v>2336298.7879235996</v>
      </c>
      <c r="G128" s="55">
        <f t="shared" si="36"/>
        <v>2418075.6515599629</v>
      </c>
      <c r="H128" s="379">
        <f t="shared" si="37"/>
        <v>464667.83776763256</v>
      </c>
      <c r="I128" s="398">
        <f t="shared" si="38"/>
        <v>464667.83776763256</v>
      </c>
      <c r="J128" s="54">
        <f t="shared" si="26"/>
        <v>0</v>
      </c>
      <c r="K128" s="54"/>
      <c r="L128" s="129"/>
      <c r="M128" s="54">
        <f t="shared" si="34"/>
        <v>0</v>
      </c>
      <c r="N128" s="129"/>
      <c r="O128" s="54">
        <f t="shared" si="28"/>
        <v>0</v>
      </c>
      <c r="P128" s="54">
        <f t="shared" si="29"/>
        <v>0</v>
      </c>
    </row>
    <row r="129" spans="2:16" ht="12.5">
      <c r="B129" s="7" t="str">
        <f t="shared" si="30"/>
        <v/>
      </c>
      <c r="C129" s="50">
        <f>IF(D93="","-",+C128+1)</f>
        <v>2048</v>
      </c>
      <c r="D129" s="12">
        <f>IF(F128+SUM(E$99:E128)=D$92,F128,D$92-SUM(E$99:E128))</f>
        <v>2336298.7879235996</v>
      </c>
      <c r="E129" s="377">
        <f>IF(+J96&lt;F128,J96,D129)</f>
        <v>163553.72727272726</v>
      </c>
      <c r="F129" s="55">
        <f t="shared" si="35"/>
        <v>2172745.0606508725</v>
      </c>
      <c r="G129" s="55">
        <f t="shared" si="36"/>
        <v>2254521.9242872363</v>
      </c>
      <c r="H129" s="379">
        <f t="shared" si="37"/>
        <v>444301.09073303011</v>
      </c>
      <c r="I129" s="398">
        <f t="shared" si="38"/>
        <v>444301.09073303011</v>
      </c>
      <c r="J129" s="54">
        <f t="shared" si="26"/>
        <v>0</v>
      </c>
      <c r="K129" s="54"/>
      <c r="L129" s="129"/>
      <c r="M129" s="54">
        <f t="shared" si="34"/>
        <v>0</v>
      </c>
      <c r="N129" s="129"/>
      <c r="O129" s="54">
        <f t="shared" si="28"/>
        <v>0</v>
      </c>
      <c r="P129" s="54">
        <f t="shared" si="29"/>
        <v>0</v>
      </c>
    </row>
    <row r="130" spans="2:16" ht="12.5">
      <c r="B130" s="7" t="str">
        <f t="shared" si="30"/>
        <v/>
      </c>
      <c r="C130" s="50">
        <f>IF(D93="","-",+C129+1)</f>
        <v>2049</v>
      </c>
      <c r="D130" s="12">
        <f>IF(F129+SUM(E$99:E129)=D$92,F129,D$92-SUM(E$99:E129))</f>
        <v>2172745.0606508725</v>
      </c>
      <c r="E130" s="377">
        <f>IF(+J96&lt;F129,J96,D130)</f>
        <v>163553.72727272726</v>
      </c>
      <c r="F130" s="55">
        <f t="shared" si="35"/>
        <v>2009191.3333781452</v>
      </c>
      <c r="G130" s="55">
        <f t="shared" si="36"/>
        <v>2090968.1970145088</v>
      </c>
      <c r="H130" s="379">
        <f t="shared" si="37"/>
        <v>423934.34369842743</v>
      </c>
      <c r="I130" s="398">
        <f t="shared" si="38"/>
        <v>423934.34369842743</v>
      </c>
      <c r="J130" s="54">
        <f t="shared" si="26"/>
        <v>0</v>
      </c>
      <c r="K130" s="54"/>
      <c r="L130" s="129"/>
      <c r="M130" s="54">
        <f t="shared" si="34"/>
        <v>0</v>
      </c>
      <c r="N130" s="129"/>
      <c r="O130" s="54">
        <f t="shared" si="28"/>
        <v>0</v>
      </c>
      <c r="P130" s="54">
        <f t="shared" si="29"/>
        <v>0</v>
      </c>
    </row>
    <row r="131" spans="2:16" ht="12.5">
      <c r="B131" s="7" t="str">
        <f t="shared" si="30"/>
        <v/>
      </c>
      <c r="C131" s="50">
        <f>IF(D93="","-",+C130+1)</f>
        <v>2050</v>
      </c>
      <c r="D131" s="12">
        <f>IF(F130+SUM(E$99:E130)=D$92,F130,D$92-SUM(E$99:E130))</f>
        <v>2009191.3333781452</v>
      </c>
      <c r="E131" s="377">
        <f>IF(+J96&lt;F130,J96,D131)</f>
        <v>163553.72727272726</v>
      </c>
      <c r="F131" s="55">
        <f t="shared" si="35"/>
        <v>1845637.6061054179</v>
      </c>
      <c r="G131" s="55">
        <f t="shared" si="36"/>
        <v>1927414.4697417817</v>
      </c>
      <c r="H131" s="379">
        <f t="shared" si="37"/>
        <v>403567.59666382486</v>
      </c>
      <c r="I131" s="398">
        <f t="shared" si="38"/>
        <v>403567.59666382486</v>
      </c>
      <c r="J131" s="54">
        <f t="shared" ref="J131:J154" si="39">+I541-H541</f>
        <v>0</v>
      </c>
      <c r="K131" s="54"/>
      <c r="L131" s="129"/>
      <c r="M131" s="54">
        <f t="shared" ref="M131:M154" si="40">IF(L541&lt;&gt;0,+H541-L541,0)</f>
        <v>0</v>
      </c>
      <c r="N131" s="129"/>
      <c r="O131" s="54">
        <f t="shared" ref="O131:O154" si="41">IF(N541&lt;&gt;0,+I541-N541,0)</f>
        <v>0</v>
      </c>
      <c r="P131" s="54">
        <f t="shared" ref="P131:P154" si="42">+O541-M541</f>
        <v>0</v>
      </c>
    </row>
    <row r="132" spans="2:16" ht="12.5">
      <c r="B132" s="7" t="str">
        <f t="shared" si="30"/>
        <v/>
      </c>
      <c r="C132" s="50">
        <f>IF(D93="","-",+C131+1)</f>
        <v>2051</v>
      </c>
      <c r="D132" s="12">
        <f>IF(F131+SUM(E$99:E131)=D$92,F131,D$92-SUM(E$99:E131))</f>
        <v>1845637.6061054179</v>
      </c>
      <c r="E132" s="377">
        <f>IF(+J96&lt;F131,J96,D132)</f>
        <v>163553.72727272726</v>
      </c>
      <c r="F132" s="55">
        <f t="shared" si="35"/>
        <v>1682083.8788326907</v>
      </c>
      <c r="G132" s="55">
        <f t="shared" si="36"/>
        <v>1763860.7424690542</v>
      </c>
      <c r="H132" s="379">
        <f t="shared" si="37"/>
        <v>383200.8496292223</v>
      </c>
      <c r="I132" s="398">
        <f t="shared" si="38"/>
        <v>383200.8496292223</v>
      </c>
      <c r="J132" s="54">
        <f t="shared" si="39"/>
        <v>0</v>
      </c>
      <c r="K132" s="54"/>
      <c r="L132" s="129"/>
      <c r="M132" s="54">
        <f t="shared" si="40"/>
        <v>0</v>
      </c>
      <c r="N132" s="129"/>
      <c r="O132" s="54">
        <f t="shared" si="41"/>
        <v>0</v>
      </c>
      <c r="P132" s="54">
        <f t="shared" si="42"/>
        <v>0</v>
      </c>
    </row>
    <row r="133" spans="2:16" ht="12.5">
      <c r="B133" s="7" t="str">
        <f t="shared" si="30"/>
        <v/>
      </c>
      <c r="C133" s="50">
        <f>IF(D93="","-",+C132+1)</f>
        <v>2052</v>
      </c>
      <c r="D133" s="12">
        <f>IF(F132+SUM(E$99:E132)=D$92,F132,D$92-SUM(E$99:E132))</f>
        <v>1682083.8788326907</v>
      </c>
      <c r="E133" s="377">
        <f>IF(+J96&lt;F132,J96,D133)</f>
        <v>163553.72727272726</v>
      </c>
      <c r="F133" s="55">
        <f t="shared" si="35"/>
        <v>1518530.1515599634</v>
      </c>
      <c r="G133" s="55">
        <f t="shared" si="36"/>
        <v>1600307.0151963271</v>
      </c>
      <c r="H133" s="379">
        <f t="shared" si="37"/>
        <v>362834.10259461973</v>
      </c>
      <c r="I133" s="398">
        <f t="shared" si="38"/>
        <v>362834.10259461973</v>
      </c>
      <c r="J133" s="54">
        <f t="shared" si="39"/>
        <v>0</v>
      </c>
      <c r="K133" s="54"/>
      <c r="L133" s="129"/>
      <c r="M133" s="54">
        <f t="shared" si="40"/>
        <v>0</v>
      </c>
      <c r="N133" s="129"/>
      <c r="O133" s="54">
        <f t="shared" si="41"/>
        <v>0</v>
      </c>
      <c r="P133" s="54">
        <f t="shared" si="42"/>
        <v>0</v>
      </c>
    </row>
    <row r="134" spans="2:16" ht="12.5">
      <c r="B134" s="7" t="str">
        <f t="shared" si="30"/>
        <v/>
      </c>
      <c r="C134" s="50">
        <f>IF(D93="","-",+C133+1)</f>
        <v>2053</v>
      </c>
      <c r="D134" s="12">
        <f>IF(F133+SUM(E$99:E133)=D$92,F133,D$92-SUM(E$99:E133))</f>
        <v>1518530.1515599634</v>
      </c>
      <c r="E134" s="377">
        <f>IF(+J96&lt;F133,J96,D134)</f>
        <v>163553.72727272726</v>
      </c>
      <c r="F134" s="55">
        <f t="shared" si="35"/>
        <v>1354976.4242872361</v>
      </c>
      <c r="G134" s="55">
        <f t="shared" si="36"/>
        <v>1436753.2879235996</v>
      </c>
      <c r="H134" s="379">
        <f t="shared" si="37"/>
        <v>342467.35556001705</v>
      </c>
      <c r="I134" s="398">
        <f t="shared" si="38"/>
        <v>342467.35556001705</v>
      </c>
      <c r="J134" s="54">
        <f t="shared" si="39"/>
        <v>0</v>
      </c>
      <c r="K134" s="54"/>
      <c r="L134" s="129"/>
      <c r="M134" s="54">
        <f t="shared" si="40"/>
        <v>0</v>
      </c>
      <c r="N134" s="129"/>
      <c r="O134" s="54">
        <f t="shared" si="41"/>
        <v>0</v>
      </c>
      <c r="P134" s="54">
        <f t="shared" si="42"/>
        <v>0</v>
      </c>
    </row>
    <row r="135" spans="2:16" ht="12.5">
      <c r="B135" s="7" t="str">
        <f t="shared" si="30"/>
        <v/>
      </c>
      <c r="C135" s="50">
        <f>IF(D93="","-",+C134+1)</f>
        <v>2054</v>
      </c>
      <c r="D135" s="12">
        <f>IF(F134+SUM(E$99:E134)=D$92,F134,D$92-SUM(E$99:E134))</f>
        <v>1354976.4242872361</v>
      </c>
      <c r="E135" s="377">
        <f>IF(+J96&lt;F134,J96,D135)</f>
        <v>163553.72727272726</v>
      </c>
      <c r="F135" s="55">
        <f t="shared" si="35"/>
        <v>1191422.6970145088</v>
      </c>
      <c r="G135" s="55">
        <f t="shared" si="36"/>
        <v>1273199.5606508725</v>
      </c>
      <c r="H135" s="379">
        <f t="shared" si="37"/>
        <v>322100.60852541449</v>
      </c>
      <c r="I135" s="398">
        <f t="shared" si="38"/>
        <v>322100.60852541449</v>
      </c>
      <c r="J135" s="54">
        <f t="shared" si="39"/>
        <v>0</v>
      </c>
      <c r="K135" s="54"/>
      <c r="L135" s="129"/>
      <c r="M135" s="54">
        <f t="shared" si="40"/>
        <v>0</v>
      </c>
      <c r="N135" s="129"/>
      <c r="O135" s="54">
        <f t="shared" si="41"/>
        <v>0</v>
      </c>
      <c r="P135" s="54">
        <f t="shared" si="42"/>
        <v>0</v>
      </c>
    </row>
    <row r="136" spans="2:16" ht="12.5">
      <c r="B136" s="7" t="str">
        <f t="shared" si="30"/>
        <v/>
      </c>
      <c r="C136" s="50">
        <f>IF(D93="","-",+C135+1)</f>
        <v>2055</v>
      </c>
      <c r="D136" s="12">
        <f>IF(F135+SUM(E$99:E135)=D$92,F135,D$92-SUM(E$99:E135))</f>
        <v>1191422.6970145088</v>
      </c>
      <c r="E136" s="377">
        <f>IF(+J96&lt;F135,J96,D136)</f>
        <v>163553.72727272726</v>
      </c>
      <c r="F136" s="55">
        <f t="shared" si="35"/>
        <v>1027868.9697417815</v>
      </c>
      <c r="G136" s="55">
        <f t="shared" si="36"/>
        <v>1109645.833378145</v>
      </c>
      <c r="H136" s="379">
        <f t="shared" si="37"/>
        <v>301733.86149081186</v>
      </c>
      <c r="I136" s="398">
        <f t="shared" si="38"/>
        <v>301733.86149081186</v>
      </c>
      <c r="J136" s="54">
        <f t="shared" si="39"/>
        <v>0</v>
      </c>
      <c r="K136" s="54"/>
      <c r="L136" s="129"/>
      <c r="M136" s="54">
        <f t="shared" si="40"/>
        <v>0</v>
      </c>
      <c r="N136" s="129"/>
      <c r="O136" s="54">
        <f t="shared" si="41"/>
        <v>0</v>
      </c>
      <c r="P136" s="54">
        <f t="shared" si="42"/>
        <v>0</v>
      </c>
    </row>
    <row r="137" spans="2:16" ht="12.5">
      <c r="B137" s="7" t="str">
        <f t="shared" si="30"/>
        <v/>
      </c>
      <c r="C137" s="50">
        <f>IF(D93="","-",+C136+1)</f>
        <v>2056</v>
      </c>
      <c r="D137" s="12">
        <f>IF(F136+SUM(E$99:E136)=D$92,F136,D$92-SUM(E$99:E136))</f>
        <v>1027868.9697417815</v>
      </c>
      <c r="E137" s="377">
        <f>IF(+J96&lt;F136,J96,D137)</f>
        <v>163553.72727272726</v>
      </c>
      <c r="F137" s="55">
        <f t="shared" si="35"/>
        <v>864315.24246905418</v>
      </c>
      <c r="G137" s="55">
        <f t="shared" si="36"/>
        <v>946092.10610541783</v>
      </c>
      <c r="H137" s="379">
        <f t="shared" si="37"/>
        <v>281367.1144562093</v>
      </c>
      <c r="I137" s="398">
        <f t="shared" si="38"/>
        <v>281367.1144562093</v>
      </c>
      <c r="J137" s="54">
        <f t="shared" si="39"/>
        <v>0</v>
      </c>
      <c r="K137" s="54"/>
      <c r="L137" s="129"/>
      <c r="M137" s="54">
        <f t="shared" si="40"/>
        <v>0</v>
      </c>
      <c r="N137" s="129"/>
      <c r="O137" s="54">
        <f t="shared" si="41"/>
        <v>0</v>
      </c>
      <c r="P137" s="54">
        <f t="shared" si="42"/>
        <v>0</v>
      </c>
    </row>
    <row r="138" spans="2:16" ht="12.5">
      <c r="B138" s="7" t="str">
        <f t="shared" si="30"/>
        <v/>
      </c>
      <c r="C138" s="50">
        <f>IF(D93="","-",+C137+1)</f>
        <v>2057</v>
      </c>
      <c r="D138" s="12">
        <f>IF(F137+SUM(E$99:E137)=D$92,F137,D$92-SUM(E$99:E137))</f>
        <v>864315.24246905418</v>
      </c>
      <c r="E138" s="377">
        <f>IF(+J96&lt;F137,J96,D138)</f>
        <v>163553.72727272726</v>
      </c>
      <c r="F138" s="55">
        <f t="shared" si="35"/>
        <v>700761.51519632689</v>
      </c>
      <c r="G138" s="55">
        <f t="shared" si="36"/>
        <v>782538.37883269053</v>
      </c>
      <c r="H138" s="379">
        <f t="shared" si="37"/>
        <v>261000.36742160667</v>
      </c>
      <c r="I138" s="398">
        <f t="shared" si="38"/>
        <v>261000.36742160667</v>
      </c>
      <c r="J138" s="54">
        <f t="shared" si="39"/>
        <v>0</v>
      </c>
      <c r="K138" s="54"/>
      <c r="L138" s="129"/>
      <c r="M138" s="54">
        <f t="shared" si="40"/>
        <v>0</v>
      </c>
      <c r="N138" s="129"/>
      <c r="O138" s="54">
        <f t="shared" si="41"/>
        <v>0</v>
      </c>
      <c r="P138" s="54">
        <f t="shared" si="42"/>
        <v>0</v>
      </c>
    </row>
    <row r="139" spans="2:16" ht="12.5">
      <c r="B139" s="7" t="str">
        <f t="shared" si="30"/>
        <v/>
      </c>
      <c r="C139" s="50">
        <f>IF(D93="","-",+C138+1)</f>
        <v>2058</v>
      </c>
      <c r="D139" s="12">
        <f>IF(F138+SUM(E$99:E138)=D$92,F138,D$92-SUM(E$99:E138))</f>
        <v>700761.51519632689</v>
      </c>
      <c r="E139" s="377">
        <f>IF(+J96&lt;F138,J96,D139)</f>
        <v>163553.72727272726</v>
      </c>
      <c r="F139" s="55">
        <f t="shared" si="35"/>
        <v>537207.78792359959</v>
      </c>
      <c r="G139" s="55">
        <f t="shared" si="36"/>
        <v>618984.65155996324</v>
      </c>
      <c r="H139" s="379">
        <f t="shared" si="37"/>
        <v>240633.62038700411</v>
      </c>
      <c r="I139" s="398">
        <f t="shared" si="38"/>
        <v>240633.62038700411</v>
      </c>
      <c r="J139" s="54">
        <f t="shared" si="39"/>
        <v>0</v>
      </c>
      <c r="K139" s="54"/>
      <c r="L139" s="129"/>
      <c r="M139" s="54">
        <f t="shared" si="40"/>
        <v>0</v>
      </c>
      <c r="N139" s="129"/>
      <c r="O139" s="54">
        <f t="shared" si="41"/>
        <v>0</v>
      </c>
      <c r="P139" s="54">
        <f t="shared" si="42"/>
        <v>0</v>
      </c>
    </row>
    <row r="140" spans="2:16" ht="12.5">
      <c r="B140" s="7" t="str">
        <f t="shared" si="30"/>
        <v/>
      </c>
      <c r="C140" s="50">
        <f>IF(D93="","-",+C139+1)</f>
        <v>2059</v>
      </c>
      <c r="D140" s="12">
        <f>IF(F139+SUM(E$99:E139)=D$92,F139,D$92-SUM(E$99:E139))</f>
        <v>537207.78792359959</v>
      </c>
      <c r="E140" s="377">
        <f>IF(+J96&lt;F139,J96,D140)</f>
        <v>163553.72727272726</v>
      </c>
      <c r="F140" s="55">
        <f t="shared" si="35"/>
        <v>373654.0606508723</v>
      </c>
      <c r="G140" s="55">
        <f t="shared" si="36"/>
        <v>455430.92428723595</v>
      </c>
      <c r="H140" s="379">
        <f t="shared" si="37"/>
        <v>220266.87335240148</v>
      </c>
      <c r="I140" s="398">
        <f t="shared" si="38"/>
        <v>220266.87335240148</v>
      </c>
      <c r="J140" s="54">
        <f t="shared" si="39"/>
        <v>0</v>
      </c>
      <c r="K140" s="54"/>
      <c r="L140" s="129"/>
      <c r="M140" s="54">
        <f t="shared" si="40"/>
        <v>0</v>
      </c>
      <c r="N140" s="129"/>
      <c r="O140" s="54">
        <f t="shared" si="41"/>
        <v>0</v>
      </c>
      <c r="P140" s="54">
        <f t="shared" si="42"/>
        <v>0</v>
      </c>
    </row>
    <row r="141" spans="2:16" ht="12.5">
      <c r="B141" s="7" t="str">
        <f t="shared" si="30"/>
        <v/>
      </c>
      <c r="C141" s="50">
        <f>IF(D93="","-",+C140+1)</f>
        <v>2060</v>
      </c>
      <c r="D141" s="12">
        <f>IF(F140+SUM(E$99:E140)=D$92,F140,D$92-SUM(E$99:E140))</f>
        <v>373654.0606508723</v>
      </c>
      <c r="E141" s="377">
        <f>IF(+J96&lt;F140,J96,D141)</f>
        <v>163553.72727272726</v>
      </c>
      <c r="F141" s="55">
        <f t="shared" si="35"/>
        <v>210100.33337814503</v>
      </c>
      <c r="G141" s="55">
        <f t="shared" si="36"/>
        <v>291877.19701450865</v>
      </c>
      <c r="H141" s="379">
        <f t="shared" si="37"/>
        <v>199900.12631779892</v>
      </c>
      <c r="I141" s="398">
        <f t="shared" si="38"/>
        <v>199900.12631779892</v>
      </c>
      <c r="J141" s="54">
        <f t="shared" si="39"/>
        <v>0</v>
      </c>
      <c r="K141" s="54"/>
      <c r="L141" s="129"/>
      <c r="M141" s="54">
        <f t="shared" si="40"/>
        <v>0</v>
      </c>
      <c r="N141" s="129"/>
      <c r="O141" s="54">
        <f t="shared" si="41"/>
        <v>0</v>
      </c>
      <c r="P141" s="54">
        <f t="shared" si="42"/>
        <v>0</v>
      </c>
    </row>
    <row r="142" spans="2:16" ht="12.5">
      <c r="B142" s="7" t="str">
        <f t="shared" si="30"/>
        <v/>
      </c>
      <c r="C142" s="50">
        <f>IF(D93="","-",+C141+1)</f>
        <v>2061</v>
      </c>
      <c r="D142" s="12">
        <f>IF(F141+SUM(E$99:E141)=D$92,F141,D$92-SUM(E$99:E141))</f>
        <v>210100.33337814503</v>
      </c>
      <c r="E142" s="377">
        <f>IF(+J96&lt;F141,J96,D142)</f>
        <v>163553.72727272726</v>
      </c>
      <c r="F142" s="55">
        <f t="shared" si="35"/>
        <v>46546.60610541777</v>
      </c>
      <c r="G142" s="55">
        <f t="shared" si="36"/>
        <v>128323.4697417814</v>
      </c>
      <c r="H142" s="379">
        <f t="shared" si="37"/>
        <v>179533.37928319632</v>
      </c>
      <c r="I142" s="398">
        <f t="shared" si="38"/>
        <v>179533.37928319632</v>
      </c>
      <c r="J142" s="54">
        <f t="shared" si="39"/>
        <v>0</v>
      </c>
      <c r="K142" s="54"/>
      <c r="L142" s="129"/>
      <c r="M142" s="54">
        <f t="shared" si="40"/>
        <v>0</v>
      </c>
      <c r="N142" s="129"/>
      <c r="O142" s="54">
        <f t="shared" si="41"/>
        <v>0</v>
      </c>
      <c r="P142" s="54">
        <f t="shared" si="42"/>
        <v>0</v>
      </c>
    </row>
    <row r="143" spans="2:16" ht="12.5">
      <c r="B143" s="7" t="str">
        <f t="shared" si="30"/>
        <v/>
      </c>
      <c r="C143" s="50">
        <f>IF(D93="","-",+C142+1)</f>
        <v>2062</v>
      </c>
      <c r="D143" s="12">
        <f>IF(F142+SUM(E$99:E142)=D$92,F142,D$92-SUM(E$99:E142))</f>
        <v>46546.60610541777</v>
      </c>
      <c r="E143" s="377">
        <f>IF(+J96&lt;F142,J96,D143)</f>
        <v>46546.60610541777</v>
      </c>
      <c r="F143" s="55">
        <f t="shared" si="35"/>
        <v>0</v>
      </c>
      <c r="G143" s="55">
        <f t="shared" si="36"/>
        <v>23273.303052708885</v>
      </c>
      <c r="H143" s="379">
        <f t="shared" si="37"/>
        <v>49444.745352001642</v>
      </c>
      <c r="I143" s="398">
        <f t="shared" si="38"/>
        <v>49444.745352001642</v>
      </c>
      <c r="J143" s="54">
        <f t="shared" si="39"/>
        <v>0</v>
      </c>
      <c r="K143" s="54"/>
      <c r="L143" s="129"/>
      <c r="M143" s="54">
        <f t="shared" si="40"/>
        <v>0</v>
      </c>
      <c r="N143" s="129"/>
      <c r="O143" s="54">
        <f t="shared" si="41"/>
        <v>0</v>
      </c>
      <c r="P143" s="54">
        <f t="shared" si="42"/>
        <v>0</v>
      </c>
    </row>
    <row r="144" spans="2:16" ht="12.5">
      <c r="B144" s="7" t="str">
        <f t="shared" si="30"/>
        <v/>
      </c>
      <c r="C144" s="50">
        <f>IF(D93="","-",+C143+1)</f>
        <v>2063</v>
      </c>
      <c r="D144" s="12">
        <f>IF(F143+SUM(E$99:E143)=D$92,F143,D$92-SUM(E$99:E143))</f>
        <v>0</v>
      </c>
      <c r="E144" s="377">
        <f>IF(+J96&lt;F143,J96,D144)</f>
        <v>0</v>
      </c>
      <c r="F144" s="55">
        <f t="shared" si="35"/>
        <v>0</v>
      </c>
      <c r="G144" s="55">
        <f t="shared" si="36"/>
        <v>0</v>
      </c>
      <c r="H144" s="379">
        <f t="shared" si="37"/>
        <v>0</v>
      </c>
      <c r="I144" s="398">
        <f t="shared" si="38"/>
        <v>0</v>
      </c>
      <c r="J144" s="54">
        <f t="shared" si="39"/>
        <v>0</v>
      </c>
      <c r="K144" s="54"/>
      <c r="L144" s="129"/>
      <c r="M144" s="54">
        <f t="shared" si="40"/>
        <v>0</v>
      </c>
      <c r="N144" s="129"/>
      <c r="O144" s="54">
        <f t="shared" si="41"/>
        <v>0</v>
      </c>
      <c r="P144" s="54">
        <f t="shared" si="42"/>
        <v>0</v>
      </c>
    </row>
    <row r="145" spans="2:16" ht="12.5">
      <c r="B145" s="7" t="str">
        <f t="shared" si="30"/>
        <v/>
      </c>
      <c r="C145" s="50">
        <f>IF(D93="","-",+C144+1)</f>
        <v>2064</v>
      </c>
      <c r="D145" s="12">
        <f>IF(F144+SUM(E$99:E144)=D$92,F144,D$92-SUM(E$99:E144))</f>
        <v>0</v>
      </c>
      <c r="E145" s="377">
        <f>IF(+J96&lt;F144,J96,D145)</f>
        <v>0</v>
      </c>
      <c r="F145" s="55">
        <f t="shared" si="35"/>
        <v>0</v>
      </c>
      <c r="G145" s="55">
        <f t="shared" si="36"/>
        <v>0</v>
      </c>
      <c r="H145" s="379">
        <f t="shared" si="37"/>
        <v>0</v>
      </c>
      <c r="I145" s="398">
        <f t="shared" si="38"/>
        <v>0</v>
      </c>
      <c r="J145" s="54">
        <f t="shared" si="39"/>
        <v>0</v>
      </c>
      <c r="K145" s="54"/>
      <c r="L145" s="129"/>
      <c r="M145" s="54">
        <f t="shared" si="40"/>
        <v>0</v>
      </c>
      <c r="N145" s="129"/>
      <c r="O145" s="54">
        <f t="shared" si="41"/>
        <v>0</v>
      </c>
      <c r="P145" s="54">
        <f t="shared" si="42"/>
        <v>0</v>
      </c>
    </row>
    <row r="146" spans="2:16" ht="12.5">
      <c r="B146" s="7" t="str">
        <f t="shared" si="30"/>
        <v/>
      </c>
      <c r="C146" s="50">
        <f>IF(D93="","-",+C145+1)</f>
        <v>2065</v>
      </c>
      <c r="D146" s="12">
        <f>IF(F145+SUM(E$99:E145)=D$92,F145,D$92-SUM(E$99:E145))</f>
        <v>0</v>
      </c>
      <c r="E146" s="377">
        <f>IF(+J96&lt;F145,J96,D146)</f>
        <v>0</v>
      </c>
      <c r="F146" s="55">
        <f t="shared" si="35"/>
        <v>0</v>
      </c>
      <c r="G146" s="55">
        <f t="shared" si="36"/>
        <v>0</v>
      </c>
      <c r="H146" s="379">
        <f t="shared" si="37"/>
        <v>0</v>
      </c>
      <c r="I146" s="398">
        <f t="shared" si="38"/>
        <v>0</v>
      </c>
      <c r="J146" s="54">
        <f t="shared" si="39"/>
        <v>0</v>
      </c>
      <c r="K146" s="54"/>
      <c r="L146" s="129"/>
      <c r="M146" s="54">
        <f t="shared" si="40"/>
        <v>0</v>
      </c>
      <c r="N146" s="129"/>
      <c r="O146" s="54">
        <f t="shared" si="41"/>
        <v>0</v>
      </c>
      <c r="P146" s="54">
        <f t="shared" si="42"/>
        <v>0</v>
      </c>
    </row>
    <row r="147" spans="2:16" ht="12.5">
      <c r="B147" s="7" t="str">
        <f t="shared" si="30"/>
        <v/>
      </c>
      <c r="C147" s="50">
        <f>IF(D93="","-",+C146+1)</f>
        <v>2066</v>
      </c>
      <c r="D147" s="12">
        <f>IF(F146+SUM(E$99:E146)=D$92,F146,D$92-SUM(E$99:E146))</f>
        <v>0</v>
      </c>
      <c r="E147" s="377">
        <f>IF(+J96&lt;F146,J96,D147)</f>
        <v>0</v>
      </c>
      <c r="F147" s="55">
        <f t="shared" si="35"/>
        <v>0</v>
      </c>
      <c r="G147" s="55">
        <f t="shared" si="36"/>
        <v>0</v>
      </c>
      <c r="H147" s="379">
        <f t="shared" si="37"/>
        <v>0</v>
      </c>
      <c r="I147" s="398">
        <f t="shared" si="38"/>
        <v>0</v>
      </c>
      <c r="J147" s="54">
        <f t="shared" si="39"/>
        <v>0</v>
      </c>
      <c r="K147" s="54"/>
      <c r="L147" s="129"/>
      <c r="M147" s="54">
        <f t="shared" si="40"/>
        <v>0</v>
      </c>
      <c r="N147" s="129"/>
      <c r="O147" s="54">
        <f t="shared" si="41"/>
        <v>0</v>
      </c>
      <c r="P147" s="54">
        <f t="shared" si="42"/>
        <v>0</v>
      </c>
    </row>
    <row r="148" spans="2:16" ht="12.5">
      <c r="B148" s="7" t="str">
        <f t="shared" si="30"/>
        <v/>
      </c>
      <c r="C148" s="50">
        <f>IF(D93="","-",+C147+1)</f>
        <v>2067</v>
      </c>
      <c r="D148" s="12">
        <f>IF(F147+SUM(E$99:E147)=D$92,F147,D$92-SUM(E$99:E147))</f>
        <v>0</v>
      </c>
      <c r="E148" s="377">
        <f>IF(+J96&lt;F147,J96,D148)</f>
        <v>0</v>
      </c>
      <c r="F148" s="55">
        <f t="shared" si="35"/>
        <v>0</v>
      </c>
      <c r="G148" s="55">
        <f t="shared" si="36"/>
        <v>0</v>
      </c>
      <c r="H148" s="379">
        <f t="shared" si="37"/>
        <v>0</v>
      </c>
      <c r="I148" s="398">
        <f t="shared" si="38"/>
        <v>0</v>
      </c>
      <c r="J148" s="54">
        <f t="shared" si="39"/>
        <v>0</v>
      </c>
      <c r="K148" s="54"/>
      <c r="L148" s="129"/>
      <c r="M148" s="54">
        <f t="shared" si="40"/>
        <v>0</v>
      </c>
      <c r="N148" s="129"/>
      <c r="O148" s="54">
        <f t="shared" si="41"/>
        <v>0</v>
      </c>
      <c r="P148" s="54">
        <f t="shared" si="42"/>
        <v>0</v>
      </c>
    </row>
    <row r="149" spans="2:16" ht="12.5">
      <c r="B149" s="7" t="str">
        <f t="shared" si="30"/>
        <v/>
      </c>
      <c r="C149" s="50">
        <f>IF(D93="","-",+C148+1)</f>
        <v>2068</v>
      </c>
      <c r="D149" s="12">
        <f>IF(F148+SUM(E$99:E148)=D$92,F148,D$92-SUM(E$99:E148))</f>
        <v>0</v>
      </c>
      <c r="E149" s="377">
        <f>IF(+J96&lt;F148,J96,D149)</f>
        <v>0</v>
      </c>
      <c r="F149" s="55">
        <f t="shared" si="35"/>
        <v>0</v>
      </c>
      <c r="G149" s="55">
        <f t="shared" si="36"/>
        <v>0</v>
      </c>
      <c r="H149" s="379">
        <f t="shared" si="37"/>
        <v>0</v>
      </c>
      <c r="I149" s="398">
        <f t="shared" si="38"/>
        <v>0</v>
      </c>
      <c r="J149" s="54">
        <f t="shared" si="39"/>
        <v>0</v>
      </c>
      <c r="K149" s="54"/>
      <c r="L149" s="129"/>
      <c r="M149" s="54">
        <f t="shared" si="40"/>
        <v>0</v>
      </c>
      <c r="N149" s="129"/>
      <c r="O149" s="54">
        <f t="shared" si="41"/>
        <v>0</v>
      </c>
      <c r="P149" s="54">
        <f t="shared" si="42"/>
        <v>0</v>
      </c>
    </row>
    <row r="150" spans="2:16" ht="12.5">
      <c r="B150" s="7" t="str">
        <f t="shared" si="30"/>
        <v/>
      </c>
      <c r="C150" s="50">
        <f>IF(D93="","-",+C149+1)</f>
        <v>2069</v>
      </c>
      <c r="D150" s="12">
        <f>IF(F149+SUM(E$99:E149)=D$92,F149,D$92-SUM(E$99:E149))</f>
        <v>0</v>
      </c>
      <c r="E150" s="377">
        <f>IF(+J96&lt;F149,J96,D150)</f>
        <v>0</v>
      </c>
      <c r="F150" s="55">
        <f t="shared" si="35"/>
        <v>0</v>
      </c>
      <c r="G150" s="55">
        <f t="shared" si="36"/>
        <v>0</v>
      </c>
      <c r="H150" s="379">
        <f t="shared" si="37"/>
        <v>0</v>
      </c>
      <c r="I150" s="398">
        <f t="shared" si="38"/>
        <v>0</v>
      </c>
      <c r="J150" s="54">
        <f t="shared" si="39"/>
        <v>0</v>
      </c>
      <c r="K150" s="54"/>
      <c r="L150" s="129"/>
      <c r="M150" s="54">
        <f t="shared" si="40"/>
        <v>0</v>
      </c>
      <c r="N150" s="129"/>
      <c r="O150" s="54">
        <f t="shared" si="41"/>
        <v>0</v>
      </c>
      <c r="P150" s="54">
        <f t="shared" si="42"/>
        <v>0</v>
      </c>
    </row>
    <row r="151" spans="2:16" ht="12.5">
      <c r="B151" s="7" t="str">
        <f t="shared" si="30"/>
        <v/>
      </c>
      <c r="C151" s="50">
        <f>IF(D93="","-",+C150+1)</f>
        <v>2070</v>
      </c>
      <c r="D151" s="12">
        <f>IF(F150+SUM(E$99:E150)=D$92,F150,D$92-SUM(E$99:E150))</f>
        <v>0</v>
      </c>
      <c r="E151" s="377">
        <f>IF(+J96&lt;F150,J96,D151)</f>
        <v>0</v>
      </c>
      <c r="F151" s="55">
        <f t="shared" si="35"/>
        <v>0</v>
      </c>
      <c r="G151" s="55">
        <f t="shared" si="36"/>
        <v>0</v>
      </c>
      <c r="H151" s="379">
        <f t="shared" si="37"/>
        <v>0</v>
      </c>
      <c r="I151" s="398">
        <f t="shared" si="38"/>
        <v>0</v>
      </c>
      <c r="J151" s="54">
        <f t="shared" si="39"/>
        <v>0</v>
      </c>
      <c r="K151" s="54"/>
      <c r="L151" s="129"/>
      <c r="M151" s="54">
        <f t="shared" si="40"/>
        <v>0</v>
      </c>
      <c r="N151" s="129"/>
      <c r="O151" s="54">
        <f t="shared" si="41"/>
        <v>0</v>
      </c>
      <c r="P151" s="54">
        <f t="shared" si="42"/>
        <v>0</v>
      </c>
    </row>
    <row r="152" spans="2:16" ht="12.5">
      <c r="B152" s="7" t="str">
        <f t="shared" si="30"/>
        <v/>
      </c>
      <c r="C152" s="50">
        <f>IF(D93="","-",+C151+1)</f>
        <v>2071</v>
      </c>
      <c r="D152" s="12">
        <f>IF(F151+SUM(E$99:E151)=D$92,F151,D$92-SUM(E$99:E151))</f>
        <v>0</v>
      </c>
      <c r="E152" s="377">
        <f>IF(+J96&lt;F151,J96,D152)</f>
        <v>0</v>
      </c>
      <c r="F152" s="55">
        <f t="shared" si="35"/>
        <v>0</v>
      </c>
      <c r="G152" s="55">
        <f t="shared" si="36"/>
        <v>0</v>
      </c>
      <c r="H152" s="379">
        <f t="shared" si="37"/>
        <v>0</v>
      </c>
      <c r="I152" s="398">
        <f t="shared" si="38"/>
        <v>0</v>
      </c>
      <c r="J152" s="54">
        <f t="shared" si="39"/>
        <v>0</v>
      </c>
      <c r="K152" s="54"/>
      <c r="L152" s="129"/>
      <c r="M152" s="54">
        <f t="shared" si="40"/>
        <v>0</v>
      </c>
      <c r="N152" s="129"/>
      <c r="O152" s="54">
        <f t="shared" si="41"/>
        <v>0</v>
      </c>
      <c r="P152" s="54">
        <f t="shared" si="42"/>
        <v>0</v>
      </c>
    </row>
    <row r="153" spans="2:16" ht="12.5">
      <c r="B153" s="7" t="str">
        <f t="shared" si="30"/>
        <v/>
      </c>
      <c r="C153" s="50">
        <f>IF(D93="","-",+C152+1)</f>
        <v>2072</v>
      </c>
      <c r="D153" s="12">
        <f>IF(F152+SUM(E$99:E152)=D$92,F152,D$92-SUM(E$99:E152))</f>
        <v>0</v>
      </c>
      <c r="E153" s="377">
        <f>IF(+J96&lt;F152,J96,D153)</f>
        <v>0</v>
      </c>
      <c r="F153" s="55">
        <f t="shared" si="35"/>
        <v>0</v>
      </c>
      <c r="G153" s="55">
        <f t="shared" si="36"/>
        <v>0</v>
      </c>
      <c r="H153" s="379">
        <f t="shared" si="37"/>
        <v>0</v>
      </c>
      <c r="I153" s="398">
        <f t="shared" si="38"/>
        <v>0</v>
      </c>
      <c r="J153" s="54">
        <f t="shared" si="39"/>
        <v>0</v>
      </c>
      <c r="K153" s="54"/>
      <c r="L153" s="129"/>
      <c r="M153" s="54">
        <f t="shared" si="40"/>
        <v>0</v>
      </c>
      <c r="N153" s="129"/>
      <c r="O153" s="54">
        <f t="shared" si="41"/>
        <v>0</v>
      </c>
      <c r="P153" s="54">
        <f t="shared" si="42"/>
        <v>0</v>
      </c>
    </row>
    <row r="154" spans="2:16" ht="13" thickBot="1">
      <c r="B154" s="7" t="str">
        <f t="shared" si="30"/>
        <v/>
      </c>
      <c r="C154" s="59">
        <f>IF(D93="","-",+C153+1)</f>
        <v>2073</v>
      </c>
      <c r="D154" s="84">
        <f>IF(F153+SUM(E$99:E153)=D$92,F153,D$92-SUM(E$99:E153))</f>
        <v>0</v>
      </c>
      <c r="E154" s="380">
        <f>IF(+J96&lt;F153,J96,D154)</f>
        <v>0</v>
      </c>
      <c r="F154" s="60">
        <f t="shared" si="35"/>
        <v>0</v>
      </c>
      <c r="G154" s="60">
        <f t="shared" si="36"/>
        <v>0</v>
      </c>
      <c r="H154" s="381">
        <f t="shared" si="37"/>
        <v>0</v>
      </c>
      <c r="I154" s="399">
        <f t="shared" si="38"/>
        <v>0</v>
      </c>
      <c r="J154" s="64">
        <f t="shared" si="39"/>
        <v>0</v>
      </c>
      <c r="K154" s="54"/>
      <c r="L154" s="130"/>
      <c r="M154" s="64">
        <f t="shared" si="40"/>
        <v>0</v>
      </c>
      <c r="N154" s="130"/>
      <c r="O154" s="64">
        <f t="shared" si="41"/>
        <v>0</v>
      </c>
      <c r="P154" s="64">
        <f t="shared" si="42"/>
        <v>0</v>
      </c>
    </row>
    <row r="155" spans="2:16" ht="12.5">
      <c r="C155" s="12" t="s">
        <v>78</v>
      </c>
      <c r="D155" s="292"/>
      <c r="E155" s="292">
        <f>SUM(E99:E154)</f>
        <v>7196364.0000000019</v>
      </c>
      <c r="F155" s="292"/>
      <c r="G155" s="292"/>
      <c r="H155" s="292">
        <f>SUM(H99:H154)</f>
        <v>26303025.350080796</v>
      </c>
      <c r="I155" s="292">
        <f>SUM(I99:I154)</f>
        <v>26303025.350080796</v>
      </c>
      <c r="J155" s="292">
        <f>SUM(J99:J154)</f>
        <v>0</v>
      </c>
      <c r="K155" s="292"/>
      <c r="L155" s="292"/>
      <c r="M155" s="292"/>
      <c r="N155" s="292"/>
      <c r="O155" s="292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</row>
    <row r="157" spans="2:16" ht="12.5">
      <c r="C157" s="85"/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</row>
    <row r="159" spans="2:16" ht="13">
      <c r="C159" s="25" t="s">
        <v>79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17" priority="1" stopIfTrue="1" operator="equal">
      <formula>$I$10</formula>
    </cfRule>
  </conditionalFormatting>
  <conditionalFormatting sqref="C99:C154">
    <cfRule type="cellIs" dxfId="16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P162"/>
  <sheetViews>
    <sheetView zoomScale="80" zoomScaleNormal="80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71 of 77</v>
      </c>
    </row>
    <row r="2" spans="1:16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/>
      <c r="P3" s="97">
        <v>1</v>
      </c>
    </row>
    <row r="4" spans="1:16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6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215670.5864628834</v>
      </c>
      <c r="P5" s="1"/>
    </row>
    <row r="6" spans="1:16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215670.5864628834</v>
      </c>
      <c r="O6" s="1"/>
      <c r="P6" s="1"/>
    </row>
    <row r="7" spans="1:16" ht="13.5" thickBot="1">
      <c r="C7" s="25" t="s">
        <v>48</v>
      </c>
      <c r="D7" s="90" t="s">
        <v>433</v>
      </c>
      <c r="E7" s="1"/>
      <c r="F7" s="1"/>
      <c r="G7" s="1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426</v>
      </c>
      <c r="E9" s="435" t="s">
        <v>427</v>
      </c>
      <c r="F9" s="31"/>
      <c r="G9" s="461" t="s">
        <v>585</v>
      </c>
      <c r="H9" s="31"/>
      <c r="I9" s="32"/>
      <c r="J9" s="33"/>
      <c r="P9" s="1"/>
    </row>
    <row r="10" spans="1:16" ht="13">
      <c r="C10" s="34" t="s">
        <v>51</v>
      </c>
      <c r="D10" s="362">
        <v>1742923.9700000002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6" ht="12.5">
      <c r="C11" s="34" t="s">
        <v>54</v>
      </c>
      <c r="D11" s="37">
        <v>2018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2">
        <v>12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42510.340731707322</v>
      </c>
      <c r="J14" s="292"/>
      <c r="K14" s="292"/>
      <c r="L14" s="292"/>
      <c r="M14" s="292"/>
      <c r="N14" s="292"/>
      <c r="O14" s="1"/>
      <c r="P14" s="1"/>
    </row>
    <row r="15" spans="1:16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42" t="s">
        <v>68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2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2018</v>
      </c>
      <c r="D17" s="430">
        <v>0</v>
      </c>
      <c r="E17" s="429">
        <v>0</v>
      </c>
      <c r="F17" s="430">
        <v>1254000</v>
      </c>
      <c r="G17" s="429">
        <v>79688.000028018621</v>
      </c>
      <c r="H17" s="437">
        <v>79688.000028018621</v>
      </c>
      <c r="I17" s="52">
        <f t="shared" ref="I17:I72" si="0">H17-G17</f>
        <v>0</v>
      </c>
      <c r="J17" s="52"/>
      <c r="K17" s="112">
        <f t="shared" ref="K17:K22" si="1">+G17</f>
        <v>79688.000028018621</v>
      </c>
      <c r="L17" s="53">
        <f t="shared" ref="L17:L72" si="2">IF(K17&lt;&gt;0,+G17-K17,0)</f>
        <v>0</v>
      </c>
      <c r="M17" s="112">
        <f t="shared" ref="M17:M22" si="3">+H17</f>
        <v>79688.000028018621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2019</v>
      </c>
      <c r="D18" s="430">
        <v>1254000</v>
      </c>
      <c r="E18" s="429">
        <v>30585.365853658535</v>
      </c>
      <c r="F18" s="430">
        <v>1223414.6341463414</v>
      </c>
      <c r="G18" s="429">
        <v>188017.75615291481</v>
      </c>
      <c r="H18" s="437">
        <v>188017.75615291481</v>
      </c>
      <c r="I18" s="52">
        <f t="shared" si="0"/>
        <v>0</v>
      </c>
      <c r="J18" s="52"/>
      <c r="K18" s="113">
        <f t="shared" si="1"/>
        <v>188017.75615291481</v>
      </c>
      <c r="L18" s="54">
        <f t="shared" si="2"/>
        <v>0</v>
      </c>
      <c r="M18" s="113">
        <f t="shared" si="3"/>
        <v>188017.75615291481</v>
      </c>
      <c r="N18" s="54">
        <f t="shared" si="4"/>
        <v>0</v>
      </c>
      <c r="O18" s="54">
        <f t="shared" si="5"/>
        <v>0</v>
      </c>
      <c r="P18" s="1"/>
    </row>
    <row r="19" spans="2:16" ht="12.5">
      <c r="B19" s="7" t="str">
        <f>IF(D19=F18,"","IU")</f>
        <v>IU</v>
      </c>
      <c r="C19" s="50">
        <f>IF(D11="","-",+C18+1)</f>
        <v>2020</v>
      </c>
      <c r="D19" s="430">
        <v>1659059.6341463414</v>
      </c>
      <c r="E19" s="429">
        <v>41210.853658536587</v>
      </c>
      <c r="F19" s="430">
        <v>1617848.7804878047</v>
      </c>
      <c r="G19" s="429">
        <v>208882.8109309049</v>
      </c>
      <c r="H19" s="437">
        <v>208882.8109309049</v>
      </c>
      <c r="I19" s="52">
        <f t="shared" si="0"/>
        <v>0</v>
      </c>
      <c r="J19" s="52"/>
      <c r="K19" s="113">
        <f t="shared" si="1"/>
        <v>208882.8109309049</v>
      </c>
      <c r="L19" s="54">
        <f t="shared" ref="L19" si="6">IF(K19&lt;&gt;0,+G19-K19,0)</f>
        <v>0</v>
      </c>
      <c r="M19" s="113">
        <f t="shared" si="3"/>
        <v>208882.8109309049</v>
      </c>
      <c r="N19" s="54">
        <f t="shared" si="4"/>
        <v>0</v>
      </c>
      <c r="O19" s="54">
        <f t="shared" si="5"/>
        <v>0</v>
      </c>
      <c r="P19" s="1"/>
    </row>
    <row r="20" spans="2:16" ht="12.5">
      <c r="B20" s="7" t="str">
        <f t="shared" ref="B20:B72" si="7">IF(D20=F19,"","IU")</f>
        <v>IU</v>
      </c>
      <c r="C20" s="50">
        <f>IF(D11="","-",+C19+1)</f>
        <v>2021</v>
      </c>
      <c r="D20" s="430">
        <v>1662410.820760068</v>
      </c>
      <c r="E20" s="429">
        <v>41498.190476190473</v>
      </c>
      <c r="F20" s="430">
        <v>1620912.6302838775</v>
      </c>
      <c r="G20" s="429">
        <v>215521.79480403315</v>
      </c>
      <c r="H20" s="437">
        <v>215521.79480403315</v>
      </c>
      <c r="I20" s="52">
        <f t="shared" si="0"/>
        <v>0</v>
      </c>
      <c r="J20" s="52"/>
      <c r="K20" s="113">
        <f t="shared" si="1"/>
        <v>215521.79480403315</v>
      </c>
      <c r="L20" s="54">
        <f t="shared" ref="L20" si="8">IF(K20&lt;&gt;0,+G20-K20,0)</f>
        <v>0</v>
      </c>
      <c r="M20" s="113">
        <f t="shared" si="3"/>
        <v>215521.79480403315</v>
      </c>
      <c r="N20" s="54">
        <f t="shared" si="4"/>
        <v>0</v>
      </c>
      <c r="O20" s="54">
        <f t="shared" si="5"/>
        <v>0</v>
      </c>
      <c r="P20" s="1"/>
    </row>
    <row r="21" spans="2:16" ht="12.5">
      <c r="B21" s="7" t="str">
        <f t="shared" si="7"/>
        <v>IU</v>
      </c>
      <c r="C21" s="50">
        <f>IF(D11="","-",+C20+1)</f>
        <v>2022</v>
      </c>
      <c r="D21" s="430">
        <v>1629629.5900116144</v>
      </c>
      <c r="E21" s="429">
        <v>41498.190476190473</v>
      </c>
      <c r="F21" s="430">
        <v>1588131.3995354238</v>
      </c>
      <c r="G21" s="429">
        <v>222407.30470378633</v>
      </c>
      <c r="H21" s="437">
        <v>222407.30470378633</v>
      </c>
      <c r="I21" s="52">
        <f t="shared" si="0"/>
        <v>0</v>
      </c>
      <c r="J21" s="52"/>
      <c r="K21" s="113">
        <f t="shared" si="1"/>
        <v>222407.30470378633</v>
      </c>
      <c r="L21" s="54">
        <f t="shared" ref="L21" si="9">IF(K21&lt;&gt;0,+G21-K21,0)</f>
        <v>0</v>
      </c>
      <c r="M21" s="113">
        <f t="shared" si="3"/>
        <v>222407.30470378633</v>
      </c>
      <c r="N21" s="54">
        <f t="shared" si="4"/>
        <v>0</v>
      </c>
      <c r="O21" s="54">
        <f t="shared" si="5"/>
        <v>0</v>
      </c>
      <c r="P21" s="1"/>
    </row>
    <row r="22" spans="2:16" ht="12.5">
      <c r="B22" s="7" t="str">
        <f t="shared" si="7"/>
        <v>IU</v>
      </c>
      <c r="C22" s="50">
        <f>IF(D11="","-",+C21+1)</f>
        <v>2023</v>
      </c>
      <c r="D22" s="430">
        <v>1588131.369535424</v>
      </c>
      <c r="E22" s="429">
        <v>41498.189761904767</v>
      </c>
      <c r="F22" s="430">
        <v>1546633.1797735193</v>
      </c>
      <c r="G22" s="429">
        <v>239500.55805520574</v>
      </c>
      <c r="H22" s="437">
        <v>239500.55805520574</v>
      </c>
      <c r="I22" s="52">
        <f t="shared" si="0"/>
        <v>0</v>
      </c>
      <c r="J22" s="52"/>
      <c r="K22" s="113">
        <f t="shared" si="1"/>
        <v>239500.55805520574</v>
      </c>
      <c r="L22" s="54">
        <f t="shared" ref="L22" si="10">IF(K22&lt;&gt;0,+G22-K22,0)</f>
        <v>0</v>
      </c>
      <c r="M22" s="113">
        <f t="shared" si="3"/>
        <v>239500.55805520574</v>
      </c>
      <c r="N22" s="54">
        <f t="shared" ref="N22" si="11">IF(M22&lt;&gt;0,+H22-M22,0)</f>
        <v>0</v>
      </c>
      <c r="O22" s="54">
        <f t="shared" ref="O22" si="12">+N22-L22</f>
        <v>0</v>
      </c>
      <c r="P22" s="1"/>
    </row>
    <row r="23" spans="2:16" ht="12.5">
      <c r="B23" s="7" t="str">
        <f t="shared" si="7"/>
        <v/>
      </c>
      <c r="C23" s="460">
        <f>IF(D11="","-",+C22+1)</f>
        <v>2024</v>
      </c>
      <c r="D23" s="430">
        <v>1546633.1797735193</v>
      </c>
      <c r="E23" s="429">
        <v>39611.908409090916</v>
      </c>
      <c r="F23" s="430">
        <v>1507021.2713644283</v>
      </c>
      <c r="G23" s="429">
        <v>222109.18721263934</v>
      </c>
      <c r="H23" s="437">
        <v>222109.18721263934</v>
      </c>
      <c r="I23" s="52">
        <f t="shared" si="0"/>
        <v>0</v>
      </c>
      <c r="J23" s="52"/>
      <c r="K23" s="113">
        <f t="shared" ref="K23" si="13">+G23</f>
        <v>222109.18721263934</v>
      </c>
      <c r="L23" s="54">
        <f t="shared" ref="L23" si="14">IF(K23&lt;&gt;0,+G23-K23,0)</f>
        <v>0</v>
      </c>
      <c r="M23" s="113">
        <f t="shared" ref="M23" si="15">+H23</f>
        <v>222109.18721263934</v>
      </c>
      <c r="N23" s="54">
        <f t="shared" ref="N23" si="16">IF(M23&lt;&gt;0,+H23-M23,0)</f>
        <v>0</v>
      </c>
      <c r="O23" s="54">
        <f t="shared" ref="O23" si="17">+N23-L23</f>
        <v>0</v>
      </c>
      <c r="P23" s="1"/>
    </row>
    <row r="24" spans="2:16" ht="13">
      <c r="B24" s="7" t="str">
        <f t="shared" si="7"/>
        <v/>
      </c>
      <c r="C24" s="459">
        <f>IF(D11="","-",+C23+1)</f>
        <v>2025</v>
      </c>
      <c r="D24" s="430">
        <v>1507021.2713644283</v>
      </c>
      <c r="E24" s="429">
        <v>40533.115581395352</v>
      </c>
      <c r="F24" s="430">
        <v>1466488.155783033</v>
      </c>
      <c r="G24" s="429">
        <v>218536.58070047409</v>
      </c>
      <c r="H24" s="437">
        <v>218536.58070047409</v>
      </c>
      <c r="I24" s="52">
        <f t="shared" si="0"/>
        <v>0</v>
      </c>
      <c r="J24" s="52"/>
      <c r="K24" s="113">
        <f t="shared" ref="K24" si="18">+G24</f>
        <v>218536.58070047409</v>
      </c>
      <c r="L24" s="54">
        <f t="shared" ref="L24" si="19">IF(K24&lt;&gt;0,+G24-K24,0)</f>
        <v>0</v>
      </c>
      <c r="M24" s="113">
        <f t="shared" ref="M24" si="20">+H24</f>
        <v>218536.58070047409</v>
      </c>
      <c r="N24" s="54">
        <f t="shared" ref="N24" si="21">IF(M24&lt;&gt;0,+H24-M24,0)</f>
        <v>0</v>
      </c>
      <c r="O24" s="54">
        <f t="shared" ref="O24" si="22">+N24-L24</f>
        <v>0</v>
      </c>
      <c r="P24" s="1"/>
    </row>
    <row r="25" spans="2:16" ht="12.5">
      <c r="B25" s="7" t="str">
        <f t="shared" si="7"/>
        <v/>
      </c>
      <c r="C25" s="50">
        <f>IF(D11="","-",+C24+1)</f>
        <v>2026</v>
      </c>
      <c r="D25" s="55">
        <f>IF(F24+SUM(E$17:E24)=D$10,F24,D$10-SUM(E$17:E24))</f>
        <v>1466488.155783033</v>
      </c>
      <c r="E25" s="377">
        <f>IF(+I14&lt;F24,I14,D25)</f>
        <v>42510.340731707322</v>
      </c>
      <c r="F25" s="55">
        <f t="shared" ref="F25:F72" si="23">+D25-E25</f>
        <v>1423977.8150513256</v>
      </c>
      <c r="G25" s="378">
        <f t="shared" ref="G25:G72" si="24">+I$12*((D25+F25)/2)+E25</f>
        <v>215670.5864628834</v>
      </c>
      <c r="H25" s="363">
        <f t="shared" ref="H25:H72" si="25">+I$13*((D25+F25)/2)+E25</f>
        <v>215670.5864628834</v>
      </c>
      <c r="I25" s="52">
        <f t="shared" si="0"/>
        <v>0</v>
      </c>
      <c r="J25" s="52"/>
      <c r="K25" s="129"/>
      <c r="L25" s="54">
        <f t="shared" si="2"/>
        <v>0</v>
      </c>
      <c r="M25" s="129"/>
      <c r="N25" s="54">
        <f t="shared" si="4"/>
        <v>0</v>
      </c>
      <c r="O25" s="54">
        <f t="shared" si="5"/>
        <v>0</v>
      </c>
      <c r="P25" s="1"/>
    </row>
    <row r="26" spans="2:16" ht="12.5">
      <c r="B26" s="7" t="str">
        <f t="shared" si="7"/>
        <v/>
      </c>
      <c r="C26" s="50">
        <f>IF(D11="","-",+C25+1)</f>
        <v>2027</v>
      </c>
      <c r="D26" s="55">
        <f>IF(F25+SUM(E$17:E25)=D$10,F25,D$10-SUM(E$17:E25))</f>
        <v>1423977.8150513256</v>
      </c>
      <c r="E26" s="377">
        <f>IF(+I14&lt;F25,I14,D26)</f>
        <v>42510.340731707322</v>
      </c>
      <c r="F26" s="55">
        <f t="shared" si="23"/>
        <v>1381467.4743196182</v>
      </c>
      <c r="G26" s="378">
        <f t="shared" si="24"/>
        <v>210577.22011884468</v>
      </c>
      <c r="H26" s="363">
        <f t="shared" si="25"/>
        <v>210577.22011884468</v>
      </c>
      <c r="I26" s="52">
        <f t="shared" si="0"/>
        <v>0</v>
      </c>
      <c r="J26" s="52"/>
      <c r="K26" s="129"/>
      <c r="L26" s="54">
        <f t="shared" si="2"/>
        <v>0</v>
      </c>
      <c r="M26" s="129"/>
      <c r="N26" s="54">
        <f t="shared" si="4"/>
        <v>0</v>
      </c>
      <c r="O26" s="54">
        <f t="shared" si="5"/>
        <v>0</v>
      </c>
      <c r="P26" s="1"/>
    </row>
    <row r="27" spans="2:16" ht="12.5">
      <c r="B27" s="7" t="str">
        <f t="shared" si="7"/>
        <v/>
      </c>
      <c r="C27" s="50">
        <f>IF(D11="","-",+C26+1)</f>
        <v>2028</v>
      </c>
      <c r="D27" s="55">
        <f>IF(F26+SUM(E$17:E26)=D$10,F26,D$10-SUM(E$17:E26))</f>
        <v>1381467.4743196182</v>
      </c>
      <c r="E27" s="377">
        <f>IF(+I14&lt;F26,I14,D27)</f>
        <v>42510.340731707322</v>
      </c>
      <c r="F27" s="55">
        <f t="shared" si="23"/>
        <v>1338957.1335879108</v>
      </c>
      <c r="G27" s="378">
        <f t="shared" si="24"/>
        <v>205483.85377480593</v>
      </c>
      <c r="H27" s="363">
        <f t="shared" si="25"/>
        <v>205483.85377480593</v>
      </c>
      <c r="I27" s="52">
        <f t="shared" si="0"/>
        <v>0</v>
      </c>
      <c r="J27" s="52"/>
      <c r="K27" s="129"/>
      <c r="L27" s="54">
        <f t="shared" si="2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7"/>
        <v/>
      </c>
      <c r="C28" s="50">
        <f>IF(D11="","-",+C27+1)</f>
        <v>2029</v>
      </c>
      <c r="D28" s="55">
        <f>IF(F27+SUM(E$17:E27)=D$10,F27,D$10-SUM(E$17:E27))</f>
        <v>1338957.1335879108</v>
      </c>
      <c r="E28" s="377">
        <f>IF(+I14&lt;F27,I14,D28)</f>
        <v>42510.340731707322</v>
      </c>
      <c r="F28" s="55">
        <f t="shared" si="23"/>
        <v>1296446.7928562034</v>
      </c>
      <c r="G28" s="378">
        <f t="shared" si="24"/>
        <v>200390.48743076721</v>
      </c>
      <c r="H28" s="363">
        <f t="shared" si="25"/>
        <v>200390.48743076721</v>
      </c>
      <c r="I28" s="52">
        <f t="shared" si="0"/>
        <v>0</v>
      </c>
      <c r="J28" s="52"/>
      <c r="K28" s="129"/>
      <c r="L28" s="54">
        <f t="shared" si="2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7"/>
        <v/>
      </c>
      <c r="C29" s="50">
        <f>IF(D11="","-",+C28+1)</f>
        <v>2030</v>
      </c>
      <c r="D29" s="55">
        <f>IF(F28+SUM(E$17:E28)=D$10,F28,D$10-SUM(E$17:E28))</f>
        <v>1296446.7928562034</v>
      </c>
      <c r="E29" s="377">
        <f>IF(+I14&lt;F28,I14,D29)</f>
        <v>42510.340731707322</v>
      </c>
      <c r="F29" s="55">
        <f t="shared" si="23"/>
        <v>1253936.452124496</v>
      </c>
      <c r="G29" s="378">
        <f t="shared" si="24"/>
        <v>195297.1210867285</v>
      </c>
      <c r="H29" s="363">
        <f t="shared" si="25"/>
        <v>195297.1210867285</v>
      </c>
      <c r="I29" s="52">
        <f t="shared" si="0"/>
        <v>0</v>
      </c>
      <c r="J29" s="52"/>
      <c r="K29" s="129"/>
      <c r="L29" s="54">
        <f t="shared" si="2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7"/>
        <v/>
      </c>
      <c r="C30" s="50">
        <f>IF(D11="","-",+C29+1)</f>
        <v>2031</v>
      </c>
      <c r="D30" s="55">
        <f>IF(F29+SUM(E$17:E29)=D$10,F29,D$10-SUM(E$17:E29))</f>
        <v>1253936.452124496</v>
      </c>
      <c r="E30" s="377">
        <f>IF(+I14&lt;F29,I14,D30)</f>
        <v>42510.340731707322</v>
      </c>
      <c r="F30" s="55">
        <f t="shared" si="23"/>
        <v>1211426.1113927886</v>
      </c>
      <c r="G30" s="378">
        <f t="shared" si="24"/>
        <v>190203.75474268975</v>
      </c>
      <c r="H30" s="363">
        <f t="shared" si="25"/>
        <v>190203.75474268975</v>
      </c>
      <c r="I30" s="52">
        <f t="shared" si="0"/>
        <v>0</v>
      </c>
      <c r="J30" s="52"/>
      <c r="K30" s="129"/>
      <c r="L30" s="54">
        <f t="shared" si="2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7"/>
        <v/>
      </c>
      <c r="C31" s="50">
        <f>IF(D11="","-",+C30+1)</f>
        <v>2032</v>
      </c>
      <c r="D31" s="55">
        <f>IF(F30+SUM(E$17:E30)=D$10,F30,D$10-SUM(E$17:E30))</f>
        <v>1211426.1113927886</v>
      </c>
      <c r="E31" s="377">
        <f>IF(+I14&lt;F30,I14,D31)</f>
        <v>42510.340731707322</v>
      </c>
      <c r="F31" s="55">
        <f t="shared" si="23"/>
        <v>1168915.7706610812</v>
      </c>
      <c r="G31" s="378">
        <f t="shared" si="24"/>
        <v>185110.38839865103</v>
      </c>
      <c r="H31" s="363">
        <f t="shared" si="25"/>
        <v>185110.38839865103</v>
      </c>
      <c r="I31" s="52">
        <f t="shared" si="0"/>
        <v>0</v>
      </c>
      <c r="J31" s="52"/>
      <c r="K31" s="129"/>
      <c r="L31" s="54">
        <f t="shared" si="2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7"/>
        <v/>
      </c>
      <c r="C32" s="50">
        <f>IF(D11="","-",+C31+1)</f>
        <v>2033</v>
      </c>
      <c r="D32" s="55">
        <f>IF(F31+SUM(E$17:E31)=D$10,F31,D$10-SUM(E$17:E31))</f>
        <v>1168915.7706610812</v>
      </c>
      <c r="E32" s="377">
        <f>IF(+I14&lt;F31,I14,D32)</f>
        <v>42510.340731707322</v>
      </c>
      <c r="F32" s="55">
        <f t="shared" si="23"/>
        <v>1126405.4299293738</v>
      </c>
      <c r="G32" s="378">
        <f t="shared" si="24"/>
        <v>180017.02205461229</v>
      </c>
      <c r="H32" s="363">
        <f t="shared" si="25"/>
        <v>180017.02205461229</v>
      </c>
      <c r="I32" s="52">
        <f t="shared" si="0"/>
        <v>0</v>
      </c>
      <c r="J32" s="52"/>
      <c r="K32" s="129"/>
      <c r="L32" s="54">
        <f t="shared" si="2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7"/>
        <v/>
      </c>
      <c r="C33" s="50">
        <f>IF(D11="","-",+C32+1)</f>
        <v>2034</v>
      </c>
      <c r="D33" s="55">
        <f>IF(F32+SUM(E$17:E32)=D$10,F32,D$10-SUM(E$17:E32))</f>
        <v>1126405.4299293738</v>
      </c>
      <c r="E33" s="377">
        <f>IF(+I14&lt;F32,I14,D33)</f>
        <v>42510.340731707322</v>
      </c>
      <c r="F33" s="55">
        <f t="shared" si="23"/>
        <v>1083895.0891976664</v>
      </c>
      <c r="G33" s="378">
        <f t="shared" si="24"/>
        <v>174923.65571057357</v>
      </c>
      <c r="H33" s="363">
        <f t="shared" si="25"/>
        <v>174923.65571057357</v>
      </c>
      <c r="I33" s="52">
        <f t="shared" si="0"/>
        <v>0</v>
      </c>
      <c r="J33" s="52"/>
      <c r="K33" s="129"/>
      <c r="L33" s="54">
        <f t="shared" si="2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7"/>
        <v/>
      </c>
      <c r="C34" s="50">
        <f>IF(D11="","-",+C33+1)</f>
        <v>2035</v>
      </c>
      <c r="D34" s="55">
        <f>IF(F33+SUM(E$17:E33)=D$10,F33,D$10-SUM(E$17:E33))</f>
        <v>1083895.0891976664</v>
      </c>
      <c r="E34" s="377">
        <f>IF(+I14&lt;F33,I14,D34)</f>
        <v>42510.340731707322</v>
      </c>
      <c r="F34" s="55">
        <f t="shared" si="23"/>
        <v>1041384.7484659591</v>
      </c>
      <c r="G34" s="378">
        <f t="shared" si="24"/>
        <v>169830.28936653485</v>
      </c>
      <c r="H34" s="363">
        <f t="shared" si="25"/>
        <v>169830.28936653485</v>
      </c>
      <c r="I34" s="52">
        <f t="shared" si="0"/>
        <v>0</v>
      </c>
      <c r="J34" s="52"/>
      <c r="K34" s="129"/>
      <c r="L34" s="54">
        <f t="shared" si="2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7"/>
        <v/>
      </c>
      <c r="C35" s="50">
        <f>IF(D11="","-",+C34+1)</f>
        <v>2036</v>
      </c>
      <c r="D35" s="55">
        <f>IF(F34+SUM(E$17:E34)=D$10,F34,D$10-SUM(E$17:E34))</f>
        <v>1041384.7484659591</v>
      </c>
      <c r="E35" s="377">
        <f>IF(+I14&lt;F34,I14,D35)</f>
        <v>42510.340731707322</v>
      </c>
      <c r="F35" s="55">
        <f t="shared" si="23"/>
        <v>998874.40773425181</v>
      </c>
      <c r="G35" s="378">
        <f t="shared" si="24"/>
        <v>164736.92302249614</v>
      </c>
      <c r="H35" s="363">
        <f t="shared" si="25"/>
        <v>164736.92302249614</v>
      </c>
      <c r="I35" s="52">
        <f t="shared" si="0"/>
        <v>0</v>
      </c>
      <c r="J35" s="52"/>
      <c r="K35" s="129"/>
      <c r="L35" s="54">
        <f t="shared" si="2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7"/>
        <v/>
      </c>
      <c r="C36" s="50">
        <f>IF(D11="","-",+C35+1)</f>
        <v>2037</v>
      </c>
      <c r="D36" s="55">
        <f>IF(F35+SUM(E$17:E35)=D$10,F35,D$10-SUM(E$17:E35))</f>
        <v>998874.40773425181</v>
      </c>
      <c r="E36" s="377">
        <f>IF(+I14&lt;F35,I14,D36)</f>
        <v>42510.340731707322</v>
      </c>
      <c r="F36" s="55">
        <f t="shared" si="23"/>
        <v>956364.06700254453</v>
      </c>
      <c r="G36" s="378">
        <f t="shared" si="24"/>
        <v>159643.55667845742</v>
      </c>
      <c r="H36" s="363">
        <f t="shared" si="25"/>
        <v>159643.55667845742</v>
      </c>
      <c r="I36" s="52">
        <f t="shared" si="0"/>
        <v>0</v>
      </c>
      <c r="J36" s="52"/>
      <c r="K36" s="129"/>
      <c r="L36" s="54">
        <f t="shared" si="2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7"/>
        <v/>
      </c>
      <c r="C37" s="50">
        <f>IF(D11="","-",+C36+1)</f>
        <v>2038</v>
      </c>
      <c r="D37" s="55">
        <f>IF(F36+SUM(E$17:E36)=D$10,F36,D$10-SUM(E$17:E36))</f>
        <v>956364.06700254453</v>
      </c>
      <c r="E37" s="377">
        <f>IF(+I14&lt;F36,I14,D37)</f>
        <v>42510.340731707322</v>
      </c>
      <c r="F37" s="55">
        <f t="shared" si="23"/>
        <v>913853.72627083724</v>
      </c>
      <c r="G37" s="378">
        <f t="shared" si="24"/>
        <v>154550.1903344187</v>
      </c>
      <c r="H37" s="363">
        <f t="shared" si="25"/>
        <v>154550.1903344187</v>
      </c>
      <c r="I37" s="52">
        <f t="shared" si="0"/>
        <v>0</v>
      </c>
      <c r="J37" s="52"/>
      <c r="K37" s="129"/>
      <c r="L37" s="54">
        <f t="shared" si="2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7"/>
        <v/>
      </c>
      <c r="C38" s="50">
        <f>IF(D11="","-",+C37+1)</f>
        <v>2039</v>
      </c>
      <c r="D38" s="55">
        <f>IF(F37+SUM(E$17:E37)=D$10,F37,D$10-SUM(E$17:E37))</f>
        <v>913853.72627083724</v>
      </c>
      <c r="E38" s="377">
        <f>IF(+I14&lt;F37,I14,D38)</f>
        <v>42510.340731707322</v>
      </c>
      <c r="F38" s="55">
        <f t="shared" si="23"/>
        <v>871343.38553912996</v>
      </c>
      <c r="G38" s="378">
        <f t="shared" si="24"/>
        <v>149456.82399037998</v>
      </c>
      <c r="H38" s="363">
        <f t="shared" si="25"/>
        <v>149456.82399037998</v>
      </c>
      <c r="I38" s="52">
        <f t="shared" si="0"/>
        <v>0</v>
      </c>
      <c r="J38" s="52"/>
      <c r="K38" s="129"/>
      <c r="L38" s="54">
        <f t="shared" si="2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7"/>
        <v/>
      </c>
      <c r="C39" s="50">
        <f>IF(D11="","-",+C38+1)</f>
        <v>2040</v>
      </c>
      <c r="D39" s="55">
        <f>IF(F38+SUM(E$17:E38)=D$10,F38,D$10-SUM(E$17:E38))</f>
        <v>871343.38553912996</v>
      </c>
      <c r="E39" s="377">
        <f>IF(+I14&lt;F38,I14,D39)</f>
        <v>42510.340731707322</v>
      </c>
      <c r="F39" s="55">
        <f t="shared" si="23"/>
        <v>828833.04480742267</v>
      </c>
      <c r="G39" s="378">
        <f t="shared" si="24"/>
        <v>144363.45764634127</v>
      </c>
      <c r="H39" s="363">
        <f t="shared" si="25"/>
        <v>144363.45764634127</v>
      </c>
      <c r="I39" s="52">
        <f t="shared" si="0"/>
        <v>0</v>
      </c>
      <c r="J39" s="52"/>
      <c r="K39" s="129"/>
      <c r="L39" s="54">
        <f t="shared" si="2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7"/>
        <v/>
      </c>
      <c r="C40" s="50">
        <f>IF(D11="","-",+C39+1)</f>
        <v>2041</v>
      </c>
      <c r="D40" s="55">
        <f>IF(F39+SUM(E$17:E39)=D$10,F39,D$10-SUM(E$17:E39))</f>
        <v>828833.04480742267</v>
      </c>
      <c r="E40" s="377">
        <f>IF(+I14&lt;F39,I14,D40)</f>
        <v>42510.340731707322</v>
      </c>
      <c r="F40" s="55">
        <f t="shared" si="23"/>
        <v>786322.70407571539</v>
      </c>
      <c r="G40" s="378">
        <f t="shared" si="24"/>
        <v>139270.09130230255</v>
      </c>
      <c r="H40" s="363">
        <f t="shared" si="25"/>
        <v>139270.09130230255</v>
      </c>
      <c r="I40" s="52">
        <f t="shared" si="0"/>
        <v>0</v>
      </c>
      <c r="J40" s="52"/>
      <c r="K40" s="129"/>
      <c r="L40" s="54">
        <f t="shared" si="2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7"/>
        <v/>
      </c>
      <c r="C41" s="50">
        <f>IF(D11="","-",+C40+1)</f>
        <v>2042</v>
      </c>
      <c r="D41" s="55">
        <f>IF(F40+SUM(E$17:E40)=D$10,F40,D$10-SUM(E$17:E40))</f>
        <v>786322.70407571539</v>
      </c>
      <c r="E41" s="377">
        <f>IF(+I14&lt;F40,I14,D41)</f>
        <v>42510.340731707322</v>
      </c>
      <c r="F41" s="55">
        <f t="shared" si="23"/>
        <v>743812.3633440081</v>
      </c>
      <c r="G41" s="378">
        <f t="shared" si="24"/>
        <v>134176.72495826383</v>
      </c>
      <c r="H41" s="363">
        <f t="shared" si="25"/>
        <v>134176.72495826383</v>
      </c>
      <c r="I41" s="52">
        <f t="shared" si="0"/>
        <v>0</v>
      </c>
      <c r="J41" s="52"/>
      <c r="K41" s="129"/>
      <c r="L41" s="54">
        <f t="shared" si="2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7"/>
        <v/>
      </c>
      <c r="C42" s="50">
        <f>IF(D11="","-",+C41+1)</f>
        <v>2043</v>
      </c>
      <c r="D42" s="55">
        <f>IF(F41+SUM(E$17:E41)=D$10,F41,D$10-SUM(E$17:E41))</f>
        <v>743812.3633440081</v>
      </c>
      <c r="E42" s="377">
        <f>IF(+I14&lt;F41,I14,D42)</f>
        <v>42510.340731707322</v>
      </c>
      <c r="F42" s="55">
        <f t="shared" si="23"/>
        <v>701302.02261230082</v>
      </c>
      <c r="G42" s="378">
        <f t="shared" si="24"/>
        <v>129083.35861422512</v>
      </c>
      <c r="H42" s="363">
        <f t="shared" si="25"/>
        <v>129083.35861422512</v>
      </c>
      <c r="I42" s="52">
        <f t="shared" si="0"/>
        <v>0</v>
      </c>
      <c r="J42" s="52"/>
      <c r="K42" s="129"/>
      <c r="L42" s="54">
        <f t="shared" si="2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7"/>
        <v/>
      </c>
      <c r="C43" s="50">
        <f>IF(D11="","-",+C42+1)</f>
        <v>2044</v>
      </c>
      <c r="D43" s="55">
        <f>IF(F42+SUM(E$17:E42)=D$10,F42,D$10-SUM(E$17:E42))</f>
        <v>701302.02261230082</v>
      </c>
      <c r="E43" s="377">
        <f>IF(+I14&lt;F42,I14,D43)</f>
        <v>42510.340731707322</v>
      </c>
      <c r="F43" s="55">
        <f t="shared" si="23"/>
        <v>658791.68188059353</v>
      </c>
      <c r="G43" s="378">
        <f t="shared" si="24"/>
        <v>123989.9922701864</v>
      </c>
      <c r="H43" s="363">
        <f t="shared" si="25"/>
        <v>123989.9922701864</v>
      </c>
      <c r="I43" s="52">
        <f t="shared" si="0"/>
        <v>0</v>
      </c>
      <c r="J43" s="52"/>
      <c r="K43" s="129"/>
      <c r="L43" s="54">
        <f t="shared" si="2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7"/>
        <v/>
      </c>
      <c r="C44" s="50">
        <f>IF(D11="","-",+C43+1)</f>
        <v>2045</v>
      </c>
      <c r="D44" s="55">
        <f>IF(F43+SUM(E$17:E43)=D$10,F43,D$10-SUM(E$17:E43))</f>
        <v>658791.68188059353</v>
      </c>
      <c r="E44" s="377">
        <f>IF(+I14&lt;F43,I14,D44)</f>
        <v>42510.340731707322</v>
      </c>
      <c r="F44" s="55">
        <f t="shared" si="23"/>
        <v>616281.34114888625</v>
      </c>
      <c r="G44" s="378">
        <f t="shared" si="24"/>
        <v>118896.62592614768</v>
      </c>
      <c r="H44" s="363">
        <f t="shared" si="25"/>
        <v>118896.62592614768</v>
      </c>
      <c r="I44" s="52">
        <f t="shared" si="0"/>
        <v>0</v>
      </c>
      <c r="J44" s="52"/>
      <c r="K44" s="129"/>
      <c r="L44" s="54">
        <f t="shared" si="2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7"/>
        <v/>
      </c>
      <c r="C45" s="50">
        <f>IF(D11="","-",+C44+1)</f>
        <v>2046</v>
      </c>
      <c r="D45" s="55">
        <f>IF(F44+SUM(E$17:E44)=D$10,F44,D$10-SUM(E$17:E44))</f>
        <v>616281.34114888625</v>
      </c>
      <c r="E45" s="377">
        <f>IF(+I14&lt;F44,I14,D45)</f>
        <v>42510.340731707322</v>
      </c>
      <c r="F45" s="55">
        <f t="shared" si="23"/>
        <v>573771.00041717896</v>
      </c>
      <c r="G45" s="378">
        <f t="shared" si="24"/>
        <v>113803.25958210899</v>
      </c>
      <c r="H45" s="363">
        <f t="shared" si="25"/>
        <v>113803.25958210899</v>
      </c>
      <c r="I45" s="52">
        <f t="shared" si="0"/>
        <v>0</v>
      </c>
      <c r="J45" s="52"/>
      <c r="K45" s="129"/>
      <c r="L45" s="54">
        <f t="shared" si="2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7"/>
        <v/>
      </c>
      <c r="C46" s="50">
        <f>IF(D11="","-",+C45+1)</f>
        <v>2047</v>
      </c>
      <c r="D46" s="55">
        <f>IF(F45+SUM(E$17:E45)=D$10,F45,D$10-SUM(E$17:E45))</f>
        <v>573771.00041717896</v>
      </c>
      <c r="E46" s="377">
        <f>IF(+I14&lt;F45,I14,D46)</f>
        <v>42510.340731707322</v>
      </c>
      <c r="F46" s="55">
        <f t="shared" si="23"/>
        <v>531260.65968547168</v>
      </c>
      <c r="G46" s="378">
        <f t="shared" si="24"/>
        <v>108709.89323807025</v>
      </c>
      <c r="H46" s="363">
        <f t="shared" si="25"/>
        <v>108709.89323807025</v>
      </c>
      <c r="I46" s="52">
        <f t="shared" si="0"/>
        <v>0</v>
      </c>
      <c r="J46" s="52"/>
      <c r="K46" s="129"/>
      <c r="L46" s="54">
        <f t="shared" si="2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7"/>
        <v/>
      </c>
      <c r="C47" s="50">
        <f>IF(D11="","-",+C46+1)</f>
        <v>2048</v>
      </c>
      <c r="D47" s="55">
        <f>IF(F46+SUM(E$17:E46)=D$10,F46,D$10-SUM(E$17:E46))</f>
        <v>531260.65968547168</v>
      </c>
      <c r="E47" s="377">
        <f>IF(+I14&lt;F46,I14,D47)</f>
        <v>42510.340731707322</v>
      </c>
      <c r="F47" s="55">
        <f t="shared" si="23"/>
        <v>488750.31895376433</v>
      </c>
      <c r="G47" s="378">
        <f t="shared" si="24"/>
        <v>103616.52689403153</v>
      </c>
      <c r="H47" s="363">
        <f t="shared" si="25"/>
        <v>103616.52689403153</v>
      </c>
      <c r="I47" s="52">
        <f t="shared" si="0"/>
        <v>0</v>
      </c>
      <c r="J47" s="52"/>
      <c r="K47" s="129"/>
      <c r="L47" s="54">
        <f t="shared" si="2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7"/>
        <v/>
      </c>
      <c r="C48" s="50">
        <f>IF(D11="","-",+C47+1)</f>
        <v>2049</v>
      </c>
      <c r="D48" s="55">
        <f>IF(F47+SUM(E$17:E47)=D$10,F47,D$10-SUM(E$17:E47))</f>
        <v>488750.31895376433</v>
      </c>
      <c r="E48" s="377">
        <f>IF(+I14&lt;F47,I14,D48)</f>
        <v>42510.340731707322</v>
      </c>
      <c r="F48" s="55">
        <f t="shared" si="23"/>
        <v>446239.97822205699</v>
      </c>
      <c r="G48" s="378">
        <f t="shared" si="24"/>
        <v>98523.160549992812</v>
      </c>
      <c r="H48" s="363">
        <f t="shared" si="25"/>
        <v>98523.160549992812</v>
      </c>
      <c r="I48" s="52">
        <f t="shared" si="0"/>
        <v>0</v>
      </c>
      <c r="J48" s="52"/>
      <c r="K48" s="129"/>
      <c r="L48" s="54">
        <f t="shared" si="2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 ht="12.5">
      <c r="B49" s="7" t="str">
        <f t="shared" si="7"/>
        <v/>
      </c>
      <c r="C49" s="50">
        <f>IF(D11="","-",+C48+1)</f>
        <v>2050</v>
      </c>
      <c r="D49" s="55">
        <f>IF(F48+SUM(E$17:E48)=D$10,F48,D$10-SUM(E$17:E48))</f>
        <v>446239.97822205699</v>
      </c>
      <c r="E49" s="377">
        <f>IF(+I14&lt;F48,I14,D49)</f>
        <v>42510.340731707322</v>
      </c>
      <c r="F49" s="55">
        <f t="shared" si="23"/>
        <v>403729.63749034965</v>
      </c>
      <c r="G49" s="378">
        <f t="shared" si="24"/>
        <v>93429.794205954095</v>
      </c>
      <c r="H49" s="363">
        <f t="shared" si="25"/>
        <v>93429.794205954095</v>
      </c>
      <c r="I49" s="52">
        <f t="shared" si="0"/>
        <v>0</v>
      </c>
      <c r="J49" s="52"/>
      <c r="K49" s="129"/>
      <c r="L49" s="54">
        <f t="shared" si="2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 ht="12.5">
      <c r="B50" s="7" t="str">
        <f t="shared" si="7"/>
        <v/>
      </c>
      <c r="C50" s="50">
        <f>IF(D11="","-",+C49+1)</f>
        <v>2051</v>
      </c>
      <c r="D50" s="55">
        <f>IF(F49+SUM(E$17:E49)=D$10,F49,D$10-SUM(E$17:E49))</f>
        <v>403729.63749034965</v>
      </c>
      <c r="E50" s="377">
        <f>IF(+I14&lt;F49,I14,D50)</f>
        <v>42510.340731707322</v>
      </c>
      <c r="F50" s="55">
        <f t="shared" si="23"/>
        <v>361219.2967586423</v>
      </c>
      <c r="G50" s="378">
        <f t="shared" si="24"/>
        <v>88336.427861915377</v>
      </c>
      <c r="H50" s="363">
        <f t="shared" si="25"/>
        <v>88336.427861915377</v>
      </c>
      <c r="I50" s="52">
        <f t="shared" si="0"/>
        <v>0</v>
      </c>
      <c r="J50" s="52"/>
      <c r="K50" s="129"/>
      <c r="L50" s="54">
        <f t="shared" si="2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 ht="12.5">
      <c r="B51" s="7" t="str">
        <f t="shared" si="7"/>
        <v/>
      </c>
      <c r="C51" s="50">
        <f>IF(D11="","-",+C50+1)</f>
        <v>2052</v>
      </c>
      <c r="D51" s="55">
        <f>IF(F50+SUM(E$17:E50)=D$10,F50,D$10-SUM(E$17:E50))</f>
        <v>361219.2967586423</v>
      </c>
      <c r="E51" s="377">
        <f>IF(+I14&lt;F50,I14,D51)</f>
        <v>42510.340731707322</v>
      </c>
      <c r="F51" s="55">
        <f t="shared" si="23"/>
        <v>318708.95602693496</v>
      </c>
      <c r="G51" s="378">
        <f t="shared" si="24"/>
        <v>83243.061517876631</v>
      </c>
      <c r="H51" s="363">
        <f t="shared" si="25"/>
        <v>83243.061517876631</v>
      </c>
      <c r="I51" s="52">
        <f t="shared" si="0"/>
        <v>0</v>
      </c>
      <c r="J51" s="52"/>
      <c r="K51" s="129"/>
      <c r="L51" s="54">
        <f t="shared" si="2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 ht="12.5">
      <c r="B52" s="7" t="str">
        <f t="shared" si="7"/>
        <v/>
      </c>
      <c r="C52" s="50">
        <f>IF(D11="","-",+C51+1)</f>
        <v>2053</v>
      </c>
      <c r="D52" s="55">
        <f>IF(F51+SUM(E$17:E51)=D$10,F51,D$10-SUM(E$17:E51))</f>
        <v>318708.95602693496</v>
      </c>
      <c r="E52" s="377">
        <f>IF(+I14&lt;F51,I14,D52)</f>
        <v>42510.340731707322</v>
      </c>
      <c r="F52" s="55">
        <f t="shared" si="23"/>
        <v>276198.61529522762</v>
      </c>
      <c r="G52" s="378">
        <f t="shared" si="24"/>
        <v>78149.695173837928</v>
      </c>
      <c r="H52" s="363">
        <f t="shared" si="25"/>
        <v>78149.695173837928</v>
      </c>
      <c r="I52" s="52">
        <f t="shared" si="0"/>
        <v>0</v>
      </c>
      <c r="J52" s="52"/>
      <c r="K52" s="129"/>
      <c r="L52" s="54">
        <f t="shared" si="2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 ht="12.5">
      <c r="B53" s="7" t="str">
        <f t="shared" si="7"/>
        <v/>
      </c>
      <c r="C53" s="50">
        <f>IF(D11="","-",+C52+1)</f>
        <v>2054</v>
      </c>
      <c r="D53" s="55">
        <f>IF(F52+SUM(E$17:E52)=D$10,F52,D$10-SUM(E$17:E52))</f>
        <v>276198.61529522762</v>
      </c>
      <c r="E53" s="377">
        <f>IF(+I14&lt;F52,I14,D53)</f>
        <v>42510.340731707322</v>
      </c>
      <c r="F53" s="55">
        <f t="shared" si="23"/>
        <v>233688.2745635203</v>
      </c>
      <c r="G53" s="378">
        <f t="shared" si="24"/>
        <v>73056.328829799197</v>
      </c>
      <c r="H53" s="363">
        <f t="shared" si="25"/>
        <v>73056.328829799197</v>
      </c>
      <c r="I53" s="52">
        <f t="shared" si="0"/>
        <v>0</v>
      </c>
      <c r="J53" s="52"/>
      <c r="K53" s="129"/>
      <c r="L53" s="54">
        <f t="shared" si="2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 ht="12.5">
      <c r="B54" s="7" t="str">
        <f t="shared" si="7"/>
        <v/>
      </c>
      <c r="C54" s="50">
        <f>IF(D11="","-",+C53+1)</f>
        <v>2055</v>
      </c>
      <c r="D54" s="55">
        <f>IF(F53+SUM(E$17:E53)=D$10,F53,D$10-SUM(E$17:E53))</f>
        <v>233688.2745635203</v>
      </c>
      <c r="E54" s="377">
        <f>IF(+I14&lt;F53,I14,D54)</f>
        <v>42510.340731707322</v>
      </c>
      <c r="F54" s="55">
        <f t="shared" si="23"/>
        <v>191177.93383181299</v>
      </c>
      <c r="G54" s="378">
        <f t="shared" si="24"/>
        <v>67962.962485760479</v>
      </c>
      <c r="H54" s="363">
        <f t="shared" si="25"/>
        <v>67962.962485760479</v>
      </c>
      <c r="I54" s="52">
        <f t="shared" si="0"/>
        <v>0</v>
      </c>
      <c r="J54" s="52"/>
      <c r="K54" s="129"/>
      <c r="L54" s="54">
        <f t="shared" si="2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 ht="12.5">
      <c r="B55" s="7" t="str">
        <f t="shared" si="7"/>
        <v/>
      </c>
      <c r="C55" s="50">
        <f>IF(D11="","-",+C54+1)</f>
        <v>2056</v>
      </c>
      <c r="D55" s="55">
        <f>IF(F54+SUM(E$17:E54)=D$10,F54,D$10-SUM(E$17:E54))</f>
        <v>191177.93383181299</v>
      </c>
      <c r="E55" s="377">
        <f>IF(+I14&lt;F54,I14,D55)</f>
        <v>42510.340731707322</v>
      </c>
      <c r="F55" s="55">
        <f t="shared" si="23"/>
        <v>148667.59310010567</v>
      </c>
      <c r="G55" s="378">
        <f t="shared" si="24"/>
        <v>62869.596141721762</v>
      </c>
      <c r="H55" s="363">
        <f t="shared" si="25"/>
        <v>62869.596141721762</v>
      </c>
      <c r="I55" s="52">
        <f t="shared" si="0"/>
        <v>0</v>
      </c>
      <c r="J55" s="52"/>
      <c r="K55" s="129"/>
      <c r="L55" s="54">
        <f t="shared" si="2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 ht="12.5">
      <c r="B56" s="7" t="str">
        <f t="shared" si="7"/>
        <v/>
      </c>
      <c r="C56" s="50">
        <f>IF(D11="","-",+C55+1)</f>
        <v>2057</v>
      </c>
      <c r="D56" s="55">
        <f>IF(F55+SUM(E$17:E55)=D$10,F55,D$10-SUM(E$17:E55))</f>
        <v>148667.59310010567</v>
      </c>
      <c r="E56" s="377">
        <f>IF(+I14&lt;F55,I14,D56)</f>
        <v>42510.340731707322</v>
      </c>
      <c r="F56" s="55">
        <f t="shared" si="23"/>
        <v>106157.25236839836</v>
      </c>
      <c r="G56" s="378">
        <f t="shared" si="24"/>
        <v>57776.229797683045</v>
      </c>
      <c r="H56" s="363">
        <f t="shared" si="25"/>
        <v>57776.229797683045</v>
      </c>
      <c r="I56" s="52">
        <f t="shared" si="0"/>
        <v>0</v>
      </c>
      <c r="J56" s="52"/>
      <c r="K56" s="129"/>
      <c r="L56" s="54">
        <f t="shared" si="2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 ht="12.5">
      <c r="B57" s="7" t="str">
        <f t="shared" si="7"/>
        <v/>
      </c>
      <c r="C57" s="50">
        <f>IF(D11="","-",+C56+1)</f>
        <v>2058</v>
      </c>
      <c r="D57" s="55">
        <f>IF(F56+SUM(E$17:E56)=D$10,F56,D$10-SUM(E$17:E56))</f>
        <v>106157.25236839836</v>
      </c>
      <c r="E57" s="377">
        <f>IF(+I14&lt;F56,I14,D57)</f>
        <v>42510.340731707322</v>
      </c>
      <c r="F57" s="55">
        <f t="shared" si="23"/>
        <v>63646.911636691038</v>
      </c>
      <c r="G57" s="378">
        <f t="shared" si="24"/>
        <v>52682.863453644321</v>
      </c>
      <c r="H57" s="363">
        <f t="shared" si="25"/>
        <v>52682.863453644321</v>
      </c>
      <c r="I57" s="52">
        <f t="shared" si="0"/>
        <v>0</v>
      </c>
      <c r="J57" s="52"/>
      <c r="K57" s="129"/>
      <c r="L57" s="54">
        <f t="shared" si="2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 ht="12.5">
      <c r="B58" s="7" t="str">
        <f t="shared" si="7"/>
        <v/>
      </c>
      <c r="C58" s="50">
        <f>IF(D11="","-",+C57+1)</f>
        <v>2059</v>
      </c>
      <c r="D58" s="55">
        <f>IF(F57+SUM(E$17:E57)=D$10,F57,D$10-SUM(E$17:E57))</f>
        <v>63646.911636691038</v>
      </c>
      <c r="E58" s="377">
        <f>IF(+I14&lt;F57,I14,D58)</f>
        <v>42510.340731707322</v>
      </c>
      <c r="F58" s="55">
        <f t="shared" si="23"/>
        <v>21136.570904983717</v>
      </c>
      <c r="G58" s="378">
        <f t="shared" si="24"/>
        <v>47589.497109605603</v>
      </c>
      <c r="H58" s="363">
        <f t="shared" si="25"/>
        <v>47589.497109605603</v>
      </c>
      <c r="I58" s="52">
        <f t="shared" si="0"/>
        <v>0</v>
      </c>
      <c r="J58" s="52"/>
      <c r="K58" s="129"/>
      <c r="L58" s="54">
        <f t="shared" si="2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 ht="12.5">
      <c r="B59" s="7" t="str">
        <f t="shared" si="7"/>
        <v/>
      </c>
      <c r="C59" s="50">
        <f>IF(D11="","-",+C58+1)</f>
        <v>2060</v>
      </c>
      <c r="D59" s="55">
        <f>IF(F58+SUM(E$17:E58)=D$10,F58,D$10-SUM(E$17:E58))</f>
        <v>21136.570904983717</v>
      </c>
      <c r="E59" s="377">
        <f>IF(+I14&lt;F58,I14,D59)</f>
        <v>21136.570904983717</v>
      </c>
      <c r="F59" s="55">
        <f t="shared" si="23"/>
        <v>0</v>
      </c>
      <c r="G59" s="378">
        <f t="shared" si="24"/>
        <v>22402.807507923178</v>
      </c>
      <c r="H59" s="363">
        <f t="shared" si="25"/>
        <v>22402.807507923178</v>
      </c>
      <c r="I59" s="52">
        <f t="shared" si="0"/>
        <v>0</v>
      </c>
      <c r="J59" s="52"/>
      <c r="K59" s="129"/>
      <c r="L59" s="54">
        <f t="shared" si="2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 ht="12.5">
      <c r="B60" s="7" t="str">
        <f t="shared" si="7"/>
        <v/>
      </c>
      <c r="C60" s="50">
        <f>IF(D11="","-",+C59+1)</f>
        <v>2061</v>
      </c>
      <c r="D60" s="55">
        <f>IF(F59+SUM(E$17:E59)=D$10,F59,D$10-SUM(E$17:E59))</f>
        <v>0</v>
      </c>
      <c r="E60" s="377">
        <f>IF(+I14&lt;F59,I14,D60)</f>
        <v>0</v>
      </c>
      <c r="F60" s="55">
        <f t="shared" si="23"/>
        <v>0</v>
      </c>
      <c r="G60" s="378">
        <f t="shared" si="24"/>
        <v>0</v>
      </c>
      <c r="H60" s="363">
        <f t="shared" si="25"/>
        <v>0</v>
      </c>
      <c r="I60" s="52">
        <f t="shared" si="0"/>
        <v>0</v>
      </c>
      <c r="J60" s="52"/>
      <c r="K60" s="129"/>
      <c r="L60" s="54">
        <f t="shared" si="2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 ht="12.5">
      <c r="B61" s="7" t="str">
        <f t="shared" si="7"/>
        <v/>
      </c>
      <c r="C61" s="50">
        <f>IF(D11="","-",+C60+1)</f>
        <v>2062</v>
      </c>
      <c r="D61" s="55">
        <f>IF(F60+SUM(E$17:E60)=D$10,F60,D$10-SUM(E$17:E60))</f>
        <v>0</v>
      </c>
      <c r="E61" s="377">
        <f>IF(+I14&lt;F60,I14,D61)</f>
        <v>0</v>
      </c>
      <c r="F61" s="55">
        <f t="shared" si="23"/>
        <v>0</v>
      </c>
      <c r="G61" s="379">
        <f t="shared" si="24"/>
        <v>0</v>
      </c>
      <c r="H61" s="363">
        <f t="shared" si="25"/>
        <v>0</v>
      </c>
      <c r="I61" s="52">
        <f t="shared" si="0"/>
        <v>0</v>
      </c>
      <c r="J61" s="52"/>
      <c r="K61" s="129"/>
      <c r="L61" s="54">
        <f t="shared" si="2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 ht="12.5">
      <c r="B62" s="7" t="str">
        <f t="shared" si="7"/>
        <v/>
      </c>
      <c r="C62" s="50">
        <f>IF(D11="","-",+C61+1)</f>
        <v>2063</v>
      </c>
      <c r="D62" s="55">
        <f>IF(F61+SUM(E$17:E61)=D$10,F61,D$10-SUM(E$17:E61))</f>
        <v>0</v>
      </c>
      <c r="E62" s="377">
        <f>IF(+I14&lt;F61,I14,D62)</f>
        <v>0</v>
      </c>
      <c r="F62" s="55">
        <f t="shared" si="23"/>
        <v>0</v>
      </c>
      <c r="G62" s="379">
        <f t="shared" si="24"/>
        <v>0</v>
      </c>
      <c r="H62" s="363">
        <f t="shared" si="25"/>
        <v>0</v>
      </c>
      <c r="I62" s="52">
        <f t="shared" si="0"/>
        <v>0</v>
      </c>
      <c r="J62" s="52"/>
      <c r="K62" s="129"/>
      <c r="L62" s="54">
        <f t="shared" si="2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 ht="12.5">
      <c r="B63" s="7" t="str">
        <f t="shared" si="7"/>
        <v/>
      </c>
      <c r="C63" s="50">
        <f>IF(D11="","-",+C62+1)</f>
        <v>2064</v>
      </c>
      <c r="D63" s="55">
        <f>IF(F62+SUM(E$17:E62)=D$10,F62,D$10-SUM(E$17:E62))</f>
        <v>0</v>
      </c>
      <c r="E63" s="377">
        <f>IF(+I14&lt;F62,I14,D63)</f>
        <v>0</v>
      </c>
      <c r="F63" s="55">
        <f t="shared" si="23"/>
        <v>0</v>
      </c>
      <c r="G63" s="379">
        <f t="shared" si="24"/>
        <v>0</v>
      </c>
      <c r="H63" s="363">
        <f t="shared" si="25"/>
        <v>0</v>
      </c>
      <c r="I63" s="52">
        <f t="shared" si="0"/>
        <v>0</v>
      </c>
      <c r="J63" s="52"/>
      <c r="K63" s="129"/>
      <c r="L63" s="54">
        <f t="shared" si="2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 ht="12.5">
      <c r="B64" s="7" t="str">
        <f t="shared" si="7"/>
        <v/>
      </c>
      <c r="C64" s="50">
        <f>IF(D11="","-",+C63+1)</f>
        <v>2065</v>
      </c>
      <c r="D64" s="55">
        <f>IF(F63+SUM(E$17:E63)=D$10,F63,D$10-SUM(E$17:E63))</f>
        <v>0</v>
      </c>
      <c r="E64" s="377">
        <f>IF(+I14&lt;F63,I14,D64)</f>
        <v>0</v>
      </c>
      <c r="F64" s="55">
        <f t="shared" si="23"/>
        <v>0</v>
      </c>
      <c r="G64" s="379">
        <f t="shared" si="24"/>
        <v>0</v>
      </c>
      <c r="H64" s="363">
        <f t="shared" si="25"/>
        <v>0</v>
      </c>
      <c r="I64" s="52">
        <f t="shared" si="0"/>
        <v>0</v>
      </c>
      <c r="J64" s="52"/>
      <c r="K64" s="129"/>
      <c r="L64" s="54">
        <f t="shared" si="2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 ht="12.5">
      <c r="B65" s="7" t="str">
        <f t="shared" si="7"/>
        <v/>
      </c>
      <c r="C65" s="50">
        <f>IF(D11="","-",+C64+1)</f>
        <v>2066</v>
      </c>
      <c r="D65" s="55">
        <f>IF(F64+SUM(E$17:E64)=D$10,F64,D$10-SUM(E$17:E64))</f>
        <v>0</v>
      </c>
      <c r="E65" s="377">
        <f>IF(+I14&lt;F64,I14,D65)</f>
        <v>0</v>
      </c>
      <c r="F65" s="55">
        <f t="shared" si="23"/>
        <v>0</v>
      </c>
      <c r="G65" s="379">
        <f t="shared" si="24"/>
        <v>0</v>
      </c>
      <c r="H65" s="363">
        <f t="shared" si="25"/>
        <v>0</v>
      </c>
      <c r="I65" s="52">
        <f t="shared" si="0"/>
        <v>0</v>
      </c>
      <c r="J65" s="52"/>
      <c r="K65" s="129"/>
      <c r="L65" s="54">
        <f t="shared" si="2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 ht="12.5">
      <c r="B66" s="7" t="str">
        <f t="shared" si="7"/>
        <v/>
      </c>
      <c r="C66" s="50">
        <f>IF(D11="","-",+C65+1)</f>
        <v>2067</v>
      </c>
      <c r="D66" s="55">
        <f>IF(F65+SUM(E$17:E65)=D$10,F65,D$10-SUM(E$17:E65))</f>
        <v>0</v>
      </c>
      <c r="E66" s="377">
        <f>IF(+I14&lt;F65,I14,D66)</f>
        <v>0</v>
      </c>
      <c r="F66" s="55">
        <f t="shared" si="23"/>
        <v>0</v>
      </c>
      <c r="G66" s="379">
        <f t="shared" si="24"/>
        <v>0</v>
      </c>
      <c r="H66" s="363">
        <f t="shared" si="25"/>
        <v>0</v>
      </c>
      <c r="I66" s="52">
        <f t="shared" si="0"/>
        <v>0</v>
      </c>
      <c r="J66" s="52"/>
      <c r="K66" s="129"/>
      <c r="L66" s="54">
        <f t="shared" si="2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 ht="12.5">
      <c r="B67" s="7" t="str">
        <f t="shared" si="7"/>
        <v/>
      </c>
      <c r="C67" s="50">
        <f>IF(D11="","-",+C66+1)</f>
        <v>2068</v>
      </c>
      <c r="D67" s="55">
        <f>IF(F66+SUM(E$17:E66)=D$10,F66,D$10-SUM(E$17:E66))</f>
        <v>0</v>
      </c>
      <c r="E67" s="377">
        <f>IF(+I14&lt;F66,I14,D67)</f>
        <v>0</v>
      </c>
      <c r="F67" s="55">
        <f t="shared" si="23"/>
        <v>0</v>
      </c>
      <c r="G67" s="379">
        <f t="shared" si="24"/>
        <v>0</v>
      </c>
      <c r="H67" s="363">
        <f t="shared" si="25"/>
        <v>0</v>
      </c>
      <c r="I67" s="52">
        <f t="shared" si="0"/>
        <v>0</v>
      </c>
      <c r="J67" s="52"/>
      <c r="K67" s="129"/>
      <c r="L67" s="54">
        <f t="shared" si="2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 ht="12.5">
      <c r="B68" s="7" t="str">
        <f t="shared" si="7"/>
        <v/>
      </c>
      <c r="C68" s="50">
        <f>IF(D11="","-",+C67+1)</f>
        <v>2069</v>
      </c>
      <c r="D68" s="55">
        <f>IF(F67+SUM(E$17:E67)=D$10,F67,D$10-SUM(E$17:E67))</f>
        <v>0</v>
      </c>
      <c r="E68" s="377">
        <f>IF(+I14&lt;F67,I14,D68)</f>
        <v>0</v>
      </c>
      <c r="F68" s="55">
        <f t="shared" si="23"/>
        <v>0</v>
      </c>
      <c r="G68" s="379">
        <f t="shared" si="24"/>
        <v>0</v>
      </c>
      <c r="H68" s="363">
        <f t="shared" si="25"/>
        <v>0</v>
      </c>
      <c r="I68" s="52">
        <f t="shared" si="0"/>
        <v>0</v>
      </c>
      <c r="J68" s="52"/>
      <c r="K68" s="129"/>
      <c r="L68" s="54">
        <f t="shared" si="2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 ht="12.5">
      <c r="B69" s="7" t="str">
        <f t="shared" si="7"/>
        <v/>
      </c>
      <c r="C69" s="50">
        <f>IF(D11="","-",+C68+1)</f>
        <v>2070</v>
      </c>
      <c r="D69" s="55">
        <f>IF(F68+SUM(E$17:E68)=D$10,F68,D$10-SUM(E$17:E68))</f>
        <v>0</v>
      </c>
      <c r="E69" s="377">
        <f>IF(+I14&lt;F68,I14,D69)</f>
        <v>0</v>
      </c>
      <c r="F69" s="55">
        <f t="shared" si="23"/>
        <v>0</v>
      </c>
      <c r="G69" s="379">
        <f t="shared" si="24"/>
        <v>0</v>
      </c>
      <c r="H69" s="363">
        <f t="shared" si="25"/>
        <v>0</v>
      </c>
      <c r="I69" s="52">
        <f t="shared" si="0"/>
        <v>0</v>
      </c>
      <c r="J69" s="52"/>
      <c r="K69" s="129"/>
      <c r="L69" s="54">
        <f t="shared" si="2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 ht="12.5">
      <c r="B70" s="7" t="str">
        <f t="shared" si="7"/>
        <v/>
      </c>
      <c r="C70" s="50">
        <f>IF(D11="","-",+C69+1)</f>
        <v>2071</v>
      </c>
      <c r="D70" s="55">
        <f>IF(F69+SUM(E$17:E69)=D$10,F69,D$10-SUM(E$17:E69))</f>
        <v>0</v>
      </c>
      <c r="E70" s="377">
        <f>IF(+I14&lt;F69,I14,D70)</f>
        <v>0</v>
      </c>
      <c r="F70" s="55">
        <f t="shared" si="23"/>
        <v>0</v>
      </c>
      <c r="G70" s="379">
        <f t="shared" si="24"/>
        <v>0</v>
      </c>
      <c r="H70" s="363">
        <f t="shared" si="25"/>
        <v>0</v>
      </c>
      <c r="I70" s="52">
        <f t="shared" si="0"/>
        <v>0</v>
      </c>
      <c r="J70" s="52"/>
      <c r="K70" s="129"/>
      <c r="L70" s="54">
        <f t="shared" si="2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 ht="12.5">
      <c r="B71" s="7" t="str">
        <f t="shared" si="7"/>
        <v/>
      </c>
      <c r="C71" s="50">
        <f>IF(D11="","-",+C70+1)</f>
        <v>2072</v>
      </c>
      <c r="D71" s="55">
        <f>IF(F70+SUM(E$17:E70)=D$10,F70,D$10-SUM(E$17:E70))</f>
        <v>0</v>
      </c>
      <c r="E71" s="377">
        <f>IF(+I14&lt;F70,I14,D71)</f>
        <v>0</v>
      </c>
      <c r="F71" s="55">
        <f t="shared" si="23"/>
        <v>0</v>
      </c>
      <c r="G71" s="379">
        <f t="shared" si="24"/>
        <v>0</v>
      </c>
      <c r="H71" s="363">
        <f t="shared" si="25"/>
        <v>0</v>
      </c>
      <c r="I71" s="52">
        <f t="shared" si="0"/>
        <v>0</v>
      </c>
      <c r="J71" s="52"/>
      <c r="K71" s="129"/>
      <c r="L71" s="54">
        <f t="shared" si="2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" thickBot="1">
      <c r="B72" s="7" t="str">
        <f t="shared" si="7"/>
        <v/>
      </c>
      <c r="C72" s="59">
        <f>IF(D11="","-",+C71+1)</f>
        <v>2073</v>
      </c>
      <c r="D72" s="60">
        <f>IF(F71+SUM(E$17:E71)=D$10,F71,D$10-SUM(E$17:E71))</f>
        <v>0</v>
      </c>
      <c r="E72" s="380">
        <f>IF(+I14&lt;F71,I14,D72)</f>
        <v>0</v>
      </c>
      <c r="F72" s="60">
        <f t="shared" si="23"/>
        <v>0</v>
      </c>
      <c r="G72" s="381">
        <f t="shared" si="24"/>
        <v>0</v>
      </c>
      <c r="H72" s="361">
        <f t="shared" si="25"/>
        <v>0</v>
      </c>
      <c r="I72" s="63">
        <f t="shared" si="0"/>
        <v>0</v>
      </c>
      <c r="J72" s="52"/>
      <c r="K72" s="130"/>
      <c r="L72" s="64">
        <f t="shared" si="2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 ht="12.5">
      <c r="C73" s="12" t="s">
        <v>78</v>
      </c>
      <c r="D73" s="292"/>
      <c r="E73" s="292">
        <f>SUM(E17:E72)</f>
        <v>1742923.9700000007</v>
      </c>
      <c r="F73" s="292"/>
      <c r="G73" s="292">
        <f>SUM(G17:G72)</f>
        <v>6092488.2208282128</v>
      </c>
      <c r="H73" s="292">
        <f>SUM(H17:H72)</f>
        <v>6092488.2208282128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2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2:16" ht="13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71 of 77</v>
      </c>
    </row>
    <row r="84" spans="1:16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</row>
    <row r="86" spans="1:16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222109.18721263934</v>
      </c>
      <c r="N87" s="386">
        <f>IF(J92&lt;D11,0,VLOOKUP(J92,C17:O72,11))</f>
        <v>222109.18721263934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228576.43306423948</v>
      </c>
      <c r="N88" s="389">
        <f>IF(J92&lt;D11,0,VLOOKUP(J92,C99:P154,7))</f>
        <v>228576.43306423948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IPC 138 KV Capacitor Bank Addition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6467.2458516001352</v>
      </c>
      <c r="N89" s="391">
        <f>+N88-N87</f>
        <v>6467.2458516001352</v>
      </c>
      <c r="O89" s="392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</row>
    <row r="91" spans="1:16" ht="13.5" thickBot="1">
      <c r="C91" s="75" t="s">
        <v>85</v>
      </c>
      <c r="D91" s="91" t="str">
        <f>+D9</f>
        <v>TP2017012</v>
      </c>
      <c r="E91" s="76"/>
      <c r="F91" s="76"/>
      <c r="G91" s="76"/>
      <c r="H91" s="76"/>
      <c r="I91" s="76"/>
      <c r="J91" s="76"/>
    </row>
    <row r="92" spans="1:16" ht="13">
      <c r="C92" s="34" t="s">
        <v>51</v>
      </c>
      <c r="D92" s="393">
        <v>1742924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</row>
    <row r="93" spans="1:16" ht="12.5">
      <c r="C93" s="34" t="s">
        <v>54</v>
      </c>
      <c r="D93" s="88">
        <v>2018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3">
        <v>12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39611.909090909088</v>
      </c>
      <c r="K96" s="292"/>
      <c r="L96" s="292"/>
      <c r="M96" s="292"/>
      <c r="N96" s="292"/>
      <c r="O96" s="292"/>
      <c r="P96" s="1"/>
    </row>
    <row r="97" spans="1:16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4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</row>
    <row r="99" spans="1:16" ht="12.5">
      <c r="C99" s="50">
        <f>IF(D93= "","-",D93)</f>
        <v>2018</v>
      </c>
      <c r="D99" s="428">
        <v>0</v>
      </c>
      <c r="E99" s="429">
        <v>0</v>
      </c>
      <c r="F99" s="430">
        <v>1689645</v>
      </c>
      <c r="G99" s="430">
        <v>844822.5</v>
      </c>
      <c r="H99" s="432">
        <v>89217.130203738969</v>
      </c>
      <c r="I99" s="433">
        <v>89217.130203738969</v>
      </c>
      <c r="J99" s="54">
        <f t="shared" ref="J99:J130" si="26">+I99-H99</f>
        <v>0</v>
      </c>
      <c r="K99" s="54"/>
      <c r="L99" s="112">
        <f>+H99</f>
        <v>89217.130203738969</v>
      </c>
      <c r="M99" s="53">
        <f t="shared" ref="M99:M101" si="27">IF(L99&lt;&gt;0,+H99-L99,0)</f>
        <v>0</v>
      </c>
      <c r="N99" s="112">
        <f>+I99</f>
        <v>89217.130203738969</v>
      </c>
      <c r="O99" s="53">
        <f t="shared" ref="O99:O130" si="28">IF(N99&lt;&gt;0,+I99-N99,0)</f>
        <v>0</v>
      </c>
      <c r="P99" s="53">
        <f t="shared" ref="P99:P130" si="29">+O99-M99</f>
        <v>0</v>
      </c>
    </row>
    <row r="100" spans="1:16" ht="12.5">
      <c r="B100" s="7" t="str">
        <f>IF(D100=F99,"","IU")</f>
        <v>IU</v>
      </c>
      <c r="C100" s="50">
        <f>IF(D93="","-",+C99+1)</f>
        <v>2019</v>
      </c>
      <c r="D100" s="428">
        <v>1742924</v>
      </c>
      <c r="E100" s="429">
        <v>40533.116279069771</v>
      </c>
      <c r="F100" s="430">
        <v>1702390.8837209302</v>
      </c>
      <c r="G100" s="430">
        <v>1722657.4418604651</v>
      </c>
      <c r="H100" s="432">
        <v>224927.31036056377</v>
      </c>
      <c r="I100" s="433">
        <v>224927.31036056377</v>
      </c>
      <c r="J100" s="54">
        <f t="shared" si="26"/>
        <v>0</v>
      </c>
      <c r="K100" s="54"/>
      <c r="L100" s="449">
        <f>+H100</f>
        <v>224927.31036056377</v>
      </c>
      <c r="M100" s="54">
        <f t="shared" si="27"/>
        <v>0</v>
      </c>
      <c r="N100" s="449">
        <f>+I100</f>
        <v>224927.31036056377</v>
      </c>
      <c r="O100" s="54">
        <f t="shared" si="28"/>
        <v>0</v>
      </c>
      <c r="P100" s="54">
        <f t="shared" si="29"/>
        <v>0</v>
      </c>
    </row>
    <row r="101" spans="1:16" ht="12.5">
      <c r="B101" s="7" t="str">
        <f t="shared" ref="B101:B154" si="30">IF(D101=F100,"","IU")</f>
        <v/>
      </c>
      <c r="C101" s="50">
        <f>IF(D93="","-",+C100+1)</f>
        <v>2020</v>
      </c>
      <c r="D101" s="428">
        <v>1702390.8837209302</v>
      </c>
      <c r="E101" s="429">
        <v>41498.190476190473</v>
      </c>
      <c r="F101" s="430">
        <v>1660892.6932447397</v>
      </c>
      <c r="G101" s="430">
        <v>1681641.7884828351</v>
      </c>
      <c r="H101" s="432">
        <v>222398.8425566837</v>
      </c>
      <c r="I101" s="433">
        <v>222398.8425566837</v>
      </c>
      <c r="J101" s="54">
        <f t="shared" si="26"/>
        <v>0</v>
      </c>
      <c r="K101" s="54"/>
      <c r="L101" s="449">
        <f>+H101</f>
        <v>222398.8425566837</v>
      </c>
      <c r="M101" s="54">
        <f t="shared" si="27"/>
        <v>0</v>
      </c>
      <c r="N101" s="449">
        <f>+I101</f>
        <v>222398.8425566837</v>
      </c>
      <c r="O101" s="54">
        <f t="shared" si="28"/>
        <v>0</v>
      </c>
      <c r="P101" s="54">
        <f t="shared" si="29"/>
        <v>0</v>
      </c>
    </row>
    <row r="102" spans="1:16" ht="12.5">
      <c r="B102" s="7" t="str">
        <f t="shared" si="30"/>
        <v/>
      </c>
      <c r="C102" s="50">
        <f>IF(D93="","-",+C101+1)</f>
        <v>2021</v>
      </c>
      <c r="D102" s="428">
        <v>1660892.6932447397</v>
      </c>
      <c r="E102" s="429">
        <v>42510.341463414632</v>
      </c>
      <c r="F102" s="430">
        <v>1618382.3517813249</v>
      </c>
      <c r="G102" s="430">
        <v>1639637.5225130324</v>
      </c>
      <c r="H102" s="432">
        <v>228632.52636165477</v>
      </c>
      <c r="I102" s="433">
        <v>228632.52636165477</v>
      </c>
      <c r="J102" s="54">
        <f t="shared" si="26"/>
        <v>0</v>
      </c>
      <c r="K102" s="54"/>
      <c r="L102" s="449">
        <f>+H102</f>
        <v>228632.52636165477</v>
      </c>
      <c r="M102" s="54">
        <f t="shared" ref="M102" si="31">IF(L102&lt;&gt;0,+H102-L102,0)</f>
        <v>0</v>
      </c>
      <c r="N102" s="449">
        <f>+I102</f>
        <v>228632.52636165477</v>
      </c>
      <c r="O102" s="54">
        <f t="shared" ref="O102" si="32">IF(N102&lt;&gt;0,+I102-N102,0)</f>
        <v>0</v>
      </c>
      <c r="P102" s="54">
        <f t="shared" ref="P102" si="33">+O102-M102</f>
        <v>0</v>
      </c>
    </row>
    <row r="103" spans="1:16" ht="13">
      <c r="B103" s="7" t="str">
        <f t="shared" si="30"/>
        <v/>
      </c>
      <c r="C103" s="459">
        <f>IF(D93="","-",+C102+1)</f>
        <v>2022</v>
      </c>
      <c r="D103" s="12">
        <v>1618382.3517813249</v>
      </c>
      <c r="E103" s="377">
        <v>41498.190476190473</v>
      </c>
      <c r="F103" s="55">
        <v>1576884.1613051344</v>
      </c>
      <c r="G103" s="55">
        <v>1597633.2565432298</v>
      </c>
      <c r="H103" s="379">
        <v>229152.7467625812</v>
      </c>
      <c r="I103" s="398">
        <v>229152.7467625812</v>
      </c>
      <c r="J103" s="54">
        <f t="shared" si="26"/>
        <v>0</v>
      </c>
      <c r="K103" s="54"/>
      <c r="L103" s="129"/>
      <c r="M103" s="54">
        <f t="shared" ref="M103:M130" si="34">IF(L103&lt;&gt;0,+H103-L103,0)</f>
        <v>0</v>
      </c>
      <c r="N103" s="129"/>
      <c r="O103" s="54">
        <f t="shared" si="28"/>
        <v>0</v>
      </c>
      <c r="P103" s="54">
        <f t="shared" si="29"/>
        <v>0</v>
      </c>
    </row>
    <row r="104" spans="1:16" ht="12.5">
      <c r="B104" s="7" t="str">
        <f t="shared" si="30"/>
        <v/>
      </c>
      <c r="C104" s="50">
        <f>IF(D93="","-",+C103+1)</f>
        <v>2023</v>
      </c>
      <c r="D104" s="12">
        <f>IF(F103+SUM(E$99:E103)=D$92,F103,D$92-SUM(E$99:E103))</f>
        <v>1576884.1613051344</v>
      </c>
      <c r="E104" s="377">
        <f>IF(+J96&lt;F103,J96,D104)</f>
        <v>39611.909090909088</v>
      </c>
      <c r="F104" s="55">
        <f t="shared" ref="F104:F154" si="35">+D104-E104</f>
        <v>1537272.2522142252</v>
      </c>
      <c r="G104" s="55">
        <f t="shared" ref="G104:G154" si="36">+(F104+D104)/2</f>
        <v>1557078.2067596798</v>
      </c>
      <c r="H104" s="379">
        <f t="shared" ref="H104:H154" si="37">+J$94*G104+E104</f>
        <v>233509.15911986114</v>
      </c>
      <c r="I104" s="398">
        <f t="shared" ref="I104:I154" si="38">+J$95*G104+E104</f>
        <v>233509.15911986114</v>
      </c>
      <c r="J104" s="54">
        <f t="shared" si="26"/>
        <v>0</v>
      </c>
      <c r="K104" s="54"/>
      <c r="L104" s="129"/>
      <c r="M104" s="54">
        <f t="shared" si="34"/>
        <v>0</v>
      </c>
      <c r="N104" s="129"/>
      <c r="O104" s="54">
        <f t="shared" si="28"/>
        <v>0</v>
      </c>
      <c r="P104" s="54">
        <f t="shared" si="29"/>
        <v>0</v>
      </c>
    </row>
    <row r="105" spans="1:16" ht="12.5">
      <c r="B105" s="7" t="str">
        <f t="shared" si="30"/>
        <v/>
      </c>
      <c r="C105" s="50">
        <f>IF(D93="","-",+C104+1)</f>
        <v>2024</v>
      </c>
      <c r="D105" s="12">
        <f>IF(F104+SUM(E$99:E104)=D$92,F104,D$92-SUM(E$99:E104))</f>
        <v>1537272.2522142252</v>
      </c>
      <c r="E105" s="377">
        <f>IF(+J96&lt;F104,J96,D105)</f>
        <v>39611.909090909088</v>
      </c>
      <c r="F105" s="55">
        <f t="shared" si="35"/>
        <v>1497660.3431233161</v>
      </c>
      <c r="G105" s="55">
        <f t="shared" si="36"/>
        <v>1517466.2976687707</v>
      </c>
      <c r="H105" s="379">
        <f t="shared" si="37"/>
        <v>228576.43306423948</v>
      </c>
      <c r="I105" s="398">
        <f t="shared" si="38"/>
        <v>228576.43306423948</v>
      </c>
      <c r="J105" s="54">
        <f t="shared" si="26"/>
        <v>0</v>
      </c>
      <c r="K105" s="54"/>
      <c r="L105" s="129"/>
      <c r="M105" s="54">
        <f t="shared" si="34"/>
        <v>0</v>
      </c>
      <c r="N105" s="129"/>
      <c r="O105" s="54">
        <f t="shared" si="28"/>
        <v>0</v>
      </c>
      <c r="P105" s="54">
        <f t="shared" si="29"/>
        <v>0</v>
      </c>
    </row>
    <row r="106" spans="1:16" ht="12.5">
      <c r="B106" s="7" t="str">
        <f t="shared" si="30"/>
        <v/>
      </c>
      <c r="C106" s="50">
        <f>IF(D93="","-",+C105+1)</f>
        <v>2025</v>
      </c>
      <c r="D106" s="12">
        <f>IF(F105+SUM(E$99:E105)=D$92,F105,D$92-SUM(E$99:E105))</f>
        <v>1497660.3431233161</v>
      </c>
      <c r="E106" s="377">
        <f>IF(+J96&lt;F105,J96,D106)</f>
        <v>39611.909090909088</v>
      </c>
      <c r="F106" s="55">
        <f t="shared" si="35"/>
        <v>1458048.4340324069</v>
      </c>
      <c r="G106" s="55">
        <f t="shared" si="36"/>
        <v>1477854.3885778615</v>
      </c>
      <c r="H106" s="379">
        <f t="shared" si="37"/>
        <v>223643.70700861781</v>
      </c>
      <c r="I106" s="398">
        <f t="shared" si="38"/>
        <v>223643.70700861781</v>
      </c>
      <c r="J106" s="54">
        <f t="shared" si="26"/>
        <v>0</v>
      </c>
      <c r="K106" s="54"/>
      <c r="L106" s="129"/>
      <c r="M106" s="54">
        <f t="shared" si="34"/>
        <v>0</v>
      </c>
      <c r="N106" s="129"/>
      <c r="O106" s="54">
        <f t="shared" si="28"/>
        <v>0</v>
      </c>
      <c r="P106" s="54">
        <f t="shared" si="29"/>
        <v>0</v>
      </c>
    </row>
    <row r="107" spans="1:16" ht="12.5">
      <c r="B107" s="7" t="str">
        <f t="shared" si="30"/>
        <v/>
      </c>
      <c r="C107" s="50">
        <f>IF(D93="","-",+C106+1)</f>
        <v>2026</v>
      </c>
      <c r="D107" s="12">
        <f>IF(F106+SUM(E$99:E106)=D$92,F106,D$92-SUM(E$99:E106))</f>
        <v>1458048.4340324069</v>
      </c>
      <c r="E107" s="377">
        <f>IF(+J96&lt;F106,J96,D107)</f>
        <v>39611.909090909088</v>
      </c>
      <c r="F107" s="55">
        <f t="shared" si="35"/>
        <v>1418436.5249414977</v>
      </c>
      <c r="G107" s="55">
        <f t="shared" si="36"/>
        <v>1438242.4794869523</v>
      </c>
      <c r="H107" s="379">
        <f t="shared" si="37"/>
        <v>218710.98095299615</v>
      </c>
      <c r="I107" s="398">
        <f t="shared" si="38"/>
        <v>218710.98095299615</v>
      </c>
      <c r="J107" s="54">
        <f t="shared" si="26"/>
        <v>0</v>
      </c>
      <c r="K107" s="54"/>
      <c r="L107" s="129"/>
      <c r="M107" s="54">
        <f t="shared" si="34"/>
        <v>0</v>
      </c>
      <c r="N107" s="129"/>
      <c r="O107" s="54">
        <f t="shared" si="28"/>
        <v>0</v>
      </c>
      <c r="P107" s="54">
        <f t="shared" si="29"/>
        <v>0</v>
      </c>
    </row>
    <row r="108" spans="1:16" ht="12.5">
      <c r="B108" s="7" t="str">
        <f t="shared" si="30"/>
        <v/>
      </c>
      <c r="C108" s="50">
        <f>IF(D93="","-",+C107+1)</f>
        <v>2027</v>
      </c>
      <c r="D108" s="12">
        <f>IF(F107+SUM(E$99:E107)=D$92,F107,D$92-SUM(E$99:E107))</f>
        <v>1418436.5249414977</v>
      </c>
      <c r="E108" s="377">
        <f>IF(+J96&lt;F107,J96,D108)</f>
        <v>39611.909090909088</v>
      </c>
      <c r="F108" s="55">
        <f t="shared" si="35"/>
        <v>1378824.6158505885</v>
      </c>
      <c r="G108" s="55">
        <f t="shared" si="36"/>
        <v>1398630.5703960431</v>
      </c>
      <c r="H108" s="379">
        <f t="shared" si="37"/>
        <v>213778.25489737446</v>
      </c>
      <c r="I108" s="398">
        <f t="shared" si="38"/>
        <v>213778.25489737446</v>
      </c>
      <c r="J108" s="54">
        <f t="shared" si="26"/>
        <v>0</v>
      </c>
      <c r="K108" s="54"/>
      <c r="L108" s="129"/>
      <c r="M108" s="54">
        <f t="shared" si="34"/>
        <v>0</v>
      </c>
      <c r="N108" s="129"/>
      <c r="O108" s="54">
        <f t="shared" si="28"/>
        <v>0</v>
      </c>
      <c r="P108" s="54">
        <f t="shared" si="29"/>
        <v>0</v>
      </c>
    </row>
    <row r="109" spans="1:16" ht="12.5">
      <c r="B109" s="7" t="str">
        <f t="shared" si="30"/>
        <v/>
      </c>
      <c r="C109" s="50">
        <f>IF(D93="","-",+C108+1)</f>
        <v>2028</v>
      </c>
      <c r="D109" s="12">
        <f>IF(F108+SUM(E$99:E108)=D$92,F108,D$92-SUM(E$99:E108))</f>
        <v>1378824.6158505885</v>
      </c>
      <c r="E109" s="377">
        <f>IF(+J96&lt;F108,J96,D109)</f>
        <v>39611.909090909088</v>
      </c>
      <c r="F109" s="55">
        <f t="shared" si="35"/>
        <v>1339212.7067596794</v>
      </c>
      <c r="G109" s="55">
        <f t="shared" si="36"/>
        <v>1359018.661305134</v>
      </c>
      <c r="H109" s="379">
        <f t="shared" si="37"/>
        <v>208845.52884175279</v>
      </c>
      <c r="I109" s="398">
        <f t="shared" si="38"/>
        <v>208845.52884175279</v>
      </c>
      <c r="J109" s="54">
        <f t="shared" si="26"/>
        <v>0</v>
      </c>
      <c r="K109" s="54"/>
      <c r="L109" s="129"/>
      <c r="M109" s="54">
        <f t="shared" si="34"/>
        <v>0</v>
      </c>
      <c r="N109" s="129"/>
      <c r="O109" s="54">
        <f t="shared" si="28"/>
        <v>0</v>
      </c>
      <c r="P109" s="54">
        <f t="shared" si="29"/>
        <v>0</v>
      </c>
    </row>
    <row r="110" spans="1:16" ht="12.5">
      <c r="B110" s="7" t="str">
        <f t="shared" si="30"/>
        <v/>
      </c>
      <c r="C110" s="50">
        <f>IF(D93="","-",+C109+1)</f>
        <v>2029</v>
      </c>
      <c r="D110" s="12">
        <f>IF(F109+SUM(E$99:E109)=D$92,F109,D$92-SUM(E$99:E109))</f>
        <v>1339212.7067596794</v>
      </c>
      <c r="E110" s="377">
        <f>IF(+J96&lt;F109,J96,D110)</f>
        <v>39611.909090909088</v>
      </c>
      <c r="F110" s="55">
        <f t="shared" si="35"/>
        <v>1299600.7976687702</v>
      </c>
      <c r="G110" s="55">
        <f t="shared" si="36"/>
        <v>1319406.7522142248</v>
      </c>
      <c r="H110" s="379">
        <f t="shared" si="37"/>
        <v>203912.80278613113</v>
      </c>
      <c r="I110" s="398">
        <f t="shared" si="38"/>
        <v>203912.80278613113</v>
      </c>
      <c r="J110" s="54">
        <f t="shared" si="26"/>
        <v>0</v>
      </c>
      <c r="K110" s="54"/>
      <c r="L110" s="129"/>
      <c r="M110" s="54">
        <f t="shared" si="34"/>
        <v>0</v>
      </c>
      <c r="N110" s="129"/>
      <c r="O110" s="54">
        <f t="shared" si="28"/>
        <v>0</v>
      </c>
      <c r="P110" s="54">
        <f t="shared" si="29"/>
        <v>0</v>
      </c>
    </row>
    <row r="111" spans="1:16" ht="12.5">
      <c r="B111" s="7" t="str">
        <f t="shared" si="30"/>
        <v/>
      </c>
      <c r="C111" s="50">
        <f>IF(D93="","-",+C110+1)</f>
        <v>2030</v>
      </c>
      <c r="D111" s="12">
        <f>IF(F110+SUM(E$99:E110)=D$92,F110,D$92-SUM(E$99:E110))</f>
        <v>1299600.7976687702</v>
      </c>
      <c r="E111" s="377">
        <f>IF(+J96&lt;F110,J96,D111)</f>
        <v>39611.909090909088</v>
      </c>
      <c r="F111" s="55">
        <f t="shared" si="35"/>
        <v>1259988.888577861</v>
      </c>
      <c r="G111" s="55">
        <f t="shared" si="36"/>
        <v>1279794.8431233156</v>
      </c>
      <c r="H111" s="379">
        <f t="shared" si="37"/>
        <v>198980.07673050946</v>
      </c>
      <c r="I111" s="398">
        <f t="shared" si="38"/>
        <v>198980.07673050946</v>
      </c>
      <c r="J111" s="54">
        <f t="shared" si="26"/>
        <v>0</v>
      </c>
      <c r="K111" s="54"/>
      <c r="L111" s="129"/>
      <c r="M111" s="54">
        <f t="shared" si="34"/>
        <v>0</v>
      </c>
      <c r="N111" s="129"/>
      <c r="O111" s="54">
        <f t="shared" si="28"/>
        <v>0</v>
      </c>
      <c r="P111" s="54">
        <f t="shared" si="29"/>
        <v>0</v>
      </c>
    </row>
    <row r="112" spans="1:16" ht="12.5">
      <c r="B112" s="7" t="str">
        <f t="shared" si="30"/>
        <v/>
      </c>
      <c r="C112" s="50">
        <f>IF(D93="","-",+C111+1)</f>
        <v>2031</v>
      </c>
      <c r="D112" s="12">
        <f>IF(F111+SUM(E$99:E111)=D$92,F111,D$92-SUM(E$99:E111))</f>
        <v>1259988.888577861</v>
      </c>
      <c r="E112" s="377">
        <f>IF(+J96&lt;F111,J96,D112)</f>
        <v>39611.909090909088</v>
      </c>
      <c r="F112" s="55">
        <f t="shared" si="35"/>
        <v>1220376.9794869518</v>
      </c>
      <c r="G112" s="55">
        <f t="shared" si="36"/>
        <v>1240182.9340324064</v>
      </c>
      <c r="H112" s="379">
        <f t="shared" si="37"/>
        <v>194047.3506748878</v>
      </c>
      <c r="I112" s="398">
        <f t="shared" si="38"/>
        <v>194047.3506748878</v>
      </c>
      <c r="J112" s="54">
        <f t="shared" si="26"/>
        <v>0</v>
      </c>
      <c r="K112" s="54"/>
      <c r="L112" s="129"/>
      <c r="M112" s="54">
        <f t="shared" si="34"/>
        <v>0</v>
      </c>
      <c r="N112" s="129"/>
      <c r="O112" s="54">
        <f t="shared" si="28"/>
        <v>0</v>
      </c>
      <c r="P112" s="54">
        <f t="shared" si="29"/>
        <v>0</v>
      </c>
    </row>
    <row r="113" spans="2:16" ht="12.5">
      <c r="B113" s="7" t="str">
        <f t="shared" si="30"/>
        <v/>
      </c>
      <c r="C113" s="50">
        <f>IF(D93="","-",+C112+1)</f>
        <v>2032</v>
      </c>
      <c r="D113" s="12">
        <f>IF(F112+SUM(E$99:E112)=D$92,F112,D$92-SUM(E$99:E112))</f>
        <v>1220376.9794869518</v>
      </c>
      <c r="E113" s="377">
        <f>IF(+J96&lt;F112,J96,D113)</f>
        <v>39611.909090909088</v>
      </c>
      <c r="F113" s="55">
        <f t="shared" si="35"/>
        <v>1180765.0703960427</v>
      </c>
      <c r="G113" s="55">
        <f t="shared" si="36"/>
        <v>1200571.0249414972</v>
      </c>
      <c r="H113" s="379">
        <f t="shared" si="37"/>
        <v>189114.62461926613</v>
      </c>
      <c r="I113" s="398">
        <f t="shared" si="38"/>
        <v>189114.62461926613</v>
      </c>
      <c r="J113" s="54">
        <f t="shared" si="26"/>
        <v>0</v>
      </c>
      <c r="K113" s="54"/>
      <c r="L113" s="129"/>
      <c r="M113" s="54">
        <f t="shared" si="34"/>
        <v>0</v>
      </c>
      <c r="N113" s="129"/>
      <c r="O113" s="54">
        <f t="shared" si="28"/>
        <v>0</v>
      </c>
      <c r="P113" s="54">
        <f t="shared" si="29"/>
        <v>0</v>
      </c>
    </row>
    <row r="114" spans="2:16" ht="12.5">
      <c r="B114" s="7" t="str">
        <f t="shared" si="30"/>
        <v/>
      </c>
      <c r="C114" s="50">
        <f>IF(D93="","-",+C113+1)</f>
        <v>2033</v>
      </c>
      <c r="D114" s="12">
        <f>IF(F113+SUM(E$99:E113)=D$92,F113,D$92-SUM(E$99:E113))</f>
        <v>1180765.0703960427</v>
      </c>
      <c r="E114" s="377">
        <f>IF(+J96&lt;F113,J96,D114)</f>
        <v>39611.909090909088</v>
      </c>
      <c r="F114" s="55">
        <f t="shared" si="35"/>
        <v>1141153.1613051335</v>
      </c>
      <c r="G114" s="55">
        <f t="shared" si="36"/>
        <v>1160959.1158505881</v>
      </c>
      <c r="H114" s="379">
        <f t="shared" si="37"/>
        <v>184181.89856364447</v>
      </c>
      <c r="I114" s="398">
        <f t="shared" si="38"/>
        <v>184181.89856364447</v>
      </c>
      <c r="J114" s="54">
        <f t="shared" si="26"/>
        <v>0</v>
      </c>
      <c r="K114" s="54"/>
      <c r="L114" s="129"/>
      <c r="M114" s="54">
        <f t="shared" si="34"/>
        <v>0</v>
      </c>
      <c r="N114" s="129"/>
      <c r="O114" s="54">
        <f t="shared" si="28"/>
        <v>0</v>
      </c>
      <c r="P114" s="54">
        <f t="shared" si="29"/>
        <v>0</v>
      </c>
    </row>
    <row r="115" spans="2:16" ht="12.5">
      <c r="B115" s="7" t="str">
        <f t="shared" si="30"/>
        <v/>
      </c>
      <c r="C115" s="50">
        <f>IF(D93="","-",+C114+1)</f>
        <v>2034</v>
      </c>
      <c r="D115" s="12">
        <f>IF(F114+SUM(E$99:E114)=D$92,F114,D$92-SUM(E$99:E114))</f>
        <v>1141153.1613051335</v>
      </c>
      <c r="E115" s="377">
        <f>IF(+J96&lt;F114,J96,D115)</f>
        <v>39611.909090909088</v>
      </c>
      <c r="F115" s="55">
        <f t="shared" si="35"/>
        <v>1101541.2522142243</v>
      </c>
      <c r="G115" s="55">
        <f t="shared" si="36"/>
        <v>1121347.2067596789</v>
      </c>
      <c r="H115" s="379">
        <f t="shared" si="37"/>
        <v>179249.17250802281</v>
      </c>
      <c r="I115" s="398">
        <f t="shared" si="38"/>
        <v>179249.17250802281</v>
      </c>
      <c r="J115" s="54">
        <f t="shared" si="26"/>
        <v>0</v>
      </c>
      <c r="K115" s="54"/>
      <c r="L115" s="129"/>
      <c r="M115" s="54">
        <f t="shared" si="34"/>
        <v>0</v>
      </c>
      <c r="N115" s="129"/>
      <c r="O115" s="54">
        <f t="shared" si="28"/>
        <v>0</v>
      </c>
      <c r="P115" s="54">
        <f t="shared" si="29"/>
        <v>0</v>
      </c>
    </row>
    <row r="116" spans="2:16" ht="12.5">
      <c r="B116" s="7" t="str">
        <f t="shared" si="30"/>
        <v/>
      </c>
      <c r="C116" s="50">
        <f>IF(D93="","-",+C115+1)</f>
        <v>2035</v>
      </c>
      <c r="D116" s="12">
        <f>IF(F115+SUM(E$99:E115)=D$92,F115,D$92-SUM(E$99:E115))</f>
        <v>1101541.2522142243</v>
      </c>
      <c r="E116" s="377">
        <f>IF(+J96&lt;F115,J96,D116)</f>
        <v>39611.909090909088</v>
      </c>
      <c r="F116" s="55">
        <f t="shared" si="35"/>
        <v>1061929.3431233151</v>
      </c>
      <c r="G116" s="55">
        <f t="shared" si="36"/>
        <v>1081735.2976687697</v>
      </c>
      <c r="H116" s="379">
        <f t="shared" si="37"/>
        <v>174316.44645240111</v>
      </c>
      <c r="I116" s="398">
        <f t="shared" si="38"/>
        <v>174316.44645240111</v>
      </c>
      <c r="J116" s="54">
        <f t="shared" si="26"/>
        <v>0</v>
      </c>
      <c r="K116" s="54"/>
      <c r="L116" s="129"/>
      <c r="M116" s="54">
        <f t="shared" si="34"/>
        <v>0</v>
      </c>
      <c r="N116" s="129"/>
      <c r="O116" s="54">
        <f t="shared" si="28"/>
        <v>0</v>
      </c>
      <c r="P116" s="54">
        <f t="shared" si="29"/>
        <v>0</v>
      </c>
    </row>
    <row r="117" spans="2:16" ht="12.5">
      <c r="B117" s="7" t="str">
        <f t="shared" si="30"/>
        <v/>
      </c>
      <c r="C117" s="50">
        <f>IF(D93="","-",+C116+1)</f>
        <v>2036</v>
      </c>
      <c r="D117" s="12">
        <f>IF(F116+SUM(E$99:E116)=D$92,F116,D$92-SUM(E$99:E116))</f>
        <v>1061929.3431233151</v>
      </c>
      <c r="E117" s="377">
        <f>IF(+J96&lt;F116,J96,D117)</f>
        <v>39611.909090909088</v>
      </c>
      <c r="F117" s="55">
        <f t="shared" si="35"/>
        <v>1022317.4340324061</v>
      </c>
      <c r="G117" s="55">
        <f t="shared" si="36"/>
        <v>1042123.3885778605</v>
      </c>
      <c r="H117" s="379">
        <f t="shared" si="37"/>
        <v>169383.72039677948</v>
      </c>
      <c r="I117" s="398">
        <f t="shared" si="38"/>
        <v>169383.72039677948</v>
      </c>
      <c r="J117" s="54">
        <f t="shared" si="26"/>
        <v>0</v>
      </c>
      <c r="K117" s="54"/>
      <c r="L117" s="129"/>
      <c r="M117" s="54">
        <f t="shared" si="34"/>
        <v>0</v>
      </c>
      <c r="N117" s="129"/>
      <c r="O117" s="54">
        <f t="shared" si="28"/>
        <v>0</v>
      </c>
      <c r="P117" s="54">
        <f t="shared" si="29"/>
        <v>0</v>
      </c>
    </row>
    <row r="118" spans="2:16" ht="12.5">
      <c r="B118" s="7" t="str">
        <f t="shared" si="30"/>
        <v/>
      </c>
      <c r="C118" s="50">
        <f>IF(D93="","-",+C117+1)</f>
        <v>2037</v>
      </c>
      <c r="D118" s="12">
        <f>IF(F117+SUM(E$99:E117)=D$92,F117,D$92-SUM(E$99:E117))</f>
        <v>1022317.4340324061</v>
      </c>
      <c r="E118" s="377">
        <f>IF(+J96&lt;F117,J96,D118)</f>
        <v>39611.909090909088</v>
      </c>
      <c r="F118" s="55">
        <f t="shared" si="35"/>
        <v>982705.52494149702</v>
      </c>
      <c r="G118" s="55">
        <f t="shared" si="36"/>
        <v>1002511.4794869516</v>
      </c>
      <c r="H118" s="379">
        <f t="shared" si="37"/>
        <v>164450.99434115781</v>
      </c>
      <c r="I118" s="398">
        <f t="shared" si="38"/>
        <v>164450.99434115781</v>
      </c>
      <c r="J118" s="54">
        <f t="shared" si="26"/>
        <v>0</v>
      </c>
      <c r="K118" s="54"/>
      <c r="L118" s="129"/>
      <c r="M118" s="54">
        <f t="shared" si="34"/>
        <v>0</v>
      </c>
      <c r="N118" s="129"/>
      <c r="O118" s="54">
        <f t="shared" si="28"/>
        <v>0</v>
      </c>
      <c r="P118" s="54">
        <f t="shared" si="29"/>
        <v>0</v>
      </c>
    </row>
    <row r="119" spans="2:16" ht="12.5">
      <c r="B119" s="7" t="str">
        <f t="shared" si="30"/>
        <v/>
      </c>
      <c r="C119" s="50">
        <f>IF(D93="","-",+C118+1)</f>
        <v>2038</v>
      </c>
      <c r="D119" s="12">
        <f>IF(F118+SUM(E$99:E118)=D$92,F118,D$92-SUM(E$99:E118))</f>
        <v>982705.52494149702</v>
      </c>
      <c r="E119" s="377">
        <f>IF(+J96&lt;F118,J96,D119)</f>
        <v>39611.909090909088</v>
      </c>
      <c r="F119" s="55">
        <f t="shared" si="35"/>
        <v>943093.61585058796</v>
      </c>
      <c r="G119" s="55">
        <f t="shared" si="36"/>
        <v>962899.57039604243</v>
      </c>
      <c r="H119" s="379">
        <f t="shared" si="37"/>
        <v>159518.26828553615</v>
      </c>
      <c r="I119" s="398">
        <f t="shared" si="38"/>
        <v>159518.26828553615</v>
      </c>
      <c r="J119" s="54">
        <f t="shared" si="26"/>
        <v>0</v>
      </c>
      <c r="K119" s="54"/>
      <c r="L119" s="129"/>
      <c r="M119" s="54">
        <f t="shared" si="34"/>
        <v>0</v>
      </c>
      <c r="N119" s="129"/>
      <c r="O119" s="54">
        <f t="shared" si="28"/>
        <v>0</v>
      </c>
      <c r="P119" s="54">
        <f t="shared" si="29"/>
        <v>0</v>
      </c>
    </row>
    <row r="120" spans="2:16" ht="12.5">
      <c r="B120" s="7" t="str">
        <f t="shared" si="30"/>
        <v/>
      </c>
      <c r="C120" s="50">
        <f>IF(D93="","-",+C119+1)</f>
        <v>2039</v>
      </c>
      <c r="D120" s="12">
        <f>IF(F119+SUM(E$99:E119)=D$92,F119,D$92-SUM(E$99:E119))</f>
        <v>943093.61585058796</v>
      </c>
      <c r="E120" s="377">
        <f>IF(+J96&lt;F119,J96,D120)</f>
        <v>39611.909090909088</v>
      </c>
      <c r="F120" s="55">
        <f t="shared" si="35"/>
        <v>903481.7067596789</v>
      </c>
      <c r="G120" s="55">
        <f t="shared" si="36"/>
        <v>923287.66130513349</v>
      </c>
      <c r="H120" s="379">
        <f t="shared" si="37"/>
        <v>154585.54222991451</v>
      </c>
      <c r="I120" s="398">
        <f t="shared" si="38"/>
        <v>154585.54222991451</v>
      </c>
      <c r="J120" s="54">
        <f t="shared" si="26"/>
        <v>0</v>
      </c>
      <c r="K120" s="54"/>
      <c r="L120" s="129"/>
      <c r="M120" s="54">
        <f t="shared" si="34"/>
        <v>0</v>
      </c>
      <c r="N120" s="129"/>
      <c r="O120" s="54">
        <f t="shared" si="28"/>
        <v>0</v>
      </c>
      <c r="P120" s="54">
        <f t="shared" si="29"/>
        <v>0</v>
      </c>
    </row>
    <row r="121" spans="2:16" ht="12.5">
      <c r="B121" s="7" t="str">
        <f t="shared" si="30"/>
        <v/>
      </c>
      <c r="C121" s="50">
        <f>IF(D93="","-",+C120+1)</f>
        <v>2040</v>
      </c>
      <c r="D121" s="12">
        <f>IF(F120+SUM(E$99:E120)=D$92,F120,D$92-SUM(E$99:E120))</f>
        <v>903481.7067596789</v>
      </c>
      <c r="E121" s="377">
        <f>IF(+J96&lt;F120,J96,D121)</f>
        <v>39611.909090909088</v>
      </c>
      <c r="F121" s="55">
        <f t="shared" si="35"/>
        <v>863869.79766876984</v>
      </c>
      <c r="G121" s="55">
        <f t="shared" si="36"/>
        <v>883675.75221422431</v>
      </c>
      <c r="H121" s="379">
        <f t="shared" si="37"/>
        <v>149652.81617429285</v>
      </c>
      <c r="I121" s="398">
        <f t="shared" si="38"/>
        <v>149652.81617429285</v>
      </c>
      <c r="J121" s="54">
        <f t="shared" si="26"/>
        <v>0</v>
      </c>
      <c r="K121" s="54"/>
      <c r="L121" s="129"/>
      <c r="M121" s="54">
        <f t="shared" si="34"/>
        <v>0</v>
      </c>
      <c r="N121" s="129"/>
      <c r="O121" s="54">
        <f t="shared" si="28"/>
        <v>0</v>
      </c>
      <c r="P121" s="54">
        <f t="shared" si="29"/>
        <v>0</v>
      </c>
    </row>
    <row r="122" spans="2:16" ht="12.5">
      <c r="B122" s="7" t="str">
        <f t="shared" si="30"/>
        <v/>
      </c>
      <c r="C122" s="50">
        <f>IF(D93="","-",+C121+1)</f>
        <v>2041</v>
      </c>
      <c r="D122" s="12">
        <f>IF(F121+SUM(E$99:E121)=D$92,F121,D$92-SUM(E$99:E121))</f>
        <v>863869.79766876984</v>
      </c>
      <c r="E122" s="377">
        <f>IF(+J96&lt;F121,J96,D122)</f>
        <v>39611.909090909088</v>
      </c>
      <c r="F122" s="55">
        <f t="shared" si="35"/>
        <v>824257.88857786078</v>
      </c>
      <c r="G122" s="55">
        <f t="shared" si="36"/>
        <v>844063.84312331537</v>
      </c>
      <c r="H122" s="379">
        <f t="shared" si="37"/>
        <v>144720.09011867121</v>
      </c>
      <c r="I122" s="398">
        <f t="shared" si="38"/>
        <v>144720.09011867121</v>
      </c>
      <c r="J122" s="54">
        <f t="shared" si="26"/>
        <v>0</v>
      </c>
      <c r="K122" s="54"/>
      <c r="L122" s="129"/>
      <c r="M122" s="54">
        <f t="shared" si="34"/>
        <v>0</v>
      </c>
      <c r="N122" s="129"/>
      <c r="O122" s="54">
        <f t="shared" si="28"/>
        <v>0</v>
      </c>
      <c r="P122" s="54">
        <f t="shared" si="29"/>
        <v>0</v>
      </c>
    </row>
    <row r="123" spans="2:16" ht="12.5">
      <c r="B123" s="7" t="str">
        <f t="shared" si="30"/>
        <v/>
      </c>
      <c r="C123" s="50">
        <f>IF(D93="","-",+C122+1)</f>
        <v>2042</v>
      </c>
      <c r="D123" s="12">
        <f>IF(F122+SUM(E$99:E122)=D$92,F122,D$92-SUM(E$99:E122))</f>
        <v>824257.88857786078</v>
      </c>
      <c r="E123" s="377">
        <f>IF(+J96&lt;F122,J96,D123)</f>
        <v>39611.909090909088</v>
      </c>
      <c r="F123" s="55">
        <f t="shared" si="35"/>
        <v>784645.97948695172</v>
      </c>
      <c r="G123" s="55">
        <f t="shared" si="36"/>
        <v>804451.93403240619</v>
      </c>
      <c r="H123" s="379">
        <f t="shared" si="37"/>
        <v>139787.36406304955</v>
      </c>
      <c r="I123" s="398">
        <f t="shared" si="38"/>
        <v>139787.36406304955</v>
      </c>
      <c r="J123" s="54">
        <f t="shared" si="26"/>
        <v>0</v>
      </c>
      <c r="K123" s="54"/>
      <c r="L123" s="129"/>
      <c r="M123" s="54">
        <f t="shared" si="34"/>
        <v>0</v>
      </c>
      <c r="N123" s="129"/>
      <c r="O123" s="54">
        <f t="shared" si="28"/>
        <v>0</v>
      </c>
      <c r="P123" s="54">
        <f t="shared" si="29"/>
        <v>0</v>
      </c>
    </row>
    <row r="124" spans="2:16" ht="12.5">
      <c r="B124" s="7" t="str">
        <f t="shared" si="30"/>
        <v/>
      </c>
      <c r="C124" s="50">
        <f>IF(D93="","-",+C123+1)</f>
        <v>2043</v>
      </c>
      <c r="D124" s="12">
        <f>IF(F123+SUM(E$99:E123)=D$92,F123,D$92-SUM(E$99:E123))</f>
        <v>784645.97948695172</v>
      </c>
      <c r="E124" s="377">
        <f>IF(+J96&lt;F123,J96,D124)</f>
        <v>39611.909090909088</v>
      </c>
      <c r="F124" s="55">
        <f t="shared" si="35"/>
        <v>745034.07039604266</v>
      </c>
      <c r="G124" s="55">
        <f t="shared" si="36"/>
        <v>764840.02494149725</v>
      </c>
      <c r="H124" s="379">
        <f t="shared" si="37"/>
        <v>134854.63800742791</v>
      </c>
      <c r="I124" s="398">
        <f t="shared" si="38"/>
        <v>134854.63800742791</v>
      </c>
      <c r="J124" s="54">
        <f t="shared" si="26"/>
        <v>0</v>
      </c>
      <c r="K124" s="54"/>
      <c r="L124" s="129"/>
      <c r="M124" s="54">
        <f t="shared" si="34"/>
        <v>0</v>
      </c>
      <c r="N124" s="129"/>
      <c r="O124" s="54">
        <f t="shared" si="28"/>
        <v>0</v>
      </c>
      <c r="P124" s="54">
        <f t="shared" si="29"/>
        <v>0</v>
      </c>
    </row>
    <row r="125" spans="2:16" ht="12.5">
      <c r="B125" s="7" t="str">
        <f t="shared" si="30"/>
        <v/>
      </c>
      <c r="C125" s="50">
        <f>IF(D93="","-",+C124+1)</f>
        <v>2044</v>
      </c>
      <c r="D125" s="12">
        <f>IF(F124+SUM(E$99:E124)=D$92,F124,D$92-SUM(E$99:E124))</f>
        <v>745034.07039604266</v>
      </c>
      <c r="E125" s="377">
        <f>IF(+J96&lt;F124,J96,D125)</f>
        <v>39611.909090909088</v>
      </c>
      <c r="F125" s="55">
        <f t="shared" si="35"/>
        <v>705422.1613051336</v>
      </c>
      <c r="G125" s="55">
        <f t="shared" si="36"/>
        <v>725228.11585058807</v>
      </c>
      <c r="H125" s="379">
        <f t="shared" si="37"/>
        <v>129921.91195180624</v>
      </c>
      <c r="I125" s="398">
        <f t="shared" si="38"/>
        <v>129921.91195180624</v>
      </c>
      <c r="J125" s="54">
        <f t="shared" si="26"/>
        <v>0</v>
      </c>
      <c r="K125" s="54"/>
      <c r="L125" s="129"/>
      <c r="M125" s="54">
        <f t="shared" si="34"/>
        <v>0</v>
      </c>
      <c r="N125" s="129"/>
      <c r="O125" s="54">
        <f t="shared" si="28"/>
        <v>0</v>
      </c>
      <c r="P125" s="54">
        <f t="shared" si="29"/>
        <v>0</v>
      </c>
    </row>
    <row r="126" spans="2:16" ht="12.5">
      <c r="B126" s="7" t="str">
        <f t="shared" si="30"/>
        <v/>
      </c>
      <c r="C126" s="50">
        <f>IF(D93="","-",+C125+1)</f>
        <v>2045</v>
      </c>
      <c r="D126" s="12">
        <f>IF(F125+SUM(E$99:E125)=D$92,F125,D$92-SUM(E$99:E125))</f>
        <v>705422.1613051336</v>
      </c>
      <c r="E126" s="377">
        <f>IF(+J96&lt;F125,J96,D126)</f>
        <v>39611.909090909088</v>
      </c>
      <c r="F126" s="55">
        <f t="shared" si="35"/>
        <v>665810.25221422454</v>
      </c>
      <c r="G126" s="55">
        <f t="shared" si="36"/>
        <v>685616.20675967913</v>
      </c>
      <c r="H126" s="379">
        <f t="shared" si="37"/>
        <v>124989.1858961846</v>
      </c>
      <c r="I126" s="398">
        <f t="shared" si="38"/>
        <v>124989.1858961846</v>
      </c>
      <c r="J126" s="54">
        <f t="shared" si="26"/>
        <v>0</v>
      </c>
      <c r="K126" s="54"/>
      <c r="L126" s="129"/>
      <c r="M126" s="54">
        <f t="shared" si="34"/>
        <v>0</v>
      </c>
      <c r="N126" s="129"/>
      <c r="O126" s="54">
        <f t="shared" si="28"/>
        <v>0</v>
      </c>
      <c r="P126" s="54">
        <f t="shared" si="29"/>
        <v>0</v>
      </c>
    </row>
    <row r="127" spans="2:16" ht="12.5">
      <c r="B127" s="7" t="str">
        <f t="shared" si="30"/>
        <v/>
      </c>
      <c r="C127" s="50">
        <f>IF(D93="","-",+C126+1)</f>
        <v>2046</v>
      </c>
      <c r="D127" s="12">
        <f>IF(F126+SUM(E$99:E126)=D$92,F126,D$92-SUM(E$99:E126))</f>
        <v>665810.25221422454</v>
      </c>
      <c r="E127" s="377">
        <f>IF(+J96&lt;F126,J96,D127)</f>
        <v>39611.909090909088</v>
      </c>
      <c r="F127" s="55">
        <f t="shared" si="35"/>
        <v>626198.34312331548</v>
      </c>
      <c r="G127" s="55">
        <f t="shared" si="36"/>
        <v>646004.29766876996</v>
      </c>
      <c r="H127" s="379">
        <f t="shared" si="37"/>
        <v>120056.45984056292</v>
      </c>
      <c r="I127" s="398">
        <f t="shared" si="38"/>
        <v>120056.45984056292</v>
      </c>
      <c r="J127" s="54">
        <f t="shared" si="26"/>
        <v>0</v>
      </c>
      <c r="K127" s="54"/>
      <c r="L127" s="129"/>
      <c r="M127" s="54">
        <f t="shared" si="34"/>
        <v>0</v>
      </c>
      <c r="N127" s="129"/>
      <c r="O127" s="54">
        <f t="shared" si="28"/>
        <v>0</v>
      </c>
      <c r="P127" s="54">
        <f t="shared" si="29"/>
        <v>0</v>
      </c>
    </row>
    <row r="128" spans="2:16" ht="12.5">
      <c r="B128" s="7" t="str">
        <f t="shared" si="30"/>
        <v/>
      </c>
      <c r="C128" s="50">
        <f>IF(D93="","-",+C127+1)</f>
        <v>2047</v>
      </c>
      <c r="D128" s="12">
        <f>IF(F127+SUM(E$99:E127)=D$92,F127,D$92-SUM(E$99:E127))</f>
        <v>626198.34312331548</v>
      </c>
      <c r="E128" s="377">
        <f>IF(+J96&lt;F127,J96,D128)</f>
        <v>39611.909090909088</v>
      </c>
      <c r="F128" s="55">
        <f t="shared" si="35"/>
        <v>586586.43403240643</v>
      </c>
      <c r="G128" s="55">
        <f t="shared" si="36"/>
        <v>606392.38857786101</v>
      </c>
      <c r="H128" s="379">
        <f t="shared" si="37"/>
        <v>115123.73378494129</v>
      </c>
      <c r="I128" s="398">
        <f t="shared" si="38"/>
        <v>115123.73378494129</v>
      </c>
      <c r="J128" s="54">
        <f t="shared" si="26"/>
        <v>0</v>
      </c>
      <c r="K128" s="54"/>
      <c r="L128" s="129"/>
      <c r="M128" s="54">
        <f t="shared" si="34"/>
        <v>0</v>
      </c>
      <c r="N128" s="129"/>
      <c r="O128" s="54">
        <f t="shared" si="28"/>
        <v>0</v>
      </c>
      <c r="P128" s="54">
        <f t="shared" si="29"/>
        <v>0</v>
      </c>
    </row>
    <row r="129" spans="2:16" ht="12.5">
      <c r="B129" s="7" t="str">
        <f t="shared" si="30"/>
        <v/>
      </c>
      <c r="C129" s="50">
        <f>IF(D93="","-",+C128+1)</f>
        <v>2048</v>
      </c>
      <c r="D129" s="12">
        <f>IF(F128+SUM(E$99:E128)=D$92,F128,D$92-SUM(E$99:E128))</f>
        <v>586586.43403240643</v>
      </c>
      <c r="E129" s="377">
        <f>IF(+J96&lt;F128,J96,D129)</f>
        <v>39611.909090909088</v>
      </c>
      <c r="F129" s="55">
        <f t="shared" si="35"/>
        <v>546974.52494149737</v>
      </c>
      <c r="G129" s="55">
        <f t="shared" si="36"/>
        <v>566780.47948695184</v>
      </c>
      <c r="H129" s="379">
        <f t="shared" si="37"/>
        <v>110191.00772931962</v>
      </c>
      <c r="I129" s="398">
        <f t="shared" si="38"/>
        <v>110191.00772931962</v>
      </c>
      <c r="J129" s="54">
        <f t="shared" si="26"/>
        <v>0</v>
      </c>
      <c r="K129" s="54"/>
      <c r="L129" s="129"/>
      <c r="M129" s="54">
        <f t="shared" si="34"/>
        <v>0</v>
      </c>
      <c r="N129" s="129"/>
      <c r="O129" s="54">
        <f t="shared" si="28"/>
        <v>0</v>
      </c>
      <c r="P129" s="54">
        <f t="shared" si="29"/>
        <v>0</v>
      </c>
    </row>
    <row r="130" spans="2:16" ht="12.5">
      <c r="B130" s="7" t="str">
        <f t="shared" si="30"/>
        <v/>
      </c>
      <c r="C130" s="50">
        <f>IF(D93="","-",+C129+1)</f>
        <v>2049</v>
      </c>
      <c r="D130" s="12">
        <f>IF(F129+SUM(E$99:E129)=D$92,F129,D$92-SUM(E$99:E129))</f>
        <v>546974.52494149737</v>
      </c>
      <c r="E130" s="377">
        <f>IF(+J96&lt;F129,J96,D130)</f>
        <v>39611.909090909088</v>
      </c>
      <c r="F130" s="55">
        <f t="shared" si="35"/>
        <v>507362.61585058831</v>
      </c>
      <c r="G130" s="55">
        <f t="shared" si="36"/>
        <v>527168.57039604289</v>
      </c>
      <c r="H130" s="379">
        <f t="shared" si="37"/>
        <v>105258.28167369799</v>
      </c>
      <c r="I130" s="398">
        <f t="shared" si="38"/>
        <v>105258.28167369799</v>
      </c>
      <c r="J130" s="54">
        <f t="shared" si="26"/>
        <v>0</v>
      </c>
      <c r="K130" s="54"/>
      <c r="L130" s="129"/>
      <c r="M130" s="54">
        <f t="shared" si="34"/>
        <v>0</v>
      </c>
      <c r="N130" s="129"/>
      <c r="O130" s="54">
        <f t="shared" si="28"/>
        <v>0</v>
      </c>
      <c r="P130" s="54">
        <f t="shared" si="29"/>
        <v>0</v>
      </c>
    </row>
    <row r="131" spans="2:16" ht="12.5">
      <c r="B131" s="7" t="str">
        <f t="shared" si="30"/>
        <v/>
      </c>
      <c r="C131" s="50">
        <f>IF(D93="","-",+C130+1)</f>
        <v>2050</v>
      </c>
      <c r="D131" s="12">
        <f>IF(F130+SUM(E$99:E130)=D$92,F130,D$92-SUM(E$99:E130))</f>
        <v>507362.61585058831</v>
      </c>
      <c r="E131" s="377">
        <f>IF(+J96&lt;F130,J96,D131)</f>
        <v>39611.909090909088</v>
      </c>
      <c r="F131" s="55">
        <f t="shared" si="35"/>
        <v>467750.70675967925</v>
      </c>
      <c r="G131" s="55">
        <f t="shared" si="36"/>
        <v>487556.66130513378</v>
      </c>
      <c r="H131" s="379">
        <f t="shared" si="37"/>
        <v>100325.55561807632</v>
      </c>
      <c r="I131" s="398">
        <f t="shared" si="38"/>
        <v>100325.55561807632</v>
      </c>
      <c r="J131" s="54">
        <f t="shared" ref="J131:J154" si="39">+I541-H541</f>
        <v>0</v>
      </c>
      <c r="K131" s="54"/>
      <c r="L131" s="129"/>
      <c r="M131" s="54">
        <f t="shared" ref="M131:M154" si="40">IF(L541&lt;&gt;0,+H541-L541,0)</f>
        <v>0</v>
      </c>
      <c r="N131" s="129"/>
      <c r="O131" s="54">
        <f t="shared" ref="O131:O154" si="41">IF(N541&lt;&gt;0,+I541-N541,0)</f>
        <v>0</v>
      </c>
      <c r="P131" s="54">
        <f t="shared" ref="P131:P154" si="42">+O541-M541</f>
        <v>0</v>
      </c>
    </row>
    <row r="132" spans="2:16" ht="12.5">
      <c r="B132" s="7" t="str">
        <f t="shared" si="30"/>
        <v/>
      </c>
      <c r="C132" s="50">
        <f>IF(D93="","-",+C131+1)</f>
        <v>2051</v>
      </c>
      <c r="D132" s="12">
        <f>IF(F131+SUM(E$99:E131)=D$92,F131,D$92-SUM(E$99:E131))</f>
        <v>467750.70675967925</v>
      </c>
      <c r="E132" s="377">
        <f>IF(+J96&lt;F131,J96,D132)</f>
        <v>39611.909090909088</v>
      </c>
      <c r="F132" s="55">
        <f t="shared" si="35"/>
        <v>428138.79766877019</v>
      </c>
      <c r="G132" s="55">
        <f t="shared" si="36"/>
        <v>447944.75221422472</v>
      </c>
      <c r="H132" s="379">
        <f t="shared" si="37"/>
        <v>95392.829562454659</v>
      </c>
      <c r="I132" s="398">
        <f t="shared" si="38"/>
        <v>95392.829562454659</v>
      </c>
      <c r="J132" s="54">
        <f t="shared" si="39"/>
        <v>0</v>
      </c>
      <c r="K132" s="54"/>
      <c r="L132" s="129"/>
      <c r="M132" s="54">
        <f t="shared" si="40"/>
        <v>0</v>
      </c>
      <c r="N132" s="129"/>
      <c r="O132" s="54">
        <f t="shared" si="41"/>
        <v>0</v>
      </c>
      <c r="P132" s="54">
        <f t="shared" si="42"/>
        <v>0</v>
      </c>
    </row>
    <row r="133" spans="2:16" ht="12.5">
      <c r="B133" s="7" t="str">
        <f t="shared" si="30"/>
        <v/>
      </c>
      <c r="C133" s="50">
        <f>IF(D93="","-",+C132+1)</f>
        <v>2052</v>
      </c>
      <c r="D133" s="12">
        <f>IF(F132+SUM(E$99:E132)=D$92,F132,D$92-SUM(E$99:E132))</f>
        <v>428138.79766877019</v>
      </c>
      <c r="E133" s="377">
        <f>IF(+J96&lt;F132,J96,D133)</f>
        <v>39611.909090909088</v>
      </c>
      <c r="F133" s="55">
        <f t="shared" si="35"/>
        <v>388526.88857786113</v>
      </c>
      <c r="G133" s="55">
        <f t="shared" si="36"/>
        <v>408332.84312331566</v>
      </c>
      <c r="H133" s="379">
        <f t="shared" si="37"/>
        <v>90460.103506833024</v>
      </c>
      <c r="I133" s="398">
        <f t="shared" si="38"/>
        <v>90460.103506833024</v>
      </c>
      <c r="J133" s="54">
        <f t="shared" si="39"/>
        <v>0</v>
      </c>
      <c r="K133" s="54"/>
      <c r="L133" s="129"/>
      <c r="M133" s="54">
        <f t="shared" si="40"/>
        <v>0</v>
      </c>
      <c r="N133" s="129"/>
      <c r="O133" s="54">
        <f t="shared" si="41"/>
        <v>0</v>
      </c>
      <c r="P133" s="54">
        <f t="shared" si="42"/>
        <v>0</v>
      </c>
    </row>
    <row r="134" spans="2:16" ht="12.5">
      <c r="B134" s="7" t="str">
        <f t="shared" si="30"/>
        <v/>
      </c>
      <c r="C134" s="50">
        <f>IF(D93="","-",+C133+1)</f>
        <v>2053</v>
      </c>
      <c r="D134" s="12">
        <f>IF(F133+SUM(E$99:E133)=D$92,F133,D$92-SUM(E$99:E133))</f>
        <v>388526.88857786113</v>
      </c>
      <c r="E134" s="377">
        <f>IF(+J96&lt;F133,J96,D134)</f>
        <v>39611.909090909088</v>
      </c>
      <c r="F134" s="55">
        <f t="shared" si="35"/>
        <v>348914.97948695207</v>
      </c>
      <c r="G134" s="55">
        <f t="shared" si="36"/>
        <v>368720.9340324066</v>
      </c>
      <c r="H134" s="379">
        <f t="shared" si="37"/>
        <v>85527.37745121136</v>
      </c>
      <c r="I134" s="398">
        <f t="shared" si="38"/>
        <v>85527.37745121136</v>
      </c>
      <c r="J134" s="54">
        <f t="shared" si="39"/>
        <v>0</v>
      </c>
      <c r="K134" s="54"/>
      <c r="L134" s="129"/>
      <c r="M134" s="54">
        <f t="shared" si="40"/>
        <v>0</v>
      </c>
      <c r="N134" s="129"/>
      <c r="O134" s="54">
        <f t="shared" si="41"/>
        <v>0</v>
      </c>
      <c r="P134" s="54">
        <f t="shared" si="42"/>
        <v>0</v>
      </c>
    </row>
    <row r="135" spans="2:16" ht="12.5">
      <c r="B135" s="7" t="str">
        <f t="shared" si="30"/>
        <v/>
      </c>
      <c r="C135" s="50">
        <f>IF(D93="","-",+C134+1)</f>
        <v>2054</v>
      </c>
      <c r="D135" s="12">
        <f>IF(F134+SUM(E$99:E134)=D$92,F134,D$92-SUM(E$99:E134))</f>
        <v>348914.97948695207</v>
      </c>
      <c r="E135" s="377">
        <f>IF(+J96&lt;F134,J96,D135)</f>
        <v>39611.909090909088</v>
      </c>
      <c r="F135" s="55">
        <f t="shared" si="35"/>
        <v>309303.07039604301</v>
      </c>
      <c r="G135" s="55">
        <f t="shared" si="36"/>
        <v>329109.02494149754</v>
      </c>
      <c r="H135" s="379">
        <f t="shared" si="37"/>
        <v>80594.65139558971</v>
      </c>
      <c r="I135" s="398">
        <f t="shared" si="38"/>
        <v>80594.65139558971</v>
      </c>
      <c r="J135" s="54">
        <f t="shared" si="39"/>
        <v>0</v>
      </c>
      <c r="K135" s="54"/>
      <c r="L135" s="129"/>
      <c r="M135" s="54">
        <f t="shared" si="40"/>
        <v>0</v>
      </c>
      <c r="N135" s="129"/>
      <c r="O135" s="54">
        <f t="shared" si="41"/>
        <v>0</v>
      </c>
      <c r="P135" s="54">
        <f t="shared" si="42"/>
        <v>0</v>
      </c>
    </row>
    <row r="136" spans="2:16" ht="12.5">
      <c r="B136" s="7" t="str">
        <f t="shared" si="30"/>
        <v/>
      </c>
      <c r="C136" s="50">
        <f>IF(D93="","-",+C135+1)</f>
        <v>2055</v>
      </c>
      <c r="D136" s="12">
        <f>IF(F135+SUM(E$99:E135)=D$92,F135,D$92-SUM(E$99:E135))</f>
        <v>309303.07039604301</v>
      </c>
      <c r="E136" s="377">
        <f>IF(+J96&lt;F135,J96,D136)</f>
        <v>39611.909090909088</v>
      </c>
      <c r="F136" s="55">
        <f t="shared" si="35"/>
        <v>269691.16130513395</v>
      </c>
      <c r="G136" s="55">
        <f t="shared" si="36"/>
        <v>289497.11585058848</v>
      </c>
      <c r="H136" s="379">
        <f t="shared" si="37"/>
        <v>75661.92533996806</v>
      </c>
      <c r="I136" s="398">
        <f t="shared" si="38"/>
        <v>75661.92533996806</v>
      </c>
      <c r="J136" s="54">
        <f t="shared" si="39"/>
        <v>0</v>
      </c>
      <c r="K136" s="54"/>
      <c r="L136" s="129"/>
      <c r="M136" s="54">
        <f t="shared" si="40"/>
        <v>0</v>
      </c>
      <c r="N136" s="129"/>
      <c r="O136" s="54">
        <f t="shared" si="41"/>
        <v>0</v>
      </c>
      <c r="P136" s="54">
        <f t="shared" si="42"/>
        <v>0</v>
      </c>
    </row>
    <row r="137" spans="2:16" ht="12.5">
      <c r="B137" s="7" t="str">
        <f t="shared" si="30"/>
        <v/>
      </c>
      <c r="C137" s="50">
        <f>IF(D93="","-",+C136+1)</f>
        <v>2056</v>
      </c>
      <c r="D137" s="12">
        <f>IF(F136+SUM(E$99:E136)=D$92,F136,D$92-SUM(E$99:E136))</f>
        <v>269691.16130513395</v>
      </c>
      <c r="E137" s="377">
        <f>IF(+J96&lt;F136,J96,D137)</f>
        <v>39611.909090909088</v>
      </c>
      <c r="F137" s="55">
        <f t="shared" si="35"/>
        <v>230079.25221422486</v>
      </c>
      <c r="G137" s="55">
        <f t="shared" si="36"/>
        <v>249885.20675967942</v>
      </c>
      <c r="H137" s="379">
        <f t="shared" si="37"/>
        <v>70729.199284346396</v>
      </c>
      <c r="I137" s="398">
        <f t="shared" si="38"/>
        <v>70729.199284346396</v>
      </c>
      <c r="J137" s="54">
        <f t="shared" si="39"/>
        <v>0</v>
      </c>
      <c r="K137" s="54"/>
      <c r="L137" s="129"/>
      <c r="M137" s="54">
        <f t="shared" si="40"/>
        <v>0</v>
      </c>
      <c r="N137" s="129"/>
      <c r="O137" s="54">
        <f t="shared" si="41"/>
        <v>0</v>
      </c>
      <c r="P137" s="54">
        <f t="shared" si="42"/>
        <v>0</v>
      </c>
    </row>
    <row r="138" spans="2:16" ht="12.5">
      <c r="B138" s="7" t="str">
        <f t="shared" si="30"/>
        <v/>
      </c>
      <c r="C138" s="50">
        <f>IF(D93="","-",+C137+1)</f>
        <v>2057</v>
      </c>
      <c r="D138" s="12">
        <f>IF(F137+SUM(E$99:E137)=D$92,F137,D$92-SUM(E$99:E137))</f>
        <v>230079.25221422486</v>
      </c>
      <c r="E138" s="377">
        <f>IF(+J96&lt;F137,J96,D138)</f>
        <v>39611.909090909088</v>
      </c>
      <c r="F138" s="55">
        <f t="shared" si="35"/>
        <v>190467.34312331578</v>
      </c>
      <c r="G138" s="55">
        <f t="shared" si="36"/>
        <v>210273.2976687703</v>
      </c>
      <c r="H138" s="379">
        <f t="shared" si="37"/>
        <v>65796.473228724732</v>
      </c>
      <c r="I138" s="398">
        <f t="shared" si="38"/>
        <v>65796.473228724732</v>
      </c>
      <c r="J138" s="54">
        <f t="shared" si="39"/>
        <v>0</v>
      </c>
      <c r="K138" s="54"/>
      <c r="L138" s="129"/>
      <c r="M138" s="54">
        <f t="shared" si="40"/>
        <v>0</v>
      </c>
      <c r="N138" s="129"/>
      <c r="O138" s="54">
        <f t="shared" si="41"/>
        <v>0</v>
      </c>
      <c r="P138" s="54">
        <f t="shared" si="42"/>
        <v>0</v>
      </c>
    </row>
    <row r="139" spans="2:16" ht="12.5">
      <c r="B139" s="7" t="str">
        <f t="shared" si="30"/>
        <v/>
      </c>
      <c r="C139" s="50">
        <f>IF(D93="","-",+C138+1)</f>
        <v>2058</v>
      </c>
      <c r="D139" s="12">
        <f>IF(F138+SUM(E$99:E138)=D$92,F138,D$92-SUM(E$99:E138))</f>
        <v>190467.34312331578</v>
      </c>
      <c r="E139" s="377">
        <f>IF(+J96&lt;F138,J96,D139)</f>
        <v>39611.909090909088</v>
      </c>
      <c r="F139" s="55">
        <f t="shared" si="35"/>
        <v>150855.43403240669</v>
      </c>
      <c r="G139" s="55">
        <f t="shared" si="36"/>
        <v>170661.38857786125</v>
      </c>
      <c r="H139" s="379">
        <f t="shared" si="37"/>
        <v>60863.747173103082</v>
      </c>
      <c r="I139" s="398">
        <f t="shared" si="38"/>
        <v>60863.747173103082</v>
      </c>
      <c r="J139" s="54">
        <f t="shared" si="39"/>
        <v>0</v>
      </c>
      <c r="K139" s="54"/>
      <c r="L139" s="129"/>
      <c r="M139" s="54">
        <f t="shared" si="40"/>
        <v>0</v>
      </c>
      <c r="N139" s="129"/>
      <c r="O139" s="54">
        <f t="shared" si="41"/>
        <v>0</v>
      </c>
      <c r="P139" s="54">
        <f t="shared" si="42"/>
        <v>0</v>
      </c>
    </row>
    <row r="140" spans="2:16" ht="12.5">
      <c r="B140" s="7" t="str">
        <f t="shared" si="30"/>
        <v/>
      </c>
      <c r="C140" s="50">
        <f>IF(D93="","-",+C139+1)</f>
        <v>2059</v>
      </c>
      <c r="D140" s="12">
        <f>IF(F139+SUM(E$99:E139)=D$92,F139,D$92-SUM(E$99:E139))</f>
        <v>150855.43403240669</v>
      </c>
      <c r="E140" s="377">
        <f>IF(+J96&lt;F139,J96,D140)</f>
        <v>39611.909090909088</v>
      </c>
      <c r="F140" s="55">
        <f t="shared" si="35"/>
        <v>111243.5249414976</v>
      </c>
      <c r="G140" s="55">
        <f t="shared" si="36"/>
        <v>131049.47948695214</v>
      </c>
      <c r="H140" s="379">
        <f t="shared" si="37"/>
        <v>55931.021117481432</v>
      </c>
      <c r="I140" s="398">
        <f t="shared" si="38"/>
        <v>55931.021117481432</v>
      </c>
      <c r="J140" s="54">
        <f t="shared" si="39"/>
        <v>0</v>
      </c>
      <c r="K140" s="54"/>
      <c r="L140" s="129"/>
      <c r="M140" s="54">
        <f t="shared" si="40"/>
        <v>0</v>
      </c>
      <c r="N140" s="129"/>
      <c r="O140" s="54">
        <f t="shared" si="41"/>
        <v>0</v>
      </c>
      <c r="P140" s="54">
        <f t="shared" si="42"/>
        <v>0</v>
      </c>
    </row>
    <row r="141" spans="2:16" ht="12.5">
      <c r="B141" s="7" t="str">
        <f t="shared" si="30"/>
        <v/>
      </c>
      <c r="C141" s="50">
        <f>IF(D93="","-",+C140+1)</f>
        <v>2060</v>
      </c>
      <c r="D141" s="12">
        <f>IF(F140+SUM(E$99:E140)=D$92,F140,D$92-SUM(E$99:E140))</f>
        <v>111243.5249414976</v>
      </c>
      <c r="E141" s="377">
        <f>IF(+J96&lt;F140,J96,D141)</f>
        <v>39611.909090909088</v>
      </c>
      <c r="F141" s="55">
        <f t="shared" si="35"/>
        <v>71631.615850588511</v>
      </c>
      <c r="G141" s="55">
        <f t="shared" si="36"/>
        <v>91437.570396043055</v>
      </c>
      <c r="H141" s="379">
        <f t="shared" si="37"/>
        <v>50998.295061859768</v>
      </c>
      <c r="I141" s="398">
        <f t="shared" si="38"/>
        <v>50998.295061859768</v>
      </c>
      <c r="J141" s="54">
        <f t="shared" si="39"/>
        <v>0</v>
      </c>
      <c r="K141" s="54"/>
      <c r="L141" s="129"/>
      <c r="M141" s="54">
        <f t="shared" si="40"/>
        <v>0</v>
      </c>
      <c r="N141" s="129"/>
      <c r="O141" s="54">
        <f t="shared" si="41"/>
        <v>0</v>
      </c>
      <c r="P141" s="54">
        <f t="shared" si="42"/>
        <v>0</v>
      </c>
    </row>
    <row r="142" spans="2:16" ht="12.5">
      <c r="B142" s="7" t="str">
        <f t="shared" si="30"/>
        <v/>
      </c>
      <c r="C142" s="50">
        <f>IF(D93="","-",+C141+1)</f>
        <v>2061</v>
      </c>
      <c r="D142" s="12">
        <f>IF(F141+SUM(E$99:E141)=D$92,F141,D$92-SUM(E$99:E141))</f>
        <v>71631.615850588511</v>
      </c>
      <c r="E142" s="377">
        <f>IF(+J96&lt;F141,J96,D142)</f>
        <v>39611.909090909088</v>
      </c>
      <c r="F142" s="55">
        <f t="shared" si="35"/>
        <v>32019.706759679422</v>
      </c>
      <c r="G142" s="55">
        <f t="shared" si="36"/>
        <v>51825.661305133966</v>
      </c>
      <c r="H142" s="379">
        <f t="shared" si="37"/>
        <v>46065.569006238111</v>
      </c>
      <c r="I142" s="398">
        <f t="shared" si="38"/>
        <v>46065.569006238111</v>
      </c>
      <c r="J142" s="54">
        <f t="shared" si="39"/>
        <v>0</v>
      </c>
      <c r="K142" s="54"/>
      <c r="L142" s="129"/>
      <c r="M142" s="54">
        <f t="shared" si="40"/>
        <v>0</v>
      </c>
      <c r="N142" s="129"/>
      <c r="O142" s="54">
        <f t="shared" si="41"/>
        <v>0</v>
      </c>
      <c r="P142" s="54">
        <f t="shared" si="42"/>
        <v>0</v>
      </c>
    </row>
    <row r="143" spans="2:16" ht="12.5">
      <c r="B143" s="7" t="str">
        <f t="shared" si="30"/>
        <v/>
      </c>
      <c r="C143" s="50">
        <f>IF(D93="","-",+C142+1)</f>
        <v>2062</v>
      </c>
      <c r="D143" s="12">
        <f>IF(F142+SUM(E$99:E142)=D$92,F142,D$92-SUM(E$99:E142))</f>
        <v>32019.706759679422</v>
      </c>
      <c r="E143" s="377">
        <f>IF(+J96&lt;F142,J96,D143)</f>
        <v>32019.706759679422</v>
      </c>
      <c r="F143" s="55">
        <f t="shared" si="35"/>
        <v>0</v>
      </c>
      <c r="G143" s="55">
        <f t="shared" si="36"/>
        <v>16009.853379839711</v>
      </c>
      <c r="H143" s="379">
        <f t="shared" si="37"/>
        <v>34013.355203438521</v>
      </c>
      <c r="I143" s="398">
        <f t="shared" si="38"/>
        <v>34013.355203438521</v>
      </c>
      <c r="J143" s="54">
        <f t="shared" si="39"/>
        <v>0</v>
      </c>
      <c r="K143" s="54"/>
      <c r="L143" s="129"/>
      <c r="M143" s="54">
        <f t="shared" si="40"/>
        <v>0</v>
      </c>
      <c r="N143" s="129"/>
      <c r="O143" s="54">
        <f t="shared" si="41"/>
        <v>0</v>
      </c>
      <c r="P143" s="54">
        <f t="shared" si="42"/>
        <v>0</v>
      </c>
    </row>
    <row r="144" spans="2:16" ht="12.5">
      <c r="B144" s="7" t="str">
        <f t="shared" si="30"/>
        <v/>
      </c>
      <c r="C144" s="50">
        <f>IF(D93="","-",+C143+1)</f>
        <v>2063</v>
      </c>
      <c r="D144" s="12">
        <f>IF(F143+SUM(E$99:E143)=D$92,F143,D$92-SUM(E$99:E143))</f>
        <v>0</v>
      </c>
      <c r="E144" s="377">
        <f>IF(+J96&lt;F143,J96,D144)</f>
        <v>0</v>
      </c>
      <c r="F144" s="55">
        <f t="shared" si="35"/>
        <v>0</v>
      </c>
      <c r="G144" s="55">
        <f t="shared" si="36"/>
        <v>0</v>
      </c>
      <c r="H144" s="379">
        <f t="shared" si="37"/>
        <v>0</v>
      </c>
      <c r="I144" s="398">
        <f t="shared" si="38"/>
        <v>0</v>
      </c>
      <c r="J144" s="54">
        <f t="shared" si="39"/>
        <v>0</v>
      </c>
      <c r="K144" s="54"/>
      <c r="L144" s="129"/>
      <c r="M144" s="54">
        <f t="shared" si="40"/>
        <v>0</v>
      </c>
      <c r="N144" s="129"/>
      <c r="O144" s="54">
        <f t="shared" si="41"/>
        <v>0</v>
      </c>
      <c r="P144" s="54">
        <f t="shared" si="42"/>
        <v>0</v>
      </c>
    </row>
    <row r="145" spans="2:16" ht="12.5">
      <c r="B145" s="7" t="str">
        <f t="shared" si="30"/>
        <v/>
      </c>
      <c r="C145" s="50">
        <f>IF(D93="","-",+C144+1)</f>
        <v>2064</v>
      </c>
      <c r="D145" s="12">
        <f>IF(F144+SUM(E$99:E144)=D$92,F144,D$92-SUM(E$99:E144))</f>
        <v>0</v>
      </c>
      <c r="E145" s="377">
        <f>IF(+J96&lt;F144,J96,D145)</f>
        <v>0</v>
      </c>
      <c r="F145" s="55">
        <f t="shared" si="35"/>
        <v>0</v>
      </c>
      <c r="G145" s="55">
        <f t="shared" si="36"/>
        <v>0</v>
      </c>
      <c r="H145" s="379">
        <f t="shared" si="37"/>
        <v>0</v>
      </c>
      <c r="I145" s="398">
        <f t="shared" si="38"/>
        <v>0</v>
      </c>
      <c r="J145" s="54">
        <f t="shared" si="39"/>
        <v>0</v>
      </c>
      <c r="K145" s="54"/>
      <c r="L145" s="129"/>
      <c r="M145" s="54">
        <f t="shared" si="40"/>
        <v>0</v>
      </c>
      <c r="N145" s="129"/>
      <c r="O145" s="54">
        <f t="shared" si="41"/>
        <v>0</v>
      </c>
      <c r="P145" s="54">
        <f t="shared" si="42"/>
        <v>0</v>
      </c>
    </row>
    <row r="146" spans="2:16" ht="12.5">
      <c r="B146" s="7" t="str">
        <f t="shared" si="30"/>
        <v/>
      </c>
      <c r="C146" s="50">
        <f>IF(D93="","-",+C145+1)</f>
        <v>2065</v>
      </c>
      <c r="D146" s="12">
        <f>IF(F145+SUM(E$99:E145)=D$92,F145,D$92-SUM(E$99:E145))</f>
        <v>0</v>
      </c>
      <c r="E146" s="377">
        <f>IF(+J96&lt;F145,J96,D146)</f>
        <v>0</v>
      </c>
      <c r="F146" s="55">
        <f t="shared" si="35"/>
        <v>0</v>
      </c>
      <c r="G146" s="55">
        <f t="shared" si="36"/>
        <v>0</v>
      </c>
      <c r="H146" s="379">
        <f t="shared" si="37"/>
        <v>0</v>
      </c>
      <c r="I146" s="398">
        <f t="shared" si="38"/>
        <v>0</v>
      </c>
      <c r="J146" s="54">
        <f t="shared" si="39"/>
        <v>0</v>
      </c>
      <c r="K146" s="54"/>
      <c r="L146" s="129"/>
      <c r="M146" s="54">
        <f t="shared" si="40"/>
        <v>0</v>
      </c>
      <c r="N146" s="129"/>
      <c r="O146" s="54">
        <f t="shared" si="41"/>
        <v>0</v>
      </c>
      <c r="P146" s="54">
        <f t="shared" si="42"/>
        <v>0</v>
      </c>
    </row>
    <row r="147" spans="2:16" ht="12.5">
      <c r="B147" s="7" t="str">
        <f t="shared" si="30"/>
        <v/>
      </c>
      <c r="C147" s="50">
        <f>IF(D93="","-",+C146+1)</f>
        <v>2066</v>
      </c>
      <c r="D147" s="12">
        <f>IF(F146+SUM(E$99:E146)=D$92,F146,D$92-SUM(E$99:E146))</f>
        <v>0</v>
      </c>
      <c r="E147" s="377">
        <f>IF(+J96&lt;F146,J96,D147)</f>
        <v>0</v>
      </c>
      <c r="F147" s="55">
        <f t="shared" si="35"/>
        <v>0</v>
      </c>
      <c r="G147" s="55">
        <f t="shared" si="36"/>
        <v>0</v>
      </c>
      <c r="H147" s="379">
        <f t="shared" si="37"/>
        <v>0</v>
      </c>
      <c r="I147" s="398">
        <f t="shared" si="38"/>
        <v>0</v>
      </c>
      <c r="J147" s="54">
        <f t="shared" si="39"/>
        <v>0</v>
      </c>
      <c r="K147" s="54"/>
      <c r="L147" s="129"/>
      <c r="M147" s="54">
        <f t="shared" si="40"/>
        <v>0</v>
      </c>
      <c r="N147" s="129"/>
      <c r="O147" s="54">
        <f t="shared" si="41"/>
        <v>0</v>
      </c>
      <c r="P147" s="54">
        <f t="shared" si="42"/>
        <v>0</v>
      </c>
    </row>
    <row r="148" spans="2:16" ht="12.5">
      <c r="B148" s="7" t="str">
        <f t="shared" si="30"/>
        <v/>
      </c>
      <c r="C148" s="50">
        <f>IF(D93="","-",+C147+1)</f>
        <v>2067</v>
      </c>
      <c r="D148" s="12">
        <f>IF(F147+SUM(E$99:E147)=D$92,F147,D$92-SUM(E$99:E147))</f>
        <v>0</v>
      </c>
      <c r="E148" s="377">
        <f>IF(+J96&lt;F147,J96,D148)</f>
        <v>0</v>
      </c>
      <c r="F148" s="55">
        <f t="shared" si="35"/>
        <v>0</v>
      </c>
      <c r="G148" s="55">
        <f t="shared" si="36"/>
        <v>0</v>
      </c>
      <c r="H148" s="379">
        <f t="shared" si="37"/>
        <v>0</v>
      </c>
      <c r="I148" s="398">
        <f t="shared" si="38"/>
        <v>0</v>
      </c>
      <c r="J148" s="54">
        <f t="shared" si="39"/>
        <v>0</v>
      </c>
      <c r="K148" s="54"/>
      <c r="L148" s="129"/>
      <c r="M148" s="54">
        <f t="shared" si="40"/>
        <v>0</v>
      </c>
      <c r="N148" s="129"/>
      <c r="O148" s="54">
        <f t="shared" si="41"/>
        <v>0</v>
      </c>
      <c r="P148" s="54">
        <f t="shared" si="42"/>
        <v>0</v>
      </c>
    </row>
    <row r="149" spans="2:16" ht="12.5">
      <c r="B149" s="7" t="str">
        <f t="shared" si="30"/>
        <v/>
      </c>
      <c r="C149" s="50">
        <f>IF(D93="","-",+C148+1)</f>
        <v>2068</v>
      </c>
      <c r="D149" s="12">
        <f>IF(F148+SUM(E$99:E148)=D$92,F148,D$92-SUM(E$99:E148))</f>
        <v>0</v>
      </c>
      <c r="E149" s="377">
        <f>IF(+J96&lt;F148,J96,D149)</f>
        <v>0</v>
      </c>
      <c r="F149" s="55">
        <f t="shared" si="35"/>
        <v>0</v>
      </c>
      <c r="G149" s="55">
        <f t="shared" si="36"/>
        <v>0</v>
      </c>
      <c r="H149" s="379">
        <f t="shared" si="37"/>
        <v>0</v>
      </c>
      <c r="I149" s="398">
        <f t="shared" si="38"/>
        <v>0</v>
      </c>
      <c r="J149" s="54">
        <f t="shared" si="39"/>
        <v>0</v>
      </c>
      <c r="K149" s="54"/>
      <c r="L149" s="129"/>
      <c r="M149" s="54">
        <f t="shared" si="40"/>
        <v>0</v>
      </c>
      <c r="N149" s="129"/>
      <c r="O149" s="54">
        <f t="shared" si="41"/>
        <v>0</v>
      </c>
      <c r="P149" s="54">
        <f t="shared" si="42"/>
        <v>0</v>
      </c>
    </row>
    <row r="150" spans="2:16" ht="12.5">
      <c r="B150" s="7" t="str">
        <f t="shared" si="30"/>
        <v/>
      </c>
      <c r="C150" s="50">
        <f>IF(D93="","-",+C149+1)</f>
        <v>2069</v>
      </c>
      <c r="D150" s="12">
        <f>IF(F149+SUM(E$99:E149)=D$92,F149,D$92-SUM(E$99:E149))</f>
        <v>0</v>
      </c>
      <c r="E150" s="377">
        <f>IF(+J96&lt;F149,J96,D150)</f>
        <v>0</v>
      </c>
      <c r="F150" s="55">
        <f t="shared" si="35"/>
        <v>0</v>
      </c>
      <c r="G150" s="55">
        <f t="shared" si="36"/>
        <v>0</v>
      </c>
      <c r="H150" s="379">
        <f t="shared" si="37"/>
        <v>0</v>
      </c>
      <c r="I150" s="398">
        <f t="shared" si="38"/>
        <v>0</v>
      </c>
      <c r="J150" s="54">
        <f t="shared" si="39"/>
        <v>0</v>
      </c>
      <c r="K150" s="54"/>
      <c r="L150" s="129"/>
      <c r="M150" s="54">
        <f t="shared" si="40"/>
        <v>0</v>
      </c>
      <c r="N150" s="129"/>
      <c r="O150" s="54">
        <f t="shared" si="41"/>
        <v>0</v>
      </c>
      <c r="P150" s="54">
        <f t="shared" si="42"/>
        <v>0</v>
      </c>
    </row>
    <row r="151" spans="2:16" ht="12.5">
      <c r="B151" s="7" t="str">
        <f t="shared" si="30"/>
        <v/>
      </c>
      <c r="C151" s="50">
        <f>IF(D93="","-",+C150+1)</f>
        <v>2070</v>
      </c>
      <c r="D151" s="12">
        <f>IF(F150+SUM(E$99:E150)=D$92,F150,D$92-SUM(E$99:E150))</f>
        <v>0</v>
      </c>
      <c r="E151" s="377">
        <f>IF(+J96&lt;F150,J96,D151)</f>
        <v>0</v>
      </c>
      <c r="F151" s="55">
        <f t="shared" si="35"/>
        <v>0</v>
      </c>
      <c r="G151" s="55">
        <f t="shared" si="36"/>
        <v>0</v>
      </c>
      <c r="H151" s="379">
        <f t="shared" si="37"/>
        <v>0</v>
      </c>
      <c r="I151" s="398">
        <f t="shared" si="38"/>
        <v>0</v>
      </c>
      <c r="J151" s="54">
        <f t="shared" si="39"/>
        <v>0</v>
      </c>
      <c r="K151" s="54"/>
      <c r="L151" s="129"/>
      <c r="M151" s="54">
        <f t="shared" si="40"/>
        <v>0</v>
      </c>
      <c r="N151" s="129"/>
      <c r="O151" s="54">
        <f t="shared" si="41"/>
        <v>0</v>
      </c>
      <c r="P151" s="54">
        <f t="shared" si="42"/>
        <v>0</v>
      </c>
    </row>
    <row r="152" spans="2:16" ht="12.5">
      <c r="B152" s="7" t="str">
        <f t="shared" si="30"/>
        <v/>
      </c>
      <c r="C152" s="50">
        <f>IF(D93="","-",+C151+1)</f>
        <v>2071</v>
      </c>
      <c r="D152" s="12">
        <f>IF(F151+SUM(E$99:E151)=D$92,F151,D$92-SUM(E$99:E151))</f>
        <v>0</v>
      </c>
      <c r="E152" s="377">
        <f>IF(+J96&lt;F151,J96,D152)</f>
        <v>0</v>
      </c>
      <c r="F152" s="55">
        <f t="shared" si="35"/>
        <v>0</v>
      </c>
      <c r="G152" s="55">
        <f t="shared" si="36"/>
        <v>0</v>
      </c>
      <c r="H152" s="379">
        <f t="shared" si="37"/>
        <v>0</v>
      </c>
      <c r="I152" s="398">
        <f t="shared" si="38"/>
        <v>0</v>
      </c>
      <c r="J152" s="54">
        <f t="shared" si="39"/>
        <v>0</v>
      </c>
      <c r="K152" s="54"/>
      <c r="L152" s="129"/>
      <c r="M152" s="54">
        <f t="shared" si="40"/>
        <v>0</v>
      </c>
      <c r="N152" s="129"/>
      <c r="O152" s="54">
        <f t="shared" si="41"/>
        <v>0</v>
      </c>
      <c r="P152" s="54">
        <f t="shared" si="42"/>
        <v>0</v>
      </c>
    </row>
    <row r="153" spans="2:16" ht="12.5">
      <c r="B153" s="7" t="str">
        <f t="shared" si="30"/>
        <v/>
      </c>
      <c r="C153" s="50">
        <f>IF(D93="","-",+C152+1)</f>
        <v>2072</v>
      </c>
      <c r="D153" s="12">
        <f>IF(F152+SUM(E$99:E152)=D$92,F152,D$92-SUM(E$99:E152))</f>
        <v>0</v>
      </c>
      <c r="E153" s="377">
        <f>IF(+J96&lt;F152,J96,D153)</f>
        <v>0</v>
      </c>
      <c r="F153" s="55">
        <f t="shared" si="35"/>
        <v>0</v>
      </c>
      <c r="G153" s="55">
        <f t="shared" si="36"/>
        <v>0</v>
      </c>
      <c r="H153" s="379">
        <f t="shared" si="37"/>
        <v>0</v>
      </c>
      <c r="I153" s="398">
        <f t="shared" si="38"/>
        <v>0</v>
      </c>
      <c r="J153" s="54">
        <f t="shared" si="39"/>
        <v>0</v>
      </c>
      <c r="K153" s="54"/>
      <c r="L153" s="129"/>
      <c r="M153" s="54">
        <f t="shared" si="40"/>
        <v>0</v>
      </c>
      <c r="N153" s="129"/>
      <c r="O153" s="54">
        <f t="shared" si="41"/>
        <v>0</v>
      </c>
      <c r="P153" s="54">
        <f t="shared" si="42"/>
        <v>0</v>
      </c>
    </row>
    <row r="154" spans="2:16" ht="13" thickBot="1">
      <c r="B154" s="7" t="str">
        <f t="shared" si="30"/>
        <v/>
      </c>
      <c r="C154" s="59">
        <f>IF(D93="","-",+C153+1)</f>
        <v>2073</v>
      </c>
      <c r="D154" s="84">
        <f>IF(F153+SUM(E$99:E153)=D$92,F153,D$92-SUM(E$99:E153))</f>
        <v>0</v>
      </c>
      <c r="E154" s="380">
        <f>IF(+J96&lt;F153,J96,D154)</f>
        <v>0</v>
      </c>
      <c r="F154" s="60">
        <f t="shared" si="35"/>
        <v>0</v>
      </c>
      <c r="G154" s="60">
        <f t="shared" si="36"/>
        <v>0</v>
      </c>
      <c r="H154" s="381">
        <f t="shared" si="37"/>
        <v>0</v>
      </c>
      <c r="I154" s="399">
        <f t="shared" si="38"/>
        <v>0</v>
      </c>
      <c r="J154" s="64">
        <f t="shared" si="39"/>
        <v>0</v>
      </c>
      <c r="K154" s="54"/>
      <c r="L154" s="130"/>
      <c r="M154" s="64">
        <f t="shared" si="40"/>
        <v>0</v>
      </c>
      <c r="N154" s="130"/>
      <c r="O154" s="64">
        <f t="shared" si="41"/>
        <v>0</v>
      </c>
      <c r="P154" s="64">
        <f t="shared" si="42"/>
        <v>0</v>
      </c>
    </row>
    <row r="155" spans="2:16" ht="12.5">
      <c r="C155" s="12" t="s">
        <v>78</v>
      </c>
      <c r="D155" s="292"/>
      <c r="E155" s="292">
        <f>SUM(E99:E154)</f>
        <v>1742924</v>
      </c>
      <c r="F155" s="292"/>
      <c r="G155" s="292"/>
      <c r="H155" s="292">
        <f>SUM(H99:H154)</f>
        <v>6480049.1099075936</v>
      </c>
      <c r="I155" s="292">
        <f>SUM(I99:I154)</f>
        <v>6480049.1099075936</v>
      </c>
      <c r="J155" s="292">
        <f>SUM(J99:J154)</f>
        <v>0</v>
      </c>
      <c r="K155" s="292"/>
      <c r="L155" s="292"/>
      <c r="M155" s="292"/>
      <c r="N155" s="292"/>
      <c r="O155" s="292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</row>
    <row r="157" spans="2:16" ht="12.5">
      <c r="C157" s="85"/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</row>
    <row r="159" spans="2:16" ht="13">
      <c r="C159" s="25" t="s">
        <v>79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15" priority="1" stopIfTrue="1" operator="equal">
      <formula>$I$10</formula>
    </cfRule>
  </conditionalFormatting>
  <conditionalFormatting sqref="C99:C154">
    <cfRule type="cellIs" dxfId="14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P162"/>
  <sheetViews>
    <sheetView topLeftCell="A8" zoomScale="80" zoomScaleNormal="80" zoomScaleSheetLayoutView="80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72 of 77</v>
      </c>
    </row>
    <row r="2" spans="1:16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/>
      <c r="P3" s="97">
        <v>1</v>
      </c>
    </row>
    <row r="4" spans="1:16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6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1215666.19236537</v>
      </c>
      <c r="P5" s="1"/>
    </row>
    <row r="6" spans="1:16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1215666.19236537</v>
      </c>
      <c r="O6" s="1"/>
      <c r="P6" s="1"/>
    </row>
    <row r="7" spans="1:16" ht="13.5" thickBot="1">
      <c r="C7" s="25" t="s">
        <v>48</v>
      </c>
      <c r="D7" s="90" t="s">
        <v>443</v>
      </c>
      <c r="E7" s="1"/>
      <c r="F7" s="1"/>
      <c r="G7" s="1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460</v>
      </c>
      <c r="E9" s="435" t="s">
        <v>461</v>
      </c>
      <c r="F9" s="31"/>
      <c r="G9" s="461" t="s">
        <v>586</v>
      </c>
      <c r="H9" s="31"/>
      <c r="I9" s="32"/>
      <c r="J9" s="33"/>
      <c r="P9" s="1"/>
    </row>
    <row r="10" spans="1:16" ht="13">
      <c r="C10" s="34" t="s">
        <v>51</v>
      </c>
      <c r="D10" s="362">
        <v>9628189.9399999995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6" ht="12.5">
      <c r="C11" s="34" t="s">
        <v>54</v>
      </c>
      <c r="D11" s="37">
        <v>2019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2">
        <v>3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234833.90097560975</v>
      </c>
      <c r="J14" s="292"/>
      <c r="K14" s="292"/>
      <c r="L14" s="292"/>
      <c r="M14" s="292"/>
      <c r="N14" s="292"/>
      <c r="O14" s="1"/>
      <c r="P14" s="1"/>
    </row>
    <row r="15" spans="1:16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42" t="s">
        <v>68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2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2019</v>
      </c>
      <c r="D17" s="430">
        <v>0</v>
      </c>
      <c r="E17" s="429">
        <v>9.9555672459071778E-2</v>
      </c>
      <c r="F17" s="430">
        <v>7956999.9004443279</v>
      </c>
      <c r="G17" s="429">
        <v>396082.33747842355</v>
      </c>
      <c r="H17" s="437">
        <v>396082.33747842355</v>
      </c>
      <c r="I17" s="52">
        <f t="shared" ref="I17:I72" si="0">H17-G17</f>
        <v>0</v>
      </c>
      <c r="J17" s="52"/>
      <c r="K17" s="112">
        <f t="shared" ref="K17:K22" si="1">+G17</f>
        <v>396082.33747842355</v>
      </c>
      <c r="L17" s="53">
        <f t="shared" ref="L17:L72" si="2">IF(K17&lt;&gt;0,+G17-K17,0)</f>
        <v>0</v>
      </c>
      <c r="M17" s="112">
        <f t="shared" ref="M17:M22" si="3">+H17</f>
        <v>396082.33747842355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2020</v>
      </c>
      <c r="D18" s="430">
        <v>7956999.9004443279</v>
      </c>
      <c r="E18" s="429">
        <v>194073.17073170733</v>
      </c>
      <c r="F18" s="430">
        <v>7762926.7297126204</v>
      </c>
      <c r="G18" s="429">
        <v>998426.09511782171</v>
      </c>
      <c r="H18" s="437">
        <v>998426.09511782171</v>
      </c>
      <c r="I18" s="52">
        <f t="shared" si="0"/>
        <v>0</v>
      </c>
      <c r="J18" s="52"/>
      <c r="K18" s="113">
        <f t="shared" si="1"/>
        <v>998426.09511782171</v>
      </c>
      <c r="L18" s="54">
        <f t="shared" si="2"/>
        <v>0</v>
      </c>
      <c r="M18" s="113">
        <f t="shared" si="3"/>
        <v>998426.09511782171</v>
      </c>
      <c r="N18" s="54">
        <f t="shared" si="4"/>
        <v>0</v>
      </c>
      <c r="O18" s="54">
        <f t="shared" si="5"/>
        <v>0</v>
      </c>
      <c r="P18" s="1"/>
    </row>
    <row r="19" spans="2:16" ht="12.5">
      <c r="B19" s="7" t="str">
        <f>IF(D19=F18,"","IU")</f>
        <v>IU</v>
      </c>
      <c r="C19" s="50">
        <f>IF(D11="","-",+C18+1)</f>
        <v>2021</v>
      </c>
      <c r="D19" s="430">
        <v>9434067.7297126204</v>
      </c>
      <c r="E19" s="429">
        <v>229241.45238095237</v>
      </c>
      <c r="F19" s="430">
        <v>9204826.2773316689</v>
      </c>
      <c r="G19" s="429">
        <v>1217145.1920381451</v>
      </c>
      <c r="H19" s="437">
        <v>1217145.1920381451</v>
      </c>
      <c r="I19" s="52">
        <f t="shared" si="0"/>
        <v>0</v>
      </c>
      <c r="J19" s="52"/>
      <c r="K19" s="113">
        <f t="shared" si="1"/>
        <v>1217145.1920381451</v>
      </c>
      <c r="L19" s="54">
        <f t="shared" ref="L19" si="6">IF(K19&lt;&gt;0,+G19-K19,0)</f>
        <v>0</v>
      </c>
      <c r="M19" s="113">
        <f t="shared" si="3"/>
        <v>1217145.1920381451</v>
      </c>
      <c r="N19" s="54">
        <f t="shared" si="4"/>
        <v>0</v>
      </c>
      <c r="O19" s="54">
        <f t="shared" si="5"/>
        <v>0</v>
      </c>
      <c r="P19" s="1"/>
    </row>
    <row r="20" spans="2:16" ht="12.5">
      <c r="B20" s="7" t="str">
        <f t="shared" ref="B20:B72" si="7">IF(D20=F19,"","IU")</f>
        <v>IU</v>
      </c>
      <c r="C20" s="50">
        <f>IF(D11="","-",+C19+1)</f>
        <v>2022</v>
      </c>
      <c r="D20" s="430">
        <v>9204875.277331667</v>
      </c>
      <c r="E20" s="429">
        <v>229242.61904761905</v>
      </c>
      <c r="F20" s="430">
        <v>8975632.6582840476</v>
      </c>
      <c r="G20" s="429">
        <v>1251388.016895521</v>
      </c>
      <c r="H20" s="437">
        <v>1251388.016895521</v>
      </c>
      <c r="I20" s="52">
        <f t="shared" si="0"/>
        <v>0</v>
      </c>
      <c r="J20" s="52"/>
      <c r="K20" s="113">
        <f t="shared" si="1"/>
        <v>1251388.016895521</v>
      </c>
      <c r="L20" s="54">
        <f t="shared" ref="L20" si="8">IF(K20&lt;&gt;0,+G20-K20,0)</f>
        <v>0</v>
      </c>
      <c r="M20" s="113">
        <f t="shared" si="3"/>
        <v>1251388.016895521</v>
      </c>
      <c r="N20" s="54">
        <f t="shared" si="4"/>
        <v>0</v>
      </c>
      <c r="O20" s="54">
        <f t="shared" si="5"/>
        <v>0</v>
      </c>
      <c r="P20" s="1"/>
    </row>
    <row r="21" spans="2:16" ht="12.5">
      <c r="B21" s="7" t="str">
        <f t="shared" si="7"/>
        <v>IU</v>
      </c>
      <c r="C21" s="50">
        <f>IF(D11="","-",+C20+1)</f>
        <v>2023</v>
      </c>
      <c r="D21" s="430">
        <v>8975632.598284049</v>
      </c>
      <c r="E21" s="429">
        <v>229242.61761904761</v>
      </c>
      <c r="F21" s="430">
        <v>8746389.980665002</v>
      </c>
      <c r="G21" s="429">
        <v>1348625.7120695773</v>
      </c>
      <c r="H21" s="437">
        <v>1348625.7120695773</v>
      </c>
      <c r="I21" s="52">
        <f t="shared" si="0"/>
        <v>0</v>
      </c>
      <c r="J21" s="52"/>
      <c r="K21" s="113">
        <f t="shared" si="1"/>
        <v>1348625.7120695773</v>
      </c>
      <c r="L21" s="54">
        <f t="shared" ref="L21" si="9">IF(K21&lt;&gt;0,+G21-K21,0)</f>
        <v>0</v>
      </c>
      <c r="M21" s="113">
        <f t="shared" si="3"/>
        <v>1348625.7120695773</v>
      </c>
      <c r="N21" s="54">
        <f t="shared" ref="N21" si="10">IF(M21&lt;&gt;0,+H21-M21,0)</f>
        <v>0</v>
      </c>
      <c r="O21" s="54">
        <f t="shared" ref="O21" si="11">+N21-L21</f>
        <v>0</v>
      </c>
      <c r="P21" s="1"/>
    </row>
    <row r="22" spans="2:16" ht="12.5">
      <c r="B22" s="7" t="str">
        <f t="shared" si="7"/>
        <v/>
      </c>
      <c r="C22" s="460">
        <f>IF(D11="","-",+C21+1)</f>
        <v>2024</v>
      </c>
      <c r="D22" s="430">
        <v>8746389.980665002</v>
      </c>
      <c r="E22" s="429">
        <v>218822.49863636363</v>
      </c>
      <c r="F22" s="430">
        <v>8527567.4820286389</v>
      </c>
      <c r="G22" s="429">
        <v>1251175.7925511589</v>
      </c>
      <c r="H22" s="437">
        <v>1251175.7925511589</v>
      </c>
      <c r="I22" s="52">
        <f t="shared" si="0"/>
        <v>0</v>
      </c>
      <c r="J22" s="52"/>
      <c r="K22" s="113">
        <f t="shared" si="1"/>
        <v>1251175.7925511589</v>
      </c>
      <c r="L22" s="54">
        <f t="shared" ref="L22" si="12">IF(K22&lt;&gt;0,+G22-K22,0)</f>
        <v>0</v>
      </c>
      <c r="M22" s="113">
        <f t="shared" si="3"/>
        <v>1251175.7925511589</v>
      </c>
      <c r="N22" s="54">
        <f t="shared" ref="N22" si="13">IF(M22&lt;&gt;0,+H22-M22,0)</f>
        <v>0</v>
      </c>
      <c r="O22" s="54">
        <f t="shared" ref="O22" si="14">+N22-L22</f>
        <v>0</v>
      </c>
      <c r="P22" s="1"/>
    </row>
    <row r="23" spans="2:16" ht="13">
      <c r="B23" s="7" t="str">
        <f t="shared" si="7"/>
        <v/>
      </c>
      <c r="C23" s="459">
        <f>IF(D11="","-",+C22+1)</f>
        <v>2025</v>
      </c>
      <c r="D23" s="430">
        <v>8527567.4820286389</v>
      </c>
      <c r="E23" s="429">
        <v>223911.39395348835</v>
      </c>
      <c r="F23" s="430">
        <v>8303656.0880751507</v>
      </c>
      <c r="G23" s="429">
        <v>1231480.4604307776</v>
      </c>
      <c r="H23" s="437">
        <v>1231480.4604307776</v>
      </c>
      <c r="I23" s="52">
        <f t="shared" si="0"/>
        <v>0</v>
      </c>
      <c r="J23" s="52"/>
      <c r="K23" s="113">
        <f t="shared" ref="K23" si="15">+G23</f>
        <v>1231480.4604307776</v>
      </c>
      <c r="L23" s="54">
        <f t="shared" ref="L23" si="16">IF(K23&lt;&gt;0,+G23-K23,0)</f>
        <v>0</v>
      </c>
      <c r="M23" s="113">
        <f t="shared" ref="M23" si="17">+H23</f>
        <v>1231480.4604307776</v>
      </c>
      <c r="N23" s="54">
        <f t="shared" ref="N23" si="18">IF(M23&lt;&gt;0,+H23-M23,0)</f>
        <v>0</v>
      </c>
      <c r="O23" s="54">
        <f t="shared" ref="O23" si="19">+N23-L23</f>
        <v>0</v>
      </c>
      <c r="P23" s="1"/>
    </row>
    <row r="24" spans="2:16" ht="12.5">
      <c r="B24" s="7" t="str">
        <f t="shared" si="7"/>
        <v/>
      </c>
      <c r="C24" s="50">
        <f>IF(D11="","-",+C23+1)</f>
        <v>2026</v>
      </c>
      <c r="D24" s="55">
        <f>IF(F23+SUM(E$17:E23)=D$10,F23,D$10-SUM(E$17:E23))</f>
        <v>8303656.0880751507</v>
      </c>
      <c r="E24" s="377">
        <f>IF(+I14&lt;F23,I14,D24)</f>
        <v>234833.90097560975</v>
      </c>
      <c r="F24" s="55">
        <f t="shared" ref="F24:F72" si="20">+D24-E24</f>
        <v>8068822.1870995406</v>
      </c>
      <c r="G24" s="378">
        <f t="shared" ref="G24:G72" si="21">+I$12*((D24+F24)/2)+E24</f>
        <v>1215666.19236537</v>
      </c>
      <c r="H24" s="363">
        <f t="shared" ref="H24:H72" si="22">+I$13*((D24+F24)/2)+E24</f>
        <v>1215666.19236537</v>
      </c>
      <c r="I24" s="52">
        <f t="shared" si="0"/>
        <v>0</v>
      </c>
      <c r="J24" s="52"/>
      <c r="K24" s="129"/>
      <c r="L24" s="54">
        <f t="shared" si="2"/>
        <v>0</v>
      </c>
      <c r="M24" s="129"/>
      <c r="N24" s="54">
        <f t="shared" si="4"/>
        <v>0</v>
      </c>
      <c r="O24" s="54">
        <f t="shared" si="5"/>
        <v>0</v>
      </c>
      <c r="P24" s="1"/>
    </row>
    <row r="25" spans="2:16" ht="12.5">
      <c r="B25" s="7" t="str">
        <f t="shared" si="7"/>
        <v/>
      </c>
      <c r="C25" s="50">
        <f>IF(D11="","-",+C24+1)</f>
        <v>2027</v>
      </c>
      <c r="D25" s="55">
        <f>IF(F24+SUM(E$17:E24)=D$10,F24,D$10-SUM(E$17:E24))</f>
        <v>8068822.1870995406</v>
      </c>
      <c r="E25" s="377">
        <f>IF(+I14&lt;F24,I14,D25)</f>
        <v>234833.90097560975</v>
      </c>
      <c r="F25" s="55">
        <f t="shared" si="20"/>
        <v>7833988.2861239305</v>
      </c>
      <c r="G25" s="378">
        <f t="shared" si="21"/>
        <v>1187529.6244837495</v>
      </c>
      <c r="H25" s="363">
        <f t="shared" si="22"/>
        <v>1187529.6244837495</v>
      </c>
      <c r="I25" s="52">
        <f t="shared" si="0"/>
        <v>0</v>
      </c>
      <c r="J25" s="52"/>
      <c r="K25" s="129"/>
      <c r="L25" s="54">
        <f t="shared" si="2"/>
        <v>0</v>
      </c>
      <c r="M25" s="129"/>
      <c r="N25" s="54">
        <f t="shared" si="4"/>
        <v>0</v>
      </c>
      <c r="O25" s="54">
        <f t="shared" si="5"/>
        <v>0</v>
      </c>
      <c r="P25" s="1"/>
    </row>
    <row r="26" spans="2:16" ht="12.5">
      <c r="B26" s="7" t="str">
        <f t="shared" si="7"/>
        <v/>
      </c>
      <c r="C26" s="50">
        <f>IF(D11="","-",+C25+1)</f>
        <v>2028</v>
      </c>
      <c r="D26" s="55">
        <f>IF(F25+SUM(E$17:E25)=D$10,F25,D$10-SUM(E$17:E25))</f>
        <v>7833988.2861239305</v>
      </c>
      <c r="E26" s="377">
        <f>IF(+I14&lt;F25,I14,D26)</f>
        <v>234833.90097560975</v>
      </c>
      <c r="F26" s="55">
        <f t="shared" si="20"/>
        <v>7599154.3851483203</v>
      </c>
      <c r="G26" s="378">
        <f t="shared" si="21"/>
        <v>1159393.0566021292</v>
      </c>
      <c r="H26" s="363">
        <f t="shared" si="22"/>
        <v>1159393.0566021292</v>
      </c>
      <c r="I26" s="52">
        <f t="shared" si="0"/>
        <v>0</v>
      </c>
      <c r="J26" s="52"/>
      <c r="K26" s="129"/>
      <c r="L26" s="54">
        <f t="shared" si="2"/>
        <v>0</v>
      </c>
      <c r="M26" s="129"/>
      <c r="N26" s="54">
        <f t="shared" si="4"/>
        <v>0</v>
      </c>
      <c r="O26" s="54">
        <f t="shared" si="5"/>
        <v>0</v>
      </c>
      <c r="P26" s="1"/>
    </row>
    <row r="27" spans="2:16" ht="12.5">
      <c r="B27" s="7" t="str">
        <f t="shared" si="7"/>
        <v/>
      </c>
      <c r="C27" s="50">
        <f>IF(D11="","-",+C26+1)</f>
        <v>2029</v>
      </c>
      <c r="D27" s="55">
        <f>IF(F26+SUM(E$17:E26)=D$10,F26,D$10-SUM(E$17:E26))</f>
        <v>7599154.3851483203</v>
      </c>
      <c r="E27" s="377">
        <f>IF(+I14&lt;F26,I14,D27)</f>
        <v>234833.90097560975</v>
      </c>
      <c r="F27" s="55">
        <f t="shared" si="20"/>
        <v>7364320.4841727102</v>
      </c>
      <c r="G27" s="378">
        <f t="shared" si="21"/>
        <v>1131256.4887205088</v>
      </c>
      <c r="H27" s="363">
        <f t="shared" si="22"/>
        <v>1131256.4887205088</v>
      </c>
      <c r="I27" s="52">
        <f t="shared" si="0"/>
        <v>0</v>
      </c>
      <c r="J27" s="52"/>
      <c r="K27" s="129"/>
      <c r="L27" s="54">
        <f t="shared" si="2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7"/>
        <v/>
      </c>
      <c r="C28" s="50">
        <f>IF(D11="","-",+C27+1)</f>
        <v>2030</v>
      </c>
      <c r="D28" s="55">
        <f>IF(F27+SUM(E$17:E27)=D$10,F27,D$10-SUM(E$17:E27))</f>
        <v>7364320.4841727102</v>
      </c>
      <c r="E28" s="377">
        <f>IF(+I14&lt;F27,I14,D28)</f>
        <v>234833.90097560975</v>
      </c>
      <c r="F28" s="55">
        <f t="shared" si="20"/>
        <v>7129486.5831971001</v>
      </c>
      <c r="G28" s="378">
        <f t="shared" si="21"/>
        <v>1103119.9208388885</v>
      </c>
      <c r="H28" s="363">
        <f t="shared" si="22"/>
        <v>1103119.9208388885</v>
      </c>
      <c r="I28" s="52">
        <f t="shared" si="0"/>
        <v>0</v>
      </c>
      <c r="J28" s="52"/>
      <c r="K28" s="129"/>
      <c r="L28" s="54">
        <f t="shared" si="2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7"/>
        <v/>
      </c>
      <c r="C29" s="50">
        <f>IF(D11="","-",+C28+1)</f>
        <v>2031</v>
      </c>
      <c r="D29" s="55">
        <f>IF(F28+SUM(E$17:E28)=D$10,F28,D$10-SUM(E$17:E28))</f>
        <v>7129486.5831971001</v>
      </c>
      <c r="E29" s="377">
        <f>IF(+I14&lt;F28,I14,D29)</f>
        <v>234833.90097560975</v>
      </c>
      <c r="F29" s="55">
        <f t="shared" si="20"/>
        <v>6894652.68222149</v>
      </c>
      <c r="G29" s="378">
        <f t="shared" si="21"/>
        <v>1074983.352957268</v>
      </c>
      <c r="H29" s="363">
        <f t="shared" si="22"/>
        <v>1074983.352957268</v>
      </c>
      <c r="I29" s="52">
        <f t="shared" si="0"/>
        <v>0</v>
      </c>
      <c r="J29" s="52"/>
      <c r="K29" s="129"/>
      <c r="L29" s="54">
        <f t="shared" si="2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7"/>
        <v/>
      </c>
      <c r="C30" s="50">
        <f>IF(D11="","-",+C29+1)</f>
        <v>2032</v>
      </c>
      <c r="D30" s="55">
        <f>IF(F29+SUM(E$17:E29)=D$10,F29,D$10-SUM(E$17:E29))</f>
        <v>6894652.68222149</v>
      </c>
      <c r="E30" s="377">
        <f>IF(+I14&lt;F29,I14,D30)</f>
        <v>234833.90097560975</v>
      </c>
      <c r="F30" s="55">
        <f t="shared" si="20"/>
        <v>6659818.7812458798</v>
      </c>
      <c r="G30" s="378">
        <f t="shared" si="21"/>
        <v>1046846.7850756478</v>
      </c>
      <c r="H30" s="363">
        <f t="shared" si="22"/>
        <v>1046846.7850756478</v>
      </c>
      <c r="I30" s="52">
        <f t="shared" si="0"/>
        <v>0</v>
      </c>
      <c r="J30" s="52"/>
      <c r="K30" s="129"/>
      <c r="L30" s="54">
        <f t="shared" si="2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7"/>
        <v/>
      </c>
      <c r="C31" s="50">
        <f>IF(D11="","-",+C30+1)</f>
        <v>2033</v>
      </c>
      <c r="D31" s="55">
        <f>IF(F30+SUM(E$17:E30)=D$10,F30,D$10-SUM(E$17:E30))</f>
        <v>6659818.7812458798</v>
      </c>
      <c r="E31" s="377">
        <f>IF(+I14&lt;F30,I14,D31)</f>
        <v>234833.90097560975</v>
      </c>
      <c r="F31" s="55">
        <f t="shared" si="20"/>
        <v>6424984.8802702697</v>
      </c>
      <c r="G31" s="378">
        <f t="shared" si="21"/>
        <v>1018710.2171940273</v>
      </c>
      <c r="H31" s="363">
        <f t="shared" si="22"/>
        <v>1018710.2171940273</v>
      </c>
      <c r="I31" s="52">
        <f t="shared" si="0"/>
        <v>0</v>
      </c>
      <c r="J31" s="52"/>
      <c r="K31" s="129"/>
      <c r="L31" s="54">
        <f t="shared" si="2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7"/>
        <v/>
      </c>
      <c r="C32" s="50">
        <f>IF(D11="","-",+C31+1)</f>
        <v>2034</v>
      </c>
      <c r="D32" s="55">
        <f>IF(F31+SUM(E$17:E31)=D$10,F31,D$10-SUM(E$17:E31))</f>
        <v>6424984.8802702697</v>
      </c>
      <c r="E32" s="377">
        <f>IF(+I14&lt;F31,I14,D32)</f>
        <v>234833.90097560975</v>
      </c>
      <c r="F32" s="55">
        <f t="shared" si="20"/>
        <v>6190150.9792946596</v>
      </c>
      <c r="G32" s="378">
        <f t="shared" si="21"/>
        <v>990573.64931240701</v>
      </c>
      <c r="H32" s="363">
        <f t="shared" si="22"/>
        <v>990573.64931240701</v>
      </c>
      <c r="I32" s="52">
        <f t="shared" si="0"/>
        <v>0</v>
      </c>
      <c r="J32" s="52"/>
      <c r="K32" s="129"/>
      <c r="L32" s="54">
        <f t="shared" si="2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7"/>
        <v/>
      </c>
      <c r="C33" s="50">
        <f>IF(D11="","-",+C32+1)</f>
        <v>2035</v>
      </c>
      <c r="D33" s="55">
        <f>IF(F32+SUM(E$17:E32)=D$10,F32,D$10-SUM(E$17:E32))</f>
        <v>6190150.9792946596</v>
      </c>
      <c r="E33" s="377">
        <f>IF(+I14&lt;F32,I14,D33)</f>
        <v>234833.90097560975</v>
      </c>
      <c r="F33" s="55">
        <f t="shared" si="20"/>
        <v>5955317.0783190494</v>
      </c>
      <c r="G33" s="378">
        <f t="shared" si="21"/>
        <v>962437.08143078664</v>
      </c>
      <c r="H33" s="363">
        <f t="shared" si="22"/>
        <v>962437.08143078664</v>
      </c>
      <c r="I33" s="52">
        <f t="shared" si="0"/>
        <v>0</v>
      </c>
      <c r="J33" s="52"/>
      <c r="K33" s="129"/>
      <c r="L33" s="54">
        <f t="shared" si="2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7"/>
        <v/>
      </c>
      <c r="C34" s="50">
        <f>IF(D11="","-",+C33+1)</f>
        <v>2036</v>
      </c>
      <c r="D34" s="55">
        <f>IF(F33+SUM(E$17:E33)=D$10,F33,D$10-SUM(E$17:E33))</f>
        <v>5955317.0783190494</v>
      </c>
      <c r="E34" s="377">
        <f>IF(+I14&lt;F33,I14,D34)</f>
        <v>234833.90097560975</v>
      </c>
      <c r="F34" s="55">
        <f t="shared" si="20"/>
        <v>5720483.1773434393</v>
      </c>
      <c r="G34" s="378">
        <f t="shared" si="21"/>
        <v>934300.51354916638</v>
      </c>
      <c r="H34" s="363">
        <f t="shared" si="22"/>
        <v>934300.51354916638</v>
      </c>
      <c r="I34" s="52">
        <f t="shared" si="0"/>
        <v>0</v>
      </c>
      <c r="J34" s="52"/>
      <c r="K34" s="129"/>
      <c r="L34" s="54">
        <f t="shared" si="2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7"/>
        <v/>
      </c>
      <c r="C35" s="50">
        <f>IF(D11="","-",+C34+1)</f>
        <v>2037</v>
      </c>
      <c r="D35" s="55">
        <f>IF(F34+SUM(E$17:E34)=D$10,F34,D$10-SUM(E$17:E34))</f>
        <v>5720483.1773434393</v>
      </c>
      <c r="E35" s="377">
        <f>IF(+I14&lt;F34,I14,D35)</f>
        <v>234833.90097560975</v>
      </c>
      <c r="F35" s="55">
        <f t="shared" si="20"/>
        <v>5485649.2763678292</v>
      </c>
      <c r="G35" s="378">
        <f t="shared" si="21"/>
        <v>906163.94566754589</v>
      </c>
      <c r="H35" s="363">
        <f t="shared" si="22"/>
        <v>906163.94566754589</v>
      </c>
      <c r="I35" s="52">
        <f t="shared" si="0"/>
        <v>0</v>
      </c>
      <c r="J35" s="52"/>
      <c r="K35" s="129"/>
      <c r="L35" s="54">
        <f t="shared" si="2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7"/>
        <v/>
      </c>
      <c r="C36" s="50">
        <f>IF(D11="","-",+C35+1)</f>
        <v>2038</v>
      </c>
      <c r="D36" s="55">
        <f>IF(F35+SUM(E$17:E35)=D$10,F35,D$10-SUM(E$17:E35))</f>
        <v>5485649.2763678292</v>
      </c>
      <c r="E36" s="377">
        <f>IF(+I14&lt;F35,I14,D36)</f>
        <v>234833.90097560975</v>
      </c>
      <c r="F36" s="55">
        <f t="shared" si="20"/>
        <v>5250815.3753922191</v>
      </c>
      <c r="G36" s="378">
        <f t="shared" si="21"/>
        <v>878027.37778592564</v>
      </c>
      <c r="H36" s="363">
        <f t="shared" si="22"/>
        <v>878027.37778592564</v>
      </c>
      <c r="I36" s="52">
        <f t="shared" si="0"/>
        <v>0</v>
      </c>
      <c r="J36" s="52"/>
      <c r="K36" s="129"/>
      <c r="L36" s="54">
        <f t="shared" si="2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7"/>
        <v/>
      </c>
      <c r="C37" s="50">
        <f>IF(D11="","-",+C36+1)</f>
        <v>2039</v>
      </c>
      <c r="D37" s="55">
        <f>IF(F36+SUM(E$17:E36)=D$10,F36,D$10-SUM(E$17:E36))</f>
        <v>5250815.3753922191</v>
      </c>
      <c r="E37" s="377">
        <f>IF(+I14&lt;F36,I14,D37)</f>
        <v>234833.90097560975</v>
      </c>
      <c r="F37" s="55">
        <f t="shared" si="20"/>
        <v>5015981.4744166089</v>
      </c>
      <c r="G37" s="378">
        <f t="shared" si="21"/>
        <v>849890.80990430515</v>
      </c>
      <c r="H37" s="363">
        <f t="shared" si="22"/>
        <v>849890.80990430515</v>
      </c>
      <c r="I37" s="52">
        <f t="shared" si="0"/>
        <v>0</v>
      </c>
      <c r="J37" s="52"/>
      <c r="K37" s="129"/>
      <c r="L37" s="54">
        <f t="shared" si="2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7"/>
        <v/>
      </c>
      <c r="C38" s="50">
        <f>IF(D11="","-",+C37+1)</f>
        <v>2040</v>
      </c>
      <c r="D38" s="55">
        <f>IF(F37+SUM(E$17:E37)=D$10,F37,D$10-SUM(E$17:E37))</f>
        <v>5015981.4744166089</v>
      </c>
      <c r="E38" s="377">
        <f>IF(+I14&lt;F37,I14,D38)</f>
        <v>234833.90097560975</v>
      </c>
      <c r="F38" s="55">
        <f t="shared" si="20"/>
        <v>4781147.5734409988</v>
      </c>
      <c r="G38" s="378">
        <f t="shared" si="21"/>
        <v>821754.24202268489</v>
      </c>
      <c r="H38" s="363">
        <f t="shared" si="22"/>
        <v>821754.24202268489</v>
      </c>
      <c r="I38" s="52">
        <f t="shared" si="0"/>
        <v>0</v>
      </c>
      <c r="J38" s="52"/>
      <c r="K38" s="129"/>
      <c r="L38" s="54">
        <f t="shared" si="2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7"/>
        <v/>
      </c>
      <c r="C39" s="50">
        <f>IF(D11="","-",+C38+1)</f>
        <v>2041</v>
      </c>
      <c r="D39" s="55">
        <f>IF(F38+SUM(E$17:E38)=D$10,F38,D$10-SUM(E$17:E38))</f>
        <v>4781147.5734409988</v>
      </c>
      <c r="E39" s="377">
        <f>IF(+I14&lt;F38,I14,D39)</f>
        <v>234833.90097560975</v>
      </c>
      <c r="F39" s="55">
        <f t="shared" si="20"/>
        <v>4546313.6724653887</v>
      </c>
      <c r="G39" s="378">
        <f t="shared" si="21"/>
        <v>793617.6741410644</v>
      </c>
      <c r="H39" s="363">
        <f t="shared" si="22"/>
        <v>793617.6741410644</v>
      </c>
      <c r="I39" s="52">
        <f t="shared" si="0"/>
        <v>0</v>
      </c>
      <c r="J39" s="52"/>
      <c r="K39" s="129"/>
      <c r="L39" s="54">
        <f t="shared" si="2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7"/>
        <v/>
      </c>
      <c r="C40" s="50">
        <f>IF(D11="","-",+C39+1)</f>
        <v>2042</v>
      </c>
      <c r="D40" s="55">
        <f>IF(F39+SUM(E$17:E39)=D$10,F39,D$10-SUM(E$17:E39))</f>
        <v>4546313.6724653887</v>
      </c>
      <c r="E40" s="377">
        <f>IF(+I14&lt;F39,I14,D40)</f>
        <v>234833.90097560975</v>
      </c>
      <c r="F40" s="55">
        <f t="shared" si="20"/>
        <v>4311479.7714897785</v>
      </c>
      <c r="G40" s="378">
        <f t="shared" si="21"/>
        <v>765481.10625944415</v>
      </c>
      <c r="H40" s="363">
        <f t="shared" si="22"/>
        <v>765481.10625944415</v>
      </c>
      <c r="I40" s="52">
        <f t="shared" si="0"/>
        <v>0</v>
      </c>
      <c r="J40" s="52"/>
      <c r="K40" s="129"/>
      <c r="L40" s="54">
        <f t="shared" si="2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7"/>
        <v/>
      </c>
      <c r="C41" s="50">
        <f>IF(D11="","-",+C40+1)</f>
        <v>2043</v>
      </c>
      <c r="D41" s="55">
        <f>IF(F40+SUM(E$17:E40)=D$10,F40,D$10-SUM(E$17:E40))</f>
        <v>4311479.7714897785</v>
      </c>
      <c r="E41" s="377">
        <f>IF(+I14&lt;F40,I14,D41)</f>
        <v>234833.90097560975</v>
      </c>
      <c r="F41" s="55">
        <f t="shared" si="20"/>
        <v>4076645.8705141689</v>
      </c>
      <c r="G41" s="378">
        <f t="shared" si="21"/>
        <v>737344.53837782377</v>
      </c>
      <c r="H41" s="363">
        <f t="shared" si="22"/>
        <v>737344.53837782377</v>
      </c>
      <c r="I41" s="52">
        <f t="shared" si="0"/>
        <v>0</v>
      </c>
      <c r="J41" s="52"/>
      <c r="K41" s="129"/>
      <c r="L41" s="54">
        <f t="shared" si="2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7"/>
        <v/>
      </c>
      <c r="C42" s="50">
        <f>IF(D11="","-",+C41+1)</f>
        <v>2044</v>
      </c>
      <c r="D42" s="55">
        <f>IF(F41+SUM(E$17:E41)=D$10,F41,D$10-SUM(E$17:E41))</f>
        <v>4076645.8705141689</v>
      </c>
      <c r="E42" s="377">
        <f>IF(+I14&lt;F41,I14,D42)</f>
        <v>234833.90097560975</v>
      </c>
      <c r="F42" s="55">
        <f t="shared" si="20"/>
        <v>3841811.9695385592</v>
      </c>
      <c r="G42" s="378">
        <f t="shared" si="21"/>
        <v>709207.9704962034</v>
      </c>
      <c r="H42" s="363">
        <f t="shared" si="22"/>
        <v>709207.9704962034</v>
      </c>
      <c r="I42" s="52">
        <f t="shared" si="0"/>
        <v>0</v>
      </c>
      <c r="J42" s="52"/>
      <c r="K42" s="129"/>
      <c r="L42" s="54">
        <f t="shared" si="2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7"/>
        <v/>
      </c>
      <c r="C43" s="50">
        <f>IF(D11="","-",+C42+1)</f>
        <v>2045</v>
      </c>
      <c r="D43" s="55">
        <f>IF(F42+SUM(E$17:E42)=D$10,F42,D$10-SUM(E$17:E42))</f>
        <v>3841811.9695385592</v>
      </c>
      <c r="E43" s="377">
        <f>IF(+I14&lt;F42,I14,D43)</f>
        <v>234833.90097560975</v>
      </c>
      <c r="F43" s="55">
        <f t="shared" si="20"/>
        <v>3606978.0685629495</v>
      </c>
      <c r="G43" s="378">
        <f t="shared" si="21"/>
        <v>681071.40261458314</v>
      </c>
      <c r="H43" s="363">
        <f t="shared" si="22"/>
        <v>681071.40261458314</v>
      </c>
      <c r="I43" s="52">
        <f t="shared" si="0"/>
        <v>0</v>
      </c>
      <c r="J43" s="52"/>
      <c r="K43" s="129"/>
      <c r="L43" s="54">
        <f t="shared" si="2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7"/>
        <v/>
      </c>
      <c r="C44" s="50">
        <f>IF(D11="","-",+C43+1)</f>
        <v>2046</v>
      </c>
      <c r="D44" s="55">
        <f>IF(F43+SUM(E$17:E43)=D$10,F43,D$10-SUM(E$17:E43))</f>
        <v>3606978.0685629495</v>
      </c>
      <c r="E44" s="377">
        <f>IF(+I14&lt;F43,I14,D44)</f>
        <v>234833.90097560975</v>
      </c>
      <c r="F44" s="55">
        <f t="shared" si="20"/>
        <v>3372144.1675873399</v>
      </c>
      <c r="G44" s="378">
        <f t="shared" si="21"/>
        <v>652934.83473296277</v>
      </c>
      <c r="H44" s="363">
        <f t="shared" si="22"/>
        <v>652934.83473296277</v>
      </c>
      <c r="I44" s="52">
        <f t="shared" si="0"/>
        <v>0</v>
      </c>
      <c r="J44" s="52"/>
      <c r="K44" s="129"/>
      <c r="L44" s="54">
        <f t="shared" si="2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7"/>
        <v/>
      </c>
      <c r="C45" s="50">
        <f>IF(D11="","-",+C44+1)</f>
        <v>2047</v>
      </c>
      <c r="D45" s="55">
        <f>IF(F44+SUM(E$17:E44)=D$10,F44,D$10-SUM(E$17:E44))</f>
        <v>3372144.1675873399</v>
      </c>
      <c r="E45" s="377">
        <f>IF(+I14&lt;F44,I14,D45)</f>
        <v>234833.90097560975</v>
      </c>
      <c r="F45" s="55">
        <f t="shared" si="20"/>
        <v>3137310.2666117302</v>
      </c>
      <c r="G45" s="378">
        <f t="shared" si="21"/>
        <v>624798.26685134252</v>
      </c>
      <c r="H45" s="363">
        <f t="shared" si="22"/>
        <v>624798.26685134252</v>
      </c>
      <c r="I45" s="52">
        <f t="shared" si="0"/>
        <v>0</v>
      </c>
      <c r="J45" s="52"/>
      <c r="K45" s="129"/>
      <c r="L45" s="54">
        <f t="shared" si="2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7"/>
        <v/>
      </c>
      <c r="C46" s="50">
        <f>IF(D11="","-",+C45+1)</f>
        <v>2048</v>
      </c>
      <c r="D46" s="55">
        <f>IF(F45+SUM(E$17:E45)=D$10,F45,D$10-SUM(E$17:E45))</f>
        <v>3137310.2666117302</v>
      </c>
      <c r="E46" s="377">
        <f>IF(+I14&lt;F45,I14,D46)</f>
        <v>234833.90097560975</v>
      </c>
      <c r="F46" s="55">
        <f t="shared" si="20"/>
        <v>2902476.3656361206</v>
      </c>
      <c r="G46" s="378">
        <f t="shared" si="21"/>
        <v>596661.69896972214</v>
      </c>
      <c r="H46" s="363">
        <f t="shared" si="22"/>
        <v>596661.69896972214</v>
      </c>
      <c r="I46" s="52">
        <f t="shared" si="0"/>
        <v>0</v>
      </c>
      <c r="J46" s="52"/>
      <c r="K46" s="129"/>
      <c r="L46" s="54">
        <f t="shared" si="2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7"/>
        <v/>
      </c>
      <c r="C47" s="50">
        <f>IF(D11="","-",+C46+1)</f>
        <v>2049</v>
      </c>
      <c r="D47" s="55">
        <f>IF(F46+SUM(E$17:E46)=D$10,F46,D$10-SUM(E$17:E46))</f>
        <v>2902476.3656361206</v>
      </c>
      <c r="E47" s="377">
        <f>IF(+I14&lt;F46,I14,D47)</f>
        <v>234833.90097560975</v>
      </c>
      <c r="F47" s="55">
        <f t="shared" si="20"/>
        <v>2667642.4646605109</v>
      </c>
      <c r="G47" s="378">
        <f t="shared" si="21"/>
        <v>568525.13108810189</v>
      </c>
      <c r="H47" s="363">
        <f t="shared" si="22"/>
        <v>568525.13108810189</v>
      </c>
      <c r="I47" s="52">
        <f t="shared" si="0"/>
        <v>0</v>
      </c>
      <c r="J47" s="52"/>
      <c r="K47" s="129"/>
      <c r="L47" s="54">
        <f t="shared" si="2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7"/>
        <v/>
      </c>
      <c r="C48" s="50">
        <f>IF(D11="","-",+C47+1)</f>
        <v>2050</v>
      </c>
      <c r="D48" s="55">
        <f>IF(F47+SUM(E$17:E47)=D$10,F47,D$10-SUM(E$17:E47))</f>
        <v>2667642.4646605109</v>
      </c>
      <c r="E48" s="377">
        <f>IF(+I14&lt;F47,I14,D48)</f>
        <v>234833.90097560975</v>
      </c>
      <c r="F48" s="55">
        <f t="shared" si="20"/>
        <v>2432808.5636849012</v>
      </c>
      <c r="G48" s="378">
        <f t="shared" si="21"/>
        <v>540388.56320648151</v>
      </c>
      <c r="H48" s="363">
        <f t="shared" si="22"/>
        <v>540388.56320648151</v>
      </c>
      <c r="I48" s="52">
        <f t="shared" si="0"/>
        <v>0</v>
      </c>
      <c r="J48" s="52"/>
      <c r="K48" s="129"/>
      <c r="L48" s="54">
        <f t="shared" si="2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 ht="12.5">
      <c r="B49" s="7" t="str">
        <f t="shared" si="7"/>
        <v/>
      </c>
      <c r="C49" s="50">
        <f>IF(D11="","-",+C48+1)</f>
        <v>2051</v>
      </c>
      <c r="D49" s="55">
        <f>IF(F48+SUM(E$17:E48)=D$10,F48,D$10-SUM(E$17:E48))</f>
        <v>2432808.5636849012</v>
      </c>
      <c r="E49" s="377">
        <f>IF(+I14&lt;F48,I14,D49)</f>
        <v>234833.90097560975</v>
      </c>
      <c r="F49" s="55">
        <f t="shared" si="20"/>
        <v>2197974.6627092916</v>
      </c>
      <c r="G49" s="378">
        <f t="shared" si="21"/>
        <v>512251.99532486126</v>
      </c>
      <c r="H49" s="363">
        <f t="shared" si="22"/>
        <v>512251.99532486126</v>
      </c>
      <c r="I49" s="52">
        <f t="shared" si="0"/>
        <v>0</v>
      </c>
      <c r="J49" s="52"/>
      <c r="K49" s="129"/>
      <c r="L49" s="54">
        <f t="shared" si="2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 ht="12.5">
      <c r="B50" s="7" t="str">
        <f t="shared" si="7"/>
        <v/>
      </c>
      <c r="C50" s="50">
        <f>IF(D11="","-",+C49+1)</f>
        <v>2052</v>
      </c>
      <c r="D50" s="55">
        <f>IF(F49+SUM(E$17:E49)=D$10,F49,D$10-SUM(E$17:E49))</f>
        <v>2197974.6627092916</v>
      </c>
      <c r="E50" s="377">
        <f>IF(+I14&lt;F49,I14,D50)</f>
        <v>234833.90097560975</v>
      </c>
      <c r="F50" s="55">
        <f t="shared" si="20"/>
        <v>1963140.7617336819</v>
      </c>
      <c r="G50" s="378">
        <f t="shared" si="21"/>
        <v>484115.42744324089</v>
      </c>
      <c r="H50" s="363">
        <f t="shared" si="22"/>
        <v>484115.42744324089</v>
      </c>
      <c r="I50" s="52">
        <f t="shared" si="0"/>
        <v>0</v>
      </c>
      <c r="J50" s="52"/>
      <c r="K50" s="129"/>
      <c r="L50" s="54">
        <f t="shared" si="2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 ht="12.5">
      <c r="B51" s="7" t="str">
        <f t="shared" si="7"/>
        <v/>
      </c>
      <c r="C51" s="50">
        <f>IF(D11="","-",+C50+1)</f>
        <v>2053</v>
      </c>
      <c r="D51" s="55">
        <f>IF(F50+SUM(E$17:E50)=D$10,F50,D$10-SUM(E$17:E50))</f>
        <v>1963140.7617336819</v>
      </c>
      <c r="E51" s="377">
        <f>IF(+I14&lt;F50,I14,D51)</f>
        <v>234833.90097560975</v>
      </c>
      <c r="F51" s="55">
        <f t="shared" si="20"/>
        <v>1728306.8607580722</v>
      </c>
      <c r="G51" s="378">
        <f t="shared" si="21"/>
        <v>455978.85956162063</v>
      </c>
      <c r="H51" s="363">
        <f t="shared" si="22"/>
        <v>455978.85956162063</v>
      </c>
      <c r="I51" s="52">
        <f t="shared" si="0"/>
        <v>0</v>
      </c>
      <c r="J51" s="52"/>
      <c r="K51" s="129"/>
      <c r="L51" s="54">
        <f t="shared" si="2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 ht="12.5">
      <c r="B52" s="7" t="str">
        <f t="shared" si="7"/>
        <v/>
      </c>
      <c r="C52" s="50">
        <f>IF(D11="","-",+C51+1)</f>
        <v>2054</v>
      </c>
      <c r="D52" s="55">
        <f>IF(F51+SUM(E$17:E51)=D$10,F51,D$10-SUM(E$17:E51))</f>
        <v>1728306.8607580722</v>
      </c>
      <c r="E52" s="377">
        <f>IF(+I14&lt;F51,I14,D52)</f>
        <v>234833.90097560975</v>
      </c>
      <c r="F52" s="55">
        <f t="shared" si="20"/>
        <v>1493472.9597824626</v>
      </c>
      <c r="G52" s="378">
        <f t="shared" si="21"/>
        <v>427842.29168000026</v>
      </c>
      <c r="H52" s="363">
        <f t="shared" si="22"/>
        <v>427842.29168000026</v>
      </c>
      <c r="I52" s="52">
        <f t="shared" si="0"/>
        <v>0</v>
      </c>
      <c r="J52" s="52"/>
      <c r="K52" s="129"/>
      <c r="L52" s="54">
        <f t="shared" si="2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 ht="12.5">
      <c r="B53" s="7" t="str">
        <f t="shared" si="7"/>
        <v/>
      </c>
      <c r="C53" s="50">
        <f>IF(D11="","-",+C52+1)</f>
        <v>2055</v>
      </c>
      <c r="D53" s="55">
        <f>IF(F52+SUM(E$17:E52)=D$10,F52,D$10-SUM(E$17:E52))</f>
        <v>1493472.9597824626</v>
      </c>
      <c r="E53" s="377">
        <f>IF(+I14&lt;F52,I14,D53)</f>
        <v>234833.90097560975</v>
      </c>
      <c r="F53" s="55">
        <f t="shared" si="20"/>
        <v>1258639.0588068529</v>
      </c>
      <c r="G53" s="378">
        <f t="shared" si="21"/>
        <v>399705.72379838</v>
      </c>
      <c r="H53" s="363">
        <f t="shared" si="22"/>
        <v>399705.72379838</v>
      </c>
      <c r="I53" s="52">
        <f t="shared" si="0"/>
        <v>0</v>
      </c>
      <c r="J53" s="52"/>
      <c r="K53" s="129"/>
      <c r="L53" s="54">
        <f t="shared" si="2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 ht="12.5">
      <c r="B54" s="7" t="str">
        <f t="shared" si="7"/>
        <v/>
      </c>
      <c r="C54" s="50">
        <f>IF(D11="","-",+C53+1)</f>
        <v>2056</v>
      </c>
      <c r="D54" s="55">
        <f>IF(F53+SUM(E$17:E53)=D$10,F53,D$10-SUM(E$17:E53))</f>
        <v>1258639.0588068529</v>
      </c>
      <c r="E54" s="377">
        <f>IF(+I14&lt;F53,I14,D54)</f>
        <v>234833.90097560975</v>
      </c>
      <c r="F54" s="55">
        <f t="shared" si="20"/>
        <v>1023805.1578312431</v>
      </c>
      <c r="G54" s="378">
        <f t="shared" si="21"/>
        <v>371569.15591675969</v>
      </c>
      <c r="H54" s="363">
        <f t="shared" si="22"/>
        <v>371569.15591675969</v>
      </c>
      <c r="I54" s="52">
        <f t="shared" si="0"/>
        <v>0</v>
      </c>
      <c r="J54" s="52"/>
      <c r="K54" s="129"/>
      <c r="L54" s="54">
        <f t="shared" si="2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 ht="12.5">
      <c r="B55" s="7" t="str">
        <f t="shared" si="7"/>
        <v/>
      </c>
      <c r="C55" s="50">
        <f>IF(D11="","-",+C54+1)</f>
        <v>2057</v>
      </c>
      <c r="D55" s="55">
        <f>IF(F54+SUM(E$17:E54)=D$10,F54,D$10-SUM(E$17:E54))</f>
        <v>1023805.1578312431</v>
      </c>
      <c r="E55" s="377">
        <f>IF(+I14&lt;F54,I14,D55)</f>
        <v>234833.90097560975</v>
      </c>
      <c r="F55" s="55">
        <f t="shared" si="20"/>
        <v>788971.25685563334</v>
      </c>
      <c r="G55" s="378">
        <f t="shared" si="21"/>
        <v>343432.58803513937</v>
      </c>
      <c r="H55" s="363">
        <f t="shared" si="22"/>
        <v>343432.58803513937</v>
      </c>
      <c r="I55" s="52">
        <f t="shared" si="0"/>
        <v>0</v>
      </c>
      <c r="J55" s="52"/>
      <c r="K55" s="129"/>
      <c r="L55" s="54">
        <f t="shared" si="2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 ht="12.5">
      <c r="B56" s="7" t="str">
        <f t="shared" si="7"/>
        <v/>
      </c>
      <c r="C56" s="50">
        <f>IF(D11="","-",+C55+1)</f>
        <v>2058</v>
      </c>
      <c r="D56" s="55">
        <f>IF(F55+SUM(E$17:E55)=D$10,F55,D$10-SUM(E$17:E55))</f>
        <v>788971.25685563334</v>
      </c>
      <c r="E56" s="377">
        <f>IF(+I14&lt;F55,I14,D56)</f>
        <v>234833.90097560975</v>
      </c>
      <c r="F56" s="55">
        <f t="shared" si="20"/>
        <v>554137.35588002356</v>
      </c>
      <c r="G56" s="378">
        <f t="shared" si="21"/>
        <v>315296.020153519</v>
      </c>
      <c r="H56" s="363">
        <f t="shared" si="22"/>
        <v>315296.020153519</v>
      </c>
      <c r="I56" s="52">
        <f t="shared" si="0"/>
        <v>0</v>
      </c>
      <c r="J56" s="52"/>
      <c r="K56" s="129"/>
      <c r="L56" s="54">
        <f t="shared" si="2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 ht="12.5">
      <c r="B57" s="7" t="str">
        <f t="shared" si="7"/>
        <v/>
      </c>
      <c r="C57" s="50">
        <f>IF(D11="","-",+C56+1)</f>
        <v>2059</v>
      </c>
      <c r="D57" s="55">
        <f>IF(F56+SUM(E$17:E56)=D$10,F56,D$10-SUM(E$17:E56))</f>
        <v>554137.35588002356</v>
      </c>
      <c r="E57" s="377">
        <f>IF(+I14&lt;F56,I14,D57)</f>
        <v>234833.90097560975</v>
      </c>
      <c r="F57" s="55">
        <f t="shared" si="20"/>
        <v>319303.45490441378</v>
      </c>
      <c r="G57" s="378">
        <f t="shared" si="21"/>
        <v>287159.45227189868</v>
      </c>
      <c r="H57" s="363">
        <f t="shared" si="22"/>
        <v>287159.45227189868</v>
      </c>
      <c r="I57" s="52">
        <f t="shared" si="0"/>
        <v>0</v>
      </c>
      <c r="J57" s="52"/>
      <c r="K57" s="129"/>
      <c r="L57" s="54">
        <f t="shared" si="2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 ht="12.5">
      <c r="B58" s="7" t="str">
        <f t="shared" si="7"/>
        <v/>
      </c>
      <c r="C58" s="50">
        <f>IF(D11="","-",+C57+1)</f>
        <v>2060</v>
      </c>
      <c r="D58" s="55">
        <f>IF(F57+SUM(E$17:E57)=D$10,F57,D$10-SUM(E$17:E57))</f>
        <v>319303.45490441378</v>
      </c>
      <c r="E58" s="377">
        <f>IF(+I14&lt;F57,I14,D58)</f>
        <v>234833.90097560975</v>
      </c>
      <c r="F58" s="55">
        <f t="shared" si="20"/>
        <v>84469.553928804031</v>
      </c>
      <c r="G58" s="378">
        <f t="shared" si="21"/>
        <v>259022.88439027837</v>
      </c>
      <c r="H58" s="363">
        <f t="shared" si="22"/>
        <v>259022.88439027837</v>
      </c>
      <c r="I58" s="52">
        <f t="shared" si="0"/>
        <v>0</v>
      </c>
      <c r="J58" s="52"/>
      <c r="K58" s="129"/>
      <c r="L58" s="54">
        <f t="shared" si="2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 ht="12.5">
      <c r="B59" s="7" t="str">
        <f t="shared" si="7"/>
        <v/>
      </c>
      <c r="C59" s="50">
        <f>IF(D11="","-",+C58+1)</f>
        <v>2061</v>
      </c>
      <c r="D59" s="55">
        <f>IF(F58+SUM(E$17:E58)=D$10,F58,D$10-SUM(E$17:E58))</f>
        <v>84469.553928804031</v>
      </c>
      <c r="E59" s="377">
        <f>IF(+I14&lt;F58,I14,D59)</f>
        <v>84469.553928804031</v>
      </c>
      <c r="F59" s="55">
        <f t="shared" si="20"/>
        <v>0</v>
      </c>
      <c r="G59" s="378">
        <f t="shared" si="21"/>
        <v>89529.903665733262</v>
      </c>
      <c r="H59" s="363">
        <f t="shared" si="22"/>
        <v>89529.903665733262</v>
      </c>
      <c r="I59" s="52">
        <f t="shared" si="0"/>
        <v>0</v>
      </c>
      <c r="J59" s="52"/>
      <c r="K59" s="129"/>
      <c r="L59" s="54">
        <f t="shared" si="2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 ht="12.5">
      <c r="B60" s="7" t="str">
        <f t="shared" si="7"/>
        <v/>
      </c>
      <c r="C60" s="50">
        <f>IF(D11="","-",+C59+1)</f>
        <v>2062</v>
      </c>
      <c r="D60" s="55">
        <f>IF(F59+SUM(E$17:E59)=D$10,F59,D$10-SUM(E$17:E59))</f>
        <v>0</v>
      </c>
      <c r="E60" s="377">
        <f>IF(+I14&lt;F59,I14,D60)</f>
        <v>0</v>
      </c>
      <c r="F60" s="55">
        <f t="shared" si="20"/>
        <v>0</v>
      </c>
      <c r="G60" s="378">
        <f t="shared" si="21"/>
        <v>0</v>
      </c>
      <c r="H60" s="363">
        <f t="shared" si="22"/>
        <v>0</v>
      </c>
      <c r="I60" s="52">
        <f t="shared" si="0"/>
        <v>0</v>
      </c>
      <c r="J60" s="52"/>
      <c r="K60" s="129"/>
      <c r="L60" s="54">
        <f t="shared" si="2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 ht="12.5">
      <c r="B61" s="7" t="str">
        <f t="shared" si="7"/>
        <v/>
      </c>
      <c r="C61" s="50">
        <f>IF(D11="","-",+C60+1)</f>
        <v>2063</v>
      </c>
      <c r="D61" s="55">
        <f>IF(F60+SUM(E$17:E60)=D$10,F60,D$10-SUM(E$17:E60))</f>
        <v>0</v>
      </c>
      <c r="E61" s="377">
        <f>IF(+I14&lt;F60,I14,D61)</f>
        <v>0</v>
      </c>
      <c r="F61" s="55">
        <f t="shared" si="20"/>
        <v>0</v>
      </c>
      <c r="G61" s="379">
        <f t="shared" si="21"/>
        <v>0</v>
      </c>
      <c r="H61" s="363">
        <f t="shared" si="22"/>
        <v>0</v>
      </c>
      <c r="I61" s="52">
        <f t="shared" si="0"/>
        <v>0</v>
      </c>
      <c r="J61" s="52"/>
      <c r="K61" s="129"/>
      <c r="L61" s="54">
        <f t="shared" si="2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 ht="12.5">
      <c r="B62" s="7" t="str">
        <f t="shared" si="7"/>
        <v/>
      </c>
      <c r="C62" s="50">
        <f>IF(D11="","-",+C61+1)</f>
        <v>2064</v>
      </c>
      <c r="D62" s="55">
        <f>IF(F61+SUM(E$17:E61)=D$10,F61,D$10-SUM(E$17:E61))</f>
        <v>0</v>
      </c>
      <c r="E62" s="377">
        <f>IF(+I14&lt;F61,I14,D62)</f>
        <v>0</v>
      </c>
      <c r="F62" s="55">
        <f t="shared" si="20"/>
        <v>0</v>
      </c>
      <c r="G62" s="379">
        <f t="shared" si="21"/>
        <v>0</v>
      </c>
      <c r="H62" s="363">
        <f t="shared" si="22"/>
        <v>0</v>
      </c>
      <c r="I62" s="52">
        <f t="shared" si="0"/>
        <v>0</v>
      </c>
      <c r="J62" s="52"/>
      <c r="K62" s="129"/>
      <c r="L62" s="54">
        <f t="shared" si="2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 ht="12.5">
      <c r="B63" s="7" t="str">
        <f t="shared" si="7"/>
        <v/>
      </c>
      <c r="C63" s="50">
        <f>IF(D11="","-",+C62+1)</f>
        <v>2065</v>
      </c>
      <c r="D63" s="55">
        <f>IF(F62+SUM(E$17:E62)=D$10,F62,D$10-SUM(E$17:E62))</f>
        <v>0</v>
      </c>
      <c r="E63" s="377">
        <f>IF(+I14&lt;F62,I14,D63)</f>
        <v>0</v>
      </c>
      <c r="F63" s="55">
        <f t="shared" si="20"/>
        <v>0</v>
      </c>
      <c r="G63" s="379">
        <f t="shared" si="21"/>
        <v>0</v>
      </c>
      <c r="H63" s="363">
        <f t="shared" si="22"/>
        <v>0</v>
      </c>
      <c r="I63" s="52">
        <f t="shared" si="0"/>
        <v>0</v>
      </c>
      <c r="J63" s="52"/>
      <c r="K63" s="129"/>
      <c r="L63" s="54">
        <f t="shared" si="2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 ht="12.5">
      <c r="B64" s="7" t="str">
        <f t="shared" si="7"/>
        <v/>
      </c>
      <c r="C64" s="50">
        <f>IF(D11="","-",+C63+1)</f>
        <v>2066</v>
      </c>
      <c r="D64" s="55">
        <f>IF(F63+SUM(E$17:E63)=D$10,F63,D$10-SUM(E$17:E63))</f>
        <v>0</v>
      </c>
      <c r="E64" s="377">
        <f>IF(+I14&lt;F63,I14,D64)</f>
        <v>0</v>
      </c>
      <c r="F64" s="55">
        <f t="shared" si="20"/>
        <v>0</v>
      </c>
      <c r="G64" s="379">
        <f t="shared" si="21"/>
        <v>0</v>
      </c>
      <c r="H64" s="363">
        <f t="shared" si="22"/>
        <v>0</v>
      </c>
      <c r="I64" s="52">
        <f t="shared" si="0"/>
        <v>0</v>
      </c>
      <c r="J64" s="52"/>
      <c r="K64" s="129"/>
      <c r="L64" s="54">
        <f t="shared" si="2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 ht="12.5">
      <c r="B65" s="7" t="str">
        <f t="shared" si="7"/>
        <v/>
      </c>
      <c r="C65" s="50">
        <f>IF(D11="","-",+C64+1)</f>
        <v>2067</v>
      </c>
      <c r="D65" s="55">
        <f>IF(F64+SUM(E$17:E64)=D$10,F64,D$10-SUM(E$17:E64))</f>
        <v>0</v>
      </c>
      <c r="E65" s="377">
        <f>IF(+I14&lt;F64,I14,D65)</f>
        <v>0</v>
      </c>
      <c r="F65" s="55">
        <f t="shared" si="20"/>
        <v>0</v>
      </c>
      <c r="G65" s="379">
        <f t="shared" si="21"/>
        <v>0</v>
      </c>
      <c r="H65" s="363">
        <f t="shared" si="22"/>
        <v>0</v>
      </c>
      <c r="I65" s="52">
        <f t="shared" si="0"/>
        <v>0</v>
      </c>
      <c r="J65" s="52"/>
      <c r="K65" s="129"/>
      <c r="L65" s="54">
        <f t="shared" si="2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 ht="12.5">
      <c r="B66" s="7" t="str">
        <f t="shared" si="7"/>
        <v/>
      </c>
      <c r="C66" s="50">
        <f>IF(D11="","-",+C65+1)</f>
        <v>2068</v>
      </c>
      <c r="D66" s="55">
        <f>IF(F65+SUM(E$17:E65)=D$10,F65,D$10-SUM(E$17:E65))</f>
        <v>0</v>
      </c>
      <c r="E66" s="377">
        <f>IF(+I14&lt;F65,I14,D66)</f>
        <v>0</v>
      </c>
      <c r="F66" s="55">
        <f t="shared" si="20"/>
        <v>0</v>
      </c>
      <c r="G66" s="379">
        <f t="shared" si="21"/>
        <v>0</v>
      </c>
      <c r="H66" s="363">
        <f t="shared" si="22"/>
        <v>0</v>
      </c>
      <c r="I66" s="52">
        <f t="shared" si="0"/>
        <v>0</v>
      </c>
      <c r="J66" s="52"/>
      <c r="K66" s="129"/>
      <c r="L66" s="54">
        <f t="shared" si="2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 ht="12.5">
      <c r="B67" s="7" t="str">
        <f t="shared" si="7"/>
        <v/>
      </c>
      <c r="C67" s="50">
        <f>IF(D11="","-",+C66+1)</f>
        <v>2069</v>
      </c>
      <c r="D67" s="55">
        <f>IF(F66+SUM(E$17:E66)=D$10,F66,D$10-SUM(E$17:E66))</f>
        <v>0</v>
      </c>
      <c r="E67" s="377">
        <f>IF(+I14&lt;F66,I14,D67)</f>
        <v>0</v>
      </c>
      <c r="F67" s="55">
        <f t="shared" si="20"/>
        <v>0</v>
      </c>
      <c r="G67" s="379">
        <f t="shared" si="21"/>
        <v>0</v>
      </c>
      <c r="H67" s="363">
        <f t="shared" si="22"/>
        <v>0</v>
      </c>
      <c r="I67" s="52">
        <f t="shared" si="0"/>
        <v>0</v>
      </c>
      <c r="J67" s="52"/>
      <c r="K67" s="129"/>
      <c r="L67" s="54">
        <f t="shared" si="2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 ht="12.5">
      <c r="B68" s="7" t="str">
        <f t="shared" si="7"/>
        <v/>
      </c>
      <c r="C68" s="50">
        <f>IF(D11="","-",+C67+1)</f>
        <v>2070</v>
      </c>
      <c r="D68" s="55">
        <f>IF(F67+SUM(E$17:E67)=D$10,F67,D$10-SUM(E$17:E67))</f>
        <v>0</v>
      </c>
      <c r="E68" s="377">
        <f>IF(+I14&lt;F67,I14,D68)</f>
        <v>0</v>
      </c>
      <c r="F68" s="55">
        <f t="shared" si="20"/>
        <v>0</v>
      </c>
      <c r="G68" s="379">
        <f t="shared" si="21"/>
        <v>0</v>
      </c>
      <c r="H68" s="363">
        <f t="shared" si="22"/>
        <v>0</v>
      </c>
      <c r="I68" s="52">
        <f t="shared" si="0"/>
        <v>0</v>
      </c>
      <c r="J68" s="52"/>
      <c r="K68" s="129"/>
      <c r="L68" s="54">
        <f t="shared" si="2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 ht="12.5">
      <c r="B69" s="7" t="str">
        <f t="shared" si="7"/>
        <v/>
      </c>
      <c r="C69" s="50">
        <f>IF(D11="","-",+C68+1)</f>
        <v>2071</v>
      </c>
      <c r="D69" s="55">
        <f>IF(F68+SUM(E$17:E68)=D$10,F68,D$10-SUM(E$17:E68))</f>
        <v>0</v>
      </c>
      <c r="E69" s="377">
        <f>IF(+I14&lt;F68,I14,D69)</f>
        <v>0</v>
      </c>
      <c r="F69" s="55">
        <f t="shared" si="20"/>
        <v>0</v>
      </c>
      <c r="G69" s="379">
        <f t="shared" si="21"/>
        <v>0</v>
      </c>
      <c r="H69" s="363">
        <f t="shared" si="22"/>
        <v>0</v>
      </c>
      <c r="I69" s="52">
        <f t="shared" si="0"/>
        <v>0</v>
      </c>
      <c r="J69" s="52"/>
      <c r="K69" s="129"/>
      <c r="L69" s="54">
        <f t="shared" si="2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 ht="12.5">
      <c r="B70" s="7" t="str">
        <f t="shared" si="7"/>
        <v/>
      </c>
      <c r="C70" s="50">
        <f>IF(D11="","-",+C69+1)</f>
        <v>2072</v>
      </c>
      <c r="D70" s="55">
        <f>IF(F69+SUM(E$17:E69)=D$10,F69,D$10-SUM(E$17:E69))</f>
        <v>0</v>
      </c>
      <c r="E70" s="377">
        <f>IF(+I14&lt;F69,I14,D70)</f>
        <v>0</v>
      </c>
      <c r="F70" s="55">
        <f t="shared" si="20"/>
        <v>0</v>
      </c>
      <c r="G70" s="379">
        <f t="shared" si="21"/>
        <v>0</v>
      </c>
      <c r="H70" s="363">
        <f t="shared" si="22"/>
        <v>0</v>
      </c>
      <c r="I70" s="52">
        <f t="shared" si="0"/>
        <v>0</v>
      </c>
      <c r="J70" s="52"/>
      <c r="K70" s="129"/>
      <c r="L70" s="54">
        <f t="shared" si="2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 ht="12.5">
      <c r="B71" s="7" t="str">
        <f t="shared" si="7"/>
        <v/>
      </c>
      <c r="C71" s="50">
        <f>IF(D11="","-",+C70+1)</f>
        <v>2073</v>
      </c>
      <c r="D71" s="55">
        <f>IF(F70+SUM(E$17:E70)=D$10,F70,D$10-SUM(E$17:E70))</f>
        <v>0</v>
      </c>
      <c r="E71" s="377">
        <f>IF(+I14&lt;F70,I14,D71)</f>
        <v>0</v>
      </c>
      <c r="F71" s="55">
        <f t="shared" si="20"/>
        <v>0</v>
      </c>
      <c r="G71" s="379">
        <f t="shared" si="21"/>
        <v>0</v>
      </c>
      <c r="H71" s="363">
        <f t="shared" si="22"/>
        <v>0</v>
      </c>
      <c r="I71" s="52">
        <f t="shared" si="0"/>
        <v>0</v>
      </c>
      <c r="J71" s="52"/>
      <c r="K71" s="129"/>
      <c r="L71" s="54">
        <f t="shared" si="2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" thickBot="1">
      <c r="B72" s="7" t="str">
        <f t="shared" si="7"/>
        <v/>
      </c>
      <c r="C72" s="59">
        <f>IF(D11="","-",+C71+1)</f>
        <v>2074</v>
      </c>
      <c r="D72" s="60">
        <f>IF(F71+SUM(E$17:E71)=D$10,F71,D$10-SUM(E$17:E71))</f>
        <v>0</v>
      </c>
      <c r="E72" s="380">
        <f>IF(+I14&lt;F71,I14,D72)</f>
        <v>0</v>
      </c>
      <c r="F72" s="60">
        <f t="shared" si="20"/>
        <v>0</v>
      </c>
      <c r="G72" s="381">
        <f t="shared" si="21"/>
        <v>0</v>
      </c>
      <c r="H72" s="361">
        <f t="shared" si="22"/>
        <v>0</v>
      </c>
      <c r="I72" s="63">
        <f t="shared" si="0"/>
        <v>0</v>
      </c>
      <c r="J72" s="52"/>
      <c r="K72" s="130"/>
      <c r="L72" s="64">
        <f t="shared" si="2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 ht="12.5">
      <c r="C73" s="12" t="s">
        <v>78</v>
      </c>
      <c r="D73" s="292"/>
      <c r="E73" s="292">
        <f>SUM(E17:E72)</f>
        <v>9628189.9399999995</v>
      </c>
      <c r="F73" s="292"/>
      <c r="G73" s="292">
        <f>SUM(G17:G72)</f>
        <v>33590912.353470996</v>
      </c>
      <c r="H73" s="292">
        <f>SUM(H17:H72)</f>
        <v>33590912.353470996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2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2:16" ht="13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72 of 77</v>
      </c>
    </row>
    <row r="84" spans="1:16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</row>
    <row r="86" spans="1:16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1251175.7925511589</v>
      </c>
      <c r="N87" s="386">
        <f>IF(J92&lt;D11,0,VLOOKUP(J92,C17:O72,11))</f>
        <v>1251175.7925511589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1269667.5774925239</v>
      </c>
      <c r="N88" s="389">
        <f>IF(J92&lt;D11,0,VLOOKUP(J92,C99:P154,7))</f>
        <v>1269667.5774925239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Ellerbe Road - Lucas 69 kV Rebuild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18491.784941365011</v>
      </c>
      <c r="N89" s="391">
        <f>+N88-N87</f>
        <v>18491.784941365011</v>
      </c>
      <c r="O89" s="392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</row>
    <row r="91" spans="1:16" ht="13.5" thickBot="1">
      <c r="C91" s="75" t="s">
        <v>85</v>
      </c>
      <c r="D91" s="91" t="str">
        <f>+D9</f>
        <v>TP2014154</v>
      </c>
      <c r="E91" s="76"/>
      <c r="F91" s="76"/>
      <c r="G91" s="76"/>
      <c r="H91" s="76"/>
      <c r="I91" s="76"/>
      <c r="J91" s="76"/>
    </row>
    <row r="92" spans="1:16" ht="13">
      <c r="C92" s="34" t="s">
        <v>51</v>
      </c>
      <c r="D92" s="393">
        <v>9628190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</row>
    <row r="93" spans="1:16" ht="12.5">
      <c r="C93" s="34" t="s">
        <v>54</v>
      </c>
      <c r="D93" s="88">
        <f>+D11</f>
        <v>2019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3">
        <f>+D12</f>
        <v>3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218822.5</v>
      </c>
      <c r="K96" s="292"/>
      <c r="L96" s="292"/>
      <c r="M96" s="292"/>
      <c r="N96" s="292"/>
      <c r="O96" s="292"/>
      <c r="P96" s="1"/>
    </row>
    <row r="97" spans="1:16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4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</row>
    <row r="99" spans="1:16" ht="12.5">
      <c r="C99" s="50">
        <f>IF(D93= "","-",D93)</f>
        <v>2019</v>
      </c>
      <c r="D99" s="428">
        <v>0</v>
      </c>
      <c r="E99" s="429">
        <v>167899.74418604653</v>
      </c>
      <c r="F99" s="430">
        <v>9458352.2558139525</v>
      </c>
      <c r="G99" s="430">
        <v>4729176.1279069763</v>
      </c>
      <c r="H99" s="432">
        <v>674113.34161088022</v>
      </c>
      <c r="I99" s="433">
        <v>674113.34161088022</v>
      </c>
      <c r="J99" s="54">
        <f t="shared" ref="J99:J130" si="23">+I99-H99</f>
        <v>0</v>
      </c>
      <c r="K99" s="54"/>
      <c r="L99" s="112">
        <f>+H99</f>
        <v>674113.34161088022</v>
      </c>
      <c r="M99" s="53">
        <f t="shared" ref="M99:M100" si="24">IF(L99&lt;&gt;0,+H99-L99,0)</f>
        <v>0</v>
      </c>
      <c r="N99" s="112">
        <f>+I99</f>
        <v>674113.34161088022</v>
      </c>
      <c r="O99" s="53">
        <f t="shared" ref="O99:O130" si="25">IF(N99&lt;&gt;0,+I99-N99,0)</f>
        <v>0</v>
      </c>
      <c r="P99" s="53">
        <f t="shared" ref="P99:P130" si="26">+O99-M99</f>
        <v>0</v>
      </c>
    </row>
    <row r="100" spans="1:16" ht="12.5">
      <c r="B100" s="7" t="str">
        <f>IF(D100=F99,"","IU")</f>
        <v>IU</v>
      </c>
      <c r="C100" s="50">
        <f>IF(D93="","-",+C99+1)</f>
        <v>2020</v>
      </c>
      <c r="D100" s="428">
        <v>9460290.2558139525</v>
      </c>
      <c r="E100" s="429">
        <v>229242.61904761905</v>
      </c>
      <c r="F100" s="430">
        <v>9231047.6367663331</v>
      </c>
      <c r="G100" s="430">
        <v>9345668.9462901428</v>
      </c>
      <c r="H100" s="432">
        <v>1234592.0448831792</v>
      </c>
      <c r="I100" s="433">
        <v>1234592.0448831792</v>
      </c>
      <c r="J100" s="54">
        <f t="shared" si="23"/>
        <v>0</v>
      </c>
      <c r="K100" s="54"/>
      <c r="L100" s="449">
        <f>+H100</f>
        <v>1234592.0448831792</v>
      </c>
      <c r="M100" s="54">
        <f t="shared" si="24"/>
        <v>0</v>
      </c>
      <c r="N100" s="449">
        <f>+I100</f>
        <v>1234592.0448831792</v>
      </c>
      <c r="O100" s="54">
        <f t="shared" si="25"/>
        <v>0</v>
      </c>
      <c r="P100" s="54">
        <f t="shared" si="26"/>
        <v>0</v>
      </c>
    </row>
    <row r="101" spans="1:16" ht="12.5">
      <c r="B101" s="7" t="str">
        <f t="shared" ref="B101:B154" si="27">IF(D101=F100,"","IU")</f>
        <v/>
      </c>
      <c r="C101" s="50">
        <f>IF(D93="","-",+C100+1)</f>
        <v>2021</v>
      </c>
      <c r="D101" s="428">
        <v>9231047.6367663331</v>
      </c>
      <c r="E101" s="429">
        <v>234833.90243902439</v>
      </c>
      <c r="F101" s="430">
        <v>8996213.7343273088</v>
      </c>
      <c r="G101" s="430">
        <v>9113630.685546821</v>
      </c>
      <c r="H101" s="432">
        <v>1269360.6391471603</v>
      </c>
      <c r="I101" s="433">
        <v>1269360.6391471603</v>
      </c>
      <c r="J101" s="54">
        <f t="shared" si="23"/>
        <v>0</v>
      </c>
      <c r="K101" s="54"/>
      <c r="L101" s="449">
        <f>+H101</f>
        <v>1269360.6391471603</v>
      </c>
      <c r="M101" s="54">
        <f t="shared" ref="M101" si="28">IF(L101&lt;&gt;0,+H101-L101,0)</f>
        <v>0</v>
      </c>
      <c r="N101" s="449">
        <f>+I101</f>
        <v>1269360.6391471603</v>
      </c>
      <c r="O101" s="54">
        <f t="shared" ref="O101" si="29">IF(N101&lt;&gt;0,+I101-N101,0)</f>
        <v>0</v>
      </c>
      <c r="P101" s="54">
        <f t="shared" ref="P101" si="30">+O101-M101</f>
        <v>0</v>
      </c>
    </row>
    <row r="102" spans="1:16" ht="13">
      <c r="B102" s="7" t="str">
        <f t="shared" si="27"/>
        <v/>
      </c>
      <c r="C102" s="459">
        <f>IF(D93="","-",+C101+1)</f>
        <v>2022</v>
      </c>
      <c r="D102" s="12">
        <v>8996213.7343273088</v>
      </c>
      <c r="E102" s="377">
        <v>229242.61904761905</v>
      </c>
      <c r="F102" s="55">
        <v>8766971.1152796894</v>
      </c>
      <c r="G102" s="55">
        <v>8881592.4248034991</v>
      </c>
      <c r="H102" s="379">
        <v>1272455.3080468555</v>
      </c>
      <c r="I102" s="398">
        <v>1272455.3080468555</v>
      </c>
      <c r="J102" s="54">
        <f t="shared" si="23"/>
        <v>0</v>
      </c>
      <c r="K102" s="54"/>
      <c r="L102" s="129"/>
      <c r="M102" s="54">
        <f t="shared" ref="M102:M130" si="31">IF(L102&lt;&gt;0,+H102-L102,0)</f>
        <v>0</v>
      </c>
      <c r="N102" s="129"/>
      <c r="O102" s="54">
        <f t="shared" si="25"/>
        <v>0</v>
      </c>
      <c r="P102" s="54">
        <f t="shared" si="26"/>
        <v>0</v>
      </c>
    </row>
    <row r="103" spans="1:16" ht="12.5">
      <c r="B103" s="7" t="str">
        <f t="shared" si="27"/>
        <v/>
      </c>
      <c r="C103" s="50">
        <f>IF(D93="","-",+C102+1)</f>
        <v>2023</v>
      </c>
      <c r="D103" s="12">
        <f>IF(F102+SUM(E$99:E102)=D$92,F102,D$92-SUM(E$99:E102))</f>
        <v>8766971.1152796894</v>
      </c>
      <c r="E103" s="377">
        <f>IF(+J96&lt;F102,J96,D103)</f>
        <v>218822.5</v>
      </c>
      <c r="F103" s="55">
        <f t="shared" ref="F103:F154" si="32">+D103-E103</f>
        <v>8548148.6152796894</v>
      </c>
      <c r="G103" s="55">
        <f t="shared" ref="G103:G154" si="33">+(F103+D103)/2</f>
        <v>8657559.8652796894</v>
      </c>
      <c r="H103" s="379">
        <f t="shared" ref="H103:H154" si="34">+J$94*G103+E103</f>
        <v>1296916.7425057292</v>
      </c>
      <c r="I103" s="398">
        <f t="shared" ref="I103:I154" si="35">+J$95*G103+E103</f>
        <v>1296916.7425057292</v>
      </c>
      <c r="J103" s="54">
        <f t="shared" si="23"/>
        <v>0</v>
      </c>
      <c r="K103" s="54"/>
      <c r="L103" s="129"/>
      <c r="M103" s="54">
        <f t="shared" si="31"/>
        <v>0</v>
      </c>
      <c r="N103" s="129"/>
      <c r="O103" s="54">
        <f t="shared" si="25"/>
        <v>0</v>
      </c>
      <c r="P103" s="54">
        <f t="shared" si="26"/>
        <v>0</v>
      </c>
    </row>
    <row r="104" spans="1:16" ht="12.5">
      <c r="B104" s="7" t="str">
        <f t="shared" si="27"/>
        <v/>
      </c>
      <c r="C104" s="50">
        <f>IF(D93="","-",+C103+1)</f>
        <v>2024</v>
      </c>
      <c r="D104" s="12">
        <f>IF(F103+SUM(E$99:E103)=D$92,F103,D$92-SUM(E$99:E103))</f>
        <v>8548148.6152796894</v>
      </c>
      <c r="E104" s="377">
        <f>IF(+J96&lt;F103,J96,D104)</f>
        <v>218822.5</v>
      </c>
      <c r="F104" s="55">
        <f t="shared" si="32"/>
        <v>8329326.1152796894</v>
      </c>
      <c r="G104" s="55">
        <f t="shared" si="33"/>
        <v>8438737.3652796894</v>
      </c>
      <c r="H104" s="379">
        <f t="shared" si="34"/>
        <v>1269667.5774925239</v>
      </c>
      <c r="I104" s="398">
        <f t="shared" si="35"/>
        <v>1269667.5774925239</v>
      </c>
      <c r="J104" s="54">
        <f t="shared" si="23"/>
        <v>0</v>
      </c>
      <c r="K104" s="54"/>
      <c r="L104" s="129"/>
      <c r="M104" s="54">
        <f t="shared" si="31"/>
        <v>0</v>
      </c>
      <c r="N104" s="129"/>
      <c r="O104" s="54">
        <f t="shared" si="25"/>
        <v>0</v>
      </c>
      <c r="P104" s="54">
        <f t="shared" si="26"/>
        <v>0</v>
      </c>
    </row>
    <row r="105" spans="1:16" ht="12.5">
      <c r="B105" s="7" t="str">
        <f t="shared" si="27"/>
        <v/>
      </c>
      <c r="C105" s="50">
        <f>IF(D93="","-",+C104+1)</f>
        <v>2025</v>
      </c>
      <c r="D105" s="12">
        <f>IF(F104+SUM(E$99:E104)=D$92,F104,D$92-SUM(E$99:E104))</f>
        <v>8329326.1152796894</v>
      </c>
      <c r="E105" s="377">
        <f>IF(+J96&lt;F104,J96,D105)</f>
        <v>218822.5</v>
      </c>
      <c r="F105" s="55">
        <f t="shared" si="32"/>
        <v>8110503.6152796894</v>
      </c>
      <c r="G105" s="55">
        <f t="shared" si="33"/>
        <v>8219914.8652796894</v>
      </c>
      <c r="H105" s="379">
        <f t="shared" si="34"/>
        <v>1242418.4124793187</v>
      </c>
      <c r="I105" s="398">
        <f t="shared" si="35"/>
        <v>1242418.4124793187</v>
      </c>
      <c r="J105" s="54">
        <f t="shared" si="23"/>
        <v>0</v>
      </c>
      <c r="K105" s="54"/>
      <c r="L105" s="129"/>
      <c r="M105" s="54">
        <f t="shared" si="31"/>
        <v>0</v>
      </c>
      <c r="N105" s="129"/>
      <c r="O105" s="54">
        <f t="shared" si="25"/>
        <v>0</v>
      </c>
      <c r="P105" s="54">
        <f t="shared" si="26"/>
        <v>0</v>
      </c>
    </row>
    <row r="106" spans="1:16" ht="12.5">
      <c r="B106" s="7" t="str">
        <f t="shared" si="27"/>
        <v/>
      </c>
      <c r="C106" s="50">
        <f>IF(D93="","-",+C105+1)</f>
        <v>2026</v>
      </c>
      <c r="D106" s="12">
        <f>IF(F105+SUM(E$99:E105)=D$92,F105,D$92-SUM(E$99:E105))</f>
        <v>8110503.6152796894</v>
      </c>
      <c r="E106" s="377">
        <f>IF(+J96&lt;F105,J96,D106)</f>
        <v>218822.5</v>
      </c>
      <c r="F106" s="55">
        <f t="shared" si="32"/>
        <v>7891681.1152796894</v>
      </c>
      <c r="G106" s="55">
        <f t="shared" si="33"/>
        <v>8001092.3652796894</v>
      </c>
      <c r="H106" s="379">
        <f t="shared" si="34"/>
        <v>1215169.2474661134</v>
      </c>
      <c r="I106" s="398">
        <f t="shared" si="35"/>
        <v>1215169.2474661134</v>
      </c>
      <c r="J106" s="54">
        <f t="shared" si="23"/>
        <v>0</v>
      </c>
      <c r="K106" s="54"/>
      <c r="L106" s="129"/>
      <c r="M106" s="54">
        <f t="shared" si="31"/>
        <v>0</v>
      </c>
      <c r="N106" s="129"/>
      <c r="O106" s="54">
        <f t="shared" si="25"/>
        <v>0</v>
      </c>
      <c r="P106" s="54">
        <f t="shared" si="26"/>
        <v>0</v>
      </c>
    </row>
    <row r="107" spans="1:16" ht="12.5">
      <c r="B107" s="7" t="str">
        <f t="shared" si="27"/>
        <v/>
      </c>
      <c r="C107" s="50">
        <f>IF(D93="","-",+C106+1)</f>
        <v>2027</v>
      </c>
      <c r="D107" s="12">
        <f>IF(F106+SUM(E$99:E106)=D$92,F106,D$92-SUM(E$99:E106))</f>
        <v>7891681.1152796894</v>
      </c>
      <c r="E107" s="377">
        <f>IF(+J96&lt;F106,J96,D107)</f>
        <v>218822.5</v>
      </c>
      <c r="F107" s="55">
        <f t="shared" si="32"/>
        <v>7672858.6152796894</v>
      </c>
      <c r="G107" s="55">
        <f t="shared" si="33"/>
        <v>7782269.8652796894</v>
      </c>
      <c r="H107" s="379">
        <f t="shared" si="34"/>
        <v>1187920.0824529082</v>
      </c>
      <c r="I107" s="398">
        <f t="shared" si="35"/>
        <v>1187920.0824529082</v>
      </c>
      <c r="J107" s="54">
        <f t="shared" si="23"/>
        <v>0</v>
      </c>
      <c r="K107" s="54"/>
      <c r="L107" s="129"/>
      <c r="M107" s="54">
        <f t="shared" si="31"/>
        <v>0</v>
      </c>
      <c r="N107" s="129"/>
      <c r="O107" s="54">
        <f t="shared" si="25"/>
        <v>0</v>
      </c>
      <c r="P107" s="54">
        <f t="shared" si="26"/>
        <v>0</v>
      </c>
    </row>
    <row r="108" spans="1:16" ht="12.5">
      <c r="B108" s="7" t="str">
        <f t="shared" si="27"/>
        <v/>
      </c>
      <c r="C108" s="50">
        <f>IF(D93="","-",+C107+1)</f>
        <v>2028</v>
      </c>
      <c r="D108" s="12">
        <f>IF(F107+SUM(E$99:E107)=D$92,F107,D$92-SUM(E$99:E107))</f>
        <v>7672858.6152796894</v>
      </c>
      <c r="E108" s="377">
        <f>IF(+J96&lt;F107,J96,D108)</f>
        <v>218822.5</v>
      </c>
      <c r="F108" s="55">
        <f t="shared" si="32"/>
        <v>7454036.1152796894</v>
      </c>
      <c r="G108" s="55">
        <f t="shared" si="33"/>
        <v>7563447.3652796894</v>
      </c>
      <c r="H108" s="379">
        <f t="shared" si="34"/>
        <v>1160670.9174397027</v>
      </c>
      <c r="I108" s="398">
        <f t="shared" si="35"/>
        <v>1160670.9174397027</v>
      </c>
      <c r="J108" s="54">
        <f t="shared" si="23"/>
        <v>0</v>
      </c>
      <c r="K108" s="54"/>
      <c r="L108" s="129"/>
      <c r="M108" s="54">
        <f t="shared" si="31"/>
        <v>0</v>
      </c>
      <c r="N108" s="129"/>
      <c r="O108" s="54">
        <f t="shared" si="25"/>
        <v>0</v>
      </c>
      <c r="P108" s="54">
        <f t="shared" si="26"/>
        <v>0</v>
      </c>
    </row>
    <row r="109" spans="1:16" ht="12.5">
      <c r="B109" s="7" t="str">
        <f t="shared" si="27"/>
        <v/>
      </c>
      <c r="C109" s="50">
        <f>IF(D93="","-",+C108+1)</f>
        <v>2029</v>
      </c>
      <c r="D109" s="12">
        <f>IF(F108+SUM(E$99:E108)=D$92,F108,D$92-SUM(E$99:E108))</f>
        <v>7454036.1152796894</v>
      </c>
      <c r="E109" s="377">
        <f>IF(+J96&lt;F108,J96,D109)</f>
        <v>218822.5</v>
      </c>
      <c r="F109" s="55">
        <f t="shared" si="32"/>
        <v>7235213.6152796894</v>
      </c>
      <c r="G109" s="55">
        <f t="shared" si="33"/>
        <v>7344624.8652796894</v>
      </c>
      <c r="H109" s="379">
        <f t="shared" si="34"/>
        <v>1133421.7524264972</v>
      </c>
      <c r="I109" s="398">
        <f t="shared" si="35"/>
        <v>1133421.7524264972</v>
      </c>
      <c r="J109" s="54">
        <f t="shared" si="23"/>
        <v>0</v>
      </c>
      <c r="K109" s="54"/>
      <c r="L109" s="129"/>
      <c r="M109" s="54">
        <f t="shared" si="31"/>
        <v>0</v>
      </c>
      <c r="N109" s="129"/>
      <c r="O109" s="54">
        <f t="shared" si="25"/>
        <v>0</v>
      </c>
      <c r="P109" s="54">
        <f t="shared" si="26"/>
        <v>0</v>
      </c>
    </row>
    <row r="110" spans="1:16" ht="12.5">
      <c r="B110" s="7" t="str">
        <f t="shared" si="27"/>
        <v/>
      </c>
      <c r="C110" s="50">
        <f>IF(D93="","-",+C109+1)</f>
        <v>2030</v>
      </c>
      <c r="D110" s="12">
        <f>IF(F109+SUM(E$99:E109)=D$92,F109,D$92-SUM(E$99:E109))</f>
        <v>7235213.6152796894</v>
      </c>
      <c r="E110" s="377">
        <f>IF(+J96&lt;F109,J96,D110)</f>
        <v>218822.5</v>
      </c>
      <c r="F110" s="55">
        <f t="shared" si="32"/>
        <v>7016391.1152796894</v>
      </c>
      <c r="G110" s="55">
        <f t="shared" si="33"/>
        <v>7125802.3652796894</v>
      </c>
      <c r="H110" s="379">
        <f t="shared" si="34"/>
        <v>1106172.5874132919</v>
      </c>
      <c r="I110" s="398">
        <f t="shared" si="35"/>
        <v>1106172.5874132919</v>
      </c>
      <c r="J110" s="54">
        <f t="shared" si="23"/>
        <v>0</v>
      </c>
      <c r="K110" s="54"/>
      <c r="L110" s="129"/>
      <c r="M110" s="54">
        <f t="shared" si="31"/>
        <v>0</v>
      </c>
      <c r="N110" s="129"/>
      <c r="O110" s="54">
        <f t="shared" si="25"/>
        <v>0</v>
      </c>
      <c r="P110" s="54">
        <f t="shared" si="26"/>
        <v>0</v>
      </c>
    </row>
    <row r="111" spans="1:16" ht="12.5">
      <c r="B111" s="7" t="str">
        <f t="shared" si="27"/>
        <v/>
      </c>
      <c r="C111" s="50">
        <f>IF(D93="","-",+C110+1)</f>
        <v>2031</v>
      </c>
      <c r="D111" s="12">
        <f>IF(F110+SUM(E$99:E110)=D$92,F110,D$92-SUM(E$99:E110))</f>
        <v>7016391.1152796894</v>
      </c>
      <c r="E111" s="377">
        <f>IF(+J96&lt;F110,J96,D111)</f>
        <v>218822.5</v>
      </c>
      <c r="F111" s="55">
        <f t="shared" si="32"/>
        <v>6797568.6152796894</v>
      </c>
      <c r="G111" s="55">
        <f t="shared" si="33"/>
        <v>6906979.8652796894</v>
      </c>
      <c r="H111" s="379">
        <f t="shared" si="34"/>
        <v>1078923.4224000867</v>
      </c>
      <c r="I111" s="398">
        <f t="shared" si="35"/>
        <v>1078923.4224000867</v>
      </c>
      <c r="J111" s="54">
        <f t="shared" si="23"/>
        <v>0</v>
      </c>
      <c r="K111" s="54"/>
      <c r="L111" s="129"/>
      <c r="M111" s="54">
        <f t="shared" si="31"/>
        <v>0</v>
      </c>
      <c r="N111" s="129"/>
      <c r="O111" s="54">
        <f t="shared" si="25"/>
        <v>0</v>
      </c>
      <c r="P111" s="54">
        <f t="shared" si="26"/>
        <v>0</v>
      </c>
    </row>
    <row r="112" spans="1:16" ht="12.5">
      <c r="B112" s="7" t="str">
        <f t="shared" si="27"/>
        <v/>
      </c>
      <c r="C112" s="50">
        <f>IF(D93="","-",+C111+1)</f>
        <v>2032</v>
      </c>
      <c r="D112" s="12">
        <f>IF(F111+SUM(E$99:E111)=D$92,F111,D$92-SUM(E$99:E111))</f>
        <v>6797568.6152796894</v>
      </c>
      <c r="E112" s="377">
        <f>IF(+J96&lt;F111,J96,D112)</f>
        <v>218822.5</v>
      </c>
      <c r="F112" s="55">
        <f t="shared" si="32"/>
        <v>6578746.1152796894</v>
      </c>
      <c r="G112" s="55">
        <f t="shared" si="33"/>
        <v>6688157.3652796894</v>
      </c>
      <c r="H112" s="379">
        <f t="shared" si="34"/>
        <v>1051674.2573868814</v>
      </c>
      <c r="I112" s="398">
        <f t="shared" si="35"/>
        <v>1051674.2573868814</v>
      </c>
      <c r="J112" s="54">
        <f t="shared" si="23"/>
        <v>0</v>
      </c>
      <c r="K112" s="54"/>
      <c r="L112" s="129"/>
      <c r="M112" s="54">
        <f t="shared" si="31"/>
        <v>0</v>
      </c>
      <c r="N112" s="129"/>
      <c r="O112" s="54">
        <f t="shared" si="25"/>
        <v>0</v>
      </c>
      <c r="P112" s="54">
        <f t="shared" si="26"/>
        <v>0</v>
      </c>
    </row>
    <row r="113" spans="2:16" ht="12.5">
      <c r="B113" s="7" t="str">
        <f t="shared" si="27"/>
        <v/>
      </c>
      <c r="C113" s="50">
        <f>IF(D93="","-",+C112+1)</f>
        <v>2033</v>
      </c>
      <c r="D113" s="12">
        <f>IF(F112+SUM(E$99:E112)=D$92,F112,D$92-SUM(E$99:E112))</f>
        <v>6578746.1152796894</v>
      </c>
      <c r="E113" s="377">
        <f>IF(+J96&lt;F112,J96,D113)</f>
        <v>218822.5</v>
      </c>
      <c r="F113" s="55">
        <f t="shared" si="32"/>
        <v>6359923.6152796894</v>
      </c>
      <c r="G113" s="55">
        <f t="shared" si="33"/>
        <v>6469334.8652796894</v>
      </c>
      <c r="H113" s="379">
        <f t="shared" si="34"/>
        <v>1024425.092373676</v>
      </c>
      <c r="I113" s="398">
        <f t="shared" si="35"/>
        <v>1024425.092373676</v>
      </c>
      <c r="J113" s="54">
        <f t="shared" si="23"/>
        <v>0</v>
      </c>
      <c r="K113" s="54"/>
      <c r="L113" s="129"/>
      <c r="M113" s="54">
        <f t="shared" si="31"/>
        <v>0</v>
      </c>
      <c r="N113" s="129"/>
      <c r="O113" s="54">
        <f t="shared" si="25"/>
        <v>0</v>
      </c>
      <c r="P113" s="54">
        <f t="shared" si="26"/>
        <v>0</v>
      </c>
    </row>
    <row r="114" spans="2:16" ht="12.5">
      <c r="B114" s="7" t="str">
        <f t="shared" si="27"/>
        <v/>
      </c>
      <c r="C114" s="50">
        <f>IF(D93="","-",+C113+1)</f>
        <v>2034</v>
      </c>
      <c r="D114" s="12">
        <f>IF(F113+SUM(E$99:E113)=D$92,F113,D$92-SUM(E$99:E113))</f>
        <v>6359923.6152796894</v>
      </c>
      <c r="E114" s="377">
        <f>IF(+J96&lt;F113,J96,D114)</f>
        <v>218822.5</v>
      </c>
      <c r="F114" s="55">
        <f t="shared" si="32"/>
        <v>6141101.1152796894</v>
      </c>
      <c r="G114" s="55">
        <f t="shared" si="33"/>
        <v>6250512.3652796894</v>
      </c>
      <c r="H114" s="379">
        <f t="shared" si="34"/>
        <v>997175.92736047064</v>
      </c>
      <c r="I114" s="398">
        <f t="shared" si="35"/>
        <v>997175.92736047064</v>
      </c>
      <c r="J114" s="54">
        <f t="shared" si="23"/>
        <v>0</v>
      </c>
      <c r="K114" s="54"/>
      <c r="L114" s="129"/>
      <c r="M114" s="54">
        <f t="shared" si="31"/>
        <v>0</v>
      </c>
      <c r="N114" s="129"/>
      <c r="O114" s="54">
        <f t="shared" si="25"/>
        <v>0</v>
      </c>
      <c r="P114" s="54">
        <f t="shared" si="26"/>
        <v>0</v>
      </c>
    </row>
    <row r="115" spans="2:16" ht="12.5">
      <c r="B115" s="7" t="str">
        <f t="shared" si="27"/>
        <v/>
      </c>
      <c r="C115" s="50">
        <f>IF(D93="","-",+C114+1)</f>
        <v>2035</v>
      </c>
      <c r="D115" s="12">
        <f>IF(F114+SUM(E$99:E114)=D$92,F114,D$92-SUM(E$99:E114))</f>
        <v>6141101.1152796894</v>
      </c>
      <c r="E115" s="377">
        <f>IF(+J96&lt;F114,J96,D115)</f>
        <v>218822.5</v>
      </c>
      <c r="F115" s="55">
        <f t="shared" si="32"/>
        <v>5922278.6152796894</v>
      </c>
      <c r="G115" s="55">
        <f t="shared" si="33"/>
        <v>6031689.8652796894</v>
      </c>
      <c r="H115" s="379">
        <f t="shared" si="34"/>
        <v>969926.76234726538</v>
      </c>
      <c r="I115" s="398">
        <f t="shared" si="35"/>
        <v>969926.76234726538</v>
      </c>
      <c r="J115" s="54">
        <f t="shared" si="23"/>
        <v>0</v>
      </c>
      <c r="K115" s="54"/>
      <c r="L115" s="129"/>
      <c r="M115" s="54">
        <f t="shared" si="31"/>
        <v>0</v>
      </c>
      <c r="N115" s="129"/>
      <c r="O115" s="54">
        <f t="shared" si="25"/>
        <v>0</v>
      </c>
      <c r="P115" s="54">
        <f t="shared" si="26"/>
        <v>0</v>
      </c>
    </row>
    <row r="116" spans="2:16" ht="12.5">
      <c r="B116" s="7" t="str">
        <f t="shared" si="27"/>
        <v/>
      </c>
      <c r="C116" s="50">
        <f>IF(D93="","-",+C115+1)</f>
        <v>2036</v>
      </c>
      <c r="D116" s="12">
        <f>IF(F115+SUM(E$99:E115)=D$92,F115,D$92-SUM(E$99:E115))</f>
        <v>5922278.6152796894</v>
      </c>
      <c r="E116" s="377">
        <f>IF(+J96&lt;F115,J96,D116)</f>
        <v>218822.5</v>
      </c>
      <c r="F116" s="55">
        <f t="shared" si="32"/>
        <v>5703456.1152796894</v>
      </c>
      <c r="G116" s="55">
        <f t="shared" si="33"/>
        <v>5812867.3652796894</v>
      </c>
      <c r="H116" s="379">
        <f t="shared" si="34"/>
        <v>942677.59733406</v>
      </c>
      <c r="I116" s="398">
        <f t="shared" si="35"/>
        <v>942677.59733406</v>
      </c>
      <c r="J116" s="54">
        <f t="shared" si="23"/>
        <v>0</v>
      </c>
      <c r="K116" s="54"/>
      <c r="L116" s="129"/>
      <c r="M116" s="54">
        <f t="shared" si="31"/>
        <v>0</v>
      </c>
      <c r="N116" s="129"/>
      <c r="O116" s="54">
        <f t="shared" si="25"/>
        <v>0</v>
      </c>
      <c r="P116" s="54">
        <f t="shared" si="26"/>
        <v>0</v>
      </c>
    </row>
    <row r="117" spans="2:16" ht="12.5">
      <c r="B117" s="7" t="str">
        <f t="shared" si="27"/>
        <v/>
      </c>
      <c r="C117" s="50">
        <f>IF(D93="","-",+C116+1)</f>
        <v>2037</v>
      </c>
      <c r="D117" s="12">
        <f>IF(F116+SUM(E$99:E116)=D$92,F116,D$92-SUM(E$99:E116))</f>
        <v>5703456.1152796894</v>
      </c>
      <c r="E117" s="377">
        <f>IF(+J96&lt;F116,J96,D117)</f>
        <v>218822.5</v>
      </c>
      <c r="F117" s="55">
        <f t="shared" si="32"/>
        <v>5484633.6152796894</v>
      </c>
      <c r="G117" s="55">
        <f t="shared" si="33"/>
        <v>5594044.8652796894</v>
      </c>
      <c r="H117" s="379">
        <f t="shared" si="34"/>
        <v>915428.43232085474</v>
      </c>
      <c r="I117" s="398">
        <f t="shared" si="35"/>
        <v>915428.43232085474</v>
      </c>
      <c r="J117" s="54">
        <f t="shared" si="23"/>
        <v>0</v>
      </c>
      <c r="K117" s="54"/>
      <c r="L117" s="129"/>
      <c r="M117" s="54">
        <f t="shared" si="31"/>
        <v>0</v>
      </c>
      <c r="N117" s="129"/>
      <c r="O117" s="54">
        <f t="shared" si="25"/>
        <v>0</v>
      </c>
      <c r="P117" s="54">
        <f t="shared" si="26"/>
        <v>0</v>
      </c>
    </row>
    <row r="118" spans="2:16" ht="12.5">
      <c r="B118" s="7" t="str">
        <f t="shared" si="27"/>
        <v/>
      </c>
      <c r="C118" s="50">
        <f>IF(D93="","-",+C117+1)</f>
        <v>2038</v>
      </c>
      <c r="D118" s="12">
        <f>IF(F117+SUM(E$99:E117)=D$92,F117,D$92-SUM(E$99:E117))</f>
        <v>5484633.6152796894</v>
      </c>
      <c r="E118" s="377">
        <f>IF(+J96&lt;F117,J96,D118)</f>
        <v>218822.5</v>
      </c>
      <c r="F118" s="55">
        <f t="shared" si="32"/>
        <v>5265811.1152796894</v>
      </c>
      <c r="G118" s="55">
        <f t="shared" si="33"/>
        <v>5375222.3652796894</v>
      </c>
      <c r="H118" s="379">
        <f t="shared" si="34"/>
        <v>888179.26730764937</v>
      </c>
      <c r="I118" s="398">
        <f t="shared" si="35"/>
        <v>888179.26730764937</v>
      </c>
      <c r="J118" s="54">
        <f t="shared" si="23"/>
        <v>0</v>
      </c>
      <c r="K118" s="54"/>
      <c r="L118" s="129"/>
      <c r="M118" s="54">
        <f t="shared" si="31"/>
        <v>0</v>
      </c>
      <c r="N118" s="129"/>
      <c r="O118" s="54">
        <f t="shared" si="25"/>
        <v>0</v>
      </c>
      <c r="P118" s="54">
        <f t="shared" si="26"/>
        <v>0</v>
      </c>
    </row>
    <row r="119" spans="2:16" ht="12.5">
      <c r="B119" s="7" t="str">
        <f t="shared" si="27"/>
        <v/>
      </c>
      <c r="C119" s="50">
        <f>IF(D93="","-",+C118+1)</f>
        <v>2039</v>
      </c>
      <c r="D119" s="12">
        <f>IF(F118+SUM(E$99:E118)=D$92,F118,D$92-SUM(E$99:E118))</f>
        <v>5265811.1152796894</v>
      </c>
      <c r="E119" s="377">
        <f>IF(+J96&lt;F118,J96,D119)</f>
        <v>218822.5</v>
      </c>
      <c r="F119" s="55">
        <f t="shared" si="32"/>
        <v>5046988.6152796894</v>
      </c>
      <c r="G119" s="55">
        <f t="shared" si="33"/>
        <v>5156399.8652796894</v>
      </c>
      <c r="H119" s="379">
        <f t="shared" si="34"/>
        <v>860930.10229444411</v>
      </c>
      <c r="I119" s="398">
        <f t="shared" si="35"/>
        <v>860930.10229444411</v>
      </c>
      <c r="J119" s="54">
        <f t="shared" si="23"/>
        <v>0</v>
      </c>
      <c r="K119" s="54"/>
      <c r="L119" s="129"/>
      <c r="M119" s="54">
        <f t="shared" si="31"/>
        <v>0</v>
      </c>
      <c r="N119" s="129"/>
      <c r="O119" s="54">
        <f t="shared" si="25"/>
        <v>0</v>
      </c>
      <c r="P119" s="54">
        <f t="shared" si="26"/>
        <v>0</v>
      </c>
    </row>
    <row r="120" spans="2:16" ht="12.5">
      <c r="B120" s="7" t="str">
        <f t="shared" si="27"/>
        <v/>
      </c>
      <c r="C120" s="50">
        <f>IF(D93="","-",+C119+1)</f>
        <v>2040</v>
      </c>
      <c r="D120" s="12">
        <f>IF(F119+SUM(E$99:E119)=D$92,F119,D$92-SUM(E$99:E119))</f>
        <v>5046988.6152796894</v>
      </c>
      <c r="E120" s="377">
        <f>IF(+J96&lt;F119,J96,D120)</f>
        <v>218822.5</v>
      </c>
      <c r="F120" s="55">
        <f t="shared" si="32"/>
        <v>4828166.1152796894</v>
      </c>
      <c r="G120" s="55">
        <f t="shared" si="33"/>
        <v>4937577.3652796894</v>
      </c>
      <c r="H120" s="379">
        <f t="shared" si="34"/>
        <v>833680.93728123873</v>
      </c>
      <c r="I120" s="398">
        <f t="shared" si="35"/>
        <v>833680.93728123873</v>
      </c>
      <c r="J120" s="54">
        <f t="shared" si="23"/>
        <v>0</v>
      </c>
      <c r="K120" s="54"/>
      <c r="L120" s="129"/>
      <c r="M120" s="54">
        <f t="shared" si="31"/>
        <v>0</v>
      </c>
      <c r="N120" s="129"/>
      <c r="O120" s="54">
        <f t="shared" si="25"/>
        <v>0</v>
      </c>
      <c r="P120" s="54">
        <f t="shared" si="26"/>
        <v>0</v>
      </c>
    </row>
    <row r="121" spans="2:16" ht="12.5">
      <c r="B121" s="7" t="str">
        <f t="shared" si="27"/>
        <v/>
      </c>
      <c r="C121" s="50">
        <f>IF(D93="","-",+C120+1)</f>
        <v>2041</v>
      </c>
      <c r="D121" s="12">
        <f>IF(F120+SUM(E$99:E120)=D$92,F120,D$92-SUM(E$99:E120))</f>
        <v>4828166.1152796894</v>
      </c>
      <c r="E121" s="377">
        <f>IF(+J96&lt;F120,J96,D121)</f>
        <v>218822.5</v>
      </c>
      <c r="F121" s="55">
        <f t="shared" si="32"/>
        <v>4609343.6152796894</v>
      </c>
      <c r="G121" s="55">
        <f t="shared" si="33"/>
        <v>4718754.8652796894</v>
      </c>
      <c r="H121" s="379">
        <f t="shared" si="34"/>
        <v>806431.77226803335</v>
      </c>
      <c r="I121" s="398">
        <f t="shared" si="35"/>
        <v>806431.77226803335</v>
      </c>
      <c r="J121" s="54">
        <f t="shared" si="23"/>
        <v>0</v>
      </c>
      <c r="K121" s="54"/>
      <c r="L121" s="129"/>
      <c r="M121" s="54">
        <f t="shared" si="31"/>
        <v>0</v>
      </c>
      <c r="N121" s="129"/>
      <c r="O121" s="54">
        <f t="shared" si="25"/>
        <v>0</v>
      </c>
      <c r="P121" s="54">
        <f t="shared" si="26"/>
        <v>0</v>
      </c>
    </row>
    <row r="122" spans="2:16" ht="12.5">
      <c r="B122" s="7" t="str">
        <f t="shared" si="27"/>
        <v/>
      </c>
      <c r="C122" s="50">
        <f>IF(D93="","-",+C121+1)</f>
        <v>2042</v>
      </c>
      <c r="D122" s="12">
        <f>IF(F121+SUM(E$99:E121)=D$92,F121,D$92-SUM(E$99:E121))</f>
        <v>4609343.6152796894</v>
      </c>
      <c r="E122" s="377">
        <f>IF(+J96&lt;F121,J96,D122)</f>
        <v>218822.5</v>
      </c>
      <c r="F122" s="55">
        <f t="shared" si="32"/>
        <v>4390521.1152796894</v>
      </c>
      <c r="G122" s="55">
        <f t="shared" si="33"/>
        <v>4499932.3652796894</v>
      </c>
      <c r="H122" s="379">
        <f t="shared" si="34"/>
        <v>779182.60725482809</v>
      </c>
      <c r="I122" s="398">
        <f t="shared" si="35"/>
        <v>779182.60725482809</v>
      </c>
      <c r="J122" s="54">
        <f t="shared" si="23"/>
        <v>0</v>
      </c>
      <c r="K122" s="54"/>
      <c r="L122" s="129"/>
      <c r="M122" s="54">
        <f t="shared" si="31"/>
        <v>0</v>
      </c>
      <c r="N122" s="129"/>
      <c r="O122" s="54">
        <f t="shared" si="25"/>
        <v>0</v>
      </c>
      <c r="P122" s="54">
        <f t="shared" si="26"/>
        <v>0</v>
      </c>
    </row>
    <row r="123" spans="2:16" ht="12.5">
      <c r="B123" s="7" t="str">
        <f t="shared" si="27"/>
        <v/>
      </c>
      <c r="C123" s="50">
        <f>IF(D93="","-",+C122+1)</f>
        <v>2043</v>
      </c>
      <c r="D123" s="12">
        <f>IF(F122+SUM(E$99:E122)=D$92,F122,D$92-SUM(E$99:E122))</f>
        <v>4390521.1152796894</v>
      </c>
      <c r="E123" s="377">
        <f>IF(+J96&lt;F122,J96,D123)</f>
        <v>218822.5</v>
      </c>
      <c r="F123" s="55">
        <f t="shared" si="32"/>
        <v>4171698.6152796894</v>
      </c>
      <c r="G123" s="55">
        <f t="shared" si="33"/>
        <v>4281109.8652796894</v>
      </c>
      <c r="H123" s="379">
        <f t="shared" si="34"/>
        <v>751933.44224162272</v>
      </c>
      <c r="I123" s="398">
        <f t="shared" si="35"/>
        <v>751933.44224162272</v>
      </c>
      <c r="J123" s="54">
        <f t="shared" si="23"/>
        <v>0</v>
      </c>
      <c r="K123" s="54"/>
      <c r="L123" s="129"/>
      <c r="M123" s="54">
        <f t="shared" si="31"/>
        <v>0</v>
      </c>
      <c r="N123" s="129"/>
      <c r="O123" s="54">
        <f t="shared" si="25"/>
        <v>0</v>
      </c>
      <c r="P123" s="54">
        <f t="shared" si="26"/>
        <v>0</v>
      </c>
    </row>
    <row r="124" spans="2:16" ht="12.5">
      <c r="B124" s="7" t="str">
        <f t="shared" si="27"/>
        <v/>
      </c>
      <c r="C124" s="50">
        <f>IF(D93="","-",+C123+1)</f>
        <v>2044</v>
      </c>
      <c r="D124" s="12">
        <f>IF(F123+SUM(E$99:E123)=D$92,F123,D$92-SUM(E$99:E123))</f>
        <v>4171698.6152796894</v>
      </c>
      <c r="E124" s="377">
        <f>IF(+J96&lt;F123,J96,D124)</f>
        <v>218822.5</v>
      </c>
      <c r="F124" s="55">
        <f t="shared" si="32"/>
        <v>3952876.1152796894</v>
      </c>
      <c r="G124" s="55">
        <f t="shared" si="33"/>
        <v>4062287.3652796894</v>
      </c>
      <c r="H124" s="379">
        <f t="shared" si="34"/>
        <v>724684.27722841734</v>
      </c>
      <c r="I124" s="398">
        <f t="shared" si="35"/>
        <v>724684.27722841734</v>
      </c>
      <c r="J124" s="54">
        <f t="shared" si="23"/>
        <v>0</v>
      </c>
      <c r="K124" s="54"/>
      <c r="L124" s="129"/>
      <c r="M124" s="54">
        <f t="shared" si="31"/>
        <v>0</v>
      </c>
      <c r="N124" s="129"/>
      <c r="O124" s="54">
        <f t="shared" si="25"/>
        <v>0</v>
      </c>
      <c r="P124" s="54">
        <f t="shared" si="26"/>
        <v>0</v>
      </c>
    </row>
    <row r="125" spans="2:16" ht="12.5">
      <c r="B125" s="7" t="str">
        <f t="shared" si="27"/>
        <v/>
      </c>
      <c r="C125" s="50">
        <f>IF(D93="","-",+C124+1)</f>
        <v>2045</v>
      </c>
      <c r="D125" s="12">
        <f>IF(F124+SUM(E$99:E124)=D$92,F124,D$92-SUM(E$99:E124))</f>
        <v>3952876.1152796894</v>
      </c>
      <c r="E125" s="377">
        <f>IF(+J96&lt;F124,J96,D125)</f>
        <v>218822.5</v>
      </c>
      <c r="F125" s="55">
        <f t="shared" si="32"/>
        <v>3734053.6152796894</v>
      </c>
      <c r="G125" s="55">
        <f t="shared" si="33"/>
        <v>3843464.8652796894</v>
      </c>
      <c r="H125" s="379">
        <f t="shared" si="34"/>
        <v>697435.11221521208</v>
      </c>
      <c r="I125" s="398">
        <f t="shared" si="35"/>
        <v>697435.11221521208</v>
      </c>
      <c r="J125" s="54">
        <f t="shared" si="23"/>
        <v>0</v>
      </c>
      <c r="K125" s="54"/>
      <c r="L125" s="129"/>
      <c r="M125" s="54">
        <f t="shared" si="31"/>
        <v>0</v>
      </c>
      <c r="N125" s="129"/>
      <c r="O125" s="54">
        <f t="shared" si="25"/>
        <v>0</v>
      </c>
      <c r="P125" s="54">
        <f t="shared" si="26"/>
        <v>0</v>
      </c>
    </row>
    <row r="126" spans="2:16" ht="12.5">
      <c r="B126" s="7" t="str">
        <f t="shared" si="27"/>
        <v/>
      </c>
      <c r="C126" s="50">
        <f>IF(D93="","-",+C125+1)</f>
        <v>2046</v>
      </c>
      <c r="D126" s="12">
        <f>IF(F125+SUM(E$99:E125)=D$92,F125,D$92-SUM(E$99:E125))</f>
        <v>3734053.6152796894</v>
      </c>
      <c r="E126" s="377">
        <f>IF(+J96&lt;F125,J96,D126)</f>
        <v>218822.5</v>
      </c>
      <c r="F126" s="55">
        <f t="shared" si="32"/>
        <v>3515231.1152796894</v>
      </c>
      <c r="G126" s="55">
        <f t="shared" si="33"/>
        <v>3624642.3652796894</v>
      </c>
      <c r="H126" s="379">
        <f t="shared" si="34"/>
        <v>670185.94720200682</v>
      </c>
      <c r="I126" s="398">
        <f t="shared" si="35"/>
        <v>670185.94720200682</v>
      </c>
      <c r="J126" s="54">
        <f t="shared" si="23"/>
        <v>0</v>
      </c>
      <c r="K126" s="54"/>
      <c r="L126" s="129"/>
      <c r="M126" s="54">
        <f t="shared" si="31"/>
        <v>0</v>
      </c>
      <c r="N126" s="129"/>
      <c r="O126" s="54">
        <f t="shared" si="25"/>
        <v>0</v>
      </c>
      <c r="P126" s="54">
        <f t="shared" si="26"/>
        <v>0</v>
      </c>
    </row>
    <row r="127" spans="2:16" ht="12.5">
      <c r="B127" s="7" t="str">
        <f t="shared" si="27"/>
        <v/>
      </c>
      <c r="C127" s="50">
        <f>IF(D93="","-",+C126+1)</f>
        <v>2047</v>
      </c>
      <c r="D127" s="12">
        <f>IF(F126+SUM(E$99:E126)=D$92,F126,D$92-SUM(E$99:E126))</f>
        <v>3515231.1152796894</v>
      </c>
      <c r="E127" s="377">
        <f>IF(+J96&lt;F126,J96,D127)</f>
        <v>218822.5</v>
      </c>
      <c r="F127" s="55">
        <f t="shared" si="32"/>
        <v>3296408.6152796894</v>
      </c>
      <c r="G127" s="55">
        <f t="shared" si="33"/>
        <v>3405819.8652796894</v>
      </c>
      <c r="H127" s="379">
        <f t="shared" si="34"/>
        <v>642936.78218880144</v>
      </c>
      <c r="I127" s="398">
        <f t="shared" si="35"/>
        <v>642936.78218880144</v>
      </c>
      <c r="J127" s="54">
        <f t="shared" si="23"/>
        <v>0</v>
      </c>
      <c r="K127" s="54"/>
      <c r="L127" s="129"/>
      <c r="M127" s="54">
        <f t="shared" si="31"/>
        <v>0</v>
      </c>
      <c r="N127" s="129"/>
      <c r="O127" s="54">
        <f t="shared" si="25"/>
        <v>0</v>
      </c>
      <c r="P127" s="54">
        <f t="shared" si="26"/>
        <v>0</v>
      </c>
    </row>
    <row r="128" spans="2:16" ht="12.5">
      <c r="B128" s="7" t="str">
        <f t="shared" si="27"/>
        <v/>
      </c>
      <c r="C128" s="50">
        <f>IF(D93="","-",+C127+1)</f>
        <v>2048</v>
      </c>
      <c r="D128" s="12">
        <f>IF(F127+SUM(E$99:E127)=D$92,F127,D$92-SUM(E$99:E127))</f>
        <v>3296408.6152796894</v>
      </c>
      <c r="E128" s="377">
        <f>IF(+J96&lt;F127,J96,D128)</f>
        <v>218822.5</v>
      </c>
      <c r="F128" s="55">
        <f t="shared" si="32"/>
        <v>3077586.1152796894</v>
      </c>
      <c r="G128" s="55">
        <f t="shared" si="33"/>
        <v>3186997.3652796894</v>
      </c>
      <c r="H128" s="379">
        <f t="shared" si="34"/>
        <v>615687.61717559607</v>
      </c>
      <c r="I128" s="398">
        <f t="shared" si="35"/>
        <v>615687.61717559607</v>
      </c>
      <c r="J128" s="54">
        <f t="shared" si="23"/>
        <v>0</v>
      </c>
      <c r="K128" s="54"/>
      <c r="L128" s="129"/>
      <c r="M128" s="54">
        <f t="shared" si="31"/>
        <v>0</v>
      </c>
      <c r="N128" s="129"/>
      <c r="O128" s="54">
        <f t="shared" si="25"/>
        <v>0</v>
      </c>
      <c r="P128" s="54">
        <f t="shared" si="26"/>
        <v>0</v>
      </c>
    </row>
    <row r="129" spans="2:16" ht="12.5">
      <c r="B129" s="7" t="str">
        <f t="shared" si="27"/>
        <v/>
      </c>
      <c r="C129" s="50">
        <f>IF(D93="","-",+C128+1)</f>
        <v>2049</v>
      </c>
      <c r="D129" s="12">
        <f>IF(F128+SUM(E$99:E128)=D$92,F128,D$92-SUM(E$99:E128))</f>
        <v>3077586.1152796894</v>
      </c>
      <c r="E129" s="377">
        <f>IF(+J96&lt;F128,J96,D129)</f>
        <v>218822.5</v>
      </c>
      <c r="F129" s="55">
        <f t="shared" si="32"/>
        <v>2858763.6152796894</v>
      </c>
      <c r="G129" s="55">
        <f t="shared" si="33"/>
        <v>2968174.8652796894</v>
      </c>
      <c r="H129" s="379">
        <f t="shared" si="34"/>
        <v>588438.45216239081</v>
      </c>
      <c r="I129" s="398">
        <f t="shared" si="35"/>
        <v>588438.45216239081</v>
      </c>
      <c r="J129" s="54">
        <f t="shared" si="23"/>
        <v>0</v>
      </c>
      <c r="K129" s="54"/>
      <c r="L129" s="129"/>
      <c r="M129" s="54">
        <f t="shared" si="31"/>
        <v>0</v>
      </c>
      <c r="N129" s="129"/>
      <c r="O129" s="54">
        <f t="shared" si="25"/>
        <v>0</v>
      </c>
      <c r="P129" s="54">
        <f t="shared" si="26"/>
        <v>0</v>
      </c>
    </row>
    <row r="130" spans="2:16" ht="12.5">
      <c r="B130" s="7" t="str">
        <f t="shared" si="27"/>
        <v/>
      </c>
      <c r="C130" s="50">
        <f>IF(D93="","-",+C129+1)</f>
        <v>2050</v>
      </c>
      <c r="D130" s="12">
        <f>IF(F129+SUM(E$99:E129)=D$92,F129,D$92-SUM(E$99:E129))</f>
        <v>2858763.6152796894</v>
      </c>
      <c r="E130" s="377">
        <f>IF(+J96&lt;F129,J96,D130)</f>
        <v>218822.5</v>
      </c>
      <c r="F130" s="55">
        <f t="shared" si="32"/>
        <v>2639941.1152796894</v>
      </c>
      <c r="G130" s="55">
        <f t="shared" si="33"/>
        <v>2749352.3652796894</v>
      </c>
      <c r="H130" s="379">
        <f t="shared" si="34"/>
        <v>561189.28714918543</v>
      </c>
      <c r="I130" s="398">
        <f t="shared" si="35"/>
        <v>561189.28714918543</v>
      </c>
      <c r="J130" s="54">
        <f t="shared" si="23"/>
        <v>0</v>
      </c>
      <c r="K130" s="54"/>
      <c r="L130" s="129"/>
      <c r="M130" s="54">
        <f t="shared" si="31"/>
        <v>0</v>
      </c>
      <c r="N130" s="129"/>
      <c r="O130" s="54">
        <f t="shared" si="25"/>
        <v>0</v>
      </c>
      <c r="P130" s="54">
        <f t="shared" si="26"/>
        <v>0</v>
      </c>
    </row>
    <row r="131" spans="2:16" ht="12.5">
      <c r="B131" s="7" t="str">
        <f t="shared" si="27"/>
        <v/>
      </c>
      <c r="C131" s="50">
        <f>IF(D93="","-",+C130+1)</f>
        <v>2051</v>
      </c>
      <c r="D131" s="12">
        <f>IF(F130+SUM(E$99:E130)=D$92,F130,D$92-SUM(E$99:E130))</f>
        <v>2639941.1152796894</v>
      </c>
      <c r="E131" s="377">
        <f>IF(+J96&lt;F130,J96,D131)</f>
        <v>218822.5</v>
      </c>
      <c r="F131" s="55">
        <f t="shared" si="32"/>
        <v>2421118.6152796894</v>
      </c>
      <c r="G131" s="55">
        <f t="shared" si="33"/>
        <v>2530529.8652796894</v>
      </c>
      <c r="H131" s="379">
        <f t="shared" si="34"/>
        <v>533940.12213598005</v>
      </c>
      <c r="I131" s="398">
        <f t="shared" si="35"/>
        <v>533940.12213598005</v>
      </c>
      <c r="J131" s="54">
        <f t="shared" ref="J131:J154" si="36">+I541-H541</f>
        <v>0</v>
      </c>
      <c r="K131" s="54"/>
      <c r="L131" s="129"/>
      <c r="M131" s="54">
        <f t="shared" ref="M131:M154" si="37">IF(L541&lt;&gt;0,+H541-L541,0)</f>
        <v>0</v>
      </c>
      <c r="N131" s="129"/>
      <c r="O131" s="54">
        <f t="shared" ref="O131:O154" si="38">IF(N541&lt;&gt;0,+I541-N541,0)</f>
        <v>0</v>
      </c>
      <c r="P131" s="54">
        <f t="shared" ref="P131:P154" si="39">+O541-M541</f>
        <v>0</v>
      </c>
    </row>
    <row r="132" spans="2:16" ht="12.5">
      <c r="B132" s="7" t="str">
        <f t="shared" si="27"/>
        <v/>
      </c>
      <c r="C132" s="50">
        <f>IF(D93="","-",+C131+1)</f>
        <v>2052</v>
      </c>
      <c r="D132" s="12">
        <f>IF(F131+SUM(E$99:E131)=D$92,F131,D$92-SUM(E$99:E131))</f>
        <v>2421118.6152796894</v>
      </c>
      <c r="E132" s="377">
        <f>IF(+J96&lt;F131,J96,D132)</f>
        <v>218822.5</v>
      </c>
      <c r="F132" s="55">
        <f t="shared" si="32"/>
        <v>2202296.1152796894</v>
      </c>
      <c r="G132" s="55">
        <f t="shared" si="33"/>
        <v>2311707.3652796894</v>
      </c>
      <c r="H132" s="379">
        <f t="shared" si="34"/>
        <v>506690.95712277479</v>
      </c>
      <c r="I132" s="398">
        <f t="shared" si="35"/>
        <v>506690.95712277479</v>
      </c>
      <c r="J132" s="54">
        <f t="shared" si="36"/>
        <v>0</v>
      </c>
      <c r="K132" s="54"/>
      <c r="L132" s="129"/>
      <c r="M132" s="54">
        <f t="shared" si="37"/>
        <v>0</v>
      </c>
      <c r="N132" s="129"/>
      <c r="O132" s="54">
        <f t="shared" si="38"/>
        <v>0</v>
      </c>
      <c r="P132" s="54">
        <f t="shared" si="39"/>
        <v>0</v>
      </c>
    </row>
    <row r="133" spans="2:16" ht="12.5">
      <c r="B133" s="7" t="str">
        <f t="shared" si="27"/>
        <v/>
      </c>
      <c r="C133" s="50">
        <f>IF(D93="","-",+C132+1)</f>
        <v>2053</v>
      </c>
      <c r="D133" s="12">
        <f>IF(F132+SUM(E$99:E132)=D$92,F132,D$92-SUM(E$99:E132))</f>
        <v>2202296.1152796894</v>
      </c>
      <c r="E133" s="377">
        <f>IF(+J96&lt;F132,J96,D133)</f>
        <v>218822.5</v>
      </c>
      <c r="F133" s="55">
        <f t="shared" si="32"/>
        <v>1983473.6152796894</v>
      </c>
      <c r="G133" s="55">
        <f t="shared" si="33"/>
        <v>2092884.8652796894</v>
      </c>
      <c r="H133" s="379">
        <f t="shared" si="34"/>
        <v>479441.79210956942</v>
      </c>
      <c r="I133" s="398">
        <f t="shared" si="35"/>
        <v>479441.79210956942</v>
      </c>
      <c r="J133" s="54">
        <f t="shared" si="36"/>
        <v>0</v>
      </c>
      <c r="K133" s="54"/>
      <c r="L133" s="129"/>
      <c r="M133" s="54">
        <f t="shared" si="37"/>
        <v>0</v>
      </c>
      <c r="N133" s="129"/>
      <c r="O133" s="54">
        <f t="shared" si="38"/>
        <v>0</v>
      </c>
      <c r="P133" s="54">
        <f t="shared" si="39"/>
        <v>0</v>
      </c>
    </row>
    <row r="134" spans="2:16" ht="12.5">
      <c r="B134" s="7" t="str">
        <f t="shared" si="27"/>
        <v/>
      </c>
      <c r="C134" s="50">
        <f>IF(D93="","-",+C133+1)</f>
        <v>2054</v>
      </c>
      <c r="D134" s="12">
        <f>IF(F133+SUM(E$99:E133)=D$92,F133,D$92-SUM(E$99:E133))</f>
        <v>1983473.6152796894</v>
      </c>
      <c r="E134" s="377">
        <f>IF(+J96&lt;F133,J96,D134)</f>
        <v>218822.5</v>
      </c>
      <c r="F134" s="55">
        <f t="shared" si="32"/>
        <v>1764651.1152796894</v>
      </c>
      <c r="G134" s="55">
        <f t="shared" si="33"/>
        <v>1874062.3652796894</v>
      </c>
      <c r="H134" s="379">
        <f t="shared" si="34"/>
        <v>452192.62709636416</v>
      </c>
      <c r="I134" s="398">
        <f t="shared" si="35"/>
        <v>452192.62709636416</v>
      </c>
      <c r="J134" s="54">
        <f t="shared" si="36"/>
        <v>0</v>
      </c>
      <c r="K134" s="54"/>
      <c r="L134" s="129"/>
      <c r="M134" s="54">
        <f t="shared" si="37"/>
        <v>0</v>
      </c>
      <c r="N134" s="129"/>
      <c r="O134" s="54">
        <f t="shared" si="38"/>
        <v>0</v>
      </c>
      <c r="P134" s="54">
        <f t="shared" si="39"/>
        <v>0</v>
      </c>
    </row>
    <row r="135" spans="2:16" ht="12.5">
      <c r="B135" s="7" t="str">
        <f t="shared" si="27"/>
        <v/>
      </c>
      <c r="C135" s="50">
        <f>IF(D93="","-",+C134+1)</f>
        <v>2055</v>
      </c>
      <c r="D135" s="12">
        <f>IF(F134+SUM(E$99:E134)=D$92,F134,D$92-SUM(E$99:E134))</f>
        <v>1764651.1152796894</v>
      </c>
      <c r="E135" s="377">
        <f>IF(+J96&lt;F134,J96,D135)</f>
        <v>218822.5</v>
      </c>
      <c r="F135" s="55">
        <f t="shared" si="32"/>
        <v>1545828.6152796894</v>
      </c>
      <c r="G135" s="55">
        <f t="shared" si="33"/>
        <v>1655239.8652796894</v>
      </c>
      <c r="H135" s="379">
        <f t="shared" si="34"/>
        <v>424943.46208315878</v>
      </c>
      <c r="I135" s="398">
        <f t="shared" si="35"/>
        <v>424943.46208315878</v>
      </c>
      <c r="J135" s="54">
        <f t="shared" si="36"/>
        <v>0</v>
      </c>
      <c r="K135" s="54"/>
      <c r="L135" s="129"/>
      <c r="M135" s="54">
        <f t="shared" si="37"/>
        <v>0</v>
      </c>
      <c r="N135" s="129"/>
      <c r="O135" s="54">
        <f t="shared" si="38"/>
        <v>0</v>
      </c>
      <c r="P135" s="54">
        <f t="shared" si="39"/>
        <v>0</v>
      </c>
    </row>
    <row r="136" spans="2:16" ht="12.5">
      <c r="B136" s="7" t="str">
        <f t="shared" si="27"/>
        <v/>
      </c>
      <c r="C136" s="50">
        <f>IF(D93="","-",+C135+1)</f>
        <v>2056</v>
      </c>
      <c r="D136" s="12">
        <f>IF(F135+SUM(E$99:E135)=D$92,F135,D$92-SUM(E$99:E135))</f>
        <v>1545828.6152796894</v>
      </c>
      <c r="E136" s="377">
        <f>IF(+J96&lt;F135,J96,D136)</f>
        <v>218822.5</v>
      </c>
      <c r="F136" s="55">
        <f t="shared" si="32"/>
        <v>1327006.1152796894</v>
      </c>
      <c r="G136" s="55">
        <f t="shared" si="33"/>
        <v>1436417.3652796894</v>
      </c>
      <c r="H136" s="379">
        <f t="shared" si="34"/>
        <v>397694.29706995346</v>
      </c>
      <c r="I136" s="398">
        <f t="shared" si="35"/>
        <v>397694.29706995346</v>
      </c>
      <c r="J136" s="54">
        <f t="shared" si="36"/>
        <v>0</v>
      </c>
      <c r="K136" s="54"/>
      <c r="L136" s="129"/>
      <c r="M136" s="54">
        <f t="shared" si="37"/>
        <v>0</v>
      </c>
      <c r="N136" s="129"/>
      <c r="O136" s="54">
        <f t="shared" si="38"/>
        <v>0</v>
      </c>
      <c r="P136" s="54">
        <f t="shared" si="39"/>
        <v>0</v>
      </c>
    </row>
    <row r="137" spans="2:16" ht="12.5">
      <c r="B137" s="7" t="str">
        <f t="shared" si="27"/>
        <v/>
      </c>
      <c r="C137" s="50">
        <f>IF(D93="","-",+C136+1)</f>
        <v>2057</v>
      </c>
      <c r="D137" s="12">
        <f>IF(F136+SUM(E$99:E136)=D$92,F136,D$92-SUM(E$99:E136))</f>
        <v>1327006.1152796894</v>
      </c>
      <c r="E137" s="377">
        <f>IF(+J96&lt;F136,J96,D137)</f>
        <v>218822.5</v>
      </c>
      <c r="F137" s="55">
        <f t="shared" si="32"/>
        <v>1108183.6152796894</v>
      </c>
      <c r="G137" s="55">
        <f t="shared" si="33"/>
        <v>1217594.8652796894</v>
      </c>
      <c r="H137" s="379">
        <f t="shared" si="34"/>
        <v>370445.13205674815</v>
      </c>
      <c r="I137" s="398">
        <f t="shared" si="35"/>
        <v>370445.13205674815</v>
      </c>
      <c r="J137" s="54">
        <f t="shared" si="36"/>
        <v>0</v>
      </c>
      <c r="K137" s="54"/>
      <c r="L137" s="129"/>
      <c r="M137" s="54">
        <f t="shared" si="37"/>
        <v>0</v>
      </c>
      <c r="N137" s="129"/>
      <c r="O137" s="54">
        <f t="shared" si="38"/>
        <v>0</v>
      </c>
      <c r="P137" s="54">
        <f t="shared" si="39"/>
        <v>0</v>
      </c>
    </row>
    <row r="138" spans="2:16" ht="12.5">
      <c r="B138" s="7" t="str">
        <f t="shared" si="27"/>
        <v/>
      </c>
      <c r="C138" s="50">
        <f>IF(D93="","-",+C137+1)</f>
        <v>2058</v>
      </c>
      <c r="D138" s="12">
        <f>IF(F137+SUM(E$99:E137)=D$92,F137,D$92-SUM(E$99:E137))</f>
        <v>1108183.6152796894</v>
      </c>
      <c r="E138" s="377">
        <f>IF(+J96&lt;F137,J96,D138)</f>
        <v>218822.5</v>
      </c>
      <c r="F138" s="55">
        <f t="shared" si="32"/>
        <v>889361.11527968943</v>
      </c>
      <c r="G138" s="55">
        <f t="shared" si="33"/>
        <v>998772.36527968943</v>
      </c>
      <c r="H138" s="379">
        <f t="shared" si="34"/>
        <v>343195.96704354283</v>
      </c>
      <c r="I138" s="398">
        <f t="shared" si="35"/>
        <v>343195.96704354283</v>
      </c>
      <c r="J138" s="54">
        <f t="shared" si="36"/>
        <v>0</v>
      </c>
      <c r="K138" s="54"/>
      <c r="L138" s="129"/>
      <c r="M138" s="54">
        <f t="shared" si="37"/>
        <v>0</v>
      </c>
      <c r="N138" s="129"/>
      <c r="O138" s="54">
        <f t="shared" si="38"/>
        <v>0</v>
      </c>
      <c r="P138" s="54">
        <f t="shared" si="39"/>
        <v>0</v>
      </c>
    </row>
    <row r="139" spans="2:16" ht="12.5">
      <c r="B139" s="7" t="str">
        <f t="shared" si="27"/>
        <v/>
      </c>
      <c r="C139" s="50">
        <f>IF(D93="","-",+C138+1)</f>
        <v>2059</v>
      </c>
      <c r="D139" s="12">
        <f>IF(F138+SUM(E$99:E138)=D$92,F138,D$92-SUM(E$99:E138))</f>
        <v>889361.11527968943</v>
      </c>
      <c r="E139" s="377">
        <f>IF(+J96&lt;F138,J96,D139)</f>
        <v>218822.5</v>
      </c>
      <c r="F139" s="55">
        <f t="shared" si="32"/>
        <v>670538.61527968943</v>
      </c>
      <c r="G139" s="55">
        <f t="shared" si="33"/>
        <v>779949.86527968943</v>
      </c>
      <c r="H139" s="379">
        <f t="shared" si="34"/>
        <v>315946.80203033751</v>
      </c>
      <c r="I139" s="398">
        <f t="shared" si="35"/>
        <v>315946.80203033751</v>
      </c>
      <c r="J139" s="54">
        <f t="shared" si="36"/>
        <v>0</v>
      </c>
      <c r="K139" s="54"/>
      <c r="L139" s="129"/>
      <c r="M139" s="54">
        <f t="shared" si="37"/>
        <v>0</v>
      </c>
      <c r="N139" s="129"/>
      <c r="O139" s="54">
        <f t="shared" si="38"/>
        <v>0</v>
      </c>
      <c r="P139" s="54">
        <f t="shared" si="39"/>
        <v>0</v>
      </c>
    </row>
    <row r="140" spans="2:16" ht="12.5">
      <c r="B140" s="7" t="str">
        <f t="shared" si="27"/>
        <v/>
      </c>
      <c r="C140" s="50">
        <f>IF(D93="","-",+C139+1)</f>
        <v>2060</v>
      </c>
      <c r="D140" s="12">
        <f>IF(F139+SUM(E$99:E139)=D$92,F139,D$92-SUM(E$99:E139))</f>
        <v>670538.61527968943</v>
      </c>
      <c r="E140" s="377">
        <f>IF(+J96&lt;F139,J96,D140)</f>
        <v>218822.5</v>
      </c>
      <c r="F140" s="55">
        <f t="shared" si="32"/>
        <v>451716.11527968943</v>
      </c>
      <c r="G140" s="55">
        <f t="shared" si="33"/>
        <v>561127.36527968943</v>
      </c>
      <c r="H140" s="379">
        <f t="shared" si="34"/>
        <v>288697.63701713213</v>
      </c>
      <c r="I140" s="398">
        <f t="shared" si="35"/>
        <v>288697.63701713213</v>
      </c>
      <c r="J140" s="54">
        <f t="shared" si="36"/>
        <v>0</v>
      </c>
      <c r="K140" s="54"/>
      <c r="L140" s="129"/>
      <c r="M140" s="54">
        <f t="shared" si="37"/>
        <v>0</v>
      </c>
      <c r="N140" s="129"/>
      <c r="O140" s="54">
        <f t="shared" si="38"/>
        <v>0</v>
      </c>
      <c r="P140" s="54">
        <f t="shared" si="39"/>
        <v>0</v>
      </c>
    </row>
    <row r="141" spans="2:16" ht="12.5">
      <c r="B141" s="7" t="str">
        <f t="shared" si="27"/>
        <v/>
      </c>
      <c r="C141" s="50">
        <f>IF(D93="","-",+C140+1)</f>
        <v>2061</v>
      </c>
      <c r="D141" s="12">
        <f>IF(F140+SUM(E$99:E140)=D$92,F140,D$92-SUM(E$99:E140))</f>
        <v>451716.11527968943</v>
      </c>
      <c r="E141" s="377">
        <f>IF(+J96&lt;F140,J96,D141)</f>
        <v>218822.5</v>
      </c>
      <c r="F141" s="55">
        <f t="shared" si="32"/>
        <v>232893.61527968943</v>
      </c>
      <c r="G141" s="55">
        <f t="shared" si="33"/>
        <v>342304.86527968943</v>
      </c>
      <c r="H141" s="379">
        <f t="shared" si="34"/>
        <v>261448.47200392681</v>
      </c>
      <c r="I141" s="398">
        <f t="shared" si="35"/>
        <v>261448.47200392681</v>
      </c>
      <c r="J141" s="54">
        <f t="shared" si="36"/>
        <v>0</v>
      </c>
      <c r="K141" s="54"/>
      <c r="L141" s="129"/>
      <c r="M141" s="54">
        <f t="shared" si="37"/>
        <v>0</v>
      </c>
      <c r="N141" s="129"/>
      <c r="O141" s="54">
        <f t="shared" si="38"/>
        <v>0</v>
      </c>
      <c r="P141" s="54">
        <f t="shared" si="39"/>
        <v>0</v>
      </c>
    </row>
    <row r="142" spans="2:16" ht="12.5">
      <c r="B142" s="7" t="str">
        <f t="shared" si="27"/>
        <v/>
      </c>
      <c r="C142" s="50">
        <f>IF(D93="","-",+C141+1)</f>
        <v>2062</v>
      </c>
      <c r="D142" s="12">
        <f>IF(F141+SUM(E$99:E141)=D$92,F141,D$92-SUM(E$99:E141))</f>
        <v>232893.61527968943</v>
      </c>
      <c r="E142" s="377">
        <f>IF(+J96&lt;F141,J96,D142)</f>
        <v>218822.5</v>
      </c>
      <c r="F142" s="55">
        <f t="shared" si="32"/>
        <v>14071.115279689431</v>
      </c>
      <c r="G142" s="55">
        <f t="shared" si="33"/>
        <v>123482.36527968943</v>
      </c>
      <c r="H142" s="379">
        <f t="shared" si="34"/>
        <v>234199.3069907215</v>
      </c>
      <c r="I142" s="398">
        <f t="shared" si="35"/>
        <v>234199.3069907215</v>
      </c>
      <c r="J142" s="54">
        <f t="shared" si="36"/>
        <v>0</v>
      </c>
      <c r="K142" s="54"/>
      <c r="L142" s="129"/>
      <c r="M142" s="54">
        <f t="shared" si="37"/>
        <v>0</v>
      </c>
      <c r="N142" s="129"/>
      <c r="O142" s="54">
        <f t="shared" si="38"/>
        <v>0</v>
      </c>
      <c r="P142" s="54">
        <f t="shared" si="39"/>
        <v>0</v>
      </c>
    </row>
    <row r="143" spans="2:16" ht="12.5">
      <c r="B143" s="7" t="str">
        <f t="shared" si="27"/>
        <v/>
      </c>
      <c r="C143" s="50">
        <f>IF(D93="","-",+C142+1)</f>
        <v>2063</v>
      </c>
      <c r="D143" s="12">
        <f>IF(F142+SUM(E$99:E142)=D$92,F142,D$92-SUM(E$99:E142))</f>
        <v>14071.115279689431</v>
      </c>
      <c r="E143" s="377">
        <f>IF(+J96&lt;F142,J96,D143)</f>
        <v>14071.115279689431</v>
      </c>
      <c r="F143" s="55">
        <f t="shared" si="32"/>
        <v>0</v>
      </c>
      <c r="G143" s="55">
        <f t="shared" si="33"/>
        <v>7035.5576398447156</v>
      </c>
      <c r="H143" s="379">
        <f t="shared" si="34"/>
        <v>14947.227521748846</v>
      </c>
      <c r="I143" s="398">
        <f t="shared" si="35"/>
        <v>14947.227521748846</v>
      </c>
      <c r="J143" s="54">
        <f t="shared" si="36"/>
        <v>0</v>
      </c>
      <c r="K143" s="54"/>
      <c r="L143" s="129"/>
      <c r="M143" s="54">
        <f t="shared" si="37"/>
        <v>0</v>
      </c>
      <c r="N143" s="129"/>
      <c r="O143" s="54">
        <f t="shared" si="38"/>
        <v>0</v>
      </c>
      <c r="P143" s="54">
        <f t="shared" si="39"/>
        <v>0</v>
      </c>
    </row>
    <row r="144" spans="2:16" ht="12.5">
      <c r="B144" s="7" t="str">
        <f t="shared" si="27"/>
        <v/>
      </c>
      <c r="C144" s="50">
        <f>IF(D93="","-",+C143+1)</f>
        <v>2064</v>
      </c>
      <c r="D144" s="12">
        <f>IF(F143+SUM(E$99:E143)=D$92,F143,D$92-SUM(E$99:E143))</f>
        <v>0</v>
      </c>
      <c r="E144" s="377">
        <f>IF(+J96&lt;F143,J96,D144)</f>
        <v>0</v>
      </c>
      <c r="F144" s="55">
        <f t="shared" si="32"/>
        <v>0</v>
      </c>
      <c r="G144" s="55">
        <f t="shared" si="33"/>
        <v>0</v>
      </c>
      <c r="H144" s="379">
        <f t="shared" si="34"/>
        <v>0</v>
      </c>
      <c r="I144" s="398">
        <f t="shared" si="35"/>
        <v>0</v>
      </c>
      <c r="J144" s="54">
        <f t="shared" si="36"/>
        <v>0</v>
      </c>
      <c r="K144" s="54"/>
      <c r="L144" s="129"/>
      <c r="M144" s="54">
        <f t="shared" si="37"/>
        <v>0</v>
      </c>
      <c r="N144" s="129"/>
      <c r="O144" s="54">
        <f t="shared" si="38"/>
        <v>0</v>
      </c>
      <c r="P144" s="54">
        <f t="shared" si="39"/>
        <v>0</v>
      </c>
    </row>
    <row r="145" spans="2:16" ht="12.5">
      <c r="B145" s="7" t="str">
        <f t="shared" si="27"/>
        <v/>
      </c>
      <c r="C145" s="50">
        <f>IF(D93="","-",+C144+1)</f>
        <v>2065</v>
      </c>
      <c r="D145" s="12">
        <f>IF(F144+SUM(E$99:E144)=D$92,F144,D$92-SUM(E$99:E144))</f>
        <v>0</v>
      </c>
      <c r="E145" s="377">
        <f>IF(+J96&lt;F144,J96,D145)</f>
        <v>0</v>
      </c>
      <c r="F145" s="55">
        <f t="shared" si="32"/>
        <v>0</v>
      </c>
      <c r="G145" s="55">
        <f t="shared" si="33"/>
        <v>0</v>
      </c>
      <c r="H145" s="379">
        <f t="shared" si="34"/>
        <v>0</v>
      </c>
      <c r="I145" s="398">
        <f t="shared" si="35"/>
        <v>0</v>
      </c>
      <c r="J145" s="54">
        <f t="shared" si="36"/>
        <v>0</v>
      </c>
      <c r="K145" s="54"/>
      <c r="L145" s="129"/>
      <c r="M145" s="54">
        <f t="shared" si="37"/>
        <v>0</v>
      </c>
      <c r="N145" s="129"/>
      <c r="O145" s="54">
        <f t="shared" si="38"/>
        <v>0</v>
      </c>
      <c r="P145" s="54">
        <f t="shared" si="39"/>
        <v>0</v>
      </c>
    </row>
    <row r="146" spans="2:16" ht="12.5">
      <c r="B146" s="7" t="str">
        <f t="shared" si="27"/>
        <v/>
      </c>
      <c r="C146" s="50">
        <f>IF(D93="","-",+C145+1)</f>
        <v>2066</v>
      </c>
      <c r="D146" s="12">
        <f>IF(F145+SUM(E$99:E145)=D$92,F145,D$92-SUM(E$99:E145))</f>
        <v>0</v>
      </c>
      <c r="E146" s="377">
        <f>IF(+J96&lt;F145,J96,D146)</f>
        <v>0</v>
      </c>
      <c r="F146" s="55">
        <f t="shared" si="32"/>
        <v>0</v>
      </c>
      <c r="G146" s="55">
        <f t="shared" si="33"/>
        <v>0</v>
      </c>
      <c r="H146" s="379">
        <f t="shared" si="34"/>
        <v>0</v>
      </c>
      <c r="I146" s="398">
        <f t="shared" si="35"/>
        <v>0</v>
      </c>
      <c r="J146" s="54">
        <f t="shared" si="36"/>
        <v>0</v>
      </c>
      <c r="K146" s="54"/>
      <c r="L146" s="129"/>
      <c r="M146" s="54">
        <f t="shared" si="37"/>
        <v>0</v>
      </c>
      <c r="N146" s="129"/>
      <c r="O146" s="54">
        <f t="shared" si="38"/>
        <v>0</v>
      </c>
      <c r="P146" s="54">
        <f t="shared" si="39"/>
        <v>0</v>
      </c>
    </row>
    <row r="147" spans="2:16" ht="12.5">
      <c r="B147" s="7" t="str">
        <f t="shared" si="27"/>
        <v/>
      </c>
      <c r="C147" s="50">
        <f>IF(D93="","-",+C146+1)</f>
        <v>2067</v>
      </c>
      <c r="D147" s="12">
        <f>IF(F146+SUM(E$99:E146)=D$92,F146,D$92-SUM(E$99:E146))</f>
        <v>0</v>
      </c>
      <c r="E147" s="377">
        <f>IF(+J96&lt;F146,J96,D147)</f>
        <v>0</v>
      </c>
      <c r="F147" s="55">
        <f t="shared" si="32"/>
        <v>0</v>
      </c>
      <c r="G147" s="55">
        <f t="shared" si="33"/>
        <v>0</v>
      </c>
      <c r="H147" s="379">
        <f t="shared" si="34"/>
        <v>0</v>
      </c>
      <c r="I147" s="398">
        <f t="shared" si="35"/>
        <v>0</v>
      </c>
      <c r="J147" s="54">
        <f t="shared" si="36"/>
        <v>0</v>
      </c>
      <c r="K147" s="54"/>
      <c r="L147" s="129"/>
      <c r="M147" s="54">
        <f t="shared" si="37"/>
        <v>0</v>
      </c>
      <c r="N147" s="129"/>
      <c r="O147" s="54">
        <f t="shared" si="38"/>
        <v>0</v>
      </c>
      <c r="P147" s="54">
        <f t="shared" si="39"/>
        <v>0</v>
      </c>
    </row>
    <row r="148" spans="2:16" ht="12.5">
      <c r="B148" s="7" t="str">
        <f t="shared" si="27"/>
        <v/>
      </c>
      <c r="C148" s="50">
        <f>IF(D93="","-",+C147+1)</f>
        <v>2068</v>
      </c>
      <c r="D148" s="12">
        <f>IF(F147+SUM(E$99:E147)=D$92,F147,D$92-SUM(E$99:E147))</f>
        <v>0</v>
      </c>
      <c r="E148" s="377">
        <f>IF(+J96&lt;F147,J96,D148)</f>
        <v>0</v>
      </c>
      <c r="F148" s="55">
        <f t="shared" si="32"/>
        <v>0</v>
      </c>
      <c r="G148" s="55">
        <f t="shared" si="33"/>
        <v>0</v>
      </c>
      <c r="H148" s="379">
        <f t="shared" si="34"/>
        <v>0</v>
      </c>
      <c r="I148" s="398">
        <f t="shared" si="35"/>
        <v>0</v>
      </c>
      <c r="J148" s="54">
        <f t="shared" si="36"/>
        <v>0</v>
      </c>
      <c r="K148" s="54"/>
      <c r="L148" s="129"/>
      <c r="M148" s="54">
        <f t="shared" si="37"/>
        <v>0</v>
      </c>
      <c r="N148" s="129"/>
      <c r="O148" s="54">
        <f t="shared" si="38"/>
        <v>0</v>
      </c>
      <c r="P148" s="54">
        <f t="shared" si="39"/>
        <v>0</v>
      </c>
    </row>
    <row r="149" spans="2:16" ht="12.5">
      <c r="B149" s="7" t="str">
        <f t="shared" si="27"/>
        <v/>
      </c>
      <c r="C149" s="50">
        <f>IF(D93="","-",+C148+1)</f>
        <v>2069</v>
      </c>
      <c r="D149" s="12">
        <f>IF(F148+SUM(E$99:E148)=D$92,F148,D$92-SUM(E$99:E148))</f>
        <v>0</v>
      </c>
      <c r="E149" s="377">
        <f>IF(+J96&lt;F148,J96,D149)</f>
        <v>0</v>
      </c>
      <c r="F149" s="55">
        <f t="shared" si="32"/>
        <v>0</v>
      </c>
      <c r="G149" s="55">
        <f t="shared" si="33"/>
        <v>0</v>
      </c>
      <c r="H149" s="379">
        <f t="shared" si="34"/>
        <v>0</v>
      </c>
      <c r="I149" s="398">
        <f t="shared" si="35"/>
        <v>0</v>
      </c>
      <c r="J149" s="54">
        <f t="shared" si="36"/>
        <v>0</v>
      </c>
      <c r="K149" s="54"/>
      <c r="L149" s="129"/>
      <c r="M149" s="54">
        <f t="shared" si="37"/>
        <v>0</v>
      </c>
      <c r="N149" s="129"/>
      <c r="O149" s="54">
        <f t="shared" si="38"/>
        <v>0</v>
      </c>
      <c r="P149" s="54">
        <f t="shared" si="39"/>
        <v>0</v>
      </c>
    </row>
    <row r="150" spans="2:16" ht="12.5">
      <c r="B150" s="7" t="str">
        <f t="shared" si="27"/>
        <v/>
      </c>
      <c r="C150" s="50">
        <f>IF(D93="","-",+C149+1)</f>
        <v>2070</v>
      </c>
      <c r="D150" s="12">
        <f>IF(F149+SUM(E$99:E149)=D$92,F149,D$92-SUM(E$99:E149))</f>
        <v>0</v>
      </c>
      <c r="E150" s="377">
        <f>IF(+J96&lt;F149,J96,D150)</f>
        <v>0</v>
      </c>
      <c r="F150" s="55">
        <f t="shared" si="32"/>
        <v>0</v>
      </c>
      <c r="G150" s="55">
        <f t="shared" si="33"/>
        <v>0</v>
      </c>
      <c r="H150" s="379">
        <f t="shared" si="34"/>
        <v>0</v>
      </c>
      <c r="I150" s="398">
        <f t="shared" si="35"/>
        <v>0</v>
      </c>
      <c r="J150" s="54">
        <f t="shared" si="36"/>
        <v>0</v>
      </c>
      <c r="K150" s="54"/>
      <c r="L150" s="129"/>
      <c r="M150" s="54">
        <f t="shared" si="37"/>
        <v>0</v>
      </c>
      <c r="N150" s="129"/>
      <c r="O150" s="54">
        <f t="shared" si="38"/>
        <v>0</v>
      </c>
      <c r="P150" s="54">
        <f t="shared" si="39"/>
        <v>0</v>
      </c>
    </row>
    <row r="151" spans="2:16" ht="12.5">
      <c r="B151" s="7" t="str">
        <f t="shared" si="27"/>
        <v/>
      </c>
      <c r="C151" s="50">
        <f>IF(D93="","-",+C150+1)</f>
        <v>2071</v>
      </c>
      <c r="D151" s="12">
        <f>IF(F150+SUM(E$99:E150)=D$92,F150,D$92-SUM(E$99:E150))</f>
        <v>0</v>
      </c>
      <c r="E151" s="377">
        <f>IF(+J96&lt;F150,J96,D151)</f>
        <v>0</v>
      </c>
      <c r="F151" s="55">
        <f t="shared" si="32"/>
        <v>0</v>
      </c>
      <c r="G151" s="55">
        <f t="shared" si="33"/>
        <v>0</v>
      </c>
      <c r="H151" s="379">
        <f t="shared" si="34"/>
        <v>0</v>
      </c>
      <c r="I151" s="398">
        <f t="shared" si="35"/>
        <v>0</v>
      </c>
      <c r="J151" s="54">
        <f t="shared" si="36"/>
        <v>0</v>
      </c>
      <c r="K151" s="54"/>
      <c r="L151" s="129"/>
      <c r="M151" s="54">
        <f t="shared" si="37"/>
        <v>0</v>
      </c>
      <c r="N151" s="129"/>
      <c r="O151" s="54">
        <f t="shared" si="38"/>
        <v>0</v>
      </c>
      <c r="P151" s="54">
        <f t="shared" si="39"/>
        <v>0</v>
      </c>
    </row>
    <row r="152" spans="2:16" ht="12.5">
      <c r="B152" s="7" t="str">
        <f t="shared" si="27"/>
        <v/>
      </c>
      <c r="C152" s="50">
        <f>IF(D93="","-",+C151+1)</f>
        <v>2072</v>
      </c>
      <c r="D152" s="12">
        <f>IF(F151+SUM(E$99:E151)=D$92,F151,D$92-SUM(E$99:E151))</f>
        <v>0</v>
      </c>
      <c r="E152" s="377">
        <f>IF(+J96&lt;F151,J96,D152)</f>
        <v>0</v>
      </c>
      <c r="F152" s="55">
        <f t="shared" si="32"/>
        <v>0</v>
      </c>
      <c r="G152" s="55">
        <f t="shared" si="33"/>
        <v>0</v>
      </c>
      <c r="H152" s="379">
        <f t="shared" si="34"/>
        <v>0</v>
      </c>
      <c r="I152" s="398">
        <f t="shared" si="35"/>
        <v>0</v>
      </c>
      <c r="J152" s="54">
        <f t="shared" si="36"/>
        <v>0</v>
      </c>
      <c r="K152" s="54"/>
      <c r="L152" s="129"/>
      <c r="M152" s="54">
        <f t="shared" si="37"/>
        <v>0</v>
      </c>
      <c r="N152" s="129"/>
      <c r="O152" s="54">
        <f t="shared" si="38"/>
        <v>0</v>
      </c>
      <c r="P152" s="54">
        <f t="shared" si="39"/>
        <v>0</v>
      </c>
    </row>
    <row r="153" spans="2:16" ht="12.5">
      <c r="B153" s="7" t="str">
        <f t="shared" si="27"/>
        <v/>
      </c>
      <c r="C153" s="50">
        <f>IF(D93="","-",+C152+1)</f>
        <v>2073</v>
      </c>
      <c r="D153" s="12">
        <f>IF(F152+SUM(E$99:E152)=D$92,F152,D$92-SUM(E$99:E152))</f>
        <v>0</v>
      </c>
      <c r="E153" s="377">
        <f>IF(+J96&lt;F152,J96,D153)</f>
        <v>0</v>
      </c>
      <c r="F153" s="55">
        <f t="shared" si="32"/>
        <v>0</v>
      </c>
      <c r="G153" s="55">
        <f t="shared" si="33"/>
        <v>0</v>
      </c>
      <c r="H153" s="379">
        <f t="shared" si="34"/>
        <v>0</v>
      </c>
      <c r="I153" s="398">
        <f t="shared" si="35"/>
        <v>0</v>
      </c>
      <c r="J153" s="54">
        <f t="shared" si="36"/>
        <v>0</v>
      </c>
      <c r="K153" s="54"/>
      <c r="L153" s="129"/>
      <c r="M153" s="54">
        <f t="shared" si="37"/>
        <v>0</v>
      </c>
      <c r="N153" s="129"/>
      <c r="O153" s="54">
        <f t="shared" si="38"/>
        <v>0</v>
      </c>
      <c r="P153" s="54">
        <f t="shared" si="39"/>
        <v>0</v>
      </c>
    </row>
    <row r="154" spans="2:16" ht="13" thickBot="1">
      <c r="B154" s="7" t="str">
        <f t="shared" si="27"/>
        <v/>
      </c>
      <c r="C154" s="59">
        <f>IF(D93="","-",+C153+1)</f>
        <v>2074</v>
      </c>
      <c r="D154" s="84">
        <f>IF(F153+SUM(E$99:E153)=D$92,F153,D$92-SUM(E$99:E153))</f>
        <v>0</v>
      </c>
      <c r="E154" s="380">
        <f>IF(+J96&lt;F153,J96,D154)</f>
        <v>0</v>
      </c>
      <c r="F154" s="60">
        <f t="shared" si="32"/>
        <v>0</v>
      </c>
      <c r="G154" s="60">
        <f t="shared" si="33"/>
        <v>0</v>
      </c>
      <c r="H154" s="381">
        <f t="shared" si="34"/>
        <v>0</v>
      </c>
      <c r="I154" s="399">
        <f t="shared" si="35"/>
        <v>0</v>
      </c>
      <c r="J154" s="64">
        <f t="shared" si="36"/>
        <v>0</v>
      </c>
      <c r="K154" s="54"/>
      <c r="L154" s="130"/>
      <c r="M154" s="64">
        <f t="shared" si="37"/>
        <v>0</v>
      </c>
      <c r="N154" s="130"/>
      <c r="O154" s="64">
        <f t="shared" si="38"/>
        <v>0</v>
      </c>
      <c r="P154" s="64">
        <f t="shared" si="39"/>
        <v>0</v>
      </c>
    </row>
    <row r="155" spans="2:16" ht="12.5">
      <c r="C155" s="12" t="s">
        <v>78</v>
      </c>
      <c r="D155" s="292"/>
      <c r="E155" s="292">
        <f>SUM(E99:E154)</f>
        <v>9628189.9999999981</v>
      </c>
      <c r="F155" s="292"/>
      <c r="G155" s="292"/>
      <c r="H155" s="292">
        <f>SUM(H99:H154)</f>
        <v>35087789.551138856</v>
      </c>
      <c r="I155" s="292">
        <f>SUM(I99:I154)</f>
        <v>35087789.551138856</v>
      </c>
      <c r="J155" s="292">
        <f>SUM(J99:J154)</f>
        <v>0</v>
      </c>
      <c r="K155" s="292"/>
      <c r="L155" s="292"/>
      <c r="M155" s="292"/>
      <c r="N155" s="292"/>
      <c r="O155" s="292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</row>
    <row r="157" spans="2:16" ht="12.5">
      <c r="C157" s="85"/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</row>
    <row r="159" spans="2:16" ht="13">
      <c r="C159" s="25" t="s">
        <v>79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13" priority="1" stopIfTrue="1" operator="equal">
      <formula>$I$10</formula>
    </cfRule>
  </conditionalFormatting>
  <conditionalFormatting sqref="C99:C154">
    <cfRule type="cellIs" dxfId="12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</headerFooter>
  <rowBreaks count="1" manualBreakCount="1">
    <brk id="81" max="16383" man="1"/>
  </rowBreaks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rgb="FFFFC000"/>
  </sheetPr>
  <dimension ref="A1:P162"/>
  <sheetViews>
    <sheetView topLeftCell="A2" zoomScale="70" zoomScaleNormal="70" zoomScaleSheetLayoutView="80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73 of 77</v>
      </c>
    </row>
    <row r="2" spans="1:16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/>
      <c r="P3" s="97">
        <v>1</v>
      </c>
    </row>
    <row r="4" spans="1:16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6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480370.39160388208</v>
      </c>
      <c r="P5" s="1"/>
    </row>
    <row r="6" spans="1:16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480370.39160388208</v>
      </c>
      <c r="O6" s="1"/>
      <c r="P6" s="1"/>
    </row>
    <row r="7" spans="1:16" ht="13.5" thickBot="1">
      <c r="C7" s="25" t="s">
        <v>48</v>
      </c>
      <c r="D7" s="90" t="s">
        <v>442</v>
      </c>
      <c r="E7" s="1"/>
      <c r="F7" s="1"/>
      <c r="G7" s="1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458</v>
      </c>
      <c r="E9" s="435" t="s">
        <v>457</v>
      </c>
      <c r="F9" s="31"/>
      <c r="G9" s="461" t="s">
        <v>587</v>
      </c>
      <c r="H9" s="31"/>
      <c r="I9" s="32"/>
      <c r="J9" s="33"/>
      <c r="P9" s="1"/>
    </row>
    <row r="10" spans="1:16" ht="13">
      <c r="C10" s="34" t="s">
        <v>51</v>
      </c>
      <c r="D10" s="362">
        <v>3820524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6" ht="12.5">
      <c r="C11" s="34" t="s">
        <v>54</v>
      </c>
      <c r="D11" s="37">
        <v>2019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2">
        <v>6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93183.512195121948</v>
      </c>
      <c r="J14" s="292"/>
      <c r="K14" s="292"/>
      <c r="L14" s="292"/>
      <c r="M14" s="292"/>
      <c r="N14" s="292"/>
      <c r="O14" s="1"/>
      <c r="P14" s="1"/>
    </row>
    <row r="15" spans="1:16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42" t="s">
        <v>68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2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2019</v>
      </c>
      <c r="D17" s="430">
        <v>0</v>
      </c>
      <c r="E17" s="429">
        <v>9.9555672459071778E-2</v>
      </c>
      <c r="F17" s="430">
        <v>3857999.9004443274</v>
      </c>
      <c r="G17" s="429">
        <v>192042.98677355595</v>
      </c>
      <c r="H17" s="437">
        <v>192042.98677355595</v>
      </c>
      <c r="I17" s="52">
        <f t="shared" ref="I17:I72" si="0">H17-G17</f>
        <v>0</v>
      </c>
      <c r="J17" s="52"/>
      <c r="K17" s="112">
        <f t="shared" ref="K17:K22" si="1">+G17</f>
        <v>192042.98677355595</v>
      </c>
      <c r="L17" s="53">
        <f t="shared" ref="L17:L72" si="2">IF(K17&lt;&gt;0,+G17-K17,0)</f>
        <v>0</v>
      </c>
      <c r="M17" s="112">
        <f t="shared" ref="M17:M22" si="3">+H17</f>
        <v>192042.98677355595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2020</v>
      </c>
      <c r="D18" s="430">
        <v>3857999.9004443274</v>
      </c>
      <c r="E18" s="429">
        <v>94097.560975609755</v>
      </c>
      <c r="F18" s="430">
        <v>3763902.3394687176</v>
      </c>
      <c r="G18" s="429">
        <v>484092.97891210701</v>
      </c>
      <c r="H18" s="437">
        <v>484092.97891210701</v>
      </c>
      <c r="I18" s="52">
        <f t="shared" si="0"/>
        <v>0</v>
      </c>
      <c r="J18" s="52"/>
      <c r="K18" s="113">
        <f t="shared" si="1"/>
        <v>484092.97891210701</v>
      </c>
      <c r="L18" s="54">
        <f t="shared" si="2"/>
        <v>0</v>
      </c>
      <c r="M18" s="113">
        <f t="shared" si="3"/>
        <v>484092.97891210701</v>
      </c>
      <c r="N18" s="54">
        <f t="shared" si="4"/>
        <v>0</v>
      </c>
      <c r="O18" s="54">
        <f t="shared" si="5"/>
        <v>0</v>
      </c>
      <c r="P18" s="1"/>
    </row>
    <row r="19" spans="2:16" ht="12.5">
      <c r="B19" s="7" t="str">
        <f>IF(D19=F18,"","IU")</f>
        <v>IU</v>
      </c>
      <c r="C19" s="50">
        <f>IF(D11="","-",+C18+1)</f>
        <v>2021</v>
      </c>
      <c r="D19" s="430">
        <v>3727564.3394687176</v>
      </c>
      <c r="E19" s="429">
        <v>90991.952380952382</v>
      </c>
      <c r="F19" s="430">
        <v>3636572.3870877651</v>
      </c>
      <c r="G19" s="429">
        <v>481307.93404609448</v>
      </c>
      <c r="H19" s="437">
        <v>481307.93404609448</v>
      </c>
      <c r="I19" s="52">
        <f t="shared" si="0"/>
        <v>0</v>
      </c>
      <c r="J19" s="52"/>
      <c r="K19" s="113">
        <f t="shared" si="1"/>
        <v>481307.93404609448</v>
      </c>
      <c r="L19" s="54">
        <f t="shared" ref="L19" si="6">IF(K19&lt;&gt;0,+G19-K19,0)</f>
        <v>0</v>
      </c>
      <c r="M19" s="113">
        <f t="shared" si="3"/>
        <v>481307.93404609448</v>
      </c>
      <c r="N19" s="54">
        <f t="shared" si="4"/>
        <v>0</v>
      </c>
      <c r="O19" s="54">
        <f t="shared" si="5"/>
        <v>0</v>
      </c>
      <c r="P19" s="1"/>
    </row>
    <row r="20" spans="2:16" ht="12.5">
      <c r="B20" s="7" t="str">
        <f t="shared" ref="B20:B72" si="7">IF(D20=F19,"","IU")</f>
        <v>IU</v>
      </c>
      <c r="C20" s="50">
        <f>IF(D11="","-",+C19+1)</f>
        <v>2022</v>
      </c>
      <c r="D20" s="430">
        <v>3628876.3870877656</v>
      </c>
      <c r="E20" s="429">
        <v>90808.71428571429</v>
      </c>
      <c r="F20" s="430">
        <v>3538067.6728020515</v>
      </c>
      <c r="G20" s="429">
        <v>493748.99039861257</v>
      </c>
      <c r="H20" s="437">
        <v>493748.99039861257</v>
      </c>
      <c r="I20" s="52">
        <f t="shared" si="0"/>
        <v>0</v>
      </c>
      <c r="J20" s="52"/>
      <c r="K20" s="113">
        <f t="shared" si="1"/>
        <v>493748.99039861257</v>
      </c>
      <c r="L20" s="54">
        <f t="shared" ref="L20" si="8">IF(K20&lt;&gt;0,+G20-K20,0)</f>
        <v>0</v>
      </c>
      <c r="M20" s="113">
        <f t="shared" si="3"/>
        <v>493748.99039861257</v>
      </c>
      <c r="N20" s="54">
        <f t="shared" si="4"/>
        <v>0</v>
      </c>
      <c r="O20" s="54">
        <f t="shared" si="5"/>
        <v>0</v>
      </c>
      <c r="P20" s="1"/>
    </row>
    <row r="21" spans="2:16" ht="12.5">
      <c r="B21" s="7" t="str">
        <f t="shared" si="7"/>
        <v>IU</v>
      </c>
      <c r="C21" s="50">
        <f>IF(D11="","-",+C20+1)</f>
        <v>2023</v>
      </c>
      <c r="D21" s="430">
        <v>3538067.8328020507</v>
      </c>
      <c r="E21" s="429">
        <v>90808.718095238088</v>
      </c>
      <c r="F21" s="430">
        <v>3447259.1147068124</v>
      </c>
      <c r="G21" s="429">
        <v>532025.67622840172</v>
      </c>
      <c r="H21" s="437">
        <v>532025.67622840172</v>
      </c>
      <c r="I21" s="52">
        <f t="shared" si="0"/>
        <v>0</v>
      </c>
      <c r="J21" s="52"/>
      <c r="K21" s="113">
        <f t="shared" si="1"/>
        <v>532025.67622840172</v>
      </c>
      <c r="L21" s="54">
        <f t="shared" ref="L21" si="9">IF(K21&lt;&gt;0,+G21-K21,0)</f>
        <v>0</v>
      </c>
      <c r="M21" s="113">
        <f t="shared" si="3"/>
        <v>532025.67622840172</v>
      </c>
      <c r="N21" s="54">
        <f t="shared" ref="N21" si="10">IF(M21&lt;&gt;0,+H21-M21,0)</f>
        <v>0</v>
      </c>
      <c r="O21" s="54">
        <f t="shared" ref="O21" si="11">+N21-L21</f>
        <v>0</v>
      </c>
      <c r="P21" s="1"/>
    </row>
    <row r="22" spans="2:16" ht="12.5">
      <c r="B22" s="7" t="str">
        <f t="shared" si="7"/>
        <v>IU</v>
      </c>
      <c r="C22" s="460">
        <f>IF(D11="","-",+C21+1)</f>
        <v>2024</v>
      </c>
      <c r="D22" s="430">
        <v>3453816.9547068132</v>
      </c>
      <c r="E22" s="429">
        <v>86830.090909090912</v>
      </c>
      <c r="F22" s="430">
        <v>3366986.8637977224</v>
      </c>
      <c r="G22" s="429">
        <v>494465.64890946052</v>
      </c>
      <c r="H22" s="437">
        <v>494465.64890946052</v>
      </c>
      <c r="I22" s="52">
        <f t="shared" si="0"/>
        <v>0</v>
      </c>
      <c r="J22" s="52"/>
      <c r="K22" s="113">
        <f t="shared" si="1"/>
        <v>494465.64890946052</v>
      </c>
      <c r="L22" s="54">
        <f t="shared" ref="L22" si="12">IF(K22&lt;&gt;0,+G22-K22,0)</f>
        <v>0</v>
      </c>
      <c r="M22" s="113">
        <f t="shared" si="3"/>
        <v>494465.64890946052</v>
      </c>
      <c r="N22" s="54">
        <f t="shared" ref="N22" si="13">IF(M22&lt;&gt;0,+H22-M22,0)</f>
        <v>0</v>
      </c>
      <c r="O22" s="54">
        <f t="shared" ref="O22" si="14">+N22-L22</f>
        <v>0</v>
      </c>
      <c r="P22" s="1"/>
    </row>
    <row r="23" spans="2:16" ht="13">
      <c r="B23" s="7" t="str">
        <f t="shared" si="7"/>
        <v/>
      </c>
      <c r="C23" s="459">
        <f>IF(D11="","-",+C22+1)</f>
        <v>2025</v>
      </c>
      <c r="D23" s="430">
        <v>3366986.8637977224</v>
      </c>
      <c r="E23" s="429">
        <v>88849.395348837206</v>
      </c>
      <c r="F23" s="430">
        <v>3278137.4684488853</v>
      </c>
      <c r="G23" s="429">
        <v>486647.07726899633</v>
      </c>
      <c r="H23" s="437">
        <v>486647.07726899633</v>
      </c>
      <c r="I23" s="52">
        <f t="shared" si="0"/>
        <v>0</v>
      </c>
      <c r="J23" s="52"/>
      <c r="K23" s="113">
        <f t="shared" ref="K23" si="15">+G23</f>
        <v>486647.07726899633</v>
      </c>
      <c r="L23" s="54">
        <f t="shared" ref="L23" si="16">IF(K23&lt;&gt;0,+G23-K23,0)</f>
        <v>0</v>
      </c>
      <c r="M23" s="113">
        <f t="shared" ref="M23" si="17">+H23</f>
        <v>486647.07726899633</v>
      </c>
      <c r="N23" s="54">
        <f t="shared" ref="N23" si="18">IF(M23&lt;&gt;0,+H23-M23,0)</f>
        <v>0</v>
      </c>
      <c r="O23" s="54">
        <f t="shared" ref="O23" si="19">+N23-L23</f>
        <v>0</v>
      </c>
      <c r="P23" s="1"/>
    </row>
    <row r="24" spans="2:16" ht="12.5">
      <c r="B24" s="7" t="str">
        <f t="shared" si="7"/>
        <v/>
      </c>
      <c r="C24" s="50">
        <f>IF(D11="","-",+C23+1)</f>
        <v>2026</v>
      </c>
      <c r="D24" s="55">
        <f>IF(F23+SUM(E$17:E23)=D$10,F23,D$10-SUM(E$17:E23))</f>
        <v>3278137.4684488853</v>
      </c>
      <c r="E24" s="377">
        <f>IF(+I14&lt;F23,I14,D24)</f>
        <v>93183.512195121948</v>
      </c>
      <c r="F24" s="55">
        <f t="shared" ref="F24:F72" si="20">+D24-E24</f>
        <v>3184953.9562537633</v>
      </c>
      <c r="G24" s="378">
        <f t="shared" ref="G24:G72" si="21">+I$12*((D24+F24)/2)+E24</f>
        <v>480370.39160388208</v>
      </c>
      <c r="H24" s="363">
        <f t="shared" ref="H24:H72" si="22">+I$13*((D24+F24)/2)+E24</f>
        <v>480370.39160388208</v>
      </c>
      <c r="I24" s="52">
        <f t="shared" si="0"/>
        <v>0</v>
      </c>
      <c r="J24" s="52"/>
      <c r="K24" s="129"/>
      <c r="L24" s="54">
        <f t="shared" si="2"/>
        <v>0</v>
      </c>
      <c r="M24" s="129"/>
      <c r="N24" s="54">
        <f t="shared" si="4"/>
        <v>0</v>
      </c>
      <c r="O24" s="54">
        <f t="shared" si="5"/>
        <v>0</v>
      </c>
      <c r="P24" s="1"/>
    </row>
    <row r="25" spans="2:16" ht="12.5">
      <c r="B25" s="7" t="str">
        <f t="shared" si="7"/>
        <v/>
      </c>
      <c r="C25" s="50">
        <f>IF(D11="","-",+C24+1)</f>
        <v>2027</v>
      </c>
      <c r="D25" s="55">
        <f>IF(F24+SUM(E$17:E24)=D$10,F24,D$10-SUM(E$17:E24))</f>
        <v>3184953.9562537633</v>
      </c>
      <c r="E25" s="377">
        <f>IF(+I14&lt;F24,I14,D25)</f>
        <v>93183.512195121948</v>
      </c>
      <c r="F25" s="55">
        <f t="shared" si="20"/>
        <v>3091770.4440586413</v>
      </c>
      <c r="G25" s="378">
        <f t="shared" si="21"/>
        <v>469205.63129698695</v>
      </c>
      <c r="H25" s="363">
        <f t="shared" si="22"/>
        <v>469205.63129698695</v>
      </c>
      <c r="I25" s="52">
        <f t="shared" si="0"/>
        <v>0</v>
      </c>
      <c r="J25" s="52"/>
      <c r="K25" s="129"/>
      <c r="L25" s="54">
        <f t="shared" si="2"/>
        <v>0</v>
      </c>
      <c r="M25" s="129"/>
      <c r="N25" s="54">
        <f t="shared" si="4"/>
        <v>0</v>
      </c>
      <c r="O25" s="54">
        <f t="shared" si="5"/>
        <v>0</v>
      </c>
      <c r="P25" s="1"/>
    </row>
    <row r="26" spans="2:16" ht="12.5">
      <c r="B26" s="7" t="str">
        <f t="shared" si="7"/>
        <v/>
      </c>
      <c r="C26" s="50">
        <f>IF(D11="","-",+C25+1)</f>
        <v>2028</v>
      </c>
      <c r="D26" s="55">
        <f>IF(F25+SUM(E$17:E25)=D$10,F25,D$10-SUM(E$17:E25))</f>
        <v>3091770.4440586413</v>
      </c>
      <c r="E26" s="377">
        <f>IF(+I14&lt;F25,I14,D26)</f>
        <v>93183.512195121948</v>
      </c>
      <c r="F26" s="55">
        <f t="shared" si="20"/>
        <v>2998586.9318635194</v>
      </c>
      <c r="G26" s="378">
        <f t="shared" si="21"/>
        <v>458040.8709900917</v>
      </c>
      <c r="H26" s="363">
        <f t="shared" si="22"/>
        <v>458040.8709900917</v>
      </c>
      <c r="I26" s="52">
        <f t="shared" si="0"/>
        <v>0</v>
      </c>
      <c r="J26" s="52"/>
      <c r="K26" s="129"/>
      <c r="L26" s="54">
        <f t="shared" si="2"/>
        <v>0</v>
      </c>
      <c r="M26" s="129"/>
      <c r="N26" s="54">
        <f t="shared" si="4"/>
        <v>0</v>
      </c>
      <c r="O26" s="54">
        <f t="shared" si="5"/>
        <v>0</v>
      </c>
      <c r="P26" s="1"/>
    </row>
    <row r="27" spans="2:16" ht="12.5">
      <c r="B27" s="7" t="str">
        <f t="shared" si="7"/>
        <v/>
      </c>
      <c r="C27" s="50">
        <f>IF(D11="","-",+C26+1)</f>
        <v>2029</v>
      </c>
      <c r="D27" s="55">
        <f>IF(F26+SUM(E$17:E26)=D$10,F26,D$10-SUM(E$17:E26))</f>
        <v>2998586.9318635194</v>
      </c>
      <c r="E27" s="377">
        <f>IF(+I14&lt;F26,I14,D27)</f>
        <v>93183.512195121948</v>
      </c>
      <c r="F27" s="55">
        <f t="shared" si="20"/>
        <v>2905403.4196683974</v>
      </c>
      <c r="G27" s="378">
        <f t="shared" si="21"/>
        <v>446876.11068319657</v>
      </c>
      <c r="H27" s="363">
        <f t="shared" si="22"/>
        <v>446876.11068319657</v>
      </c>
      <c r="I27" s="52">
        <f t="shared" si="0"/>
        <v>0</v>
      </c>
      <c r="J27" s="52"/>
      <c r="K27" s="129"/>
      <c r="L27" s="54">
        <f t="shared" si="2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7"/>
        <v/>
      </c>
      <c r="C28" s="50">
        <f>IF(D11="","-",+C27+1)</f>
        <v>2030</v>
      </c>
      <c r="D28" s="55">
        <f>IF(F27+SUM(E$17:E27)=D$10,F27,D$10-SUM(E$17:E27))</f>
        <v>2905403.4196683974</v>
      </c>
      <c r="E28" s="377">
        <f>IF(+I14&lt;F27,I14,D28)</f>
        <v>93183.512195121948</v>
      </c>
      <c r="F28" s="55">
        <f t="shared" si="20"/>
        <v>2812219.9074732754</v>
      </c>
      <c r="G28" s="378">
        <f t="shared" si="21"/>
        <v>435711.35037630127</v>
      </c>
      <c r="H28" s="363">
        <f t="shared" si="22"/>
        <v>435711.35037630127</v>
      </c>
      <c r="I28" s="52">
        <f t="shared" si="0"/>
        <v>0</v>
      </c>
      <c r="J28" s="52"/>
      <c r="K28" s="129"/>
      <c r="L28" s="54">
        <f t="shared" si="2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7"/>
        <v/>
      </c>
      <c r="C29" s="50">
        <f>IF(D11="","-",+C28+1)</f>
        <v>2031</v>
      </c>
      <c r="D29" s="55">
        <f>IF(F28+SUM(E$17:E28)=D$10,F28,D$10-SUM(E$17:E28))</f>
        <v>2812219.9074732754</v>
      </c>
      <c r="E29" s="377">
        <f>IF(+I14&lt;F28,I14,D29)</f>
        <v>93183.512195121948</v>
      </c>
      <c r="F29" s="55">
        <f t="shared" si="20"/>
        <v>2719036.3952781535</v>
      </c>
      <c r="G29" s="378">
        <f t="shared" si="21"/>
        <v>424546.59006940614</v>
      </c>
      <c r="H29" s="363">
        <f t="shared" si="22"/>
        <v>424546.59006940614</v>
      </c>
      <c r="I29" s="52">
        <f t="shared" si="0"/>
        <v>0</v>
      </c>
      <c r="J29" s="52"/>
      <c r="K29" s="129"/>
      <c r="L29" s="54">
        <f t="shared" si="2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7"/>
        <v/>
      </c>
      <c r="C30" s="50">
        <f>IF(D11="","-",+C29+1)</f>
        <v>2032</v>
      </c>
      <c r="D30" s="55">
        <f>IF(F29+SUM(E$17:E29)=D$10,F29,D$10-SUM(E$17:E29))</f>
        <v>2719036.3952781535</v>
      </c>
      <c r="E30" s="377">
        <f>IF(+I14&lt;F29,I14,D30)</f>
        <v>93183.512195121948</v>
      </c>
      <c r="F30" s="55">
        <f t="shared" si="20"/>
        <v>2625852.8830830315</v>
      </c>
      <c r="G30" s="378">
        <f t="shared" si="21"/>
        <v>413381.8297625109</v>
      </c>
      <c r="H30" s="363">
        <f t="shared" si="22"/>
        <v>413381.8297625109</v>
      </c>
      <c r="I30" s="52">
        <f t="shared" si="0"/>
        <v>0</v>
      </c>
      <c r="J30" s="52"/>
      <c r="K30" s="129"/>
      <c r="L30" s="54">
        <f t="shared" si="2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7"/>
        <v/>
      </c>
      <c r="C31" s="50">
        <f>IF(D11="","-",+C30+1)</f>
        <v>2033</v>
      </c>
      <c r="D31" s="55">
        <f>IF(F30+SUM(E$17:E30)=D$10,F30,D$10-SUM(E$17:E30))</f>
        <v>2625852.8830830315</v>
      </c>
      <c r="E31" s="377">
        <f>IF(+I14&lt;F30,I14,D31)</f>
        <v>93183.512195121948</v>
      </c>
      <c r="F31" s="55">
        <f t="shared" si="20"/>
        <v>2532669.3708879096</v>
      </c>
      <c r="G31" s="378">
        <f t="shared" si="21"/>
        <v>402217.06945561577</v>
      </c>
      <c r="H31" s="363">
        <f t="shared" si="22"/>
        <v>402217.06945561577</v>
      </c>
      <c r="I31" s="52">
        <f t="shared" si="0"/>
        <v>0</v>
      </c>
      <c r="J31" s="52"/>
      <c r="K31" s="129"/>
      <c r="L31" s="54">
        <f t="shared" si="2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7"/>
        <v/>
      </c>
      <c r="C32" s="50">
        <f>IF(D11="","-",+C31+1)</f>
        <v>2034</v>
      </c>
      <c r="D32" s="55">
        <f>IF(F31+SUM(E$17:E31)=D$10,F31,D$10-SUM(E$17:E31))</f>
        <v>2532669.3708879096</v>
      </c>
      <c r="E32" s="377">
        <f>IF(+I14&lt;F31,I14,D32)</f>
        <v>93183.512195121948</v>
      </c>
      <c r="F32" s="55">
        <f t="shared" si="20"/>
        <v>2439485.8586927876</v>
      </c>
      <c r="G32" s="378">
        <f t="shared" si="21"/>
        <v>391052.30914872052</v>
      </c>
      <c r="H32" s="363">
        <f t="shared" si="22"/>
        <v>391052.30914872052</v>
      </c>
      <c r="I32" s="52">
        <f t="shared" si="0"/>
        <v>0</v>
      </c>
      <c r="J32" s="52"/>
      <c r="K32" s="129"/>
      <c r="L32" s="54">
        <f t="shared" si="2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7"/>
        <v/>
      </c>
      <c r="C33" s="50">
        <f>IF(D11="","-",+C32+1)</f>
        <v>2035</v>
      </c>
      <c r="D33" s="55">
        <f>IF(F32+SUM(E$17:E32)=D$10,F32,D$10-SUM(E$17:E32))</f>
        <v>2439485.8586927876</v>
      </c>
      <c r="E33" s="377">
        <f>IF(+I14&lt;F32,I14,D33)</f>
        <v>93183.512195121948</v>
      </c>
      <c r="F33" s="55">
        <f t="shared" si="20"/>
        <v>2346302.3464976656</v>
      </c>
      <c r="G33" s="378">
        <f t="shared" si="21"/>
        <v>379887.5488418254</v>
      </c>
      <c r="H33" s="363">
        <f t="shared" si="22"/>
        <v>379887.5488418254</v>
      </c>
      <c r="I33" s="52">
        <f t="shared" si="0"/>
        <v>0</v>
      </c>
      <c r="J33" s="52"/>
      <c r="K33" s="129"/>
      <c r="L33" s="54">
        <f t="shared" si="2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7"/>
        <v/>
      </c>
      <c r="C34" s="50">
        <f>IF(D11="","-",+C33+1)</f>
        <v>2036</v>
      </c>
      <c r="D34" s="55">
        <f>IF(F33+SUM(E$17:E33)=D$10,F33,D$10-SUM(E$17:E33))</f>
        <v>2346302.3464976656</v>
      </c>
      <c r="E34" s="377">
        <f>IF(+I14&lt;F33,I14,D34)</f>
        <v>93183.512195121948</v>
      </c>
      <c r="F34" s="55">
        <f t="shared" si="20"/>
        <v>2253118.8343025437</v>
      </c>
      <c r="G34" s="378">
        <f t="shared" si="21"/>
        <v>368722.78853493015</v>
      </c>
      <c r="H34" s="363">
        <f t="shared" si="22"/>
        <v>368722.78853493015</v>
      </c>
      <c r="I34" s="52">
        <f t="shared" si="0"/>
        <v>0</v>
      </c>
      <c r="J34" s="52"/>
      <c r="K34" s="129"/>
      <c r="L34" s="54">
        <f t="shared" si="2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7"/>
        <v/>
      </c>
      <c r="C35" s="50">
        <f>IF(D11="","-",+C34+1)</f>
        <v>2037</v>
      </c>
      <c r="D35" s="55">
        <f>IF(F34+SUM(E$17:E34)=D$10,F34,D$10-SUM(E$17:E34))</f>
        <v>2253118.8343025437</v>
      </c>
      <c r="E35" s="377">
        <f>IF(+I14&lt;F34,I14,D35)</f>
        <v>93183.512195121948</v>
      </c>
      <c r="F35" s="55">
        <f t="shared" si="20"/>
        <v>2159935.3221074217</v>
      </c>
      <c r="G35" s="378">
        <f t="shared" si="21"/>
        <v>357558.02822803502</v>
      </c>
      <c r="H35" s="363">
        <f t="shared" si="22"/>
        <v>357558.02822803502</v>
      </c>
      <c r="I35" s="52">
        <f t="shared" si="0"/>
        <v>0</v>
      </c>
      <c r="J35" s="52"/>
      <c r="K35" s="129"/>
      <c r="L35" s="54">
        <f t="shared" si="2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7"/>
        <v/>
      </c>
      <c r="C36" s="50">
        <f>IF(D11="","-",+C35+1)</f>
        <v>2038</v>
      </c>
      <c r="D36" s="55">
        <f>IF(F35+SUM(E$17:E35)=D$10,F35,D$10-SUM(E$17:E35))</f>
        <v>2159935.3221074217</v>
      </c>
      <c r="E36" s="377">
        <f>IF(+I14&lt;F35,I14,D36)</f>
        <v>93183.512195121948</v>
      </c>
      <c r="F36" s="55">
        <f t="shared" si="20"/>
        <v>2066751.8099122997</v>
      </c>
      <c r="G36" s="378">
        <f t="shared" si="21"/>
        <v>346393.26792113972</v>
      </c>
      <c r="H36" s="363">
        <f t="shared" si="22"/>
        <v>346393.26792113972</v>
      </c>
      <c r="I36" s="52">
        <f t="shared" si="0"/>
        <v>0</v>
      </c>
      <c r="J36" s="52"/>
      <c r="K36" s="129"/>
      <c r="L36" s="54">
        <f t="shared" si="2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7"/>
        <v/>
      </c>
      <c r="C37" s="50">
        <f>IF(D11="","-",+C36+1)</f>
        <v>2039</v>
      </c>
      <c r="D37" s="55">
        <f>IF(F36+SUM(E$17:E36)=D$10,F36,D$10-SUM(E$17:E36))</f>
        <v>2066751.8099122997</v>
      </c>
      <c r="E37" s="377">
        <f>IF(+I14&lt;F36,I14,D37)</f>
        <v>93183.512195121948</v>
      </c>
      <c r="F37" s="55">
        <f t="shared" si="20"/>
        <v>1973568.2977171778</v>
      </c>
      <c r="G37" s="378">
        <f t="shared" si="21"/>
        <v>335228.50761424459</v>
      </c>
      <c r="H37" s="363">
        <f t="shared" si="22"/>
        <v>335228.50761424459</v>
      </c>
      <c r="I37" s="52">
        <f t="shared" si="0"/>
        <v>0</v>
      </c>
      <c r="J37" s="52"/>
      <c r="K37" s="129"/>
      <c r="L37" s="54">
        <f t="shared" si="2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7"/>
        <v/>
      </c>
      <c r="C38" s="50">
        <f>IF(D11="","-",+C37+1)</f>
        <v>2040</v>
      </c>
      <c r="D38" s="55">
        <f>IF(F37+SUM(E$17:E37)=D$10,F37,D$10-SUM(E$17:E37))</f>
        <v>1973568.2977171778</v>
      </c>
      <c r="E38" s="377">
        <f>IF(+I14&lt;F37,I14,D38)</f>
        <v>93183.512195121948</v>
      </c>
      <c r="F38" s="55">
        <f t="shared" si="20"/>
        <v>1880384.7855220558</v>
      </c>
      <c r="G38" s="378">
        <f t="shared" si="21"/>
        <v>324063.7473073494</v>
      </c>
      <c r="H38" s="363">
        <f t="shared" si="22"/>
        <v>324063.7473073494</v>
      </c>
      <c r="I38" s="52">
        <f t="shared" si="0"/>
        <v>0</v>
      </c>
      <c r="J38" s="52"/>
      <c r="K38" s="129"/>
      <c r="L38" s="54">
        <f t="shared" si="2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7"/>
        <v/>
      </c>
      <c r="C39" s="50">
        <f>IF(D11="","-",+C38+1)</f>
        <v>2041</v>
      </c>
      <c r="D39" s="55">
        <f>IF(F38+SUM(E$17:E38)=D$10,F38,D$10-SUM(E$17:E38))</f>
        <v>1880384.7855220558</v>
      </c>
      <c r="E39" s="377">
        <f>IF(+I14&lt;F38,I14,D39)</f>
        <v>93183.512195121948</v>
      </c>
      <c r="F39" s="55">
        <f t="shared" si="20"/>
        <v>1787201.2733269338</v>
      </c>
      <c r="G39" s="378">
        <f t="shared" si="21"/>
        <v>312898.98700045416</v>
      </c>
      <c r="H39" s="363">
        <f t="shared" si="22"/>
        <v>312898.98700045416</v>
      </c>
      <c r="I39" s="52">
        <f t="shared" si="0"/>
        <v>0</v>
      </c>
      <c r="J39" s="52"/>
      <c r="K39" s="129"/>
      <c r="L39" s="54">
        <f t="shared" si="2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7"/>
        <v/>
      </c>
      <c r="C40" s="50">
        <f>IF(D11="","-",+C39+1)</f>
        <v>2042</v>
      </c>
      <c r="D40" s="55">
        <f>IF(F39+SUM(E$17:E39)=D$10,F39,D$10-SUM(E$17:E39))</f>
        <v>1787201.2733269338</v>
      </c>
      <c r="E40" s="377">
        <f>IF(+I14&lt;F39,I14,D40)</f>
        <v>93183.512195121948</v>
      </c>
      <c r="F40" s="55">
        <f t="shared" si="20"/>
        <v>1694017.7611318119</v>
      </c>
      <c r="G40" s="378">
        <f t="shared" si="21"/>
        <v>301734.22669355897</v>
      </c>
      <c r="H40" s="363">
        <f t="shared" si="22"/>
        <v>301734.22669355897</v>
      </c>
      <c r="I40" s="52">
        <f t="shared" si="0"/>
        <v>0</v>
      </c>
      <c r="J40" s="52"/>
      <c r="K40" s="129"/>
      <c r="L40" s="54">
        <f t="shared" si="2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7"/>
        <v/>
      </c>
      <c r="C41" s="50">
        <f>IF(D11="","-",+C40+1)</f>
        <v>2043</v>
      </c>
      <c r="D41" s="55">
        <f>IF(F40+SUM(E$17:E40)=D$10,F40,D$10-SUM(E$17:E40))</f>
        <v>1694017.7611318119</v>
      </c>
      <c r="E41" s="377">
        <f>IF(+I14&lt;F40,I14,D41)</f>
        <v>93183.512195121948</v>
      </c>
      <c r="F41" s="55">
        <f t="shared" si="20"/>
        <v>1600834.2489366899</v>
      </c>
      <c r="G41" s="378">
        <f t="shared" si="21"/>
        <v>290569.46638666379</v>
      </c>
      <c r="H41" s="363">
        <f t="shared" si="22"/>
        <v>290569.46638666379</v>
      </c>
      <c r="I41" s="52">
        <f t="shared" si="0"/>
        <v>0</v>
      </c>
      <c r="J41" s="52"/>
      <c r="K41" s="129"/>
      <c r="L41" s="54">
        <f t="shared" si="2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7"/>
        <v/>
      </c>
      <c r="C42" s="50">
        <f>IF(D11="","-",+C41+1)</f>
        <v>2044</v>
      </c>
      <c r="D42" s="55">
        <f>IF(F41+SUM(E$17:E41)=D$10,F41,D$10-SUM(E$17:E41))</f>
        <v>1600834.2489366899</v>
      </c>
      <c r="E42" s="377">
        <f>IF(+I14&lt;F41,I14,D42)</f>
        <v>93183.512195121948</v>
      </c>
      <c r="F42" s="55">
        <f t="shared" si="20"/>
        <v>1507650.736741568</v>
      </c>
      <c r="G42" s="378">
        <f t="shared" si="21"/>
        <v>279404.7060797686</v>
      </c>
      <c r="H42" s="363">
        <f t="shared" si="22"/>
        <v>279404.7060797686</v>
      </c>
      <c r="I42" s="52">
        <f t="shared" si="0"/>
        <v>0</v>
      </c>
      <c r="J42" s="52"/>
      <c r="K42" s="129"/>
      <c r="L42" s="54">
        <f t="shared" si="2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7"/>
        <v/>
      </c>
      <c r="C43" s="50">
        <f>IF(D11="","-",+C42+1)</f>
        <v>2045</v>
      </c>
      <c r="D43" s="55">
        <f>IF(F42+SUM(E$17:E42)=D$10,F42,D$10-SUM(E$17:E42))</f>
        <v>1507650.736741568</v>
      </c>
      <c r="E43" s="377">
        <f>IF(+I14&lt;F42,I14,D43)</f>
        <v>93183.512195121948</v>
      </c>
      <c r="F43" s="55">
        <f t="shared" si="20"/>
        <v>1414467.224546446</v>
      </c>
      <c r="G43" s="378">
        <f t="shared" si="21"/>
        <v>268239.94577287341</v>
      </c>
      <c r="H43" s="363">
        <f t="shared" si="22"/>
        <v>268239.94577287341</v>
      </c>
      <c r="I43" s="52">
        <f t="shared" si="0"/>
        <v>0</v>
      </c>
      <c r="J43" s="52"/>
      <c r="K43" s="129"/>
      <c r="L43" s="54">
        <f t="shared" si="2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7"/>
        <v/>
      </c>
      <c r="C44" s="50">
        <f>IF(D11="","-",+C43+1)</f>
        <v>2046</v>
      </c>
      <c r="D44" s="55">
        <f>IF(F43+SUM(E$17:E43)=D$10,F43,D$10-SUM(E$17:E43))</f>
        <v>1414467.224546446</v>
      </c>
      <c r="E44" s="377">
        <f>IF(+I14&lt;F43,I14,D44)</f>
        <v>93183.512195121948</v>
      </c>
      <c r="F44" s="55">
        <f t="shared" si="20"/>
        <v>1321283.712351324</v>
      </c>
      <c r="G44" s="378">
        <f t="shared" si="21"/>
        <v>257075.18546597823</v>
      </c>
      <c r="H44" s="363">
        <f t="shared" si="22"/>
        <v>257075.18546597823</v>
      </c>
      <c r="I44" s="52">
        <f t="shared" si="0"/>
        <v>0</v>
      </c>
      <c r="J44" s="52"/>
      <c r="K44" s="129"/>
      <c r="L44" s="54">
        <f t="shared" si="2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7"/>
        <v/>
      </c>
      <c r="C45" s="50">
        <f>IF(D11="","-",+C44+1)</f>
        <v>2047</v>
      </c>
      <c r="D45" s="55">
        <f>IF(F44+SUM(E$17:E44)=D$10,F44,D$10-SUM(E$17:E44))</f>
        <v>1321283.712351324</v>
      </c>
      <c r="E45" s="377">
        <f>IF(+I14&lt;F44,I14,D45)</f>
        <v>93183.512195121948</v>
      </c>
      <c r="F45" s="55">
        <f t="shared" si="20"/>
        <v>1228100.2001562021</v>
      </c>
      <c r="G45" s="378">
        <f t="shared" si="21"/>
        <v>245910.42515908304</v>
      </c>
      <c r="H45" s="363">
        <f t="shared" si="22"/>
        <v>245910.42515908304</v>
      </c>
      <c r="I45" s="52">
        <f t="shared" si="0"/>
        <v>0</v>
      </c>
      <c r="J45" s="52"/>
      <c r="K45" s="129"/>
      <c r="L45" s="54">
        <f t="shared" si="2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7"/>
        <v/>
      </c>
      <c r="C46" s="50">
        <f>IF(D11="","-",+C45+1)</f>
        <v>2048</v>
      </c>
      <c r="D46" s="55">
        <f>IF(F45+SUM(E$17:E45)=D$10,F45,D$10-SUM(E$17:E45))</f>
        <v>1228100.2001562021</v>
      </c>
      <c r="E46" s="377">
        <f>IF(+I14&lt;F45,I14,D46)</f>
        <v>93183.512195121948</v>
      </c>
      <c r="F46" s="55">
        <f t="shared" si="20"/>
        <v>1134916.6879610801</v>
      </c>
      <c r="G46" s="378">
        <f t="shared" si="21"/>
        <v>234745.66485218785</v>
      </c>
      <c r="H46" s="363">
        <f t="shared" si="22"/>
        <v>234745.66485218785</v>
      </c>
      <c r="I46" s="52">
        <f t="shared" si="0"/>
        <v>0</v>
      </c>
      <c r="J46" s="52"/>
      <c r="K46" s="129"/>
      <c r="L46" s="54">
        <f t="shared" si="2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7"/>
        <v/>
      </c>
      <c r="C47" s="50">
        <f>IF(D11="","-",+C46+1)</f>
        <v>2049</v>
      </c>
      <c r="D47" s="55">
        <f>IF(F46+SUM(E$17:E46)=D$10,F46,D$10-SUM(E$17:E46))</f>
        <v>1134916.6879610801</v>
      </c>
      <c r="E47" s="377">
        <f>IF(+I14&lt;F46,I14,D47)</f>
        <v>93183.512195121948</v>
      </c>
      <c r="F47" s="55">
        <f t="shared" si="20"/>
        <v>1041733.1757659581</v>
      </c>
      <c r="G47" s="378">
        <f t="shared" si="21"/>
        <v>223580.90454529264</v>
      </c>
      <c r="H47" s="363">
        <f t="shared" si="22"/>
        <v>223580.90454529264</v>
      </c>
      <c r="I47" s="52">
        <f t="shared" si="0"/>
        <v>0</v>
      </c>
      <c r="J47" s="52"/>
      <c r="K47" s="129"/>
      <c r="L47" s="54">
        <f t="shared" si="2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7"/>
        <v/>
      </c>
      <c r="C48" s="50">
        <f>IF(D11="","-",+C47+1)</f>
        <v>2050</v>
      </c>
      <c r="D48" s="55">
        <f>IF(F47+SUM(E$17:E47)=D$10,F47,D$10-SUM(E$17:E47))</f>
        <v>1041733.1757659581</v>
      </c>
      <c r="E48" s="377">
        <f>IF(+I14&lt;F47,I14,D48)</f>
        <v>93183.512195121948</v>
      </c>
      <c r="F48" s="55">
        <f t="shared" si="20"/>
        <v>948549.66357083619</v>
      </c>
      <c r="G48" s="378">
        <f t="shared" si="21"/>
        <v>212416.14423839745</v>
      </c>
      <c r="H48" s="363">
        <f t="shared" si="22"/>
        <v>212416.14423839745</v>
      </c>
      <c r="I48" s="52">
        <f t="shared" si="0"/>
        <v>0</v>
      </c>
      <c r="J48" s="52"/>
      <c r="K48" s="129"/>
      <c r="L48" s="54">
        <f t="shared" si="2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 ht="12.5">
      <c r="B49" s="7" t="str">
        <f t="shared" si="7"/>
        <v/>
      </c>
      <c r="C49" s="50">
        <f>IF(D11="","-",+C48+1)</f>
        <v>2051</v>
      </c>
      <c r="D49" s="55">
        <f>IF(F48+SUM(E$17:E48)=D$10,F48,D$10-SUM(E$17:E48))</f>
        <v>948549.66357083619</v>
      </c>
      <c r="E49" s="377">
        <f>IF(+I14&lt;F48,I14,D49)</f>
        <v>93183.512195121948</v>
      </c>
      <c r="F49" s="55">
        <f t="shared" si="20"/>
        <v>855366.15137571422</v>
      </c>
      <c r="G49" s="378">
        <f t="shared" si="21"/>
        <v>201251.38393150223</v>
      </c>
      <c r="H49" s="363">
        <f t="shared" si="22"/>
        <v>201251.38393150223</v>
      </c>
      <c r="I49" s="52">
        <f t="shared" si="0"/>
        <v>0</v>
      </c>
      <c r="J49" s="52"/>
      <c r="K49" s="129"/>
      <c r="L49" s="54">
        <f t="shared" si="2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 ht="12.5">
      <c r="B50" s="7" t="str">
        <f t="shared" si="7"/>
        <v/>
      </c>
      <c r="C50" s="50">
        <f>IF(D11="","-",+C49+1)</f>
        <v>2052</v>
      </c>
      <c r="D50" s="55">
        <f>IF(F49+SUM(E$17:E49)=D$10,F49,D$10-SUM(E$17:E49))</f>
        <v>855366.15137571422</v>
      </c>
      <c r="E50" s="377">
        <f>IF(+I14&lt;F49,I14,D50)</f>
        <v>93183.512195121948</v>
      </c>
      <c r="F50" s="55">
        <f t="shared" si="20"/>
        <v>762182.63918059226</v>
      </c>
      <c r="G50" s="378">
        <f t="shared" si="21"/>
        <v>190086.62362460705</v>
      </c>
      <c r="H50" s="363">
        <f t="shared" si="22"/>
        <v>190086.62362460705</v>
      </c>
      <c r="I50" s="52">
        <f t="shared" si="0"/>
        <v>0</v>
      </c>
      <c r="J50" s="52"/>
      <c r="K50" s="129"/>
      <c r="L50" s="54">
        <f t="shared" si="2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 ht="12.5">
      <c r="B51" s="7" t="str">
        <f t="shared" si="7"/>
        <v/>
      </c>
      <c r="C51" s="50">
        <f>IF(D11="","-",+C50+1)</f>
        <v>2053</v>
      </c>
      <c r="D51" s="55">
        <f>IF(F50+SUM(E$17:E50)=D$10,F50,D$10-SUM(E$17:E50))</f>
        <v>762182.63918059226</v>
      </c>
      <c r="E51" s="377">
        <f>IF(+I14&lt;F50,I14,D51)</f>
        <v>93183.512195121948</v>
      </c>
      <c r="F51" s="55">
        <f t="shared" si="20"/>
        <v>668999.1269854703</v>
      </c>
      <c r="G51" s="378">
        <f t="shared" si="21"/>
        <v>178921.86331771186</v>
      </c>
      <c r="H51" s="363">
        <f t="shared" si="22"/>
        <v>178921.86331771186</v>
      </c>
      <c r="I51" s="52">
        <f t="shared" si="0"/>
        <v>0</v>
      </c>
      <c r="J51" s="52"/>
      <c r="K51" s="129"/>
      <c r="L51" s="54">
        <f t="shared" si="2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 ht="12.5">
      <c r="B52" s="7" t="str">
        <f t="shared" si="7"/>
        <v/>
      </c>
      <c r="C52" s="50">
        <f>IF(D11="","-",+C51+1)</f>
        <v>2054</v>
      </c>
      <c r="D52" s="55">
        <f>IF(F51+SUM(E$17:E51)=D$10,F51,D$10-SUM(E$17:E51))</f>
        <v>668999.1269854703</v>
      </c>
      <c r="E52" s="377">
        <f>IF(+I14&lt;F51,I14,D52)</f>
        <v>93183.512195121948</v>
      </c>
      <c r="F52" s="55">
        <f t="shared" si="20"/>
        <v>575815.61479034834</v>
      </c>
      <c r="G52" s="378">
        <f t="shared" si="21"/>
        <v>167757.10301081667</v>
      </c>
      <c r="H52" s="363">
        <f t="shared" si="22"/>
        <v>167757.10301081667</v>
      </c>
      <c r="I52" s="52">
        <f t="shared" si="0"/>
        <v>0</v>
      </c>
      <c r="J52" s="52"/>
      <c r="K52" s="129"/>
      <c r="L52" s="54">
        <f t="shared" si="2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 ht="12.5">
      <c r="B53" s="7" t="str">
        <f t="shared" si="7"/>
        <v/>
      </c>
      <c r="C53" s="50">
        <f>IF(D11="","-",+C52+1)</f>
        <v>2055</v>
      </c>
      <c r="D53" s="55">
        <f>IF(F52+SUM(E$17:E52)=D$10,F52,D$10-SUM(E$17:E52))</f>
        <v>575815.61479034834</v>
      </c>
      <c r="E53" s="377">
        <f>IF(+I14&lt;F52,I14,D53)</f>
        <v>93183.512195121948</v>
      </c>
      <c r="F53" s="55">
        <f t="shared" si="20"/>
        <v>482632.10259522637</v>
      </c>
      <c r="G53" s="378">
        <f t="shared" si="21"/>
        <v>156592.34270392149</v>
      </c>
      <c r="H53" s="363">
        <f t="shared" si="22"/>
        <v>156592.34270392149</v>
      </c>
      <c r="I53" s="52">
        <f t="shared" si="0"/>
        <v>0</v>
      </c>
      <c r="J53" s="52"/>
      <c r="K53" s="129"/>
      <c r="L53" s="54">
        <f t="shared" si="2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 ht="12.5">
      <c r="B54" s="7" t="str">
        <f t="shared" si="7"/>
        <v/>
      </c>
      <c r="C54" s="50">
        <f>IF(D11="","-",+C53+1)</f>
        <v>2056</v>
      </c>
      <c r="D54" s="55">
        <f>IF(F53+SUM(E$17:E53)=D$10,F53,D$10-SUM(E$17:E53))</f>
        <v>482632.10259522637</v>
      </c>
      <c r="E54" s="377">
        <f>IF(+I14&lt;F53,I14,D54)</f>
        <v>93183.512195121948</v>
      </c>
      <c r="F54" s="55">
        <f t="shared" si="20"/>
        <v>389448.59040010441</v>
      </c>
      <c r="G54" s="378">
        <f t="shared" si="21"/>
        <v>145427.5823970263</v>
      </c>
      <c r="H54" s="363">
        <f t="shared" si="22"/>
        <v>145427.5823970263</v>
      </c>
      <c r="I54" s="52">
        <f t="shared" si="0"/>
        <v>0</v>
      </c>
      <c r="J54" s="52"/>
      <c r="K54" s="129"/>
      <c r="L54" s="54">
        <f t="shared" si="2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 ht="12.5">
      <c r="B55" s="7" t="str">
        <f t="shared" si="7"/>
        <v/>
      </c>
      <c r="C55" s="50">
        <f>IF(D11="","-",+C54+1)</f>
        <v>2057</v>
      </c>
      <c r="D55" s="55">
        <f>IF(F54+SUM(E$17:E54)=D$10,F54,D$10-SUM(E$17:E54))</f>
        <v>389448.59040010441</v>
      </c>
      <c r="E55" s="377">
        <f>IF(+I14&lt;F54,I14,D55)</f>
        <v>93183.512195121948</v>
      </c>
      <c r="F55" s="55">
        <f t="shared" si="20"/>
        <v>296265.07820498245</v>
      </c>
      <c r="G55" s="378">
        <f t="shared" si="21"/>
        <v>134262.82209013109</v>
      </c>
      <c r="H55" s="363">
        <f t="shared" si="22"/>
        <v>134262.82209013109</v>
      </c>
      <c r="I55" s="52">
        <f t="shared" si="0"/>
        <v>0</v>
      </c>
      <c r="J55" s="52"/>
      <c r="K55" s="129"/>
      <c r="L55" s="54">
        <f t="shared" si="2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 ht="12.5">
      <c r="B56" s="7" t="str">
        <f t="shared" si="7"/>
        <v/>
      </c>
      <c r="C56" s="50">
        <f>IF(D11="","-",+C55+1)</f>
        <v>2058</v>
      </c>
      <c r="D56" s="55">
        <f>IF(F55+SUM(E$17:E55)=D$10,F55,D$10-SUM(E$17:E55))</f>
        <v>296265.07820498245</v>
      </c>
      <c r="E56" s="377">
        <f>IF(+I14&lt;F55,I14,D56)</f>
        <v>93183.512195121948</v>
      </c>
      <c r="F56" s="55">
        <f t="shared" si="20"/>
        <v>203081.56600986049</v>
      </c>
      <c r="G56" s="378">
        <f t="shared" si="21"/>
        <v>123098.0617832359</v>
      </c>
      <c r="H56" s="363">
        <f t="shared" si="22"/>
        <v>123098.0617832359</v>
      </c>
      <c r="I56" s="52">
        <f t="shared" si="0"/>
        <v>0</v>
      </c>
      <c r="J56" s="52"/>
      <c r="K56" s="129"/>
      <c r="L56" s="54">
        <f t="shared" si="2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 ht="12.5">
      <c r="B57" s="7" t="str">
        <f t="shared" si="7"/>
        <v/>
      </c>
      <c r="C57" s="50">
        <f>IF(D11="","-",+C56+1)</f>
        <v>2059</v>
      </c>
      <c r="D57" s="55">
        <f>IF(F56+SUM(E$17:E56)=D$10,F56,D$10-SUM(E$17:E56))</f>
        <v>203081.56600986049</v>
      </c>
      <c r="E57" s="377">
        <f>IF(+I14&lt;F56,I14,D57)</f>
        <v>93183.512195121948</v>
      </c>
      <c r="F57" s="55">
        <f t="shared" si="20"/>
        <v>109898.05381473854</v>
      </c>
      <c r="G57" s="378">
        <f t="shared" si="21"/>
        <v>111933.30147634071</v>
      </c>
      <c r="H57" s="363">
        <f t="shared" si="22"/>
        <v>111933.30147634071</v>
      </c>
      <c r="I57" s="52">
        <f t="shared" si="0"/>
        <v>0</v>
      </c>
      <c r="J57" s="52"/>
      <c r="K57" s="129"/>
      <c r="L57" s="54">
        <f t="shared" si="2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 ht="12.5">
      <c r="B58" s="7" t="str">
        <f t="shared" si="7"/>
        <v/>
      </c>
      <c r="C58" s="50">
        <f>IF(D11="","-",+C57+1)</f>
        <v>2060</v>
      </c>
      <c r="D58" s="55">
        <f>IF(F57+SUM(E$17:E57)=D$10,F57,D$10-SUM(E$17:E57))</f>
        <v>109898.05381473854</v>
      </c>
      <c r="E58" s="377">
        <f>IF(+I14&lt;F57,I14,D58)</f>
        <v>93183.512195121948</v>
      </c>
      <c r="F58" s="55">
        <f t="shared" si="20"/>
        <v>16714.54161961659</v>
      </c>
      <c r="G58" s="378">
        <f t="shared" si="21"/>
        <v>100768.54116944553</v>
      </c>
      <c r="H58" s="363">
        <f t="shared" si="22"/>
        <v>100768.54116944553</v>
      </c>
      <c r="I58" s="52">
        <f t="shared" si="0"/>
        <v>0</v>
      </c>
      <c r="J58" s="52"/>
      <c r="K58" s="129"/>
      <c r="L58" s="54">
        <f t="shared" si="2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 ht="12.5">
      <c r="B59" s="7" t="str">
        <f t="shared" si="7"/>
        <v/>
      </c>
      <c r="C59" s="50">
        <f>IF(D11="","-",+C58+1)</f>
        <v>2061</v>
      </c>
      <c r="D59" s="55">
        <f>IF(F58+SUM(E$17:E58)=D$10,F58,D$10-SUM(E$17:E58))</f>
        <v>16714.54161961659</v>
      </c>
      <c r="E59" s="377">
        <f>IF(+I14&lt;F58,I14,D59)</f>
        <v>16714.54161961659</v>
      </c>
      <c r="F59" s="55">
        <f t="shared" si="20"/>
        <v>0</v>
      </c>
      <c r="G59" s="378">
        <f t="shared" si="21"/>
        <v>17715.866030054578</v>
      </c>
      <c r="H59" s="363">
        <f t="shared" si="22"/>
        <v>17715.866030054578</v>
      </c>
      <c r="I59" s="52">
        <f t="shared" si="0"/>
        <v>0</v>
      </c>
      <c r="J59" s="52"/>
      <c r="K59" s="129"/>
      <c r="L59" s="54">
        <f t="shared" si="2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 ht="12.5">
      <c r="B60" s="7" t="str">
        <f t="shared" si="7"/>
        <v/>
      </c>
      <c r="C60" s="50">
        <f>IF(D11="","-",+C59+1)</f>
        <v>2062</v>
      </c>
      <c r="D60" s="55">
        <f>IF(F59+SUM(E$17:E59)=D$10,F59,D$10-SUM(E$17:E59))</f>
        <v>0</v>
      </c>
      <c r="E60" s="377">
        <f>IF(+I14&lt;F59,I14,D60)</f>
        <v>0</v>
      </c>
      <c r="F60" s="55">
        <f t="shared" si="20"/>
        <v>0</v>
      </c>
      <c r="G60" s="378">
        <f t="shared" si="21"/>
        <v>0</v>
      </c>
      <c r="H60" s="363">
        <f t="shared" si="22"/>
        <v>0</v>
      </c>
      <c r="I60" s="52">
        <f t="shared" si="0"/>
        <v>0</v>
      </c>
      <c r="J60" s="52"/>
      <c r="K60" s="129"/>
      <c r="L60" s="54">
        <f t="shared" si="2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 ht="12.5">
      <c r="B61" s="7" t="str">
        <f t="shared" si="7"/>
        <v/>
      </c>
      <c r="C61" s="50">
        <f>IF(D11="","-",+C60+1)</f>
        <v>2063</v>
      </c>
      <c r="D61" s="55">
        <f>IF(F60+SUM(E$17:E60)=D$10,F60,D$10-SUM(E$17:E60))</f>
        <v>0</v>
      </c>
      <c r="E61" s="377">
        <f>IF(+I14&lt;F60,I14,D61)</f>
        <v>0</v>
      </c>
      <c r="F61" s="55">
        <f t="shared" si="20"/>
        <v>0</v>
      </c>
      <c r="G61" s="379">
        <f t="shared" si="21"/>
        <v>0</v>
      </c>
      <c r="H61" s="363">
        <f t="shared" si="22"/>
        <v>0</v>
      </c>
      <c r="I61" s="52">
        <f t="shared" si="0"/>
        <v>0</v>
      </c>
      <c r="J61" s="52"/>
      <c r="K61" s="129"/>
      <c r="L61" s="54">
        <f t="shared" si="2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 ht="12.5">
      <c r="B62" s="7" t="str">
        <f t="shared" si="7"/>
        <v/>
      </c>
      <c r="C62" s="50">
        <f>IF(D11="","-",+C61+1)</f>
        <v>2064</v>
      </c>
      <c r="D62" s="55">
        <f>IF(F61+SUM(E$17:E61)=D$10,F61,D$10-SUM(E$17:E61))</f>
        <v>0</v>
      </c>
      <c r="E62" s="377">
        <f>IF(+I14&lt;F61,I14,D62)</f>
        <v>0</v>
      </c>
      <c r="F62" s="55">
        <f t="shared" si="20"/>
        <v>0</v>
      </c>
      <c r="G62" s="379">
        <f t="shared" si="21"/>
        <v>0</v>
      </c>
      <c r="H62" s="363">
        <f t="shared" si="22"/>
        <v>0</v>
      </c>
      <c r="I62" s="52">
        <f t="shared" si="0"/>
        <v>0</v>
      </c>
      <c r="J62" s="52"/>
      <c r="K62" s="129"/>
      <c r="L62" s="54">
        <f t="shared" si="2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 ht="12.5">
      <c r="B63" s="7" t="str">
        <f t="shared" si="7"/>
        <v/>
      </c>
      <c r="C63" s="50">
        <f>IF(D11="","-",+C62+1)</f>
        <v>2065</v>
      </c>
      <c r="D63" s="55">
        <f>IF(F62+SUM(E$17:E62)=D$10,F62,D$10-SUM(E$17:E62))</f>
        <v>0</v>
      </c>
      <c r="E63" s="377">
        <f>IF(+I14&lt;F62,I14,D63)</f>
        <v>0</v>
      </c>
      <c r="F63" s="55">
        <f t="shared" si="20"/>
        <v>0</v>
      </c>
      <c r="G63" s="379">
        <f t="shared" si="21"/>
        <v>0</v>
      </c>
      <c r="H63" s="363">
        <f t="shared" si="22"/>
        <v>0</v>
      </c>
      <c r="I63" s="52">
        <f t="shared" si="0"/>
        <v>0</v>
      </c>
      <c r="J63" s="52"/>
      <c r="K63" s="129"/>
      <c r="L63" s="54">
        <f t="shared" si="2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 ht="12.5">
      <c r="B64" s="7" t="str">
        <f t="shared" si="7"/>
        <v/>
      </c>
      <c r="C64" s="50">
        <f>IF(D11="","-",+C63+1)</f>
        <v>2066</v>
      </c>
      <c r="D64" s="55">
        <f>IF(F63+SUM(E$17:E63)=D$10,F63,D$10-SUM(E$17:E63))</f>
        <v>0</v>
      </c>
      <c r="E64" s="377">
        <f>IF(+I14&lt;F63,I14,D64)</f>
        <v>0</v>
      </c>
      <c r="F64" s="55">
        <f t="shared" si="20"/>
        <v>0</v>
      </c>
      <c r="G64" s="379">
        <f t="shared" si="21"/>
        <v>0</v>
      </c>
      <c r="H64" s="363">
        <f t="shared" si="22"/>
        <v>0</v>
      </c>
      <c r="I64" s="52">
        <f t="shared" si="0"/>
        <v>0</v>
      </c>
      <c r="J64" s="52"/>
      <c r="K64" s="129"/>
      <c r="L64" s="54">
        <f t="shared" si="2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 ht="12.5">
      <c r="B65" s="7" t="str">
        <f t="shared" si="7"/>
        <v/>
      </c>
      <c r="C65" s="50">
        <f>IF(D11="","-",+C64+1)</f>
        <v>2067</v>
      </c>
      <c r="D65" s="55">
        <f>IF(F64+SUM(E$17:E64)=D$10,F64,D$10-SUM(E$17:E64))</f>
        <v>0</v>
      </c>
      <c r="E65" s="377">
        <f>IF(+I14&lt;F64,I14,D65)</f>
        <v>0</v>
      </c>
      <c r="F65" s="55">
        <f t="shared" si="20"/>
        <v>0</v>
      </c>
      <c r="G65" s="379">
        <f t="shared" si="21"/>
        <v>0</v>
      </c>
      <c r="H65" s="363">
        <f t="shared" si="22"/>
        <v>0</v>
      </c>
      <c r="I65" s="52">
        <f t="shared" si="0"/>
        <v>0</v>
      </c>
      <c r="J65" s="52"/>
      <c r="K65" s="129"/>
      <c r="L65" s="54">
        <f t="shared" si="2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 ht="12.5">
      <c r="B66" s="7" t="str">
        <f t="shared" si="7"/>
        <v/>
      </c>
      <c r="C66" s="50">
        <f>IF(D11="","-",+C65+1)</f>
        <v>2068</v>
      </c>
      <c r="D66" s="55">
        <f>IF(F65+SUM(E$17:E65)=D$10,F65,D$10-SUM(E$17:E65))</f>
        <v>0</v>
      </c>
      <c r="E66" s="377">
        <f>IF(+I14&lt;F65,I14,D66)</f>
        <v>0</v>
      </c>
      <c r="F66" s="55">
        <f t="shared" si="20"/>
        <v>0</v>
      </c>
      <c r="G66" s="379">
        <f t="shared" si="21"/>
        <v>0</v>
      </c>
      <c r="H66" s="363">
        <f t="shared" si="22"/>
        <v>0</v>
      </c>
      <c r="I66" s="52">
        <f t="shared" si="0"/>
        <v>0</v>
      </c>
      <c r="J66" s="52"/>
      <c r="K66" s="129"/>
      <c r="L66" s="54">
        <f t="shared" si="2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 ht="12.5">
      <c r="B67" s="7" t="str">
        <f t="shared" si="7"/>
        <v/>
      </c>
      <c r="C67" s="50">
        <f>IF(D11="","-",+C66+1)</f>
        <v>2069</v>
      </c>
      <c r="D67" s="55">
        <f>IF(F66+SUM(E$17:E66)=D$10,F66,D$10-SUM(E$17:E66))</f>
        <v>0</v>
      </c>
      <c r="E67" s="377">
        <f>IF(+I14&lt;F66,I14,D67)</f>
        <v>0</v>
      </c>
      <c r="F67" s="55">
        <f t="shared" si="20"/>
        <v>0</v>
      </c>
      <c r="G67" s="379">
        <f t="shared" si="21"/>
        <v>0</v>
      </c>
      <c r="H67" s="363">
        <f t="shared" si="22"/>
        <v>0</v>
      </c>
      <c r="I67" s="52">
        <f t="shared" si="0"/>
        <v>0</v>
      </c>
      <c r="J67" s="52"/>
      <c r="K67" s="129"/>
      <c r="L67" s="54">
        <f t="shared" si="2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 ht="12.5">
      <c r="B68" s="7" t="str">
        <f t="shared" si="7"/>
        <v/>
      </c>
      <c r="C68" s="50">
        <f>IF(D11="","-",+C67+1)</f>
        <v>2070</v>
      </c>
      <c r="D68" s="55">
        <f>IF(F67+SUM(E$17:E67)=D$10,F67,D$10-SUM(E$17:E67))</f>
        <v>0</v>
      </c>
      <c r="E68" s="377">
        <f>IF(+I14&lt;F67,I14,D68)</f>
        <v>0</v>
      </c>
      <c r="F68" s="55">
        <f t="shared" si="20"/>
        <v>0</v>
      </c>
      <c r="G68" s="379">
        <f t="shared" si="21"/>
        <v>0</v>
      </c>
      <c r="H68" s="363">
        <f t="shared" si="22"/>
        <v>0</v>
      </c>
      <c r="I68" s="52">
        <f t="shared" si="0"/>
        <v>0</v>
      </c>
      <c r="J68" s="52"/>
      <c r="K68" s="129"/>
      <c r="L68" s="54">
        <f t="shared" si="2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 ht="12.5">
      <c r="B69" s="7" t="str">
        <f t="shared" si="7"/>
        <v/>
      </c>
      <c r="C69" s="50">
        <f>IF(D11="","-",+C68+1)</f>
        <v>2071</v>
      </c>
      <c r="D69" s="55">
        <f>IF(F68+SUM(E$17:E68)=D$10,F68,D$10-SUM(E$17:E68))</f>
        <v>0</v>
      </c>
      <c r="E69" s="377">
        <f>IF(+I14&lt;F68,I14,D69)</f>
        <v>0</v>
      </c>
      <c r="F69" s="55">
        <f t="shared" si="20"/>
        <v>0</v>
      </c>
      <c r="G69" s="379">
        <f t="shared" si="21"/>
        <v>0</v>
      </c>
      <c r="H69" s="363">
        <f t="shared" si="22"/>
        <v>0</v>
      </c>
      <c r="I69" s="52">
        <f t="shared" si="0"/>
        <v>0</v>
      </c>
      <c r="J69" s="52"/>
      <c r="K69" s="129"/>
      <c r="L69" s="54">
        <f t="shared" si="2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 ht="12.5">
      <c r="B70" s="7" t="str">
        <f t="shared" si="7"/>
        <v/>
      </c>
      <c r="C70" s="50">
        <f>IF(D11="","-",+C69+1)</f>
        <v>2072</v>
      </c>
      <c r="D70" s="55">
        <f>IF(F69+SUM(E$17:E69)=D$10,F69,D$10-SUM(E$17:E69))</f>
        <v>0</v>
      </c>
      <c r="E70" s="377">
        <f>IF(+I14&lt;F69,I14,D70)</f>
        <v>0</v>
      </c>
      <c r="F70" s="55">
        <f t="shared" si="20"/>
        <v>0</v>
      </c>
      <c r="G70" s="379">
        <f t="shared" si="21"/>
        <v>0</v>
      </c>
      <c r="H70" s="363">
        <f t="shared" si="22"/>
        <v>0</v>
      </c>
      <c r="I70" s="52">
        <f t="shared" si="0"/>
        <v>0</v>
      </c>
      <c r="J70" s="52"/>
      <c r="K70" s="129"/>
      <c r="L70" s="54">
        <f t="shared" si="2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 ht="12.5">
      <c r="B71" s="7" t="str">
        <f t="shared" si="7"/>
        <v/>
      </c>
      <c r="C71" s="50">
        <f>IF(D11="","-",+C70+1)</f>
        <v>2073</v>
      </c>
      <c r="D71" s="55">
        <f>IF(F70+SUM(E$17:E70)=D$10,F70,D$10-SUM(E$17:E70))</f>
        <v>0</v>
      </c>
      <c r="E71" s="377">
        <f>IF(+I14&lt;F70,I14,D71)</f>
        <v>0</v>
      </c>
      <c r="F71" s="55">
        <f t="shared" si="20"/>
        <v>0</v>
      </c>
      <c r="G71" s="379">
        <f t="shared" si="21"/>
        <v>0</v>
      </c>
      <c r="H71" s="363">
        <f t="shared" si="22"/>
        <v>0</v>
      </c>
      <c r="I71" s="52">
        <f t="shared" si="0"/>
        <v>0</v>
      </c>
      <c r="J71" s="52"/>
      <c r="K71" s="129"/>
      <c r="L71" s="54">
        <f t="shared" si="2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" thickBot="1">
      <c r="B72" s="7" t="str">
        <f t="shared" si="7"/>
        <v/>
      </c>
      <c r="C72" s="59">
        <f>IF(D11="","-",+C71+1)</f>
        <v>2074</v>
      </c>
      <c r="D72" s="60">
        <f>IF(F71+SUM(E$17:E71)=D$10,F71,D$10-SUM(E$17:E71))</f>
        <v>0</v>
      </c>
      <c r="E72" s="380">
        <f>IF(+I14&lt;F71,I14,D72)</f>
        <v>0</v>
      </c>
      <c r="F72" s="60">
        <f t="shared" si="20"/>
        <v>0</v>
      </c>
      <c r="G72" s="381">
        <f t="shared" si="21"/>
        <v>0</v>
      </c>
      <c r="H72" s="361">
        <f t="shared" si="22"/>
        <v>0</v>
      </c>
      <c r="I72" s="63">
        <f t="shared" si="0"/>
        <v>0</v>
      </c>
      <c r="J72" s="52"/>
      <c r="K72" s="130"/>
      <c r="L72" s="64">
        <f t="shared" si="2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 ht="12.5">
      <c r="C73" s="12" t="s">
        <v>78</v>
      </c>
      <c r="D73" s="292"/>
      <c r="E73" s="292">
        <f>SUM(E17:E72)</f>
        <v>3820524</v>
      </c>
      <c r="F73" s="292"/>
      <c r="G73" s="292">
        <f>SUM(G17:G72)</f>
        <v>13351978.482100517</v>
      </c>
      <c r="H73" s="292">
        <f>SUM(H17:H72)</f>
        <v>13351978.482100517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2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2:16" ht="13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73 of 77</v>
      </c>
    </row>
    <row r="84" spans="1:16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</row>
    <row r="86" spans="1:16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494465.64890946052</v>
      </c>
      <c r="N87" s="386">
        <f>IF(J92&lt;D11,0,VLOOKUP(J92,C17:O72,11))</f>
        <v>494465.64890946052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512166.97380008188</v>
      </c>
      <c r="N88" s="389">
        <f>IF(J92&lt;D11,0,VLOOKUP(J92,C99:P154,7))</f>
        <v>512166.97380008188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Siloam Springs - Siloam Springs City 161 kV Rebuild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17701.324890621356</v>
      </c>
      <c r="N89" s="391">
        <f>+N88-N87</f>
        <v>17701.324890621356</v>
      </c>
      <c r="O89" s="392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</row>
    <row r="91" spans="1:16" ht="13.5" thickBot="1">
      <c r="C91" s="75" t="s">
        <v>85</v>
      </c>
      <c r="D91" s="91" t="str">
        <f>+D9</f>
        <v>TP2017010</v>
      </c>
      <c r="E91" s="76"/>
      <c r="F91" s="76"/>
      <c r="G91" s="76"/>
      <c r="H91" s="76"/>
      <c r="I91" s="76"/>
      <c r="J91" s="76"/>
    </row>
    <row r="92" spans="1:16" ht="13">
      <c r="C92" s="34" t="s">
        <v>51</v>
      </c>
      <c r="D92" s="464">
        <v>3820524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</row>
    <row r="93" spans="1:16" ht="12.5">
      <c r="C93" s="34" t="s">
        <v>54</v>
      </c>
      <c r="D93" s="88">
        <f>+D11</f>
        <v>2019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3">
        <v>6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86830.090909090912</v>
      </c>
      <c r="K96" s="292"/>
      <c r="L96" s="292"/>
      <c r="M96" s="292"/>
      <c r="N96" s="292"/>
      <c r="O96" s="292"/>
      <c r="P96" s="1"/>
    </row>
    <row r="97" spans="1:16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4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</row>
    <row r="99" spans="1:16" ht="12.5">
      <c r="C99" s="50">
        <f>IF(D93= "","-",D93)</f>
        <v>2019</v>
      </c>
      <c r="D99" s="428">
        <v>0</v>
      </c>
      <c r="E99" s="429">
        <v>0</v>
      </c>
      <c r="F99" s="430">
        <v>3813966</v>
      </c>
      <c r="G99" s="430">
        <v>1906983</v>
      </c>
      <c r="H99" s="432">
        <v>204124.50256642039</v>
      </c>
      <c r="I99" s="433">
        <v>204124.50256642039</v>
      </c>
      <c r="J99" s="54">
        <f t="shared" ref="J99:J130" si="23">+I99-H99</f>
        <v>0</v>
      </c>
      <c r="K99" s="54"/>
      <c r="L99" s="112">
        <f>+H99</f>
        <v>204124.50256642039</v>
      </c>
      <c r="M99" s="53">
        <f t="shared" ref="M99:M100" si="24">IF(L99&lt;&gt;0,+H99-L99,0)</f>
        <v>0</v>
      </c>
      <c r="N99" s="112">
        <f>+I99</f>
        <v>204124.50256642039</v>
      </c>
      <c r="O99" s="53">
        <f t="shared" ref="O99:O130" si="25">IF(N99&lt;&gt;0,+I99-N99,0)</f>
        <v>0</v>
      </c>
      <c r="P99" s="53">
        <f t="shared" ref="P99:P130" si="26">+O99-M99</f>
        <v>0</v>
      </c>
    </row>
    <row r="100" spans="1:16" ht="12.5">
      <c r="B100" s="7" t="str">
        <f>IF(D100=F99,"","IU")</f>
        <v/>
      </c>
      <c r="C100" s="50">
        <f>IF(D93="","-",+C99+1)</f>
        <v>2020</v>
      </c>
      <c r="D100" s="428">
        <v>3813966</v>
      </c>
      <c r="E100" s="429">
        <v>90808.71428571429</v>
      </c>
      <c r="F100" s="430">
        <v>3723157.2857142859</v>
      </c>
      <c r="G100" s="430">
        <v>3768561.6428571427</v>
      </c>
      <c r="H100" s="432">
        <v>496207.33322313288</v>
      </c>
      <c r="I100" s="433">
        <v>496207.33322313288</v>
      </c>
      <c r="J100" s="54">
        <f t="shared" si="23"/>
        <v>0</v>
      </c>
      <c r="K100" s="54"/>
      <c r="L100" s="449">
        <f>+H100</f>
        <v>496207.33322313288</v>
      </c>
      <c r="M100" s="54">
        <f t="shared" si="24"/>
        <v>0</v>
      </c>
      <c r="N100" s="449">
        <f>+I100</f>
        <v>496207.33322313288</v>
      </c>
      <c r="O100" s="54">
        <f t="shared" si="25"/>
        <v>0</v>
      </c>
      <c r="P100" s="54">
        <f t="shared" si="26"/>
        <v>0</v>
      </c>
    </row>
    <row r="101" spans="1:16" ht="12.5">
      <c r="B101" s="7" t="str">
        <f t="shared" ref="B101:B154" si="27">IF(D101=F100,"","IU")</f>
        <v/>
      </c>
      <c r="C101" s="50">
        <f>IF(D93="","-",+C100+1)</f>
        <v>2021</v>
      </c>
      <c r="D101" s="428">
        <v>3723157.2857142859</v>
      </c>
      <c r="E101" s="429">
        <v>93023.560975609755</v>
      </c>
      <c r="F101" s="430">
        <v>3630133.7247386761</v>
      </c>
      <c r="G101" s="430">
        <v>3676645.5052264808</v>
      </c>
      <c r="H101" s="432">
        <v>510375.13114474603</v>
      </c>
      <c r="I101" s="433">
        <v>510375.13114474603</v>
      </c>
      <c r="J101" s="54">
        <f t="shared" si="23"/>
        <v>0</v>
      </c>
      <c r="K101" s="54"/>
      <c r="L101" s="449">
        <f>+H101</f>
        <v>510375.13114474603</v>
      </c>
      <c r="M101" s="54">
        <f t="shared" ref="M101" si="28">IF(L101&lt;&gt;0,+H101-L101,0)</f>
        <v>0</v>
      </c>
      <c r="N101" s="449">
        <f>+I101</f>
        <v>510375.13114474603</v>
      </c>
      <c r="O101" s="54">
        <f t="shared" ref="O101" si="29">IF(N101&lt;&gt;0,+I101-N101,0)</f>
        <v>0</v>
      </c>
      <c r="P101" s="54">
        <f t="shared" ref="P101" si="30">+O101-M101</f>
        <v>0</v>
      </c>
    </row>
    <row r="102" spans="1:16" ht="13">
      <c r="B102" s="7" t="str">
        <f t="shared" si="27"/>
        <v/>
      </c>
      <c r="C102" s="459">
        <f>IF(D93="","-",+C101+1)</f>
        <v>2022</v>
      </c>
      <c r="D102" s="12">
        <v>3630133.7247386761</v>
      </c>
      <c r="E102" s="377">
        <v>90808.71428571429</v>
      </c>
      <c r="F102" s="55">
        <v>3539325.010452962</v>
      </c>
      <c r="G102" s="55">
        <v>3584729.3675958188</v>
      </c>
      <c r="H102" s="379">
        <v>511863.29369430547</v>
      </c>
      <c r="I102" s="398">
        <v>511863.29369430547</v>
      </c>
      <c r="J102" s="54">
        <f t="shared" si="23"/>
        <v>0</v>
      </c>
      <c r="K102" s="54"/>
      <c r="L102" s="129"/>
      <c r="M102" s="54">
        <f t="shared" ref="M102:M130" si="31">IF(L102&lt;&gt;0,+H102-L102,0)</f>
        <v>0</v>
      </c>
      <c r="N102" s="129"/>
      <c r="O102" s="54">
        <f t="shared" si="25"/>
        <v>0</v>
      </c>
      <c r="P102" s="54">
        <f t="shared" si="26"/>
        <v>0</v>
      </c>
    </row>
    <row r="103" spans="1:16" ht="12.5">
      <c r="B103" s="7" t="str">
        <f t="shared" si="27"/>
        <v>IU</v>
      </c>
      <c r="C103" s="50">
        <f>IF(D93="","-",+C102+1)</f>
        <v>2023</v>
      </c>
      <c r="D103" s="12">
        <f>IF(F102+SUM(E$99:E102)=D$92,F102,D$92-SUM(E$99:E102))</f>
        <v>3545883.0104529615</v>
      </c>
      <c r="E103" s="377">
        <f>IF(+J96&lt;F102,J96,D103)</f>
        <v>86830.090909090912</v>
      </c>
      <c r="F103" s="55">
        <f t="shared" ref="F103:F154" si="32">+D103-E103</f>
        <v>3459052.9195438707</v>
      </c>
      <c r="G103" s="55">
        <f t="shared" ref="G103:G154" si="33">+(F103+D103)/2</f>
        <v>3502467.9649984161</v>
      </c>
      <c r="H103" s="379">
        <f t="shared" ref="H103:H154" si="34">+J$94*G103+E103</f>
        <v>522979.60721434886</v>
      </c>
      <c r="I103" s="398">
        <f t="shared" ref="I103:I154" si="35">+J$95*G103+E103</f>
        <v>522979.60721434886</v>
      </c>
      <c r="J103" s="54">
        <f t="shared" si="23"/>
        <v>0</v>
      </c>
      <c r="K103" s="54"/>
      <c r="L103" s="129"/>
      <c r="M103" s="54">
        <f t="shared" si="31"/>
        <v>0</v>
      </c>
      <c r="N103" s="129"/>
      <c r="O103" s="54">
        <f t="shared" si="25"/>
        <v>0</v>
      </c>
      <c r="P103" s="54">
        <f t="shared" si="26"/>
        <v>0</v>
      </c>
    </row>
    <row r="104" spans="1:16" ht="12.5">
      <c r="B104" s="7" t="str">
        <f t="shared" si="27"/>
        <v/>
      </c>
      <c r="C104" s="50">
        <f>IF(D93="","-",+C103+1)</f>
        <v>2024</v>
      </c>
      <c r="D104" s="12">
        <f>IF(F103+SUM(E$99:E103)=D$92,F103,D$92-SUM(E$99:E103))</f>
        <v>3459052.9195438707</v>
      </c>
      <c r="E104" s="377">
        <f>IF(+J96&lt;F103,J96,D104)</f>
        <v>86830.090909090912</v>
      </c>
      <c r="F104" s="55">
        <f t="shared" si="32"/>
        <v>3372222.8286347799</v>
      </c>
      <c r="G104" s="55">
        <f t="shared" si="33"/>
        <v>3415637.8740893253</v>
      </c>
      <c r="H104" s="379">
        <f t="shared" si="34"/>
        <v>512166.97380008188</v>
      </c>
      <c r="I104" s="398">
        <f t="shared" si="35"/>
        <v>512166.97380008188</v>
      </c>
      <c r="J104" s="54">
        <f t="shared" si="23"/>
        <v>0</v>
      </c>
      <c r="K104" s="54"/>
      <c r="L104" s="129"/>
      <c r="M104" s="54">
        <f t="shared" si="31"/>
        <v>0</v>
      </c>
      <c r="N104" s="129"/>
      <c r="O104" s="54">
        <f t="shared" si="25"/>
        <v>0</v>
      </c>
      <c r="P104" s="54">
        <f t="shared" si="26"/>
        <v>0</v>
      </c>
    </row>
    <row r="105" spans="1:16" ht="12.5">
      <c r="B105" s="7" t="str">
        <f t="shared" si="27"/>
        <v/>
      </c>
      <c r="C105" s="50">
        <f>IF(D93="","-",+C104+1)</f>
        <v>2025</v>
      </c>
      <c r="D105" s="12">
        <f>IF(F104+SUM(E$99:E104)=D$92,F104,D$92-SUM(E$99:E104))</f>
        <v>3372222.8286347799</v>
      </c>
      <c r="E105" s="377">
        <f>IF(+J96&lt;F104,J96,D105)</f>
        <v>86830.090909090912</v>
      </c>
      <c r="F105" s="55">
        <f t="shared" si="32"/>
        <v>3285392.7377256891</v>
      </c>
      <c r="G105" s="55">
        <f t="shared" si="33"/>
        <v>3328807.7831802345</v>
      </c>
      <c r="H105" s="379">
        <f t="shared" si="34"/>
        <v>501354.3403858149</v>
      </c>
      <c r="I105" s="398">
        <f t="shared" si="35"/>
        <v>501354.3403858149</v>
      </c>
      <c r="J105" s="54">
        <f t="shared" si="23"/>
        <v>0</v>
      </c>
      <c r="K105" s="54"/>
      <c r="L105" s="129"/>
      <c r="M105" s="54">
        <f t="shared" si="31"/>
        <v>0</v>
      </c>
      <c r="N105" s="129"/>
      <c r="O105" s="54">
        <f t="shared" si="25"/>
        <v>0</v>
      </c>
      <c r="P105" s="54">
        <f t="shared" si="26"/>
        <v>0</v>
      </c>
    </row>
    <row r="106" spans="1:16" ht="12.5">
      <c r="B106" s="7" t="str">
        <f t="shared" si="27"/>
        <v/>
      </c>
      <c r="C106" s="50">
        <f>IF(D93="","-",+C105+1)</f>
        <v>2026</v>
      </c>
      <c r="D106" s="12">
        <f>IF(F105+SUM(E$99:E105)=D$92,F105,D$92-SUM(E$99:E105))</f>
        <v>3285392.7377256891</v>
      </c>
      <c r="E106" s="377">
        <f>IF(+J96&lt;F105,J96,D106)</f>
        <v>86830.090909090912</v>
      </c>
      <c r="F106" s="55">
        <f t="shared" si="32"/>
        <v>3198562.6468165983</v>
      </c>
      <c r="G106" s="55">
        <f t="shared" si="33"/>
        <v>3241977.6922711437</v>
      </c>
      <c r="H106" s="379">
        <f t="shared" si="34"/>
        <v>490541.70697154792</v>
      </c>
      <c r="I106" s="398">
        <f t="shared" si="35"/>
        <v>490541.70697154792</v>
      </c>
      <c r="J106" s="54">
        <f t="shared" si="23"/>
        <v>0</v>
      </c>
      <c r="K106" s="54"/>
      <c r="L106" s="129"/>
      <c r="M106" s="54">
        <f t="shared" si="31"/>
        <v>0</v>
      </c>
      <c r="N106" s="129"/>
      <c r="O106" s="54">
        <f t="shared" si="25"/>
        <v>0</v>
      </c>
      <c r="P106" s="54">
        <f t="shared" si="26"/>
        <v>0</v>
      </c>
    </row>
    <row r="107" spans="1:16" ht="12.5">
      <c r="B107" s="7" t="str">
        <f t="shared" si="27"/>
        <v/>
      </c>
      <c r="C107" s="50">
        <f>IF(D93="","-",+C106+1)</f>
        <v>2027</v>
      </c>
      <c r="D107" s="12">
        <f>IF(F106+SUM(E$99:E106)=D$92,F106,D$92-SUM(E$99:E106))</f>
        <v>3198562.6468165983</v>
      </c>
      <c r="E107" s="377">
        <f>IF(+J96&lt;F106,J96,D107)</f>
        <v>86830.090909090912</v>
      </c>
      <c r="F107" s="55">
        <f t="shared" si="32"/>
        <v>3111732.5559075074</v>
      </c>
      <c r="G107" s="55">
        <f t="shared" si="33"/>
        <v>3155147.6013620528</v>
      </c>
      <c r="H107" s="379">
        <f t="shared" si="34"/>
        <v>479729.07355728094</v>
      </c>
      <c r="I107" s="398">
        <f t="shared" si="35"/>
        <v>479729.07355728094</v>
      </c>
      <c r="J107" s="54">
        <f t="shared" si="23"/>
        <v>0</v>
      </c>
      <c r="K107" s="54"/>
      <c r="L107" s="129"/>
      <c r="M107" s="54">
        <f t="shared" si="31"/>
        <v>0</v>
      </c>
      <c r="N107" s="129"/>
      <c r="O107" s="54">
        <f t="shared" si="25"/>
        <v>0</v>
      </c>
      <c r="P107" s="54">
        <f t="shared" si="26"/>
        <v>0</v>
      </c>
    </row>
    <row r="108" spans="1:16" ht="12.5">
      <c r="B108" s="7" t="str">
        <f t="shared" si="27"/>
        <v/>
      </c>
      <c r="C108" s="50">
        <f>IF(D93="","-",+C107+1)</f>
        <v>2028</v>
      </c>
      <c r="D108" s="12">
        <f>IF(F107+SUM(E$99:E107)=D$92,F107,D$92-SUM(E$99:E107))</f>
        <v>3111732.5559075074</v>
      </c>
      <c r="E108" s="377">
        <f>IF(+J96&lt;F107,J96,D108)</f>
        <v>86830.090909090912</v>
      </c>
      <c r="F108" s="55">
        <f t="shared" si="32"/>
        <v>3024902.4649984166</v>
      </c>
      <c r="G108" s="55">
        <f t="shared" si="33"/>
        <v>3068317.510452962</v>
      </c>
      <c r="H108" s="379">
        <f t="shared" si="34"/>
        <v>468916.44014301396</v>
      </c>
      <c r="I108" s="398">
        <f t="shared" si="35"/>
        <v>468916.44014301396</v>
      </c>
      <c r="J108" s="54">
        <f t="shared" si="23"/>
        <v>0</v>
      </c>
      <c r="K108" s="54"/>
      <c r="L108" s="129"/>
      <c r="M108" s="54">
        <f t="shared" si="31"/>
        <v>0</v>
      </c>
      <c r="N108" s="129"/>
      <c r="O108" s="54">
        <f t="shared" si="25"/>
        <v>0</v>
      </c>
      <c r="P108" s="54">
        <f t="shared" si="26"/>
        <v>0</v>
      </c>
    </row>
    <row r="109" spans="1:16" ht="12.5">
      <c r="B109" s="7" t="str">
        <f t="shared" si="27"/>
        <v/>
      </c>
      <c r="C109" s="50">
        <f>IF(D93="","-",+C108+1)</f>
        <v>2029</v>
      </c>
      <c r="D109" s="12">
        <f>IF(F108+SUM(E$99:E108)=D$92,F108,D$92-SUM(E$99:E108))</f>
        <v>3024902.4649984166</v>
      </c>
      <c r="E109" s="377">
        <f>IF(+J96&lt;F108,J96,D109)</f>
        <v>86830.090909090912</v>
      </c>
      <c r="F109" s="55">
        <f t="shared" si="32"/>
        <v>2938072.3740893258</v>
      </c>
      <c r="G109" s="55">
        <f t="shared" si="33"/>
        <v>2981487.4195438712</v>
      </c>
      <c r="H109" s="379">
        <f t="shared" si="34"/>
        <v>458103.80672874697</v>
      </c>
      <c r="I109" s="398">
        <f t="shared" si="35"/>
        <v>458103.80672874697</v>
      </c>
      <c r="J109" s="54">
        <f t="shared" si="23"/>
        <v>0</v>
      </c>
      <c r="K109" s="54"/>
      <c r="L109" s="129"/>
      <c r="M109" s="54">
        <f t="shared" si="31"/>
        <v>0</v>
      </c>
      <c r="N109" s="129"/>
      <c r="O109" s="54">
        <f t="shared" si="25"/>
        <v>0</v>
      </c>
      <c r="P109" s="54">
        <f t="shared" si="26"/>
        <v>0</v>
      </c>
    </row>
    <row r="110" spans="1:16" ht="12.5">
      <c r="B110" s="7" t="str">
        <f t="shared" si="27"/>
        <v/>
      </c>
      <c r="C110" s="50">
        <f>IF(D93="","-",+C109+1)</f>
        <v>2030</v>
      </c>
      <c r="D110" s="12">
        <f>IF(F109+SUM(E$99:E109)=D$92,F109,D$92-SUM(E$99:E109))</f>
        <v>2938072.3740893258</v>
      </c>
      <c r="E110" s="377">
        <f>IF(+J96&lt;F109,J96,D110)</f>
        <v>86830.090909090912</v>
      </c>
      <c r="F110" s="55">
        <f t="shared" si="32"/>
        <v>2851242.283180235</v>
      </c>
      <c r="G110" s="55">
        <f t="shared" si="33"/>
        <v>2894657.3286347804</v>
      </c>
      <c r="H110" s="379">
        <f t="shared" si="34"/>
        <v>447291.17331447999</v>
      </c>
      <c r="I110" s="398">
        <f t="shared" si="35"/>
        <v>447291.17331447999</v>
      </c>
      <c r="J110" s="54">
        <f t="shared" si="23"/>
        <v>0</v>
      </c>
      <c r="K110" s="54"/>
      <c r="L110" s="129"/>
      <c r="M110" s="54">
        <f t="shared" si="31"/>
        <v>0</v>
      </c>
      <c r="N110" s="129"/>
      <c r="O110" s="54">
        <f t="shared" si="25"/>
        <v>0</v>
      </c>
      <c r="P110" s="54">
        <f t="shared" si="26"/>
        <v>0</v>
      </c>
    </row>
    <row r="111" spans="1:16" ht="12.5">
      <c r="B111" s="7" t="str">
        <f t="shared" si="27"/>
        <v/>
      </c>
      <c r="C111" s="50">
        <f>IF(D93="","-",+C110+1)</f>
        <v>2031</v>
      </c>
      <c r="D111" s="12">
        <f>IF(F110+SUM(E$99:E110)=D$92,F110,D$92-SUM(E$99:E110))</f>
        <v>2851242.283180235</v>
      </c>
      <c r="E111" s="377">
        <f>IF(+J96&lt;F110,J96,D111)</f>
        <v>86830.090909090912</v>
      </c>
      <c r="F111" s="55">
        <f t="shared" si="32"/>
        <v>2764412.1922711441</v>
      </c>
      <c r="G111" s="55">
        <f t="shared" si="33"/>
        <v>2807827.2377256895</v>
      </c>
      <c r="H111" s="379">
        <f t="shared" si="34"/>
        <v>436478.53990021301</v>
      </c>
      <c r="I111" s="398">
        <f t="shared" si="35"/>
        <v>436478.53990021301</v>
      </c>
      <c r="J111" s="54">
        <f t="shared" si="23"/>
        <v>0</v>
      </c>
      <c r="K111" s="54"/>
      <c r="L111" s="129"/>
      <c r="M111" s="54">
        <f t="shared" si="31"/>
        <v>0</v>
      </c>
      <c r="N111" s="129"/>
      <c r="O111" s="54">
        <f t="shared" si="25"/>
        <v>0</v>
      </c>
      <c r="P111" s="54">
        <f t="shared" si="26"/>
        <v>0</v>
      </c>
    </row>
    <row r="112" spans="1:16" ht="12.5">
      <c r="B112" s="7" t="str">
        <f t="shared" si="27"/>
        <v/>
      </c>
      <c r="C112" s="50">
        <f>IF(D93="","-",+C111+1)</f>
        <v>2032</v>
      </c>
      <c r="D112" s="12">
        <f>IF(F111+SUM(E$99:E111)=D$92,F111,D$92-SUM(E$99:E111))</f>
        <v>2764412.1922711441</v>
      </c>
      <c r="E112" s="377">
        <f>IF(+J96&lt;F111,J96,D112)</f>
        <v>86830.090909090912</v>
      </c>
      <c r="F112" s="55">
        <f t="shared" si="32"/>
        <v>2677582.1013620533</v>
      </c>
      <c r="G112" s="55">
        <f t="shared" si="33"/>
        <v>2720997.1468165987</v>
      </c>
      <c r="H112" s="379">
        <f t="shared" si="34"/>
        <v>425665.90648594603</v>
      </c>
      <c r="I112" s="398">
        <f t="shared" si="35"/>
        <v>425665.90648594603</v>
      </c>
      <c r="J112" s="54">
        <f t="shared" si="23"/>
        <v>0</v>
      </c>
      <c r="K112" s="54"/>
      <c r="L112" s="129"/>
      <c r="M112" s="54">
        <f t="shared" si="31"/>
        <v>0</v>
      </c>
      <c r="N112" s="129"/>
      <c r="O112" s="54">
        <f t="shared" si="25"/>
        <v>0</v>
      </c>
      <c r="P112" s="54">
        <f t="shared" si="26"/>
        <v>0</v>
      </c>
    </row>
    <row r="113" spans="2:16" ht="12.5">
      <c r="B113" s="7" t="str">
        <f t="shared" si="27"/>
        <v/>
      </c>
      <c r="C113" s="50">
        <f>IF(D93="","-",+C112+1)</f>
        <v>2033</v>
      </c>
      <c r="D113" s="12">
        <f>IF(F112+SUM(E$99:E112)=D$92,F112,D$92-SUM(E$99:E112))</f>
        <v>2677582.1013620533</v>
      </c>
      <c r="E113" s="377">
        <f>IF(+J96&lt;F112,J96,D113)</f>
        <v>86830.090909090912</v>
      </c>
      <c r="F113" s="55">
        <f t="shared" si="32"/>
        <v>2590752.0104529625</v>
      </c>
      <c r="G113" s="55">
        <f t="shared" si="33"/>
        <v>2634167.0559075079</v>
      </c>
      <c r="H113" s="379">
        <f t="shared" si="34"/>
        <v>414853.27307167905</v>
      </c>
      <c r="I113" s="398">
        <f t="shared" si="35"/>
        <v>414853.27307167905</v>
      </c>
      <c r="J113" s="54">
        <f t="shared" si="23"/>
        <v>0</v>
      </c>
      <c r="K113" s="54"/>
      <c r="L113" s="129"/>
      <c r="M113" s="54">
        <f t="shared" si="31"/>
        <v>0</v>
      </c>
      <c r="N113" s="129"/>
      <c r="O113" s="54">
        <f t="shared" si="25"/>
        <v>0</v>
      </c>
      <c r="P113" s="54">
        <f t="shared" si="26"/>
        <v>0</v>
      </c>
    </row>
    <row r="114" spans="2:16" ht="12.5">
      <c r="B114" s="7" t="str">
        <f t="shared" si="27"/>
        <v/>
      </c>
      <c r="C114" s="50">
        <f>IF(D93="","-",+C113+1)</f>
        <v>2034</v>
      </c>
      <c r="D114" s="12">
        <f>IF(F113+SUM(E$99:E113)=D$92,F113,D$92-SUM(E$99:E113))</f>
        <v>2590752.0104529625</v>
      </c>
      <c r="E114" s="377">
        <f>IF(+J96&lt;F113,J96,D114)</f>
        <v>86830.090909090912</v>
      </c>
      <c r="F114" s="55">
        <f t="shared" si="32"/>
        <v>2503921.9195438717</v>
      </c>
      <c r="G114" s="55">
        <f t="shared" si="33"/>
        <v>2547336.9649984171</v>
      </c>
      <c r="H114" s="379">
        <f t="shared" si="34"/>
        <v>404040.63965741207</v>
      </c>
      <c r="I114" s="398">
        <f t="shared" si="35"/>
        <v>404040.63965741207</v>
      </c>
      <c r="J114" s="54">
        <f t="shared" si="23"/>
        <v>0</v>
      </c>
      <c r="K114" s="54"/>
      <c r="L114" s="129"/>
      <c r="M114" s="54">
        <f t="shared" si="31"/>
        <v>0</v>
      </c>
      <c r="N114" s="129"/>
      <c r="O114" s="54">
        <f t="shared" si="25"/>
        <v>0</v>
      </c>
      <c r="P114" s="54">
        <f t="shared" si="26"/>
        <v>0</v>
      </c>
    </row>
    <row r="115" spans="2:16" ht="12.5">
      <c r="B115" s="7" t="str">
        <f t="shared" si="27"/>
        <v/>
      </c>
      <c r="C115" s="50">
        <f>IF(D93="","-",+C114+1)</f>
        <v>2035</v>
      </c>
      <c r="D115" s="12">
        <f>IF(F114+SUM(E$99:E114)=D$92,F114,D$92-SUM(E$99:E114))</f>
        <v>2503921.9195438717</v>
      </c>
      <c r="E115" s="377">
        <f>IF(+J96&lt;F114,J96,D115)</f>
        <v>86830.090909090912</v>
      </c>
      <c r="F115" s="55">
        <f t="shared" si="32"/>
        <v>2417091.8286347808</v>
      </c>
      <c r="G115" s="55">
        <f t="shared" si="33"/>
        <v>2460506.8740893262</v>
      </c>
      <c r="H115" s="379">
        <f t="shared" si="34"/>
        <v>393228.00624314509</v>
      </c>
      <c r="I115" s="398">
        <f t="shared" si="35"/>
        <v>393228.00624314509</v>
      </c>
      <c r="J115" s="54">
        <f t="shared" si="23"/>
        <v>0</v>
      </c>
      <c r="K115" s="54"/>
      <c r="L115" s="129"/>
      <c r="M115" s="54">
        <f t="shared" si="31"/>
        <v>0</v>
      </c>
      <c r="N115" s="129"/>
      <c r="O115" s="54">
        <f t="shared" si="25"/>
        <v>0</v>
      </c>
      <c r="P115" s="54">
        <f t="shared" si="26"/>
        <v>0</v>
      </c>
    </row>
    <row r="116" spans="2:16" ht="12.5">
      <c r="B116" s="7" t="str">
        <f t="shared" si="27"/>
        <v/>
      </c>
      <c r="C116" s="50">
        <f>IF(D93="","-",+C115+1)</f>
        <v>2036</v>
      </c>
      <c r="D116" s="12">
        <f>IF(F115+SUM(E$99:E115)=D$92,F115,D$92-SUM(E$99:E115))</f>
        <v>2417091.8286347808</v>
      </c>
      <c r="E116" s="377">
        <f>IF(+J96&lt;F115,J96,D116)</f>
        <v>86830.090909090912</v>
      </c>
      <c r="F116" s="55">
        <f t="shared" si="32"/>
        <v>2330261.73772569</v>
      </c>
      <c r="G116" s="55">
        <f t="shared" si="33"/>
        <v>2373676.7831802354</v>
      </c>
      <c r="H116" s="379">
        <f t="shared" si="34"/>
        <v>382415.37282887811</v>
      </c>
      <c r="I116" s="398">
        <f t="shared" si="35"/>
        <v>382415.37282887811</v>
      </c>
      <c r="J116" s="54">
        <f t="shared" si="23"/>
        <v>0</v>
      </c>
      <c r="K116" s="54"/>
      <c r="L116" s="129"/>
      <c r="M116" s="54">
        <f t="shared" si="31"/>
        <v>0</v>
      </c>
      <c r="N116" s="129"/>
      <c r="O116" s="54">
        <f t="shared" si="25"/>
        <v>0</v>
      </c>
      <c r="P116" s="54">
        <f t="shared" si="26"/>
        <v>0</v>
      </c>
    </row>
    <row r="117" spans="2:16" ht="12.5">
      <c r="B117" s="7" t="str">
        <f t="shared" si="27"/>
        <v/>
      </c>
      <c r="C117" s="50">
        <f>IF(D93="","-",+C116+1)</f>
        <v>2037</v>
      </c>
      <c r="D117" s="12">
        <f>IF(F116+SUM(E$99:E116)=D$92,F116,D$92-SUM(E$99:E116))</f>
        <v>2330261.73772569</v>
      </c>
      <c r="E117" s="377">
        <f>IF(+J96&lt;F116,J96,D117)</f>
        <v>86830.090909090912</v>
      </c>
      <c r="F117" s="55">
        <f t="shared" si="32"/>
        <v>2243431.6468165992</v>
      </c>
      <c r="G117" s="55">
        <f t="shared" si="33"/>
        <v>2286846.6922711446</v>
      </c>
      <c r="H117" s="379">
        <f t="shared" si="34"/>
        <v>371602.73941461113</v>
      </c>
      <c r="I117" s="398">
        <f t="shared" si="35"/>
        <v>371602.73941461113</v>
      </c>
      <c r="J117" s="54">
        <f t="shared" si="23"/>
        <v>0</v>
      </c>
      <c r="K117" s="54"/>
      <c r="L117" s="129"/>
      <c r="M117" s="54">
        <f t="shared" si="31"/>
        <v>0</v>
      </c>
      <c r="N117" s="129"/>
      <c r="O117" s="54">
        <f t="shared" si="25"/>
        <v>0</v>
      </c>
      <c r="P117" s="54">
        <f t="shared" si="26"/>
        <v>0</v>
      </c>
    </row>
    <row r="118" spans="2:16" ht="12.5">
      <c r="B118" s="7" t="str">
        <f t="shared" si="27"/>
        <v/>
      </c>
      <c r="C118" s="50">
        <f>IF(D93="","-",+C117+1)</f>
        <v>2038</v>
      </c>
      <c r="D118" s="12">
        <f>IF(F117+SUM(E$99:E117)=D$92,F117,D$92-SUM(E$99:E117))</f>
        <v>2243431.6468165992</v>
      </c>
      <c r="E118" s="377">
        <f>IF(+J96&lt;F117,J96,D118)</f>
        <v>86830.090909090912</v>
      </c>
      <c r="F118" s="55">
        <f t="shared" si="32"/>
        <v>2156601.5559075084</v>
      </c>
      <c r="G118" s="55">
        <f t="shared" si="33"/>
        <v>2200016.6013620538</v>
      </c>
      <c r="H118" s="379">
        <f t="shared" si="34"/>
        <v>360790.10600034415</v>
      </c>
      <c r="I118" s="398">
        <f t="shared" si="35"/>
        <v>360790.10600034415</v>
      </c>
      <c r="J118" s="54">
        <f t="shared" si="23"/>
        <v>0</v>
      </c>
      <c r="K118" s="54"/>
      <c r="L118" s="129"/>
      <c r="M118" s="54">
        <f t="shared" si="31"/>
        <v>0</v>
      </c>
      <c r="N118" s="129"/>
      <c r="O118" s="54">
        <f t="shared" si="25"/>
        <v>0</v>
      </c>
      <c r="P118" s="54">
        <f t="shared" si="26"/>
        <v>0</v>
      </c>
    </row>
    <row r="119" spans="2:16" ht="12.5">
      <c r="B119" s="7" t="str">
        <f t="shared" si="27"/>
        <v/>
      </c>
      <c r="C119" s="50">
        <f>IF(D93="","-",+C118+1)</f>
        <v>2039</v>
      </c>
      <c r="D119" s="12">
        <f>IF(F118+SUM(E$99:E118)=D$92,F118,D$92-SUM(E$99:E118))</f>
        <v>2156601.5559075084</v>
      </c>
      <c r="E119" s="377">
        <f>IF(+J96&lt;F118,J96,D119)</f>
        <v>86830.090909090912</v>
      </c>
      <c r="F119" s="55">
        <f t="shared" si="32"/>
        <v>2069771.4649984175</v>
      </c>
      <c r="G119" s="55">
        <f t="shared" si="33"/>
        <v>2113186.5104529629</v>
      </c>
      <c r="H119" s="379">
        <f t="shared" si="34"/>
        <v>349977.47258607717</v>
      </c>
      <c r="I119" s="398">
        <f t="shared" si="35"/>
        <v>349977.47258607717</v>
      </c>
      <c r="J119" s="54">
        <f t="shared" si="23"/>
        <v>0</v>
      </c>
      <c r="K119" s="54"/>
      <c r="L119" s="129"/>
      <c r="M119" s="54">
        <f t="shared" si="31"/>
        <v>0</v>
      </c>
      <c r="N119" s="129"/>
      <c r="O119" s="54">
        <f t="shared" si="25"/>
        <v>0</v>
      </c>
      <c r="P119" s="54">
        <f t="shared" si="26"/>
        <v>0</v>
      </c>
    </row>
    <row r="120" spans="2:16" ht="12.5">
      <c r="B120" s="7" t="str">
        <f t="shared" si="27"/>
        <v/>
      </c>
      <c r="C120" s="50">
        <f>IF(D93="","-",+C119+1)</f>
        <v>2040</v>
      </c>
      <c r="D120" s="12">
        <f>IF(F119+SUM(E$99:E119)=D$92,F119,D$92-SUM(E$99:E119))</f>
        <v>2069771.4649984175</v>
      </c>
      <c r="E120" s="377">
        <f>IF(+J96&lt;F119,J96,D120)</f>
        <v>86830.090909090912</v>
      </c>
      <c r="F120" s="55">
        <f t="shared" si="32"/>
        <v>1982941.3740893267</v>
      </c>
      <c r="G120" s="55">
        <f t="shared" si="33"/>
        <v>2026356.4195438721</v>
      </c>
      <c r="H120" s="379">
        <f t="shared" si="34"/>
        <v>339164.83917181019</v>
      </c>
      <c r="I120" s="398">
        <f t="shared" si="35"/>
        <v>339164.83917181019</v>
      </c>
      <c r="J120" s="54">
        <f t="shared" si="23"/>
        <v>0</v>
      </c>
      <c r="K120" s="54"/>
      <c r="L120" s="129"/>
      <c r="M120" s="54">
        <f t="shared" si="31"/>
        <v>0</v>
      </c>
      <c r="N120" s="129"/>
      <c r="O120" s="54">
        <f t="shared" si="25"/>
        <v>0</v>
      </c>
      <c r="P120" s="54">
        <f t="shared" si="26"/>
        <v>0</v>
      </c>
    </row>
    <row r="121" spans="2:16" ht="12.5">
      <c r="B121" s="7" t="str">
        <f t="shared" si="27"/>
        <v/>
      </c>
      <c r="C121" s="50">
        <f>IF(D93="","-",+C120+1)</f>
        <v>2041</v>
      </c>
      <c r="D121" s="12">
        <f>IF(F120+SUM(E$99:E120)=D$92,F120,D$92-SUM(E$99:E120))</f>
        <v>1982941.3740893267</v>
      </c>
      <c r="E121" s="377">
        <f>IF(+J96&lt;F120,J96,D121)</f>
        <v>86830.090909090912</v>
      </c>
      <c r="F121" s="55">
        <f t="shared" si="32"/>
        <v>1896111.2831802359</v>
      </c>
      <c r="G121" s="55">
        <f t="shared" si="33"/>
        <v>1939526.3286347813</v>
      </c>
      <c r="H121" s="379">
        <f t="shared" si="34"/>
        <v>328352.20575754321</v>
      </c>
      <c r="I121" s="398">
        <f t="shared" si="35"/>
        <v>328352.20575754321</v>
      </c>
      <c r="J121" s="54">
        <f t="shared" si="23"/>
        <v>0</v>
      </c>
      <c r="K121" s="54"/>
      <c r="L121" s="129"/>
      <c r="M121" s="54">
        <f t="shared" si="31"/>
        <v>0</v>
      </c>
      <c r="N121" s="129"/>
      <c r="O121" s="54">
        <f t="shared" si="25"/>
        <v>0</v>
      </c>
      <c r="P121" s="54">
        <f t="shared" si="26"/>
        <v>0</v>
      </c>
    </row>
    <row r="122" spans="2:16" ht="12.5">
      <c r="B122" s="7" t="str">
        <f t="shared" si="27"/>
        <v/>
      </c>
      <c r="C122" s="50">
        <f>IF(D93="","-",+C121+1)</f>
        <v>2042</v>
      </c>
      <c r="D122" s="12">
        <f>IF(F121+SUM(E$99:E121)=D$92,F121,D$92-SUM(E$99:E121))</f>
        <v>1896111.2831802359</v>
      </c>
      <c r="E122" s="377">
        <f>IF(+J96&lt;F121,J96,D122)</f>
        <v>86830.090909090912</v>
      </c>
      <c r="F122" s="55">
        <f t="shared" si="32"/>
        <v>1809281.1922711451</v>
      </c>
      <c r="G122" s="55">
        <f t="shared" si="33"/>
        <v>1852696.2377256905</v>
      </c>
      <c r="H122" s="379">
        <f t="shared" si="34"/>
        <v>317539.57234327629</v>
      </c>
      <c r="I122" s="398">
        <f t="shared" si="35"/>
        <v>317539.57234327629</v>
      </c>
      <c r="J122" s="54">
        <f t="shared" si="23"/>
        <v>0</v>
      </c>
      <c r="K122" s="54"/>
      <c r="L122" s="129"/>
      <c r="M122" s="54">
        <f t="shared" si="31"/>
        <v>0</v>
      </c>
      <c r="N122" s="129"/>
      <c r="O122" s="54">
        <f t="shared" si="25"/>
        <v>0</v>
      </c>
      <c r="P122" s="54">
        <f t="shared" si="26"/>
        <v>0</v>
      </c>
    </row>
    <row r="123" spans="2:16" ht="12.5">
      <c r="B123" s="7" t="str">
        <f t="shared" si="27"/>
        <v/>
      </c>
      <c r="C123" s="50">
        <f>IF(D93="","-",+C122+1)</f>
        <v>2043</v>
      </c>
      <c r="D123" s="12">
        <f>IF(F122+SUM(E$99:E122)=D$92,F122,D$92-SUM(E$99:E122))</f>
        <v>1809281.1922711451</v>
      </c>
      <c r="E123" s="377">
        <f>IF(+J96&lt;F122,J96,D123)</f>
        <v>86830.090909090912</v>
      </c>
      <c r="F123" s="55">
        <f t="shared" si="32"/>
        <v>1722451.1013620542</v>
      </c>
      <c r="G123" s="55">
        <f t="shared" si="33"/>
        <v>1765866.1468165996</v>
      </c>
      <c r="H123" s="379">
        <f t="shared" si="34"/>
        <v>306726.93892900931</v>
      </c>
      <c r="I123" s="398">
        <f t="shared" si="35"/>
        <v>306726.93892900931</v>
      </c>
      <c r="J123" s="54">
        <f t="shared" si="23"/>
        <v>0</v>
      </c>
      <c r="K123" s="54"/>
      <c r="L123" s="129"/>
      <c r="M123" s="54">
        <f t="shared" si="31"/>
        <v>0</v>
      </c>
      <c r="N123" s="129"/>
      <c r="O123" s="54">
        <f t="shared" si="25"/>
        <v>0</v>
      </c>
      <c r="P123" s="54">
        <f t="shared" si="26"/>
        <v>0</v>
      </c>
    </row>
    <row r="124" spans="2:16" ht="12.5">
      <c r="B124" s="7" t="str">
        <f t="shared" si="27"/>
        <v/>
      </c>
      <c r="C124" s="50">
        <f>IF(D93="","-",+C123+1)</f>
        <v>2044</v>
      </c>
      <c r="D124" s="12">
        <f>IF(F123+SUM(E$99:E123)=D$92,F123,D$92-SUM(E$99:E123))</f>
        <v>1722451.1013620542</v>
      </c>
      <c r="E124" s="377">
        <f>IF(+J96&lt;F123,J96,D124)</f>
        <v>86830.090909090912</v>
      </c>
      <c r="F124" s="55">
        <f t="shared" si="32"/>
        <v>1635621.0104529634</v>
      </c>
      <c r="G124" s="55">
        <f t="shared" si="33"/>
        <v>1679036.0559075088</v>
      </c>
      <c r="H124" s="379">
        <f t="shared" si="34"/>
        <v>295914.30551474233</v>
      </c>
      <c r="I124" s="398">
        <f t="shared" si="35"/>
        <v>295914.30551474233</v>
      </c>
      <c r="J124" s="54">
        <f t="shared" si="23"/>
        <v>0</v>
      </c>
      <c r="K124" s="54"/>
      <c r="L124" s="129"/>
      <c r="M124" s="54">
        <f t="shared" si="31"/>
        <v>0</v>
      </c>
      <c r="N124" s="129"/>
      <c r="O124" s="54">
        <f t="shared" si="25"/>
        <v>0</v>
      </c>
      <c r="P124" s="54">
        <f t="shared" si="26"/>
        <v>0</v>
      </c>
    </row>
    <row r="125" spans="2:16" ht="12.5">
      <c r="B125" s="7" t="str">
        <f t="shared" si="27"/>
        <v/>
      </c>
      <c r="C125" s="50">
        <f>IF(D93="","-",+C124+1)</f>
        <v>2045</v>
      </c>
      <c r="D125" s="12">
        <f>IF(F124+SUM(E$99:E124)=D$92,F124,D$92-SUM(E$99:E124))</f>
        <v>1635621.0104529634</v>
      </c>
      <c r="E125" s="377">
        <f>IF(+J96&lt;F124,J96,D125)</f>
        <v>86830.090909090912</v>
      </c>
      <c r="F125" s="55">
        <f t="shared" si="32"/>
        <v>1548790.9195438726</v>
      </c>
      <c r="G125" s="55">
        <f t="shared" si="33"/>
        <v>1592205.964998418</v>
      </c>
      <c r="H125" s="379">
        <f t="shared" si="34"/>
        <v>285101.67210047535</v>
      </c>
      <c r="I125" s="398">
        <f t="shared" si="35"/>
        <v>285101.67210047535</v>
      </c>
      <c r="J125" s="54">
        <f t="shared" si="23"/>
        <v>0</v>
      </c>
      <c r="K125" s="54"/>
      <c r="L125" s="129"/>
      <c r="M125" s="54">
        <f t="shared" si="31"/>
        <v>0</v>
      </c>
      <c r="N125" s="129"/>
      <c r="O125" s="54">
        <f t="shared" si="25"/>
        <v>0</v>
      </c>
      <c r="P125" s="54">
        <f t="shared" si="26"/>
        <v>0</v>
      </c>
    </row>
    <row r="126" spans="2:16" ht="12.5">
      <c r="B126" s="7" t="str">
        <f t="shared" si="27"/>
        <v/>
      </c>
      <c r="C126" s="50">
        <f>IF(D93="","-",+C125+1)</f>
        <v>2046</v>
      </c>
      <c r="D126" s="12">
        <f>IF(F125+SUM(E$99:E125)=D$92,F125,D$92-SUM(E$99:E125))</f>
        <v>1548790.9195438726</v>
      </c>
      <c r="E126" s="377">
        <f>IF(+J96&lt;F125,J96,D126)</f>
        <v>86830.090909090912</v>
      </c>
      <c r="F126" s="55">
        <f t="shared" si="32"/>
        <v>1461960.8286347818</v>
      </c>
      <c r="G126" s="55">
        <f t="shared" si="33"/>
        <v>1505375.8740893272</v>
      </c>
      <c r="H126" s="379">
        <f t="shared" si="34"/>
        <v>274289.03868620837</v>
      </c>
      <c r="I126" s="398">
        <f t="shared" si="35"/>
        <v>274289.03868620837</v>
      </c>
      <c r="J126" s="54">
        <f t="shared" si="23"/>
        <v>0</v>
      </c>
      <c r="K126" s="54"/>
      <c r="L126" s="129"/>
      <c r="M126" s="54">
        <f t="shared" si="31"/>
        <v>0</v>
      </c>
      <c r="N126" s="129"/>
      <c r="O126" s="54">
        <f t="shared" si="25"/>
        <v>0</v>
      </c>
      <c r="P126" s="54">
        <f t="shared" si="26"/>
        <v>0</v>
      </c>
    </row>
    <row r="127" spans="2:16" ht="12.5">
      <c r="B127" s="7" t="str">
        <f t="shared" si="27"/>
        <v/>
      </c>
      <c r="C127" s="50">
        <f>IF(D93="","-",+C126+1)</f>
        <v>2047</v>
      </c>
      <c r="D127" s="12">
        <f>IF(F126+SUM(E$99:E126)=D$92,F126,D$92-SUM(E$99:E126))</f>
        <v>1461960.8286347818</v>
      </c>
      <c r="E127" s="377">
        <f>IF(+J96&lt;F126,J96,D127)</f>
        <v>86830.090909090912</v>
      </c>
      <c r="F127" s="55">
        <f t="shared" si="32"/>
        <v>1375130.7377256909</v>
      </c>
      <c r="G127" s="55">
        <f t="shared" si="33"/>
        <v>1418545.7831802364</v>
      </c>
      <c r="H127" s="379">
        <f t="shared" si="34"/>
        <v>263476.40527194139</v>
      </c>
      <c r="I127" s="398">
        <f t="shared" si="35"/>
        <v>263476.40527194139</v>
      </c>
      <c r="J127" s="54">
        <f t="shared" si="23"/>
        <v>0</v>
      </c>
      <c r="K127" s="54"/>
      <c r="L127" s="129"/>
      <c r="M127" s="54">
        <f t="shared" si="31"/>
        <v>0</v>
      </c>
      <c r="N127" s="129"/>
      <c r="O127" s="54">
        <f t="shared" si="25"/>
        <v>0</v>
      </c>
      <c r="P127" s="54">
        <f t="shared" si="26"/>
        <v>0</v>
      </c>
    </row>
    <row r="128" spans="2:16" ht="12.5">
      <c r="B128" s="7" t="str">
        <f t="shared" si="27"/>
        <v/>
      </c>
      <c r="C128" s="50">
        <f>IF(D93="","-",+C127+1)</f>
        <v>2048</v>
      </c>
      <c r="D128" s="12">
        <f>IF(F127+SUM(E$99:E127)=D$92,F127,D$92-SUM(E$99:E127))</f>
        <v>1375130.7377256909</v>
      </c>
      <c r="E128" s="377">
        <f>IF(+J96&lt;F127,J96,D128)</f>
        <v>86830.090909090912</v>
      </c>
      <c r="F128" s="55">
        <f t="shared" si="32"/>
        <v>1288300.6468166001</v>
      </c>
      <c r="G128" s="55">
        <f t="shared" si="33"/>
        <v>1331715.6922711455</v>
      </c>
      <c r="H128" s="379">
        <f t="shared" si="34"/>
        <v>252663.77185767441</v>
      </c>
      <c r="I128" s="398">
        <f t="shared" si="35"/>
        <v>252663.77185767441</v>
      </c>
      <c r="J128" s="54">
        <f t="shared" si="23"/>
        <v>0</v>
      </c>
      <c r="K128" s="54"/>
      <c r="L128" s="129"/>
      <c r="M128" s="54">
        <f t="shared" si="31"/>
        <v>0</v>
      </c>
      <c r="N128" s="129"/>
      <c r="O128" s="54">
        <f t="shared" si="25"/>
        <v>0</v>
      </c>
      <c r="P128" s="54">
        <f t="shared" si="26"/>
        <v>0</v>
      </c>
    </row>
    <row r="129" spans="2:16" ht="12.5">
      <c r="B129" s="7" t="str">
        <f t="shared" si="27"/>
        <v/>
      </c>
      <c r="C129" s="50">
        <f>IF(D93="","-",+C128+1)</f>
        <v>2049</v>
      </c>
      <c r="D129" s="12">
        <f>IF(F128+SUM(E$99:E128)=D$92,F128,D$92-SUM(E$99:E128))</f>
        <v>1288300.6468166001</v>
      </c>
      <c r="E129" s="377">
        <f>IF(+J96&lt;F128,J96,D129)</f>
        <v>86830.090909090912</v>
      </c>
      <c r="F129" s="55">
        <f t="shared" si="32"/>
        <v>1201470.5559075093</v>
      </c>
      <c r="G129" s="55">
        <f t="shared" si="33"/>
        <v>1244885.6013620547</v>
      </c>
      <c r="H129" s="379">
        <f t="shared" si="34"/>
        <v>241851.13844340743</v>
      </c>
      <c r="I129" s="398">
        <f t="shared" si="35"/>
        <v>241851.13844340743</v>
      </c>
      <c r="J129" s="54">
        <f t="shared" si="23"/>
        <v>0</v>
      </c>
      <c r="K129" s="54"/>
      <c r="L129" s="129"/>
      <c r="M129" s="54">
        <f t="shared" si="31"/>
        <v>0</v>
      </c>
      <c r="N129" s="129"/>
      <c r="O129" s="54">
        <f t="shared" si="25"/>
        <v>0</v>
      </c>
      <c r="P129" s="54">
        <f t="shared" si="26"/>
        <v>0</v>
      </c>
    </row>
    <row r="130" spans="2:16" ht="12.5">
      <c r="B130" s="7" t="str">
        <f t="shared" si="27"/>
        <v/>
      </c>
      <c r="C130" s="50">
        <f>IF(D93="","-",+C129+1)</f>
        <v>2050</v>
      </c>
      <c r="D130" s="12">
        <f>IF(F129+SUM(E$99:E129)=D$92,F129,D$92-SUM(E$99:E129))</f>
        <v>1201470.5559075093</v>
      </c>
      <c r="E130" s="377">
        <f>IF(+J96&lt;F129,J96,D130)</f>
        <v>86830.090909090912</v>
      </c>
      <c r="F130" s="55">
        <f t="shared" si="32"/>
        <v>1114640.4649984185</v>
      </c>
      <c r="G130" s="55">
        <f t="shared" si="33"/>
        <v>1158055.5104529639</v>
      </c>
      <c r="H130" s="379">
        <f t="shared" si="34"/>
        <v>231038.50502914045</v>
      </c>
      <c r="I130" s="398">
        <f t="shared" si="35"/>
        <v>231038.50502914045</v>
      </c>
      <c r="J130" s="54">
        <f t="shared" si="23"/>
        <v>0</v>
      </c>
      <c r="K130" s="54"/>
      <c r="L130" s="129"/>
      <c r="M130" s="54">
        <f t="shared" si="31"/>
        <v>0</v>
      </c>
      <c r="N130" s="129"/>
      <c r="O130" s="54">
        <f t="shared" si="25"/>
        <v>0</v>
      </c>
      <c r="P130" s="54">
        <f t="shared" si="26"/>
        <v>0</v>
      </c>
    </row>
    <row r="131" spans="2:16" ht="12.5">
      <c r="B131" s="7" t="str">
        <f t="shared" si="27"/>
        <v/>
      </c>
      <c r="C131" s="50">
        <f>IF(D93="","-",+C130+1)</f>
        <v>2051</v>
      </c>
      <c r="D131" s="12">
        <f>IF(F130+SUM(E$99:E130)=D$92,F130,D$92-SUM(E$99:E130))</f>
        <v>1114640.4649984185</v>
      </c>
      <c r="E131" s="377">
        <f>IF(+J96&lt;F130,J96,D131)</f>
        <v>86830.090909090912</v>
      </c>
      <c r="F131" s="55">
        <f t="shared" si="32"/>
        <v>1027810.3740893275</v>
      </c>
      <c r="G131" s="55">
        <f t="shared" si="33"/>
        <v>1071225.4195438731</v>
      </c>
      <c r="H131" s="379">
        <f t="shared" si="34"/>
        <v>220225.87161487347</v>
      </c>
      <c r="I131" s="398">
        <f t="shared" si="35"/>
        <v>220225.87161487347</v>
      </c>
      <c r="J131" s="54">
        <f t="shared" ref="J131:J154" si="36">+I541-H541</f>
        <v>0</v>
      </c>
      <c r="K131" s="54"/>
      <c r="L131" s="129"/>
      <c r="M131" s="54">
        <f t="shared" ref="M131:M154" si="37">IF(L541&lt;&gt;0,+H541-L541,0)</f>
        <v>0</v>
      </c>
      <c r="N131" s="129"/>
      <c r="O131" s="54">
        <f t="shared" ref="O131:O154" si="38">IF(N541&lt;&gt;0,+I541-N541,0)</f>
        <v>0</v>
      </c>
      <c r="P131" s="54">
        <f t="shared" ref="P131:P154" si="39">+O541-M541</f>
        <v>0</v>
      </c>
    </row>
    <row r="132" spans="2:16" ht="12.5">
      <c r="B132" s="7" t="str">
        <f t="shared" si="27"/>
        <v/>
      </c>
      <c r="C132" s="50">
        <f>IF(D93="","-",+C131+1)</f>
        <v>2052</v>
      </c>
      <c r="D132" s="12">
        <f>IF(F131+SUM(E$99:E131)=D$92,F131,D$92-SUM(E$99:E131))</f>
        <v>1027810.3740893275</v>
      </c>
      <c r="E132" s="377">
        <f>IF(+J96&lt;F131,J96,D132)</f>
        <v>86830.090909090912</v>
      </c>
      <c r="F132" s="55">
        <f t="shared" si="32"/>
        <v>940980.28318023658</v>
      </c>
      <c r="G132" s="55">
        <f t="shared" si="33"/>
        <v>984395.328634782</v>
      </c>
      <c r="H132" s="379">
        <f t="shared" si="34"/>
        <v>209413.23820060649</v>
      </c>
      <c r="I132" s="398">
        <f t="shared" si="35"/>
        <v>209413.23820060649</v>
      </c>
      <c r="J132" s="54">
        <f t="shared" si="36"/>
        <v>0</v>
      </c>
      <c r="K132" s="54"/>
      <c r="L132" s="129"/>
      <c r="M132" s="54">
        <f t="shared" si="37"/>
        <v>0</v>
      </c>
      <c r="N132" s="129"/>
      <c r="O132" s="54">
        <f t="shared" si="38"/>
        <v>0</v>
      </c>
      <c r="P132" s="54">
        <f t="shared" si="39"/>
        <v>0</v>
      </c>
    </row>
    <row r="133" spans="2:16" ht="12.5">
      <c r="B133" s="7" t="str">
        <f t="shared" si="27"/>
        <v/>
      </c>
      <c r="C133" s="50">
        <f>IF(D93="","-",+C132+1)</f>
        <v>2053</v>
      </c>
      <c r="D133" s="12">
        <f>IF(F132+SUM(E$99:E132)=D$92,F132,D$92-SUM(E$99:E132))</f>
        <v>940980.28318023658</v>
      </c>
      <c r="E133" s="377">
        <f>IF(+J96&lt;F132,J96,D133)</f>
        <v>86830.090909090912</v>
      </c>
      <c r="F133" s="55">
        <f t="shared" si="32"/>
        <v>854150.19227114564</v>
      </c>
      <c r="G133" s="55">
        <f t="shared" si="33"/>
        <v>897565.23772569117</v>
      </c>
      <c r="H133" s="379">
        <f t="shared" si="34"/>
        <v>198600.60478633951</v>
      </c>
      <c r="I133" s="398">
        <f t="shared" si="35"/>
        <v>198600.60478633951</v>
      </c>
      <c r="J133" s="54">
        <f t="shared" si="36"/>
        <v>0</v>
      </c>
      <c r="K133" s="54"/>
      <c r="L133" s="129"/>
      <c r="M133" s="54">
        <f t="shared" si="37"/>
        <v>0</v>
      </c>
      <c r="N133" s="129"/>
      <c r="O133" s="54">
        <f t="shared" si="38"/>
        <v>0</v>
      </c>
      <c r="P133" s="54">
        <f t="shared" si="39"/>
        <v>0</v>
      </c>
    </row>
    <row r="134" spans="2:16" ht="12.5">
      <c r="B134" s="7" t="str">
        <f t="shared" si="27"/>
        <v/>
      </c>
      <c r="C134" s="50">
        <f>IF(D93="","-",+C133+1)</f>
        <v>2054</v>
      </c>
      <c r="D134" s="12">
        <f>IF(F133+SUM(E$99:E133)=D$92,F133,D$92-SUM(E$99:E133))</f>
        <v>854150.19227114564</v>
      </c>
      <c r="E134" s="377">
        <f>IF(+J96&lt;F133,J96,D134)</f>
        <v>86830.090909090912</v>
      </c>
      <c r="F134" s="55">
        <f t="shared" si="32"/>
        <v>767320.1013620547</v>
      </c>
      <c r="G134" s="55">
        <f t="shared" si="33"/>
        <v>810735.14681660011</v>
      </c>
      <c r="H134" s="379">
        <f t="shared" si="34"/>
        <v>187787.97137207247</v>
      </c>
      <c r="I134" s="398">
        <f t="shared" si="35"/>
        <v>187787.97137207247</v>
      </c>
      <c r="J134" s="54">
        <f t="shared" si="36"/>
        <v>0</v>
      </c>
      <c r="K134" s="54"/>
      <c r="L134" s="129"/>
      <c r="M134" s="54">
        <f t="shared" si="37"/>
        <v>0</v>
      </c>
      <c r="N134" s="129"/>
      <c r="O134" s="54">
        <f t="shared" si="38"/>
        <v>0</v>
      </c>
      <c r="P134" s="54">
        <f t="shared" si="39"/>
        <v>0</v>
      </c>
    </row>
    <row r="135" spans="2:16" ht="12.5">
      <c r="B135" s="7" t="str">
        <f t="shared" si="27"/>
        <v/>
      </c>
      <c r="C135" s="50">
        <f>IF(D93="","-",+C134+1)</f>
        <v>2055</v>
      </c>
      <c r="D135" s="12">
        <f>IF(F134+SUM(E$99:E134)=D$92,F134,D$92-SUM(E$99:E134))</f>
        <v>767320.1013620547</v>
      </c>
      <c r="E135" s="377">
        <f>IF(+J96&lt;F134,J96,D135)</f>
        <v>86830.090909090912</v>
      </c>
      <c r="F135" s="55">
        <f t="shared" si="32"/>
        <v>680490.01045296376</v>
      </c>
      <c r="G135" s="55">
        <f t="shared" si="33"/>
        <v>723905.05590750929</v>
      </c>
      <c r="H135" s="379">
        <f t="shared" si="34"/>
        <v>176975.33795780549</v>
      </c>
      <c r="I135" s="398">
        <f t="shared" si="35"/>
        <v>176975.33795780549</v>
      </c>
      <c r="J135" s="54">
        <f t="shared" si="36"/>
        <v>0</v>
      </c>
      <c r="K135" s="54"/>
      <c r="L135" s="129"/>
      <c r="M135" s="54">
        <f t="shared" si="37"/>
        <v>0</v>
      </c>
      <c r="N135" s="129"/>
      <c r="O135" s="54">
        <f t="shared" si="38"/>
        <v>0</v>
      </c>
      <c r="P135" s="54">
        <f t="shared" si="39"/>
        <v>0</v>
      </c>
    </row>
    <row r="136" spans="2:16" ht="12.5">
      <c r="B136" s="7" t="str">
        <f t="shared" si="27"/>
        <v/>
      </c>
      <c r="C136" s="50">
        <f>IF(D93="","-",+C135+1)</f>
        <v>2056</v>
      </c>
      <c r="D136" s="12">
        <f>IF(F135+SUM(E$99:E135)=D$92,F135,D$92-SUM(E$99:E135))</f>
        <v>680490.01045296376</v>
      </c>
      <c r="E136" s="377">
        <f>IF(+J96&lt;F135,J96,D136)</f>
        <v>86830.090909090912</v>
      </c>
      <c r="F136" s="55">
        <f t="shared" si="32"/>
        <v>593659.91954387282</v>
      </c>
      <c r="G136" s="55">
        <f t="shared" si="33"/>
        <v>637074.96499841823</v>
      </c>
      <c r="H136" s="379">
        <f t="shared" si="34"/>
        <v>166162.70454353851</v>
      </c>
      <c r="I136" s="398">
        <f t="shared" si="35"/>
        <v>166162.70454353851</v>
      </c>
      <c r="J136" s="54">
        <f t="shared" si="36"/>
        <v>0</v>
      </c>
      <c r="K136" s="54"/>
      <c r="L136" s="129"/>
      <c r="M136" s="54">
        <f t="shared" si="37"/>
        <v>0</v>
      </c>
      <c r="N136" s="129"/>
      <c r="O136" s="54">
        <f t="shared" si="38"/>
        <v>0</v>
      </c>
      <c r="P136" s="54">
        <f t="shared" si="39"/>
        <v>0</v>
      </c>
    </row>
    <row r="137" spans="2:16" ht="12.5">
      <c r="B137" s="7" t="str">
        <f t="shared" si="27"/>
        <v/>
      </c>
      <c r="C137" s="50">
        <f>IF(D93="","-",+C136+1)</f>
        <v>2057</v>
      </c>
      <c r="D137" s="12">
        <f>IF(F136+SUM(E$99:E136)=D$92,F136,D$92-SUM(E$99:E136))</f>
        <v>593659.91954387282</v>
      </c>
      <c r="E137" s="377">
        <f>IF(+J96&lt;F136,J96,D137)</f>
        <v>86830.090909090912</v>
      </c>
      <c r="F137" s="55">
        <f t="shared" si="32"/>
        <v>506829.82863478188</v>
      </c>
      <c r="G137" s="55">
        <f t="shared" si="33"/>
        <v>550244.87408932741</v>
      </c>
      <c r="H137" s="379">
        <f t="shared" si="34"/>
        <v>155350.07112927153</v>
      </c>
      <c r="I137" s="398">
        <f t="shared" si="35"/>
        <v>155350.07112927153</v>
      </c>
      <c r="J137" s="54">
        <f t="shared" si="36"/>
        <v>0</v>
      </c>
      <c r="K137" s="54"/>
      <c r="L137" s="129"/>
      <c r="M137" s="54">
        <f t="shared" si="37"/>
        <v>0</v>
      </c>
      <c r="N137" s="129"/>
      <c r="O137" s="54">
        <f t="shared" si="38"/>
        <v>0</v>
      </c>
      <c r="P137" s="54">
        <f t="shared" si="39"/>
        <v>0</v>
      </c>
    </row>
    <row r="138" spans="2:16" ht="12.5">
      <c r="B138" s="7" t="str">
        <f t="shared" si="27"/>
        <v/>
      </c>
      <c r="C138" s="50">
        <f>IF(D93="","-",+C137+1)</f>
        <v>2058</v>
      </c>
      <c r="D138" s="12">
        <f>IF(F137+SUM(E$99:E137)=D$92,F137,D$92-SUM(E$99:E137))</f>
        <v>506829.82863478188</v>
      </c>
      <c r="E138" s="377">
        <f>IF(+J96&lt;F137,J96,D138)</f>
        <v>86830.090909090912</v>
      </c>
      <c r="F138" s="55">
        <f t="shared" si="32"/>
        <v>419999.73772569094</v>
      </c>
      <c r="G138" s="55">
        <f t="shared" si="33"/>
        <v>463414.78318023641</v>
      </c>
      <c r="H138" s="379">
        <f t="shared" si="34"/>
        <v>144537.43771500452</v>
      </c>
      <c r="I138" s="398">
        <f t="shared" si="35"/>
        <v>144537.43771500452</v>
      </c>
      <c r="J138" s="54">
        <f t="shared" si="36"/>
        <v>0</v>
      </c>
      <c r="K138" s="54"/>
      <c r="L138" s="129"/>
      <c r="M138" s="54">
        <f t="shared" si="37"/>
        <v>0</v>
      </c>
      <c r="N138" s="129"/>
      <c r="O138" s="54">
        <f t="shared" si="38"/>
        <v>0</v>
      </c>
      <c r="P138" s="54">
        <f t="shared" si="39"/>
        <v>0</v>
      </c>
    </row>
    <row r="139" spans="2:16" ht="12.5">
      <c r="B139" s="7" t="str">
        <f t="shared" si="27"/>
        <v/>
      </c>
      <c r="C139" s="50">
        <f>IF(D93="","-",+C138+1)</f>
        <v>2059</v>
      </c>
      <c r="D139" s="12">
        <f>IF(F138+SUM(E$99:E138)=D$92,F138,D$92-SUM(E$99:E138))</f>
        <v>419999.73772569094</v>
      </c>
      <c r="E139" s="377">
        <f>IF(+J96&lt;F138,J96,D139)</f>
        <v>86830.090909090912</v>
      </c>
      <c r="F139" s="55">
        <f t="shared" si="32"/>
        <v>333169.6468166</v>
      </c>
      <c r="G139" s="55">
        <f t="shared" si="33"/>
        <v>376584.69227114547</v>
      </c>
      <c r="H139" s="379">
        <f t="shared" si="34"/>
        <v>133724.80430073754</v>
      </c>
      <c r="I139" s="398">
        <f t="shared" si="35"/>
        <v>133724.80430073754</v>
      </c>
      <c r="J139" s="54">
        <f t="shared" si="36"/>
        <v>0</v>
      </c>
      <c r="K139" s="54"/>
      <c r="L139" s="129"/>
      <c r="M139" s="54">
        <f t="shared" si="37"/>
        <v>0</v>
      </c>
      <c r="N139" s="129"/>
      <c r="O139" s="54">
        <f t="shared" si="38"/>
        <v>0</v>
      </c>
      <c r="P139" s="54">
        <f t="shared" si="39"/>
        <v>0</v>
      </c>
    </row>
    <row r="140" spans="2:16" ht="12.5">
      <c r="B140" s="7" t="str">
        <f t="shared" si="27"/>
        <v/>
      </c>
      <c r="C140" s="50">
        <f>IF(D93="","-",+C139+1)</f>
        <v>2060</v>
      </c>
      <c r="D140" s="12">
        <f>IF(F139+SUM(E$99:E139)=D$92,F139,D$92-SUM(E$99:E139))</f>
        <v>333169.6468166</v>
      </c>
      <c r="E140" s="377">
        <f>IF(+J96&lt;F139,J96,D140)</f>
        <v>86830.090909090912</v>
      </c>
      <c r="F140" s="55">
        <f t="shared" si="32"/>
        <v>246339.55590750909</v>
      </c>
      <c r="G140" s="55">
        <f t="shared" si="33"/>
        <v>289754.60136205453</v>
      </c>
      <c r="H140" s="379">
        <f t="shared" si="34"/>
        <v>122912.17088647053</v>
      </c>
      <c r="I140" s="398">
        <f t="shared" si="35"/>
        <v>122912.17088647053</v>
      </c>
      <c r="J140" s="54">
        <f t="shared" si="36"/>
        <v>0</v>
      </c>
      <c r="K140" s="54"/>
      <c r="L140" s="129"/>
      <c r="M140" s="54">
        <f t="shared" si="37"/>
        <v>0</v>
      </c>
      <c r="N140" s="129"/>
      <c r="O140" s="54">
        <f t="shared" si="38"/>
        <v>0</v>
      </c>
      <c r="P140" s="54">
        <f t="shared" si="39"/>
        <v>0</v>
      </c>
    </row>
    <row r="141" spans="2:16" ht="12.5">
      <c r="B141" s="7" t="str">
        <f t="shared" si="27"/>
        <v/>
      </c>
      <c r="C141" s="50">
        <f>IF(D93="","-",+C140+1)</f>
        <v>2061</v>
      </c>
      <c r="D141" s="12">
        <f>IF(F140+SUM(E$99:E140)=D$92,F140,D$92-SUM(E$99:E140))</f>
        <v>246339.55590750909</v>
      </c>
      <c r="E141" s="377">
        <f>IF(+J96&lt;F140,J96,D141)</f>
        <v>86830.090909090912</v>
      </c>
      <c r="F141" s="55">
        <f t="shared" si="32"/>
        <v>159509.46499841817</v>
      </c>
      <c r="G141" s="55">
        <f t="shared" si="33"/>
        <v>202924.51045296364</v>
      </c>
      <c r="H141" s="379">
        <f t="shared" si="34"/>
        <v>112099.53747220355</v>
      </c>
      <c r="I141" s="398">
        <f t="shared" si="35"/>
        <v>112099.53747220355</v>
      </c>
      <c r="J141" s="54">
        <f t="shared" si="36"/>
        <v>0</v>
      </c>
      <c r="K141" s="54"/>
      <c r="L141" s="129"/>
      <c r="M141" s="54">
        <f t="shared" si="37"/>
        <v>0</v>
      </c>
      <c r="N141" s="129"/>
      <c r="O141" s="54">
        <f t="shared" si="38"/>
        <v>0</v>
      </c>
      <c r="P141" s="54">
        <f t="shared" si="39"/>
        <v>0</v>
      </c>
    </row>
    <row r="142" spans="2:16" ht="12.5">
      <c r="B142" s="7" t="str">
        <f t="shared" si="27"/>
        <v/>
      </c>
      <c r="C142" s="50">
        <f>IF(D93="","-",+C141+1)</f>
        <v>2062</v>
      </c>
      <c r="D142" s="12">
        <f>IF(F141+SUM(E$99:E141)=D$92,F141,D$92-SUM(E$99:E141))</f>
        <v>159509.46499841817</v>
      </c>
      <c r="E142" s="377">
        <f>IF(+J96&lt;F141,J96,D142)</f>
        <v>86830.090909090912</v>
      </c>
      <c r="F142" s="55">
        <f t="shared" si="32"/>
        <v>72679.374089327262</v>
      </c>
      <c r="G142" s="55">
        <f t="shared" si="33"/>
        <v>116094.41954387272</v>
      </c>
      <c r="H142" s="379">
        <f t="shared" si="34"/>
        <v>101286.90405793657</v>
      </c>
      <c r="I142" s="398">
        <f t="shared" si="35"/>
        <v>101286.90405793657</v>
      </c>
      <c r="J142" s="54">
        <f t="shared" si="36"/>
        <v>0</v>
      </c>
      <c r="K142" s="54"/>
      <c r="L142" s="129"/>
      <c r="M142" s="54">
        <f t="shared" si="37"/>
        <v>0</v>
      </c>
      <c r="N142" s="129"/>
      <c r="O142" s="54">
        <f t="shared" si="38"/>
        <v>0</v>
      </c>
      <c r="P142" s="54">
        <f t="shared" si="39"/>
        <v>0</v>
      </c>
    </row>
    <row r="143" spans="2:16" ht="12.5">
      <c r="B143" s="7" t="str">
        <f t="shared" si="27"/>
        <v/>
      </c>
      <c r="C143" s="50">
        <f>IF(D93="","-",+C142+1)</f>
        <v>2063</v>
      </c>
      <c r="D143" s="12">
        <f>IF(F142+SUM(E$99:E142)=D$92,F142,D$92-SUM(E$99:E142))</f>
        <v>72679.374089327262</v>
      </c>
      <c r="E143" s="377">
        <f>IF(+J96&lt;F142,J96,D143)</f>
        <v>72679.374089327262</v>
      </c>
      <c r="F143" s="55">
        <f t="shared" si="32"/>
        <v>0</v>
      </c>
      <c r="G143" s="55">
        <f t="shared" si="33"/>
        <v>36339.687044663631</v>
      </c>
      <c r="H143" s="379">
        <f t="shared" si="34"/>
        <v>77204.622310183346</v>
      </c>
      <c r="I143" s="398">
        <f t="shared" si="35"/>
        <v>77204.622310183346</v>
      </c>
      <c r="J143" s="54">
        <f t="shared" si="36"/>
        <v>0</v>
      </c>
      <c r="K143" s="54"/>
      <c r="L143" s="129"/>
      <c r="M143" s="54">
        <f t="shared" si="37"/>
        <v>0</v>
      </c>
      <c r="N143" s="129"/>
      <c r="O143" s="54">
        <f t="shared" si="38"/>
        <v>0</v>
      </c>
      <c r="P143" s="54">
        <f t="shared" si="39"/>
        <v>0</v>
      </c>
    </row>
    <row r="144" spans="2:16" ht="12.5">
      <c r="B144" s="7" t="str">
        <f t="shared" si="27"/>
        <v/>
      </c>
      <c r="C144" s="50">
        <f>IF(D93="","-",+C143+1)</f>
        <v>2064</v>
      </c>
      <c r="D144" s="12">
        <f>IF(F143+SUM(E$99:E143)=D$92,F143,D$92-SUM(E$99:E143))</f>
        <v>0</v>
      </c>
      <c r="E144" s="377">
        <f>IF(+J96&lt;F143,J96,D144)</f>
        <v>0</v>
      </c>
      <c r="F144" s="55">
        <f t="shared" si="32"/>
        <v>0</v>
      </c>
      <c r="G144" s="55">
        <f t="shared" si="33"/>
        <v>0</v>
      </c>
      <c r="H144" s="379">
        <f t="shared" si="34"/>
        <v>0</v>
      </c>
      <c r="I144" s="398">
        <f t="shared" si="35"/>
        <v>0</v>
      </c>
      <c r="J144" s="54">
        <f t="shared" si="36"/>
        <v>0</v>
      </c>
      <c r="K144" s="54"/>
      <c r="L144" s="129"/>
      <c r="M144" s="54">
        <f t="shared" si="37"/>
        <v>0</v>
      </c>
      <c r="N144" s="129"/>
      <c r="O144" s="54">
        <f t="shared" si="38"/>
        <v>0</v>
      </c>
      <c r="P144" s="54">
        <f t="shared" si="39"/>
        <v>0</v>
      </c>
    </row>
    <row r="145" spans="2:16" ht="12.5">
      <c r="B145" s="7" t="str">
        <f t="shared" si="27"/>
        <v/>
      </c>
      <c r="C145" s="50">
        <f>IF(D93="","-",+C144+1)</f>
        <v>2065</v>
      </c>
      <c r="D145" s="12">
        <f>IF(F144+SUM(E$99:E144)=D$92,F144,D$92-SUM(E$99:E144))</f>
        <v>0</v>
      </c>
      <c r="E145" s="377">
        <f>IF(+J96&lt;F144,J96,D145)</f>
        <v>0</v>
      </c>
      <c r="F145" s="55">
        <f t="shared" si="32"/>
        <v>0</v>
      </c>
      <c r="G145" s="55">
        <f t="shared" si="33"/>
        <v>0</v>
      </c>
      <c r="H145" s="379">
        <f t="shared" si="34"/>
        <v>0</v>
      </c>
      <c r="I145" s="398">
        <f t="shared" si="35"/>
        <v>0</v>
      </c>
      <c r="J145" s="54">
        <f t="shared" si="36"/>
        <v>0</v>
      </c>
      <c r="K145" s="54"/>
      <c r="L145" s="129"/>
      <c r="M145" s="54">
        <f t="shared" si="37"/>
        <v>0</v>
      </c>
      <c r="N145" s="129"/>
      <c r="O145" s="54">
        <f t="shared" si="38"/>
        <v>0</v>
      </c>
      <c r="P145" s="54">
        <f t="shared" si="39"/>
        <v>0</v>
      </c>
    </row>
    <row r="146" spans="2:16" ht="12.5">
      <c r="B146" s="7" t="str">
        <f t="shared" si="27"/>
        <v/>
      </c>
      <c r="C146" s="50">
        <f>IF(D93="","-",+C145+1)</f>
        <v>2066</v>
      </c>
      <c r="D146" s="12">
        <f>IF(F145+SUM(E$99:E145)=D$92,F145,D$92-SUM(E$99:E145))</f>
        <v>0</v>
      </c>
      <c r="E146" s="377">
        <f>IF(+J96&lt;F145,J96,D146)</f>
        <v>0</v>
      </c>
      <c r="F146" s="55">
        <f t="shared" si="32"/>
        <v>0</v>
      </c>
      <c r="G146" s="55">
        <f t="shared" si="33"/>
        <v>0</v>
      </c>
      <c r="H146" s="379">
        <f t="shared" si="34"/>
        <v>0</v>
      </c>
      <c r="I146" s="398">
        <f t="shared" si="35"/>
        <v>0</v>
      </c>
      <c r="J146" s="54">
        <f t="shared" si="36"/>
        <v>0</v>
      </c>
      <c r="K146" s="54"/>
      <c r="L146" s="129"/>
      <c r="M146" s="54">
        <f t="shared" si="37"/>
        <v>0</v>
      </c>
      <c r="N146" s="129"/>
      <c r="O146" s="54">
        <f t="shared" si="38"/>
        <v>0</v>
      </c>
      <c r="P146" s="54">
        <f t="shared" si="39"/>
        <v>0</v>
      </c>
    </row>
    <row r="147" spans="2:16" ht="12.5">
      <c r="B147" s="7" t="str">
        <f t="shared" si="27"/>
        <v/>
      </c>
      <c r="C147" s="50">
        <f>IF(D93="","-",+C146+1)</f>
        <v>2067</v>
      </c>
      <c r="D147" s="12">
        <f>IF(F146+SUM(E$99:E146)=D$92,F146,D$92-SUM(E$99:E146))</f>
        <v>0</v>
      </c>
      <c r="E147" s="377">
        <f>IF(+J96&lt;F146,J96,D147)</f>
        <v>0</v>
      </c>
      <c r="F147" s="55">
        <f t="shared" si="32"/>
        <v>0</v>
      </c>
      <c r="G147" s="55">
        <f t="shared" si="33"/>
        <v>0</v>
      </c>
      <c r="H147" s="379">
        <f t="shared" si="34"/>
        <v>0</v>
      </c>
      <c r="I147" s="398">
        <f t="shared" si="35"/>
        <v>0</v>
      </c>
      <c r="J147" s="54">
        <f t="shared" si="36"/>
        <v>0</v>
      </c>
      <c r="K147" s="54"/>
      <c r="L147" s="129"/>
      <c r="M147" s="54">
        <f t="shared" si="37"/>
        <v>0</v>
      </c>
      <c r="N147" s="129"/>
      <c r="O147" s="54">
        <f t="shared" si="38"/>
        <v>0</v>
      </c>
      <c r="P147" s="54">
        <f t="shared" si="39"/>
        <v>0</v>
      </c>
    </row>
    <row r="148" spans="2:16" ht="12.5">
      <c r="B148" s="7" t="str">
        <f t="shared" si="27"/>
        <v/>
      </c>
      <c r="C148" s="50">
        <f>IF(D93="","-",+C147+1)</f>
        <v>2068</v>
      </c>
      <c r="D148" s="12">
        <f>IF(F147+SUM(E$99:E147)=D$92,F147,D$92-SUM(E$99:E147))</f>
        <v>0</v>
      </c>
      <c r="E148" s="377">
        <f>IF(+J96&lt;F147,J96,D148)</f>
        <v>0</v>
      </c>
      <c r="F148" s="55">
        <f t="shared" si="32"/>
        <v>0</v>
      </c>
      <c r="G148" s="55">
        <f t="shared" si="33"/>
        <v>0</v>
      </c>
      <c r="H148" s="379">
        <f t="shared" si="34"/>
        <v>0</v>
      </c>
      <c r="I148" s="398">
        <f t="shared" si="35"/>
        <v>0</v>
      </c>
      <c r="J148" s="54">
        <f t="shared" si="36"/>
        <v>0</v>
      </c>
      <c r="K148" s="54"/>
      <c r="L148" s="129"/>
      <c r="M148" s="54">
        <f t="shared" si="37"/>
        <v>0</v>
      </c>
      <c r="N148" s="129"/>
      <c r="O148" s="54">
        <f t="shared" si="38"/>
        <v>0</v>
      </c>
      <c r="P148" s="54">
        <f t="shared" si="39"/>
        <v>0</v>
      </c>
    </row>
    <row r="149" spans="2:16" ht="12.5">
      <c r="B149" s="7" t="str">
        <f t="shared" si="27"/>
        <v/>
      </c>
      <c r="C149" s="50">
        <f>IF(D93="","-",+C148+1)</f>
        <v>2069</v>
      </c>
      <c r="D149" s="12">
        <f>IF(F148+SUM(E$99:E148)=D$92,F148,D$92-SUM(E$99:E148))</f>
        <v>0</v>
      </c>
      <c r="E149" s="377">
        <f>IF(+J96&lt;F148,J96,D149)</f>
        <v>0</v>
      </c>
      <c r="F149" s="55">
        <f t="shared" si="32"/>
        <v>0</v>
      </c>
      <c r="G149" s="55">
        <f t="shared" si="33"/>
        <v>0</v>
      </c>
      <c r="H149" s="379">
        <f t="shared" si="34"/>
        <v>0</v>
      </c>
      <c r="I149" s="398">
        <f t="shared" si="35"/>
        <v>0</v>
      </c>
      <c r="J149" s="54">
        <f t="shared" si="36"/>
        <v>0</v>
      </c>
      <c r="K149" s="54"/>
      <c r="L149" s="129"/>
      <c r="M149" s="54">
        <f t="shared" si="37"/>
        <v>0</v>
      </c>
      <c r="N149" s="129"/>
      <c r="O149" s="54">
        <f t="shared" si="38"/>
        <v>0</v>
      </c>
      <c r="P149" s="54">
        <f t="shared" si="39"/>
        <v>0</v>
      </c>
    </row>
    <row r="150" spans="2:16" ht="12.5">
      <c r="B150" s="7" t="str">
        <f t="shared" si="27"/>
        <v/>
      </c>
      <c r="C150" s="50">
        <f>IF(D93="","-",+C149+1)</f>
        <v>2070</v>
      </c>
      <c r="D150" s="12">
        <f>IF(F149+SUM(E$99:E149)=D$92,F149,D$92-SUM(E$99:E149))</f>
        <v>0</v>
      </c>
      <c r="E150" s="377">
        <f>IF(+J96&lt;F149,J96,D150)</f>
        <v>0</v>
      </c>
      <c r="F150" s="55">
        <f t="shared" si="32"/>
        <v>0</v>
      </c>
      <c r="G150" s="55">
        <f t="shared" si="33"/>
        <v>0</v>
      </c>
      <c r="H150" s="379">
        <f t="shared" si="34"/>
        <v>0</v>
      </c>
      <c r="I150" s="398">
        <f t="shared" si="35"/>
        <v>0</v>
      </c>
      <c r="J150" s="54">
        <f t="shared" si="36"/>
        <v>0</v>
      </c>
      <c r="K150" s="54"/>
      <c r="L150" s="129"/>
      <c r="M150" s="54">
        <f t="shared" si="37"/>
        <v>0</v>
      </c>
      <c r="N150" s="129"/>
      <c r="O150" s="54">
        <f t="shared" si="38"/>
        <v>0</v>
      </c>
      <c r="P150" s="54">
        <f t="shared" si="39"/>
        <v>0</v>
      </c>
    </row>
    <row r="151" spans="2:16" ht="12.5">
      <c r="B151" s="7" t="str">
        <f t="shared" si="27"/>
        <v/>
      </c>
      <c r="C151" s="50">
        <f>IF(D93="","-",+C150+1)</f>
        <v>2071</v>
      </c>
      <c r="D151" s="12">
        <f>IF(F150+SUM(E$99:E150)=D$92,F150,D$92-SUM(E$99:E150))</f>
        <v>0</v>
      </c>
      <c r="E151" s="377">
        <f>IF(+J96&lt;F150,J96,D151)</f>
        <v>0</v>
      </c>
      <c r="F151" s="55">
        <f t="shared" si="32"/>
        <v>0</v>
      </c>
      <c r="G151" s="55">
        <f t="shared" si="33"/>
        <v>0</v>
      </c>
      <c r="H151" s="379">
        <f t="shared" si="34"/>
        <v>0</v>
      </c>
      <c r="I151" s="398">
        <f t="shared" si="35"/>
        <v>0</v>
      </c>
      <c r="J151" s="54">
        <f t="shared" si="36"/>
        <v>0</v>
      </c>
      <c r="K151" s="54"/>
      <c r="L151" s="129"/>
      <c r="M151" s="54">
        <f t="shared" si="37"/>
        <v>0</v>
      </c>
      <c r="N151" s="129"/>
      <c r="O151" s="54">
        <f t="shared" si="38"/>
        <v>0</v>
      </c>
      <c r="P151" s="54">
        <f t="shared" si="39"/>
        <v>0</v>
      </c>
    </row>
    <row r="152" spans="2:16" ht="12.5">
      <c r="B152" s="7" t="str">
        <f t="shared" si="27"/>
        <v/>
      </c>
      <c r="C152" s="50">
        <f>IF(D93="","-",+C151+1)</f>
        <v>2072</v>
      </c>
      <c r="D152" s="12">
        <f>IF(F151+SUM(E$99:E151)=D$92,F151,D$92-SUM(E$99:E151))</f>
        <v>0</v>
      </c>
      <c r="E152" s="377">
        <f>IF(+J96&lt;F151,J96,D152)</f>
        <v>0</v>
      </c>
      <c r="F152" s="55">
        <f t="shared" si="32"/>
        <v>0</v>
      </c>
      <c r="G152" s="55">
        <f t="shared" si="33"/>
        <v>0</v>
      </c>
      <c r="H152" s="379">
        <f t="shared" si="34"/>
        <v>0</v>
      </c>
      <c r="I152" s="398">
        <f t="shared" si="35"/>
        <v>0</v>
      </c>
      <c r="J152" s="54">
        <f t="shared" si="36"/>
        <v>0</v>
      </c>
      <c r="K152" s="54"/>
      <c r="L152" s="129"/>
      <c r="M152" s="54">
        <f t="shared" si="37"/>
        <v>0</v>
      </c>
      <c r="N152" s="129"/>
      <c r="O152" s="54">
        <f t="shared" si="38"/>
        <v>0</v>
      </c>
      <c r="P152" s="54">
        <f t="shared" si="39"/>
        <v>0</v>
      </c>
    </row>
    <row r="153" spans="2:16" ht="12.5">
      <c r="B153" s="7" t="str">
        <f t="shared" si="27"/>
        <v/>
      </c>
      <c r="C153" s="50">
        <f>IF(D93="","-",+C152+1)</f>
        <v>2073</v>
      </c>
      <c r="D153" s="12">
        <f>IF(F152+SUM(E$99:E152)=D$92,F152,D$92-SUM(E$99:E152))</f>
        <v>0</v>
      </c>
      <c r="E153" s="377">
        <f>IF(+J96&lt;F152,J96,D153)</f>
        <v>0</v>
      </c>
      <c r="F153" s="55">
        <f t="shared" si="32"/>
        <v>0</v>
      </c>
      <c r="G153" s="55">
        <f t="shared" si="33"/>
        <v>0</v>
      </c>
      <c r="H153" s="379">
        <f t="shared" si="34"/>
        <v>0</v>
      </c>
      <c r="I153" s="398">
        <f t="shared" si="35"/>
        <v>0</v>
      </c>
      <c r="J153" s="54">
        <f t="shared" si="36"/>
        <v>0</v>
      </c>
      <c r="K153" s="54"/>
      <c r="L153" s="129"/>
      <c r="M153" s="54">
        <f t="shared" si="37"/>
        <v>0</v>
      </c>
      <c r="N153" s="129"/>
      <c r="O153" s="54">
        <f t="shared" si="38"/>
        <v>0</v>
      </c>
      <c r="P153" s="54">
        <f t="shared" si="39"/>
        <v>0</v>
      </c>
    </row>
    <row r="154" spans="2:16" ht="13" thickBot="1">
      <c r="B154" s="7" t="str">
        <f t="shared" si="27"/>
        <v/>
      </c>
      <c r="C154" s="59">
        <f>IF(D93="","-",+C153+1)</f>
        <v>2074</v>
      </c>
      <c r="D154" s="84">
        <f>IF(F153+SUM(E$99:E153)=D$92,F153,D$92-SUM(E$99:E153))</f>
        <v>0</v>
      </c>
      <c r="E154" s="380">
        <f>IF(+J96&lt;F153,J96,D154)</f>
        <v>0</v>
      </c>
      <c r="F154" s="60">
        <f t="shared" si="32"/>
        <v>0</v>
      </c>
      <c r="G154" s="60">
        <f t="shared" si="33"/>
        <v>0</v>
      </c>
      <c r="H154" s="381">
        <f t="shared" si="34"/>
        <v>0</v>
      </c>
      <c r="I154" s="399">
        <f t="shared" si="35"/>
        <v>0</v>
      </c>
      <c r="J154" s="64">
        <f t="shared" si="36"/>
        <v>0</v>
      </c>
      <c r="K154" s="54"/>
      <c r="L154" s="130"/>
      <c r="M154" s="64">
        <f t="shared" si="37"/>
        <v>0</v>
      </c>
      <c r="N154" s="130"/>
      <c r="O154" s="64">
        <f t="shared" si="38"/>
        <v>0</v>
      </c>
      <c r="P154" s="64">
        <f t="shared" si="39"/>
        <v>0</v>
      </c>
    </row>
    <row r="155" spans="2:16" ht="12.5">
      <c r="C155" s="12" t="s">
        <v>78</v>
      </c>
      <c r="D155" s="292"/>
      <c r="E155" s="292">
        <f>SUM(E99:E154)</f>
        <v>3820523.9999999995</v>
      </c>
      <c r="F155" s="292"/>
      <c r="G155" s="292"/>
      <c r="H155" s="292">
        <f>SUM(H99:H154)</f>
        <v>14285105.108384497</v>
      </c>
      <c r="I155" s="292">
        <f>SUM(I99:I154)</f>
        <v>14285105.108384497</v>
      </c>
      <c r="J155" s="292">
        <f>SUM(J99:J154)</f>
        <v>0</v>
      </c>
      <c r="K155" s="292"/>
      <c r="L155" s="292"/>
      <c r="M155" s="292"/>
      <c r="N155" s="292"/>
      <c r="O155" s="292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</row>
    <row r="157" spans="2:16" ht="12.5">
      <c r="C157" s="85"/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</row>
    <row r="159" spans="2:16" ht="13">
      <c r="C159" s="25" t="s">
        <v>79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11" priority="1" stopIfTrue="1" operator="equal">
      <formula>$I$10</formula>
    </cfRule>
  </conditionalFormatting>
  <conditionalFormatting sqref="C99:C154">
    <cfRule type="cellIs" dxfId="10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</headerFooter>
  <rowBreaks count="1" manualBreakCount="1">
    <brk id="81" max="16383" man="1"/>
  </rowBreaks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FFC000"/>
  </sheetPr>
  <dimension ref="A1:P162"/>
  <sheetViews>
    <sheetView zoomScale="80" zoomScaleNormal="80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74 of 77</v>
      </c>
    </row>
    <row r="2" spans="1:16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/>
      <c r="P3" s="97">
        <v>1</v>
      </c>
    </row>
    <row r="4" spans="1:16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6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377481.27923754399</v>
      </c>
      <c r="P5" s="1"/>
    </row>
    <row r="6" spans="1:16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377481.27923754399</v>
      </c>
      <c r="O6" s="1"/>
      <c r="P6" s="1"/>
    </row>
    <row r="7" spans="1:16" ht="13.5" thickBot="1">
      <c r="C7" s="25" t="s">
        <v>48</v>
      </c>
      <c r="D7" s="90" t="s">
        <v>444</v>
      </c>
      <c r="E7" s="1"/>
      <c r="F7" s="1"/>
      <c r="G7" s="1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445</v>
      </c>
      <c r="E9" s="435" t="s">
        <v>459</v>
      </c>
      <c r="F9" s="31"/>
      <c r="G9" s="461" t="s">
        <v>588</v>
      </c>
      <c r="H9" s="31"/>
      <c r="I9" s="32"/>
      <c r="J9" s="33"/>
      <c r="P9" s="1"/>
    </row>
    <row r="10" spans="1:16" ht="13">
      <c r="C10" s="34" t="s">
        <v>51</v>
      </c>
      <c r="D10" s="362">
        <v>3013320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6" ht="12.5">
      <c r="C11" s="34" t="s">
        <v>54</v>
      </c>
      <c r="D11" s="37">
        <v>2019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2">
        <v>4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73495.609756097561</v>
      </c>
      <c r="J14" s="292"/>
      <c r="K14" s="292"/>
      <c r="L14" s="292"/>
      <c r="M14" s="292"/>
      <c r="N14" s="292"/>
      <c r="O14" s="1"/>
      <c r="P14" s="1"/>
    </row>
    <row r="15" spans="1:16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42" t="s">
        <v>68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2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2019</v>
      </c>
      <c r="D17" s="430">
        <v>0</v>
      </c>
      <c r="E17" s="429">
        <v>45372</v>
      </c>
      <c r="F17" s="430">
        <v>1905628</v>
      </c>
      <c r="G17" s="429">
        <v>140230</v>
      </c>
      <c r="H17" s="437">
        <v>140230</v>
      </c>
      <c r="I17" s="52">
        <f t="shared" ref="I17:I72" si="0">H17-G17</f>
        <v>0</v>
      </c>
      <c r="J17" s="52"/>
      <c r="K17" s="112">
        <f t="shared" ref="K17:K22" si="1">+G17</f>
        <v>140230</v>
      </c>
      <c r="L17" s="53">
        <f t="shared" ref="L17:L18" si="2">IF(K17&lt;&gt;0,+G17-K17,0)</f>
        <v>0</v>
      </c>
      <c r="M17" s="112">
        <f t="shared" ref="M17:M22" si="3">+H17</f>
        <v>140230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2020</v>
      </c>
      <c r="D18" s="430">
        <v>1905628</v>
      </c>
      <c r="E18" s="429">
        <v>47585.365853658535</v>
      </c>
      <c r="F18" s="430">
        <v>1858042.6341463414</v>
      </c>
      <c r="G18" s="429">
        <v>240163.83980112415</v>
      </c>
      <c r="H18" s="437">
        <v>240163.83980112415</v>
      </c>
      <c r="I18" s="52">
        <f t="shared" si="0"/>
        <v>0</v>
      </c>
      <c r="J18" s="52"/>
      <c r="K18" s="113">
        <f t="shared" si="1"/>
        <v>240163.83980112415</v>
      </c>
      <c r="L18" s="54">
        <f t="shared" si="2"/>
        <v>0</v>
      </c>
      <c r="M18" s="113">
        <f t="shared" si="3"/>
        <v>240163.83980112415</v>
      </c>
      <c r="N18" s="54">
        <f t="shared" si="4"/>
        <v>0</v>
      </c>
      <c r="O18" s="54">
        <f t="shared" si="5"/>
        <v>0</v>
      </c>
      <c r="P18" s="1"/>
    </row>
    <row r="19" spans="2:16" ht="12.5">
      <c r="B19" s="7" t="str">
        <f>IF(D19=F18,"","IU")</f>
        <v>IU</v>
      </c>
      <c r="C19" s="50">
        <f>IF(D11="","-",+C18+1)</f>
        <v>2021</v>
      </c>
      <c r="D19" s="430">
        <v>2863332.534590669</v>
      </c>
      <c r="E19" s="429">
        <v>69307.571428571435</v>
      </c>
      <c r="F19" s="430">
        <v>2794024.9631620976</v>
      </c>
      <c r="G19" s="429">
        <v>369160.37527494592</v>
      </c>
      <c r="H19" s="437">
        <v>369160.37527494592</v>
      </c>
      <c r="I19" s="52">
        <f t="shared" si="0"/>
        <v>0</v>
      </c>
      <c r="J19" s="52"/>
      <c r="K19" s="113">
        <f t="shared" si="1"/>
        <v>369160.37527494592</v>
      </c>
      <c r="L19" s="54">
        <f t="shared" ref="L19" si="6">IF(K19&lt;&gt;0,+G19-K19,0)</f>
        <v>0</v>
      </c>
      <c r="M19" s="113">
        <f t="shared" si="3"/>
        <v>369160.37527494592</v>
      </c>
      <c r="N19" s="54">
        <f t="shared" si="4"/>
        <v>0</v>
      </c>
      <c r="O19" s="54">
        <f t="shared" si="5"/>
        <v>0</v>
      </c>
      <c r="P19" s="1"/>
    </row>
    <row r="20" spans="2:16" ht="12.5">
      <c r="B20" s="7" t="str">
        <f t="shared" ref="B20:B72" si="7">IF(D20=F19,"","IU")</f>
        <v>IU</v>
      </c>
      <c r="C20" s="50">
        <f>IF(D11="","-",+C19+1)</f>
        <v>2022</v>
      </c>
      <c r="D20" s="430">
        <v>2748653.0627177702</v>
      </c>
      <c r="E20" s="429">
        <v>69307.571428571435</v>
      </c>
      <c r="F20" s="430">
        <v>2679345.4912891989</v>
      </c>
      <c r="G20" s="429">
        <v>374480.76907253434</v>
      </c>
      <c r="H20" s="437">
        <v>374480.76907253434</v>
      </c>
      <c r="I20" s="52">
        <f t="shared" si="0"/>
        <v>0</v>
      </c>
      <c r="J20" s="52"/>
      <c r="K20" s="113">
        <f t="shared" si="1"/>
        <v>374480.76907253434</v>
      </c>
      <c r="L20" s="54">
        <f t="shared" ref="L20" si="8">IF(K20&lt;&gt;0,+G20-K20,0)</f>
        <v>0</v>
      </c>
      <c r="M20" s="113">
        <f t="shared" si="3"/>
        <v>374480.76907253434</v>
      </c>
      <c r="N20" s="54">
        <f t="shared" si="4"/>
        <v>0</v>
      </c>
      <c r="O20" s="54">
        <f t="shared" si="5"/>
        <v>0</v>
      </c>
      <c r="P20" s="1"/>
    </row>
    <row r="21" spans="2:16" ht="12.5">
      <c r="B21" s="7" t="str">
        <f t="shared" si="7"/>
        <v/>
      </c>
      <c r="C21" s="50">
        <f>IF(D11="","-",+C20+1)</f>
        <v>2023</v>
      </c>
      <c r="D21" s="430">
        <v>2679345.4912891989</v>
      </c>
      <c r="E21" s="429">
        <v>69307.571428571435</v>
      </c>
      <c r="F21" s="430">
        <v>2610037.9198606275</v>
      </c>
      <c r="G21" s="429">
        <v>403402.9797902116</v>
      </c>
      <c r="H21" s="437">
        <v>403402.9797902116</v>
      </c>
      <c r="I21" s="52">
        <f t="shared" si="0"/>
        <v>0</v>
      </c>
      <c r="J21" s="52"/>
      <c r="K21" s="113">
        <f t="shared" si="1"/>
        <v>403402.9797902116</v>
      </c>
      <c r="L21" s="54">
        <f t="shared" ref="L21" si="9">IF(K21&lt;&gt;0,+G21-K21,0)</f>
        <v>0</v>
      </c>
      <c r="M21" s="113">
        <f t="shared" si="3"/>
        <v>403402.9797902116</v>
      </c>
      <c r="N21" s="54">
        <f t="shared" ref="N21" si="10">IF(M21&lt;&gt;0,+H21-M21,0)</f>
        <v>0</v>
      </c>
      <c r="O21" s="54">
        <f t="shared" ref="O21" si="11">+N21-L21</f>
        <v>0</v>
      </c>
      <c r="P21" s="1"/>
    </row>
    <row r="22" spans="2:16" ht="12.5">
      <c r="B22" s="7" t="str">
        <f t="shared" si="7"/>
        <v>IU</v>
      </c>
      <c r="C22" s="460">
        <f>IF(D11="","-",+C21+1)</f>
        <v>2024</v>
      </c>
      <c r="D22" s="430">
        <v>2712439.919860627</v>
      </c>
      <c r="E22" s="429">
        <v>68484.545454545456</v>
      </c>
      <c r="F22" s="430">
        <v>2643955.3744060816</v>
      </c>
      <c r="G22" s="429">
        <v>388601.82821898186</v>
      </c>
      <c r="H22" s="437">
        <v>388601.82821898186</v>
      </c>
      <c r="I22" s="52">
        <f t="shared" si="0"/>
        <v>0</v>
      </c>
      <c r="J22" s="52"/>
      <c r="K22" s="113">
        <f t="shared" si="1"/>
        <v>388601.82821898186</v>
      </c>
      <c r="L22" s="54">
        <f t="shared" ref="L22" si="12">IF(K22&lt;&gt;0,+G22-K22,0)</f>
        <v>0</v>
      </c>
      <c r="M22" s="113">
        <f t="shared" si="3"/>
        <v>388601.82821898186</v>
      </c>
      <c r="N22" s="54">
        <f t="shared" ref="N22" si="13">IF(M22&lt;&gt;0,+H22-M22,0)</f>
        <v>0</v>
      </c>
      <c r="O22" s="54">
        <f t="shared" ref="O22" si="14">+N22-L22</f>
        <v>0</v>
      </c>
      <c r="P22" s="1"/>
    </row>
    <row r="23" spans="2:16" ht="13">
      <c r="B23" s="7" t="str">
        <f t="shared" si="7"/>
        <v/>
      </c>
      <c r="C23" s="459">
        <f>IF(D11="","-",+C22+1)</f>
        <v>2025</v>
      </c>
      <c r="D23" s="430">
        <v>2643955.3744060816</v>
      </c>
      <c r="E23" s="429">
        <v>70077.209302325587</v>
      </c>
      <c r="F23" s="430">
        <v>2573878.1651037559</v>
      </c>
      <c r="G23" s="429">
        <v>382432.85276107362</v>
      </c>
      <c r="H23" s="437">
        <v>382432.85276107362</v>
      </c>
      <c r="I23" s="52">
        <f t="shared" si="0"/>
        <v>0</v>
      </c>
      <c r="J23" s="52"/>
      <c r="K23" s="113">
        <f t="shared" ref="K23" si="15">+G23</f>
        <v>382432.85276107362</v>
      </c>
      <c r="L23" s="54">
        <f t="shared" ref="L23" si="16">IF(K23&lt;&gt;0,+G23-K23,0)</f>
        <v>0</v>
      </c>
      <c r="M23" s="113">
        <f t="shared" ref="M23" si="17">+H23</f>
        <v>382432.85276107362</v>
      </c>
      <c r="N23" s="54">
        <f t="shared" ref="N23" si="18">IF(M23&lt;&gt;0,+H23-M23,0)</f>
        <v>0</v>
      </c>
      <c r="O23" s="54">
        <f t="shared" ref="O23" si="19">+N23-L23</f>
        <v>0</v>
      </c>
      <c r="P23" s="1"/>
    </row>
    <row r="24" spans="2:16" ht="12.5">
      <c r="B24" s="7" t="str">
        <f t="shared" si="7"/>
        <v/>
      </c>
      <c r="C24" s="50">
        <f>IF(D11="","-",+C23+1)</f>
        <v>2026</v>
      </c>
      <c r="D24" s="55">
        <f>IF(F23+SUM(E$17:E23)=D$10,F23,D$10-SUM(E$17:E23))</f>
        <v>2573878.1651037559</v>
      </c>
      <c r="E24" s="377">
        <f>IF(+I14&lt;F23,I14,D24)</f>
        <v>73495.609756097561</v>
      </c>
      <c r="F24" s="55">
        <f t="shared" ref="F24:F72" si="20">+D24-E24</f>
        <v>2500382.5553476582</v>
      </c>
      <c r="G24" s="378">
        <f t="shared" ref="G24:G72" si="21">+I$12*((D24+F24)/2)+E24</f>
        <v>377481.27923754399</v>
      </c>
      <c r="H24" s="363">
        <f t="shared" ref="H24:H72" si="22">+I$13*((D24+F24)/2)+E24</f>
        <v>377481.27923754399</v>
      </c>
      <c r="I24" s="52">
        <f t="shared" si="0"/>
        <v>0</v>
      </c>
      <c r="J24" s="52"/>
      <c r="K24" s="129"/>
      <c r="L24" s="54">
        <f t="shared" ref="L24:L72" si="23">IF(K24&lt;&gt;0,+G24-K24,0)</f>
        <v>0</v>
      </c>
      <c r="M24" s="129"/>
      <c r="N24" s="54">
        <f t="shared" si="4"/>
        <v>0</v>
      </c>
      <c r="O24" s="54">
        <f t="shared" si="5"/>
        <v>0</v>
      </c>
      <c r="P24" s="1"/>
    </row>
    <row r="25" spans="2:16" ht="12.5">
      <c r="B25" s="7" t="str">
        <f t="shared" si="7"/>
        <v/>
      </c>
      <c r="C25" s="50">
        <f>IF(D11="","-",+C24+1)</f>
        <v>2027</v>
      </c>
      <c r="D25" s="55">
        <f>IF(F24+SUM(E$17:E24)=D$10,F24,D$10-SUM(E$17:E24))</f>
        <v>2500382.5553476582</v>
      </c>
      <c r="E25" s="377">
        <f>IF(+I14&lt;F24,I14,D25)</f>
        <v>73495.609756097561</v>
      </c>
      <c r="F25" s="55">
        <f t="shared" si="20"/>
        <v>2426886.9455915606</v>
      </c>
      <c r="G25" s="378">
        <f t="shared" si="21"/>
        <v>368675.42026951403</v>
      </c>
      <c r="H25" s="363">
        <f t="shared" si="22"/>
        <v>368675.42026951403</v>
      </c>
      <c r="I25" s="52">
        <f t="shared" si="0"/>
        <v>0</v>
      </c>
      <c r="J25" s="52"/>
      <c r="K25" s="129"/>
      <c r="L25" s="54">
        <f t="shared" si="23"/>
        <v>0</v>
      </c>
      <c r="M25" s="129"/>
      <c r="N25" s="54">
        <f t="shared" si="4"/>
        <v>0</v>
      </c>
      <c r="O25" s="54">
        <f t="shared" si="5"/>
        <v>0</v>
      </c>
      <c r="P25" s="1"/>
    </row>
    <row r="26" spans="2:16" ht="12.5">
      <c r="B26" s="7" t="str">
        <f t="shared" si="7"/>
        <v/>
      </c>
      <c r="C26" s="50">
        <f>IF(D11="","-",+C25+1)</f>
        <v>2028</v>
      </c>
      <c r="D26" s="55">
        <f>IF(F25+SUM(E$17:E25)=D$10,F25,D$10-SUM(E$17:E25))</f>
        <v>2426886.9455915606</v>
      </c>
      <c r="E26" s="377">
        <f>IF(+I14&lt;F25,I14,D26)</f>
        <v>73495.609756097561</v>
      </c>
      <c r="F26" s="55">
        <f t="shared" si="20"/>
        <v>2353391.3358354629</v>
      </c>
      <c r="G26" s="378">
        <f t="shared" si="21"/>
        <v>359869.56130148418</v>
      </c>
      <c r="H26" s="363">
        <f t="shared" si="22"/>
        <v>359869.56130148418</v>
      </c>
      <c r="I26" s="52">
        <f t="shared" si="0"/>
        <v>0</v>
      </c>
      <c r="J26" s="52"/>
      <c r="K26" s="129"/>
      <c r="L26" s="54">
        <f t="shared" si="23"/>
        <v>0</v>
      </c>
      <c r="M26" s="129"/>
      <c r="N26" s="54">
        <f t="shared" si="4"/>
        <v>0</v>
      </c>
      <c r="O26" s="54">
        <f t="shared" si="5"/>
        <v>0</v>
      </c>
      <c r="P26" s="1"/>
    </row>
    <row r="27" spans="2:16" ht="12.5">
      <c r="B27" s="7" t="str">
        <f t="shared" si="7"/>
        <v/>
      </c>
      <c r="C27" s="50">
        <f>IF(D11="","-",+C26+1)</f>
        <v>2029</v>
      </c>
      <c r="D27" s="55">
        <f>IF(F26+SUM(E$17:E26)=D$10,F26,D$10-SUM(E$17:E26))</f>
        <v>2353391.3358354629</v>
      </c>
      <c r="E27" s="377">
        <f>IF(+I14&lt;F26,I14,D27)</f>
        <v>73495.609756097561</v>
      </c>
      <c r="F27" s="55">
        <f t="shared" si="20"/>
        <v>2279895.7260793652</v>
      </c>
      <c r="G27" s="378">
        <f t="shared" si="21"/>
        <v>351063.70233345422</v>
      </c>
      <c r="H27" s="363">
        <f t="shared" si="22"/>
        <v>351063.70233345422</v>
      </c>
      <c r="I27" s="52">
        <f t="shared" si="0"/>
        <v>0</v>
      </c>
      <c r="J27" s="52"/>
      <c r="K27" s="129"/>
      <c r="L27" s="54">
        <f t="shared" si="23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7"/>
        <v/>
      </c>
      <c r="C28" s="50">
        <f>IF(D11="","-",+C27+1)</f>
        <v>2030</v>
      </c>
      <c r="D28" s="55">
        <f>IF(F27+SUM(E$17:E27)=D$10,F27,D$10-SUM(E$17:E27))</f>
        <v>2279895.7260793652</v>
      </c>
      <c r="E28" s="377">
        <f>IF(+I14&lt;F27,I14,D28)</f>
        <v>73495.609756097561</v>
      </c>
      <c r="F28" s="55">
        <f t="shared" si="20"/>
        <v>2206400.1163232676</v>
      </c>
      <c r="G28" s="378">
        <f t="shared" si="21"/>
        <v>342257.84336542437</v>
      </c>
      <c r="H28" s="363">
        <f t="shared" si="22"/>
        <v>342257.84336542437</v>
      </c>
      <c r="I28" s="52">
        <f t="shared" si="0"/>
        <v>0</v>
      </c>
      <c r="J28" s="52"/>
      <c r="K28" s="129"/>
      <c r="L28" s="54">
        <f t="shared" si="23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7"/>
        <v/>
      </c>
      <c r="C29" s="50">
        <f>IF(D11="","-",+C28+1)</f>
        <v>2031</v>
      </c>
      <c r="D29" s="55">
        <f>IF(F28+SUM(E$17:E28)=D$10,F28,D$10-SUM(E$17:E28))</f>
        <v>2206400.1163232676</v>
      </c>
      <c r="E29" s="377">
        <f>IF(+I14&lt;F28,I14,D29)</f>
        <v>73495.609756097561</v>
      </c>
      <c r="F29" s="55">
        <f t="shared" si="20"/>
        <v>2132904.5065671699</v>
      </c>
      <c r="G29" s="378">
        <f t="shared" si="21"/>
        <v>333451.98439739447</v>
      </c>
      <c r="H29" s="363">
        <f t="shared" si="22"/>
        <v>333451.98439739447</v>
      </c>
      <c r="I29" s="52">
        <f t="shared" si="0"/>
        <v>0</v>
      </c>
      <c r="J29" s="52"/>
      <c r="K29" s="129"/>
      <c r="L29" s="54">
        <f t="shared" si="23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7"/>
        <v/>
      </c>
      <c r="C30" s="50">
        <f>IF(D11="","-",+C29+1)</f>
        <v>2032</v>
      </c>
      <c r="D30" s="55">
        <f>IF(F29+SUM(E$17:E29)=D$10,F29,D$10-SUM(E$17:E29))</f>
        <v>2132904.5065671699</v>
      </c>
      <c r="E30" s="377">
        <f>IF(+I14&lt;F29,I14,D30)</f>
        <v>73495.609756097561</v>
      </c>
      <c r="F30" s="55">
        <f t="shared" si="20"/>
        <v>2059408.8968110722</v>
      </c>
      <c r="G30" s="378">
        <f t="shared" si="21"/>
        <v>324646.12542936456</v>
      </c>
      <c r="H30" s="363">
        <f t="shared" si="22"/>
        <v>324646.12542936456</v>
      </c>
      <c r="I30" s="52">
        <f t="shared" si="0"/>
        <v>0</v>
      </c>
      <c r="J30" s="52"/>
      <c r="K30" s="129"/>
      <c r="L30" s="54">
        <f t="shared" si="23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7"/>
        <v/>
      </c>
      <c r="C31" s="50">
        <f>IF(D11="","-",+C30+1)</f>
        <v>2033</v>
      </c>
      <c r="D31" s="55">
        <f>IF(F30+SUM(E$17:E30)=D$10,F30,D$10-SUM(E$17:E30))</f>
        <v>2059408.8968110722</v>
      </c>
      <c r="E31" s="377">
        <f>IF(+I14&lt;F30,I14,D31)</f>
        <v>73495.609756097561</v>
      </c>
      <c r="F31" s="55">
        <f t="shared" si="20"/>
        <v>1985913.2870549746</v>
      </c>
      <c r="G31" s="378">
        <f t="shared" si="21"/>
        <v>315840.26646133466</v>
      </c>
      <c r="H31" s="363">
        <f t="shared" si="22"/>
        <v>315840.26646133466</v>
      </c>
      <c r="I31" s="52">
        <f t="shared" si="0"/>
        <v>0</v>
      </c>
      <c r="J31" s="52"/>
      <c r="K31" s="129"/>
      <c r="L31" s="54">
        <f t="shared" si="23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7"/>
        <v/>
      </c>
      <c r="C32" s="50">
        <f>IF(D11="","-",+C31+1)</f>
        <v>2034</v>
      </c>
      <c r="D32" s="55">
        <f>IF(F31+SUM(E$17:E31)=D$10,F31,D$10-SUM(E$17:E31))</f>
        <v>1985913.2870549746</v>
      </c>
      <c r="E32" s="377">
        <f>IF(+I14&lt;F31,I14,D32)</f>
        <v>73495.609756097561</v>
      </c>
      <c r="F32" s="55">
        <f t="shared" si="20"/>
        <v>1912417.6772988769</v>
      </c>
      <c r="G32" s="378">
        <f t="shared" si="21"/>
        <v>307034.40749330481</v>
      </c>
      <c r="H32" s="363">
        <f t="shared" si="22"/>
        <v>307034.40749330481</v>
      </c>
      <c r="I32" s="52">
        <f t="shared" si="0"/>
        <v>0</v>
      </c>
      <c r="J32" s="52"/>
      <c r="K32" s="129"/>
      <c r="L32" s="54">
        <f t="shared" si="23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7"/>
        <v/>
      </c>
      <c r="C33" s="50">
        <f>IF(D11="","-",+C32+1)</f>
        <v>2035</v>
      </c>
      <c r="D33" s="55">
        <f>IF(F32+SUM(E$17:E32)=D$10,F32,D$10-SUM(E$17:E32))</f>
        <v>1912417.6772988769</v>
      </c>
      <c r="E33" s="377">
        <f>IF(+I14&lt;F32,I14,D33)</f>
        <v>73495.609756097561</v>
      </c>
      <c r="F33" s="55">
        <f t="shared" si="20"/>
        <v>1838922.0675427793</v>
      </c>
      <c r="G33" s="378">
        <f t="shared" si="21"/>
        <v>298228.54852527491</v>
      </c>
      <c r="H33" s="363">
        <f t="shared" si="22"/>
        <v>298228.54852527491</v>
      </c>
      <c r="I33" s="52">
        <f t="shared" si="0"/>
        <v>0</v>
      </c>
      <c r="J33" s="52"/>
      <c r="K33" s="129"/>
      <c r="L33" s="54">
        <f t="shared" si="23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7"/>
        <v/>
      </c>
      <c r="C34" s="50">
        <f>IF(D11="","-",+C33+1)</f>
        <v>2036</v>
      </c>
      <c r="D34" s="55">
        <f>IF(F33+SUM(E$17:E33)=D$10,F33,D$10-SUM(E$17:E33))</f>
        <v>1838922.0675427793</v>
      </c>
      <c r="E34" s="377">
        <f>IF(+I14&lt;F33,I14,D34)</f>
        <v>73495.609756097561</v>
      </c>
      <c r="F34" s="55">
        <f t="shared" si="20"/>
        <v>1765426.4577866816</v>
      </c>
      <c r="G34" s="378">
        <f t="shared" si="21"/>
        <v>289422.689557245</v>
      </c>
      <c r="H34" s="363">
        <f t="shared" si="22"/>
        <v>289422.689557245</v>
      </c>
      <c r="I34" s="52">
        <f t="shared" si="0"/>
        <v>0</v>
      </c>
      <c r="J34" s="52"/>
      <c r="K34" s="129"/>
      <c r="L34" s="54">
        <f t="shared" si="23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7"/>
        <v/>
      </c>
      <c r="C35" s="50">
        <f>IF(D11="","-",+C34+1)</f>
        <v>2037</v>
      </c>
      <c r="D35" s="55">
        <f>IF(F34+SUM(E$17:E34)=D$10,F34,D$10-SUM(E$17:E34))</f>
        <v>1765426.4577866816</v>
      </c>
      <c r="E35" s="377">
        <f>IF(+I14&lt;F34,I14,D35)</f>
        <v>73495.609756097561</v>
      </c>
      <c r="F35" s="55">
        <f t="shared" si="20"/>
        <v>1691930.8480305839</v>
      </c>
      <c r="G35" s="378">
        <f t="shared" si="21"/>
        <v>280616.8305892151</v>
      </c>
      <c r="H35" s="363">
        <f t="shared" si="22"/>
        <v>280616.8305892151</v>
      </c>
      <c r="I35" s="52">
        <f t="shared" si="0"/>
        <v>0</v>
      </c>
      <c r="J35" s="52"/>
      <c r="K35" s="129"/>
      <c r="L35" s="54">
        <f t="shared" si="23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7"/>
        <v/>
      </c>
      <c r="C36" s="50">
        <f>IF(D11="","-",+C35+1)</f>
        <v>2038</v>
      </c>
      <c r="D36" s="55">
        <f>IF(F35+SUM(E$17:E35)=D$10,F35,D$10-SUM(E$17:E35))</f>
        <v>1691930.8480305839</v>
      </c>
      <c r="E36" s="377">
        <f>IF(+I14&lt;F35,I14,D36)</f>
        <v>73495.609756097561</v>
      </c>
      <c r="F36" s="55">
        <f t="shared" si="20"/>
        <v>1618435.2382744863</v>
      </c>
      <c r="G36" s="378">
        <f t="shared" si="21"/>
        <v>271810.97162118519</v>
      </c>
      <c r="H36" s="363">
        <f t="shared" si="22"/>
        <v>271810.97162118519</v>
      </c>
      <c r="I36" s="52">
        <f t="shared" si="0"/>
        <v>0</v>
      </c>
      <c r="J36" s="52"/>
      <c r="K36" s="129"/>
      <c r="L36" s="54">
        <f t="shared" si="23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7"/>
        <v/>
      </c>
      <c r="C37" s="50">
        <f>IF(D11="","-",+C36+1)</f>
        <v>2039</v>
      </c>
      <c r="D37" s="55">
        <f>IF(F36+SUM(E$17:E36)=D$10,F36,D$10-SUM(E$17:E36))</f>
        <v>1618435.2382744863</v>
      </c>
      <c r="E37" s="377">
        <f>IF(+I14&lt;F36,I14,D37)</f>
        <v>73495.609756097561</v>
      </c>
      <c r="F37" s="55">
        <f t="shared" si="20"/>
        <v>1544939.6285183886</v>
      </c>
      <c r="G37" s="378">
        <f t="shared" si="21"/>
        <v>263005.11265315529</v>
      </c>
      <c r="H37" s="363">
        <f t="shared" si="22"/>
        <v>263005.11265315529</v>
      </c>
      <c r="I37" s="52">
        <f t="shared" si="0"/>
        <v>0</v>
      </c>
      <c r="J37" s="52"/>
      <c r="K37" s="129"/>
      <c r="L37" s="54">
        <f t="shared" si="23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7"/>
        <v/>
      </c>
      <c r="C38" s="50">
        <f>IF(D11="","-",+C37+1)</f>
        <v>2040</v>
      </c>
      <c r="D38" s="55">
        <f>IF(F37+SUM(E$17:E37)=D$10,F37,D$10-SUM(E$17:E37))</f>
        <v>1544939.6285183886</v>
      </c>
      <c r="E38" s="377">
        <f>IF(+I14&lt;F37,I14,D38)</f>
        <v>73495.609756097561</v>
      </c>
      <c r="F38" s="55">
        <f t="shared" si="20"/>
        <v>1471444.0187622909</v>
      </c>
      <c r="G38" s="378">
        <f t="shared" si="21"/>
        <v>254199.25368512538</v>
      </c>
      <c r="H38" s="363">
        <f t="shared" si="22"/>
        <v>254199.25368512538</v>
      </c>
      <c r="I38" s="52">
        <f t="shared" si="0"/>
        <v>0</v>
      </c>
      <c r="J38" s="52"/>
      <c r="K38" s="129"/>
      <c r="L38" s="54">
        <f t="shared" si="23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7"/>
        <v/>
      </c>
      <c r="C39" s="50">
        <f>IF(D11="","-",+C38+1)</f>
        <v>2041</v>
      </c>
      <c r="D39" s="55">
        <f>IF(F38+SUM(E$17:E38)=D$10,F38,D$10-SUM(E$17:E38))</f>
        <v>1471444.0187622909</v>
      </c>
      <c r="E39" s="377">
        <f>IF(+I14&lt;F38,I14,D39)</f>
        <v>73495.609756097561</v>
      </c>
      <c r="F39" s="55">
        <f t="shared" si="20"/>
        <v>1397948.4090061933</v>
      </c>
      <c r="G39" s="378">
        <f t="shared" si="21"/>
        <v>245393.39471709548</v>
      </c>
      <c r="H39" s="363">
        <f t="shared" si="22"/>
        <v>245393.39471709548</v>
      </c>
      <c r="I39" s="52">
        <f t="shared" si="0"/>
        <v>0</v>
      </c>
      <c r="J39" s="52"/>
      <c r="K39" s="129"/>
      <c r="L39" s="54">
        <f t="shared" si="23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7"/>
        <v/>
      </c>
      <c r="C40" s="50">
        <f>IF(D11="","-",+C39+1)</f>
        <v>2042</v>
      </c>
      <c r="D40" s="55">
        <f>IF(F39+SUM(E$17:E39)=D$10,F39,D$10-SUM(E$17:E39))</f>
        <v>1397948.4090061933</v>
      </c>
      <c r="E40" s="377">
        <f>IF(+I14&lt;F39,I14,D40)</f>
        <v>73495.609756097561</v>
      </c>
      <c r="F40" s="55">
        <f t="shared" si="20"/>
        <v>1324452.7992500956</v>
      </c>
      <c r="G40" s="378">
        <f t="shared" si="21"/>
        <v>236587.53574906557</v>
      </c>
      <c r="H40" s="363">
        <f t="shared" si="22"/>
        <v>236587.53574906557</v>
      </c>
      <c r="I40" s="52">
        <f t="shared" si="0"/>
        <v>0</v>
      </c>
      <c r="J40" s="52"/>
      <c r="K40" s="129"/>
      <c r="L40" s="54">
        <f t="shared" si="23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7"/>
        <v/>
      </c>
      <c r="C41" s="50">
        <f>IF(D11="","-",+C40+1)</f>
        <v>2043</v>
      </c>
      <c r="D41" s="55">
        <f>IF(F40+SUM(E$17:E40)=D$10,F40,D$10-SUM(E$17:E40))</f>
        <v>1324452.7992500956</v>
      </c>
      <c r="E41" s="377">
        <f>IF(+I14&lt;F40,I14,D41)</f>
        <v>73495.609756097561</v>
      </c>
      <c r="F41" s="55">
        <f t="shared" si="20"/>
        <v>1250957.189493998</v>
      </c>
      <c r="G41" s="378">
        <f t="shared" si="21"/>
        <v>227781.67678103567</v>
      </c>
      <c r="H41" s="363">
        <f t="shared" si="22"/>
        <v>227781.67678103567</v>
      </c>
      <c r="I41" s="52">
        <f t="shared" si="0"/>
        <v>0</v>
      </c>
      <c r="J41" s="52"/>
      <c r="K41" s="129"/>
      <c r="L41" s="54">
        <f t="shared" si="23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7"/>
        <v/>
      </c>
      <c r="C42" s="50">
        <f>IF(D11="","-",+C41+1)</f>
        <v>2044</v>
      </c>
      <c r="D42" s="55">
        <f>IF(F41+SUM(E$17:E41)=D$10,F41,D$10-SUM(E$17:E41))</f>
        <v>1250957.189493998</v>
      </c>
      <c r="E42" s="377">
        <f>IF(+I14&lt;F41,I14,D42)</f>
        <v>73495.609756097561</v>
      </c>
      <c r="F42" s="55">
        <f t="shared" si="20"/>
        <v>1177461.5797379003</v>
      </c>
      <c r="G42" s="378">
        <f t="shared" si="21"/>
        <v>218975.81781300576</v>
      </c>
      <c r="H42" s="363">
        <f t="shared" si="22"/>
        <v>218975.81781300576</v>
      </c>
      <c r="I42" s="52">
        <f t="shared" si="0"/>
        <v>0</v>
      </c>
      <c r="J42" s="52"/>
      <c r="K42" s="129"/>
      <c r="L42" s="54">
        <f t="shared" si="23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7"/>
        <v/>
      </c>
      <c r="C43" s="50">
        <f>IF(D11="","-",+C42+1)</f>
        <v>2045</v>
      </c>
      <c r="D43" s="55">
        <f>IF(F42+SUM(E$17:E42)=D$10,F42,D$10-SUM(E$17:E42))</f>
        <v>1177461.5797379003</v>
      </c>
      <c r="E43" s="377">
        <f>IF(+I14&lt;F42,I14,D43)</f>
        <v>73495.609756097561</v>
      </c>
      <c r="F43" s="55">
        <f t="shared" si="20"/>
        <v>1103965.9699818026</v>
      </c>
      <c r="G43" s="378">
        <f t="shared" si="21"/>
        <v>210169.95884497586</v>
      </c>
      <c r="H43" s="363">
        <f t="shared" si="22"/>
        <v>210169.95884497586</v>
      </c>
      <c r="I43" s="52">
        <f t="shared" si="0"/>
        <v>0</v>
      </c>
      <c r="J43" s="52"/>
      <c r="K43" s="129"/>
      <c r="L43" s="54">
        <f t="shared" si="23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7"/>
        <v/>
      </c>
      <c r="C44" s="50">
        <f>IF(D11="","-",+C43+1)</f>
        <v>2046</v>
      </c>
      <c r="D44" s="55">
        <f>IF(F43+SUM(E$17:E43)=D$10,F43,D$10-SUM(E$17:E43))</f>
        <v>1103965.9699818026</v>
      </c>
      <c r="E44" s="377">
        <f>IF(+I14&lt;F43,I14,D44)</f>
        <v>73495.609756097561</v>
      </c>
      <c r="F44" s="55">
        <f t="shared" si="20"/>
        <v>1030470.3602257051</v>
      </c>
      <c r="G44" s="378">
        <f t="shared" si="21"/>
        <v>201364.09987694598</v>
      </c>
      <c r="H44" s="363">
        <f t="shared" si="22"/>
        <v>201364.09987694598</v>
      </c>
      <c r="I44" s="52">
        <f t="shared" si="0"/>
        <v>0</v>
      </c>
      <c r="J44" s="52"/>
      <c r="K44" s="129"/>
      <c r="L44" s="54">
        <f t="shared" si="23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7"/>
        <v/>
      </c>
      <c r="C45" s="50">
        <f>IF(D11="","-",+C44+1)</f>
        <v>2047</v>
      </c>
      <c r="D45" s="55">
        <f>IF(F44+SUM(E$17:E44)=D$10,F44,D$10-SUM(E$17:E44))</f>
        <v>1030470.3602257051</v>
      </c>
      <c r="E45" s="377">
        <f>IF(+I14&lt;F44,I14,D45)</f>
        <v>73495.609756097561</v>
      </c>
      <c r="F45" s="55">
        <f t="shared" si="20"/>
        <v>956974.75046960753</v>
      </c>
      <c r="G45" s="378">
        <f t="shared" si="21"/>
        <v>192558.24090891611</v>
      </c>
      <c r="H45" s="363">
        <f t="shared" si="22"/>
        <v>192558.24090891611</v>
      </c>
      <c r="I45" s="52">
        <f t="shared" si="0"/>
        <v>0</v>
      </c>
      <c r="J45" s="52"/>
      <c r="K45" s="129"/>
      <c r="L45" s="54">
        <f t="shared" si="23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7"/>
        <v/>
      </c>
      <c r="C46" s="50">
        <f>IF(D11="","-",+C45+1)</f>
        <v>2048</v>
      </c>
      <c r="D46" s="55">
        <f>IF(F45+SUM(E$17:E45)=D$10,F45,D$10-SUM(E$17:E45))</f>
        <v>956974.75046960753</v>
      </c>
      <c r="E46" s="377">
        <f>IF(+I14&lt;F45,I14,D46)</f>
        <v>73495.609756097561</v>
      </c>
      <c r="F46" s="55">
        <f t="shared" si="20"/>
        <v>883479.14071350999</v>
      </c>
      <c r="G46" s="378">
        <f t="shared" si="21"/>
        <v>183752.3819408862</v>
      </c>
      <c r="H46" s="363">
        <f t="shared" si="22"/>
        <v>183752.3819408862</v>
      </c>
      <c r="I46" s="52">
        <f t="shared" si="0"/>
        <v>0</v>
      </c>
      <c r="J46" s="52"/>
      <c r="K46" s="129"/>
      <c r="L46" s="54">
        <f t="shared" si="23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7"/>
        <v/>
      </c>
      <c r="C47" s="50">
        <f>IF(D11="","-",+C46+1)</f>
        <v>2049</v>
      </c>
      <c r="D47" s="55">
        <f>IF(F46+SUM(E$17:E46)=D$10,F46,D$10-SUM(E$17:E46))</f>
        <v>883479.14071350999</v>
      </c>
      <c r="E47" s="377">
        <f>IF(+I14&lt;F46,I14,D47)</f>
        <v>73495.609756097561</v>
      </c>
      <c r="F47" s="55">
        <f t="shared" si="20"/>
        <v>809983.53095741244</v>
      </c>
      <c r="G47" s="378">
        <f t="shared" si="21"/>
        <v>174946.52297285636</v>
      </c>
      <c r="H47" s="363">
        <f t="shared" si="22"/>
        <v>174946.52297285636</v>
      </c>
      <c r="I47" s="52">
        <f t="shared" si="0"/>
        <v>0</v>
      </c>
      <c r="J47" s="52"/>
      <c r="K47" s="129"/>
      <c r="L47" s="54">
        <f t="shared" si="23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7"/>
        <v/>
      </c>
      <c r="C48" s="50">
        <f>IF(D11="","-",+C47+1)</f>
        <v>2050</v>
      </c>
      <c r="D48" s="55">
        <f>IF(F47+SUM(E$17:E47)=D$10,F47,D$10-SUM(E$17:E47))</f>
        <v>809983.53095741244</v>
      </c>
      <c r="E48" s="377">
        <f>IF(+I14&lt;F47,I14,D48)</f>
        <v>73495.609756097561</v>
      </c>
      <c r="F48" s="55">
        <f t="shared" si="20"/>
        <v>736487.92120131489</v>
      </c>
      <c r="G48" s="378">
        <f t="shared" si="21"/>
        <v>166140.66400482645</v>
      </c>
      <c r="H48" s="363">
        <f t="shared" si="22"/>
        <v>166140.66400482645</v>
      </c>
      <c r="I48" s="52">
        <f t="shared" si="0"/>
        <v>0</v>
      </c>
      <c r="J48" s="52"/>
      <c r="K48" s="129"/>
      <c r="L48" s="54">
        <f t="shared" si="23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 ht="12.5">
      <c r="B49" s="7" t="str">
        <f t="shared" si="7"/>
        <v/>
      </c>
      <c r="C49" s="50">
        <f>IF(D11="","-",+C48+1)</f>
        <v>2051</v>
      </c>
      <c r="D49" s="55">
        <f>IF(F48+SUM(E$17:E48)=D$10,F48,D$10-SUM(E$17:E48))</f>
        <v>736487.92120131489</v>
      </c>
      <c r="E49" s="377">
        <f>IF(+I14&lt;F48,I14,D49)</f>
        <v>73495.609756097561</v>
      </c>
      <c r="F49" s="55">
        <f t="shared" si="20"/>
        <v>662992.31144521735</v>
      </c>
      <c r="G49" s="378">
        <f t="shared" si="21"/>
        <v>157334.80503679655</v>
      </c>
      <c r="H49" s="363">
        <f t="shared" si="22"/>
        <v>157334.80503679655</v>
      </c>
      <c r="I49" s="52">
        <f t="shared" si="0"/>
        <v>0</v>
      </c>
      <c r="J49" s="52"/>
      <c r="K49" s="129"/>
      <c r="L49" s="54">
        <f t="shared" si="23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 ht="12.5">
      <c r="B50" s="7" t="str">
        <f t="shared" si="7"/>
        <v/>
      </c>
      <c r="C50" s="50">
        <f>IF(D11="","-",+C49+1)</f>
        <v>2052</v>
      </c>
      <c r="D50" s="55">
        <f>IF(F49+SUM(E$17:E49)=D$10,F49,D$10-SUM(E$17:E49))</f>
        <v>662992.31144521735</v>
      </c>
      <c r="E50" s="377">
        <f>IF(+I14&lt;F49,I14,D50)</f>
        <v>73495.609756097561</v>
      </c>
      <c r="F50" s="55">
        <f t="shared" si="20"/>
        <v>589496.7016891198</v>
      </c>
      <c r="G50" s="378">
        <f t="shared" si="21"/>
        <v>148528.94606876667</v>
      </c>
      <c r="H50" s="363">
        <f t="shared" si="22"/>
        <v>148528.94606876667</v>
      </c>
      <c r="I50" s="52">
        <f t="shared" si="0"/>
        <v>0</v>
      </c>
      <c r="J50" s="52"/>
      <c r="K50" s="129"/>
      <c r="L50" s="54">
        <f t="shared" si="23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 ht="12.5">
      <c r="B51" s="7" t="str">
        <f t="shared" si="7"/>
        <v/>
      </c>
      <c r="C51" s="50">
        <f>IF(D11="","-",+C50+1)</f>
        <v>2053</v>
      </c>
      <c r="D51" s="55">
        <f>IF(F50+SUM(E$17:E50)=D$10,F50,D$10-SUM(E$17:E50))</f>
        <v>589496.7016891198</v>
      </c>
      <c r="E51" s="377">
        <f>IF(+I14&lt;F50,I14,D51)</f>
        <v>73495.609756097561</v>
      </c>
      <c r="F51" s="55">
        <f t="shared" si="20"/>
        <v>516001.09193302225</v>
      </c>
      <c r="G51" s="378">
        <f t="shared" si="21"/>
        <v>139723.0871007368</v>
      </c>
      <c r="H51" s="363">
        <f t="shared" si="22"/>
        <v>139723.0871007368</v>
      </c>
      <c r="I51" s="52">
        <f t="shared" si="0"/>
        <v>0</v>
      </c>
      <c r="J51" s="52"/>
      <c r="K51" s="129"/>
      <c r="L51" s="54">
        <f t="shared" si="23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 ht="12.5">
      <c r="B52" s="7" t="str">
        <f t="shared" si="7"/>
        <v/>
      </c>
      <c r="C52" s="50">
        <f>IF(D11="","-",+C51+1)</f>
        <v>2054</v>
      </c>
      <c r="D52" s="55">
        <f>IF(F51+SUM(E$17:E51)=D$10,F51,D$10-SUM(E$17:E51))</f>
        <v>516001.09193302225</v>
      </c>
      <c r="E52" s="377">
        <f>IF(+I14&lt;F51,I14,D52)</f>
        <v>73495.609756097561</v>
      </c>
      <c r="F52" s="55">
        <f t="shared" si="20"/>
        <v>442505.48217692471</v>
      </c>
      <c r="G52" s="378">
        <f t="shared" si="21"/>
        <v>130917.22813270689</v>
      </c>
      <c r="H52" s="363">
        <f t="shared" si="22"/>
        <v>130917.22813270689</v>
      </c>
      <c r="I52" s="52">
        <f t="shared" si="0"/>
        <v>0</v>
      </c>
      <c r="J52" s="52"/>
      <c r="K52" s="129"/>
      <c r="L52" s="54">
        <f t="shared" si="23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 ht="12.5">
      <c r="B53" s="7" t="str">
        <f t="shared" si="7"/>
        <v/>
      </c>
      <c r="C53" s="50">
        <f>IF(D11="","-",+C52+1)</f>
        <v>2055</v>
      </c>
      <c r="D53" s="55">
        <f>IF(F52+SUM(E$17:E52)=D$10,F52,D$10-SUM(E$17:E52))</f>
        <v>442505.48217692471</v>
      </c>
      <c r="E53" s="377">
        <f>IF(+I14&lt;F52,I14,D53)</f>
        <v>73495.609756097561</v>
      </c>
      <c r="F53" s="55">
        <f t="shared" si="20"/>
        <v>369009.87242082716</v>
      </c>
      <c r="G53" s="378">
        <f t="shared" si="21"/>
        <v>122111.36916467702</v>
      </c>
      <c r="H53" s="363">
        <f t="shared" si="22"/>
        <v>122111.36916467702</v>
      </c>
      <c r="I53" s="52">
        <f t="shared" si="0"/>
        <v>0</v>
      </c>
      <c r="J53" s="52"/>
      <c r="K53" s="129"/>
      <c r="L53" s="54">
        <f t="shared" si="23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 ht="12.5">
      <c r="B54" s="7" t="str">
        <f t="shared" si="7"/>
        <v/>
      </c>
      <c r="C54" s="50">
        <f>IF(D11="","-",+C53+1)</f>
        <v>2056</v>
      </c>
      <c r="D54" s="55">
        <f>IF(F53+SUM(E$17:E53)=D$10,F53,D$10-SUM(E$17:E53))</f>
        <v>369009.87242082716</v>
      </c>
      <c r="E54" s="377">
        <f>IF(+I14&lt;F53,I14,D54)</f>
        <v>73495.609756097561</v>
      </c>
      <c r="F54" s="55">
        <f t="shared" si="20"/>
        <v>295514.26266472961</v>
      </c>
      <c r="G54" s="378">
        <f t="shared" si="21"/>
        <v>113305.51019664713</v>
      </c>
      <c r="H54" s="363">
        <f t="shared" si="22"/>
        <v>113305.51019664713</v>
      </c>
      <c r="I54" s="52">
        <f t="shared" si="0"/>
        <v>0</v>
      </c>
      <c r="J54" s="52"/>
      <c r="K54" s="129"/>
      <c r="L54" s="54">
        <f t="shared" si="23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 ht="12.5">
      <c r="B55" s="7" t="str">
        <f t="shared" si="7"/>
        <v/>
      </c>
      <c r="C55" s="50">
        <f>IF(D11="","-",+C54+1)</f>
        <v>2057</v>
      </c>
      <c r="D55" s="55">
        <f>IF(F54+SUM(E$17:E54)=D$10,F54,D$10-SUM(E$17:E54))</f>
        <v>295514.26266472961</v>
      </c>
      <c r="E55" s="377">
        <f>IF(+I14&lt;F54,I14,D55)</f>
        <v>73495.609756097561</v>
      </c>
      <c r="F55" s="55">
        <f t="shared" si="20"/>
        <v>222018.65290863207</v>
      </c>
      <c r="G55" s="378">
        <f t="shared" si="21"/>
        <v>104499.65122861724</v>
      </c>
      <c r="H55" s="363">
        <f t="shared" si="22"/>
        <v>104499.65122861724</v>
      </c>
      <c r="I55" s="52">
        <f t="shared" si="0"/>
        <v>0</v>
      </c>
      <c r="J55" s="52"/>
      <c r="K55" s="129"/>
      <c r="L55" s="54">
        <f t="shared" si="23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 ht="12.5">
      <c r="B56" s="7" t="str">
        <f t="shared" si="7"/>
        <v/>
      </c>
      <c r="C56" s="50">
        <f>IF(D11="","-",+C55+1)</f>
        <v>2058</v>
      </c>
      <c r="D56" s="55">
        <f>IF(F55+SUM(E$17:E55)=D$10,F55,D$10-SUM(E$17:E55))</f>
        <v>222018.65290863207</v>
      </c>
      <c r="E56" s="377">
        <f>IF(+I14&lt;F55,I14,D56)</f>
        <v>73495.609756097561</v>
      </c>
      <c r="F56" s="55">
        <f t="shared" si="20"/>
        <v>148523.04315253452</v>
      </c>
      <c r="G56" s="378">
        <f t="shared" si="21"/>
        <v>95693.792260587361</v>
      </c>
      <c r="H56" s="363">
        <f t="shared" si="22"/>
        <v>95693.792260587361</v>
      </c>
      <c r="I56" s="52">
        <f t="shared" si="0"/>
        <v>0</v>
      </c>
      <c r="J56" s="52"/>
      <c r="K56" s="129"/>
      <c r="L56" s="54">
        <f t="shared" si="23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 ht="12.5">
      <c r="B57" s="7" t="str">
        <f t="shared" si="7"/>
        <v/>
      </c>
      <c r="C57" s="50">
        <f>IF(D11="","-",+C56+1)</f>
        <v>2059</v>
      </c>
      <c r="D57" s="55">
        <f>IF(F56+SUM(E$17:E56)=D$10,F56,D$10-SUM(E$17:E56))</f>
        <v>148523.04315253452</v>
      </c>
      <c r="E57" s="377">
        <f>IF(+I14&lt;F56,I14,D57)</f>
        <v>73495.609756097561</v>
      </c>
      <c r="F57" s="55">
        <f t="shared" si="20"/>
        <v>75027.433396436958</v>
      </c>
      <c r="G57" s="378">
        <f t="shared" si="21"/>
        <v>86887.933292557471</v>
      </c>
      <c r="H57" s="363">
        <f t="shared" si="22"/>
        <v>86887.933292557471</v>
      </c>
      <c r="I57" s="52">
        <f t="shared" si="0"/>
        <v>0</v>
      </c>
      <c r="J57" s="52"/>
      <c r="K57" s="129"/>
      <c r="L57" s="54">
        <f t="shared" si="23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 ht="12.5">
      <c r="B58" s="7" t="str">
        <f t="shared" si="7"/>
        <v/>
      </c>
      <c r="C58" s="50">
        <f>IF(D11="","-",+C57+1)</f>
        <v>2060</v>
      </c>
      <c r="D58" s="55">
        <f>IF(F57+SUM(E$17:E57)=D$10,F57,D$10-SUM(E$17:E57))</f>
        <v>75027.433396436958</v>
      </c>
      <c r="E58" s="377">
        <f>IF(+I14&lt;F57,I14,D58)</f>
        <v>73495.609756097561</v>
      </c>
      <c r="F58" s="55">
        <f t="shared" si="20"/>
        <v>1531.8236403393967</v>
      </c>
      <c r="G58" s="378">
        <f t="shared" si="21"/>
        <v>78082.074324527581</v>
      </c>
      <c r="H58" s="363">
        <f t="shared" si="22"/>
        <v>78082.074324527581</v>
      </c>
      <c r="I58" s="52">
        <f t="shared" si="0"/>
        <v>0</v>
      </c>
      <c r="J58" s="52"/>
      <c r="K58" s="129"/>
      <c r="L58" s="54">
        <f t="shared" si="23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 ht="12.5">
      <c r="B59" s="7" t="str">
        <f t="shared" si="7"/>
        <v/>
      </c>
      <c r="C59" s="50">
        <f>IF(D11="","-",+C58+1)</f>
        <v>2061</v>
      </c>
      <c r="D59" s="55">
        <f>IF(F58+SUM(E$17:E58)=D$10,F58,D$10-SUM(E$17:E58))</f>
        <v>1531.8236403393967</v>
      </c>
      <c r="E59" s="377">
        <f>IF(+I14&lt;F58,I14,D59)</f>
        <v>1531.8236403393967</v>
      </c>
      <c r="F59" s="55">
        <f t="shared" si="20"/>
        <v>0</v>
      </c>
      <c r="G59" s="378">
        <f t="shared" si="21"/>
        <v>1623.5911825469348</v>
      </c>
      <c r="H59" s="363">
        <f t="shared" si="22"/>
        <v>1623.5911825469348</v>
      </c>
      <c r="I59" s="52">
        <f t="shared" si="0"/>
        <v>0</v>
      </c>
      <c r="J59" s="52"/>
      <c r="K59" s="129"/>
      <c r="L59" s="54">
        <f t="shared" si="23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 ht="12.5">
      <c r="B60" s="7" t="str">
        <f t="shared" si="7"/>
        <v/>
      </c>
      <c r="C60" s="50">
        <f>IF(D11="","-",+C59+1)</f>
        <v>2062</v>
      </c>
      <c r="D60" s="55">
        <f>IF(F59+SUM(E$17:E59)=D$10,F59,D$10-SUM(E$17:E59))</f>
        <v>0</v>
      </c>
      <c r="E60" s="377">
        <f>IF(+I14&lt;F59,I14,D60)</f>
        <v>0</v>
      </c>
      <c r="F60" s="55">
        <f t="shared" si="20"/>
        <v>0</v>
      </c>
      <c r="G60" s="378">
        <f t="shared" si="21"/>
        <v>0</v>
      </c>
      <c r="H60" s="363">
        <f t="shared" si="22"/>
        <v>0</v>
      </c>
      <c r="I60" s="52">
        <f t="shared" si="0"/>
        <v>0</v>
      </c>
      <c r="J60" s="52"/>
      <c r="K60" s="129"/>
      <c r="L60" s="54">
        <f t="shared" si="23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 ht="12.5">
      <c r="B61" s="7" t="str">
        <f t="shared" si="7"/>
        <v/>
      </c>
      <c r="C61" s="50">
        <f>IF(D11="","-",+C60+1)</f>
        <v>2063</v>
      </c>
      <c r="D61" s="55">
        <f>IF(F60+SUM(E$17:E60)=D$10,F60,D$10-SUM(E$17:E60))</f>
        <v>0</v>
      </c>
      <c r="E61" s="377">
        <f>IF(+I14&lt;F60,I14,D61)</f>
        <v>0</v>
      </c>
      <c r="F61" s="55">
        <f t="shared" si="20"/>
        <v>0</v>
      </c>
      <c r="G61" s="379">
        <f t="shared" si="21"/>
        <v>0</v>
      </c>
      <c r="H61" s="363">
        <f t="shared" si="22"/>
        <v>0</v>
      </c>
      <c r="I61" s="52">
        <f t="shared" si="0"/>
        <v>0</v>
      </c>
      <c r="J61" s="52"/>
      <c r="K61" s="129"/>
      <c r="L61" s="54">
        <f t="shared" si="23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 ht="12.5">
      <c r="B62" s="7" t="str">
        <f t="shared" si="7"/>
        <v/>
      </c>
      <c r="C62" s="50">
        <f>IF(D11="","-",+C61+1)</f>
        <v>2064</v>
      </c>
      <c r="D62" s="55">
        <f>IF(F61+SUM(E$17:E61)=D$10,F61,D$10-SUM(E$17:E61))</f>
        <v>0</v>
      </c>
      <c r="E62" s="377">
        <f>IF(+I14&lt;F61,I14,D62)</f>
        <v>0</v>
      </c>
      <c r="F62" s="55">
        <f t="shared" si="20"/>
        <v>0</v>
      </c>
      <c r="G62" s="379">
        <f t="shared" si="21"/>
        <v>0</v>
      </c>
      <c r="H62" s="363">
        <f t="shared" si="22"/>
        <v>0</v>
      </c>
      <c r="I62" s="52">
        <f t="shared" si="0"/>
        <v>0</v>
      </c>
      <c r="J62" s="52"/>
      <c r="K62" s="129"/>
      <c r="L62" s="54">
        <f t="shared" si="23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 ht="12.5">
      <c r="B63" s="7" t="str">
        <f t="shared" si="7"/>
        <v/>
      </c>
      <c r="C63" s="50">
        <f>IF(D11="","-",+C62+1)</f>
        <v>2065</v>
      </c>
      <c r="D63" s="55">
        <f>IF(F62+SUM(E$17:E62)=D$10,F62,D$10-SUM(E$17:E62))</f>
        <v>0</v>
      </c>
      <c r="E63" s="377">
        <f>IF(+I14&lt;F62,I14,D63)</f>
        <v>0</v>
      </c>
      <c r="F63" s="55">
        <f t="shared" si="20"/>
        <v>0</v>
      </c>
      <c r="G63" s="379">
        <f t="shared" si="21"/>
        <v>0</v>
      </c>
      <c r="H63" s="363">
        <f t="shared" si="22"/>
        <v>0</v>
      </c>
      <c r="I63" s="52">
        <f t="shared" si="0"/>
        <v>0</v>
      </c>
      <c r="J63" s="52"/>
      <c r="K63" s="129"/>
      <c r="L63" s="54">
        <f t="shared" si="23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 ht="12.5">
      <c r="B64" s="7" t="str">
        <f t="shared" si="7"/>
        <v/>
      </c>
      <c r="C64" s="50">
        <f>IF(D11="","-",+C63+1)</f>
        <v>2066</v>
      </c>
      <c r="D64" s="55">
        <f>IF(F63+SUM(E$17:E63)=D$10,F63,D$10-SUM(E$17:E63))</f>
        <v>0</v>
      </c>
      <c r="E64" s="377">
        <f>IF(+I14&lt;F63,I14,D64)</f>
        <v>0</v>
      </c>
      <c r="F64" s="55">
        <f t="shared" si="20"/>
        <v>0</v>
      </c>
      <c r="G64" s="379">
        <f t="shared" si="21"/>
        <v>0</v>
      </c>
      <c r="H64" s="363">
        <f t="shared" si="22"/>
        <v>0</v>
      </c>
      <c r="I64" s="52">
        <f t="shared" si="0"/>
        <v>0</v>
      </c>
      <c r="J64" s="52"/>
      <c r="K64" s="129"/>
      <c r="L64" s="54">
        <f t="shared" si="23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 ht="12.5">
      <c r="B65" s="7" t="str">
        <f t="shared" si="7"/>
        <v/>
      </c>
      <c r="C65" s="50">
        <f>IF(D11="","-",+C64+1)</f>
        <v>2067</v>
      </c>
      <c r="D65" s="55">
        <f>IF(F64+SUM(E$17:E64)=D$10,F64,D$10-SUM(E$17:E64))</f>
        <v>0</v>
      </c>
      <c r="E65" s="377">
        <f>IF(+I14&lt;F64,I14,D65)</f>
        <v>0</v>
      </c>
      <c r="F65" s="55">
        <f t="shared" si="20"/>
        <v>0</v>
      </c>
      <c r="G65" s="379">
        <f t="shared" si="21"/>
        <v>0</v>
      </c>
      <c r="H65" s="363">
        <f t="shared" si="22"/>
        <v>0</v>
      </c>
      <c r="I65" s="52">
        <f t="shared" si="0"/>
        <v>0</v>
      </c>
      <c r="J65" s="52"/>
      <c r="K65" s="129"/>
      <c r="L65" s="54">
        <f t="shared" si="23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 ht="12.5">
      <c r="B66" s="7" t="str">
        <f t="shared" si="7"/>
        <v/>
      </c>
      <c r="C66" s="50">
        <f>IF(D11="","-",+C65+1)</f>
        <v>2068</v>
      </c>
      <c r="D66" s="55">
        <f>IF(F65+SUM(E$17:E65)=D$10,F65,D$10-SUM(E$17:E65))</f>
        <v>0</v>
      </c>
      <c r="E66" s="377">
        <f>IF(+I14&lt;F65,I14,D66)</f>
        <v>0</v>
      </c>
      <c r="F66" s="55">
        <f t="shared" si="20"/>
        <v>0</v>
      </c>
      <c r="G66" s="379">
        <f t="shared" si="21"/>
        <v>0</v>
      </c>
      <c r="H66" s="363">
        <f t="shared" si="22"/>
        <v>0</v>
      </c>
      <c r="I66" s="52">
        <f t="shared" si="0"/>
        <v>0</v>
      </c>
      <c r="J66" s="52"/>
      <c r="K66" s="129"/>
      <c r="L66" s="54">
        <f t="shared" si="23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 ht="12.5">
      <c r="B67" s="7" t="str">
        <f t="shared" si="7"/>
        <v/>
      </c>
      <c r="C67" s="50">
        <f>IF(D11="","-",+C66+1)</f>
        <v>2069</v>
      </c>
      <c r="D67" s="55">
        <f>IF(F66+SUM(E$17:E66)=D$10,F66,D$10-SUM(E$17:E66))</f>
        <v>0</v>
      </c>
      <c r="E67" s="377">
        <f>IF(+I14&lt;F66,I14,D67)</f>
        <v>0</v>
      </c>
      <c r="F67" s="55">
        <f t="shared" si="20"/>
        <v>0</v>
      </c>
      <c r="G67" s="379">
        <f t="shared" si="21"/>
        <v>0</v>
      </c>
      <c r="H67" s="363">
        <f t="shared" si="22"/>
        <v>0</v>
      </c>
      <c r="I67" s="52">
        <f t="shared" si="0"/>
        <v>0</v>
      </c>
      <c r="J67" s="52"/>
      <c r="K67" s="129"/>
      <c r="L67" s="54">
        <f t="shared" si="23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 ht="12.5">
      <c r="B68" s="7" t="str">
        <f t="shared" si="7"/>
        <v/>
      </c>
      <c r="C68" s="50">
        <f>IF(D11="","-",+C67+1)</f>
        <v>2070</v>
      </c>
      <c r="D68" s="55">
        <f>IF(F67+SUM(E$17:E67)=D$10,F67,D$10-SUM(E$17:E67))</f>
        <v>0</v>
      </c>
      <c r="E68" s="377">
        <f>IF(+I14&lt;F67,I14,D68)</f>
        <v>0</v>
      </c>
      <c r="F68" s="55">
        <f t="shared" si="20"/>
        <v>0</v>
      </c>
      <c r="G68" s="379">
        <f t="shared" si="21"/>
        <v>0</v>
      </c>
      <c r="H68" s="363">
        <f t="shared" si="22"/>
        <v>0</v>
      </c>
      <c r="I68" s="52">
        <f t="shared" si="0"/>
        <v>0</v>
      </c>
      <c r="J68" s="52"/>
      <c r="K68" s="129"/>
      <c r="L68" s="54">
        <f t="shared" si="23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 ht="12.5">
      <c r="B69" s="7" t="str">
        <f t="shared" si="7"/>
        <v/>
      </c>
      <c r="C69" s="50">
        <f>IF(D11="","-",+C68+1)</f>
        <v>2071</v>
      </c>
      <c r="D69" s="55">
        <f>IF(F68+SUM(E$17:E68)=D$10,F68,D$10-SUM(E$17:E68))</f>
        <v>0</v>
      </c>
      <c r="E69" s="377">
        <f>IF(+I14&lt;F68,I14,D69)</f>
        <v>0</v>
      </c>
      <c r="F69" s="55">
        <f t="shared" si="20"/>
        <v>0</v>
      </c>
      <c r="G69" s="379">
        <f t="shared" si="21"/>
        <v>0</v>
      </c>
      <c r="H69" s="363">
        <f t="shared" si="22"/>
        <v>0</v>
      </c>
      <c r="I69" s="52">
        <f t="shared" si="0"/>
        <v>0</v>
      </c>
      <c r="J69" s="52"/>
      <c r="K69" s="129"/>
      <c r="L69" s="54">
        <f t="shared" si="23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 ht="12.5">
      <c r="B70" s="7" t="str">
        <f t="shared" si="7"/>
        <v/>
      </c>
      <c r="C70" s="50">
        <f>IF(D11="","-",+C69+1)</f>
        <v>2072</v>
      </c>
      <c r="D70" s="55">
        <f>IF(F69+SUM(E$17:E69)=D$10,F69,D$10-SUM(E$17:E69))</f>
        <v>0</v>
      </c>
      <c r="E70" s="377">
        <f>IF(+I14&lt;F69,I14,D70)</f>
        <v>0</v>
      </c>
      <c r="F70" s="55">
        <f t="shared" si="20"/>
        <v>0</v>
      </c>
      <c r="G70" s="379">
        <f t="shared" si="21"/>
        <v>0</v>
      </c>
      <c r="H70" s="363">
        <f t="shared" si="22"/>
        <v>0</v>
      </c>
      <c r="I70" s="52">
        <f t="shared" si="0"/>
        <v>0</v>
      </c>
      <c r="J70" s="52"/>
      <c r="K70" s="129"/>
      <c r="L70" s="54">
        <f t="shared" si="23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 ht="12.5">
      <c r="B71" s="7" t="str">
        <f t="shared" si="7"/>
        <v/>
      </c>
      <c r="C71" s="50">
        <f>IF(D11="","-",+C70+1)</f>
        <v>2073</v>
      </c>
      <c r="D71" s="55">
        <f>IF(F70+SUM(E$17:E70)=D$10,F70,D$10-SUM(E$17:E70))</f>
        <v>0</v>
      </c>
      <c r="E71" s="377">
        <f>IF(+I14&lt;F70,I14,D71)</f>
        <v>0</v>
      </c>
      <c r="F71" s="55">
        <f t="shared" si="20"/>
        <v>0</v>
      </c>
      <c r="G71" s="379">
        <f t="shared" si="21"/>
        <v>0</v>
      </c>
      <c r="H71" s="363">
        <f t="shared" si="22"/>
        <v>0</v>
      </c>
      <c r="I71" s="52">
        <f t="shared" si="0"/>
        <v>0</v>
      </c>
      <c r="J71" s="52"/>
      <c r="K71" s="129"/>
      <c r="L71" s="54">
        <f t="shared" si="23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" thickBot="1">
      <c r="B72" s="7" t="str">
        <f t="shared" si="7"/>
        <v/>
      </c>
      <c r="C72" s="59">
        <f>IF(D11="","-",+C71+1)</f>
        <v>2074</v>
      </c>
      <c r="D72" s="60">
        <f>IF(F71+SUM(E$17:E71)=D$10,F71,D$10-SUM(E$17:E71))</f>
        <v>0</v>
      </c>
      <c r="E72" s="380">
        <f>IF(+I14&lt;F71,I14,D72)</f>
        <v>0</v>
      </c>
      <c r="F72" s="60">
        <f t="shared" si="20"/>
        <v>0</v>
      </c>
      <c r="G72" s="381">
        <f t="shared" si="21"/>
        <v>0</v>
      </c>
      <c r="H72" s="361">
        <f t="shared" si="22"/>
        <v>0</v>
      </c>
      <c r="I72" s="63">
        <f t="shared" si="0"/>
        <v>0</v>
      </c>
      <c r="J72" s="52"/>
      <c r="K72" s="130"/>
      <c r="L72" s="64">
        <f t="shared" si="23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 ht="12.5">
      <c r="C73" s="12" t="s">
        <v>78</v>
      </c>
      <c r="D73" s="292"/>
      <c r="E73" s="292">
        <f>SUM(E17:E72)</f>
        <v>3013320.0000000005</v>
      </c>
      <c r="F73" s="292"/>
      <c r="G73" s="292">
        <f>SUM(G17:G72)</f>
        <v>10272454.923437666</v>
      </c>
      <c r="H73" s="292">
        <f>SUM(H17:H72)</f>
        <v>10272454.923437666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2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2:16" ht="13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74 of 77</v>
      </c>
    </row>
    <row r="84" spans="1:16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</row>
    <row r="86" spans="1:16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388601.82821898186</v>
      </c>
      <c r="N87" s="386">
        <f>IF(J92&lt;D11,0,VLOOKUP(J92,C17:O72,11))</f>
        <v>388601.82821898186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399207.7664237963</v>
      </c>
      <c r="N88" s="389">
        <f>IF(J92&lt;D11,0,VLOOKUP(J92,C99:P154,7))</f>
        <v>399207.7664237963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Figure Five - VBI North 69 kV Rebuild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10605.938204814447</v>
      </c>
      <c r="N89" s="391">
        <f>+N88-N87</f>
        <v>10605.938204814447</v>
      </c>
      <c r="O89" s="392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</row>
    <row r="91" spans="1:16" ht="13.5" thickBot="1">
      <c r="C91" s="75" t="s">
        <v>85</v>
      </c>
      <c r="D91" s="91" t="str">
        <f>+D9</f>
        <v>TA2016806</v>
      </c>
      <c r="E91" s="76"/>
      <c r="F91" s="76"/>
      <c r="G91" s="76"/>
      <c r="H91" s="76"/>
      <c r="I91" s="76"/>
      <c r="J91" s="76"/>
    </row>
    <row r="92" spans="1:16" ht="13">
      <c r="C92" s="34" t="s">
        <v>51</v>
      </c>
      <c r="D92" s="393">
        <v>3013320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</row>
    <row r="93" spans="1:16" ht="12.5">
      <c r="C93" s="34" t="s">
        <v>54</v>
      </c>
      <c r="D93" s="88">
        <f>+D11</f>
        <v>2019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3">
        <v>4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68484.545454545456</v>
      </c>
      <c r="K96" s="292"/>
      <c r="L96" s="292"/>
      <c r="M96" s="292"/>
      <c r="N96" s="292"/>
      <c r="O96" s="292"/>
      <c r="P96" s="1"/>
    </row>
    <row r="97" spans="1:16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4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</row>
    <row r="99" spans="1:16" ht="12.5">
      <c r="C99" s="50">
        <f>IF(D93= "","-",D93)</f>
        <v>2019</v>
      </c>
      <c r="D99" s="428">
        <v>0</v>
      </c>
      <c r="E99" s="429">
        <v>45130.51162790697</v>
      </c>
      <c r="F99" s="430">
        <v>2865787.4883720931</v>
      </c>
      <c r="G99" s="430">
        <v>1432893.7441860465</v>
      </c>
      <c r="H99" s="432">
        <v>198508.2411422825</v>
      </c>
      <c r="I99" s="433">
        <v>198508.2411422825</v>
      </c>
      <c r="J99" s="54">
        <f t="shared" ref="J99:J130" si="24">+I99-H99</f>
        <v>0</v>
      </c>
      <c r="K99" s="54"/>
      <c r="L99" s="112">
        <f>+H99</f>
        <v>198508.2411422825</v>
      </c>
      <c r="M99" s="53">
        <f t="shared" ref="M99:M100" si="25">IF(L99&lt;&gt;0,+H99-L99,0)</f>
        <v>0</v>
      </c>
      <c r="N99" s="112">
        <f>+I99</f>
        <v>198508.2411422825</v>
      </c>
      <c r="O99" s="53">
        <f t="shared" ref="O99:O130" si="26">IF(N99&lt;&gt;0,+I99-N99,0)</f>
        <v>0</v>
      </c>
      <c r="P99" s="53">
        <f t="shared" ref="P99:P130" si="27">+O99-M99</f>
        <v>0</v>
      </c>
    </row>
    <row r="100" spans="1:16" ht="12.5">
      <c r="B100" s="7" t="str">
        <f>IF(D100=F99,"","IU")</f>
        <v/>
      </c>
      <c r="C100" s="50">
        <f>IF(D93="","-",+C99+1)</f>
        <v>2020</v>
      </c>
      <c r="D100" s="428">
        <v>2865787.4883720931</v>
      </c>
      <c r="E100" s="429">
        <v>69307.571428571435</v>
      </c>
      <c r="F100" s="430">
        <v>2796479.9169435217</v>
      </c>
      <c r="G100" s="430">
        <v>2831133.7026578076</v>
      </c>
      <c r="H100" s="432">
        <v>373863.47414547531</v>
      </c>
      <c r="I100" s="433">
        <v>373863.47414547531</v>
      </c>
      <c r="J100" s="54">
        <f t="shared" si="24"/>
        <v>0</v>
      </c>
      <c r="K100" s="54"/>
      <c r="L100" s="449">
        <f>+H100</f>
        <v>373863.47414547531</v>
      </c>
      <c r="M100" s="54">
        <f t="shared" si="25"/>
        <v>0</v>
      </c>
      <c r="N100" s="449">
        <f>+I100</f>
        <v>373863.47414547531</v>
      </c>
      <c r="O100" s="54">
        <f t="shared" si="26"/>
        <v>0</v>
      </c>
      <c r="P100" s="54">
        <f t="shared" si="27"/>
        <v>0</v>
      </c>
    </row>
    <row r="101" spans="1:16" ht="12.5">
      <c r="B101" s="7" t="str">
        <f t="shared" ref="B101:B154" si="28">IF(D101=F100,"","IU")</f>
        <v/>
      </c>
      <c r="C101" s="50">
        <f>IF(D93="","-",+C100+1)</f>
        <v>2021</v>
      </c>
      <c r="D101" s="428">
        <v>2796479.9169435217</v>
      </c>
      <c r="E101" s="429">
        <v>70998</v>
      </c>
      <c r="F101" s="430">
        <v>2725481.9169435217</v>
      </c>
      <c r="G101" s="430">
        <v>2760980.9169435217</v>
      </c>
      <c r="H101" s="432">
        <v>384408.61281414429</v>
      </c>
      <c r="I101" s="433">
        <v>384408.61281414429</v>
      </c>
      <c r="J101" s="54">
        <f t="shared" si="24"/>
        <v>0</v>
      </c>
      <c r="K101" s="54"/>
      <c r="L101" s="449">
        <f>+H101</f>
        <v>384408.61281414429</v>
      </c>
      <c r="M101" s="54">
        <f t="shared" ref="M101" si="29">IF(L101&lt;&gt;0,+H101-L101,0)</f>
        <v>0</v>
      </c>
      <c r="N101" s="449">
        <f>+I101</f>
        <v>384408.61281414429</v>
      </c>
      <c r="O101" s="54">
        <f t="shared" ref="O101" si="30">IF(N101&lt;&gt;0,+I101-N101,0)</f>
        <v>0</v>
      </c>
      <c r="P101" s="54">
        <f t="shared" ref="P101" si="31">+O101-M101</f>
        <v>0</v>
      </c>
    </row>
    <row r="102" spans="1:16" ht="13">
      <c r="B102" s="7" t="str">
        <f t="shared" si="28"/>
        <v/>
      </c>
      <c r="C102" s="459">
        <f>IF(D93="","-",+C101+1)</f>
        <v>2022</v>
      </c>
      <c r="D102" s="428">
        <v>2725481.9169435217</v>
      </c>
      <c r="E102" s="429">
        <v>69307.571428571435</v>
      </c>
      <c r="F102" s="430">
        <v>2656174.3455149503</v>
      </c>
      <c r="G102" s="430">
        <v>2690828.1312292358</v>
      </c>
      <c r="H102" s="432">
        <v>385366.43972059927</v>
      </c>
      <c r="I102" s="433">
        <v>385366.43972059927</v>
      </c>
      <c r="J102" s="54">
        <f t="shared" si="24"/>
        <v>0</v>
      </c>
      <c r="K102" s="54"/>
      <c r="L102" s="449">
        <f t="shared" ref="L102:L104" si="32">+H102</f>
        <v>385366.43972059927</v>
      </c>
      <c r="M102" s="54">
        <f t="shared" ref="M102:M104" si="33">IF(L102&lt;&gt;0,+H102-L102,0)</f>
        <v>0</v>
      </c>
      <c r="N102" s="449">
        <f t="shared" ref="N102:N104" si="34">+I102</f>
        <v>385366.43972059927</v>
      </c>
      <c r="O102" s="54">
        <f t="shared" ref="O102:O104" si="35">IF(N102&lt;&gt;0,+I102-N102,0)</f>
        <v>0</v>
      </c>
      <c r="P102" s="54">
        <f t="shared" ref="P102:P104" si="36">+O102-M102</f>
        <v>0</v>
      </c>
    </row>
    <row r="103" spans="1:16" ht="12.5">
      <c r="B103" s="7" t="str">
        <f t="shared" si="28"/>
        <v>IU</v>
      </c>
      <c r="C103" s="50">
        <f>IF(D93="","-",+C102+1)</f>
        <v>2023</v>
      </c>
      <c r="D103" s="428">
        <f>IF(F102+SUM(E$99:E102)=D$92,F102,D$92-SUM(E$99:E102))</f>
        <v>2758576.3455149503</v>
      </c>
      <c r="E103" s="429">
        <f>IF(+J96&lt;F102,J96,D103)</f>
        <v>68484.545454545456</v>
      </c>
      <c r="F103" s="430">
        <f t="shared" ref="F103:F154" si="37">+D103-E103</f>
        <v>2690091.8000604049</v>
      </c>
      <c r="G103" s="430">
        <f t="shared" ref="G103:G154" si="38">+(F103+D103)/2</f>
        <v>2724334.0727876779</v>
      </c>
      <c r="H103" s="432">
        <f t="shared" ref="H103:H154" si="39">+J$94*G103+E103</f>
        <v>407735.89620910306</v>
      </c>
      <c r="I103" s="433">
        <f t="shared" ref="I103:I154" si="40">+J$95*G103+E103</f>
        <v>407735.89620910306</v>
      </c>
      <c r="J103" s="54">
        <f t="shared" si="24"/>
        <v>0</v>
      </c>
      <c r="K103" s="54"/>
      <c r="L103" s="449">
        <f t="shared" si="32"/>
        <v>407735.89620910306</v>
      </c>
      <c r="M103" s="54">
        <f t="shared" si="33"/>
        <v>0</v>
      </c>
      <c r="N103" s="449">
        <f t="shared" si="34"/>
        <v>407735.89620910306</v>
      </c>
      <c r="O103" s="54">
        <f t="shared" si="35"/>
        <v>0</v>
      </c>
      <c r="P103" s="54">
        <f t="shared" si="36"/>
        <v>0</v>
      </c>
    </row>
    <row r="104" spans="1:16" ht="12.5">
      <c r="B104" s="7" t="str">
        <f t="shared" si="28"/>
        <v/>
      </c>
      <c r="C104" s="50">
        <f>IF(D93="","-",+C103+1)</f>
        <v>2024</v>
      </c>
      <c r="D104" s="428">
        <f>IF(F103+SUM(E$99:E103)=D$92,F103,D$92-SUM(E$99:E103))</f>
        <v>2690091.8000604049</v>
      </c>
      <c r="E104" s="429">
        <f>IF(+J96&lt;F103,J96,D104)</f>
        <v>68484.545454545456</v>
      </c>
      <c r="F104" s="430">
        <f t="shared" si="37"/>
        <v>2621607.2546058595</v>
      </c>
      <c r="G104" s="430">
        <f t="shared" si="38"/>
        <v>2655849.527333132</v>
      </c>
      <c r="H104" s="432">
        <f t="shared" si="39"/>
        <v>399207.7664237963</v>
      </c>
      <c r="I104" s="433">
        <f t="shared" si="40"/>
        <v>399207.7664237963</v>
      </c>
      <c r="J104" s="54">
        <f t="shared" si="24"/>
        <v>0</v>
      </c>
      <c r="K104" s="54"/>
      <c r="L104" s="449">
        <f t="shared" si="32"/>
        <v>399207.7664237963</v>
      </c>
      <c r="M104" s="54">
        <f t="shared" si="33"/>
        <v>0</v>
      </c>
      <c r="N104" s="449">
        <f t="shared" si="34"/>
        <v>399207.7664237963</v>
      </c>
      <c r="O104" s="54">
        <f t="shared" si="35"/>
        <v>0</v>
      </c>
      <c r="P104" s="54">
        <f t="shared" si="36"/>
        <v>0</v>
      </c>
    </row>
    <row r="105" spans="1:16" ht="12.5">
      <c r="B105" s="7" t="str">
        <f t="shared" si="28"/>
        <v/>
      </c>
      <c r="C105" s="50">
        <f>IF(D93="","-",+C104+1)</f>
        <v>2025</v>
      </c>
      <c r="D105" s="12">
        <f>IF(F104+SUM(E$99:E104)=D$92,F104,D$92-SUM(E$99:E104))</f>
        <v>2621607.2546058595</v>
      </c>
      <c r="E105" s="377">
        <f>IF(+J96&lt;F104,J96,D105)</f>
        <v>68484.545454545456</v>
      </c>
      <c r="F105" s="55">
        <f t="shared" si="37"/>
        <v>2553122.7091513141</v>
      </c>
      <c r="G105" s="55">
        <f t="shared" si="38"/>
        <v>2587364.981878587</v>
      </c>
      <c r="H105" s="379">
        <f t="shared" si="39"/>
        <v>390679.63663848967</v>
      </c>
      <c r="I105" s="398">
        <f t="shared" si="40"/>
        <v>390679.63663848967</v>
      </c>
      <c r="J105" s="54">
        <f t="shared" si="24"/>
        <v>0</v>
      </c>
      <c r="K105" s="54"/>
      <c r="L105" s="129"/>
      <c r="M105" s="54">
        <f t="shared" ref="M105:M130" si="41">IF(L105&lt;&gt;0,+H105-L105,0)</f>
        <v>0</v>
      </c>
      <c r="N105" s="129"/>
      <c r="O105" s="54">
        <f t="shared" si="26"/>
        <v>0</v>
      </c>
      <c r="P105" s="54">
        <f t="shared" si="27"/>
        <v>0</v>
      </c>
    </row>
    <row r="106" spans="1:16" ht="12.5">
      <c r="B106" s="7" t="str">
        <f t="shared" si="28"/>
        <v/>
      </c>
      <c r="C106" s="50">
        <f>IF(D93="","-",+C105+1)</f>
        <v>2026</v>
      </c>
      <c r="D106" s="12">
        <f>IF(F105+SUM(E$99:E105)=D$92,F105,D$92-SUM(E$99:E105))</f>
        <v>2553122.7091513141</v>
      </c>
      <c r="E106" s="377">
        <f>IF(+J96&lt;F105,J96,D106)</f>
        <v>68484.545454545456</v>
      </c>
      <c r="F106" s="55">
        <f t="shared" si="37"/>
        <v>2484638.1636967687</v>
      </c>
      <c r="G106" s="55">
        <f t="shared" si="38"/>
        <v>2518880.4364240412</v>
      </c>
      <c r="H106" s="379">
        <f t="shared" si="39"/>
        <v>382151.50685318297</v>
      </c>
      <c r="I106" s="398">
        <f t="shared" si="40"/>
        <v>382151.50685318297</v>
      </c>
      <c r="J106" s="54">
        <f t="shared" si="24"/>
        <v>0</v>
      </c>
      <c r="K106" s="54"/>
      <c r="L106" s="129"/>
      <c r="M106" s="54">
        <f t="shared" si="41"/>
        <v>0</v>
      </c>
      <c r="N106" s="129"/>
      <c r="O106" s="54">
        <f t="shared" si="26"/>
        <v>0</v>
      </c>
      <c r="P106" s="54">
        <f t="shared" si="27"/>
        <v>0</v>
      </c>
    </row>
    <row r="107" spans="1:16" ht="12.5">
      <c r="B107" s="7" t="str">
        <f t="shared" si="28"/>
        <v/>
      </c>
      <c r="C107" s="50">
        <f>IF(D93="","-",+C106+1)</f>
        <v>2027</v>
      </c>
      <c r="D107" s="12">
        <f>IF(F106+SUM(E$99:E106)=D$92,F106,D$92-SUM(E$99:E106))</f>
        <v>2484638.1636967687</v>
      </c>
      <c r="E107" s="377">
        <f>IF(+J96&lt;F106,J96,D107)</f>
        <v>68484.545454545456</v>
      </c>
      <c r="F107" s="55">
        <f t="shared" si="37"/>
        <v>2416153.6182422233</v>
      </c>
      <c r="G107" s="55">
        <f t="shared" si="38"/>
        <v>2450395.8909694962</v>
      </c>
      <c r="H107" s="379">
        <f t="shared" si="39"/>
        <v>373623.37706787634</v>
      </c>
      <c r="I107" s="398">
        <f t="shared" si="40"/>
        <v>373623.37706787634</v>
      </c>
      <c r="J107" s="54">
        <f t="shared" si="24"/>
        <v>0</v>
      </c>
      <c r="K107" s="54"/>
      <c r="L107" s="129"/>
      <c r="M107" s="54">
        <f t="shared" si="41"/>
        <v>0</v>
      </c>
      <c r="N107" s="129"/>
      <c r="O107" s="54">
        <f t="shared" si="26"/>
        <v>0</v>
      </c>
      <c r="P107" s="54">
        <f t="shared" si="27"/>
        <v>0</v>
      </c>
    </row>
    <row r="108" spans="1:16" ht="12.5">
      <c r="B108" s="7" t="str">
        <f t="shared" si="28"/>
        <v/>
      </c>
      <c r="C108" s="50">
        <f>IF(D93="","-",+C107+1)</f>
        <v>2028</v>
      </c>
      <c r="D108" s="12">
        <f>IF(F107+SUM(E$99:E107)=D$92,F107,D$92-SUM(E$99:E107))</f>
        <v>2416153.6182422233</v>
      </c>
      <c r="E108" s="377">
        <f>IF(+J96&lt;F107,J96,D108)</f>
        <v>68484.545454545456</v>
      </c>
      <c r="F108" s="55">
        <f t="shared" si="37"/>
        <v>2347669.0727876779</v>
      </c>
      <c r="G108" s="55">
        <f t="shared" si="38"/>
        <v>2381911.3455149503</v>
      </c>
      <c r="H108" s="379">
        <f t="shared" si="39"/>
        <v>365095.24728256965</v>
      </c>
      <c r="I108" s="398">
        <f t="shared" si="40"/>
        <v>365095.24728256965</v>
      </c>
      <c r="J108" s="54">
        <f t="shared" si="24"/>
        <v>0</v>
      </c>
      <c r="K108" s="54"/>
      <c r="L108" s="129"/>
      <c r="M108" s="54">
        <f t="shared" si="41"/>
        <v>0</v>
      </c>
      <c r="N108" s="129"/>
      <c r="O108" s="54">
        <f t="shared" si="26"/>
        <v>0</v>
      </c>
      <c r="P108" s="54">
        <f t="shared" si="27"/>
        <v>0</v>
      </c>
    </row>
    <row r="109" spans="1:16" ht="12.5">
      <c r="B109" s="7" t="str">
        <f t="shared" si="28"/>
        <v/>
      </c>
      <c r="C109" s="50">
        <f>IF(D93="","-",+C108+1)</f>
        <v>2029</v>
      </c>
      <c r="D109" s="12">
        <f>IF(F108+SUM(E$99:E108)=D$92,F108,D$92-SUM(E$99:E108))</f>
        <v>2347669.0727876779</v>
      </c>
      <c r="E109" s="377">
        <f>IF(+J96&lt;F108,J96,D109)</f>
        <v>68484.545454545456</v>
      </c>
      <c r="F109" s="55">
        <f t="shared" si="37"/>
        <v>2279184.5273331325</v>
      </c>
      <c r="G109" s="55">
        <f t="shared" si="38"/>
        <v>2313426.8000604054</v>
      </c>
      <c r="H109" s="379">
        <f t="shared" si="39"/>
        <v>356567.11749726301</v>
      </c>
      <c r="I109" s="398">
        <f t="shared" si="40"/>
        <v>356567.11749726301</v>
      </c>
      <c r="J109" s="54">
        <f t="shared" si="24"/>
        <v>0</v>
      </c>
      <c r="K109" s="54"/>
      <c r="L109" s="129"/>
      <c r="M109" s="54">
        <f t="shared" si="41"/>
        <v>0</v>
      </c>
      <c r="N109" s="129"/>
      <c r="O109" s="54">
        <f t="shared" si="26"/>
        <v>0</v>
      </c>
      <c r="P109" s="54">
        <f t="shared" si="27"/>
        <v>0</v>
      </c>
    </row>
    <row r="110" spans="1:16" ht="12.5">
      <c r="B110" s="7" t="str">
        <f t="shared" si="28"/>
        <v/>
      </c>
      <c r="C110" s="50">
        <f>IF(D93="","-",+C109+1)</f>
        <v>2030</v>
      </c>
      <c r="D110" s="12">
        <f>IF(F109+SUM(E$99:E109)=D$92,F109,D$92-SUM(E$99:E109))</f>
        <v>2279184.5273331325</v>
      </c>
      <c r="E110" s="377">
        <f>IF(+J96&lt;F109,J96,D110)</f>
        <v>68484.545454545456</v>
      </c>
      <c r="F110" s="55">
        <f t="shared" si="37"/>
        <v>2210699.981878587</v>
      </c>
      <c r="G110" s="55">
        <f t="shared" si="38"/>
        <v>2244942.2546058595</v>
      </c>
      <c r="H110" s="379">
        <f t="shared" si="39"/>
        <v>348038.98771195626</v>
      </c>
      <c r="I110" s="398">
        <f t="shared" si="40"/>
        <v>348038.98771195626</v>
      </c>
      <c r="J110" s="54">
        <f t="shared" si="24"/>
        <v>0</v>
      </c>
      <c r="K110" s="54"/>
      <c r="L110" s="129"/>
      <c r="M110" s="54">
        <f t="shared" si="41"/>
        <v>0</v>
      </c>
      <c r="N110" s="129"/>
      <c r="O110" s="54">
        <f t="shared" si="26"/>
        <v>0</v>
      </c>
      <c r="P110" s="54">
        <f t="shared" si="27"/>
        <v>0</v>
      </c>
    </row>
    <row r="111" spans="1:16" ht="12.5">
      <c r="B111" s="7" t="str">
        <f t="shared" si="28"/>
        <v/>
      </c>
      <c r="C111" s="50">
        <f>IF(D93="","-",+C110+1)</f>
        <v>2031</v>
      </c>
      <c r="D111" s="12">
        <f>IF(F110+SUM(E$99:E110)=D$92,F110,D$92-SUM(E$99:E110))</f>
        <v>2210699.981878587</v>
      </c>
      <c r="E111" s="377">
        <f>IF(+J96&lt;F110,J96,D111)</f>
        <v>68484.545454545456</v>
      </c>
      <c r="F111" s="55">
        <f t="shared" si="37"/>
        <v>2142215.4364240416</v>
      </c>
      <c r="G111" s="55">
        <f t="shared" si="38"/>
        <v>2176457.7091513146</v>
      </c>
      <c r="H111" s="379">
        <f t="shared" si="39"/>
        <v>339510.85792664968</v>
      </c>
      <c r="I111" s="398">
        <f t="shared" si="40"/>
        <v>339510.85792664968</v>
      </c>
      <c r="J111" s="54">
        <f t="shared" si="24"/>
        <v>0</v>
      </c>
      <c r="K111" s="54"/>
      <c r="L111" s="129"/>
      <c r="M111" s="54">
        <f t="shared" si="41"/>
        <v>0</v>
      </c>
      <c r="N111" s="129"/>
      <c r="O111" s="54">
        <f t="shared" si="26"/>
        <v>0</v>
      </c>
      <c r="P111" s="54">
        <f t="shared" si="27"/>
        <v>0</v>
      </c>
    </row>
    <row r="112" spans="1:16" ht="12.5">
      <c r="B112" s="7" t="str">
        <f t="shared" si="28"/>
        <v/>
      </c>
      <c r="C112" s="50">
        <f>IF(D93="","-",+C111+1)</f>
        <v>2032</v>
      </c>
      <c r="D112" s="12">
        <f>IF(F111+SUM(E$99:E111)=D$92,F111,D$92-SUM(E$99:E111))</f>
        <v>2142215.4364240416</v>
      </c>
      <c r="E112" s="377">
        <f>IF(+J96&lt;F111,J96,D112)</f>
        <v>68484.545454545456</v>
      </c>
      <c r="F112" s="55">
        <f t="shared" si="37"/>
        <v>2073730.8909694962</v>
      </c>
      <c r="G112" s="55">
        <f t="shared" si="38"/>
        <v>2107973.1636967687</v>
      </c>
      <c r="H112" s="379">
        <f t="shared" si="39"/>
        <v>330982.72814134293</v>
      </c>
      <c r="I112" s="398">
        <f t="shared" si="40"/>
        <v>330982.72814134293</v>
      </c>
      <c r="J112" s="54">
        <f t="shared" si="24"/>
        <v>0</v>
      </c>
      <c r="K112" s="54"/>
      <c r="L112" s="129"/>
      <c r="M112" s="54">
        <f t="shared" si="41"/>
        <v>0</v>
      </c>
      <c r="N112" s="129"/>
      <c r="O112" s="54">
        <f t="shared" si="26"/>
        <v>0</v>
      </c>
      <c r="P112" s="54">
        <f t="shared" si="27"/>
        <v>0</v>
      </c>
    </row>
    <row r="113" spans="2:16" ht="12.5">
      <c r="B113" s="7" t="str">
        <f t="shared" si="28"/>
        <v/>
      </c>
      <c r="C113" s="50">
        <f>IF(D93="","-",+C112+1)</f>
        <v>2033</v>
      </c>
      <c r="D113" s="12">
        <f>IF(F112+SUM(E$99:E112)=D$92,F112,D$92-SUM(E$99:E112))</f>
        <v>2073730.8909694962</v>
      </c>
      <c r="E113" s="377">
        <f>IF(+J96&lt;F112,J96,D113)</f>
        <v>68484.545454545456</v>
      </c>
      <c r="F113" s="55">
        <f t="shared" si="37"/>
        <v>2005246.3455149508</v>
      </c>
      <c r="G113" s="55">
        <f t="shared" si="38"/>
        <v>2039488.6182422235</v>
      </c>
      <c r="H113" s="379">
        <f t="shared" si="39"/>
        <v>322454.59835603629</v>
      </c>
      <c r="I113" s="398">
        <f t="shared" si="40"/>
        <v>322454.59835603629</v>
      </c>
      <c r="J113" s="54">
        <f t="shared" si="24"/>
        <v>0</v>
      </c>
      <c r="K113" s="54"/>
      <c r="L113" s="129"/>
      <c r="M113" s="54">
        <f t="shared" si="41"/>
        <v>0</v>
      </c>
      <c r="N113" s="129"/>
      <c r="O113" s="54">
        <f t="shared" si="26"/>
        <v>0</v>
      </c>
      <c r="P113" s="54">
        <f t="shared" si="27"/>
        <v>0</v>
      </c>
    </row>
    <row r="114" spans="2:16" ht="12.5">
      <c r="B114" s="7" t="str">
        <f t="shared" si="28"/>
        <v/>
      </c>
      <c r="C114" s="50">
        <f>IF(D93="","-",+C113+1)</f>
        <v>2034</v>
      </c>
      <c r="D114" s="12">
        <f>IF(F113+SUM(E$99:E113)=D$92,F113,D$92-SUM(E$99:E113))</f>
        <v>2005246.3455149508</v>
      </c>
      <c r="E114" s="377">
        <f>IF(+J96&lt;F113,J96,D114)</f>
        <v>68484.545454545456</v>
      </c>
      <c r="F114" s="55">
        <f t="shared" si="37"/>
        <v>1936761.8000604054</v>
      </c>
      <c r="G114" s="55">
        <f t="shared" si="38"/>
        <v>1971004.0727876781</v>
      </c>
      <c r="H114" s="379">
        <f t="shared" si="39"/>
        <v>313926.4685707296</v>
      </c>
      <c r="I114" s="398">
        <f t="shared" si="40"/>
        <v>313926.4685707296</v>
      </c>
      <c r="J114" s="54">
        <f t="shared" si="24"/>
        <v>0</v>
      </c>
      <c r="K114" s="54"/>
      <c r="L114" s="129"/>
      <c r="M114" s="54">
        <f t="shared" si="41"/>
        <v>0</v>
      </c>
      <c r="N114" s="129"/>
      <c r="O114" s="54">
        <f t="shared" si="26"/>
        <v>0</v>
      </c>
      <c r="P114" s="54">
        <f t="shared" si="27"/>
        <v>0</v>
      </c>
    </row>
    <row r="115" spans="2:16" ht="12.5">
      <c r="B115" s="7" t="str">
        <f t="shared" si="28"/>
        <v/>
      </c>
      <c r="C115" s="50">
        <f>IF(D93="","-",+C114+1)</f>
        <v>2035</v>
      </c>
      <c r="D115" s="12">
        <f>IF(F114+SUM(E$99:E114)=D$92,F114,D$92-SUM(E$99:E114))</f>
        <v>1936761.8000604054</v>
      </c>
      <c r="E115" s="377">
        <f>IF(+J96&lt;F114,J96,D115)</f>
        <v>68484.545454545456</v>
      </c>
      <c r="F115" s="55">
        <f t="shared" si="37"/>
        <v>1868277.25460586</v>
      </c>
      <c r="G115" s="55">
        <f t="shared" si="38"/>
        <v>1902519.5273331327</v>
      </c>
      <c r="H115" s="379">
        <f t="shared" si="39"/>
        <v>305398.33878542297</v>
      </c>
      <c r="I115" s="398">
        <f t="shared" si="40"/>
        <v>305398.33878542297</v>
      </c>
      <c r="J115" s="54">
        <f t="shared" si="24"/>
        <v>0</v>
      </c>
      <c r="K115" s="54"/>
      <c r="L115" s="129"/>
      <c r="M115" s="54">
        <f t="shared" si="41"/>
        <v>0</v>
      </c>
      <c r="N115" s="129"/>
      <c r="O115" s="54">
        <f t="shared" si="26"/>
        <v>0</v>
      </c>
      <c r="P115" s="54">
        <f t="shared" si="27"/>
        <v>0</v>
      </c>
    </row>
    <row r="116" spans="2:16" ht="12.5">
      <c r="B116" s="7" t="str">
        <f t="shared" si="28"/>
        <v/>
      </c>
      <c r="C116" s="50">
        <f>IF(D93="","-",+C115+1)</f>
        <v>2036</v>
      </c>
      <c r="D116" s="12">
        <f>IF(F115+SUM(E$99:E115)=D$92,F115,D$92-SUM(E$99:E115))</f>
        <v>1868277.25460586</v>
      </c>
      <c r="E116" s="377">
        <f>IF(+J96&lt;F115,J96,D116)</f>
        <v>68484.545454545456</v>
      </c>
      <c r="F116" s="55">
        <f t="shared" si="37"/>
        <v>1799792.7091513146</v>
      </c>
      <c r="G116" s="55">
        <f t="shared" si="38"/>
        <v>1834034.9818785873</v>
      </c>
      <c r="H116" s="379">
        <f t="shared" si="39"/>
        <v>296870.20900011627</v>
      </c>
      <c r="I116" s="398">
        <f t="shared" si="40"/>
        <v>296870.20900011627</v>
      </c>
      <c r="J116" s="54">
        <f t="shared" si="24"/>
        <v>0</v>
      </c>
      <c r="K116" s="54"/>
      <c r="L116" s="129"/>
      <c r="M116" s="54">
        <f t="shared" si="41"/>
        <v>0</v>
      </c>
      <c r="N116" s="129"/>
      <c r="O116" s="54">
        <f t="shared" si="26"/>
        <v>0</v>
      </c>
      <c r="P116" s="54">
        <f t="shared" si="27"/>
        <v>0</v>
      </c>
    </row>
    <row r="117" spans="2:16" ht="12.5">
      <c r="B117" s="7" t="str">
        <f t="shared" si="28"/>
        <v/>
      </c>
      <c r="C117" s="50">
        <f>IF(D93="","-",+C116+1)</f>
        <v>2037</v>
      </c>
      <c r="D117" s="12">
        <f>IF(F116+SUM(E$99:E116)=D$92,F116,D$92-SUM(E$99:E116))</f>
        <v>1799792.7091513146</v>
      </c>
      <c r="E117" s="377">
        <f>IF(+J96&lt;F116,J96,D117)</f>
        <v>68484.545454545456</v>
      </c>
      <c r="F117" s="55">
        <f t="shared" si="37"/>
        <v>1731308.1636967692</v>
      </c>
      <c r="G117" s="55">
        <f t="shared" si="38"/>
        <v>1765550.4364240419</v>
      </c>
      <c r="H117" s="379">
        <f t="shared" si="39"/>
        <v>288342.07921480958</v>
      </c>
      <c r="I117" s="398">
        <f t="shared" si="40"/>
        <v>288342.07921480958</v>
      </c>
      <c r="J117" s="54">
        <f t="shared" si="24"/>
        <v>0</v>
      </c>
      <c r="K117" s="54"/>
      <c r="L117" s="129"/>
      <c r="M117" s="54">
        <f t="shared" si="41"/>
        <v>0</v>
      </c>
      <c r="N117" s="129"/>
      <c r="O117" s="54">
        <f t="shared" si="26"/>
        <v>0</v>
      </c>
      <c r="P117" s="54">
        <f t="shared" si="27"/>
        <v>0</v>
      </c>
    </row>
    <row r="118" spans="2:16" ht="12.5">
      <c r="B118" s="7" t="str">
        <f t="shared" si="28"/>
        <v/>
      </c>
      <c r="C118" s="50">
        <f>IF(D93="","-",+C117+1)</f>
        <v>2038</v>
      </c>
      <c r="D118" s="12">
        <f>IF(F117+SUM(E$99:E117)=D$92,F117,D$92-SUM(E$99:E117))</f>
        <v>1731308.1636967692</v>
      </c>
      <c r="E118" s="377">
        <f>IF(+J96&lt;F117,J96,D118)</f>
        <v>68484.545454545456</v>
      </c>
      <c r="F118" s="55">
        <f t="shared" si="37"/>
        <v>1662823.6182422237</v>
      </c>
      <c r="G118" s="55">
        <f t="shared" si="38"/>
        <v>1697065.8909694965</v>
      </c>
      <c r="H118" s="379">
        <f t="shared" si="39"/>
        <v>279813.94942950294</v>
      </c>
      <c r="I118" s="398">
        <f t="shared" si="40"/>
        <v>279813.94942950294</v>
      </c>
      <c r="J118" s="54">
        <f t="shared" si="24"/>
        <v>0</v>
      </c>
      <c r="K118" s="54"/>
      <c r="L118" s="129"/>
      <c r="M118" s="54">
        <f t="shared" si="41"/>
        <v>0</v>
      </c>
      <c r="N118" s="129"/>
      <c r="O118" s="54">
        <f t="shared" si="26"/>
        <v>0</v>
      </c>
      <c r="P118" s="54">
        <f t="shared" si="27"/>
        <v>0</v>
      </c>
    </row>
    <row r="119" spans="2:16" ht="12.5">
      <c r="B119" s="7" t="str">
        <f t="shared" si="28"/>
        <v/>
      </c>
      <c r="C119" s="50">
        <f>IF(D93="","-",+C118+1)</f>
        <v>2039</v>
      </c>
      <c r="D119" s="12">
        <f>IF(F118+SUM(E$99:E118)=D$92,F118,D$92-SUM(E$99:E118))</f>
        <v>1662823.6182422237</v>
      </c>
      <c r="E119" s="377">
        <f>IF(+J96&lt;F118,J96,D119)</f>
        <v>68484.545454545456</v>
      </c>
      <c r="F119" s="55">
        <f t="shared" si="37"/>
        <v>1594339.0727876783</v>
      </c>
      <c r="G119" s="55">
        <f t="shared" si="38"/>
        <v>1628581.345514951</v>
      </c>
      <c r="H119" s="379">
        <f t="shared" si="39"/>
        <v>271285.81964419625</v>
      </c>
      <c r="I119" s="398">
        <f t="shared" si="40"/>
        <v>271285.81964419625</v>
      </c>
      <c r="J119" s="54">
        <f t="shared" si="24"/>
        <v>0</v>
      </c>
      <c r="K119" s="54"/>
      <c r="L119" s="129"/>
      <c r="M119" s="54">
        <f t="shared" si="41"/>
        <v>0</v>
      </c>
      <c r="N119" s="129"/>
      <c r="O119" s="54">
        <f t="shared" si="26"/>
        <v>0</v>
      </c>
      <c r="P119" s="54">
        <f t="shared" si="27"/>
        <v>0</v>
      </c>
    </row>
    <row r="120" spans="2:16" ht="12.5">
      <c r="B120" s="7" t="str">
        <f t="shared" si="28"/>
        <v/>
      </c>
      <c r="C120" s="50">
        <f>IF(D93="","-",+C119+1)</f>
        <v>2040</v>
      </c>
      <c r="D120" s="12">
        <f>IF(F119+SUM(E$99:E119)=D$92,F119,D$92-SUM(E$99:E119))</f>
        <v>1594339.0727876783</v>
      </c>
      <c r="E120" s="377">
        <f>IF(+J96&lt;F119,J96,D120)</f>
        <v>68484.545454545456</v>
      </c>
      <c r="F120" s="55">
        <f t="shared" si="37"/>
        <v>1525854.5273331329</v>
      </c>
      <c r="G120" s="55">
        <f t="shared" si="38"/>
        <v>1560096.8000604056</v>
      </c>
      <c r="H120" s="379">
        <f t="shared" si="39"/>
        <v>262757.68985888961</v>
      </c>
      <c r="I120" s="398">
        <f t="shared" si="40"/>
        <v>262757.68985888961</v>
      </c>
      <c r="J120" s="54">
        <f t="shared" si="24"/>
        <v>0</v>
      </c>
      <c r="K120" s="54"/>
      <c r="L120" s="129"/>
      <c r="M120" s="54">
        <f t="shared" si="41"/>
        <v>0</v>
      </c>
      <c r="N120" s="129"/>
      <c r="O120" s="54">
        <f t="shared" si="26"/>
        <v>0</v>
      </c>
      <c r="P120" s="54">
        <f t="shared" si="27"/>
        <v>0</v>
      </c>
    </row>
    <row r="121" spans="2:16" ht="12.5">
      <c r="B121" s="7" t="str">
        <f t="shared" si="28"/>
        <v/>
      </c>
      <c r="C121" s="50">
        <f>IF(D93="","-",+C120+1)</f>
        <v>2041</v>
      </c>
      <c r="D121" s="12">
        <f>IF(F120+SUM(E$99:E120)=D$92,F120,D$92-SUM(E$99:E120))</f>
        <v>1525854.5273331329</v>
      </c>
      <c r="E121" s="377">
        <f>IF(+J96&lt;F120,J96,D121)</f>
        <v>68484.545454545456</v>
      </c>
      <c r="F121" s="55">
        <f t="shared" si="37"/>
        <v>1457369.9818785875</v>
      </c>
      <c r="G121" s="55">
        <f t="shared" si="38"/>
        <v>1491612.2546058602</v>
      </c>
      <c r="H121" s="379">
        <f t="shared" si="39"/>
        <v>254229.56007358292</v>
      </c>
      <c r="I121" s="398">
        <f t="shared" si="40"/>
        <v>254229.56007358292</v>
      </c>
      <c r="J121" s="54">
        <f t="shared" si="24"/>
        <v>0</v>
      </c>
      <c r="K121" s="54"/>
      <c r="L121" s="129"/>
      <c r="M121" s="54">
        <f t="shared" si="41"/>
        <v>0</v>
      </c>
      <c r="N121" s="129"/>
      <c r="O121" s="54">
        <f t="shared" si="26"/>
        <v>0</v>
      </c>
      <c r="P121" s="54">
        <f t="shared" si="27"/>
        <v>0</v>
      </c>
    </row>
    <row r="122" spans="2:16" ht="12.5">
      <c r="B122" s="7" t="str">
        <f t="shared" si="28"/>
        <v/>
      </c>
      <c r="C122" s="50">
        <f>IF(D93="","-",+C121+1)</f>
        <v>2042</v>
      </c>
      <c r="D122" s="12">
        <f>IF(F121+SUM(E$99:E121)=D$92,F121,D$92-SUM(E$99:E121))</f>
        <v>1457369.9818785875</v>
      </c>
      <c r="E122" s="377">
        <f>IF(+J96&lt;F121,J96,D122)</f>
        <v>68484.545454545456</v>
      </c>
      <c r="F122" s="55">
        <f t="shared" si="37"/>
        <v>1388885.4364240421</v>
      </c>
      <c r="G122" s="55">
        <f t="shared" si="38"/>
        <v>1423127.7091513148</v>
      </c>
      <c r="H122" s="379">
        <f t="shared" si="39"/>
        <v>245701.43028827623</v>
      </c>
      <c r="I122" s="398">
        <f t="shared" si="40"/>
        <v>245701.43028827623</v>
      </c>
      <c r="J122" s="54">
        <f t="shared" si="24"/>
        <v>0</v>
      </c>
      <c r="K122" s="54"/>
      <c r="L122" s="129"/>
      <c r="M122" s="54">
        <f t="shared" si="41"/>
        <v>0</v>
      </c>
      <c r="N122" s="129"/>
      <c r="O122" s="54">
        <f t="shared" si="26"/>
        <v>0</v>
      </c>
      <c r="P122" s="54">
        <f t="shared" si="27"/>
        <v>0</v>
      </c>
    </row>
    <row r="123" spans="2:16" ht="12.5">
      <c r="B123" s="7" t="str">
        <f t="shared" si="28"/>
        <v/>
      </c>
      <c r="C123" s="50">
        <f>IF(D93="","-",+C122+1)</f>
        <v>2043</v>
      </c>
      <c r="D123" s="12">
        <f>IF(F122+SUM(E$99:E122)=D$92,F122,D$92-SUM(E$99:E122))</f>
        <v>1388885.4364240421</v>
      </c>
      <c r="E123" s="377">
        <f>IF(+J96&lt;F122,J96,D123)</f>
        <v>68484.545454545456</v>
      </c>
      <c r="F123" s="55">
        <f t="shared" si="37"/>
        <v>1320400.8909694967</v>
      </c>
      <c r="G123" s="55">
        <f t="shared" si="38"/>
        <v>1354643.1636967694</v>
      </c>
      <c r="H123" s="379">
        <f t="shared" si="39"/>
        <v>237173.30050296959</v>
      </c>
      <c r="I123" s="398">
        <f t="shared" si="40"/>
        <v>237173.30050296959</v>
      </c>
      <c r="J123" s="54">
        <f t="shared" si="24"/>
        <v>0</v>
      </c>
      <c r="K123" s="54"/>
      <c r="L123" s="129"/>
      <c r="M123" s="54">
        <f t="shared" si="41"/>
        <v>0</v>
      </c>
      <c r="N123" s="129"/>
      <c r="O123" s="54">
        <f t="shared" si="26"/>
        <v>0</v>
      </c>
      <c r="P123" s="54">
        <f t="shared" si="27"/>
        <v>0</v>
      </c>
    </row>
    <row r="124" spans="2:16" ht="12.5">
      <c r="B124" s="7" t="str">
        <f t="shared" si="28"/>
        <v/>
      </c>
      <c r="C124" s="50">
        <f>IF(D93="","-",+C123+1)</f>
        <v>2044</v>
      </c>
      <c r="D124" s="12">
        <f>IF(F123+SUM(E$99:E123)=D$92,F123,D$92-SUM(E$99:E123))</f>
        <v>1320400.8909694967</v>
      </c>
      <c r="E124" s="377">
        <f>IF(+J96&lt;F123,J96,D124)</f>
        <v>68484.545454545456</v>
      </c>
      <c r="F124" s="55">
        <f t="shared" si="37"/>
        <v>1251916.3455149513</v>
      </c>
      <c r="G124" s="55">
        <f t="shared" si="38"/>
        <v>1286158.618242224</v>
      </c>
      <c r="H124" s="379">
        <f t="shared" si="39"/>
        <v>228645.1707176629</v>
      </c>
      <c r="I124" s="398">
        <f t="shared" si="40"/>
        <v>228645.1707176629</v>
      </c>
      <c r="J124" s="54">
        <f t="shared" si="24"/>
        <v>0</v>
      </c>
      <c r="K124" s="54"/>
      <c r="L124" s="129"/>
      <c r="M124" s="54">
        <f t="shared" si="41"/>
        <v>0</v>
      </c>
      <c r="N124" s="129"/>
      <c r="O124" s="54">
        <f t="shared" si="26"/>
        <v>0</v>
      </c>
      <c r="P124" s="54">
        <f t="shared" si="27"/>
        <v>0</v>
      </c>
    </row>
    <row r="125" spans="2:16" ht="12.5">
      <c r="B125" s="7" t="str">
        <f t="shared" si="28"/>
        <v/>
      </c>
      <c r="C125" s="50">
        <f>IF(D93="","-",+C124+1)</f>
        <v>2045</v>
      </c>
      <c r="D125" s="12">
        <f>IF(F124+SUM(E$99:E124)=D$92,F124,D$92-SUM(E$99:E124))</f>
        <v>1251916.3455149513</v>
      </c>
      <c r="E125" s="377">
        <f>IF(+J96&lt;F124,J96,D125)</f>
        <v>68484.545454545456</v>
      </c>
      <c r="F125" s="55">
        <f t="shared" si="37"/>
        <v>1183431.8000604059</v>
      </c>
      <c r="G125" s="55">
        <f t="shared" si="38"/>
        <v>1217674.0727876786</v>
      </c>
      <c r="H125" s="379">
        <f t="shared" si="39"/>
        <v>220117.04093235626</v>
      </c>
      <c r="I125" s="398">
        <f t="shared" si="40"/>
        <v>220117.04093235626</v>
      </c>
      <c r="J125" s="54">
        <f t="shared" si="24"/>
        <v>0</v>
      </c>
      <c r="K125" s="54"/>
      <c r="L125" s="129"/>
      <c r="M125" s="54">
        <f t="shared" si="41"/>
        <v>0</v>
      </c>
      <c r="N125" s="129"/>
      <c r="O125" s="54">
        <f t="shared" si="26"/>
        <v>0</v>
      </c>
      <c r="P125" s="54">
        <f t="shared" si="27"/>
        <v>0</v>
      </c>
    </row>
    <row r="126" spans="2:16" ht="12.5">
      <c r="B126" s="7" t="str">
        <f t="shared" si="28"/>
        <v/>
      </c>
      <c r="C126" s="50">
        <f>IF(D93="","-",+C125+1)</f>
        <v>2046</v>
      </c>
      <c r="D126" s="12">
        <f>IF(F125+SUM(E$99:E125)=D$92,F125,D$92-SUM(E$99:E125))</f>
        <v>1183431.8000604059</v>
      </c>
      <c r="E126" s="377">
        <f>IF(+J96&lt;F125,J96,D126)</f>
        <v>68484.545454545456</v>
      </c>
      <c r="F126" s="55">
        <f t="shared" si="37"/>
        <v>1114947.2546058604</v>
      </c>
      <c r="G126" s="55">
        <f t="shared" si="38"/>
        <v>1149189.5273331332</v>
      </c>
      <c r="H126" s="379">
        <f t="shared" si="39"/>
        <v>211588.91114704957</v>
      </c>
      <c r="I126" s="398">
        <f t="shared" si="40"/>
        <v>211588.91114704957</v>
      </c>
      <c r="J126" s="54">
        <f t="shared" si="24"/>
        <v>0</v>
      </c>
      <c r="K126" s="54"/>
      <c r="L126" s="129"/>
      <c r="M126" s="54">
        <f t="shared" si="41"/>
        <v>0</v>
      </c>
      <c r="N126" s="129"/>
      <c r="O126" s="54">
        <f t="shared" si="26"/>
        <v>0</v>
      </c>
      <c r="P126" s="54">
        <f t="shared" si="27"/>
        <v>0</v>
      </c>
    </row>
    <row r="127" spans="2:16" ht="12.5">
      <c r="B127" s="7" t="str">
        <f t="shared" si="28"/>
        <v/>
      </c>
      <c r="C127" s="50">
        <f>IF(D93="","-",+C126+1)</f>
        <v>2047</v>
      </c>
      <c r="D127" s="12">
        <f>IF(F126+SUM(E$99:E126)=D$92,F126,D$92-SUM(E$99:E126))</f>
        <v>1114947.2546058604</v>
      </c>
      <c r="E127" s="377">
        <f>IF(+J96&lt;F126,J96,D127)</f>
        <v>68484.545454545456</v>
      </c>
      <c r="F127" s="55">
        <f t="shared" si="37"/>
        <v>1046462.709151315</v>
      </c>
      <c r="G127" s="55">
        <f t="shared" si="38"/>
        <v>1080704.9818785877</v>
      </c>
      <c r="H127" s="379">
        <f t="shared" si="39"/>
        <v>203060.78136174288</v>
      </c>
      <c r="I127" s="398">
        <f t="shared" si="40"/>
        <v>203060.78136174288</v>
      </c>
      <c r="J127" s="54">
        <f t="shared" si="24"/>
        <v>0</v>
      </c>
      <c r="K127" s="54"/>
      <c r="L127" s="129"/>
      <c r="M127" s="54">
        <f t="shared" si="41"/>
        <v>0</v>
      </c>
      <c r="N127" s="129"/>
      <c r="O127" s="54">
        <f t="shared" si="26"/>
        <v>0</v>
      </c>
      <c r="P127" s="54">
        <f t="shared" si="27"/>
        <v>0</v>
      </c>
    </row>
    <row r="128" spans="2:16" ht="12.5">
      <c r="B128" s="7" t="str">
        <f t="shared" si="28"/>
        <v/>
      </c>
      <c r="C128" s="50">
        <f>IF(D93="","-",+C127+1)</f>
        <v>2048</v>
      </c>
      <c r="D128" s="12">
        <f>IF(F127+SUM(E$99:E127)=D$92,F127,D$92-SUM(E$99:E127))</f>
        <v>1046462.709151315</v>
      </c>
      <c r="E128" s="377">
        <f>IF(+J96&lt;F127,J96,D128)</f>
        <v>68484.545454545456</v>
      </c>
      <c r="F128" s="55">
        <f t="shared" si="37"/>
        <v>977978.16369676962</v>
      </c>
      <c r="G128" s="55">
        <f t="shared" si="38"/>
        <v>1012220.4364240423</v>
      </c>
      <c r="H128" s="379">
        <f t="shared" si="39"/>
        <v>194532.65157643624</v>
      </c>
      <c r="I128" s="398">
        <f t="shared" si="40"/>
        <v>194532.65157643624</v>
      </c>
      <c r="J128" s="54">
        <f t="shared" si="24"/>
        <v>0</v>
      </c>
      <c r="K128" s="54"/>
      <c r="L128" s="129"/>
      <c r="M128" s="54">
        <f t="shared" si="41"/>
        <v>0</v>
      </c>
      <c r="N128" s="129"/>
      <c r="O128" s="54">
        <f t="shared" si="26"/>
        <v>0</v>
      </c>
      <c r="P128" s="54">
        <f t="shared" si="27"/>
        <v>0</v>
      </c>
    </row>
    <row r="129" spans="2:16" ht="12.5">
      <c r="B129" s="7" t="str">
        <f t="shared" si="28"/>
        <v/>
      </c>
      <c r="C129" s="50">
        <f>IF(D93="","-",+C128+1)</f>
        <v>2049</v>
      </c>
      <c r="D129" s="12">
        <f>IF(F128+SUM(E$99:E128)=D$92,F128,D$92-SUM(E$99:E128))</f>
        <v>977978.16369676962</v>
      </c>
      <c r="E129" s="377">
        <f>IF(+J96&lt;F128,J96,D129)</f>
        <v>68484.545454545456</v>
      </c>
      <c r="F129" s="55">
        <f t="shared" si="37"/>
        <v>909493.61824222421</v>
      </c>
      <c r="G129" s="55">
        <f t="shared" si="38"/>
        <v>943735.89096949692</v>
      </c>
      <c r="H129" s="379">
        <f t="shared" si="39"/>
        <v>186004.52179112955</v>
      </c>
      <c r="I129" s="398">
        <f t="shared" si="40"/>
        <v>186004.52179112955</v>
      </c>
      <c r="J129" s="54">
        <f t="shared" si="24"/>
        <v>0</v>
      </c>
      <c r="K129" s="54"/>
      <c r="L129" s="129"/>
      <c r="M129" s="54">
        <f t="shared" si="41"/>
        <v>0</v>
      </c>
      <c r="N129" s="129"/>
      <c r="O129" s="54">
        <f t="shared" si="26"/>
        <v>0</v>
      </c>
      <c r="P129" s="54">
        <f t="shared" si="27"/>
        <v>0</v>
      </c>
    </row>
    <row r="130" spans="2:16" ht="12.5">
      <c r="B130" s="7" t="str">
        <f t="shared" si="28"/>
        <v/>
      </c>
      <c r="C130" s="50">
        <f>IF(D93="","-",+C129+1)</f>
        <v>2050</v>
      </c>
      <c r="D130" s="12">
        <f>IF(F129+SUM(E$99:E129)=D$92,F129,D$92-SUM(E$99:E129))</f>
        <v>909493.61824222421</v>
      </c>
      <c r="E130" s="377">
        <f>IF(+J96&lt;F129,J96,D130)</f>
        <v>68484.545454545456</v>
      </c>
      <c r="F130" s="55">
        <f t="shared" si="37"/>
        <v>841009.0727876788</v>
      </c>
      <c r="G130" s="55">
        <f t="shared" si="38"/>
        <v>875251.34551495151</v>
      </c>
      <c r="H130" s="379">
        <f t="shared" si="39"/>
        <v>177476.39200582288</v>
      </c>
      <c r="I130" s="398">
        <f t="shared" si="40"/>
        <v>177476.39200582288</v>
      </c>
      <c r="J130" s="54">
        <f t="shared" si="24"/>
        <v>0</v>
      </c>
      <c r="K130" s="54"/>
      <c r="L130" s="129"/>
      <c r="M130" s="54">
        <f t="shared" si="41"/>
        <v>0</v>
      </c>
      <c r="N130" s="129"/>
      <c r="O130" s="54">
        <f t="shared" si="26"/>
        <v>0</v>
      </c>
      <c r="P130" s="54">
        <f t="shared" si="27"/>
        <v>0</v>
      </c>
    </row>
    <row r="131" spans="2:16" ht="12.5">
      <c r="B131" s="7" t="str">
        <f t="shared" si="28"/>
        <v/>
      </c>
      <c r="C131" s="50">
        <f>IF(D93="","-",+C130+1)</f>
        <v>2051</v>
      </c>
      <c r="D131" s="12">
        <f>IF(F130+SUM(E$99:E130)=D$92,F130,D$92-SUM(E$99:E130))</f>
        <v>841009.0727876788</v>
      </c>
      <c r="E131" s="377">
        <f>IF(+J96&lt;F130,J96,D131)</f>
        <v>68484.545454545456</v>
      </c>
      <c r="F131" s="55">
        <f t="shared" si="37"/>
        <v>772524.52733313339</v>
      </c>
      <c r="G131" s="55">
        <f t="shared" si="38"/>
        <v>806766.80006040609</v>
      </c>
      <c r="H131" s="379">
        <f t="shared" si="39"/>
        <v>168948.26222051622</v>
      </c>
      <c r="I131" s="398">
        <f t="shared" si="40"/>
        <v>168948.26222051622</v>
      </c>
      <c r="J131" s="54">
        <f t="shared" ref="J131:J154" si="42">+I541-H541</f>
        <v>0</v>
      </c>
      <c r="K131" s="54"/>
      <c r="L131" s="129"/>
      <c r="M131" s="54">
        <f t="shared" ref="M131:M154" si="43">IF(L541&lt;&gt;0,+H541-L541,0)</f>
        <v>0</v>
      </c>
      <c r="N131" s="129"/>
      <c r="O131" s="54">
        <f t="shared" ref="O131:O154" si="44">IF(N541&lt;&gt;0,+I541-N541,0)</f>
        <v>0</v>
      </c>
      <c r="P131" s="54">
        <f t="shared" ref="P131:P154" si="45">+O541-M541</f>
        <v>0</v>
      </c>
    </row>
    <row r="132" spans="2:16" ht="12.5">
      <c r="B132" s="7" t="str">
        <f t="shared" si="28"/>
        <v/>
      </c>
      <c r="C132" s="50">
        <f>IF(D93="","-",+C131+1)</f>
        <v>2052</v>
      </c>
      <c r="D132" s="12">
        <f>IF(F131+SUM(E$99:E131)=D$92,F131,D$92-SUM(E$99:E131))</f>
        <v>772524.52733313339</v>
      </c>
      <c r="E132" s="377">
        <f>IF(+J96&lt;F131,J96,D132)</f>
        <v>68484.545454545456</v>
      </c>
      <c r="F132" s="55">
        <f t="shared" si="37"/>
        <v>704039.98187858798</v>
      </c>
      <c r="G132" s="55">
        <f t="shared" si="38"/>
        <v>738282.25460586068</v>
      </c>
      <c r="H132" s="379">
        <f t="shared" si="39"/>
        <v>160420.13243520953</v>
      </c>
      <c r="I132" s="398">
        <f t="shared" si="40"/>
        <v>160420.13243520953</v>
      </c>
      <c r="J132" s="54">
        <f t="shared" si="42"/>
        <v>0</v>
      </c>
      <c r="K132" s="54"/>
      <c r="L132" s="129"/>
      <c r="M132" s="54">
        <f t="shared" si="43"/>
        <v>0</v>
      </c>
      <c r="N132" s="129"/>
      <c r="O132" s="54">
        <f t="shared" si="44"/>
        <v>0</v>
      </c>
      <c r="P132" s="54">
        <f t="shared" si="45"/>
        <v>0</v>
      </c>
    </row>
    <row r="133" spans="2:16" ht="12.5">
      <c r="B133" s="7" t="str">
        <f t="shared" si="28"/>
        <v/>
      </c>
      <c r="C133" s="50">
        <f>IF(D93="","-",+C132+1)</f>
        <v>2053</v>
      </c>
      <c r="D133" s="12">
        <f>IF(F132+SUM(E$99:E132)=D$92,F132,D$92-SUM(E$99:E132))</f>
        <v>704039.98187858798</v>
      </c>
      <c r="E133" s="377">
        <f>IF(+J96&lt;F132,J96,D133)</f>
        <v>68484.545454545456</v>
      </c>
      <c r="F133" s="55">
        <f t="shared" si="37"/>
        <v>635555.43642404256</v>
      </c>
      <c r="G133" s="55">
        <f t="shared" si="38"/>
        <v>669797.70915131527</v>
      </c>
      <c r="H133" s="379">
        <f t="shared" si="39"/>
        <v>151892.00264990289</v>
      </c>
      <c r="I133" s="398">
        <f t="shared" si="40"/>
        <v>151892.00264990289</v>
      </c>
      <c r="J133" s="54">
        <f t="shared" si="42"/>
        <v>0</v>
      </c>
      <c r="K133" s="54"/>
      <c r="L133" s="129"/>
      <c r="M133" s="54">
        <f t="shared" si="43"/>
        <v>0</v>
      </c>
      <c r="N133" s="129"/>
      <c r="O133" s="54">
        <f t="shared" si="44"/>
        <v>0</v>
      </c>
      <c r="P133" s="54">
        <f t="shared" si="45"/>
        <v>0</v>
      </c>
    </row>
    <row r="134" spans="2:16" ht="12.5">
      <c r="B134" s="7" t="str">
        <f t="shared" si="28"/>
        <v/>
      </c>
      <c r="C134" s="50">
        <f>IF(D93="","-",+C133+1)</f>
        <v>2054</v>
      </c>
      <c r="D134" s="12">
        <f>IF(F133+SUM(E$99:E133)=D$92,F133,D$92-SUM(E$99:E133))</f>
        <v>635555.43642404256</v>
      </c>
      <c r="E134" s="377">
        <f>IF(+J96&lt;F133,J96,D134)</f>
        <v>68484.545454545456</v>
      </c>
      <c r="F134" s="55">
        <f t="shared" si="37"/>
        <v>567070.89096949715</v>
      </c>
      <c r="G134" s="55">
        <f t="shared" si="38"/>
        <v>601313.16369676986</v>
      </c>
      <c r="H134" s="379">
        <f t="shared" si="39"/>
        <v>143363.8728645962</v>
      </c>
      <c r="I134" s="398">
        <f t="shared" si="40"/>
        <v>143363.8728645962</v>
      </c>
      <c r="J134" s="54">
        <f t="shared" si="42"/>
        <v>0</v>
      </c>
      <c r="K134" s="54"/>
      <c r="L134" s="129"/>
      <c r="M134" s="54">
        <f t="shared" si="43"/>
        <v>0</v>
      </c>
      <c r="N134" s="129"/>
      <c r="O134" s="54">
        <f t="shared" si="44"/>
        <v>0</v>
      </c>
      <c r="P134" s="54">
        <f t="shared" si="45"/>
        <v>0</v>
      </c>
    </row>
    <row r="135" spans="2:16" ht="12.5">
      <c r="B135" s="7" t="str">
        <f t="shared" si="28"/>
        <v/>
      </c>
      <c r="C135" s="50">
        <f>IF(D93="","-",+C134+1)</f>
        <v>2055</v>
      </c>
      <c r="D135" s="12">
        <f>IF(F134+SUM(E$99:E134)=D$92,F134,D$92-SUM(E$99:E134))</f>
        <v>567070.89096949715</v>
      </c>
      <c r="E135" s="377">
        <f>IF(+J96&lt;F134,J96,D135)</f>
        <v>68484.545454545456</v>
      </c>
      <c r="F135" s="55">
        <f t="shared" si="37"/>
        <v>498586.34551495168</v>
      </c>
      <c r="G135" s="55">
        <f t="shared" si="38"/>
        <v>532828.61824222445</v>
      </c>
      <c r="H135" s="379">
        <f t="shared" si="39"/>
        <v>134835.74307928953</v>
      </c>
      <c r="I135" s="398">
        <f t="shared" si="40"/>
        <v>134835.74307928953</v>
      </c>
      <c r="J135" s="54">
        <f t="shared" si="42"/>
        <v>0</v>
      </c>
      <c r="K135" s="54"/>
      <c r="L135" s="129"/>
      <c r="M135" s="54">
        <f t="shared" si="43"/>
        <v>0</v>
      </c>
      <c r="N135" s="129"/>
      <c r="O135" s="54">
        <f t="shared" si="44"/>
        <v>0</v>
      </c>
      <c r="P135" s="54">
        <f t="shared" si="45"/>
        <v>0</v>
      </c>
    </row>
    <row r="136" spans="2:16" ht="12.5">
      <c r="B136" s="7" t="str">
        <f t="shared" si="28"/>
        <v/>
      </c>
      <c r="C136" s="50">
        <f>IF(D93="","-",+C135+1)</f>
        <v>2056</v>
      </c>
      <c r="D136" s="12">
        <f>IF(F135+SUM(E$99:E135)=D$92,F135,D$92-SUM(E$99:E135))</f>
        <v>498586.34551495168</v>
      </c>
      <c r="E136" s="377">
        <f>IF(+J96&lt;F135,J96,D136)</f>
        <v>68484.545454545456</v>
      </c>
      <c r="F136" s="55">
        <f t="shared" si="37"/>
        <v>430101.80006040621</v>
      </c>
      <c r="G136" s="55">
        <f t="shared" si="38"/>
        <v>464344.07278767892</v>
      </c>
      <c r="H136" s="379">
        <f t="shared" si="39"/>
        <v>126307.61329398284</v>
      </c>
      <c r="I136" s="398">
        <f t="shared" si="40"/>
        <v>126307.61329398284</v>
      </c>
      <c r="J136" s="54">
        <f t="shared" si="42"/>
        <v>0</v>
      </c>
      <c r="K136" s="54"/>
      <c r="L136" s="129"/>
      <c r="M136" s="54">
        <f t="shared" si="43"/>
        <v>0</v>
      </c>
      <c r="N136" s="129"/>
      <c r="O136" s="54">
        <f t="shared" si="44"/>
        <v>0</v>
      </c>
      <c r="P136" s="54">
        <f t="shared" si="45"/>
        <v>0</v>
      </c>
    </row>
    <row r="137" spans="2:16" ht="12.5">
      <c r="B137" s="7" t="str">
        <f t="shared" si="28"/>
        <v/>
      </c>
      <c r="C137" s="50">
        <f>IF(D93="","-",+C136+1)</f>
        <v>2057</v>
      </c>
      <c r="D137" s="12">
        <f>IF(F136+SUM(E$99:E136)=D$92,F136,D$92-SUM(E$99:E136))</f>
        <v>430101.80006040621</v>
      </c>
      <c r="E137" s="377">
        <f>IF(+J96&lt;F136,J96,D137)</f>
        <v>68484.545454545456</v>
      </c>
      <c r="F137" s="55">
        <f t="shared" si="37"/>
        <v>361617.25460586074</v>
      </c>
      <c r="G137" s="55">
        <f t="shared" si="38"/>
        <v>395859.5273331335</v>
      </c>
      <c r="H137" s="379">
        <f t="shared" si="39"/>
        <v>117779.48350867617</v>
      </c>
      <c r="I137" s="398">
        <f t="shared" si="40"/>
        <v>117779.48350867617</v>
      </c>
      <c r="J137" s="54">
        <f t="shared" si="42"/>
        <v>0</v>
      </c>
      <c r="K137" s="54"/>
      <c r="L137" s="129"/>
      <c r="M137" s="54">
        <f t="shared" si="43"/>
        <v>0</v>
      </c>
      <c r="N137" s="129"/>
      <c r="O137" s="54">
        <f t="shared" si="44"/>
        <v>0</v>
      </c>
      <c r="P137" s="54">
        <f t="shared" si="45"/>
        <v>0</v>
      </c>
    </row>
    <row r="138" spans="2:16" ht="12.5">
      <c r="B138" s="7" t="str">
        <f t="shared" si="28"/>
        <v/>
      </c>
      <c r="C138" s="50">
        <f>IF(D93="","-",+C137+1)</f>
        <v>2058</v>
      </c>
      <c r="D138" s="12">
        <f>IF(F137+SUM(E$99:E137)=D$92,F137,D$92-SUM(E$99:E137))</f>
        <v>361617.25460586074</v>
      </c>
      <c r="E138" s="377">
        <f>IF(+J96&lt;F137,J96,D138)</f>
        <v>68484.545454545456</v>
      </c>
      <c r="F138" s="55">
        <f t="shared" si="37"/>
        <v>293132.70915131527</v>
      </c>
      <c r="G138" s="55">
        <f t="shared" si="38"/>
        <v>327374.98187858798</v>
      </c>
      <c r="H138" s="379">
        <f t="shared" si="39"/>
        <v>109251.3537233695</v>
      </c>
      <c r="I138" s="398">
        <f t="shared" si="40"/>
        <v>109251.3537233695</v>
      </c>
      <c r="J138" s="54">
        <f t="shared" si="42"/>
        <v>0</v>
      </c>
      <c r="K138" s="54"/>
      <c r="L138" s="129"/>
      <c r="M138" s="54">
        <f t="shared" si="43"/>
        <v>0</v>
      </c>
      <c r="N138" s="129"/>
      <c r="O138" s="54">
        <f t="shared" si="44"/>
        <v>0</v>
      </c>
      <c r="P138" s="54">
        <f t="shared" si="45"/>
        <v>0</v>
      </c>
    </row>
    <row r="139" spans="2:16" ht="12.5">
      <c r="B139" s="7" t="str">
        <f t="shared" si="28"/>
        <v/>
      </c>
      <c r="C139" s="50">
        <f>IF(D93="","-",+C138+1)</f>
        <v>2059</v>
      </c>
      <c r="D139" s="12">
        <f>IF(F138+SUM(E$99:E138)=D$92,F138,D$92-SUM(E$99:E138))</f>
        <v>293132.70915131527</v>
      </c>
      <c r="E139" s="377">
        <f>IF(+J96&lt;F138,J96,D139)</f>
        <v>68484.545454545456</v>
      </c>
      <c r="F139" s="55">
        <f t="shared" si="37"/>
        <v>224648.1636967698</v>
      </c>
      <c r="G139" s="55">
        <f t="shared" si="38"/>
        <v>258890.43642404253</v>
      </c>
      <c r="H139" s="379">
        <f t="shared" si="39"/>
        <v>100723.22393806282</v>
      </c>
      <c r="I139" s="398">
        <f t="shared" si="40"/>
        <v>100723.22393806282</v>
      </c>
      <c r="J139" s="54">
        <f t="shared" si="42"/>
        <v>0</v>
      </c>
      <c r="K139" s="54"/>
      <c r="L139" s="129"/>
      <c r="M139" s="54">
        <f t="shared" si="43"/>
        <v>0</v>
      </c>
      <c r="N139" s="129"/>
      <c r="O139" s="54">
        <f t="shared" si="44"/>
        <v>0</v>
      </c>
      <c r="P139" s="54">
        <f t="shared" si="45"/>
        <v>0</v>
      </c>
    </row>
    <row r="140" spans="2:16" ht="12.5">
      <c r="B140" s="7" t="str">
        <f t="shared" si="28"/>
        <v/>
      </c>
      <c r="C140" s="50">
        <f>IF(D93="","-",+C139+1)</f>
        <v>2060</v>
      </c>
      <c r="D140" s="12">
        <f>IF(F139+SUM(E$99:E139)=D$92,F139,D$92-SUM(E$99:E139))</f>
        <v>224648.1636967698</v>
      </c>
      <c r="E140" s="377">
        <f>IF(+J96&lt;F139,J96,D140)</f>
        <v>68484.545454545456</v>
      </c>
      <c r="F140" s="55">
        <f t="shared" si="37"/>
        <v>156163.61824222433</v>
      </c>
      <c r="G140" s="55">
        <f t="shared" si="38"/>
        <v>190405.89096949706</v>
      </c>
      <c r="H140" s="379">
        <f t="shared" si="39"/>
        <v>92195.094152756137</v>
      </c>
      <c r="I140" s="398">
        <f t="shared" si="40"/>
        <v>92195.094152756137</v>
      </c>
      <c r="J140" s="54">
        <f t="shared" si="42"/>
        <v>0</v>
      </c>
      <c r="K140" s="54"/>
      <c r="L140" s="129"/>
      <c r="M140" s="54">
        <f t="shared" si="43"/>
        <v>0</v>
      </c>
      <c r="N140" s="129"/>
      <c r="O140" s="54">
        <f t="shared" si="44"/>
        <v>0</v>
      </c>
      <c r="P140" s="54">
        <f t="shared" si="45"/>
        <v>0</v>
      </c>
    </row>
    <row r="141" spans="2:16" ht="12.5">
      <c r="B141" s="7" t="str">
        <f t="shared" si="28"/>
        <v/>
      </c>
      <c r="C141" s="50">
        <f>IF(D93="","-",+C140+1)</f>
        <v>2061</v>
      </c>
      <c r="D141" s="12">
        <f>IF(F140+SUM(E$99:E140)=D$92,F140,D$92-SUM(E$99:E140))</f>
        <v>156163.61824222433</v>
      </c>
      <c r="E141" s="377">
        <f>IF(+J96&lt;F140,J96,D141)</f>
        <v>68484.545454545456</v>
      </c>
      <c r="F141" s="55">
        <f t="shared" si="37"/>
        <v>87679.072787678873</v>
      </c>
      <c r="G141" s="55">
        <f t="shared" si="38"/>
        <v>121921.34551495159</v>
      </c>
      <c r="H141" s="379">
        <f t="shared" si="39"/>
        <v>83666.964367449458</v>
      </c>
      <c r="I141" s="398">
        <f t="shared" si="40"/>
        <v>83666.964367449458</v>
      </c>
      <c r="J141" s="54">
        <f t="shared" si="42"/>
        <v>0</v>
      </c>
      <c r="K141" s="54"/>
      <c r="L141" s="129"/>
      <c r="M141" s="54">
        <f t="shared" si="43"/>
        <v>0</v>
      </c>
      <c r="N141" s="129"/>
      <c r="O141" s="54">
        <f t="shared" si="44"/>
        <v>0</v>
      </c>
      <c r="P141" s="54">
        <f t="shared" si="45"/>
        <v>0</v>
      </c>
    </row>
    <row r="142" spans="2:16" ht="12.5">
      <c r="B142" s="7" t="str">
        <f t="shared" si="28"/>
        <v/>
      </c>
      <c r="C142" s="50">
        <f>IF(D93="","-",+C141+1)</f>
        <v>2062</v>
      </c>
      <c r="D142" s="12">
        <f>IF(F141+SUM(E$99:E141)=D$92,F141,D$92-SUM(E$99:E141))</f>
        <v>87679.072787678873</v>
      </c>
      <c r="E142" s="377">
        <f>IF(+J96&lt;F141,J96,D142)</f>
        <v>68484.545454545456</v>
      </c>
      <c r="F142" s="55">
        <f t="shared" si="37"/>
        <v>19194.527333133417</v>
      </c>
      <c r="G142" s="55">
        <f t="shared" si="38"/>
        <v>53436.800060406145</v>
      </c>
      <c r="H142" s="379">
        <f t="shared" si="39"/>
        <v>75138.834582142794</v>
      </c>
      <c r="I142" s="398">
        <f t="shared" si="40"/>
        <v>75138.834582142794</v>
      </c>
      <c r="J142" s="54">
        <f t="shared" si="42"/>
        <v>0</v>
      </c>
      <c r="K142" s="54"/>
      <c r="L142" s="129"/>
      <c r="M142" s="54">
        <f t="shared" si="43"/>
        <v>0</v>
      </c>
      <c r="N142" s="129"/>
      <c r="O142" s="54">
        <f t="shared" si="44"/>
        <v>0</v>
      </c>
      <c r="P142" s="54">
        <f t="shared" si="45"/>
        <v>0</v>
      </c>
    </row>
    <row r="143" spans="2:16" ht="12.5">
      <c r="B143" s="7" t="str">
        <f t="shared" si="28"/>
        <v/>
      </c>
      <c r="C143" s="50">
        <f>IF(D93="","-",+C142+1)</f>
        <v>2063</v>
      </c>
      <c r="D143" s="12">
        <f>IF(F142+SUM(E$99:E142)=D$92,F142,D$92-SUM(E$99:E142))</f>
        <v>19194.527333133417</v>
      </c>
      <c r="E143" s="377">
        <f>IF(+J96&lt;F142,J96,D143)</f>
        <v>19194.527333133417</v>
      </c>
      <c r="F143" s="55">
        <f t="shared" si="37"/>
        <v>0</v>
      </c>
      <c r="G143" s="55">
        <f t="shared" si="38"/>
        <v>9597.2636665667087</v>
      </c>
      <c r="H143" s="379">
        <f t="shared" si="39"/>
        <v>20389.639450605417</v>
      </c>
      <c r="I143" s="398">
        <f t="shared" si="40"/>
        <v>20389.639450605417</v>
      </c>
      <c r="J143" s="54">
        <f t="shared" si="42"/>
        <v>0</v>
      </c>
      <c r="K143" s="54"/>
      <c r="L143" s="129"/>
      <c r="M143" s="54">
        <f t="shared" si="43"/>
        <v>0</v>
      </c>
      <c r="N143" s="129"/>
      <c r="O143" s="54">
        <f t="shared" si="44"/>
        <v>0</v>
      </c>
      <c r="P143" s="54">
        <f t="shared" si="45"/>
        <v>0</v>
      </c>
    </row>
    <row r="144" spans="2:16" ht="12.5">
      <c r="B144" s="7" t="str">
        <f t="shared" si="28"/>
        <v/>
      </c>
      <c r="C144" s="50">
        <f>IF(D93="","-",+C143+1)</f>
        <v>2064</v>
      </c>
      <c r="D144" s="12">
        <f>IF(F143+SUM(E$99:E143)=D$92,F143,D$92-SUM(E$99:E143))</f>
        <v>0</v>
      </c>
      <c r="E144" s="377">
        <f>IF(+J96&lt;F143,J96,D144)</f>
        <v>0</v>
      </c>
      <c r="F144" s="55">
        <f t="shared" si="37"/>
        <v>0</v>
      </c>
      <c r="G144" s="55">
        <f t="shared" si="38"/>
        <v>0</v>
      </c>
      <c r="H144" s="379">
        <f t="shared" si="39"/>
        <v>0</v>
      </c>
      <c r="I144" s="398">
        <f t="shared" si="40"/>
        <v>0</v>
      </c>
      <c r="J144" s="54">
        <f t="shared" si="42"/>
        <v>0</v>
      </c>
      <c r="K144" s="54"/>
      <c r="L144" s="129"/>
      <c r="M144" s="54">
        <f t="shared" si="43"/>
        <v>0</v>
      </c>
      <c r="N144" s="129"/>
      <c r="O144" s="54">
        <f t="shared" si="44"/>
        <v>0</v>
      </c>
      <c r="P144" s="54">
        <f t="shared" si="45"/>
        <v>0</v>
      </c>
    </row>
    <row r="145" spans="2:16" ht="12.5">
      <c r="B145" s="7" t="str">
        <f t="shared" si="28"/>
        <v/>
      </c>
      <c r="C145" s="50">
        <f>IF(D93="","-",+C144+1)</f>
        <v>2065</v>
      </c>
      <c r="D145" s="12">
        <f>IF(F144+SUM(E$99:E144)=D$92,F144,D$92-SUM(E$99:E144))</f>
        <v>0</v>
      </c>
      <c r="E145" s="377">
        <f>IF(+J96&lt;F144,J96,D145)</f>
        <v>0</v>
      </c>
      <c r="F145" s="55">
        <f t="shared" si="37"/>
        <v>0</v>
      </c>
      <c r="G145" s="55">
        <f t="shared" si="38"/>
        <v>0</v>
      </c>
      <c r="H145" s="379">
        <f t="shared" si="39"/>
        <v>0</v>
      </c>
      <c r="I145" s="398">
        <f t="shared" si="40"/>
        <v>0</v>
      </c>
      <c r="J145" s="54">
        <f t="shared" si="42"/>
        <v>0</v>
      </c>
      <c r="K145" s="54"/>
      <c r="L145" s="129"/>
      <c r="M145" s="54">
        <f t="shared" si="43"/>
        <v>0</v>
      </c>
      <c r="N145" s="129"/>
      <c r="O145" s="54">
        <f t="shared" si="44"/>
        <v>0</v>
      </c>
      <c r="P145" s="54">
        <f t="shared" si="45"/>
        <v>0</v>
      </c>
    </row>
    <row r="146" spans="2:16" ht="12.5">
      <c r="B146" s="7" t="str">
        <f t="shared" si="28"/>
        <v/>
      </c>
      <c r="C146" s="50">
        <f>IF(D93="","-",+C145+1)</f>
        <v>2066</v>
      </c>
      <c r="D146" s="12">
        <f>IF(F145+SUM(E$99:E145)=D$92,F145,D$92-SUM(E$99:E145))</f>
        <v>0</v>
      </c>
      <c r="E146" s="377">
        <f>IF(+J96&lt;F145,J96,D146)</f>
        <v>0</v>
      </c>
      <c r="F146" s="55">
        <f t="shared" si="37"/>
        <v>0</v>
      </c>
      <c r="G146" s="55">
        <f t="shared" si="38"/>
        <v>0</v>
      </c>
      <c r="H146" s="379">
        <f t="shared" si="39"/>
        <v>0</v>
      </c>
      <c r="I146" s="398">
        <f t="shared" si="40"/>
        <v>0</v>
      </c>
      <c r="J146" s="54">
        <f t="shared" si="42"/>
        <v>0</v>
      </c>
      <c r="K146" s="54"/>
      <c r="L146" s="129"/>
      <c r="M146" s="54">
        <f t="shared" si="43"/>
        <v>0</v>
      </c>
      <c r="N146" s="129"/>
      <c r="O146" s="54">
        <f t="shared" si="44"/>
        <v>0</v>
      </c>
      <c r="P146" s="54">
        <f t="shared" si="45"/>
        <v>0</v>
      </c>
    </row>
    <row r="147" spans="2:16" ht="12.5">
      <c r="B147" s="7" t="str">
        <f t="shared" si="28"/>
        <v/>
      </c>
      <c r="C147" s="50">
        <f>IF(D93="","-",+C146+1)</f>
        <v>2067</v>
      </c>
      <c r="D147" s="12">
        <f>IF(F146+SUM(E$99:E146)=D$92,F146,D$92-SUM(E$99:E146))</f>
        <v>0</v>
      </c>
      <c r="E147" s="377">
        <f>IF(+J96&lt;F146,J96,D147)</f>
        <v>0</v>
      </c>
      <c r="F147" s="55">
        <f t="shared" si="37"/>
        <v>0</v>
      </c>
      <c r="G147" s="55">
        <f t="shared" si="38"/>
        <v>0</v>
      </c>
      <c r="H147" s="379">
        <f t="shared" si="39"/>
        <v>0</v>
      </c>
      <c r="I147" s="398">
        <f t="shared" si="40"/>
        <v>0</v>
      </c>
      <c r="J147" s="54">
        <f t="shared" si="42"/>
        <v>0</v>
      </c>
      <c r="K147" s="54"/>
      <c r="L147" s="129"/>
      <c r="M147" s="54">
        <f t="shared" si="43"/>
        <v>0</v>
      </c>
      <c r="N147" s="129"/>
      <c r="O147" s="54">
        <f t="shared" si="44"/>
        <v>0</v>
      </c>
      <c r="P147" s="54">
        <f t="shared" si="45"/>
        <v>0</v>
      </c>
    </row>
    <row r="148" spans="2:16" ht="12.5">
      <c r="B148" s="7" t="str">
        <f t="shared" si="28"/>
        <v/>
      </c>
      <c r="C148" s="50">
        <f>IF(D93="","-",+C147+1)</f>
        <v>2068</v>
      </c>
      <c r="D148" s="12">
        <f>IF(F147+SUM(E$99:E147)=D$92,F147,D$92-SUM(E$99:E147))</f>
        <v>0</v>
      </c>
      <c r="E148" s="377">
        <f>IF(+J96&lt;F147,J96,D148)</f>
        <v>0</v>
      </c>
      <c r="F148" s="55">
        <f t="shared" si="37"/>
        <v>0</v>
      </c>
      <c r="G148" s="55">
        <f t="shared" si="38"/>
        <v>0</v>
      </c>
      <c r="H148" s="379">
        <f t="shared" si="39"/>
        <v>0</v>
      </c>
      <c r="I148" s="398">
        <f t="shared" si="40"/>
        <v>0</v>
      </c>
      <c r="J148" s="54">
        <f t="shared" si="42"/>
        <v>0</v>
      </c>
      <c r="K148" s="54"/>
      <c r="L148" s="129"/>
      <c r="M148" s="54">
        <f t="shared" si="43"/>
        <v>0</v>
      </c>
      <c r="N148" s="129"/>
      <c r="O148" s="54">
        <f t="shared" si="44"/>
        <v>0</v>
      </c>
      <c r="P148" s="54">
        <f t="shared" si="45"/>
        <v>0</v>
      </c>
    </row>
    <row r="149" spans="2:16" ht="12.5">
      <c r="B149" s="7" t="str">
        <f t="shared" si="28"/>
        <v/>
      </c>
      <c r="C149" s="50">
        <f>IF(D93="","-",+C148+1)</f>
        <v>2069</v>
      </c>
      <c r="D149" s="12">
        <f>IF(F148+SUM(E$99:E148)=D$92,F148,D$92-SUM(E$99:E148))</f>
        <v>0</v>
      </c>
      <c r="E149" s="377">
        <f>IF(+J96&lt;F148,J96,D149)</f>
        <v>0</v>
      </c>
      <c r="F149" s="55">
        <f t="shared" si="37"/>
        <v>0</v>
      </c>
      <c r="G149" s="55">
        <f t="shared" si="38"/>
        <v>0</v>
      </c>
      <c r="H149" s="379">
        <f t="shared" si="39"/>
        <v>0</v>
      </c>
      <c r="I149" s="398">
        <f t="shared" si="40"/>
        <v>0</v>
      </c>
      <c r="J149" s="54">
        <f t="shared" si="42"/>
        <v>0</v>
      </c>
      <c r="K149" s="54"/>
      <c r="L149" s="129"/>
      <c r="M149" s="54">
        <f t="shared" si="43"/>
        <v>0</v>
      </c>
      <c r="N149" s="129"/>
      <c r="O149" s="54">
        <f t="shared" si="44"/>
        <v>0</v>
      </c>
      <c r="P149" s="54">
        <f t="shared" si="45"/>
        <v>0</v>
      </c>
    </row>
    <row r="150" spans="2:16" ht="12.5">
      <c r="B150" s="7" t="str">
        <f t="shared" si="28"/>
        <v/>
      </c>
      <c r="C150" s="50">
        <f>IF(D93="","-",+C149+1)</f>
        <v>2070</v>
      </c>
      <c r="D150" s="12">
        <f>IF(F149+SUM(E$99:E149)=D$92,F149,D$92-SUM(E$99:E149))</f>
        <v>0</v>
      </c>
      <c r="E150" s="377">
        <f>IF(+J96&lt;F149,J96,D150)</f>
        <v>0</v>
      </c>
      <c r="F150" s="55">
        <f t="shared" si="37"/>
        <v>0</v>
      </c>
      <c r="G150" s="55">
        <f t="shared" si="38"/>
        <v>0</v>
      </c>
      <c r="H150" s="379">
        <f t="shared" si="39"/>
        <v>0</v>
      </c>
      <c r="I150" s="398">
        <f t="shared" si="40"/>
        <v>0</v>
      </c>
      <c r="J150" s="54">
        <f t="shared" si="42"/>
        <v>0</v>
      </c>
      <c r="K150" s="54"/>
      <c r="L150" s="129"/>
      <c r="M150" s="54">
        <f t="shared" si="43"/>
        <v>0</v>
      </c>
      <c r="N150" s="129"/>
      <c r="O150" s="54">
        <f t="shared" si="44"/>
        <v>0</v>
      </c>
      <c r="P150" s="54">
        <f t="shared" si="45"/>
        <v>0</v>
      </c>
    </row>
    <row r="151" spans="2:16" ht="12.5">
      <c r="B151" s="7" t="str">
        <f t="shared" si="28"/>
        <v/>
      </c>
      <c r="C151" s="50">
        <f>IF(D93="","-",+C150+1)</f>
        <v>2071</v>
      </c>
      <c r="D151" s="12">
        <f>IF(F150+SUM(E$99:E150)=D$92,F150,D$92-SUM(E$99:E150))</f>
        <v>0</v>
      </c>
      <c r="E151" s="377">
        <f>IF(+J96&lt;F150,J96,D151)</f>
        <v>0</v>
      </c>
      <c r="F151" s="55">
        <f t="shared" si="37"/>
        <v>0</v>
      </c>
      <c r="G151" s="55">
        <f t="shared" si="38"/>
        <v>0</v>
      </c>
      <c r="H151" s="379">
        <f t="shared" si="39"/>
        <v>0</v>
      </c>
      <c r="I151" s="398">
        <f t="shared" si="40"/>
        <v>0</v>
      </c>
      <c r="J151" s="54">
        <f t="shared" si="42"/>
        <v>0</v>
      </c>
      <c r="K151" s="54"/>
      <c r="L151" s="129"/>
      <c r="M151" s="54">
        <f t="shared" si="43"/>
        <v>0</v>
      </c>
      <c r="N151" s="129"/>
      <c r="O151" s="54">
        <f t="shared" si="44"/>
        <v>0</v>
      </c>
      <c r="P151" s="54">
        <f t="shared" si="45"/>
        <v>0</v>
      </c>
    </row>
    <row r="152" spans="2:16" ht="12.5">
      <c r="B152" s="7" t="str">
        <f t="shared" si="28"/>
        <v/>
      </c>
      <c r="C152" s="50">
        <f>IF(D93="","-",+C151+1)</f>
        <v>2072</v>
      </c>
      <c r="D152" s="12">
        <f>IF(F151+SUM(E$99:E151)=D$92,F151,D$92-SUM(E$99:E151))</f>
        <v>0</v>
      </c>
      <c r="E152" s="377">
        <f>IF(+J96&lt;F151,J96,D152)</f>
        <v>0</v>
      </c>
      <c r="F152" s="55">
        <f t="shared" si="37"/>
        <v>0</v>
      </c>
      <c r="G152" s="55">
        <f t="shared" si="38"/>
        <v>0</v>
      </c>
      <c r="H152" s="379">
        <f t="shared" si="39"/>
        <v>0</v>
      </c>
      <c r="I152" s="398">
        <f t="shared" si="40"/>
        <v>0</v>
      </c>
      <c r="J152" s="54">
        <f t="shared" si="42"/>
        <v>0</v>
      </c>
      <c r="K152" s="54"/>
      <c r="L152" s="129"/>
      <c r="M152" s="54">
        <f t="shared" si="43"/>
        <v>0</v>
      </c>
      <c r="N152" s="129"/>
      <c r="O152" s="54">
        <f t="shared" si="44"/>
        <v>0</v>
      </c>
      <c r="P152" s="54">
        <f t="shared" si="45"/>
        <v>0</v>
      </c>
    </row>
    <row r="153" spans="2:16" ht="12.5">
      <c r="B153" s="7" t="str">
        <f t="shared" si="28"/>
        <v/>
      </c>
      <c r="C153" s="50">
        <f>IF(D93="","-",+C152+1)</f>
        <v>2073</v>
      </c>
      <c r="D153" s="12">
        <f>IF(F152+SUM(E$99:E152)=D$92,F152,D$92-SUM(E$99:E152))</f>
        <v>0</v>
      </c>
      <c r="E153" s="377">
        <f>IF(+J96&lt;F152,J96,D153)</f>
        <v>0</v>
      </c>
      <c r="F153" s="55">
        <f t="shared" si="37"/>
        <v>0</v>
      </c>
      <c r="G153" s="55">
        <f t="shared" si="38"/>
        <v>0</v>
      </c>
      <c r="H153" s="379">
        <f t="shared" si="39"/>
        <v>0</v>
      </c>
      <c r="I153" s="398">
        <f t="shared" si="40"/>
        <v>0</v>
      </c>
      <c r="J153" s="54">
        <f t="shared" si="42"/>
        <v>0</v>
      </c>
      <c r="K153" s="54"/>
      <c r="L153" s="129"/>
      <c r="M153" s="54">
        <f t="shared" si="43"/>
        <v>0</v>
      </c>
      <c r="N153" s="129"/>
      <c r="O153" s="54">
        <f t="shared" si="44"/>
        <v>0</v>
      </c>
      <c r="P153" s="54">
        <f t="shared" si="45"/>
        <v>0</v>
      </c>
    </row>
    <row r="154" spans="2:16" ht="13" thickBot="1">
      <c r="B154" s="7" t="str">
        <f t="shared" si="28"/>
        <v/>
      </c>
      <c r="C154" s="59">
        <f>IF(D93="","-",+C153+1)</f>
        <v>2074</v>
      </c>
      <c r="D154" s="84">
        <f>IF(F153+SUM(E$99:E153)=D$92,F153,D$92-SUM(E$99:E153))</f>
        <v>0</v>
      </c>
      <c r="E154" s="380">
        <f>IF(+J96&lt;F153,J96,D154)</f>
        <v>0</v>
      </c>
      <c r="F154" s="60">
        <f t="shared" si="37"/>
        <v>0</v>
      </c>
      <c r="G154" s="60">
        <f t="shared" si="38"/>
        <v>0</v>
      </c>
      <c r="H154" s="381">
        <f t="shared" si="39"/>
        <v>0</v>
      </c>
      <c r="I154" s="399">
        <f t="shared" si="40"/>
        <v>0</v>
      </c>
      <c r="J154" s="64">
        <f t="shared" si="42"/>
        <v>0</v>
      </c>
      <c r="K154" s="54"/>
      <c r="L154" s="130"/>
      <c r="M154" s="64">
        <f t="shared" si="43"/>
        <v>0</v>
      </c>
      <c r="N154" s="130"/>
      <c r="O154" s="64">
        <f t="shared" si="44"/>
        <v>0</v>
      </c>
      <c r="P154" s="64">
        <f t="shared" si="45"/>
        <v>0</v>
      </c>
    </row>
    <row r="155" spans="2:16" ht="12.5">
      <c r="C155" s="12" t="s">
        <v>78</v>
      </c>
      <c r="D155" s="292"/>
      <c r="E155" s="292">
        <f>SUM(E99:E154)</f>
        <v>3013320</v>
      </c>
      <c r="F155" s="292"/>
      <c r="G155" s="292"/>
      <c r="H155" s="292">
        <f>SUM(H99:H154)</f>
        <v>11020031.023098029</v>
      </c>
      <c r="I155" s="292">
        <f>SUM(I99:I154)</f>
        <v>11020031.023098029</v>
      </c>
      <c r="J155" s="292">
        <f>SUM(J99:J154)</f>
        <v>0</v>
      </c>
      <c r="K155" s="292"/>
      <c r="L155" s="292"/>
      <c r="M155" s="292"/>
      <c r="N155" s="292"/>
      <c r="O155" s="292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</row>
    <row r="157" spans="2:16" ht="12.5">
      <c r="C157" s="85"/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</row>
    <row r="159" spans="2:16" ht="13">
      <c r="C159" s="25" t="s">
        <v>79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9" priority="1" stopIfTrue="1" operator="equal">
      <formula>$I$10</formula>
    </cfRule>
  </conditionalFormatting>
  <conditionalFormatting sqref="C99:C154">
    <cfRule type="cellIs" dxfId="8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</headerFooter>
  <rowBreaks count="1" manualBreakCount="1">
    <brk id="80" max="16383" man="1"/>
  </rowBreaks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9FB68-1520-4259-B708-3B730C86FB6F}">
  <sheetPr>
    <tabColor rgb="FFFFFF00"/>
  </sheetPr>
  <dimension ref="A1:P162"/>
  <sheetViews>
    <sheetView topLeftCell="A3" zoomScaleNormal="100" zoomScaleSheetLayoutView="80" workbookViewId="0">
      <selection activeCell="C111" sqref="C111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3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75 of 77</v>
      </c>
    </row>
    <row r="2" spans="1:16" ht="17.5">
      <c r="B2" s="1"/>
      <c r="C2" s="1"/>
      <c r="D2" s="2"/>
      <c r="E2" s="1"/>
      <c r="F2" s="1"/>
      <c r="G2" s="1"/>
      <c r="H2" s="3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3"/>
      <c r="I3" s="3"/>
      <c r="J3" s="15"/>
      <c r="K3" s="3"/>
      <c r="L3" s="3"/>
      <c r="M3" s="3"/>
      <c r="N3" s="3"/>
      <c r="O3" s="1"/>
      <c r="P3" s="97">
        <v>1</v>
      </c>
    </row>
    <row r="4" spans="1:16" ht="16" thickBot="1">
      <c r="C4" s="9"/>
      <c r="D4" s="2"/>
      <c r="E4" s="1"/>
      <c r="F4" s="1"/>
      <c r="G4" s="1"/>
      <c r="H4" s="3"/>
      <c r="I4" s="3"/>
      <c r="J4" s="15"/>
      <c r="K4" s="3"/>
      <c r="L4" s="3"/>
      <c r="M4" s="3"/>
      <c r="N4" s="3"/>
      <c r="O4" s="1"/>
      <c r="P4" s="1"/>
    </row>
    <row r="5" spans="1:16" ht="15.5">
      <c r="C5" s="16" t="s">
        <v>46</v>
      </c>
      <c r="D5" s="2"/>
      <c r="E5" s="1"/>
      <c r="F5" s="1"/>
      <c r="G5" s="17"/>
      <c r="H5" s="1" t="s">
        <v>47</v>
      </c>
      <c r="I5" s="1"/>
      <c r="J5" s="1"/>
      <c r="K5" s="123" t="s">
        <v>157</v>
      </c>
      <c r="L5" s="18"/>
      <c r="M5" s="19"/>
      <c r="N5" s="20">
        <f>VLOOKUP(I10,C17:I72,5)</f>
        <v>44163.308789948343</v>
      </c>
      <c r="P5" s="1"/>
    </row>
    <row r="6" spans="1:16" ht="15.5">
      <c r="C6" s="6"/>
      <c r="D6" s="2"/>
      <c r="E6" s="1"/>
      <c r="F6" s="1"/>
      <c r="G6" s="1"/>
      <c r="H6" s="21"/>
      <c r="I6" s="21"/>
      <c r="J6" s="22"/>
      <c r="K6" s="124" t="s">
        <v>158</v>
      </c>
      <c r="L6" s="23"/>
      <c r="M6" s="1"/>
      <c r="N6" s="24">
        <f>VLOOKUP(I10,C17:I72,6)</f>
        <v>44163.308789948343</v>
      </c>
      <c r="O6" s="1"/>
      <c r="P6" s="1"/>
    </row>
    <row r="7" spans="1:16" ht="13.5" thickBot="1">
      <c r="C7" s="25" t="s">
        <v>48</v>
      </c>
      <c r="D7" s="90" t="s">
        <v>515</v>
      </c>
      <c r="E7" s="1"/>
      <c r="F7" s="1"/>
      <c r="G7" s="1"/>
      <c r="H7" s="3"/>
      <c r="I7" s="3"/>
      <c r="J7" s="15"/>
      <c r="K7" s="26" t="s">
        <v>49</v>
      </c>
      <c r="L7" s="27"/>
      <c r="M7" s="27"/>
      <c r="N7" s="28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516</v>
      </c>
      <c r="E9" s="31" t="s">
        <v>517</v>
      </c>
      <c r="F9" s="31"/>
      <c r="G9" s="461" t="s">
        <v>589</v>
      </c>
      <c r="H9" s="31"/>
      <c r="I9" s="32"/>
      <c r="J9" s="33"/>
      <c r="P9" s="1"/>
    </row>
    <row r="10" spans="1:16" ht="13">
      <c r="C10" s="34" t="s">
        <v>51</v>
      </c>
      <c r="D10" s="35">
        <v>313673.72000000003</v>
      </c>
      <c r="E10" s="1" t="s">
        <v>52</v>
      </c>
      <c r="G10" s="2"/>
      <c r="H10" s="2"/>
      <c r="I10" s="36">
        <f>+'SWE.WS.F.BPU.ATRR.Projected'!L19</f>
        <v>2026</v>
      </c>
      <c r="J10" s="33"/>
      <c r="K10" s="15" t="s">
        <v>53</v>
      </c>
      <c r="O10" s="1"/>
      <c r="P10" s="1"/>
    </row>
    <row r="11" spans="1:16" ht="12.5">
      <c r="C11" s="34" t="s">
        <v>54</v>
      </c>
      <c r="D11" s="37">
        <v>2025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5">
        <v>2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15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41">
        <f>IF(D10=0,0,D10/D13)</f>
        <v>7650.5785365853662</v>
      </c>
      <c r="J14" s="15"/>
      <c r="K14" s="15"/>
      <c r="L14" s="15"/>
      <c r="M14" s="15"/>
      <c r="N14" s="15"/>
      <c r="O14" s="1"/>
      <c r="P14" s="1"/>
    </row>
    <row r="15" spans="1:16" ht="39">
      <c r="C15" s="42" t="s">
        <v>51</v>
      </c>
      <c r="D15" s="43" t="s">
        <v>65</v>
      </c>
      <c r="E15" s="43" t="s">
        <v>66</v>
      </c>
      <c r="F15" s="43" t="s">
        <v>67</v>
      </c>
      <c r="G15" s="157" t="s">
        <v>388</v>
      </c>
      <c r="H15" s="158" t="s">
        <v>389</v>
      </c>
      <c r="I15" s="42" t="s">
        <v>68</v>
      </c>
      <c r="J15" s="44"/>
      <c r="K15" s="126" t="s">
        <v>227</v>
      </c>
      <c r="L15" s="45" t="s">
        <v>69</v>
      </c>
      <c r="M15" s="126" t="s">
        <v>227</v>
      </c>
      <c r="N15" s="45" t="s">
        <v>69</v>
      </c>
      <c r="O15" s="45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111" t="s">
        <v>74</v>
      </c>
      <c r="H16" s="47" t="s">
        <v>75</v>
      </c>
      <c r="I16" s="46" t="s">
        <v>94</v>
      </c>
      <c r="J16" s="44" t="s">
        <v>76</v>
      </c>
      <c r="K16" s="48" t="s">
        <v>77</v>
      </c>
      <c r="L16" s="48" t="s">
        <v>77</v>
      </c>
      <c r="M16" s="48" t="s">
        <v>95</v>
      </c>
      <c r="N16" s="49" t="s">
        <v>95</v>
      </c>
      <c r="O16" s="48" t="s">
        <v>95</v>
      </c>
      <c r="P16" s="1"/>
    </row>
    <row r="17" spans="2:16" ht="13">
      <c r="C17" s="459">
        <f>IF(D11= "","-",D11)</f>
        <v>2025</v>
      </c>
      <c r="D17" s="129">
        <v>0</v>
      </c>
      <c r="E17" s="129">
        <v>5105.2610337260057</v>
      </c>
      <c r="F17" s="129">
        <v>258326.20830653587</v>
      </c>
      <c r="G17" s="129">
        <v>20569.466322541444</v>
      </c>
      <c r="H17" s="129">
        <v>20569.466322541444</v>
      </c>
      <c r="I17" s="52">
        <f t="shared" ref="I17:I72" si="0">H17-G17</f>
        <v>0</v>
      </c>
      <c r="J17" s="52"/>
      <c r="K17" s="113">
        <f t="shared" ref="K17" si="1">+G17</f>
        <v>20569.466322541444</v>
      </c>
      <c r="L17" s="54">
        <f t="shared" ref="L17" si="2">IF(K17&lt;&gt;0,+G17-K17,0)</f>
        <v>0</v>
      </c>
      <c r="M17" s="113">
        <f t="shared" ref="M17" si="3">+H17</f>
        <v>20569.466322541444</v>
      </c>
      <c r="N17" s="54">
        <f t="shared" ref="N17" si="4">IF(M17&lt;&gt;0,+H17-M17,0)</f>
        <v>0</v>
      </c>
      <c r="O17" s="54">
        <f t="shared" ref="O17" si="5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2026</v>
      </c>
      <c r="D18" s="55">
        <f>IF(F17+SUM(E$17:E17)=D$10,F17,D$10-SUM(E$17:E17))</f>
        <v>308568.45896627405</v>
      </c>
      <c r="E18" s="56">
        <f>IF(+I14&lt;F17,I14,D18)</f>
        <v>7650.5785365853662</v>
      </c>
      <c r="F18" s="55">
        <f t="shared" ref="F18:F72" si="6">+D18-E18</f>
        <v>300917.88042968867</v>
      </c>
      <c r="G18" s="57">
        <f t="shared" ref="G18:G72" si="7">+I$12*((D18+F18)/2)+E18</f>
        <v>44163.308789948343</v>
      </c>
      <c r="H18" s="41">
        <f t="shared" ref="H18:H72" si="8">+I$13*((D18+F18)/2)+E18</f>
        <v>44163.308789948343</v>
      </c>
      <c r="I18" s="52">
        <f t="shared" si="0"/>
        <v>0</v>
      </c>
      <c r="J18" s="52"/>
      <c r="K18" s="129"/>
      <c r="L18" s="54">
        <f t="shared" ref="L18:L72" si="9">IF(K18&lt;&gt;0,+G18-K18,0)</f>
        <v>0</v>
      </c>
      <c r="M18" s="129"/>
      <c r="N18" s="54">
        <f t="shared" ref="N18:N72" si="10">IF(M18&lt;&gt;0,+H18-M18,0)</f>
        <v>0</v>
      </c>
      <c r="O18" s="54">
        <f t="shared" ref="O18:O72" si="11">+N18-L18</f>
        <v>0</v>
      </c>
      <c r="P18" s="1"/>
    </row>
    <row r="19" spans="2:16" ht="12.5">
      <c r="B19" s="7" t="str">
        <f>IF(D19=F18,"","IU")</f>
        <v/>
      </c>
      <c r="C19" s="50">
        <f>IF(D11="","-",+C18+1)</f>
        <v>2027</v>
      </c>
      <c r="D19" s="55">
        <f>IF(F18+SUM(E$17:E18)=D$10,F18,D$10-SUM(E$17:E18))</f>
        <v>300917.88042968867</v>
      </c>
      <c r="E19" s="56">
        <f>IF(+I14&lt;F18,I14,D19)</f>
        <v>7650.5785365853662</v>
      </c>
      <c r="F19" s="55">
        <f t="shared" si="6"/>
        <v>293267.30189310329</v>
      </c>
      <c r="G19" s="57">
        <f t="shared" si="7"/>
        <v>43246.65654581321</v>
      </c>
      <c r="H19" s="41">
        <f t="shared" si="8"/>
        <v>43246.65654581321</v>
      </c>
      <c r="I19" s="52">
        <f t="shared" si="0"/>
        <v>0</v>
      </c>
      <c r="J19" s="52"/>
      <c r="K19" s="129"/>
      <c r="L19" s="54">
        <f t="shared" si="9"/>
        <v>0</v>
      </c>
      <c r="M19" s="129"/>
      <c r="N19" s="54">
        <f t="shared" si="10"/>
        <v>0</v>
      </c>
      <c r="O19" s="54">
        <f t="shared" si="11"/>
        <v>0</v>
      </c>
      <c r="P19" s="1"/>
    </row>
    <row r="20" spans="2:16" ht="12.5">
      <c r="B20" s="7" t="str">
        <f t="shared" ref="B20:B72" si="12">IF(D20=F19,"","IU")</f>
        <v/>
      </c>
      <c r="C20" s="50">
        <f>IF(D11="","-",+C19+1)</f>
        <v>2028</v>
      </c>
      <c r="D20" s="55">
        <f>IF(F19+SUM(E$17:E19)=D$10,F19,D$10-SUM(E$17:E19))</f>
        <v>293267.30189310329</v>
      </c>
      <c r="E20" s="56">
        <f>IF(+I14&lt;F19,I14,D20)</f>
        <v>7650.5785365853662</v>
      </c>
      <c r="F20" s="55">
        <f t="shared" si="6"/>
        <v>285616.7233565179</v>
      </c>
      <c r="G20" s="57">
        <f t="shared" si="7"/>
        <v>42330.004301678069</v>
      </c>
      <c r="H20" s="41">
        <f t="shared" si="8"/>
        <v>42330.004301678069</v>
      </c>
      <c r="I20" s="52">
        <f t="shared" si="0"/>
        <v>0</v>
      </c>
      <c r="J20" s="52"/>
      <c r="K20" s="129"/>
      <c r="L20" s="54">
        <f t="shared" si="9"/>
        <v>0</v>
      </c>
      <c r="M20" s="129"/>
      <c r="N20" s="54">
        <f t="shared" si="10"/>
        <v>0</v>
      </c>
      <c r="O20" s="54">
        <f t="shared" si="11"/>
        <v>0</v>
      </c>
      <c r="P20" s="1"/>
    </row>
    <row r="21" spans="2:16" ht="12.5">
      <c r="B21" s="7" t="str">
        <f t="shared" si="12"/>
        <v/>
      </c>
      <c r="C21" s="50">
        <f>IF(D11="","-",+C20+1)</f>
        <v>2029</v>
      </c>
      <c r="D21" s="55">
        <f>IF(F20+SUM(E$17:E20)=D$10,F20,D$10-SUM(E$17:E20))</f>
        <v>285616.7233565179</v>
      </c>
      <c r="E21" s="56">
        <f>IF(+I14&lt;F20,I14,D21)</f>
        <v>7650.5785365853662</v>
      </c>
      <c r="F21" s="55">
        <f t="shared" si="6"/>
        <v>277966.14481993252</v>
      </c>
      <c r="G21" s="57">
        <f t="shared" si="7"/>
        <v>41413.352057542936</v>
      </c>
      <c r="H21" s="41">
        <f t="shared" si="8"/>
        <v>41413.352057542936</v>
      </c>
      <c r="I21" s="52">
        <f t="shared" si="0"/>
        <v>0</v>
      </c>
      <c r="J21" s="52"/>
      <c r="K21" s="129"/>
      <c r="L21" s="54">
        <f t="shared" si="9"/>
        <v>0</v>
      </c>
      <c r="M21" s="129"/>
      <c r="N21" s="54">
        <f t="shared" si="10"/>
        <v>0</v>
      </c>
      <c r="O21" s="54">
        <f t="shared" si="11"/>
        <v>0</v>
      </c>
      <c r="P21" s="1"/>
    </row>
    <row r="22" spans="2:16" ht="12.5">
      <c r="B22" s="7" t="str">
        <f t="shared" si="12"/>
        <v/>
      </c>
      <c r="C22" s="50">
        <f>IF(D11="","-",+C21+1)</f>
        <v>2030</v>
      </c>
      <c r="D22" s="55">
        <f>IF(F21+SUM(E$17:E21)=D$10,F21,D$10-SUM(E$17:E21))</f>
        <v>277966.14481993252</v>
      </c>
      <c r="E22" s="56">
        <f>IF(+I14&lt;F21,I14,D22)</f>
        <v>7650.5785365853662</v>
      </c>
      <c r="F22" s="55">
        <f t="shared" si="6"/>
        <v>270315.56628334714</v>
      </c>
      <c r="G22" s="57">
        <f t="shared" si="7"/>
        <v>40496.699813407788</v>
      </c>
      <c r="H22" s="41">
        <f t="shared" si="8"/>
        <v>40496.699813407788</v>
      </c>
      <c r="I22" s="52">
        <f t="shared" si="0"/>
        <v>0</v>
      </c>
      <c r="J22" s="52"/>
      <c r="K22" s="129"/>
      <c r="L22" s="54">
        <f t="shared" si="9"/>
        <v>0</v>
      </c>
      <c r="M22" s="129"/>
      <c r="N22" s="54">
        <f t="shared" si="10"/>
        <v>0</v>
      </c>
      <c r="O22" s="54">
        <f t="shared" si="11"/>
        <v>0</v>
      </c>
      <c r="P22" s="1"/>
    </row>
    <row r="23" spans="2:16" ht="12.5">
      <c r="B23" s="7" t="str">
        <f t="shared" si="12"/>
        <v/>
      </c>
      <c r="C23" s="50">
        <f>IF(D11="","-",+C22+1)</f>
        <v>2031</v>
      </c>
      <c r="D23" s="55">
        <f>IF(F22+SUM(E$17:E22)=D$10,F22,D$10-SUM(E$17:E22))</f>
        <v>270315.56628334714</v>
      </c>
      <c r="E23" s="56">
        <f>IF(+I14&lt;F22,I14,D23)</f>
        <v>7650.5785365853662</v>
      </c>
      <c r="F23" s="55">
        <f t="shared" si="6"/>
        <v>262664.98774676176</v>
      </c>
      <c r="G23" s="57">
        <f t="shared" si="7"/>
        <v>39580.047569272647</v>
      </c>
      <c r="H23" s="41">
        <f t="shared" si="8"/>
        <v>39580.047569272647</v>
      </c>
      <c r="I23" s="52">
        <f t="shared" si="0"/>
        <v>0</v>
      </c>
      <c r="J23" s="52"/>
      <c r="K23" s="129"/>
      <c r="L23" s="54">
        <f t="shared" si="9"/>
        <v>0</v>
      </c>
      <c r="M23" s="129"/>
      <c r="N23" s="54">
        <f t="shared" si="10"/>
        <v>0</v>
      </c>
      <c r="O23" s="54">
        <f t="shared" si="11"/>
        <v>0</v>
      </c>
      <c r="P23" s="1"/>
    </row>
    <row r="24" spans="2:16" ht="12.5">
      <c r="B24" s="7" t="str">
        <f t="shared" si="12"/>
        <v/>
      </c>
      <c r="C24" s="50">
        <f>IF(D11="","-",+C23+1)</f>
        <v>2032</v>
      </c>
      <c r="D24" s="55">
        <f>IF(F23+SUM(E$17:E23)=D$10,F23,D$10-SUM(E$17:E23))</f>
        <v>262664.98774676176</v>
      </c>
      <c r="E24" s="56">
        <f>IF(+I14&lt;F23,I14,D24)</f>
        <v>7650.5785365853662</v>
      </c>
      <c r="F24" s="55">
        <f t="shared" si="6"/>
        <v>255014.40921017638</v>
      </c>
      <c r="G24" s="57">
        <f t="shared" si="7"/>
        <v>38663.395325137506</v>
      </c>
      <c r="H24" s="41">
        <f t="shared" si="8"/>
        <v>38663.395325137506</v>
      </c>
      <c r="I24" s="52">
        <f t="shared" si="0"/>
        <v>0</v>
      </c>
      <c r="J24" s="52"/>
      <c r="K24" s="129"/>
      <c r="L24" s="54">
        <f t="shared" si="9"/>
        <v>0</v>
      </c>
      <c r="M24" s="129"/>
      <c r="N24" s="54">
        <f t="shared" si="10"/>
        <v>0</v>
      </c>
      <c r="O24" s="54">
        <f t="shared" si="11"/>
        <v>0</v>
      </c>
      <c r="P24" s="1"/>
    </row>
    <row r="25" spans="2:16" ht="12.5">
      <c r="B25" s="7" t="str">
        <f t="shared" si="12"/>
        <v/>
      </c>
      <c r="C25" s="50">
        <f>IF(D11="","-",+C24+1)</f>
        <v>2033</v>
      </c>
      <c r="D25" s="55">
        <f>IF(F24+SUM(E$17:E24)=D$10,F24,D$10-SUM(E$17:E24))</f>
        <v>255014.40921017638</v>
      </c>
      <c r="E25" s="56">
        <f>IF(+I14&lt;F24,I14,D25)</f>
        <v>7650.5785365853662</v>
      </c>
      <c r="F25" s="55">
        <f t="shared" si="6"/>
        <v>247363.830673591</v>
      </c>
      <c r="G25" s="57">
        <f t="shared" si="7"/>
        <v>37746.743081002365</v>
      </c>
      <c r="H25" s="41">
        <f t="shared" si="8"/>
        <v>37746.743081002365</v>
      </c>
      <c r="I25" s="52">
        <f t="shared" si="0"/>
        <v>0</v>
      </c>
      <c r="J25" s="52"/>
      <c r="K25" s="129"/>
      <c r="L25" s="54">
        <f t="shared" si="9"/>
        <v>0</v>
      </c>
      <c r="M25" s="129"/>
      <c r="N25" s="54">
        <f t="shared" si="10"/>
        <v>0</v>
      </c>
      <c r="O25" s="54">
        <f t="shared" si="11"/>
        <v>0</v>
      </c>
      <c r="P25" s="1"/>
    </row>
    <row r="26" spans="2:16" ht="12.5">
      <c r="B26" s="7" t="str">
        <f t="shared" si="12"/>
        <v/>
      </c>
      <c r="C26" s="50">
        <f>IF(D11="","-",+C25+1)</f>
        <v>2034</v>
      </c>
      <c r="D26" s="55">
        <f>IF(F25+SUM(E$17:E25)=D$10,F25,D$10-SUM(E$17:E25))</f>
        <v>247363.830673591</v>
      </c>
      <c r="E26" s="56">
        <f>IF(+I14&lt;F25,I14,D26)</f>
        <v>7650.5785365853662</v>
      </c>
      <c r="F26" s="55">
        <f t="shared" si="6"/>
        <v>239713.25213700562</v>
      </c>
      <c r="G26" s="57">
        <f t="shared" si="7"/>
        <v>36830.090836867224</v>
      </c>
      <c r="H26" s="41">
        <f t="shared" si="8"/>
        <v>36830.090836867224</v>
      </c>
      <c r="I26" s="52">
        <f t="shared" si="0"/>
        <v>0</v>
      </c>
      <c r="J26" s="52"/>
      <c r="K26" s="129"/>
      <c r="L26" s="54">
        <f t="shared" si="9"/>
        <v>0</v>
      </c>
      <c r="M26" s="129"/>
      <c r="N26" s="54">
        <f t="shared" si="10"/>
        <v>0</v>
      </c>
      <c r="O26" s="54">
        <f t="shared" si="11"/>
        <v>0</v>
      </c>
      <c r="P26" s="1"/>
    </row>
    <row r="27" spans="2:16" ht="12.5">
      <c r="B27" s="7" t="str">
        <f t="shared" si="12"/>
        <v/>
      </c>
      <c r="C27" s="50">
        <f>IF(D11="","-",+C26+1)</f>
        <v>2035</v>
      </c>
      <c r="D27" s="55">
        <f>IF(F26+SUM(E$17:E26)=D$10,F26,D$10-SUM(E$17:E26))</f>
        <v>239713.25213700562</v>
      </c>
      <c r="E27" s="56">
        <f>IF(+I14&lt;F26,I14,D27)</f>
        <v>7650.5785365853662</v>
      </c>
      <c r="F27" s="55">
        <f t="shared" si="6"/>
        <v>232062.67360042024</v>
      </c>
      <c r="G27" s="57">
        <f t="shared" si="7"/>
        <v>35913.438592732084</v>
      </c>
      <c r="H27" s="41">
        <f t="shared" si="8"/>
        <v>35913.438592732084</v>
      </c>
      <c r="I27" s="52">
        <f t="shared" si="0"/>
        <v>0</v>
      </c>
      <c r="J27" s="52"/>
      <c r="K27" s="129"/>
      <c r="L27" s="54">
        <f t="shared" si="9"/>
        <v>0</v>
      </c>
      <c r="M27" s="129"/>
      <c r="N27" s="54">
        <f t="shared" si="10"/>
        <v>0</v>
      </c>
      <c r="O27" s="54">
        <f t="shared" si="11"/>
        <v>0</v>
      </c>
      <c r="P27" s="1"/>
    </row>
    <row r="28" spans="2:16" ht="12.5">
      <c r="B28" s="7" t="str">
        <f t="shared" si="12"/>
        <v/>
      </c>
      <c r="C28" s="50">
        <f>IF(D11="","-",+C27+1)</f>
        <v>2036</v>
      </c>
      <c r="D28" s="55">
        <f>IF(F27+SUM(E$17:E27)=D$10,F27,D$10-SUM(E$17:E27))</f>
        <v>232062.67360042024</v>
      </c>
      <c r="E28" s="56">
        <f>IF(+I14&lt;F27,I14,D28)</f>
        <v>7650.5785365853662</v>
      </c>
      <c r="F28" s="55">
        <f t="shared" si="6"/>
        <v>224412.09506383486</v>
      </c>
      <c r="G28" s="57">
        <f t="shared" si="7"/>
        <v>34996.786348596943</v>
      </c>
      <c r="H28" s="41">
        <f t="shared" si="8"/>
        <v>34996.786348596943</v>
      </c>
      <c r="I28" s="52">
        <f t="shared" si="0"/>
        <v>0</v>
      </c>
      <c r="J28" s="52"/>
      <c r="K28" s="129"/>
      <c r="L28" s="54">
        <f t="shared" si="9"/>
        <v>0</v>
      </c>
      <c r="M28" s="129"/>
      <c r="N28" s="54">
        <f t="shared" si="10"/>
        <v>0</v>
      </c>
      <c r="O28" s="54">
        <f t="shared" si="11"/>
        <v>0</v>
      </c>
      <c r="P28" s="1"/>
    </row>
    <row r="29" spans="2:16" ht="12.5">
      <c r="B29" s="7" t="str">
        <f t="shared" si="12"/>
        <v/>
      </c>
      <c r="C29" s="50">
        <f>IF(D11="","-",+C28+1)</f>
        <v>2037</v>
      </c>
      <c r="D29" s="55">
        <f>IF(F28+SUM(E$17:E28)=D$10,F28,D$10-SUM(E$17:E28))</f>
        <v>224412.09506383486</v>
      </c>
      <c r="E29" s="56">
        <f>IF(+I14&lt;F28,I14,D29)</f>
        <v>7650.5785365853662</v>
      </c>
      <c r="F29" s="55">
        <f t="shared" si="6"/>
        <v>216761.51652724948</v>
      </c>
      <c r="G29" s="57">
        <f t="shared" si="7"/>
        <v>34080.134104461802</v>
      </c>
      <c r="H29" s="41">
        <f t="shared" si="8"/>
        <v>34080.134104461802</v>
      </c>
      <c r="I29" s="52">
        <f t="shared" si="0"/>
        <v>0</v>
      </c>
      <c r="J29" s="52"/>
      <c r="K29" s="129"/>
      <c r="L29" s="54">
        <f t="shared" si="9"/>
        <v>0</v>
      </c>
      <c r="M29" s="129"/>
      <c r="N29" s="54">
        <f t="shared" si="10"/>
        <v>0</v>
      </c>
      <c r="O29" s="54">
        <f t="shared" si="11"/>
        <v>0</v>
      </c>
      <c r="P29" s="1"/>
    </row>
    <row r="30" spans="2:16" ht="12.5">
      <c r="B30" s="7" t="str">
        <f t="shared" si="12"/>
        <v/>
      </c>
      <c r="C30" s="50">
        <f>IF(D11="","-",+C29+1)</f>
        <v>2038</v>
      </c>
      <c r="D30" s="55">
        <f>IF(F29+SUM(E$17:E29)=D$10,F29,D$10-SUM(E$17:E29))</f>
        <v>216761.51652724948</v>
      </c>
      <c r="E30" s="56">
        <f>IF(+I14&lt;F29,I14,D30)</f>
        <v>7650.5785365853662</v>
      </c>
      <c r="F30" s="55">
        <f t="shared" si="6"/>
        <v>209110.9379906641</v>
      </c>
      <c r="G30" s="57">
        <f t="shared" si="7"/>
        <v>33163.481860326661</v>
      </c>
      <c r="H30" s="41">
        <f t="shared" si="8"/>
        <v>33163.481860326661</v>
      </c>
      <c r="I30" s="52">
        <f t="shared" si="0"/>
        <v>0</v>
      </c>
      <c r="J30" s="52"/>
      <c r="K30" s="129"/>
      <c r="L30" s="54">
        <f t="shared" si="9"/>
        <v>0</v>
      </c>
      <c r="M30" s="129"/>
      <c r="N30" s="54">
        <f t="shared" si="10"/>
        <v>0</v>
      </c>
      <c r="O30" s="54">
        <f t="shared" si="11"/>
        <v>0</v>
      </c>
      <c r="P30" s="1"/>
    </row>
    <row r="31" spans="2:16" ht="12.5">
      <c r="B31" s="7" t="str">
        <f t="shared" si="12"/>
        <v/>
      </c>
      <c r="C31" s="50">
        <f>IF(D11="","-",+C30+1)</f>
        <v>2039</v>
      </c>
      <c r="D31" s="55">
        <f>IF(F30+SUM(E$17:E30)=D$10,F30,D$10-SUM(E$17:E30))</f>
        <v>209110.9379906641</v>
      </c>
      <c r="E31" s="56">
        <f>IF(+I14&lt;F30,I14,D31)</f>
        <v>7650.5785365853662</v>
      </c>
      <c r="F31" s="55">
        <f t="shared" si="6"/>
        <v>201460.35945407872</v>
      </c>
      <c r="G31" s="57">
        <f t="shared" si="7"/>
        <v>32246.829616191524</v>
      </c>
      <c r="H31" s="41">
        <f t="shared" si="8"/>
        <v>32246.829616191524</v>
      </c>
      <c r="I31" s="52">
        <f t="shared" si="0"/>
        <v>0</v>
      </c>
      <c r="J31" s="52"/>
      <c r="K31" s="129"/>
      <c r="L31" s="54">
        <f t="shared" si="9"/>
        <v>0</v>
      </c>
      <c r="M31" s="129"/>
      <c r="N31" s="54">
        <f t="shared" si="10"/>
        <v>0</v>
      </c>
      <c r="O31" s="54">
        <f t="shared" si="11"/>
        <v>0</v>
      </c>
      <c r="P31" s="1"/>
    </row>
    <row r="32" spans="2:16" ht="12.5">
      <c r="B32" s="7" t="str">
        <f t="shared" si="12"/>
        <v/>
      </c>
      <c r="C32" s="50">
        <f>IF(D11="","-",+C31+1)</f>
        <v>2040</v>
      </c>
      <c r="D32" s="55">
        <f>IF(F31+SUM(E$17:E31)=D$10,F31,D$10-SUM(E$17:E31))</f>
        <v>201460.35945407872</v>
      </c>
      <c r="E32" s="56">
        <f>IF(+I14&lt;F31,I14,D32)</f>
        <v>7650.5785365853662</v>
      </c>
      <c r="F32" s="55">
        <f t="shared" si="6"/>
        <v>193809.78091749334</v>
      </c>
      <c r="G32" s="57">
        <f t="shared" si="7"/>
        <v>31330.177372056383</v>
      </c>
      <c r="H32" s="41">
        <f t="shared" si="8"/>
        <v>31330.177372056383</v>
      </c>
      <c r="I32" s="52">
        <f t="shared" si="0"/>
        <v>0</v>
      </c>
      <c r="J32" s="52"/>
      <c r="K32" s="129"/>
      <c r="L32" s="54">
        <f t="shared" si="9"/>
        <v>0</v>
      </c>
      <c r="M32" s="129"/>
      <c r="N32" s="54">
        <f t="shared" si="10"/>
        <v>0</v>
      </c>
      <c r="O32" s="54">
        <f t="shared" si="11"/>
        <v>0</v>
      </c>
      <c r="P32" s="1"/>
    </row>
    <row r="33" spans="2:16" ht="12.5">
      <c r="B33" s="7" t="str">
        <f t="shared" si="12"/>
        <v/>
      </c>
      <c r="C33" s="50">
        <f>IF(D11="","-",+C32+1)</f>
        <v>2041</v>
      </c>
      <c r="D33" s="55">
        <f>IF(F32+SUM(E$17:E32)=D$10,F32,D$10-SUM(E$17:E32))</f>
        <v>193809.78091749334</v>
      </c>
      <c r="E33" s="56">
        <f>IF(+I14&lt;F32,I14,D33)</f>
        <v>7650.5785365853662</v>
      </c>
      <c r="F33" s="55">
        <f t="shared" si="6"/>
        <v>186159.20238090795</v>
      </c>
      <c r="G33" s="57">
        <f t="shared" si="7"/>
        <v>30413.525127921243</v>
      </c>
      <c r="H33" s="41">
        <f t="shared" si="8"/>
        <v>30413.525127921243</v>
      </c>
      <c r="I33" s="52">
        <f t="shared" si="0"/>
        <v>0</v>
      </c>
      <c r="J33" s="52"/>
      <c r="K33" s="129"/>
      <c r="L33" s="54">
        <f t="shared" si="9"/>
        <v>0</v>
      </c>
      <c r="M33" s="129"/>
      <c r="N33" s="54">
        <f t="shared" si="10"/>
        <v>0</v>
      </c>
      <c r="O33" s="54">
        <f t="shared" si="11"/>
        <v>0</v>
      </c>
      <c r="P33" s="1"/>
    </row>
    <row r="34" spans="2:16" ht="12.5">
      <c r="B34" s="7" t="str">
        <f t="shared" si="12"/>
        <v/>
      </c>
      <c r="C34" s="50">
        <f>IF(D11="","-",+C33+1)</f>
        <v>2042</v>
      </c>
      <c r="D34" s="55">
        <f>IF(F33+SUM(E$17:E33)=D$10,F33,D$10-SUM(E$17:E33))</f>
        <v>186159.20238090795</v>
      </c>
      <c r="E34" s="56">
        <f>IF(+I14&lt;F33,I14,D34)</f>
        <v>7650.5785365853662</v>
      </c>
      <c r="F34" s="55">
        <f t="shared" si="6"/>
        <v>178508.62384432257</v>
      </c>
      <c r="G34" s="57">
        <f t="shared" si="7"/>
        <v>29496.872883786102</v>
      </c>
      <c r="H34" s="41">
        <f t="shared" si="8"/>
        <v>29496.872883786102</v>
      </c>
      <c r="I34" s="52">
        <f t="shared" si="0"/>
        <v>0</v>
      </c>
      <c r="J34" s="52"/>
      <c r="K34" s="129"/>
      <c r="L34" s="54">
        <f t="shared" si="9"/>
        <v>0</v>
      </c>
      <c r="M34" s="129"/>
      <c r="N34" s="54">
        <f t="shared" si="10"/>
        <v>0</v>
      </c>
      <c r="O34" s="54">
        <f t="shared" si="11"/>
        <v>0</v>
      </c>
      <c r="P34" s="1"/>
    </row>
    <row r="35" spans="2:16" ht="12.5">
      <c r="B35" s="7" t="str">
        <f t="shared" si="12"/>
        <v/>
      </c>
      <c r="C35" s="50">
        <f>IF(D11="","-",+C34+1)</f>
        <v>2043</v>
      </c>
      <c r="D35" s="55">
        <f>IF(F34+SUM(E$17:E34)=D$10,F34,D$10-SUM(E$17:E34))</f>
        <v>178508.62384432257</v>
      </c>
      <c r="E35" s="56">
        <f>IF(+I14&lt;F34,I14,D35)</f>
        <v>7650.5785365853662</v>
      </c>
      <c r="F35" s="55">
        <f t="shared" si="6"/>
        <v>170858.04530773719</v>
      </c>
      <c r="G35" s="57">
        <f t="shared" si="7"/>
        <v>28580.220639650965</v>
      </c>
      <c r="H35" s="41">
        <f t="shared" si="8"/>
        <v>28580.220639650965</v>
      </c>
      <c r="I35" s="52">
        <f t="shared" si="0"/>
        <v>0</v>
      </c>
      <c r="J35" s="52"/>
      <c r="K35" s="129"/>
      <c r="L35" s="54">
        <f t="shared" si="9"/>
        <v>0</v>
      </c>
      <c r="M35" s="129"/>
      <c r="N35" s="54">
        <f t="shared" si="10"/>
        <v>0</v>
      </c>
      <c r="O35" s="54">
        <f t="shared" si="11"/>
        <v>0</v>
      </c>
      <c r="P35" s="1"/>
    </row>
    <row r="36" spans="2:16" ht="12.5">
      <c r="B36" s="7" t="str">
        <f t="shared" si="12"/>
        <v/>
      </c>
      <c r="C36" s="50">
        <f>IF(D11="","-",+C35+1)</f>
        <v>2044</v>
      </c>
      <c r="D36" s="55">
        <f>IF(F35+SUM(E$17:E35)=D$10,F35,D$10-SUM(E$17:E35))</f>
        <v>170858.04530773719</v>
      </c>
      <c r="E36" s="56">
        <f>IF(+I14&lt;F35,I14,D36)</f>
        <v>7650.5785365853662</v>
      </c>
      <c r="F36" s="55">
        <f t="shared" si="6"/>
        <v>163207.46677115181</v>
      </c>
      <c r="G36" s="57">
        <f t="shared" si="7"/>
        <v>27663.568395515824</v>
      </c>
      <c r="H36" s="41">
        <f t="shared" si="8"/>
        <v>27663.568395515824</v>
      </c>
      <c r="I36" s="52">
        <f t="shared" si="0"/>
        <v>0</v>
      </c>
      <c r="J36" s="52"/>
      <c r="K36" s="129"/>
      <c r="L36" s="54">
        <f t="shared" si="9"/>
        <v>0</v>
      </c>
      <c r="M36" s="129"/>
      <c r="N36" s="54">
        <f t="shared" si="10"/>
        <v>0</v>
      </c>
      <c r="O36" s="54">
        <f t="shared" si="11"/>
        <v>0</v>
      </c>
      <c r="P36" s="1"/>
    </row>
    <row r="37" spans="2:16" ht="12.5">
      <c r="B37" s="7" t="str">
        <f t="shared" si="12"/>
        <v/>
      </c>
      <c r="C37" s="50">
        <f>IF(D11="","-",+C36+1)</f>
        <v>2045</v>
      </c>
      <c r="D37" s="55">
        <f>IF(F36+SUM(E$17:E36)=D$10,F36,D$10-SUM(E$17:E36))</f>
        <v>163207.46677115181</v>
      </c>
      <c r="E37" s="56">
        <f>IF(+I14&lt;F36,I14,D37)</f>
        <v>7650.5785365853662</v>
      </c>
      <c r="F37" s="55">
        <f t="shared" si="6"/>
        <v>155556.88823456643</v>
      </c>
      <c r="G37" s="57">
        <f t="shared" si="7"/>
        <v>26746.916151380683</v>
      </c>
      <c r="H37" s="41">
        <f t="shared" si="8"/>
        <v>26746.916151380683</v>
      </c>
      <c r="I37" s="52">
        <f t="shared" si="0"/>
        <v>0</v>
      </c>
      <c r="J37" s="52"/>
      <c r="K37" s="129"/>
      <c r="L37" s="54">
        <f t="shared" si="9"/>
        <v>0</v>
      </c>
      <c r="M37" s="129"/>
      <c r="N37" s="54">
        <f t="shared" si="10"/>
        <v>0</v>
      </c>
      <c r="O37" s="54">
        <f t="shared" si="11"/>
        <v>0</v>
      </c>
      <c r="P37" s="1"/>
    </row>
    <row r="38" spans="2:16" ht="12.5">
      <c r="B38" s="7" t="str">
        <f t="shared" si="12"/>
        <v/>
      </c>
      <c r="C38" s="50">
        <f>IF(D11="","-",+C37+1)</f>
        <v>2046</v>
      </c>
      <c r="D38" s="55">
        <f>IF(F37+SUM(E$17:E37)=D$10,F37,D$10-SUM(E$17:E37))</f>
        <v>155556.88823456643</v>
      </c>
      <c r="E38" s="56">
        <f>IF(+I14&lt;F37,I14,D38)</f>
        <v>7650.5785365853662</v>
      </c>
      <c r="F38" s="55">
        <f t="shared" si="6"/>
        <v>147906.30969798105</v>
      </c>
      <c r="G38" s="57">
        <f t="shared" si="7"/>
        <v>25830.263907245542</v>
      </c>
      <c r="H38" s="41">
        <f t="shared" si="8"/>
        <v>25830.263907245542</v>
      </c>
      <c r="I38" s="52">
        <f t="shared" si="0"/>
        <v>0</v>
      </c>
      <c r="J38" s="52"/>
      <c r="K38" s="129"/>
      <c r="L38" s="54">
        <f t="shared" si="9"/>
        <v>0</v>
      </c>
      <c r="M38" s="129"/>
      <c r="N38" s="54">
        <f t="shared" si="10"/>
        <v>0</v>
      </c>
      <c r="O38" s="54">
        <f t="shared" si="11"/>
        <v>0</v>
      </c>
      <c r="P38" s="1"/>
    </row>
    <row r="39" spans="2:16" ht="12.5">
      <c r="B39" s="7" t="str">
        <f t="shared" si="12"/>
        <v/>
      </c>
      <c r="C39" s="50">
        <f>IF(D11="","-",+C38+1)</f>
        <v>2047</v>
      </c>
      <c r="D39" s="55">
        <f>IF(F38+SUM(E$17:E38)=D$10,F38,D$10-SUM(E$17:E38))</f>
        <v>147906.30969798105</v>
      </c>
      <c r="E39" s="56">
        <f>IF(+I14&lt;F38,I14,D39)</f>
        <v>7650.5785365853662</v>
      </c>
      <c r="F39" s="55">
        <f t="shared" si="6"/>
        <v>140255.73116139567</v>
      </c>
      <c r="G39" s="57">
        <f t="shared" si="7"/>
        <v>24913.611663110401</v>
      </c>
      <c r="H39" s="41">
        <f t="shared" si="8"/>
        <v>24913.611663110401</v>
      </c>
      <c r="I39" s="52">
        <f t="shared" si="0"/>
        <v>0</v>
      </c>
      <c r="J39" s="52"/>
      <c r="K39" s="129"/>
      <c r="L39" s="54">
        <f t="shared" si="9"/>
        <v>0</v>
      </c>
      <c r="M39" s="129"/>
      <c r="N39" s="54">
        <f t="shared" si="10"/>
        <v>0</v>
      </c>
      <c r="O39" s="54">
        <f t="shared" si="11"/>
        <v>0</v>
      </c>
      <c r="P39" s="1"/>
    </row>
    <row r="40" spans="2:16" ht="12.5">
      <c r="B40" s="7" t="str">
        <f t="shared" si="12"/>
        <v/>
      </c>
      <c r="C40" s="50">
        <f>IF(D11="","-",+C39+1)</f>
        <v>2048</v>
      </c>
      <c r="D40" s="55">
        <f>IF(F39+SUM(E$17:E39)=D$10,F39,D$10-SUM(E$17:E39))</f>
        <v>140255.73116139567</v>
      </c>
      <c r="E40" s="56">
        <f>IF(+I14&lt;F39,I14,D40)</f>
        <v>7650.5785365853662</v>
      </c>
      <c r="F40" s="55">
        <f t="shared" si="6"/>
        <v>132605.15262481029</v>
      </c>
      <c r="G40" s="57">
        <f t="shared" si="7"/>
        <v>23996.959418975261</v>
      </c>
      <c r="H40" s="41">
        <f t="shared" si="8"/>
        <v>23996.959418975261</v>
      </c>
      <c r="I40" s="52">
        <f t="shared" si="0"/>
        <v>0</v>
      </c>
      <c r="J40" s="52"/>
      <c r="K40" s="129"/>
      <c r="L40" s="54">
        <f t="shared" si="9"/>
        <v>0</v>
      </c>
      <c r="M40" s="129"/>
      <c r="N40" s="54">
        <f t="shared" si="10"/>
        <v>0</v>
      </c>
      <c r="O40" s="54">
        <f t="shared" si="11"/>
        <v>0</v>
      </c>
      <c r="P40" s="1"/>
    </row>
    <row r="41" spans="2:16" ht="12.5">
      <c r="B41" s="7" t="str">
        <f t="shared" si="12"/>
        <v/>
      </c>
      <c r="C41" s="50">
        <f>IF(D11="","-",+C40+1)</f>
        <v>2049</v>
      </c>
      <c r="D41" s="55">
        <f>IF(F40+SUM(E$17:E40)=D$10,F40,D$10-SUM(E$17:E40))</f>
        <v>132605.15262481029</v>
      </c>
      <c r="E41" s="56">
        <f>IF(+I14&lt;F40,I14,D41)</f>
        <v>7650.5785365853662</v>
      </c>
      <c r="F41" s="55">
        <f t="shared" si="6"/>
        <v>124954.57408822492</v>
      </c>
      <c r="G41" s="57">
        <f t="shared" si="7"/>
        <v>23080.30717484012</v>
      </c>
      <c r="H41" s="41">
        <f t="shared" si="8"/>
        <v>23080.30717484012</v>
      </c>
      <c r="I41" s="52">
        <f t="shared" si="0"/>
        <v>0</v>
      </c>
      <c r="J41" s="52"/>
      <c r="K41" s="129"/>
      <c r="L41" s="54">
        <f t="shared" si="9"/>
        <v>0</v>
      </c>
      <c r="M41" s="129"/>
      <c r="N41" s="54">
        <f t="shared" si="10"/>
        <v>0</v>
      </c>
      <c r="O41" s="54">
        <f t="shared" si="11"/>
        <v>0</v>
      </c>
      <c r="P41" s="1"/>
    </row>
    <row r="42" spans="2:16" ht="12.5">
      <c r="B42" s="7" t="str">
        <f t="shared" si="12"/>
        <v/>
      </c>
      <c r="C42" s="50">
        <f>IF(D11="","-",+C41+1)</f>
        <v>2050</v>
      </c>
      <c r="D42" s="55">
        <f>IF(F41+SUM(E$17:E41)=D$10,F41,D$10-SUM(E$17:E41))</f>
        <v>124954.57408822492</v>
      </c>
      <c r="E42" s="56">
        <f>IF(+I14&lt;F41,I14,D42)</f>
        <v>7650.5785365853662</v>
      </c>
      <c r="F42" s="55">
        <f t="shared" si="6"/>
        <v>117303.99555163956</v>
      </c>
      <c r="G42" s="57">
        <f t="shared" si="7"/>
        <v>22163.654930704983</v>
      </c>
      <c r="H42" s="41">
        <f t="shared" si="8"/>
        <v>22163.654930704983</v>
      </c>
      <c r="I42" s="52">
        <f t="shared" si="0"/>
        <v>0</v>
      </c>
      <c r="J42" s="52"/>
      <c r="K42" s="129"/>
      <c r="L42" s="54">
        <f t="shared" si="9"/>
        <v>0</v>
      </c>
      <c r="M42" s="129"/>
      <c r="N42" s="54">
        <f t="shared" si="10"/>
        <v>0</v>
      </c>
      <c r="O42" s="54">
        <f t="shared" si="11"/>
        <v>0</v>
      </c>
      <c r="P42" s="1"/>
    </row>
    <row r="43" spans="2:16" ht="12.5">
      <c r="B43" s="7" t="str">
        <f t="shared" si="12"/>
        <v/>
      </c>
      <c r="C43" s="50">
        <f>IF(D11="","-",+C42+1)</f>
        <v>2051</v>
      </c>
      <c r="D43" s="55">
        <f>IF(F42+SUM(E$17:E42)=D$10,F42,D$10-SUM(E$17:E42))</f>
        <v>117303.99555163956</v>
      </c>
      <c r="E43" s="56">
        <f>IF(+I14&lt;F42,I14,D43)</f>
        <v>7650.5785365853662</v>
      </c>
      <c r="F43" s="55">
        <f t="shared" si="6"/>
        <v>109653.41701505419</v>
      </c>
      <c r="G43" s="57">
        <f t="shared" si="7"/>
        <v>21247.002686569846</v>
      </c>
      <c r="H43" s="41">
        <f t="shared" si="8"/>
        <v>21247.002686569846</v>
      </c>
      <c r="I43" s="52">
        <f t="shared" si="0"/>
        <v>0</v>
      </c>
      <c r="J43" s="52"/>
      <c r="K43" s="129"/>
      <c r="L43" s="54">
        <f t="shared" si="9"/>
        <v>0</v>
      </c>
      <c r="M43" s="129"/>
      <c r="N43" s="54">
        <f t="shared" si="10"/>
        <v>0</v>
      </c>
      <c r="O43" s="54">
        <f t="shared" si="11"/>
        <v>0</v>
      </c>
      <c r="P43" s="1"/>
    </row>
    <row r="44" spans="2:16" ht="12.5">
      <c r="B44" s="7" t="str">
        <f t="shared" si="12"/>
        <v/>
      </c>
      <c r="C44" s="50">
        <f>IF(D11="","-",+C43+1)</f>
        <v>2052</v>
      </c>
      <c r="D44" s="55">
        <f>IF(F43+SUM(E$17:E43)=D$10,F43,D$10-SUM(E$17:E43))</f>
        <v>109653.41701505419</v>
      </c>
      <c r="E44" s="56">
        <f>IF(+I14&lt;F43,I14,D44)</f>
        <v>7650.5785365853662</v>
      </c>
      <c r="F44" s="55">
        <f t="shared" si="6"/>
        <v>102002.83847846882</v>
      </c>
      <c r="G44" s="57">
        <f t="shared" si="7"/>
        <v>20330.350442434705</v>
      </c>
      <c r="H44" s="41">
        <f t="shared" si="8"/>
        <v>20330.350442434705</v>
      </c>
      <c r="I44" s="52">
        <f t="shared" si="0"/>
        <v>0</v>
      </c>
      <c r="J44" s="52"/>
      <c r="K44" s="129"/>
      <c r="L44" s="54">
        <f t="shared" si="9"/>
        <v>0</v>
      </c>
      <c r="M44" s="129"/>
      <c r="N44" s="54">
        <f t="shared" si="10"/>
        <v>0</v>
      </c>
      <c r="O44" s="54">
        <f t="shared" si="11"/>
        <v>0</v>
      </c>
      <c r="P44" s="1"/>
    </row>
    <row r="45" spans="2:16" ht="12.5">
      <c r="B45" s="7" t="str">
        <f t="shared" si="12"/>
        <v/>
      </c>
      <c r="C45" s="50">
        <f>IF(D11="","-",+C44+1)</f>
        <v>2053</v>
      </c>
      <c r="D45" s="55">
        <f>IF(F44+SUM(E$17:E44)=D$10,F44,D$10-SUM(E$17:E44))</f>
        <v>102002.83847846882</v>
      </c>
      <c r="E45" s="56">
        <f>IF(+I14&lt;F44,I14,D45)</f>
        <v>7650.5785365853662</v>
      </c>
      <c r="F45" s="55">
        <f t="shared" si="6"/>
        <v>94352.259941883458</v>
      </c>
      <c r="G45" s="57">
        <f t="shared" si="7"/>
        <v>19413.698198299564</v>
      </c>
      <c r="H45" s="41">
        <f t="shared" si="8"/>
        <v>19413.698198299564</v>
      </c>
      <c r="I45" s="52">
        <f t="shared" si="0"/>
        <v>0</v>
      </c>
      <c r="J45" s="52"/>
      <c r="K45" s="129"/>
      <c r="L45" s="54">
        <f t="shared" si="9"/>
        <v>0</v>
      </c>
      <c r="M45" s="129"/>
      <c r="N45" s="54">
        <f t="shared" si="10"/>
        <v>0</v>
      </c>
      <c r="O45" s="54">
        <f t="shared" si="11"/>
        <v>0</v>
      </c>
      <c r="P45" s="1"/>
    </row>
    <row r="46" spans="2:16" ht="12.5">
      <c r="B46" s="7" t="str">
        <f t="shared" si="12"/>
        <v/>
      </c>
      <c r="C46" s="50">
        <f>IF(D11="","-",+C45+1)</f>
        <v>2054</v>
      </c>
      <c r="D46" s="55">
        <f>IF(F45+SUM(E$17:E45)=D$10,F45,D$10-SUM(E$17:E45))</f>
        <v>94352.259941883458</v>
      </c>
      <c r="E46" s="56">
        <f>IF(+I14&lt;F45,I14,D46)</f>
        <v>7650.5785365853662</v>
      </c>
      <c r="F46" s="55">
        <f t="shared" si="6"/>
        <v>86701.681405298092</v>
      </c>
      <c r="G46" s="57">
        <f t="shared" si="7"/>
        <v>18497.04595416443</v>
      </c>
      <c r="H46" s="41">
        <f t="shared" si="8"/>
        <v>18497.04595416443</v>
      </c>
      <c r="I46" s="52">
        <f t="shared" si="0"/>
        <v>0</v>
      </c>
      <c r="J46" s="52"/>
      <c r="K46" s="129"/>
      <c r="L46" s="54">
        <f t="shared" si="9"/>
        <v>0</v>
      </c>
      <c r="M46" s="129"/>
      <c r="N46" s="54">
        <f t="shared" si="10"/>
        <v>0</v>
      </c>
      <c r="O46" s="54">
        <f t="shared" si="11"/>
        <v>0</v>
      </c>
      <c r="P46" s="1"/>
    </row>
    <row r="47" spans="2:16" ht="12.5">
      <c r="B47" s="7" t="str">
        <f t="shared" si="12"/>
        <v/>
      </c>
      <c r="C47" s="50">
        <f>IF(D11="","-",+C46+1)</f>
        <v>2055</v>
      </c>
      <c r="D47" s="55">
        <f>IF(F46+SUM(E$17:E46)=D$10,F46,D$10-SUM(E$17:E46))</f>
        <v>86701.681405298092</v>
      </c>
      <c r="E47" s="56">
        <f>IF(+I14&lt;F46,I14,D47)</f>
        <v>7650.5785365853662</v>
      </c>
      <c r="F47" s="55">
        <f t="shared" si="6"/>
        <v>79051.102868712725</v>
      </c>
      <c r="G47" s="57">
        <f t="shared" si="7"/>
        <v>17580.39371002929</v>
      </c>
      <c r="H47" s="41">
        <f t="shared" si="8"/>
        <v>17580.39371002929</v>
      </c>
      <c r="I47" s="52">
        <f t="shared" si="0"/>
        <v>0</v>
      </c>
      <c r="J47" s="52"/>
      <c r="K47" s="129"/>
      <c r="L47" s="54">
        <f t="shared" si="9"/>
        <v>0</v>
      </c>
      <c r="M47" s="129"/>
      <c r="N47" s="54">
        <f t="shared" si="10"/>
        <v>0</v>
      </c>
      <c r="O47" s="54">
        <f t="shared" si="11"/>
        <v>0</v>
      </c>
      <c r="P47" s="1"/>
    </row>
    <row r="48" spans="2:16" ht="12.5">
      <c r="B48" s="7" t="str">
        <f t="shared" si="12"/>
        <v/>
      </c>
      <c r="C48" s="50">
        <f>IF(D11="","-",+C47+1)</f>
        <v>2056</v>
      </c>
      <c r="D48" s="55">
        <f>IF(F47+SUM(E$17:E47)=D$10,F47,D$10-SUM(E$17:E47))</f>
        <v>79051.102868712725</v>
      </c>
      <c r="E48" s="56">
        <f>IF(+I14&lt;F47,I14,D48)</f>
        <v>7650.5785365853662</v>
      </c>
      <c r="F48" s="55">
        <f t="shared" si="6"/>
        <v>71400.524332127359</v>
      </c>
      <c r="G48" s="57">
        <f t="shared" si="7"/>
        <v>16663.741465894149</v>
      </c>
      <c r="H48" s="41">
        <f t="shared" si="8"/>
        <v>16663.741465894149</v>
      </c>
      <c r="I48" s="52">
        <f t="shared" si="0"/>
        <v>0</v>
      </c>
      <c r="J48" s="52"/>
      <c r="K48" s="129"/>
      <c r="L48" s="54">
        <f t="shared" si="9"/>
        <v>0</v>
      </c>
      <c r="M48" s="129"/>
      <c r="N48" s="54">
        <f t="shared" si="10"/>
        <v>0</v>
      </c>
      <c r="O48" s="54">
        <f t="shared" si="11"/>
        <v>0</v>
      </c>
      <c r="P48" s="1"/>
    </row>
    <row r="49" spans="2:16" ht="12.5">
      <c r="B49" s="7" t="str">
        <f t="shared" si="12"/>
        <v/>
      </c>
      <c r="C49" s="50">
        <f>IF(D11="","-",+C48+1)</f>
        <v>2057</v>
      </c>
      <c r="D49" s="55">
        <f>IF(F48+SUM(E$17:E48)=D$10,F48,D$10-SUM(E$17:E48))</f>
        <v>71400.524332127359</v>
      </c>
      <c r="E49" s="56">
        <f>IF(+I14&lt;F48,I14,D49)</f>
        <v>7650.5785365853662</v>
      </c>
      <c r="F49" s="55">
        <f t="shared" si="6"/>
        <v>63749.945795541993</v>
      </c>
      <c r="G49" s="57">
        <f t="shared" si="7"/>
        <v>15747.089221759012</v>
      </c>
      <c r="H49" s="41">
        <f t="shared" si="8"/>
        <v>15747.089221759012</v>
      </c>
      <c r="I49" s="52">
        <f t="shared" si="0"/>
        <v>0</v>
      </c>
      <c r="J49" s="52"/>
      <c r="K49" s="129"/>
      <c r="L49" s="54">
        <f t="shared" si="9"/>
        <v>0</v>
      </c>
      <c r="M49" s="129"/>
      <c r="N49" s="54">
        <f t="shared" si="10"/>
        <v>0</v>
      </c>
      <c r="O49" s="54">
        <f t="shared" si="11"/>
        <v>0</v>
      </c>
      <c r="P49" s="1"/>
    </row>
    <row r="50" spans="2:16" ht="12.5">
      <c r="B50" s="7" t="str">
        <f t="shared" si="12"/>
        <v/>
      </c>
      <c r="C50" s="50">
        <f>IF(D11="","-",+C49+1)</f>
        <v>2058</v>
      </c>
      <c r="D50" s="55">
        <f>IF(F49+SUM(E$17:E49)=D$10,F49,D$10-SUM(E$17:E49))</f>
        <v>63749.945795541993</v>
      </c>
      <c r="E50" s="56">
        <f>IF(+I14&lt;F49,I14,D50)</f>
        <v>7650.5785365853662</v>
      </c>
      <c r="F50" s="55">
        <f t="shared" si="6"/>
        <v>56099.367258956627</v>
      </c>
      <c r="G50" s="57">
        <f t="shared" si="7"/>
        <v>14830.436977623873</v>
      </c>
      <c r="H50" s="41">
        <f t="shared" si="8"/>
        <v>14830.436977623873</v>
      </c>
      <c r="I50" s="52">
        <f t="shared" si="0"/>
        <v>0</v>
      </c>
      <c r="J50" s="52"/>
      <c r="K50" s="129"/>
      <c r="L50" s="54">
        <f t="shared" si="9"/>
        <v>0</v>
      </c>
      <c r="M50" s="129"/>
      <c r="N50" s="54">
        <f t="shared" si="10"/>
        <v>0</v>
      </c>
      <c r="O50" s="54">
        <f t="shared" si="11"/>
        <v>0</v>
      </c>
      <c r="P50" s="1"/>
    </row>
    <row r="51" spans="2:16" ht="12.5">
      <c r="B51" s="7" t="str">
        <f t="shared" si="12"/>
        <v/>
      </c>
      <c r="C51" s="50">
        <f>IF(D11="","-",+C50+1)</f>
        <v>2059</v>
      </c>
      <c r="D51" s="55">
        <f>IF(F50+SUM(E$17:E50)=D$10,F50,D$10-SUM(E$17:E50))</f>
        <v>56099.367258956627</v>
      </c>
      <c r="E51" s="56">
        <f>IF(+I14&lt;F50,I14,D51)</f>
        <v>7650.5785365853662</v>
      </c>
      <c r="F51" s="55">
        <f t="shared" si="6"/>
        <v>48448.788722371261</v>
      </c>
      <c r="G51" s="57">
        <f t="shared" si="7"/>
        <v>13913.784733488734</v>
      </c>
      <c r="H51" s="41">
        <f t="shared" si="8"/>
        <v>13913.784733488734</v>
      </c>
      <c r="I51" s="52">
        <f t="shared" si="0"/>
        <v>0</v>
      </c>
      <c r="J51" s="52"/>
      <c r="K51" s="129"/>
      <c r="L51" s="54">
        <f t="shared" si="9"/>
        <v>0</v>
      </c>
      <c r="M51" s="129"/>
      <c r="N51" s="54">
        <f t="shared" si="10"/>
        <v>0</v>
      </c>
      <c r="O51" s="54">
        <f t="shared" si="11"/>
        <v>0</v>
      </c>
      <c r="P51" s="1"/>
    </row>
    <row r="52" spans="2:16" ht="12.5">
      <c r="B52" s="7" t="str">
        <f t="shared" si="12"/>
        <v/>
      </c>
      <c r="C52" s="50">
        <f>IF(D11="","-",+C51+1)</f>
        <v>2060</v>
      </c>
      <c r="D52" s="55">
        <f>IF(F51+SUM(E$17:E51)=D$10,F51,D$10-SUM(E$17:E51))</f>
        <v>48448.788722371261</v>
      </c>
      <c r="E52" s="56">
        <f>IF(+I14&lt;F51,I14,D52)</f>
        <v>7650.5785365853662</v>
      </c>
      <c r="F52" s="55">
        <f t="shared" si="6"/>
        <v>40798.210185785894</v>
      </c>
      <c r="G52" s="57">
        <f t="shared" si="7"/>
        <v>12997.132489353597</v>
      </c>
      <c r="H52" s="41">
        <f t="shared" si="8"/>
        <v>12997.132489353597</v>
      </c>
      <c r="I52" s="52">
        <f t="shared" si="0"/>
        <v>0</v>
      </c>
      <c r="J52" s="52"/>
      <c r="K52" s="129"/>
      <c r="L52" s="54">
        <f t="shared" si="9"/>
        <v>0</v>
      </c>
      <c r="M52" s="129"/>
      <c r="N52" s="54">
        <f t="shared" si="10"/>
        <v>0</v>
      </c>
      <c r="O52" s="54">
        <f t="shared" si="11"/>
        <v>0</v>
      </c>
      <c r="P52" s="1"/>
    </row>
    <row r="53" spans="2:16" ht="12.5">
      <c r="B53" s="7" t="str">
        <f t="shared" si="12"/>
        <v/>
      </c>
      <c r="C53" s="50">
        <f>IF(D11="","-",+C52+1)</f>
        <v>2061</v>
      </c>
      <c r="D53" s="55">
        <f>IF(F52+SUM(E$17:E52)=D$10,F52,D$10-SUM(E$17:E52))</f>
        <v>40798.210185785894</v>
      </c>
      <c r="E53" s="56">
        <f>IF(+I14&lt;F52,I14,D53)</f>
        <v>7650.5785365853662</v>
      </c>
      <c r="F53" s="55">
        <f t="shared" si="6"/>
        <v>33147.631649200528</v>
      </c>
      <c r="G53" s="57">
        <f t="shared" si="7"/>
        <v>12080.480245218456</v>
      </c>
      <c r="H53" s="41">
        <f t="shared" si="8"/>
        <v>12080.480245218456</v>
      </c>
      <c r="I53" s="52">
        <f t="shared" si="0"/>
        <v>0</v>
      </c>
      <c r="J53" s="52"/>
      <c r="K53" s="129"/>
      <c r="L53" s="54">
        <f t="shared" si="9"/>
        <v>0</v>
      </c>
      <c r="M53" s="129"/>
      <c r="N53" s="54">
        <f t="shared" si="10"/>
        <v>0</v>
      </c>
      <c r="O53" s="54">
        <f t="shared" si="11"/>
        <v>0</v>
      </c>
      <c r="P53" s="1"/>
    </row>
    <row r="54" spans="2:16" ht="12.5">
      <c r="B54" s="7" t="str">
        <f t="shared" si="12"/>
        <v/>
      </c>
      <c r="C54" s="50">
        <f>IF(D11="","-",+C53+1)</f>
        <v>2062</v>
      </c>
      <c r="D54" s="55">
        <f>IF(F53+SUM(E$17:E53)=D$10,F53,D$10-SUM(E$17:E53))</f>
        <v>33147.631649200528</v>
      </c>
      <c r="E54" s="56">
        <f>IF(+I14&lt;F53,I14,D54)</f>
        <v>7650.5785365853662</v>
      </c>
      <c r="F54" s="55">
        <f t="shared" si="6"/>
        <v>25497.053112615162</v>
      </c>
      <c r="G54" s="57">
        <f t="shared" si="7"/>
        <v>11163.828001083319</v>
      </c>
      <c r="H54" s="41">
        <f t="shared" si="8"/>
        <v>11163.828001083319</v>
      </c>
      <c r="I54" s="52">
        <f t="shared" si="0"/>
        <v>0</v>
      </c>
      <c r="J54" s="52"/>
      <c r="K54" s="129"/>
      <c r="L54" s="54">
        <f t="shared" si="9"/>
        <v>0</v>
      </c>
      <c r="M54" s="129"/>
      <c r="N54" s="54">
        <f t="shared" si="10"/>
        <v>0</v>
      </c>
      <c r="O54" s="54">
        <f t="shared" si="11"/>
        <v>0</v>
      </c>
      <c r="P54" s="1"/>
    </row>
    <row r="55" spans="2:16" ht="12.5">
      <c r="B55" s="7" t="str">
        <f t="shared" si="12"/>
        <v/>
      </c>
      <c r="C55" s="50">
        <f>IF(D11="","-",+C54+1)</f>
        <v>2063</v>
      </c>
      <c r="D55" s="55">
        <f>IF(F54+SUM(E$17:E54)=D$10,F54,D$10-SUM(E$17:E54))</f>
        <v>25497.053112615162</v>
      </c>
      <c r="E55" s="56">
        <f>IF(+I14&lt;F54,I14,D55)</f>
        <v>7650.5785365853662</v>
      </c>
      <c r="F55" s="55">
        <f t="shared" si="6"/>
        <v>17846.474576029796</v>
      </c>
      <c r="G55" s="57">
        <f t="shared" si="7"/>
        <v>10247.17575694818</v>
      </c>
      <c r="H55" s="41">
        <f t="shared" si="8"/>
        <v>10247.17575694818</v>
      </c>
      <c r="I55" s="52">
        <f t="shared" si="0"/>
        <v>0</v>
      </c>
      <c r="J55" s="52"/>
      <c r="K55" s="129"/>
      <c r="L55" s="54">
        <f t="shared" si="9"/>
        <v>0</v>
      </c>
      <c r="M55" s="129"/>
      <c r="N55" s="54">
        <f t="shared" si="10"/>
        <v>0</v>
      </c>
      <c r="O55" s="54">
        <f t="shared" si="11"/>
        <v>0</v>
      </c>
      <c r="P55" s="1"/>
    </row>
    <row r="56" spans="2:16" ht="12.5">
      <c r="B56" s="7" t="str">
        <f t="shared" si="12"/>
        <v/>
      </c>
      <c r="C56" s="50">
        <f>IF(D11="","-",+C55+1)</f>
        <v>2064</v>
      </c>
      <c r="D56" s="55">
        <f>IF(F55+SUM(E$17:E55)=D$10,F55,D$10-SUM(E$17:E55))</f>
        <v>17846.474576029796</v>
      </c>
      <c r="E56" s="56">
        <f>IF(+I14&lt;F55,I14,D56)</f>
        <v>7650.5785365853662</v>
      </c>
      <c r="F56" s="55">
        <f t="shared" si="6"/>
        <v>10195.896039444429</v>
      </c>
      <c r="G56" s="57">
        <f t="shared" si="7"/>
        <v>9330.5235128130407</v>
      </c>
      <c r="H56" s="41">
        <f t="shared" si="8"/>
        <v>9330.5235128130407</v>
      </c>
      <c r="I56" s="52">
        <f t="shared" si="0"/>
        <v>0</v>
      </c>
      <c r="J56" s="52"/>
      <c r="K56" s="129"/>
      <c r="L56" s="54">
        <f t="shared" si="9"/>
        <v>0</v>
      </c>
      <c r="M56" s="129"/>
      <c r="N56" s="54">
        <f t="shared" si="10"/>
        <v>0</v>
      </c>
      <c r="O56" s="54">
        <f t="shared" si="11"/>
        <v>0</v>
      </c>
      <c r="P56" s="1"/>
    </row>
    <row r="57" spans="2:16" ht="12.5">
      <c r="B57" s="7" t="str">
        <f t="shared" si="12"/>
        <v/>
      </c>
      <c r="C57" s="50">
        <f>IF(D11="","-",+C56+1)</f>
        <v>2065</v>
      </c>
      <c r="D57" s="55">
        <f>IF(F56+SUM(E$17:E56)=D$10,F56,D$10-SUM(E$17:E56))</f>
        <v>10195.896039444429</v>
      </c>
      <c r="E57" s="56">
        <f>IF(+I14&lt;F56,I14,D57)</f>
        <v>7650.5785365853662</v>
      </c>
      <c r="F57" s="55">
        <f t="shared" si="6"/>
        <v>2545.3175028590631</v>
      </c>
      <c r="G57" s="57">
        <f t="shared" si="7"/>
        <v>8413.8712686779018</v>
      </c>
      <c r="H57" s="41">
        <f t="shared" si="8"/>
        <v>8413.8712686779018</v>
      </c>
      <c r="I57" s="52">
        <f t="shared" si="0"/>
        <v>0</v>
      </c>
      <c r="J57" s="52"/>
      <c r="K57" s="129"/>
      <c r="L57" s="54">
        <f t="shared" si="9"/>
        <v>0</v>
      </c>
      <c r="M57" s="129"/>
      <c r="N57" s="54">
        <f t="shared" si="10"/>
        <v>0</v>
      </c>
      <c r="O57" s="54">
        <f t="shared" si="11"/>
        <v>0</v>
      </c>
      <c r="P57" s="1"/>
    </row>
    <row r="58" spans="2:16" ht="12.5">
      <c r="B58" s="7" t="str">
        <f t="shared" si="12"/>
        <v/>
      </c>
      <c r="C58" s="50">
        <f>IF(D11="","-",+C57+1)</f>
        <v>2066</v>
      </c>
      <c r="D58" s="55">
        <f>IF(F57+SUM(E$17:E57)=D$10,F57,D$10-SUM(E$17:E57))</f>
        <v>2545.3175028590631</v>
      </c>
      <c r="E58" s="56">
        <f>IF(+I14&lt;F57,I14,D58)</f>
        <v>2545.3175028590631</v>
      </c>
      <c r="F58" s="55">
        <f t="shared" si="6"/>
        <v>0</v>
      </c>
      <c r="G58" s="57">
        <f t="shared" si="7"/>
        <v>2697.8008078715461</v>
      </c>
      <c r="H58" s="41">
        <f t="shared" si="8"/>
        <v>2697.8008078715461</v>
      </c>
      <c r="I58" s="52">
        <f t="shared" si="0"/>
        <v>0</v>
      </c>
      <c r="J58" s="52"/>
      <c r="K58" s="129"/>
      <c r="L58" s="54">
        <f t="shared" si="9"/>
        <v>0</v>
      </c>
      <c r="M58" s="129"/>
      <c r="N58" s="54">
        <f t="shared" si="10"/>
        <v>0</v>
      </c>
      <c r="O58" s="54">
        <f t="shared" si="11"/>
        <v>0</v>
      </c>
      <c r="P58" s="1"/>
    </row>
    <row r="59" spans="2:16" ht="12.5">
      <c r="B59" s="7" t="str">
        <f t="shared" si="12"/>
        <v/>
      </c>
      <c r="C59" s="50">
        <f>IF(D11="","-",+C58+1)</f>
        <v>2067</v>
      </c>
      <c r="D59" s="55">
        <f>IF(F58+SUM(E$17:E58)=D$10,F58,D$10-SUM(E$17:E58))</f>
        <v>0</v>
      </c>
      <c r="E59" s="56">
        <f>IF(+I14&lt;F58,I14,D59)</f>
        <v>0</v>
      </c>
      <c r="F59" s="55">
        <f t="shared" si="6"/>
        <v>0</v>
      </c>
      <c r="G59" s="57">
        <f t="shared" si="7"/>
        <v>0</v>
      </c>
      <c r="H59" s="41">
        <f t="shared" si="8"/>
        <v>0</v>
      </c>
      <c r="I59" s="52">
        <f t="shared" si="0"/>
        <v>0</v>
      </c>
      <c r="J59" s="52"/>
      <c r="K59" s="129"/>
      <c r="L59" s="54">
        <f t="shared" si="9"/>
        <v>0</v>
      </c>
      <c r="M59" s="129"/>
      <c r="N59" s="54">
        <f t="shared" si="10"/>
        <v>0</v>
      </c>
      <c r="O59" s="54">
        <f t="shared" si="11"/>
        <v>0</v>
      </c>
      <c r="P59" s="1"/>
    </row>
    <row r="60" spans="2:16" ht="12.5">
      <c r="B60" s="7" t="str">
        <f t="shared" si="12"/>
        <v/>
      </c>
      <c r="C60" s="50">
        <f>IF(D11="","-",+C59+1)</f>
        <v>2068</v>
      </c>
      <c r="D60" s="55">
        <f>IF(F59+SUM(E$17:E59)=D$10,F59,D$10-SUM(E$17:E59))</f>
        <v>0</v>
      </c>
      <c r="E60" s="56">
        <f>IF(+I14&lt;F59,I14,D60)</f>
        <v>0</v>
      </c>
      <c r="F60" s="55">
        <f t="shared" si="6"/>
        <v>0</v>
      </c>
      <c r="G60" s="57">
        <f t="shared" si="7"/>
        <v>0</v>
      </c>
      <c r="H60" s="41">
        <f t="shared" si="8"/>
        <v>0</v>
      </c>
      <c r="I60" s="52">
        <f t="shared" si="0"/>
        <v>0</v>
      </c>
      <c r="J60" s="52"/>
      <c r="K60" s="129"/>
      <c r="L60" s="54">
        <f t="shared" si="9"/>
        <v>0</v>
      </c>
      <c r="M60" s="129"/>
      <c r="N60" s="54">
        <f t="shared" si="10"/>
        <v>0</v>
      </c>
      <c r="O60" s="54">
        <f t="shared" si="11"/>
        <v>0</v>
      </c>
      <c r="P60" s="1"/>
    </row>
    <row r="61" spans="2:16" ht="12.5">
      <c r="B61" s="7" t="str">
        <f t="shared" si="12"/>
        <v/>
      </c>
      <c r="C61" s="50">
        <f>IF(D11="","-",+C60+1)</f>
        <v>2069</v>
      </c>
      <c r="D61" s="55">
        <f>IF(F60+SUM(E$17:E60)=D$10,F60,D$10-SUM(E$17:E60))</f>
        <v>0</v>
      </c>
      <c r="E61" s="56">
        <f>IF(+I14&lt;F60,I14,D61)</f>
        <v>0</v>
      </c>
      <c r="F61" s="55">
        <f t="shared" si="6"/>
        <v>0</v>
      </c>
      <c r="G61" s="58">
        <f t="shared" si="7"/>
        <v>0</v>
      </c>
      <c r="H61" s="41">
        <f t="shared" si="8"/>
        <v>0</v>
      </c>
      <c r="I61" s="52">
        <f t="shared" si="0"/>
        <v>0</v>
      </c>
      <c r="J61" s="52"/>
      <c r="K61" s="129"/>
      <c r="L61" s="54">
        <f t="shared" si="9"/>
        <v>0</v>
      </c>
      <c r="M61" s="129"/>
      <c r="N61" s="54">
        <f t="shared" si="10"/>
        <v>0</v>
      </c>
      <c r="O61" s="54">
        <f t="shared" si="11"/>
        <v>0</v>
      </c>
      <c r="P61" s="1"/>
    </row>
    <row r="62" spans="2:16" ht="12.5">
      <c r="B62" s="7" t="str">
        <f t="shared" si="12"/>
        <v/>
      </c>
      <c r="C62" s="50">
        <f>IF(D11="","-",+C61+1)</f>
        <v>2070</v>
      </c>
      <c r="D62" s="55">
        <f>IF(F61+SUM(E$17:E61)=D$10,F61,D$10-SUM(E$17:E61))</f>
        <v>0</v>
      </c>
      <c r="E62" s="56">
        <f>IF(+I14&lt;F61,I14,D62)</f>
        <v>0</v>
      </c>
      <c r="F62" s="55">
        <f t="shared" si="6"/>
        <v>0</v>
      </c>
      <c r="G62" s="58">
        <f t="shared" si="7"/>
        <v>0</v>
      </c>
      <c r="H62" s="41">
        <f t="shared" si="8"/>
        <v>0</v>
      </c>
      <c r="I62" s="52">
        <f t="shared" si="0"/>
        <v>0</v>
      </c>
      <c r="J62" s="52"/>
      <c r="K62" s="129"/>
      <c r="L62" s="54">
        <f t="shared" si="9"/>
        <v>0</v>
      </c>
      <c r="M62" s="129"/>
      <c r="N62" s="54">
        <f t="shared" si="10"/>
        <v>0</v>
      </c>
      <c r="O62" s="54">
        <f t="shared" si="11"/>
        <v>0</v>
      </c>
      <c r="P62" s="1"/>
    </row>
    <row r="63" spans="2:16" ht="12.5">
      <c r="B63" s="7" t="str">
        <f t="shared" si="12"/>
        <v/>
      </c>
      <c r="C63" s="50">
        <f>IF(D11="","-",+C62+1)</f>
        <v>2071</v>
      </c>
      <c r="D63" s="55">
        <f>IF(F62+SUM(E$17:E62)=D$10,F62,D$10-SUM(E$17:E62))</f>
        <v>0</v>
      </c>
      <c r="E63" s="56">
        <f>IF(+I14&lt;F62,I14,D63)</f>
        <v>0</v>
      </c>
      <c r="F63" s="55">
        <f t="shared" si="6"/>
        <v>0</v>
      </c>
      <c r="G63" s="58">
        <f t="shared" si="7"/>
        <v>0</v>
      </c>
      <c r="H63" s="41">
        <f t="shared" si="8"/>
        <v>0</v>
      </c>
      <c r="I63" s="52">
        <f t="shared" si="0"/>
        <v>0</v>
      </c>
      <c r="J63" s="52"/>
      <c r="K63" s="129"/>
      <c r="L63" s="54">
        <f t="shared" si="9"/>
        <v>0</v>
      </c>
      <c r="M63" s="129"/>
      <c r="N63" s="54">
        <f t="shared" si="10"/>
        <v>0</v>
      </c>
      <c r="O63" s="54">
        <f t="shared" si="11"/>
        <v>0</v>
      </c>
      <c r="P63" s="1"/>
    </row>
    <row r="64" spans="2:16" ht="12.5">
      <c r="B64" s="7" t="str">
        <f t="shared" si="12"/>
        <v/>
      </c>
      <c r="C64" s="50">
        <f>IF(D11="","-",+C63+1)</f>
        <v>2072</v>
      </c>
      <c r="D64" s="55">
        <f>IF(F63+SUM(E$17:E63)=D$10,F63,D$10-SUM(E$17:E63))</f>
        <v>0</v>
      </c>
      <c r="E64" s="56">
        <f>IF(+I14&lt;F63,I14,D64)</f>
        <v>0</v>
      </c>
      <c r="F64" s="55">
        <f t="shared" si="6"/>
        <v>0</v>
      </c>
      <c r="G64" s="58">
        <f t="shared" si="7"/>
        <v>0</v>
      </c>
      <c r="H64" s="41">
        <f t="shared" si="8"/>
        <v>0</v>
      </c>
      <c r="I64" s="52">
        <f t="shared" si="0"/>
        <v>0</v>
      </c>
      <c r="J64" s="52"/>
      <c r="K64" s="129"/>
      <c r="L64" s="54">
        <f t="shared" si="9"/>
        <v>0</v>
      </c>
      <c r="M64" s="129"/>
      <c r="N64" s="54">
        <f t="shared" si="10"/>
        <v>0</v>
      </c>
      <c r="O64" s="54">
        <f t="shared" si="11"/>
        <v>0</v>
      </c>
      <c r="P64" s="1"/>
    </row>
    <row r="65" spans="2:16" ht="12.5">
      <c r="B65" s="7" t="str">
        <f t="shared" si="12"/>
        <v/>
      </c>
      <c r="C65" s="50">
        <f>IF(D11="","-",+C64+1)</f>
        <v>2073</v>
      </c>
      <c r="D65" s="55">
        <f>IF(F64+SUM(E$17:E64)=D$10,F64,D$10-SUM(E$17:E64))</f>
        <v>0</v>
      </c>
      <c r="E65" s="56">
        <f>IF(+I14&lt;F64,I14,D65)</f>
        <v>0</v>
      </c>
      <c r="F65" s="55">
        <f t="shared" si="6"/>
        <v>0</v>
      </c>
      <c r="G65" s="58">
        <f t="shared" si="7"/>
        <v>0</v>
      </c>
      <c r="H65" s="41">
        <f t="shared" si="8"/>
        <v>0</v>
      </c>
      <c r="I65" s="52">
        <f t="shared" si="0"/>
        <v>0</v>
      </c>
      <c r="J65" s="52"/>
      <c r="K65" s="129"/>
      <c r="L65" s="54">
        <f t="shared" si="9"/>
        <v>0</v>
      </c>
      <c r="M65" s="129"/>
      <c r="N65" s="54">
        <f t="shared" si="10"/>
        <v>0</v>
      </c>
      <c r="O65" s="54">
        <f t="shared" si="11"/>
        <v>0</v>
      </c>
      <c r="P65" s="1"/>
    </row>
    <row r="66" spans="2:16" ht="12.5">
      <c r="B66" s="7" t="str">
        <f t="shared" si="12"/>
        <v/>
      </c>
      <c r="C66" s="50">
        <f>IF(D11="","-",+C65+1)</f>
        <v>2074</v>
      </c>
      <c r="D66" s="55">
        <f>IF(F65+SUM(E$17:E65)=D$10,F65,D$10-SUM(E$17:E65))</f>
        <v>0</v>
      </c>
      <c r="E66" s="56">
        <f>IF(+I14&lt;F65,I14,D66)</f>
        <v>0</v>
      </c>
      <c r="F66" s="55">
        <f t="shared" si="6"/>
        <v>0</v>
      </c>
      <c r="G66" s="58">
        <f t="shared" si="7"/>
        <v>0</v>
      </c>
      <c r="H66" s="41">
        <f t="shared" si="8"/>
        <v>0</v>
      </c>
      <c r="I66" s="52">
        <f t="shared" si="0"/>
        <v>0</v>
      </c>
      <c r="J66" s="52"/>
      <c r="K66" s="129"/>
      <c r="L66" s="54">
        <f t="shared" si="9"/>
        <v>0</v>
      </c>
      <c r="M66" s="129"/>
      <c r="N66" s="54">
        <f t="shared" si="10"/>
        <v>0</v>
      </c>
      <c r="O66" s="54">
        <f t="shared" si="11"/>
        <v>0</v>
      </c>
      <c r="P66" s="1"/>
    </row>
    <row r="67" spans="2:16" ht="12.5">
      <c r="B67" s="7" t="str">
        <f t="shared" si="12"/>
        <v/>
      </c>
      <c r="C67" s="50">
        <f>IF(D11="","-",+C66+1)</f>
        <v>2075</v>
      </c>
      <c r="D67" s="55">
        <f>IF(F66+SUM(E$17:E66)=D$10,F66,D$10-SUM(E$17:E66))</f>
        <v>0</v>
      </c>
      <c r="E67" s="56">
        <f>IF(+I14&lt;F66,I14,D67)</f>
        <v>0</v>
      </c>
      <c r="F67" s="55">
        <f t="shared" si="6"/>
        <v>0</v>
      </c>
      <c r="G67" s="58">
        <f t="shared" si="7"/>
        <v>0</v>
      </c>
      <c r="H67" s="41">
        <f t="shared" si="8"/>
        <v>0</v>
      </c>
      <c r="I67" s="52">
        <f t="shared" si="0"/>
        <v>0</v>
      </c>
      <c r="J67" s="52"/>
      <c r="K67" s="129"/>
      <c r="L67" s="54">
        <f t="shared" si="9"/>
        <v>0</v>
      </c>
      <c r="M67" s="129"/>
      <c r="N67" s="54">
        <f t="shared" si="10"/>
        <v>0</v>
      </c>
      <c r="O67" s="54">
        <f t="shared" si="11"/>
        <v>0</v>
      </c>
      <c r="P67" s="1"/>
    </row>
    <row r="68" spans="2:16" ht="12.5">
      <c r="B68" s="7" t="str">
        <f t="shared" si="12"/>
        <v/>
      </c>
      <c r="C68" s="50">
        <f>IF(D11="","-",+C67+1)</f>
        <v>2076</v>
      </c>
      <c r="D68" s="55">
        <f>IF(F67+SUM(E$17:E67)=D$10,F67,D$10-SUM(E$17:E67))</f>
        <v>0</v>
      </c>
      <c r="E68" s="56">
        <f>IF(+I14&lt;F67,I14,D68)</f>
        <v>0</v>
      </c>
      <c r="F68" s="55">
        <f t="shared" si="6"/>
        <v>0</v>
      </c>
      <c r="G68" s="58">
        <f t="shared" si="7"/>
        <v>0</v>
      </c>
      <c r="H68" s="41">
        <f t="shared" si="8"/>
        <v>0</v>
      </c>
      <c r="I68" s="52">
        <f t="shared" si="0"/>
        <v>0</v>
      </c>
      <c r="J68" s="52"/>
      <c r="K68" s="129"/>
      <c r="L68" s="54">
        <f t="shared" si="9"/>
        <v>0</v>
      </c>
      <c r="M68" s="129"/>
      <c r="N68" s="54">
        <f t="shared" si="10"/>
        <v>0</v>
      </c>
      <c r="O68" s="54">
        <f t="shared" si="11"/>
        <v>0</v>
      </c>
      <c r="P68" s="1"/>
    </row>
    <row r="69" spans="2:16" ht="12.5">
      <c r="B69" s="7" t="str">
        <f t="shared" si="12"/>
        <v/>
      </c>
      <c r="C69" s="50">
        <f>IF(D11="","-",+C68+1)</f>
        <v>2077</v>
      </c>
      <c r="D69" s="55">
        <f>IF(F68+SUM(E$17:E68)=D$10,F68,D$10-SUM(E$17:E68))</f>
        <v>0</v>
      </c>
      <c r="E69" s="56">
        <f>IF(+I14&lt;F68,I14,D69)</f>
        <v>0</v>
      </c>
      <c r="F69" s="55">
        <f t="shared" si="6"/>
        <v>0</v>
      </c>
      <c r="G69" s="58">
        <f t="shared" si="7"/>
        <v>0</v>
      </c>
      <c r="H69" s="41">
        <f t="shared" si="8"/>
        <v>0</v>
      </c>
      <c r="I69" s="52">
        <f t="shared" si="0"/>
        <v>0</v>
      </c>
      <c r="J69" s="52"/>
      <c r="K69" s="129"/>
      <c r="L69" s="54">
        <f t="shared" si="9"/>
        <v>0</v>
      </c>
      <c r="M69" s="129"/>
      <c r="N69" s="54">
        <f t="shared" si="10"/>
        <v>0</v>
      </c>
      <c r="O69" s="54">
        <f t="shared" si="11"/>
        <v>0</v>
      </c>
      <c r="P69" s="1"/>
    </row>
    <row r="70" spans="2:16" ht="12.5">
      <c r="B70" s="7" t="str">
        <f t="shared" si="12"/>
        <v/>
      </c>
      <c r="C70" s="50">
        <f>IF(D11="","-",+C69+1)</f>
        <v>2078</v>
      </c>
      <c r="D70" s="55">
        <f>IF(F69+SUM(E$17:E69)=D$10,F69,D$10-SUM(E$17:E69))</f>
        <v>0</v>
      </c>
      <c r="E70" s="56">
        <f>IF(+I14&lt;F69,I14,D70)</f>
        <v>0</v>
      </c>
      <c r="F70" s="55">
        <f t="shared" si="6"/>
        <v>0</v>
      </c>
      <c r="G70" s="58">
        <f t="shared" si="7"/>
        <v>0</v>
      </c>
      <c r="H70" s="41">
        <f t="shared" si="8"/>
        <v>0</v>
      </c>
      <c r="I70" s="52">
        <f t="shared" si="0"/>
        <v>0</v>
      </c>
      <c r="J70" s="52"/>
      <c r="K70" s="129"/>
      <c r="L70" s="54">
        <f t="shared" si="9"/>
        <v>0</v>
      </c>
      <c r="M70" s="129"/>
      <c r="N70" s="54">
        <f t="shared" si="10"/>
        <v>0</v>
      </c>
      <c r="O70" s="54">
        <f t="shared" si="11"/>
        <v>0</v>
      </c>
      <c r="P70" s="1"/>
    </row>
    <row r="71" spans="2:16" ht="12.5">
      <c r="B71" s="7" t="str">
        <f t="shared" si="12"/>
        <v/>
      </c>
      <c r="C71" s="50">
        <f>IF(D11="","-",+C70+1)</f>
        <v>2079</v>
      </c>
      <c r="D71" s="55">
        <f>IF(F70+SUM(E$17:E70)=D$10,F70,D$10-SUM(E$17:E70))</f>
        <v>0</v>
      </c>
      <c r="E71" s="56">
        <f>IF(+I14&lt;F70,I14,D71)</f>
        <v>0</v>
      </c>
      <c r="F71" s="55">
        <f t="shared" si="6"/>
        <v>0</v>
      </c>
      <c r="G71" s="58">
        <f t="shared" si="7"/>
        <v>0</v>
      </c>
      <c r="H71" s="41">
        <f t="shared" si="8"/>
        <v>0</v>
      </c>
      <c r="I71" s="52">
        <f t="shared" si="0"/>
        <v>0</v>
      </c>
      <c r="J71" s="52"/>
      <c r="K71" s="129"/>
      <c r="L71" s="54">
        <f t="shared" si="9"/>
        <v>0</v>
      </c>
      <c r="M71" s="129"/>
      <c r="N71" s="54">
        <f t="shared" si="10"/>
        <v>0</v>
      </c>
      <c r="O71" s="54">
        <f t="shared" si="11"/>
        <v>0</v>
      </c>
      <c r="P71" s="1"/>
    </row>
    <row r="72" spans="2:16" ht="13" thickBot="1">
      <c r="B72" s="7" t="str">
        <f t="shared" si="12"/>
        <v/>
      </c>
      <c r="C72" s="59">
        <f>IF(D11="","-",+C71+1)</f>
        <v>2080</v>
      </c>
      <c r="D72" s="60">
        <f>IF(F71+SUM(E$17:E71)=D$10,F71,D$10-SUM(E$17:E71))</f>
        <v>0</v>
      </c>
      <c r="E72" s="61">
        <f>IF(+I14&lt;F71,I14,D72)</f>
        <v>0</v>
      </c>
      <c r="F72" s="60">
        <f t="shared" si="6"/>
        <v>0</v>
      </c>
      <c r="G72" s="62">
        <f t="shared" si="7"/>
        <v>0</v>
      </c>
      <c r="H72" s="28">
        <f t="shared" si="8"/>
        <v>0</v>
      </c>
      <c r="I72" s="63">
        <f t="shared" si="0"/>
        <v>0</v>
      </c>
      <c r="J72" s="52"/>
      <c r="K72" s="130"/>
      <c r="L72" s="64">
        <f t="shared" si="9"/>
        <v>0</v>
      </c>
      <c r="M72" s="130"/>
      <c r="N72" s="64">
        <f t="shared" si="10"/>
        <v>0</v>
      </c>
      <c r="O72" s="64">
        <f t="shared" si="11"/>
        <v>0</v>
      </c>
      <c r="P72" s="1"/>
    </row>
    <row r="73" spans="2:16" ht="12.5">
      <c r="C73" s="12" t="s">
        <v>78</v>
      </c>
      <c r="D73" s="15"/>
      <c r="E73" s="15">
        <f>SUM(E17:E72)</f>
        <v>313673.72000000003</v>
      </c>
      <c r="F73" s="15"/>
      <c r="G73" s="15">
        <f>SUM(G17:G72)</f>
        <v>1074810.8683029378</v>
      </c>
      <c r="H73" s="15">
        <f>SUM(H17:H72)</f>
        <v>1074810.8683029378</v>
      </c>
      <c r="I73" s="15">
        <f>SUM(I17:I72)</f>
        <v>0</v>
      </c>
      <c r="J73" s="15"/>
      <c r="K73" s="15"/>
      <c r="L73" s="15"/>
      <c r="M73" s="15"/>
      <c r="N73" s="15"/>
      <c r="O73" s="1"/>
      <c r="P73" s="1"/>
    </row>
    <row r="74" spans="2:16" ht="12.5">
      <c r="D74" s="2"/>
      <c r="E74" s="1"/>
      <c r="F74" s="1"/>
      <c r="G74" s="1"/>
      <c r="H74" s="3"/>
      <c r="I74" s="3"/>
      <c r="J74" s="15"/>
      <c r="K74" s="3"/>
      <c r="L74" s="3"/>
      <c r="M74" s="3"/>
      <c r="N74" s="3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3"/>
      <c r="I75" s="3"/>
      <c r="J75" s="15"/>
      <c r="K75" s="3"/>
      <c r="L75" s="3"/>
      <c r="M75" s="3"/>
      <c r="N75" s="3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3"/>
      <c r="I76" s="3"/>
      <c r="J76" s="15"/>
      <c r="K76" s="3"/>
      <c r="L76" s="3"/>
      <c r="M76" s="3"/>
      <c r="N76" s="3"/>
      <c r="O76" s="1"/>
      <c r="P76" s="1"/>
    </row>
    <row r="77" spans="2:16" ht="13">
      <c r="C77" s="25" t="s">
        <v>80</v>
      </c>
      <c r="D77" s="12"/>
      <c r="E77" s="12"/>
      <c r="F77" s="12"/>
      <c r="G77" s="15"/>
      <c r="H77" s="15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15"/>
      <c r="H78" s="15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3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3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3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3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3"/>
      <c r="L83" s="14"/>
      <c r="M83" s="14"/>
      <c r="P83" s="14" t="str">
        <f ca="1">P1</f>
        <v>SWEPCO Project 75 of 77</v>
      </c>
    </row>
    <row r="84" spans="1:16" ht="17.5">
      <c r="B84" s="1"/>
      <c r="C84" s="1"/>
      <c r="D84" s="2"/>
      <c r="E84" s="1"/>
      <c r="F84" s="1"/>
      <c r="G84" s="1"/>
      <c r="H84" s="1"/>
      <c r="I84" s="3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3"/>
      <c r="J85" s="3"/>
      <c r="K85" s="15"/>
      <c r="L85" s="3"/>
      <c r="M85" s="3"/>
      <c r="N85" s="3"/>
      <c r="O85" s="15"/>
      <c r="P85" s="1"/>
    </row>
    <row r="86" spans="1:16" ht="16" thickBot="1">
      <c r="C86" s="9"/>
      <c r="D86" s="2"/>
      <c r="E86" s="1"/>
      <c r="F86" s="1"/>
      <c r="G86" s="1"/>
      <c r="H86" s="1"/>
      <c r="I86" s="3"/>
      <c r="J86" s="3"/>
      <c r="K86" s="15"/>
      <c r="L86" s="120">
        <f>+J92</f>
        <v>2024</v>
      </c>
      <c r="M86" s="121" t="s">
        <v>9</v>
      </c>
      <c r="N86" s="125" t="s">
        <v>159</v>
      </c>
      <c r="O86" s="122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17"/>
      <c r="I87" s="1" t="s">
        <v>47</v>
      </c>
      <c r="J87" s="1"/>
      <c r="K87" s="116"/>
      <c r="L87" s="114" t="s">
        <v>391</v>
      </c>
      <c r="M87" s="68">
        <f>IF(J92&lt;D11,0,VLOOKUP(J92,C17:O72,9))</f>
        <v>0</v>
      </c>
      <c r="N87" s="68">
        <f>IF(J92&lt;D11,0,VLOOKUP(J92,C17:O72,11))</f>
        <v>0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21"/>
      <c r="J88" s="21"/>
      <c r="K88" s="118"/>
      <c r="L88" s="119" t="s">
        <v>392</v>
      </c>
      <c r="M88" s="70">
        <f>IF(J92&lt;D11,0,VLOOKUP(J92,C99:P154,6))</f>
        <v>0</v>
      </c>
      <c r="N88" s="70">
        <f>IF(J92&lt;D11,0,VLOOKUP(J92,C99:P154,7))</f>
        <v>0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Siloam Springs 161 kV Rebuild</v>
      </c>
      <c r="E89" s="1"/>
      <c r="F89" s="1"/>
      <c r="G89" s="1"/>
      <c r="H89" s="1"/>
      <c r="I89" s="3"/>
      <c r="J89" s="3"/>
      <c r="K89" s="117"/>
      <c r="L89" s="115" t="s">
        <v>156</v>
      </c>
      <c r="M89" s="73">
        <f>+M88-M87</f>
        <v>0</v>
      </c>
      <c r="N89" s="73">
        <f>+N88-N87</f>
        <v>0</v>
      </c>
      <c r="O89" s="74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3"/>
      <c r="J90" s="3"/>
      <c r="K90" s="15"/>
      <c r="L90" s="3"/>
      <c r="M90" s="3"/>
      <c r="N90" s="3"/>
      <c r="O90" s="15"/>
      <c r="P90" s="1"/>
    </row>
    <row r="91" spans="1:16" ht="13.5" thickBot="1">
      <c r="C91" s="75" t="s">
        <v>85</v>
      </c>
      <c r="D91" s="91" t="str">
        <f>+D9</f>
        <v>TP2022737</v>
      </c>
      <c r="E91" s="76"/>
      <c r="F91" s="76"/>
      <c r="G91" s="76"/>
      <c r="H91" s="76"/>
      <c r="I91" s="76"/>
      <c r="J91" s="76"/>
    </row>
    <row r="92" spans="1:16" ht="13">
      <c r="C92" s="34" t="s">
        <v>51</v>
      </c>
      <c r="D92" s="87">
        <v>298770</v>
      </c>
      <c r="E92" s="1" t="s">
        <v>86</v>
      </c>
      <c r="H92" s="2"/>
      <c r="I92" s="2"/>
      <c r="J92" s="36">
        <f>+'SWE.WS.G.BPU.ATRR.True-up'!M16</f>
        <v>2024</v>
      </c>
      <c r="K92" s="33"/>
      <c r="L92" s="15" t="s">
        <v>87</v>
      </c>
      <c r="P92" s="1"/>
    </row>
    <row r="93" spans="1:16" ht="12.5">
      <c r="C93" s="34" t="s">
        <v>54</v>
      </c>
      <c r="D93" s="88">
        <f>IF(D11=I10,"",D11)</f>
        <v>2025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87">
        <f>IF(D11=I10,"",D12)</f>
        <v>2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15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28">
        <f>IF(D92=0,0,D92/D95)</f>
        <v>6790.227272727273</v>
      </c>
      <c r="K96" s="15"/>
      <c r="L96" s="15"/>
      <c r="M96" s="15"/>
      <c r="N96" s="15"/>
      <c r="O96" s="15"/>
      <c r="P96" s="1"/>
    </row>
    <row r="97" spans="1:16" ht="39">
      <c r="A97" s="5"/>
      <c r="B97" s="5"/>
      <c r="C97" s="79" t="s">
        <v>51</v>
      </c>
      <c r="D97" s="80" t="s">
        <v>65</v>
      </c>
      <c r="E97" s="45" t="s">
        <v>66</v>
      </c>
      <c r="F97" s="45" t="s">
        <v>67</v>
      </c>
      <c r="G97" s="43" t="s">
        <v>89</v>
      </c>
      <c r="H97" s="157" t="s">
        <v>388</v>
      </c>
      <c r="I97" s="158" t="s">
        <v>389</v>
      </c>
      <c r="J97" s="79" t="s">
        <v>90</v>
      </c>
      <c r="K97" s="81"/>
      <c r="L97" s="126" t="s">
        <v>228</v>
      </c>
      <c r="M97" s="45" t="s">
        <v>91</v>
      </c>
      <c r="N97" s="126" t="s">
        <v>228</v>
      </c>
      <c r="O97" s="45" t="s">
        <v>91</v>
      </c>
      <c r="P97" s="45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110" t="s">
        <v>74</v>
      </c>
      <c r="I98" s="47" t="s">
        <v>75</v>
      </c>
      <c r="J98" s="46" t="s">
        <v>94</v>
      </c>
      <c r="K98" s="44"/>
      <c r="L98" s="48" t="s">
        <v>77</v>
      </c>
      <c r="M98" s="48" t="s">
        <v>77</v>
      </c>
      <c r="N98" s="48" t="s">
        <v>95</v>
      </c>
      <c r="O98" s="48" t="s">
        <v>95</v>
      </c>
      <c r="P98" s="48" t="s">
        <v>95</v>
      </c>
    </row>
    <row r="99" spans="1:16" ht="12.5">
      <c r="C99" s="50">
        <f>IF(D93= "","-",D93)</f>
        <v>2025</v>
      </c>
      <c r="D99" s="12">
        <f>IF(D93=C99,0,D92)</f>
        <v>0</v>
      </c>
      <c r="E99" s="57">
        <f>IF(D11=I10,0,J96/12*(12-D94))</f>
        <v>5658.5227272727279</v>
      </c>
      <c r="F99" s="55">
        <f>IF(D93=C99,+D92-E99,+D99-E99)</f>
        <v>293111.47727272729</v>
      </c>
      <c r="G99" s="83">
        <f t="shared" ref="G99:G154" si="13">+(F99+D99)/2</f>
        <v>146555.73863636365</v>
      </c>
      <c r="H99" s="106">
        <f>+J94*G99+E99</f>
        <v>23908.572451293177</v>
      </c>
      <c r="I99" s="107">
        <f>+J95*G99+E99</f>
        <v>23908.572451293177</v>
      </c>
      <c r="J99" s="54">
        <f t="shared" ref="J99:J130" si="14">+I99-H99</f>
        <v>0</v>
      </c>
      <c r="K99" s="54"/>
      <c r="L99" s="128"/>
      <c r="M99" s="53">
        <f t="shared" ref="M99:M130" si="15">IF(L99&lt;&gt;0,+H99-L99,0)</f>
        <v>0</v>
      </c>
      <c r="N99" s="128"/>
      <c r="O99" s="53">
        <f t="shared" ref="O99:O130" si="16">IF(N99&lt;&gt;0,+I99-N99,0)</f>
        <v>0</v>
      </c>
      <c r="P99" s="53">
        <f t="shared" ref="P99:P130" si="17">+O99-M99</f>
        <v>0</v>
      </c>
    </row>
    <row r="100" spans="1:16" ht="12.5">
      <c r="B100" s="7" t="str">
        <f>IF(D100=F99,"","IU")</f>
        <v/>
      </c>
      <c r="C100" s="50">
        <f>IF(D93="","-",+C99+1)</f>
        <v>2026</v>
      </c>
      <c r="D100" s="12">
        <f>IF(F99+SUM(E$99:E99)=D$92,F99,D$92-SUM(E$99:E99))</f>
        <v>293111.47727272729</v>
      </c>
      <c r="E100" s="56">
        <f>IF(+J96&lt;F99,J96,D100)</f>
        <v>6790.227272727273</v>
      </c>
      <c r="F100" s="55">
        <f t="shared" ref="F100:F154" si="18">+D100-E100</f>
        <v>286321.25</v>
      </c>
      <c r="G100" s="55">
        <f t="shared" si="13"/>
        <v>289716.36363636365</v>
      </c>
      <c r="H100" s="58">
        <f t="shared" ref="H100:H154" si="19">+J$94*G100+E100</f>
        <v>42867.545646080434</v>
      </c>
      <c r="I100" s="108">
        <f t="shared" ref="I100:I154" si="20">+J$95*G100+E100</f>
        <v>42867.545646080434</v>
      </c>
      <c r="J100" s="54">
        <f t="shared" si="14"/>
        <v>0</v>
      </c>
      <c r="K100" s="54"/>
      <c r="L100" s="129"/>
      <c r="M100" s="54">
        <f t="shared" si="15"/>
        <v>0</v>
      </c>
      <c r="N100" s="129"/>
      <c r="O100" s="54">
        <f t="shared" si="16"/>
        <v>0</v>
      </c>
      <c r="P100" s="54">
        <f t="shared" si="17"/>
        <v>0</v>
      </c>
    </row>
    <row r="101" spans="1:16" ht="12.5">
      <c r="B101" s="7" t="str">
        <f t="shared" ref="B101:B154" si="21">IF(D101=F100,"","IU")</f>
        <v/>
      </c>
      <c r="C101" s="50">
        <f>IF(D93="","-",+C100+1)</f>
        <v>2027</v>
      </c>
      <c r="D101" s="12">
        <f>IF(F100+SUM(E$99:E100)=D$92,F100,D$92-SUM(E$99:E100))</f>
        <v>286321.25</v>
      </c>
      <c r="E101" s="56">
        <f>IF(+J96&lt;F100,J96,D101)</f>
        <v>6790.227272727273</v>
      </c>
      <c r="F101" s="55">
        <f t="shared" si="18"/>
        <v>279531.02272727271</v>
      </c>
      <c r="G101" s="55">
        <f t="shared" si="13"/>
        <v>282926.13636363635</v>
      </c>
      <c r="H101" s="58">
        <f t="shared" si="19"/>
        <v>42021.983496704968</v>
      </c>
      <c r="I101" s="108">
        <f t="shared" si="20"/>
        <v>42021.983496704968</v>
      </c>
      <c r="J101" s="54">
        <f t="shared" si="14"/>
        <v>0</v>
      </c>
      <c r="K101" s="54"/>
      <c r="L101" s="129"/>
      <c r="M101" s="54">
        <f t="shared" si="15"/>
        <v>0</v>
      </c>
      <c r="N101" s="129"/>
      <c r="O101" s="54">
        <f t="shared" si="16"/>
        <v>0</v>
      </c>
      <c r="P101" s="54">
        <f t="shared" si="17"/>
        <v>0</v>
      </c>
    </row>
    <row r="102" spans="1:16" ht="12.5">
      <c r="B102" s="7" t="str">
        <f t="shared" si="21"/>
        <v/>
      </c>
      <c r="C102" s="50">
        <f>IF(D93="","-",+C101+1)</f>
        <v>2028</v>
      </c>
      <c r="D102" s="12">
        <f>IF(F101+SUM(E$99:E101)=D$92,F101,D$92-SUM(E$99:E101))</f>
        <v>279531.02272727271</v>
      </c>
      <c r="E102" s="56">
        <f>IF(+J96&lt;F101,J96,D102)</f>
        <v>6790.227272727273</v>
      </c>
      <c r="F102" s="55">
        <f t="shared" si="18"/>
        <v>272740.79545454541</v>
      </c>
      <c r="G102" s="55">
        <f t="shared" si="13"/>
        <v>276135.90909090906</v>
      </c>
      <c r="H102" s="58">
        <f t="shared" si="19"/>
        <v>41176.421347329502</v>
      </c>
      <c r="I102" s="108">
        <f t="shared" si="20"/>
        <v>41176.421347329502</v>
      </c>
      <c r="J102" s="54">
        <f t="shared" si="14"/>
        <v>0</v>
      </c>
      <c r="K102" s="54"/>
      <c r="L102" s="129"/>
      <c r="M102" s="54">
        <f t="shared" si="15"/>
        <v>0</v>
      </c>
      <c r="N102" s="129"/>
      <c r="O102" s="54">
        <f t="shared" si="16"/>
        <v>0</v>
      </c>
      <c r="P102" s="54">
        <f t="shared" si="17"/>
        <v>0</v>
      </c>
    </row>
    <row r="103" spans="1:16" ht="12.5">
      <c r="B103" s="7" t="str">
        <f t="shared" si="21"/>
        <v/>
      </c>
      <c r="C103" s="50">
        <f>IF(D93="","-",+C102+1)</f>
        <v>2029</v>
      </c>
      <c r="D103" s="12">
        <f>IF(F102+SUM(E$99:E102)=D$92,F102,D$92-SUM(E$99:E102))</f>
        <v>272740.79545454541</v>
      </c>
      <c r="E103" s="56">
        <f>IF(+J96&lt;F102,J96,D103)</f>
        <v>6790.227272727273</v>
      </c>
      <c r="F103" s="55">
        <f t="shared" si="18"/>
        <v>265950.56818181812</v>
      </c>
      <c r="G103" s="55">
        <f t="shared" si="13"/>
        <v>269345.68181818177</v>
      </c>
      <c r="H103" s="58">
        <f t="shared" si="19"/>
        <v>40330.859197954036</v>
      </c>
      <c r="I103" s="108">
        <f t="shared" si="20"/>
        <v>40330.859197954036</v>
      </c>
      <c r="J103" s="54">
        <f t="shared" si="14"/>
        <v>0</v>
      </c>
      <c r="K103" s="54"/>
      <c r="L103" s="129"/>
      <c r="M103" s="54">
        <f t="shared" si="15"/>
        <v>0</v>
      </c>
      <c r="N103" s="129"/>
      <c r="O103" s="54">
        <f t="shared" si="16"/>
        <v>0</v>
      </c>
      <c r="P103" s="54">
        <f t="shared" si="17"/>
        <v>0</v>
      </c>
    </row>
    <row r="104" spans="1:16" ht="12.5">
      <c r="B104" s="7" t="str">
        <f t="shared" si="21"/>
        <v/>
      </c>
      <c r="C104" s="50">
        <f>IF(D93="","-",+C103+1)</f>
        <v>2030</v>
      </c>
      <c r="D104" s="12">
        <f>IF(F103+SUM(E$99:E103)=D$92,F103,D$92-SUM(E$99:E103))</f>
        <v>265950.56818181812</v>
      </c>
      <c r="E104" s="56">
        <f>IF(+J96&lt;F103,J96,D104)</f>
        <v>6790.227272727273</v>
      </c>
      <c r="F104" s="55">
        <f t="shared" si="18"/>
        <v>259160.34090909085</v>
      </c>
      <c r="G104" s="55">
        <f t="shared" si="13"/>
        <v>262555.45454545447</v>
      </c>
      <c r="H104" s="58">
        <f t="shared" si="19"/>
        <v>39485.29704857857</v>
      </c>
      <c r="I104" s="108">
        <f t="shared" si="20"/>
        <v>39485.29704857857</v>
      </c>
      <c r="J104" s="54">
        <f t="shared" si="14"/>
        <v>0</v>
      </c>
      <c r="K104" s="54"/>
      <c r="L104" s="129"/>
      <c r="M104" s="54">
        <f t="shared" si="15"/>
        <v>0</v>
      </c>
      <c r="N104" s="129"/>
      <c r="O104" s="54">
        <f t="shared" si="16"/>
        <v>0</v>
      </c>
      <c r="P104" s="54">
        <f t="shared" si="17"/>
        <v>0</v>
      </c>
    </row>
    <row r="105" spans="1:16" ht="12.5">
      <c r="B105" s="7" t="str">
        <f t="shared" si="21"/>
        <v/>
      </c>
      <c r="C105" s="50">
        <f>IF(D93="","-",+C104+1)</f>
        <v>2031</v>
      </c>
      <c r="D105" s="12">
        <f>IF(F104+SUM(E$99:E104)=D$92,F104,D$92-SUM(E$99:E104))</f>
        <v>259160.34090909085</v>
      </c>
      <c r="E105" s="56">
        <f>IF(+J96&lt;F104,J96,D105)</f>
        <v>6790.227272727273</v>
      </c>
      <c r="F105" s="55">
        <f t="shared" si="18"/>
        <v>252370.11363636359</v>
      </c>
      <c r="G105" s="55">
        <f t="shared" si="13"/>
        <v>255765.22727272724</v>
      </c>
      <c r="H105" s="58">
        <f t="shared" si="19"/>
        <v>38639.734899203111</v>
      </c>
      <c r="I105" s="108">
        <f t="shared" si="20"/>
        <v>38639.734899203111</v>
      </c>
      <c r="J105" s="54">
        <f t="shared" si="14"/>
        <v>0</v>
      </c>
      <c r="K105" s="54"/>
      <c r="L105" s="129"/>
      <c r="M105" s="54">
        <f t="shared" si="15"/>
        <v>0</v>
      </c>
      <c r="N105" s="129"/>
      <c r="O105" s="54">
        <f t="shared" si="16"/>
        <v>0</v>
      </c>
      <c r="P105" s="54">
        <f t="shared" si="17"/>
        <v>0</v>
      </c>
    </row>
    <row r="106" spans="1:16" ht="12.5">
      <c r="B106" s="7" t="str">
        <f t="shared" si="21"/>
        <v/>
      </c>
      <c r="C106" s="50">
        <f>IF(D93="","-",+C105+1)</f>
        <v>2032</v>
      </c>
      <c r="D106" s="12">
        <f>IF(F105+SUM(E$99:E105)=D$92,F105,D$92-SUM(E$99:E105))</f>
        <v>252370.11363636359</v>
      </c>
      <c r="E106" s="56">
        <f>IF(+J96&lt;F105,J96,D106)</f>
        <v>6790.227272727273</v>
      </c>
      <c r="F106" s="55">
        <f t="shared" si="18"/>
        <v>245579.88636363632</v>
      </c>
      <c r="G106" s="55">
        <f t="shared" si="13"/>
        <v>248974.99999999994</v>
      </c>
      <c r="H106" s="58">
        <f t="shared" si="19"/>
        <v>37794.172749827638</v>
      </c>
      <c r="I106" s="108">
        <f t="shared" si="20"/>
        <v>37794.172749827638</v>
      </c>
      <c r="J106" s="54">
        <f t="shared" si="14"/>
        <v>0</v>
      </c>
      <c r="K106" s="54"/>
      <c r="L106" s="129"/>
      <c r="M106" s="54">
        <f t="shared" si="15"/>
        <v>0</v>
      </c>
      <c r="N106" s="129"/>
      <c r="O106" s="54">
        <f t="shared" si="16"/>
        <v>0</v>
      </c>
      <c r="P106" s="54">
        <f t="shared" si="17"/>
        <v>0</v>
      </c>
    </row>
    <row r="107" spans="1:16" ht="12.5">
      <c r="B107" s="7" t="str">
        <f t="shared" si="21"/>
        <v/>
      </c>
      <c r="C107" s="50">
        <f>IF(D93="","-",+C106+1)</f>
        <v>2033</v>
      </c>
      <c r="D107" s="12">
        <f>IF(F106+SUM(E$99:E106)=D$92,F106,D$92-SUM(E$99:E106))</f>
        <v>245579.88636363632</v>
      </c>
      <c r="E107" s="56">
        <f>IF(+J96&lt;F106,J96,D107)</f>
        <v>6790.227272727273</v>
      </c>
      <c r="F107" s="55">
        <f t="shared" si="18"/>
        <v>238789.65909090906</v>
      </c>
      <c r="G107" s="55">
        <f t="shared" si="13"/>
        <v>242184.77272727271</v>
      </c>
      <c r="H107" s="58">
        <f t="shared" si="19"/>
        <v>36948.610600452179</v>
      </c>
      <c r="I107" s="108">
        <f t="shared" si="20"/>
        <v>36948.610600452179</v>
      </c>
      <c r="J107" s="54">
        <f t="shared" si="14"/>
        <v>0</v>
      </c>
      <c r="K107" s="54"/>
      <c r="L107" s="129"/>
      <c r="M107" s="54">
        <f t="shared" si="15"/>
        <v>0</v>
      </c>
      <c r="N107" s="129"/>
      <c r="O107" s="54">
        <f t="shared" si="16"/>
        <v>0</v>
      </c>
      <c r="P107" s="54">
        <f t="shared" si="17"/>
        <v>0</v>
      </c>
    </row>
    <row r="108" spans="1:16" ht="12.5">
      <c r="B108" s="7" t="str">
        <f t="shared" si="21"/>
        <v/>
      </c>
      <c r="C108" s="50">
        <f>IF(D93="","-",+C107+1)</f>
        <v>2034</v>
      </c>
      <c r="D108" s="12">
        <f>IF(F107+SUM(E$99:E107)=D$92,F107,D$92-SUM(E$99:E107))</f>
        <v>238789.65909090906</v>
      </c>
      <c r="E108" s="56">
        <f>IF(+J96&lt;F107,J96,D108)</f>
        <v>6790.227272727273</v>
      </c>
      <c r="F108" s="55">
        <f t="shared" si="18"/>
        <v>231999.43181818179</v>
      </c>
      <c r="G108" s="55">
        <f t="shared" si="13"/>
        <v>235394.54545454541</v>
      </c>
      <c r="H108" s="58">
        <f t="shared" si="19"/>
        <v>36103.048451076713</v>
      </c>
      <c r="I108" s="108">
        <f t="shared" si="20"/>
        <v>36103.048451076713</v>
      </c>
      <c r="J108" s="54">
        <f t="shared" si="14"/>
        <v>0</v>
      </c>
      <c r="K108" s="54"/>
      <c r="L108" s="129"/>
      <c r="M108" s="54">
        <f t="shared" si="15"/>
        <v>0</v>
      </c>
      <c r="N108" s="129"/>
      <c r="O108" s="54">
        <f t="shared" si="16"/>
        <v>0</v>
      </c>
      <c r="P108" s="54">
        <f t="shared" si="17"/>
        <v>0</v>
      </c>
    </row>
    <row r="109" spans="1:16" ht="12.5">
      <c r="B109" s="7" t="str">
        <f t="shared" si="21"/>
        <v/>
      </c>
      <c r="C109" s="50">
        <f>IF(D93="","-",+C108+1)</f>
        <v>2035</v>
      </c>
      <c r="D109" s="12">
        <f>IF(F108+SUM(E$99:E108)=D$92,F108,D$92-SUM(E$99:E108))</f>
        <v>231999.43181818179</v>
      </c>
      <c r="E109" s="56">
        <f>IF(+J96&lt;F108,J96,D109)</f>
        <v>6790.227272727273</v>
      </c>
      <c r="F109" s="55">
        <f t="shared" si="18"/>
        <v>225209.20454545453</v>
      </c>
      <c r="G109" s="55">
        <f t="shared" si="13"/>
        <v>228604.31818181818</v>
      </c>
      <c r="H109" s="58">
        <f t="shared" si="19"/>
        <v>35257.486301701254</v>
      </c>
      <c r="I109" s="108">
        <f t="shared" si="20"/>
        <v>35257.486301701254</v>
      </c>
      <c r="J109" s="54">
        <f t="shared" si="14"/>
        <v>0</v>
      </c>
      <c r="K109" s="54"/>
      <c r="L109" s="129"/>
      <c r="M109" s="54">
        <f t="shared" si="15"/>
        <v>0</v>
      </c>
      <c r="N109" s="129"/>
      <c r="O109" s="54">
        <f t="shared" si="16"/>
        <v>0</v>
      </c>
      <c r="P109" s="54">
        <f t="shared" si="17"/>
        <v>0</v>
      </c>
    </row>
    <row r="110" spans="1:16" ht="12.5">
      <c r="B110" s="7" t="str">
        <f t="shared" si="21"/>
        <v/>
      </c>
      <c r="C110" s="50">
        <f>IF(D93="","-",+C109+1)</f>
        <v>2036</v>
      </c>
      <c r="D110" s="12">
        <f>IF(F109+SUM(E$99:E109)=D$92,F109,D$92-SUM(E$99:E109))</f>
        <v>225209.20454545453</v>
      </c>
      <c r="E110" s="56">
        <f>IF(+J96&lt;F109,J96,D110)</f>
        <v>6790.227272727273</v>
      </c>
      <c r="F110" s="55">
        <f t="shared" si="18"/>
        <v>218418.97727272726</v>
      </c>
      <c r="G110" s="55">
        <f t="shared" si="13"/>
        <v>221814.09090909088</v>
      </c>
      <c r="H110" s="58">
        <f t="shared" si="19"/>
        <v>34411.924152325788</v>
      </c>
      <c r="I110" s="108">
        <f t="shared" si="20"/>
        <v>34411.924152325788</v>
      </c>
      <c r="J110" s="54">
        <f t="shared" si="14"/>
        <v>0</v>
      </c>
      <c r="K110" s="54"/>
      <c r="L110" s="129"/>
      <c r="M110" s="54">
        <f t="shared" si="15"/>
        <v>0</v>
      </c>
      <c r="N110" s="129"/>
      <c r="O110" s="54">
        <f t="shared" si="16"/>
        <v>0</v>
      </c>
      <c r="P110" s="54">
        <f t="shared" si="17"/>
        <v>0</v>
      </c>
    </row>
    <row r="111" spans="1:16" ht="12.5">
      <c r="B111" s="7" t="str">
        <f t="shared" si="21"/>
        <v/>
      </c>
      <c r="C111" s="50">
        <f>IF(D93="","-",+C110+1)</f>
        <v>2037</v>
      </c>
      <c r="D111" s="12">
        <f>IF(F110+SUM(E$99:E110)=D$92,F110,D$92-SUM(E$99:E110))</f>
        <v>218418.97727272726</v>
      </c>
      <c r="E111" s="56">
        <f>IF(+J96&lt;F110,J96,D111)</f>
        <v>6790.227272727273</v>
      </c>
      <c r="F111" s="55">
        <f t="shared" si="18"/>
        <v>211628.75</v>
      </c>
      <c r="G111" s="55">
        <f t="shared" si="13"/>
        <v>215023.86363636365</v>
      </c>
      <c r="H111" s="58">
        <f t="shared" si="19"/>
        <v>33566.362002950329</v>
      </c>
      <c r="I111" s="108">
        <f t="shared" si="20"/>
        <v>33566.362002950329</v>
      </c>
      <c r="J111" s="54">
        <f t="shared" si="14"/>
        <v>0</v>
      </c>
      <c r="K111" s="54"/>
      <c r="L111" s="129"/>
      <c r="M111" s="54">
        <f t="shared" si="15"/>
        <v>0</v>
      </c>
      <c r="N111" s="129"/>
      <c r="O111" s="54">
        <f t="shared" si="16"/>
        <v>0</v>
      </c>
      <c r="P111" s="54">
        <f t="shared" si="17"/>
        <v>0</v>
      </c>
    </row>
    <row r="112" spans="1:16" ht="12.5">
      <c r="B112" s="7" t="str">
        <f t="shared" si="21"/>
        <v/>
      </c>
      <c r="C112" s="50">
        <f>IF(D93="","-",+C111+1)</f>
        <v>2038</v>
      </c>
      <c r="D112" s="12">
        <f>IF(F111+SUM(E$99:E111)=D$92,F111,D$92-SUM(E$99:E111))</f>
        <v>211628.75</v>
      </c>
      <c r="E112" s="56">
        <f>IF(+J96&lt;F111,J96,D112)</f>
        <v>6790.227272727273</v>
      </c>
      <c r="F112" s="55">
        <f t="shared" si="18"/>
        <v>204838.52272727274</v>
      </c>
      <c r="G112" s="55">
        <f t="shared" si="13"/>
        <v>208233.63636363635</v>
      </c>
      <c r="H112" s="58">
        <f t="shared" si="19"/>
        <v>32720.799853574856</v>
      </c>
      <c r="I112" s="108">
        <f t="shared" si="20"/>
        <v>32720.799853574856</v>
      </c>
      <c r="J112" s="54">
        <f t="shared" si="14"/>
        <v>0</v>
      </c>
      <c r="K112" s="54"/>
      <c r="L112" s="129"/>
      <c r="M112" s="54">
        <f t="shared" si="15"/>
        <v>0</v>
      </c>
      <c r="N112" s="129"/>
      <c r="O112" s="54">
        <f t="shared" si="16"/>
        <v>0</v>
      </c>
      <c r="P112" s="54">
        <f t="shared" si="17"/>
        <v>0</v>
      </c>
    </row>
    <row r="113" spans="2:16" ht="12.5">
      <c r="B113" s="7" t="str">
        <f t="shared" si="21"/>
        <v/>
      </c>
      <c r="C113" s="50">
        <f>IF(D93="","-",+C112+1)</f>
        <v>2039</v>
      </c>
      <c r="D113" s="12">
        <f>IF(F112+SUM(E$99:E112)=D$92,F112,D$92-SUM(E$99:E112))</f>
        <v>204838.52272727274</v>
      </c>
      <c r="E113" s="56">
        <f>IF(+J96&lt;F112,J96,D113)</f>
        <v>6790.227272727273</v>
      </c>
      <c r="F113" s="55">
        <f t="shared" si="18"/>
        <v>198048.29545454547</v>
      </c>
      <c r="G113" s="55">
        <f t="shared" si="13"/>
        <v>201443.40909090912</v>
      </c>
      <c r="H113" s="58">
        <f t="shared" si="19"/>
        <v>31875.237704199397</v>
      </c>
      <c r="I113" s="108">
        <f t="shared" si="20"/>
        <v>31875.237704199397</v>
      </c>
      <c r="J113" s="54">
        <f t="shared" si="14"/>
        <v>0</v>
      </c>
      <c r="K113" s="54"/>
      <c r="L113" s="129"/>
      <c r="M113" s="54">
        <f t="shared" si="15"/>
        <v>0</v>
      </c>
      <c r="N113" s="129"/>
      <c r="O113" s="54">
        <f t="shared" si="16"/>
        <v>0</v>
      </c>
      <c r="P113" s="54">
        <f t="shared" si="17"/>
        <v>0</v>
      </c>
    </row>
    <row r="114" spans="2:16" ht="12.5">
      <c r="B114" s="7" t="str">
        <f t="shared" si="21"/>
        <v/>
      </c>
      <c r="C114" s="50">
        <f>IF(D93="","-",+C113+1)</f>
        <v>2040</v>
      </c>
      <c r="D114" s="12">
        <f>IF(F113+SUM(E$99:E113)=D$92,F113,D$92-SUM(E$99:E113))</f>
        <v>198048.29545454547</v>
      </c>
      <c r="E114" s="56">
        <f>IF(+J96&lt;F113,J96,D114)</f>
        <v>6790.227272727273</v>
      </c>
      <c r="F114" s="55">
        <f t="shared" si="18"/>
        <v>191258.06818181821</v>
      </c>
      <c r="G114" s="55">
        <f t="shared" si="13"/>
        <v>194653.18181818182</v>
      </c>
      <c r="H114" s="58">
        <f t="shared" si="19"/>
        <v>31029.675554823931</v>
      </c>
      <c r="I114" s="108">
        <f t="shared" si="20"/>
        <v>31029.675554823931</v>
      </c>
      <c r="J114" s="54">
        <f t="shared" si="14"/>
        <v>0</v>
      </c>
      <c r="K114" s="54"/>
      <c r="L114" s="129"/>
      <c r="M114" s="54">
        <f t="shared" si="15"/>
        <v>0</v>
      </c>
      <c r="N114" s="129"/>
      <c r="O114" s="54">
        <f t="shared" si="16"/>
        <v>0</v>
      </c>
      <c r="P114" s="54">
        <f t="shared" si="17"/>
        <v>0</v>
      </c>
    </row>
    <row r="115" spans="2:16" ht="12.5">
      <c r="B115" s="7" t="str">
        <f t="shared" si="21"/>
        <v/>
      </c>
      <c r="C115" s="50">
        <f>IF(D93="","-",+C114+1)</f>
        <v>2041</v>
      </c>
      <c r="D115" s="12">
        <f>IF(F114+SUM(E$99:E114)=D$92,F114,D$92-SUM(E$99:E114))</f>
        <v>191258.06818181821</v>
      </c>
      <c r="E115" s="56">
        <f>IF(+J96&lt;F114,J96,D115)</f>
        <v>6790.227272727273</v>
      </c>
      <c r="F115" s="55">
        <f t="shared" si="18"/>
        <v>184467.84090909094</v>
      </c>
      <c r="G115" s="55">
        <f t="shared" si="13"/>
        <v>187862.95454545459</v>
      </c>
      <c r="H115" s="58">
        <f t="shared" si="19"/>
        <v>30184.113405448468</v>
      </c>
      <c r="I115" s="108">
        <f t="shared" si="20"/>
        <v>30184.113405448468</v>
      </c>
      <c r="J115" s="54">
        <f t="shared" si="14"/>
        <v>0</v>
      </c>
      <c r="K115" s="54"/>
      <c r="L115" s="129"/>
      <c r="M115" s="54">
        <f t="shared" si="15"/>
        <v>0</v>
      </c>
      <c r="N115" s="129"/>
      <c r="O115" s="54">
        <f t="shared" si="16"/>
        <v>0</v>
      </c>
      <c r="P115" s="54">
        <f t="shared" si="17"/>
        <v>0</v>
      </c>
    </row>
    <row r="116" spans="2:16" ht="12.5">
      <c r="B116" s="7" t="str">
        <f t="shared" si="21"/>
        <v/>
      </c>
      <c r="C116" s="50">
        <f>IF(D93="","-",+C115+1)</f>
        <v>2042</v>
      </c>
      <c r="D116" s="12">
        <f>IF(F115+SUM(E$99:E115)=D$92,F115,D$92-SUM(E$99:E115))</f>
        <v>184467.84090909094</v>
      </c>
      <c r="E116" s="56">
        <f>IF(+J96&lt;F115,J96,D116)</f>
        <v>6790.227272727273</v>
      </c>
      <c r="F116" s="55">
        <f t="shared" si="18"/>
        <v>177677.61363636368</v>
      </c>
      <c r="G116" s="55">
        <f t="shared" si="13"/>
        <v>181072.72727272729</v>
      </c>
      <c r="H116" s="58">
        <f t="shared" si="19"/>
        <v>29338.551256073002</v>
      </c>
      <c r="I116" s="108">
        <f t="shared" si="20"/>
        <v>29338.551256073002</v>
      </c>
      <c r="J116" s="54">
        <f t="shared" si="14"/>
        <v>0</v>
      </c>
      <c r="K116" s="54"/>
      <c r="L116" s="129"/>
      <c r="M116" s="54">
        <f t="shared" si="15"/>
        <v>0</v>
      </c>
      <c r="N116" s="129"/>
      <c r="O116" s="54">
        <f t="shared" si="16"/>
        <v>0</v>
      </c>
      <c r="P116" s="54">
        <f t="shared" si="17"/>
        <v>0</v>
      </c>
    </row>
    <row r="117" spans="2:16" ht="12.5">
      <c r="B117" s="7" t="str">
        <f t="shared" si="21"/>
        <v/>
      </c>
      <c r="C117" s="50">
        <f>IF(D93="","-",+C116+1)</f>
        <v>2043</v>
      </c>
      <c r="D117" s="12">
        <f>IF(F116+SUM(E$99:E116)=D$92,F116,D$92-SUM(E$99:E116))</f>
        <v>177677.61363636368</v>
      </c>
      <c r="E117" s="56">
        <f>IF(+J96&lt;F116,J96,D117)</f>
        <v>6790.227272727273</v>
      </c>
      <c r="F117" s="55">
        <f t="shared" si="18"/>
        <v>170887.38636363641</v>
      </c>
      <c r="G117" s="55">
        <f t="shared" si="13"/>
        <v>174282.50000000006</v>
      </c>
      <c r="H117" s="58">
        <f t="shared" si="19"/>
        <v>28492.98910669754</v>
      </c>
      <c r="I117" s="108">
        <f t="shared" si="20"/>
        <v>28492.98910669754</v>
      </c>
      <c r="J117" s="54">
        <f t="shared" si="14"/>
        <v>0</v>
      </c>
      <c r="K117" s="54"/>
      <c r="L117" s="129"/>
      <c r="M117" s="54">
        <f t="shared" si="15"/>
        <v>0</v>
      </c>
      <c r="N117" s="129"/>
      <c r="O117" s="54">
        <f t="shared" si="16"/>
        <v>0</v>
      </c>
      <c r="P117" s="54">
        <f t="shared" si="17"/>
        <v>0</v>
      </c>
    </row>
    <row r="118" spans="2:16" ht="12.5">
      <c r="B118" s="7" t="str">
        <f t="shared" si="21"/>
        <v/>
      </c>
      <c r="C118" s="50">
        <f>IF(D93="","-",+C117+1)</f>
        <v>2044</v>
      </c>
      <c r="D118" s="12">
        <f>IF(F117+SUM(E$99:E117)=D$92,F117,D$92-SUM(E$99:E117))</f>
        <v>170887.38636363641</v>
      </c>
      <c r="E118" s="56">
        <f>IF(+J96&lt;F117,J96,D118)</f>
        <v>6790.227272727273</v>
      </c>
      <c r="F118" s="55">
        <f t="shared" si="18"/>
        <v>164097.15909090915</v>
      </c>
      <c r="G118" s="55">
        <f t="shared" si="13"/>
        <v>167492.27272727276</v>
      </c>
      <c r="H118" s="58">
        <f t="shared" si="19"/>
        <v>27647.426957322074</v>
      </c>
      <c r="I118" s="108">
        <f t="shared" si="20"/>
        <v>27647.426957322074</v>
      </c>
      <c r="J118" s="54">
        <f t="shared" si="14"/>
        <v>0</v>
      </c>
      <c r="K118" s="54"/>
      <c r="L118" s="129"/>
      <c r="M118" s="54">
        <f t="shared" si="15"/>
        <v>0</v>
      </c>
      <c r="N118" s="129"/>
      <c r="O118" s="54">
        <f t="shared" si="16"/>
        <v>0</v>
      </c>
      <c r="P118" s="54">
        <f t="shared" si="17"/>
        <v>0</v>
      </c>
    </row>
    <row r="119" spans="2:16" ht="12.5">
      <c r="B119" s="7" t="str">
        <f t="shared" si="21"/>
        <v/>
      </c>
      <c r="C119" s="50">
        <f>IF(D93="","-",+C118+1)</f>
        <v>2045</v>
      </c>
      <c r="D119" s="12">
        <f>IF(F118+SUM(E$99:E118)=D$92,F118,D$92-SUM(E$99:E118))</f>
        <v>164097.15909090915</v>
      </c>
      <c r="E119" s="56">
        <f>IF(+J96&lt;F118,J96,D119)</f>
        <v>6790.227272727273</v>
      </c>
      <c r="F119" s="55">
        <f t="shared" si="18"/>
        <v>157306.93181818188</v>
      </c>
      <c r="G119" s="55">
        <f t="shared" si="13"/>
        <v>160702.04545454553</v>
      </c>
      <c r="H119" s="58">
        <f t="shared" si="19"/>
        <v>26801.864807946615</v>
      </c>
      <c r="I119" s="108">
        <f t="shared" si="20"/>
        <v>26801.864807946615</v>
      </c>
      <c r="J119" s="54">
        <f t="shared" si="14"/>
        <v>0</v>
      </c>
      <c r="K119" s="54"/>
      <c r="L119" s="129"/>
      <c r="M119" s="54">
        <f t="shared" si="15"/>
        <v>0</v>
      </c>
      <c r="N119" s="129"/>
      <c r="O119" s="54">
        <f t="shared" si="16"/>
        <v>0</v>
      </c>
      <c r="P119" s="54">
        <f t="shared" si="17"/>
        <v>0</v>
      </c>
    </row>
    <row r="120" spans="2:16" ht="12.5">
      <c r="B120" s="7" t="str">
        <f t="shared" si="21"/>
        <v/>
      </c>
      <c r="C120" s="50">
        <f>IF(D93="","-",+C119+1)</f>
        <v>2046</v>
      </c>
      <c r="D120" s="12">
        <f>IF(F119+SUM(E$99:E119)=D$92,F119,D$92-SUM(E$99:E119))</f>
        <v>157306.93181818188</v>
      </c>
      <c r="E120" s="56">
        <f>IF(+J96&lt;F119,J96,D120)</f>
        <v>6790.227272727273</v>
      </c>
      <c r="F120" s="55">
        <f t="shared" si="18"/>
        <v>150516.70454545462</v>
      </c>
      <c r="G120" s="55">
        <f t="shared" si="13"/>
        <v>153911.81818181823</v>
      </c>
      <c r="H120" s="58">
        <f t="shared" si="19"/>
        <v>25956.302658571145</v>
      </c>
      <c r="I120" s="108">
        <f t="shared" si="20"/>
        <v>25956.302658571145</v>
      </c>
      <c r="J120" s="54">
        <f t="shared" si="14"/>
        <v>0</v>
      </c>
      <c r="K120" s="54"/>
      <c r="L120" s="129"/>
      <c r="M120" s="54">
        <f t="shared" si="15"/>
        <v>0</v>
      </c>
      <c r="N120" s="129"/>
      <c r="O120" s="54">
        <f t="shared" si="16"/>
        <v>0</v>
      </c>
      <c r="P120" s="54">
        <f t="shared" si="17"/>
        <v>0</v>
      </c>
    </row>
    <row r="121" spans="2:16" ht="12.5">
      <c r="B121" s="7" t="str">
        <f t="shared" si="21"/>
        <v/>
      </c>
      <c r="C121" s="50">
        <f>IF(D93="","-",+C120+1)</f>
        <v>2047</v>
      </c>
      <c r="D121" s="12">
        <f>IF(F120+SUM(E$99:E120)=D$92,F120,D$92-SUM(E$99:E120))</f>
        <v>150516.70454545462</v>
      </c>
      <c r="E121" s="56">
        <f>IF(+J96&lt;F120,J96,D121)</f>
        <v>6790.227272727273</v>
      </c>
      <c r="F121" s="55">
        <f t="shared" si="18"/>
        <v>143726.47727272735</v>
      </c>
      <c r="G121" s="55">
        <f t="shared" si="13"/>
        <v>147121.590909091</v>
      </c>
      <c r="H121" s="58">
        <f t="shared" si="19"/>
        <v>25110.740509195686</v>
      </c>
      <c r="I121" s="108">
        <f t="shared" si="20"/>
        <v>25110.740509195686</v>
      </c>
      <c r="J121" s="54">
        <f t="shared" si="14"/>
        <v>0</v>
      </c>
      <c r="K121" s="54"/>
      <c r="L121" s="129"/>
      <c r="M121" s="54">
        <f t="shared" si="15"/>
        <v>0</v>
      </c>
      <c r="N121" s="129"/>
      <c r="O121" s="54">
        <f t="shared" si="16"/>
        <v>0</v>
      </c>
      <c r="P121" s="54">
        <f t="shared" si="17"/>
        <v>0</v>
      </c>
    </row>
    <row r="122" spans="2:16" ht="12.5">
      <c r="B122" s="7" t="str">
        <f t="shared" si="21"/>
        <v/>
      </c>
      <c r="C122" s="50">
        <f>IF(D93="","-",+C121+1)</f>
        <v>2048</v>
      </c>
      <c r="D122" s="12">
        <f>IF(F121+SUM(E$99:E121)=D$92,F121,D$92-SUM(E$99:E121))</f>
        <v>143726.47727272735</v>
      </c>
      <c r="E122" s="56">
        <f>IF(+J96&lt;F121,J96,D122)</f>
        <v>6790.227272727273</v>
      </c>
      <c r="F122" s="55">
        <f t="shared" si="18"/>
        <v>136936.25000000009</v>
      </c>
      <c r="G122" s="55">
        <f t="shared" si="13"/>
        <v>140331.36363636371</v>
      </c>
      <c r="H122" s="58">
        <f t="shared" si="19"/>
        <v>24265.17835982022</v>
      </c>
      <c r="I122" s="108">
        <f t="shared" si="20"/>
        <v>24265.17835982022</v>
      </c>
      <c r="J122" s="54">
        <f t="shared" si="14"/>
        <v>0</v>
      </c>
      <c r="K122" s="54"/>
      <c r="L122" s="129"/>
      <c r="M122" s="54">
        <f t="shared" si="15"/>
        <v>0</v>
      </c>
      <c r="N122" s="129"/>
      <c r="O122" s="54">
        <f t="shared" si="16"/>
        <v>0</v>
      </c>
      <c r="P122" s="54">
        <f t="shared" si="17"/>
        <v>0</v>
      </c>
    </row>
    <row r="123" spans="2:16" ht="12.5">
      <c r="B123" s="7" t="str">
        <f t="shared" si="21"/>
        <v/>
      </c>
      <c r="C123" s="50">
        <f>IF(D93="","-",+C122+1)</f>
        <v>2049</v>
      </c>
      <c r="D123" s="12">
        <f>IF(F122+SUM(E$99:E122)=D$92,F122,D$92-SUM(E$99:E122))</f>
        <v>136936.25000000009</v>
      </c>
      <c r="E123" s="56">
        <f>IF(+J96&lt;F122,J96,D123)</f>
        <v>6790.227272727273</v>
      </c>
      <c r="F123" s="55">
        <f t="shared" si="18"/>
        <v>130146.02272727281</v>
      </c>
      <c r="G123" s="55">
        <f t="shared" si="13"/>
        <v>133541.13636363644</v>
      </c>
      <c r="H123" s="58">
        <f t="shared" si="19"/>
        <v>23419.616210444754</v>
      </c>
      <c r="I123" s="108">
        <f t="shared" si="20"/>
        <v>23419.616210444754</v>
      </c>
      <c r="J123" s="54">
        <f t="shared" si="14"/>
        <v>0</v>
      </c>
      <c r="K123" s="54"/>
      <c r="L123" s="129"/>
      <c r="M123" s="54">
        <f t="shared" si="15"/>
        <v>0</v>
      </c>
      <c r="N123" s="129"/>
      <c r="O123" s="54">
        <f t="shared" si="16"/>
        <v>0</v>
      </c>
      <c r="P123" s="54">
        <f t="shared" si="17"/>
        <v>0</v>
      </c>
    </row>
    <row r="124" spans="2:16" ht="12.5">
      <c r="B124" s="7" t="str">
        <f t="shared" si="21"/>
        <v/>
      </c>
      <c r="C124" s="50">
        <f>IF(D93="","-",+C123+1)</f>
        <v>2050</v>
      </c>
      <c r="D124" s="12">
        <f>IF(F123+SUM(E$99:E123)=D$92,F123,D$92-SUM(E$99:E123))</f>
        <v>130146.02272727281</v>
      </c>
      <c r="E124" s="56">
        <f>IF(+J96&lt;F123,J96,D124)</f>
        <v>6790.227272727273</v>
      </c>
      <c r="F124" s="55">
        <f t="shared" si="18"/>
        <v>123355.79545454553</v>
      </c>
      <c r="G124" s="55">
        <f t="shared" si="13"/>
        <v>126750.90909090918</v>
      </c>
      <c r="H124" s="58">
        <f t="shared" si="19"/>
        <v>22574.054061069291</v>
      </c>
      <c r="I124" s="108">
        <f t="shared" si="20"/>
        <v>22574.054061069291</v>
      </c>
      <c r="J124" s="54">
        <f t="shared" si="14"/>
        <v>0</v>
      </c>
      <c r="K124" s="54"/>
      <c r="L124" s="129"/>
      <c r="M124" s="54">
        <f t="shared" si="15"/>
        <v>0</v>
      </c>
      <c r="N124" s="129"/>
      <c r="O124" s="54">
        <f t="shared" si="16"/>
        <v>0</v>
      </c>
      <c r="P124" s="54">
        <f t="shared" si="17"/>
        <v>0</v>
      </c>
    </row>
    <row r="125" spans="2:16" ht="12.5">
      <c r="B125" s="7" t="str">
        <f t="shared" si="21"/>
        <v/>
      </c>
      <c r="C125" s="50">
        <f>IF(D93="","-",+C124+1)</f>
        <v>2051</v>
      </c>
      <c r="D125" s="12">
        <f>IF(F124+SUM(E$99:E124)=D$92,F124,D$92-SUM(E$99:E124))</f>
        <v>123355.79545454553</v>
      </c>
      <c r="E125" s="56">
        <f>IF(+J96&lt;F124,J96,D125)</f>
        <v>6790.227272727273</v>
      </c>
      <c r="F125" s="55">
        <f t="shared" si="18"/>
        <v>116565.56818181825</v>
      </c>
      <c r="G125" s="55">
        <f t="shared" si="13"/>
        <v>119960.68181818188</v>
      </c>
      <c r="H125" s="58">
        <f t="shared" si="19"/>
        <v>21728.491911693825</v>
      </c>
      <c r="I125" s="108">
        <f t="shared" si="20"/>
        <v>21728.491911693825</v>
      </c>
      <c r="J125" s="54">
        <f t="shared" si="14"/>
        <v>0</v>
      </c>
      <c r="K125" s="54"/>
      <c r="L125" s="129"/>
      <c r="M125" s="54">
        <f t="shared" si="15"/>
        <v>0</v>
      </c>
      <c r="N125" s="129"/>
      <c r="O125" s="54">
        <f t="shared" si="16"/>
        <v>0</v>
      </c>
      <c r="P125" s="54">
        <f t="shared" si="17"/>
        <v>0</v>
      </c>
    </row>
    <row r="126" spans="2:16" ht="12.5">
      <c r="B126" s="7" t="str">
        <f t="shared" si="21"/>
        <v/>
      </c>
      <c r="C126" s="50">
        <f>IF(D93="","-",+C125+1)</f>
        <v>2052</v>
      </c>
      <c r="D126" s="12">
        <f>IF(F125+SUM(E$99:E125)=D$92,F125,D$92-SUM(E$99:E125))</f>
        <v>116565.56818181825</v>
      </c>
      <c r="E126" s="56">
        <f>IF(+J96&lt;F125,J96,D126)</f>
        <v>6790.227272727273</v>
      </c>
      <c r="F126" s="55">
        <f t="shared" si="18"/>
        <v>109775.34090909097</v>
      </c>
      <c r="G126" s="55">
        <f t="shared" si="13"/>
        <v>113170.45454545462</v>
      </c>
      <c r="H126" s="58">
        <f t="shared" si="19"/>
        <v>20882.929762318363</v>
      </c>
      <c r="I126" s="108">
        <f t="shared" si="20"/>
        <v>20882.929762318363</v>
      </c>
      <c r="J126" s="54">
        <f t="shared" si="14"/>
        <v>0</v>
      </c>
      <c r="K126" s="54"/>
      <c r="L126" s="129"/>
      <c r="M126" s="54">
        <f t="shared" si="15"/>
        <v>0</v>
      </c>
      <c r="N126" s="129"/>
      <c r="O126" s="54">
        <f t="shared" si="16"/>
        <v>0</v>
      </c>
      <c r="P126" s="54">
        <f t="shared" si="17"/>
        <v>0</v>
      </c>
    </row>
    <row r="127" spans="2:16" ht="12.5">
      <c r="B127" s="7" t="str">
        <f t="shared" si="21"/>
        <v/>
      </c>
      <c r="C127" s="50">
        <f>IF(D93="","-",+C126+1)</f>
        <v>2053</v>
      </c>
      <c r="D127" s="12">
        <f>IF(F126+SUM(E$99:E126)=D$92,F126,D$92-SUM(E$99:E126))</f>
        <v>109775.34090909097</v>
      </c>
      <c r="E127" s="56">
        <f>IF(+J96&lt;F126,J96,D127)</f>
        <v>6790.227272727273</v>
      </c>
      <c r="F127" s="55">
        <f t="shared" si="18"/>
        <v>102985.11363636369</v>
      </c>
      <c r="G127" s="55">
        <f t="shared" si="13"/>
        <v>106380.22727272732</v>
      </c>
      <c r="H127" s="58">
        <f t="shared" si="19"/>
        <v>20037.367612942893</v>
      </c>
      <c r="I127" s="108">
        <f t="shared" si="20"/>
        <v>20037.367612942893</v>
      </c>
      <c r="J127" s="54">
        <f t="shared" si="14"/>
        <v>0</v>
      </c>
      <c r="K127" s="54"/>
      <c r="L127" s="129"/>
      <c r="M127" s="54">
        <f t="shared" si="15"/>
        <v>0</v>
      </c>
      <c r="N127" s="129"/>
      <c r="O127" s="54">
        <f t="shared" si="16"/>
        <v>0</v>
      </c>
      <c r="P127" s="54">
        <f t="shared" si="17"/>
        <v>0</v>
      </c>
    </row>
    <row r="128" spans="2:16" ht="12.5">
      <c r="B128" s="7" t="str">
        <f t="shared" si="21"/>
        <v/>
      </c>
      <c r="C128" s="50">
        <f>IF(D93="","-",+C127+1)</f>
        <v>2054</v>
      </c>
      <c r="D128" s="12">
        <f>IF(F127+SUM(E$99:E127)=D$92,F127,D$92-SUM(E$99:E127))</f>
        <v>102985.11363636369</v>
      </c>
      <c r="E128" s="56">
        <f>IF(+J96&lt;F127,J96,D128)</f>
        <v>6790.227272727273</v>
      </c>
      <c r="F128" s="55">
        <f t="shared" si="18"/>
        <v>96194.886363636411</v>
      </c>
      <c r="G128" s="55">
        <f t="shared" si="13"/>
        <v>99590.000000000058</v>
      </c>
      <c r="H128" s="58">
        <f t="shared" si="19"/>
        <v>19191.805463567431</v>
      </c>
      <c r="I128" s="108">
        <f t="shared" si="20"/>
        <v>19191.805463567431</v>
      </c>
      <c r="J128" s="54">
        <f t="shared" si="14"/>
        <v>0</v>
      </c>
      <c r="K128" s="54"/>
      <c r="L128" s="129"/>
      <c r="M128" s="54">
        <f t="shared" si="15"/>
        <v>0</v>
      </c>
      <c r="N128" s="129"/>
      <c r="O128" s="54">
        <f t="shared" si="16"/>
        <v>0</v>
      </c>
      <c r="P128" s="54">
        <f t="shared" si="17"/>
        <v>0</v>
      </c>
    </row>
    <row r="129" spans="2:16" ht="12.5">
      <c r="B129" s="7" t="str">
        <f t="shared" si="21"/>
        <v/>
      </c>
      <c r="C129" s="50">
        <f>IF(D93="","-",+C128+1)</f>
        <v>2055</v>
      </c>
      <c r="D129" s="12">
        <f>IF(F128+SUM(E$99:E128)=D$92,F128,D$92-SUM(E$99:E128))</f>
        <v>96194.886363636411</v>
      </c>
      <c r="E129" s="56">
        <f>IF(+J96&lt;F128,J96,D129)</f>
        <v>6790.227272727273</v>
      </c>
      <c r="F129" s="55">
        <f t="shared" si="18"/>
        <v>89404.659090909132</v>
      </c>
      <c r="G129" s="55">
        <f t="shared" si="13"/>
        <v>92799.772727272764</v>
      </c>
      <c r="H129" s="58">
        <f t="shared" si="19"/>
        <v>18346.243314191961</v>
      </c>
      <c r="I129" s="108">
        <f t="shared" si="20"/>
        <v>18346.243314191961</v>
      </c>
      <c r="J129" s="54">
        <f t="shared" si="14"/>
        <v>0</v>
      </c>
      <c r="K129" s="54"/>
      <c r="L129" s="129"/>
      <c r="M129" s="54">
        <f t="shared" si="15"/>
        <v>0</v>
      </c>
      <c r="N129" s="129"/>
      <c r="O129" s="54">
        <f t="shared" si="16"/>
        <v>0</v>
      </c>
      <c r="P129" s="54">
        <f t="shared" si="17"/>
        <v>0</v>
      </c>
    </row>
    <row r="130" spans="2:16" ht="12.5">
      <c r="B130" s="7" t="str">
        <f t="shared" si="21"/>
        <v/>
      </c>
      <c r="C130" s="50">
        <f>IF(D93="","-",+C129+1)</f>
        <v>2056</v>
      </c>
      <c r="D130" s="12">
        <f>IF(F129+SUM(E$99:E129)=D$92,F129,D$92-SUM(E$99:E129))</f>
        <v>89404.659090909132</v>
      </c>
      <c r="E130" s="56">
        <f>IF(+J96&lt;F129,J96,D130)</f>
        <v>6790.227272727273</v>
      </c>
      <c r="F130" s="55">
        <f t="shared" si="18"/>
        <v>82614.431818181853</v>
      </c>
      <c r="G130" s="55">
        <f t="shared" si="13"/>
        <v>86009.5454545455</v>
      </c>
      <c r="H130" s="58">
        <f t="shared" si="19"/>
        <v>17500.681164816498</v>
      </c>
      <c r="I130" s="108">
        <f t="shared" si="20"/>
        <v>17500.681164816498</v>
      </c>
      <c r="J130" s="54">
        <f t="shared" si="14"/>
        <v>0</v>
      </c>
      <c r="K130" s="54"/>
      <c r="L130" s="129"/>
      <c r="M130" s="54">
        <f t="shared" si="15"/>
        <v>0</v>
      </c>
      <c r="N130" s="129"/>
      <c r="O130" s="54">
        <f t="shared" si="16"/>
        <v>0</v>
      </c>
      <c r="P130" s="54">
        <f t="shared" si="17"/>
        <v>0</v>
      </c>
    </row>
    <row r="131" spans="2:16" ht="12.5">
      <c r="B131" s="7" t="str">
        <f t="shared" si="21"/>
        <v/>
      </c>
      <c r="C131" s="50">
        <f>IF(D93="","-",+C130+1)</f>
        <v>2057</v>
      </c>
      <c r="D131" s="12">
        <f>IF(F130+SUM(E$99:E130)=D$92,F130,D$92-SUM(E$99:E130))</f>
        <v>82614.431818181853</v>
      </c>
      <c r="E131" s="56">
        <f>IF(+J96&lt;F130,J96,D131)</f>
        <v>6790.227272727273</v>
      </c>
      <c r="F131" s="55">
        <f t="shared" si="18"/>
        <v>75824.204545454573</v>
      </c>
      <c r="G131" s="55">
        <f t="shared" si="13"/>
        <v>79219.318181818206</v>
      </c>
      <c r="H131" s="58">
        <f t="shared" si="19"/>
        <v>16655.119015441032</v>
      </c>
      <c r="I131" s="108">
        <f t="shared" si="20"/>
        <v>16655.119015441032</v>
      </c>
      <c r="J131" s="54">
        <f t="shared" ref="J131:J154" si="22">+I541-H541</f>
        <v>0</v>
      </c>
      <c r="K131" s="54"/>
      <c r="L131" s="129"/>
      <c r="M131" s="54">
        <f t="shared" ref="M131:M154" si="23">IF(L541&lt;&gt;0,+H541-L541,0)</f>
        <v>0</v>
      </c>
      <c r="N131" s="129"/>
      <c r="O131" s="54">
        <f t="shared" ref="O131:O154" si="24">IF(N541&lt;&gt;0,+I541-N541,0)</f>
        <v>0</v>
      </c>
      <c r="P131" s="54">
        <f t="shared" ref="P131:P154" si="25">+O541-M541</f>
        <v>0</v>
      </c>
    </row>
    <row r="132" spans="2:16" ht="12.5">
      <c r="B132" s="7" t="str">
        <f t="shared" si="21"/>
        <v/>
      </c>
      <c r="C132" s="50">
        <f>IF(D93="","-",+C131+1)</f>
        <v>2058</v>
      </c>
      <c r="D132" s="12">
        <f>IF(F131+SUM(E$99:E131)=D$92,F131,D$92-SUM(E$99:E131))</f>
        <v>75824.204545454573</v>
      </c>
      <c r="E132" s="56">
        <f>IF(+J96&lt;F131,J96,D132)</f>
        <v>6790.227272727273</v>
      </c>
      <c r="F132" s="55">
        <f t="shared" si="18"/>
        <v>69033.977272727294</v>
      </c>
      <c r="G132" s="55">
        <f t="shared" si="13"/>
        <v>72429.090909090941</v>
      </c>
      <c r="H132" s="58">
        <f t="shared" si="19"/>
        <v>15809.556866065566</v>
      </c>
      <c r="I132" s="108">
        <f t="shared" si="20"/>
        <v>15809.556866065566</v>
      </c>
      <c r="J132" s="54">
        <f t="shared" si="22"/>
        <v>0</v>
      </c>
      <c r="K132" s="54"/>
      <c r="L132" s="129"/>
      <c r="M132" s="54">
        <f t="shared" si="23"/>
        <v>0</v>
      </c>
      <c r="N132" s="129"/>
      <c r="O132" s="54">
        <f t="shared" si="24"/>
        <v>0</v>
      </c>
      <c r="P132" s="54">
        <f t="shared" si="25"/>
        <v>0</v>
      </c>
    </row>
    <row r="133" spans="2:16" ht="12.5">
      <c r="B133" s="7" t="str">
        <f t="shared" si="21"/>
        <v/>
      </c>
      <c r="C133" s="50">
        <f>IF(D93="","-",+C132+1)</f>
        <v>2059</v>
      </c>
      <c r="D133" s="12">
        <f>IF(F132+SUM(E$99:E132)=D$92,F132,D$92-SUM(E$99:E132))</f>
        <v>69033.977272727294</v>
      </c>
      <c r="E133" s="56">
        <f>IF(+J96&lt;F132,J96,D133)</f>
        <v>6790.227272727273</v>
      </c>
      <c r="F133" s="55">
        <f t="shared" si="18"/>
        <v>62243.750000000022</v>
      </c>
      <c r="G133" s="55">
        <f t="shared" si="13"/>
        <v>65638.863636363661</v>
      </c>
      <c r="H133" s="58">
        <f t="shared" si="19"/>
        <v>14963.994716690102</v>
      </c>
      <c r="I133" s="108">
        <f t="shared" si="20"/>
        <v>14963.994716690102</v>
      </c>
      <c r="J133" s="54">
        <f t="shared" si="22"/>
        <v>0</v>
      </c>
      <c r="K133" s="54"/>
      <c r="L133" s="129"/>
      <c r="M133" s="54">
        <f t="shared" si="23"/>
        <v>0</v>
      </c>
      <c r="N133" s="129"/>
      <c r="O133" s="54">
        <f t="shared" si="24"/>
        <v>0</v>
      </c>
      <c r="P133" s="54">
        <f t="shared" si="25"/>
        <v>0</v>
      </c>
    </row>
    <row r="134" spans="2:16" ht="12.5">
      <c r="B134" s="7" t="str">
        <f t="shared" si="21"/>
        <v/>
      </c>
      <c r="C134" s="50">
        <f>IF(D93="","-",+C133+1)</f>
        <v>2060</v>
      </c>
      <c r="D134" s="12">
        <f>IF(F133+SUM(E$99:E133)=D$92,F133,D$92-SUM(E$99:E133))</f>
        <v>62243.750000000022</v>
      </c>
      <c r="E134" s="56">
        <f>IF(+J96&lt;F133,J96,D134)</f>
        <v>6790.227272727273</v>
      </c>
      <c r="F134" s="55">
        <f t="shared" si="18"/>
        <v>55453.52272727275</v>
      </c>
      <c r="G134" s="55">
        <f t="shared" si="13"/>
        <v>58848.636363636382</v>
      </c>
      <c r="H134" s="58">
        <f t="shared" si="19"/>
        <v>14118.432567314638</v>
      </c>
      <c r="I134" s="108">
        <f t="shared" si="20"/>
        <v>14118.432567314638</v>
      </c>
      <c r="J134" s="54">
        <f t="shared" si="22"/>
        <v>0</v>
      </c>
      <c r="K134" s="54"/>
      <c r="L134" s="129"/>
      <c r="M134" s="54">
        <f t="shared" si="23"/>
        <v>0</v>
      </c>
      <c r="N134" s="129"/>
      <c r="O134" s="54">
        <f t="shared" si="24"/>
        <v>0</v>
      </c>
      <c r="P134" s="54">
        <f t="shared" si="25"/>
        <v>0</v>
      </c>
    </row>
    <row r="135" spans="2:16" ht="12.5">
      <c r="B135" s="7" t="str">
        <f t="shared" si="21"/>
        <v/>
      </c>
      <c r="C135" s="50">
        <f>IF(D93="","-",+C134+1)</f>
        <v>2061</v>
      </c>
      <c r="D135" s="12">
        <f>IF(F134+SUM(E$99:E134)=D$92,F134,D$92-SUM(E$99:E134))</f>
        <v>55453.52272727275</v>
      </c>
      <c r="E135" s="56">
        <f>IF(+J96&lt;F134,J96,D135)</f>
        <v>6790.227272727273</v>
      </c>
      <c r="F135" s="55">
        <f t="shared" si="18"/>
        <v>48663.295454545478</v>
      </c>
      <c r="G135" s="55">
        <f t="shared" si="13"/>
        <v>52058.409090909117</v>
      </c>
      <c r="H135" s="58">
        <f t="shared" si="19"/>
        <v>13272.870417939172</v>
      </c>
      <c r="I135" s="108">
        <f t="shared" si="20"/>
        <v>13272.870417939172</v>
      </c>
      <c r="J135" s="54">
        <f t="shared" si="22"/>
        <v>0</v>
      </c>
      <c r="K135" s="54"/>
      <c r="L135" s="129"/>
      <c r="M135" s="54">
        <f t="shared" si="23"/>
        <v>0</v>
      </c>
      <c r="N135" s="129"/>
      <c r="O135" s="54">
        <f t="shared" si="24"/>
        <v>0</v>
      </c>
      <c r="P135" s="54">
        <f t="shared" si="25"/>
        <v>0</v>
      </c>
    </row>
    <row r="136" spans="2:16" ht="12.5">
      <c r="B136" s="7" t="str">
        <f t="shared" si="21"/>
        <v/>
      </c>
      <c r="C136" s="50">
        <f>IF(D93="","-",+C135+1)</f>
        <v>2062</v>
      </c>
      <c r="D136" s="12">
        <f>IF(F135+SUM(E$99:E135)=D$92,F135,D$92-SUM(E$99:E135))</f>
        <v>48663.295454545478</v>
      </c>
      <c r="E136" s="56">
        <f>IF(+J96&lt;F135,J96,D136)</f>
        <v>6790.227272727273</v>
      </c>
      <c r="F136" s="55">
        <f t="shared" si="18"/>
        <v>41873.068181818206</v>
      </c>
      <c r="G136" s="55">
        <f t="shared" si="13"/>
        <v>45268.181818181838</v>
      </c>
      <c r="H136" s="58">
        <f t="shared" si="19"/>
        <v>12427.308268563707</v>
      </c>
      <c r="I136" s="108">
        <f t="shared" si="20"/>
        <v>12427.308268563707</v>
      </c>
      <c r="J136" s="54">
        <f t="shared" si="22"/>
        <v>0</v>
      </c>
      <c r="K136" s="54"/>
      <c r="L136" s="129"/>
      <c r="M136" s="54">
        <f t="shared" si="23"/>
        <v>0</v>
      </c>
      <c r="N136" s="129"/>
      <c r="O136" s="54">
        <f t="shared" si="24"/>
        <v>0</v>
      </c>
      <c r="P136" s="54">
        <f t="shared" si="25"/>
        <v>0</v>
      </c>
    </row>
    <row r="137" spans="2:16" ht="12.5">
      <c r="B137" s="7" t="str">
        <f t="shared" si="21"/>
        <v/>
      </c>
      <c r="C137" s="50">
        <f>IF(D93="","-",+C136+1)</f>
        <v>2063</v>
      </c>
      <c r="D137" s="12">
        <f>IF(F136+SUM(E$99:E136)=D$92,F136,D$92-SUM(E$99:E136))</f>
        <v>41873.068181818206</v>
      </c>
      <c r="E137" s="56">
        <f>IF(+J96&lt;F136,J96,D137)</f>
        <v>6790.227272727273</v>
      </c>
      <c r="F137" s="55">
        <f t="shared" si="18"/>
        <v>35082.840909090934</v>
      </c>
      <c r="G137" s="55">
        <f t="shared" si="13"/>
        <v>38477.954545454573</v>
      </c>
      <c r="H137" s="58">
        <f t="shared" si="19"/>
        <v>11581.746119188243</v>
      </c>
      <c r="I137" s="108">
        <f t="shared" si="20"/>
        <v>11581.746119188243</v>
      </c>
      <c r="J137" s="54">
        <f t="shared" si="22"/>
        <v>0</v>
      </c>
      <c r="K137" s="54"/>
      <c r="L137" s="129"/>
      <c r="M137" s="54">
        <f t="shared" si="23"/>
        <v>0</v>
      </c>
      <c r="N137" s="129"/>
      <c r="O137" s="54">
        <f t="shared" si="24"/>
        <v>0</v>
      </c>
      <c r="P137" s="54">
        <f t="shared" si="25"/>
        <v>0</v>
      </c>
    </row>
    <row r="138" spans="2:16" ht="12.5">
      <c r="B138" s="7" t="str">
        <f t="shared" si="21"/>
        <v/>
      </c>
      <c r="C138" s="50">
        <f>IF(D93="","-",+C137+1)</f>
        <v>2064</v>
      </c>
      <c r="D138" s="12">
        <f>IF(F137+SUM(E$99:E137)=D$92,F137,D$92-SUM(E$99:E137))</f>
        <v>35082.840909090934</v>
      </c>
      <c r="E138" s="56">
        <f>IF(+J96&lt;F137,J96,D138)</f>
        <v>6790.227272727273</v>
      </c>
      <c r="F138" s="55">
        <f t="shared" si="18"/>
        <v>28292.613636363661</v>
      </c>
      <c r="G138" s="55">
        <f t="shared" si="13"/>
        <v>31687.727272727298</v>
      </c>
      <c r="H138" s="58">
        <f t="shared" si="19"/>
        <v>10736.183969812779</v>
      </c>
      <c r="I138" s="108">
        <f t="shared" si="20"/>
        <v>10736.183969812779</v>
      </c>
      <c r="J138" s="54">
        <f t="shared" si="22"/>
        <v>0</v>
      </c>
      <c r="K138" s="54"/>
      <c r="L138" s="129"/>
      <c r="M138" s="54">
        <f t="shared" si="23"/>
        <v>0</v>
      </c>
      <c r="N138" s="129"/>
      <c r="O138" s="54">
        <f t="shared" si="24"/>
        <v>0</v>
      </c>
      <c r="P138" s="54">
        <f t="shared" si="25"/>
        <v>0</v>
      </c>
    </row>
    <row r="139" spans="2:16" ht="12.5">
      <c r="B139" s="7" t="str">
        <f t="shared" si="21"/>
        <v/>
      </c>
      <c r="C139" s="50">
        <f>IF(D93="","-",+C138+1)</f>
        <v>2065</v>
      </c>
      <c r="D139" s="12">
        <f>IF(F138+SUM(E$99:E138)=D$92,F138,D$92-SUM(E$99:E138))</f>
        <v>28292.613636363661</v>
      </c>
      <c r="E139" s="56">
        <f>IF(+J96&lt;F138,J96,D139)</f>
        <v>6790.227272727273</v>
      </c>
      <c r="F139" s="55">
        <f t="shared" si="18"/>
        <v>21502.386363636389</v>
      </c>
      <c r="G139" s="55">
        <f t="shared" si="13"/>
        <v>24897.500000000025</v>
      </c>
      <c r="H139" s="58">
        <f t="shared" si="19"/>
        <v>9890.6218204373145</v>
      </c>
      <c r="I139" s="108">
        <f t="shared" si="20"/>
        <v>9890.6218204373145</v>
      </c>
      <c r="J139" s="54">
        <f t="shared" si="22"/>
        <v>0</v>
      </c>
      <c r="K139" s="54"/>
      <c r="L139" s="129"/>
      <c r="M139" s="54">
        <f t="shared" si="23"/>
        <v>0</v>
      </c>
      <c r="N139" s="129"/>
      <c r="O139" s="54">
        <f t="shared" si="24"/>
        <v>0</v>
      </c>
      <c r="P139" s="54">
        <f t="shared" si="25"/>
        <v>0</v>
      </c>
    </row>
    <row r="140" spans="2:16" ht="12.5">
      <c r="B140" s="7" t="str">
        <f t="shared" si="21"/>
        <v/>
      </c>
      <c r="C140" s="50">
        <f>IF(D93="","-",+C139+1)</f>
        <v>2066</v>
      </c>
      <c r="D140" s="12">
        <f>IF(F139+SUM(E$99:E139)=D$92,F139,D$92-SUM(E$99:E139))</f>
        <v>21502.386363636389</v>
      </c>
      <c r="E140" s="56">
        <f>IF(+J96&lt;F139,J96,D140)</f>
        <v>6790.227272727273</v>
      </c>
      <c r="F140" s="55">
        <f t="shared" si="18"/>
        <v>14712.159090909117</v>
      </c>
      <c r="G140" s="55">
        <f t="shared" si="13"/>
        <v>18107.272727272753</v>
      </c>
      <c r="H140" s="58">
        <f t="shared" si="19"/>
        <v>9045.0596710618483</v>
      </c>
      <c r="I140" s="108">
        <f t="shared" si="20"/>
        <v>9045.0596710618483</v>
      </c>
      <c r="J140" s="54">
        <f t="shared" si="22"/>
        <v>0</v>
      </c>
      <c r="K140" s="54"/>
      <c r="L140" s="129"/>
      <c r="M140" s="54">
        <f t="shared" si="23"/>
        <v>0</v>
      </c>
      <c r="N140" s="129"/>
      <c r="O140" s="54">
        <f t="shared" si="24"/>
        <v>0</v>
      </c>
      <c r="P140" s="54">
        <f t="shared" si="25"/>
        <v>0</v>
      </c>
    </row>
    <row r="141" spans="2:16" ht="12.5">
      <c r="B141" s="7" t="str">
        <f t="shared" si="21"/>
        <v/>
      </c>
      <c r="C141" s="50">
        <f>IF(D93="","-",+C140+1)</f>
        <v>2067</v>
      </c>
      <c r="D141" s="12">
        <f>IF(F140+SUM(E$99:E140)=D$92,F140,D$92-SUM(E$99:E140))</f>
        <v>14712.159090909117</v>
      </c>
      <c r="E141" s="56">
        <f>IF(+J96&lt;F140,J96,D141)</f>
        <v>6790.227272727273</v>
      </c>
      <c r="F141" s="55">
        <f t="shared" si="18"/>
        <v>7921.9318181818444</v>
      </c>
      <c r="G141" s="55">
        <f t="shared" si="13"/>
        <v>11317.045454545481</v>
      </c>
      <c r="H141" s="58">
        <f t="shared" si="19"/>
        <v>8199.4975216863841</v>
      </c>
      <c r="I141" s="108">
        <f t="shared" si="20"/>
        <v>8199.4975216863841</v>
      </c>
      <c r="J141" s="54">
        <f t="shared" si="22"/>
        <v>0</v>
      </c>
      <c r="K141" s="54"/>
      <c r="L141" s="129"/>
      <c r="M141" s="54">
        <f t="shared" si="23"/>
        <v>0</v>
      </c>
      <c r="N141" s="129"/>
      <c r="O141" s="54">
        <f t="shared" si="24"/>
        <v>0</v>
      </c>
      <c r="P141" s="54">
        <f t="shared" si="25"/>
        <v>0</v>
      </c>
    </row>
    <row r="142" spans="2:16" ht="12.5">
      <c r="B142" s="7" t="str">
        <f t="shared" si="21"/>
        <v/>
      </c>
      <c r="C142" s="50">
        <f>IF(D93="","-",+C141+1)</f>
        <v>2068</v>
      </c>
      <c r="D142" s="12">
        <f>IF(F141+SUM(E$99:E141)=D$92,F141,D$92-SUM(E$99:E141))</f>
        <v>7921.9318181818444</v>
      </c>
      <c r="E142" s="56">
        <f>IF(+J96&lt;F141,J96,D142)</f>
        <v>6790.227272727273</v>
      </c>
      <c r="F142" s="55">
        <f t="shared" si="18"/>
        <v>1131.7045454545714</v>
      </c>
      <c r="G142" s="55">
        <f t="shared" si="13"/>
        <v>4526.8181818182074</v>
      </c>
      <c r="H142" s="58">
        <f t="shared" si="19"/>
        <v>7353.9353723109198</v>
      </c>
      <c r="I142" s="108">
        <f t="shared" si="20"/>
        <v>7353.9353723109198</v>
      </c>
      <c r="J142" s="54">
        <f t="shared" si="22"/>
        <v>0</v>
      </c>
      <c r="K142" s="54"/>
      <c r="L142" s="129"/>
      <c r="M142" s="54">
        <f t="shared" si="23"/>
        <v>0</v>
      </c>
      <c r="N142" s="129"/>
      <c r="O142" s="54">
        <f t="shared" si="24"/>
        <v>0</v>
      </c>
      <c r="P142" s="54">
        <f t="shared" si="25"/>
        <v>0</v>
      </c>
    </row>
    <row r="143" spans="2:16" ht="12.5">
      <c r="B143" s="7" t="str">
        <f t="shared" si="21"/>
        <v/>
      </c>
      <c r="C143" s="50">
        <f>IF(D93="","-",+C142+1)</f>
        <v>2069</v>
      </c>
      <c r="D143" s="12">
        <f>IF(F142+SUM(E$99:E142)=D$92,F142,D$92-SUM(E$99:E142))</f>
        <v>1131.7045454545714</v>
      </c>
      <c r="E143" s="56">
        <f>IF(+J96&lt;F142,J96,D143)</f>
        <v>1131.7045454545714</v>
      </c>
      <c r="F143" s="55">
        <f t="shared" si="18"/>
        <v>0</v>
      </c>
      <c r="G143" s="55">
        <f t="shared" si="13"/>
        <v>565.85227272728571</v>
      </c>
      <c r="H143" s="58">
        <f t="shared" si="19"/>
        <v>1202.1680579025285</v>
      </c>
      <c r="I143" s="108">
        <f t="shared" si="20"/>
        <v>1202.1680579025285</v>
      </c>
      <c r="J143" s="54">
        <f t="shared" si="22"/>
        <v>0</v>
      </c>
      <c r="K143" s="54"/>
      <c r="L143" s="129"/>
      <c r="M143" s="54">
        <f t="shared" si="23"/>
        <v>0</v>
      </c>
      <c r="N143" s="129"/>
      <c r="O143" s="54">
        <f t="shared" si="24"/>
        <v>0</v>
      </c>
      <c r="P143" s="54">
        <f t="shared" si="25"/>
        <v>0</v>
      </c>
    </row>
    <row r="144" spans="2:16" ht="12.5">
      <c r="B144" s="7" t="str">
        <f t="shared" si="21"/>
        <v/>
      </c>
      <c r="C144" s="50">
        <f>IF(D93="","-",+C143+1)</f>
        <v>2070</v>
      </c>
      <c r="D144" s="12">
        <f>IF(F143+SUM(E$99:E143)=D$92,F143,D$92-SUM(E$99:E143))</f>
        <v>0</v>
      </c>
      <c r="E144" s="56">
        <f>IF(+J96&lt;F143,J96,D144)</f>
        <v>0</v>
      </c>
      <c r="F144" s="55">
        <f t="shared" si="18"/>
        <v>0</v>
      </c>
      <c r="G144" s="55">
        <f t="shared" si="13"/>
        <v>0</v>
      </c>
      <c r="H144" s="58">
        <f t="shared" si="19"/>
        <v>0</v>
      </c>
      <c r="I144" s="108">
        <f t="shared" si="20"/>
        <v>0</v>
      </c>
      <c r="J144" s="54">
        <f t="shared" si="22"/>
        <v>0</v>
      </c>
      <c r="K144" s="54"/>
      <c r="L144" s="129"/>
      <c r="M144" s="54">
        <f t="shared" si="23"/>
        <v>0</v>
      </c>
      <c r="N144" s="129"/>
      <c r="O144" s="54">
        <f t="shared" si="24"/>
        <v>0</v>
      </c>
      <c r="P144" s="54">
        <f t="shared" si="25"/>
        <v>0</v>
      </c>
    </row>
    <row r="145" spans="2:16" ht="12.5">
      <c r="B145" s="7" t="str">
        <f t="shared" si="21"/>
        <v/>
      </c>
      <c r="C145" s="50">
        <f>IF(D93="","-",+C144+1)</f>
        <v>2071</v>
      </c>
      <c r="D145" s="12">
        <f>IF(F144+SUM(E$99:E144)=D$92,F144,D$92-SUM(E$99:E144))</f>
        <v>0</v>
      </c>
      <c r="E145" s="56">
        <f>IF(+J96&lt;F144,J96,D145)</f>
        <v>0</v>
      </c>
      <c r="F145" s="55">
        <f t="shared" si="18"/>
        <v>0</v>
      </c>
      <c r="G145" s="55">
        <f t="shared" si="13"/>
        <v>0</v>
      </c>
      <c r="H145" s="58">
        <f t="shared" si="19"/>
        <v>0</v>
      </c>
      <c r="I145" s="108">
        <f t="shared" si="20"/>
        <v>0</v>
      </c>
      <c r="J145" s="54">
        <f t="shared" si="22"/>
        <v>0</v>
      </c>
      <c r="K145" s="54"/>
      <c r="L145" s="129"/>
      <c r="M145" s="54">
        <f t="shared" si="23"/>
        <v>0</v>
      </c>
      <c r="N145" s="129"/>
      <c r="O145" s="54">
        <f t="shared" si="24"/>
        <v>0</v>
      </c>
      <c r="P145" s="54">
        <f t="shared" si="25"/>
        <v>0</v>
      </c>
    </row>
    <row r="146" spans="2:16" ht="12.5">
      <c r="B146" s="7" t="str">
        <f t="shared" si="21"/>
        <v/>
      </c>
      <c r="C146" s="50">
        <f>IF(D93="","-",+C145+1)</f>
        <v>2072</v>
      </c>
      <c r="D146" s="12">
        <f>IF(F145+SUM(E$99:E145)=D$92,F145,D$92-SUM(E$99:E145))</f>
        <v>0</v>
      </c>
      <c r="E146" s="56">
        <f>IF(+J96&lt;F145,J96,D146)</f>
        <v>0</v>
      </c>
      <c r="F146" s="55">
        <f t="shared" si="18"/>
        <v>0</v>
      </c>
      <c r="G146" s="55">
        <f t="shared" si="13"/>
        <v>0</v>
      </c>
      <c r="H146" s="58">
        <f t="shared" si="19"/>
        <v>0</v>
      </c>
      <c r="I146" s="108">
        <f t="shared" si="20"/>
        <v>0</v>
      </c>
      <c r="J146" s="54">
        <f t="shared" si="22"/>
        <v>0</v>
      </c>
      <c r="K146" s="54"/>
      <c r="L146" s="129"/>
      <c r="M146" s="54">
        <f t="shared" si="23"/>
        <v>0</v>
      </c>
      <c r="N146" s="129"/>
      <c r="O146" s="54">
        <f t="shared" si="24"/>
        <v>0</v>
      </c>
      <c r="P146" s="54">
        <f t="shared" si="25"/>
        <v>0</v>
      </c>
    </row>
    <row r="147" spans="2:16" ht="12.5">
      <c r="B147" s="7" t="str">
        <f t="shared" si="21"/>
        <v/>
      </c>
      <c r="C147" s="50">
        <f>IF(D93="","-",+C146+1)</f>
        <v>2073</v>
      </c>
      <c r="D147" s="12">
        <f>IF(F146+SUM(E$99:E146)=D$92,F146,D$92-SUM(E$99:E146))</f>
        <v>0</v>
      </c>
      <c r="E147" s="56">
        <f>IF(+J96&lt;F146,J96,D147)</f>
        <v>0</v>
      </c>
      <c r="F147" s="55">
        <f t="shared" si="18"/>
        <v>0</v>
      </c>
      <c r="G147" s="55">
        <f t="shared" si="13"/>
        <v>0</v>
      </c>
      <c r="H147" s="58">
        <f t="shared" si="19"/>
        <v>0</v>
      </c>
      <c r="I147" s="108">
        <f t="shared" si="20"/>
        <v>0</v>
      </c>
      <c r="J147" s="54">
        <f t="shared" si="22"/>
        <v>0</v>
      </c>
      <c r="K147" s="54"/>
      <c r="L147" s="129"/>
      <c r="M147" s="54">
        <f t="shared" si="23"/>
        <v>0</v>
      </c>
      <c r="N147" s="129"/>
      <c r="O147" s="54">
        <f t="shared" si="24"/>
        <v>0</v>
      </c>
      <c r="P147" s="54">
        <f t="shared" si="25"/>
        <v>0</v>
      </c>
    </row>
    <row r="148" spans="2:16" ht="12.5">
      <c r="B148" s="7" t="str">
        <f t="shared" si="21"/>
        <v/>
      </c>
      <c r="C148" s="50">
        <f>IF(D93="","-",+C147+1)</f>
        <v>2074</v>
      </c>
      <c r="D148" s="12">
        <f>IF(F147+SUM(E$99:E147)=D$92,F147,D$92-SUM(E$99:E147))</f>
        <v>0</v>
      </c>
      <c r="E148" s="56">
        <f>IF(+J96&lt;F147,J96,D148)</f>
        <v>0</v>
      </c>
      <c r="F148" s="55">
        <f t="shared" si="18"/>
        <v>0</v>
      </c>
      <c r="G148" s="55">
        <f t="shared" si="13"/>
        <v>0</v>
      </c>
      <c r="H148" s="58">
        <f t="shared" si="19"/>
        <v>0</v>
      </c>
      <c r="I148" s="108">
        <f t="shared" si="20"/>
        <v>0</v>
      </c>
      <c r="J148" s="54">
        <f t="shared" si="22"/>
        <v>0</v>
      </c>
      <c r="K148" s="54"/>
      <c r="L148" s="129"/>
      <c r="M148" s="54">
        <f t="shared" si="23"/>
        <v>0</v>
      </c>
      <c r="N148" s="129"/>
      <c r="O148" s="54">
        <f t="shared" si="24"/>
        <v>0</v>
      </c>
      <c r="P148" s="54">
        <f t="shared" si="25"/>
        <v>0</v>
      </c>
    </row>
    <row r="149" spans="2:16" ht="12.5">
      <c r="B149" s="7" t="str">
        <f t="shared" si="21"/>
        <v/>
      </c>
      <c r="C149" s="50">
        <f>IF(D93="","-",+C148+1)</f>
        <v>2075</v>
      </c>
      <c r="D149" s="12">
        <f>IF(F148+SUM(E$99:E148)=D$92,F148,D$92-SUM(E$99:E148))</f>
        <v>0</v>
      </c>
      <c r="E149" s="56">
        <f>IF(+J96&lt;F148,J96,D149)</f>
        <v>0</v>
      </c>
      <c r="F149" s="55">
        <f t="shared" si="18"/>
        <v>0</v>
      </c>
      <c r="G149" s="55">
        <f t="shared" si="13"/>
        <v>0</v>
      </c>
      <c r="H149" s="58">
        <f t="shared" si="19"/>
        <v>0</v>
      </c>
      <c r="I149" s="108">
        <f t="shared" si="20"/>
        <v>0</v>
      </c>
      <c r="J149" s="54">
        <f t="shared" si="22"/>
        <v>0</v>
      </c>
      <c r="K149" s="54"/>
      <c r="L149" s="129"/>
      <c r="M149" s="54">
        <f t="shared" si="23"/>
        <v>0</v>
      </c>
      <c r="N149" s="129"/>
      <c r="O149" s="54">
        <f t="shared" si="24"/>
        <v>0</v>
      </c>
      <c r="P149" s="54">
        <f t="shared" si="25"/>
        <v>0</v>
      </c>
    </row>
    <row r="150" spans="2:16" ht="12.5">
      <c r="B150" s="7" t="str">
        <f t="shared" si="21"/>
        <v/>
      </c>
      <c r="C150" s="50">
        <f>IF(D93="","-",+C149+1)</f>
        <v>2076</v>
      </c>
      <c r="D150" s="12">
        <f>IF(F149+SUM(E$99:E149)=D$92,F149,D$92-SUM(E$99:E149))</f>
        <v>0</v>
      </c>
      <c r="E150" s="56">
        <f>IF(+J96&lt;F149,J96,D150)</f>
        <v>0</v>
      </c>
      <c r="F150" s="55">
        <f t="shared" si="18"/>
        <v>0</v>
      </c>
      <c r="G150" s="55">
        <f t="shared" si="13"/>
        <v>0</v>
      </c>
      <c r="H150" s="58">
        <f t="shared" si="19"/>
        <v>0</v>
      </c>
      <c r="I150" s="108">
        <f t="shared" si="20"/>
        <v>0</v>
      </c>
      <c r="J150" s="54">
        <f t="shared" si="22"/>
        <v>0</v>
      </c>
      <c r="K150" s="54"/>
      <c r="L150" s="129"/>
      <c r="M150" s="54">
        <f t="shared" si="23"/>
        <v>0</v>
      </c>
      <c r="N150" s="129"/>
      <c r="O150" s="54">
        <f t="shared" si="24"/>
        <v>0</v>
      </c>
      <c r="P150" s="54">
        <f t="shared" si="25"/>
        <v>0</v>
      </c>
    </row>
    <row r="151" spans="2:16" ht="12.5">
      <c r="B151" s="7" t="str">
        <f t="shared" si="21"/>
        <v/>
      </c>
      <c r="C151" s="50">
        <f>IF(D93="","-",+C150+1)</f>
        <v>2077</v>
      </c>
      <c r="D151" s="12">
        <f>IF(F150+SUM(E$99:E150)=D$92,F150,D$92-SUM(E$99:E150))</f>
        <v>0</v>
      </c>
      <c r="E151" s="56">
        <f>IF(+J96&lt;F150,J96,D151)</f>
        <v>0</v>
      </c>
      <c r="F151" s="55">
        <f t="shared" si="18"/>
        <v>0</v>
      </c>
      <c r="G151" s="55">
        <f t="shared" si="13"/>
        <v>0</v>
      </c>
      <c r="H151" s="58">
        <f t="shared" si="19"/>
        <v>0</v>
      </c>
      <c r="I151" s="108">
        <f t="shared" si="20"/>
        <v>0</v>
      </c>
      <c r="J151" s="54">
        <f t="shared" si="22"/>
        <v>0</v>
      </c>
      <c r="K151" s="54"/>
      <c r="L151" s="129"/>
      <c r="M151" s="54">
        <f t="shared" si="23"/>
        <v>0</v>
      </c>
      <c r="N151" s="129"/>
      <c r="O151" s="54">
        <f t="shared" si="24"/>
        <v>0</v>
      </c>
      <c r="P151" s="54">
        <f t="shared" si="25"/>
        <v>0</v>
      </c>
    </row>
    <row r="152" spans="2:16" ht="12.5">
      <c r="B152" s="7" t="str">
        <f t="shared" si="21"/>
        <v/>
      </c>
      <c r="C152" s="50">
        <f>IF(D93="","-",+C151+1)</f>
        <v>2078</v>
      </c>
      <c r="D152" s="12">
        <f>IF(F151+SUM(E$99:E151)=D$92,F151,D$92-SUM(E$99:E151))</f>
        <v>0</v>
      </c>
      <c r="E152" s="56">
        <f>IF(+J96&lt;F151,J96,D152)</f>
        <v>0</v>
      </c>
      <c r="F152" s="55">
        <f t="shared" si="18"/>
        <v>0</v>
      </c>
      <c r="G152" s="55">
        <f t="shared" si="13"/>
        <v>0</v>
      </c>
      <c r="H152" s="58">
        <f t="shared" si="19"/>
        <v>0</v>
      </c>
      <c r="I152" s="108">
        <f t="shared" si="20"/>
        <v>0</v>
      </c>
      <c r="J152" s="54">
        <f t="shared" si="22"/>
        <v>0</v>
      </c>
      <c r="K152" s="54"/>
      <c r="L152" s="129"/>
      <c r="M152" s="54">
        <f t="shared" si="23"/>
        <v>0</v>
      </c>
      <c r="N152" s="129"/>
      <c r="O152" s="54">
        <f t="shared" si="24"/>
        <v>0</v>
      </c>
      <c r="P152" s="54">
        <f t="shared" si="25"/>
        <v>0</v>
      </c>
    </row>
    <row r="153" spans="2:16" ht="12.5">
      <c r="B153" s="7" t="str">
        <f t="shared" si="21"/>
        <v/>
      </c>
      <c r="C153" s="50">
        <f>IF(D93="","-",+C152+1)</f>
        <v>2079</v>
      </c>
      <c r="D153" s="12">
        <f>IF(F152+SUM(E$99:E152)=D$92,F152,D$92-SUM(E$99:E152))</f>
        <v>0</v>
      </c>
      <c r="E153" s="56">
        <f>IF(+J96&lt;F152,J96,D153)</f>
        <v>0</v>
      </c>
      <c r="F153" s="55">
        <f t="shared" si="18"/>
        <v>0</v>
      </c>
      <c r="G153" s="55">
        <f t="shared" si="13"/>
        <v>0</v>
      </c>
      <c r="H153" s="58">
        <f t="shared" si="19"/>
        <v>0</v>
      </c>
      <c r="I153" s="108">
        <f t="shared" si="20"/>
        <v>0</v>
      </c>
      <c r="J153" s="54">
        <f t="shared" si="22"/>
        <v>0</v>
      </c>
      <c r="K153" s="54"/>
      <c r="L153" s="129"/>
      <c r="M153" s="54">
        <f t="shared" si="23"/>
        <v>0</v>
      </c>
      <c r="N153" s="129"/>
      <c r="O153" s="54">
        <f t="shared" si="24"/>
        <v>0</v>
      </c>
      <c r="P153" s="54">
        <f t="shared" si="25"/>
        <v>0</v>
      </c>
    </row>
    <row r="154" spans="2:16" ht="13" thickBot="1">
      <c r="B154" s="7" t="str">
        <f t="shared" si="21"/>
        <v/>
      </c>
      <c r="C154" s="59">
        <f>IF(D93="","-",+C153+1)</f>
        <v>2080</v>
      </c>
      <c r="D154" s="84">
        <f>IF(F153+SUM(E$99:E153)=D$92,F153,D$92-SUM(E$99:E153))</f>
        <v>0</v>
      </c>
      <c r="E154" s="61">
        <f>IF(+J96&lt;F153,J96,D154)</f>
        <v>0</v>
      </c>
      <c r="F154" s="60">
        <f t="shared" si="18"/>
        <v>0</v>
      </c>
      <c r="G154" s="60">
        <f t="shared" si="13"/>
        <v>0</v>
      </c>
      <c r="H154" s="62">
        <f t="shared" si="19"/>
        <v>0</v>
      </c>
      <c r="I154" s="109">
        <f t="shared" si="20"/>
        <v>0</v>
      </c>
      <c r="J154" s="64">
        <f t="shared" si="22"/>
        <v>0</v>
      </c>
      <c r="K154" s="54"/>
      <c r="L154" s="130"/>
      <c r="M154" s="64">
        <f t="shared" si="23"/>
        <v>0</v>
      </c>
      <c r="N154" s="130"/>
      <c r="O154" s="64">
        <f t="shared" si="24"/>
        <v>0</v>
      </c>
      <c r="P154" s="64">
        <f t="shared" si="25"/>
        <v>0</v>
      </c>
    </row>
    <row r="155" spans="2:16" ht="12.5">
      <c r="C155" s="12" t="s">
        <v>78</v>
      </c>
      <c r="D155" s="15"/>
      <c r="E155" s="15">
        <f>SUM(E99:E154)</f>
        <v>298770.00000000006</v>
      </c>
      <c r="F155" s="15"/>
      <c r="G155" s="15"/>
      <c r="H155" s="15">
        <f>SUM(H99:H154)</f>
        <v>1104872.5824046095</v>
      </c>
      <c r="I155" s="15">
        <f>SUM(I99:I154)</f>
        <v>1104872.5824046095</v>
      </c>
      <c r="J155" s="15">
        <f>SUM(J99:J154)</f>
        <v>0</v>
      </c>
      <c r="K155" s="15"/>
      <c r="L155" s="15"/>
      <c r="M155" s="15"/>
      <c r="N155" s="15"/>
      <c r="O155" s="15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3"/>
      <c r="J156" s="3"/>
      <c r="K156" s="15"/>
      <c r="L156" s="3"/>
      <c r="M156" s="3"/>
      <c r="N156" s="3"/>
      <c r="O156" s="3"/>
      <c r="P156" s="1"/>
    </row>
    <row r="157" spans="2:16" ht="12.5">
      <c r="C157" s="85"/>
      <c r="D157" s="2"/>
      <c r="E157" s="1"/>
      <c r="F157" s="1"/>
      <c r="G157" s="1"/>
      <c r="H157" s="1"/>
      <c r="I157" s="3"/>
      <c r="J157" s="3"/>
      <c r="K157" s="15"/>
      <c r="L157" s="3"/>
      <c r="M157" s="3"/>
      <c r="N157" s="3"/>
      <c r="O157" s="3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3"/>
      <c r="J158" s="3"/>
      <c r="K158" s="15"/>
      <c r="L158" s="3"/>
      <c r="M158" s="3"/>
      <c r="N158" s="3"/>
      <c r="O158" s="3"/>
      <c r="P158" s="1"/>
    </row>
    <row r="159" spans="2:16" ht="13">
      <c r="C159" s="25" t="s">
        <v>79</v>
      </c>
      <c r="D159" s="12"/>
      <c r="E159" s="12"/>
      <c r="F159" s="12"/>
      <c r="G159" s="12"/>
      <c r="H159" s="15"/>
      <c r="I159" s="15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15"/>
      <c r="I160" s="15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15"/>
      <c r="I161" s="15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15"/>
      <c r="I162" s="15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7" priority="1" stopIfTrue="1" operator="equal">
      <formula>$I$10</formula>
    </cfRule>
  </conditionalFormatting>
  <conditionalFormatting sqref="C99:C154">
    <cfRule type="cellIs" dxfId="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CC282-4ED4-4635-945E-7BB76BFF9D54}">
  <dimension ref="A1:P162"/>
  <sheetViews>
    <sheetView zoomScaleNormal="100" zoomScaleSheetLayoutView="80" workbookViewId="0">
      <selection activeCell="C111" sqref="C111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3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76 of 77</v>
      </c>
    </row>
    <row r="2" spans="1:16" ht="17.5">
      <c r="B2" s="1"/>
      <c r="C2" s="1"/>
      <c r="D2" s="2"/>
      <c r="E2" s="1"/>
      <c r="F2" s="1"/>
      <c r="G2" s="1"/>
      <c r="H2" s="3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3"/>
      <c r="I3" s="3"/>
      <c r="J3" s="15"/>
      <c r="K3" s="3"/>
      <c r="L3" s="3"/>
      <c r="M3" s="3"/>
      <c r="N3" s="3"/>
      <c r="O3" s="1"/>
      <c r="P3" s="97">
        <v>1</v>
      </c>
    </row>
    <row r="4" spans="1:16" ht="16" thickBot="1">
      <c r="C4" s="9"/>
      <c r="D4" s="2"/>
      <c r="E4" s="1"/>
      <c r="F4" s="1"/>
      <c r="G4" s="1"/>
      <c r="H4" s="3"/>
      <c r="I4" s="3"/>
      <c r="J4" s="15"/>
      <c r="K4" s="3"/>
      <c r="L4" s="3"/>
      <c r="M4" s="3"/>
      <c r="N4" s="3"/>
      <c r="O4" s="1"/>
      <c r="P4" s="1"/>
    </row>
    <row r="5" spans="1:16" ht="15.5">
      <c r="C5" s="16" t="s">
        <v>46</v>
      </c>
      <c r="D5" s="2"/>
      <c r="E5" s="1"/>
      <c r="F5" s="1"/>
      <c r="G5" s="17"/>
      <c r="H5" s="1" t="s">
        <v>47</v>
      </c>
      <c r="I5" s="1"/>
      <c r="J5" s="1"/>
      <c r="K5" s="123" t="s">
        <v>157</v>
      </c>
      <c r="L5" s="18"/>
      <c r="M5" s="19"/>
      <c r="N5" s="20">
        <f>VLOOKUP(I10,C17:I72,5)</f>
        <v>2300235.7619472402</v>
      </c>
      <c r="P5" s="1"/>
    </row>
    <row r="6" spans="1:16" ht="15.5">
      <c r="C6" s="6"/>
      <c r="D6" s="2"/>
      <c r="E6" s="1"/>
      <c r="F6" s="1"/>
      <c r="G6" s="1"/>
      <c r="H6" s="21"/>
      <c r="I6" s="21"/>
      <c r="J6" s="22"/>
      <c r="K6" s="124" t="s">
        <v>158</v>
      </c>
      <c r="L6" s="23"/>
      <c r="M6" s="1"/>
      <c r="N6" s="24">
        <f>VLOOKUP(I10,C17:I72,6)</f>
        <v>2300235.7619472402</v>
      </c>
      <c r="O6" s="1"/>
      <c r="P6" s="1"/>
    </row>
    <row r="7" spans="1:16" ht="16" thickBot="1">
      <c r="C7" s="25" t="s">
        <v>48</v>
      </c>
      <c r="D7" s="17" t="s">
        <v>590</v>
      </c>
      <c r="E7" s="1"/>
      <c r="F7" s="1"/>
      <c r="G7" s="1"/>
      <c r="H7" s="3"/>
      <c r="I7" s="3"/>
      <c r="J7" s="15"/>
      <c r="K7" s="26" t="s">
        <v>49</v>
      </c>
      <c r="L7" s="27"/>
      <c r="M7" s="27"/>
      <c r="N7" s="28">
        <f>+N6-N5</f>
        <v>0</v>
      </c>
      <c r="O7" s="1"/>
      <c r="P7" s="1"/>
    </row>
    <row r="8" spans="1:16" ht="13.5" thickBot="1">
      <c r="C8" s="29"/>
      <c r="D8" s="132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591</v>
      </c>
      <c r="E9" s="31"/>
      <c r="F9" s="31"/>
      <c r="G9" s="31"/>
      <c r="H9" s="31"/>
      <c r="I9" s="32"/>
      <c r="J9" s="33"/>
      <c r="P9" s="1"/>
    </row>
    <row r="10" spans="1:16" ht="13">
      <c r="C10" s="34" t="s">
        <v>51</v>
      </c>
      <c r="D10" s="35">
        <v>16141696.882044844</v>
      </c>
      <c r="E10" s="1" t="s">
        <v>52</v>
      </c>
      <c r="G10" s="2"/>
      <c r="H10" s="2"/>
      <c r="I10" s="36">
        <f>+'SWE.WS.F.BPU.ATRR.Projected'!L19</f>
        <v>2026</v>
      </c>
      <c r="J10" s="33"/>
      <c r="K10" s="15" t="s">
        <v>53</v>
      </c>
      <c r="O10" s="1"/>
      <c r="P10" s="1"/>
    </row>
    <row r="11" spans="1:16" ht="12.5">
      <c r="C11" s="34" t="s">
        <v>54</v>
      </c>
      <c r="D11" s="37">
        <v>2025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5">
        <v>12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15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41">
        <f>IF(D10=0,0,D10/D13)</f>
        <v>393699.92395231326</v>
      </c>
      <c r="J14" s="15"/>
      <c r="K14" s="15"/>
      <c r="L14" s="15"/>
      <c r="M14" s="15"/>
      <c r="N14" s="15"/>
      <c r="O14" s="1"/>
      <c r="P14" s="1"/>
    </row>
    <row r="15" spans="1:16" ht="39">
      <c r="C15" s="42" t="s">
        <v>51</v>
      </c>
      <c r="D15" s="43" t="s">
        <v>65</v>
      </c>
      <c r="E15" s="43" t="s">
        <v>66</v>
      </c>
      <c r="F15" s="43" t="s">
        <v>67</v>
      </c>
      <c r="G15" s="157" t="s">
        <v>388</v>
      </c>
      <c r="H15" s="158" t="s">
        <v>389</v>
      </c>
      <c r="I15" s="42" t="s">
        <v>68</v>
      </c>
      <c r="J15" s="44"/>
      <c r="K15" s="126" t="s">
        <v>227</v>
      </c>
      <c r="L15" s="45" t="s">
        <v>69</v>
      </c>
      <c r="M15" s="126" t="s">
        <v>227</v>
      </c>
      <c r="N15" s="45" t="s">
        <v>69</v>
      </c>
      <c r="O15" s="45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111" t="s">
        <v>74</v>
      </c>
      <c r="H16" s="47" t="s">
        <v>75</v>
      </c>
      <c r="I16" s="46" t="s">
        <v>94</v>
      </c>
      <c r="J16" s="44" t="s">
        <v>76</v>
      </c>
      <c r="K16" s="48" t="s">
        <v>77</v>
      </c>
      <c r="L16" s="48" t="s">
        <v>77</v>
      </c>
      <c r="M16" s="48" t="s">
        <v>95</v>
      </c>
      <c r="N16" s="49" t="s">
        <v>95</v>
      </c>
      <c r="O16" s="48" t="s">
        <v>95</v>
      </c>
      <c r="P16" s="1"/>
    </row>
    <row r="17" spans="2:16" ht="13">
      <c r="C17" s="459">
        <f>IF(D11= "","-",D11)</f>
        <v>2025</v>
      </c>
      <c r="D17" s="129">
        <v>0</v>
      </c>
      <c r="E17" s="129">
        <v>32485.11141270374</v>
      </c>
      <c r="F17" s="129">
        <v>16729832.377542425</v>
      </c>
      <c r="G17" s="129">
        <v>1033984.5877135822</v>
      </c>
      <c r="H17" s="129">
        <v>1033984.5877135822</v>
      </c>
      <c r="I17" s="52">
        <f t="shared" ref="I17:I72" si="0">H17-G17</f>
        <v>0</v>
      </c>
      <c r="J17" s="52"/>
      <c r="K17" s="113">
        <f t="shared" ref="K17" si="1">+G17</f>
        <v>1033984.5877135822</v>
      </c>
      <c r="L17" s="54">
        <f t="shared" ref="L17" si="2">IF(K17&lt;&gt;0,+G17-K17,0)</f>
        <v>0</v>
      </c>
      <c r="M17" s="113">
        <f t="shared" ref="M17" si="3">+H17</f>
        <v>1033984.5877135822</v>
      </c>
      <c r="N17" s="54">
        <f t="shared" ref="N17" si="4">IF(M17&lt;&gt;0,+H17-M17,0)</f>
        <v>0</v>
      </c>
      <c r="O17" s="54">
        <f t="shared" ref="O17" si="5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2026</v>
      </c>
      <c r="D18" s="55">
        <f>IF(F17+SUM(E$17:E17)=D$10,F17,D$10-SUM(E$17:E17))</f>
        <v>16109211.77063214</v>
      </c>
      <c r="E18" s="56">
        <f>IF(+I14&lt;F17,I14,D18)</f>
        <v>393699.92395231326</v>
      </c>
      <c r="F18" s="55">
        <f t="shared" ref="F18:F72" si="6">+D18-E18</f>
        <v>15715511.846679827</v>
      </c>
      <c r="G18" s="57">
        <f t="shared" ref="G18:G72" si="7">+I$12*((D18+F18)/2)+E18</f>
        <v>2300235.7619472402</v>
      </c>
      <c r="H18" s="41">
        <f t="shared" ref="H18:H72" si="8">+I$13*((D18+F18)/2)+E18</f>
        <v>2300235.7619472402</v>
      </c>
      <c r="I18" s="52">
        <f t="shared" si="0"/>
        <v>0</v>
      </c>
      <c r="J18" s="52"/>
      <c r="K18" s="129"/>
      <c r="L18" s="54">
        <f t="shared" ref="L18:L72" si="9">IF(K18&lt;&gt;0,+G18-K18,0)</f>
        <v>0</v>
      </c>
      <c r="M18" s="129"/>
      <c r="N18" s="54">
        <f t="shared" ref="N18:N72" si="10">IF(M18&lt;&gt;0,+H18-M18,0)</f>
        <v>0</v>
      </c>
      <c r="O18" s="54">
        <f t="shared" ref="O18:O72" si="11">+N18-L18</f>
        <v>0</v>
      </c>
      <c r="P18" s="1"/>
    </row>
    <row r="19" spans="2:16" ht="12.5">
      <c r="B19" s="7" t="str">
        <f>IF(D19=F18,"","IU")</f>
        <v/>
      </c>
      <c r="C19" s="50">
        <f>IF(D11="","-",+C18+1)</f>
        <v>2027</v>
      </c>
      <c r="D19" s="55">
        <f>IF(F18+SUM(E$17:E18)=D$10,F18,D$10-SUM(E$17:E18))</f>
        <v>15715511.846679827</v>
      </c>
      <c r="E19" s="56">
        <f>IF(+I14&lt;F18,I14,D19)</f>
        <v>393699.92395231326</v>
      </c>
      <c r="F19" s="55">
        <f t="shared" si="6"/>
        <v>15321811.922727514</v>
      </c>
      <c r="G19" s="57">
        <f t="shared" si="7"/>
        <v>2253064.6993823699</v>
      </c>
      <c r="H19" s="41">
        <f t="shared" si="8"/>
        <v>2253064.6993823699</v>
      </c>
      <c r="I19" s="52">
        <f t="shared" si="0"/>
        <v>0</v>
      </c>
      <c r="J19" s="52"/>
      <c r="K19" s="129"/>
      <c r="L19" s="54">
        <f t="shared" si="9"/>
        <v>0</v>
      </c>
      <c r="M19" s="129"/>
      <c r="N19" s="54">
        <f t="shared" si="10"/>
        <v>0</v>
      </c>
      <c r="O19" s="54">
        <f t="shared" si="11"/>
        <v>0</v>
      </c>
      <c r="P19" s="1"/>
    </row>
    <row r="20" spans="2:16" ht="12.5">
      <c r="B20" s="7" t="str">
        <f t="shared" ref="B20:B72" si="12">IF(D20=F19,"","IU")</f>
        <v/>
      </c>
      <c r="C20" s="50">
        <f>IF(D11="","-",+C19+1)</f>
        <v>2028</v>
      </c>
      <c r="D20" s="55">
        <f>IF(F19+SUM(E$17:E19)=D$10,F19,D$10-SUM(E$17:E19))</f>
        <v>15321811.922727514</v>
      </c>
      <c r="E20" s="56">
        <f>IF(+I14&lt;F19,I14,D20)</f>
        <v>393699.92395231326</v>
      </c>
      <c r="F20" s="55">
        <f t="shared" si="6"/>
        <v>14928111.998775201</v>
      </c>
      <c r="G20" s="57">
        <f t="shared" si="7"/>
        <v>2205893.6368175</v>
      </c>
      <c r="H20" s="41">
        <f t="shared" si="8"/>
        <v>2205893.6368175</v>
      </c>
      <c r="I20" s="52">
        <f t="shared" si="0"/>
        <v>0</v>
      </c>
      <c r="J20" s="52"/>
      <c r="K20" s="129"/>
      <c r="L20" s="54">
        <f t="shared" si="9"/>
        <v>0</v>
      </c>
      <c r="M20" s="129"/>
      <c r="N20" s="54">
        <f t="shared" si="10"/>
        <v>0</v>
      </c>
      <c r="O20" s="54">
        <f t="shared" si="11"/>
        <v>0</v>
      </c>
      <c r="P20" s="1"/>
    </row>
    <row r="21" spans="2:16" ht="12.5">
      <c r="B21" s="7" t="str">
        <f t="shared" si="12"/>
        <v/>
      </c>
      <c r="C21" s="50">
        <f>IF(D11="","-",+C20+1)</f>
        <v>2029</v>
      </c>
      <c r="D21" s="55">
        <f>IF(F20+SUM(E$17:E20)=D$10,F20,D$10-SUM(E$17:E20))</f>
        <v>14928111.998775201</v>
      </c>
      <c r="E21" s="56">
        <f>IF(+I14&lt;F20,I14,D21)</f>
        <v>393699.92395231326</v>
      </c>
      <c r="F21" s="55">
        <f t="shared" si="6"/>
        <v>14534412.074822888</v>
      </c>
      <c r="G21" s="57">
        <f t="shared" si="7"/>
        <v>2158722.5742526292</v>
      </c>
      <c r="H21" s="41">
        <f t="shared" si="8"/>
        <v>2158722.5742526292</v>
      </c>
      <c r="I21" s="52">
        <f t="shared" si="0"/>
        <v>0</v>
      </c>
      <c r="J21" s="52"/>
      <c r="K21" s="129"/>
      <c r="L21" s="54">
        <f t="shared" si="9"/>
        <v>0</v>
      </c>
      <c r="M21" s="129"/>
      <c r="N21" s="54">
        <f t="shared" si="10"/>
        <v>0</v>
      </c>
      <c r="O21" s="54">
        <f t="shared" si="11"/>
        <v>0</v>
      </c>
      <c r="P21" s="1"/>
    </row>
    <row r="22" spans="2:16" ht="12.5">
      <c r="B22" s="7" t="str">
        <f t="shared" si="12"/>
        <v/>
      </c>
      <c r="C22" s="50">
        <f>IF(D11="","-",+C21+1)</f>
        <v>2030</v>
      </c>
      <c r="D22" s="55">
        <f>IF(F21+SUM(E$17:E21)=D$10,F21,D$10-SUM(E$17:E21))</f>
        <v>14534412.074822888</v>
      </c>
      <c r="E22" s="56">
        <f>IF(+I14&lt;F21,I14,D22)</f>
        <v>393699.92395231326</v>
      </c>
      <c r="F22" s="55">
        <f t="shared" si="6"/>
        <v>14140712.150870575</v>
      </c>
      <c r="G22" s="57">
        <f t="shared" si="7"/>
        <v>2111551.5116877593</v>
      </c>
      <c r="H22" s="41">
        <f t="shared" si="8"/>
        <v>2111551.5116877593</v>
      </c>
      <c r="I22" s="52">
        <f t="shared" si="0"/>
        <v>0</v>
      </c>
      <c r="J22" s="52"/>
      <c r="K22" s="129"/>
      <c r="L22" s="54">
        <f t="shared" si="9"/>
        <v>0</v>
      </c>
      <c r="M22" s="129"/>
      <c r="N22" s="54">
        <f t="shared" si="10"/>
        <v>0</v>
      </c>
      <c r="O22" s="54">
        <f t="shared" si="11"/>
        <v>0</v>
      </c>
      <c r="P22" s="1"/>
    </row>
    <row r="23" spans="2:16" ht="12.5">
      <c r="B23" s="7" t="str">
        <f t="shared" si="12"/>
        <v/>
      </c>
      <c r="C23" s="50">
        <f>IF(D11="","-",+C22+1)</f>
        <v>2031</v>
      </c>
      <c r="D23" s="55">
        <f>IF(F22+SUM(E$17:E22)=D$10,F22,D$10-SUM(E$17:E22))</f>
        <v>14140712.150870575</v>
      </c>
      <c r="E23" s="56">
        <f>IF(+I14&lt;F22,I14,D23)</f>
        <v>393699.92395231326</v>
      </c>
      <c r="F23" s="55">
        <f t="shared" si="6"/>
        <v>13747012.226918261</v>
      </c>
      <c r="G23" s="57">
        <f t="shared" si="7"/>
        <v>2064380.449122889</v>
      </c>
      <c r="H23" s="41">
        <f t="shared" si="8"/>
        <v>2064380.449122889</v>
      </c>
      <c r="I23" s="52">
        <f t="shared" si="0"/>
        <v>0</v>
      </c>
      <c r="J23" s="52"/>
      <c r="K23" s="129"/>
      <c r="L23" s="54">
        <f t="shared" si="9"/>
        <v>0</v>
      </c>
      <c r="M23" s="129"/>
      <c r="N23" s="54">
        <f t="shared" si="10"/>
        <v>0</v>
      </c>
      <c r="O23" s="54">
        <f t="shared" si="11"/>
        <v>0</v>
      </c>
      <c r="P23" s="1"/>
    </row>
    <row r="24" spans="2:16" ht="12.5">
      <c r="B24" s="7" t="str">
        <f t="shared" si="12"/>
        <v/>
      </c>
      <c r="C24" s="50">
        <f>IF(D11="","-",+C23+1)</f>
        <v>2032</v>
      </c>
      <c r="D24" s="55">
        <f>IF(F23+SUM(E$17:E23)=D$10,F23,D$10-SUM(E$17:E23))</f>
        <v>13747012.226918261</v>
      </c>
      <c r="E24" s="56">
        <f>IF(+I14&lt;F23,I14,D24)</f>
        <v>393699.92395231326</v>
      </c>
      <c r="F24" s="55">
        <f t="shared" si="6"/>
        <v>13353312.302965948</v>
      </c>
      <c r="G24" s="57">
        <f t="shared" si="7"/>
        <v>2017209.3865580191</v>
      </c>
      <c r="H24" s="41">
        <f t="shared" si="8"/>
        <v>2017209.3865580191</v>
      </c>
      <c r="I24" s="52">
        <f t="shared" si="0"/>
        <v>0</v>
      </c>
      <c r="J24" s="52"/>
      <c r="K24" s="129"/>
      <c r="L24" s="54">
        <f t="shared" si="9"/>
        <v>0</v>
      </c>
      <c r="M24" s="129"/>
      <c r="N24" s="54">
        <f t="shared" si="10"/>
        <v>0</v>
      </c>
      <c r="O24" s="54">
        <f t="shared" si="11"/>
        <v>0</v>
      </c>
      <c r="P24" s="1"/>
    </row>
    <row r="25" spans="2:16" ht="13">
      <c r="B25" s="7" t="str">
        <f t="shared" si="12"/>
        <v/>
      </c>
      <c r="C25" s="44">
        <f>IF(D11="","-",+C24+1)</f>
        <v>2033</v>
      </c>
      <c r="D25" s="55">
        <f>IF(F24+SUM(E$17:E24)=D$10,F24,D$10-SUM(E$17:E24))</f>
        <v>13353312.302965948</v>
      </c>
      <c r="E25" s="56">
        <f>IF(+I14&lt;F24,I14,D25)</f>
        <v>393699.92395231326</v>
      </c>
      <c r="F25" s="55">
        <f t="shared" si="6"/>
        <v>12959612.379013635</v>
      </c>
      <c r="G25" s="57">
        <f t="shared" si="7"/>
        <v>1970038.3239931487</v>
      </c>
      <c r="H25" s="41">
        <f t="shared" si="8"/>
        <v>1970038.3239931487</v>
      </c>
      <c r="I25" s="52">
        <f t="shared" si="0"/>
        <v>0</v>
      </c>
      <c r="J25" s="52"/>
      <c r="K25" s="129"/>
      <c r="L25" s="54">
        <f t="shared" si="9"/>
        <v>0</v>
      </c>
      <c r="M25" s="129"/>
      <c r="N25" s="54">
        <f t="shared" si="10"/>
        <v>0</v>
      </c>
      <c r="O25" s="54">
        <f t="shared" si="11"/>
        <v>0</v>
      </c>
      <c r="P25" s="1"/>
    </row>
    <row r="26" spans="2:16" ht="12.5">
      <c r="B26" s="7" t="str">
        <f t="shared" si="12"/>
        <v/>
      </c>
      <c r="C26" s="50">
        <f>IF(D11="","-",+C25+1)</f>
        <v>2034</v>
      </c>
      <c r="D26" s="55">
        <f>IF(F25+SUM(E$17:E25)=D$10,F25,D$10-SUM(E$17:E25))</f>
        <v>12959612.379013635</v>
      </c>
      <c r="E26" s="56">
        <f>IF(+I14&lt;F25,I14,D26)</f>
        <v>393699.92395231326</v>
      </c>
      <c r="F26" s="55">
        <f t="shared" si="6"/>
        <v>12565912.455061322</v>
      </c>
      <c r="G26" s="57">
        <f t="shared" si="7"/>
        <v>1922867.2614282789</v>
      </c>
      <c r="H26" s="41">
        <f t="shared" si="8"/>
        <v>1922867.2614282789</v>
      </c>
      <c r="I26" s="52">
        <f t="shared" si="0"/>
        <v>0</v>
      </c>
      <c r="J26" s="52"/>
      <c r="K26" s="129"/>
      <c r="L26" s="54">
        <f t="shared" si="9"/>
        <v>0</v>
      </c>
      <c r="M26" s="129"/>
      <c r="N26" s="54">
        <f t="shared" si="10"/>
        <v>0</v>
      </c>
      <c r="O26" s="54">
        <f t="shared" si="11"/>
        <v>0</v>
      </c>
      <c r="P26" s="1"/>
    </row>
    <row r="27" spans="2:16" ht="12.5">
      <c r="B27" s="7" t="str">
        <f t="shared" si="12"/>
        <v/>
      </c>
      <c r="C27" s="50">
        <f>IF(D11="","-",+C26+1)</f>
        <v>2035</v>
      </c>
      <c r="D27" s="55">
        <f>IF(F26+SUM(E$17:E26)=D$10,F26,D$10-SUM(E$17:E26))</f>
        <v>12565912.455061322</v>
      </c>
      <c r="E27" s="56">
        <f>IF(+I14&lt;F26,I14,D27)</f>
        <v>393699.92395231326</v>
      </c>
      <c r="F27" s="55">
        <f t="shared" si="6"/>
        <v>12172212.531109009</v>
      </c>
      <c r="G27" s="57">
        <f t="shared" si="7"/>
        <v>1875696.1988634081</v>
      </c>
      <c r="H27" s="41">
        <f t="shared" si="8"/>
        <v>1875696.1988634081</v>
      </c>
      <c r="I27" s="52">
        <f t="shared" si="0"/>
        <v>0</v>
      </c>
      <c r="J27" s="52"/>
      <c r="K27" s="129"/>
      <c r="L27" s="54">
        <f t="shared" si="9"/>
        <v>0</v>
      </c>
      <c r="M27" s="129"/>
      <c r="N27" s="54">
        <f t="shared" si="10"/>
        <v>0</v>
      </c>
      <c r="O27" s="54">
        <f t="shared" si="11"/>
        <v>0</v>
      </c>
      <c r="P27" s="1"/>
    </row>
    <row r="28" spans="2:16" ht="12.5">
      <c r="B28" s="7" t="str">
        <f t="shared" si="12"/>
        <v/>
      </c>
      <c r="C28" s="50">
        <f>IF(D11="","-",+C27+1)</f>
        <v>2036</v>
      </c>
      <c r="D28" s="55">
        <f>IF(F27+SUM(E$17:E27)=D$10,F27,D$10-SUM(E$17:E27))</f>
        <v>12172212.531109009</v>
      </c>
      <c r="E28" s="56">
        <f>IF(+I14&lt;F27,I14,D28)</f>
        <v>393699.92395231326</v>
      </c>
      <c r="F28" s="55">
        <f t="shared" si="6"/>
        <v>11778512.607156696</v>
      </c>
      <c r="G28" s="57">
        <f t="shared" si="7"/>
        <v>1828525.1362985382</v>
      </c>
      <c r="H28" s="41">
        <f t="shared" si="8"/>
        <v>1828525.1362985382</v>
      </c>
      <c r="I28" s="52">
        <f t="shared" si="0"/>
        <v>0</v>
      </c>
      <c r="J28" s="52"/>
      <c r="K28" s="129"/>
      <c r="L28" s="54">
        <f t="shared" si="9"/>
        <v>0</v>
      </c>
      <c r="M28" s="129"/>
      <c r="N28" s="54">
        <f t="shared" si="10"/>
        <v>0</v>
      </c>
      <c r="O28" s="54">
        <f t="shared" si="11"/>
        <v>0</v>
      </c>
      <c r="P28" s="1"/>
    </row>
    <row r="29" spans="2:16" ht="12.5">
      <c r="B29" s="7" t="str">
        <f t="shared" si="12"/>
        <v/>
      </c>
      <c r="C29" s="50">
        <f>IF(D11="","-",+C28+1)</f>
        <v>2037</v>
      </c>
      <c r="D29" s="55">
        <f>IF(F28+SUM(E$17:E28)=D$10,F28,D$10-SUM(E$17:E28))</f>
        <v>11778512.607156696</v>
      </c>
      <c r="E29" s="56">
        <f>IF(+I14&lt;F28,I14,D29)</f>
        <v>393699.92395231326</v>
      </c>
      <c r="F29" s="55">
        <f t="shared" si="6"/>
        <v>11384812.683204383</v>
      </c>
      <c r="G29" s="57">
        <f t="shared" si="7"/>
        <v>1781354.0737336678</v>
      </c>
      <c r="H29" s="41">
        <f t="shared" si="8"/>
        <v>1781354.0737336678</v>
      </c>
      <c r="I29" s="52">
        <f t="shared" si="0"/>
        <v>0</v>
      </c>
      <c r="J29" s="52"/>
      <c r="K29" s="129"/>
      <c r="L29" s="54">
        <f t="shared" si="9"/>
        <v>0</v>
      </c>
      <c r="M29" s="129"/>
      <c r="N29" s="54">
        <f t="shared" si="10"/>
        <v>0</v>
      </c>
      <c r="O29" s="54">
        <f t="shared" si="11"/>
        <v>0</v>
      </c>
      <c r="P29" s="1"/>
    </row>
    <row r="30" spans="2:16" ht="12.5">
      <c r="B30" s="7" t="str">
        <f t="shared" si="12"/>
        <v/>
      </c>
      <c r="C30" s="50">
        <f>IF(D11="","-",+C29+1)</f>
        <v>2038</v>
      </c>
      <c r="D30" s="55">
        <f>IF(F29+SUM(E$17:E29)=D$10,F29,D$10-SUM(E$17:E29))</f>
        <v>11384812.683204383</v>
      </c>
      <c r="E30" s="56">
        <f>IF(+I14&lt;F29,I14,D30)</f>
        <v>393699.92395231326</v>
      </c>
      <c r="F30" s="55">
        <f t="shared" si="6"/>
        <v>10991112.75925207</v>
      </c>
      <c r="G30" s="57">
        <f t="shared" si="7"/>
        <v>1734183.011168798</v>
      </c>
      <c r="H30" s="41">
        <f t="shared" si="8"/>
        <v>1734183.011168798</v>
      </c>
      <c r="I30" s="52">
        <f t="shared" si="0"/>
        <v>0</v>
      </c>
      <c r="J30" s="52"/>
      <c r="K30" s="129"/>
      <c r="L30" s="54">
        <f t="shared" si="9"/>
        <v>0</v>
      </c>
      <c r="M30" s="129"/>
      <c r="N30" s="54">
        <f t="shared" si="10"/>
        <v>0</v>
      </c>
      <c r="O30" s="54">
        <f t="shared" si="11"/>
        <v>0</v>
      </c>
      <c r="P30" s="1"/>
    </row>
    <row r="31" spans="2:16" ht="12.5">
      <c r="B31" s="7" t="str">
        <f t="shared" si="12"/>
        <v/>
      </c>
      <c r="C31" s="50">
        <f>IF(D11="","-",+C30+1)</f>
        <v>2039</v>
      </c>
      <c r="D31" s="55">
        <f>IF(F30+SUM(E$17:E30)=D$10,F30,D$10-SUM(E$17:E30))</f>
        <v>10991112.75925207</v>
      </c>
      <c r="E31" s="56">
        <f>IF(+I14&lt;F30,I14,D31)</f>
        <v>393699.92395231326</v>
      </c>
      <c r="F31" s="55">
        <f t="shared" si="6"/>
        <v>10597412.835299756</v>
      </c>
      <c r="G31" s="57">
        <f t="shared" si="7"/>
        <v>1687011.9486039276</v>
      </c>
      <c r="H31" s="41">
        <f t="shared" si="8"/>
        <v>1687011.9486039276</v>
      </c>
      <c r="I31" s="52">
        <f t="shared" si="0"/>
        <v>0</v>
      </c>
      <c r="J31" s="52"/>
      <c r="K31" s="129"/>
      <c r="L31" s="54">
        <f t="shared" si="9"/>
        <v>0</v>
      </c>
      <c r="M31" s="129"/>
      <c r="N31" s="54">
        <f t="shared" si="10"/>
        <v>0</v>
      </c>
      <c r="O31" s="54">
        <f t="shared" si="11"/>
        <v>0</v>
      </c>
      <c r="P31" s="1"/>
    </row>
    <row r="32" spans="2:16" ht="12.5">
      <c r="B32" s="7" t="str">
        <f t="shared" si="12"/>
        <v/>
      </c>
      <c r="C32" s="50">
        <f>IF(D11="","-",+C31+1)</f>
        <v>2040</v>
      </c>
      <c r="D32" s="55">
        <f>IF(F31+SUM(E$17:E31)=D$10,F31,D$10-SUM(E$17:E31))</f>
        <v>10597412.835299756</v>
      </c>
      <c r="E32" s="56">
        <f>IF(+I14&lt;F31,I14,D32)</f>
        <v>393699.92395231326</v>
      </c>
      <c r="F32" s="55">
        <f t="shared" si="6"/>
        <v>10203712.911347443</v>
      </c>
      <c r="G32" s="57">
        <f t="shared" si="7"/>
        <v>1639840.8860390577</v>
      </c>
      <c r="H32" s="41">
        <f t="shared" si="8"/>
        <v>1639840.8860390577</v>
      </c>
      <c r="I32" s="52">
        <f t="shared" si="0"/>
        <v>0</v>
      </c>
      <c r="J32" s="52"/>
      <c r="K32" s="129"/>
      <c r="L32" s="54">
        <f t="shared" si="9"/>
        <v>0</v>
      </c>
      <c r="M32" s="129"/>
      <c r="N32" s="54">
        <f t="shared" si="10"/>
        <v>0</v>
      </c>
      <c r="O32" s="54">
        <f t="shared" si="11"/>
        <v>0</v>
      </c>
      <c r="P32" s="1"/>
    </row>
    <row r="33" spans="2:16" ht="12.5">
      <c r="B33" s="7" t="str">
        <f t="shared" si="12"/>
        <v/>
      </c>
      <c r="C33" s="50">
        <f>IF(D11="","-",+C32+1)</f>
        <v>2041</v>
      </c>
      <c r="D33" s="55">
        <f>IF(F32+SUM(E$17:E32)=D$10,F32,D$10-SUM(E$17:E32))</f>
        <v>10203712.911347443</v>
      </c>
      <c r="E33" s="56">
        <f>IF(+I14&lt;F32,I14,D33)</f>
        <v>393699.92395231326</v>
      </c>
      <c r="F33" s="55">
        <f t="shared" si="6"/>
        <v>9810012.9873951301</v>
      </c>
      <c r="G33" s="57">
        <f t="shared" si="7"/>
        <v>1592669.8234741874</v>
      </c>
      <c r="H33" s="41">
        <f t="shared" si="8"/>
        <v>1592669.8234741874</v>
      </c>
      <c r="I33" s="52">
        <f t="shared" si="0"/>
        <v>0</v>
      </c>
      <c r="J33" s="52"/>
      <c r="K33" s="129"/>
      <c r="L33" s="54">
        <f t="shared" si="9"/>
        <v>0</v>
      </c>
      <c r="M33" s="129"/>
      <c r="N33" s="54">
        <f t="shared" si="10"/>
        <v>0</v>
      </c>
      <c r="O33" s="54">
        <f t="shared" si="11"/>
        <v>0</v>
      </c>
      <c r="P33" s="1"/>
    </row>
    <row r="34" spans="2:16" ht="12.5">
      <c r="B34" s="7" t="str">
        <f t="shared" si="12"/>
        <v/>
      </c>
      <c r="C34" s="50">
        <f>IF(D11="","-",+C33+1)</f>
        <v>2042</v>
      </c>
      <c r="D34" s="55">
        <f>IF(F33+SUM(E$17:E33)=D$10,F33,D$10-SUM(E$17:E33))</f>
        <v>9810012.9873951301</v>
      </c>
      <c r="E34" s="56">
        <f>IF(+I14&lt;F33,I14,D34)</f>
        <v>393699.92395231326</v>
      </c>
      <c r="F34" s="55">
        <f t="shared" si="6"/>
        <v>9416313.063442817</v>
      </c>
      <c r="G34" s="57">
        <f t="shared" si="7"/>
        <v>1545498.7609093171</v>
      </c>
      <c r="H34" s="41">
        <f t="shared" si="8"/>
        <v>1545498.7609093171</v>
      </c>
      <c r="I34" s="52">
        <f t="shared" si="0"/>
        <v>0</v>
      </c>
      <c r="J34" s="52"/>
      <c r="K34" s="129"/>
      <c r="L34" s="54">
        <f t="shared" si="9"/>
        <v>0</v>
      </c>
      <c r="M34" s="129"/>
      <c r="N34" s="54">
        <f t="shared" si="10"/>
        <v>0</v>
      </c>
      <c r="O34" s="54">
        <f t="shared" si="11"/>
        <v>0</v>
      </c>
      <c r="P34" s="1"/>
    </row>
    <row r="35" spans="2:16" ht="12.5">
      <c r="B35" s="7" t="str">
        <f t="shared" si="12"/>
        <v/>
      </c>
      <c r="C35" s="50">
        <f>IF(D11="","-",+C34+1)</f>
        <v>2043</v>
      </c>
      <c r="D35" s="55">
        <f>IF(F34+SUM(E$17:E34)=D$10,F34,D$10-SUM(E$17:E34))</f>
        <v>9416313.063442817</v>
      </c>
      <c r="E35" s="56">
        <f>IF(+I14&lt;F34,I14,D35)</f>
        <v>393699.92395231326</v>
      </c>
      <c r="F35" s="55">
        <f t="shared" si="6"/>
        <v>9022613.1394905038</v>
      </c>
      <c r="G35" s="57">
        <f t="shared" si="7"/>
        <v>1498327.6983444467</v>
      </c>
      <c r="H35" s="41">
        <f t="shared" si="8"/>
        <v>1498327.6983444467</v>
      </c>
      <c r="I35" s="52">
        <f t="shared" si="0"/>
        <v>0</v>
      </c>
      <c r="J35" s="52"/>
      <c r="K35" s="129"/>
      <c r="L35" s="54">
        <f t="shared" si="9"/>
        <v>0</v>
      </c>
      <c r="M35" s="129"/>
      <c r="N35" s="54">
        <f t="shared" si="10"/>
        <v>0</v>
      </c>
      <c r="O35" s="54">
        <f t="shared" si="11"/>
        <v>0</v>
      </c>
      <c r="P35" s="1"/>
    </row>
    <row r="36" spans="2:16" ht="12.5">
      <c r="B36" s="7" t="str">
        <f t="shared" si="12"/>
        <v/>
      </c>
      <c r="C36" s="50">
        <f>IF(D11="","-",+C35+1)</f>
        <v>2044</v>
      </c>
      <c r="D36" s="55">
        <f>IF(F35+SUM(E$17:E35)=D$10,F35,D$10-SUM(E$17:E35))</f>
        <v>9022613.1394905038</v>
      </c>
      <c r="E36" s="56">
        <f>IF(+I14&lt;F35,I14,D36)</f>
        <v>393699.92395231326</v>
      </c>
      <c r="F36" s="55">
        <f t="shared" si="6"/>
        <v>8628913.2155381907</v>
      </c>
      <c r="G36" s="57">
        <f t="shared" si="7"/>
        <v>1451156.6357795768</v>
      </c>
      <c r="H36" s="41">
        <f t="shared" si="8"/>
        <v>1451156.6357795768</v>
      </c>
      <c r="I36" s="52">
        <f t="shared" si="0"/>
        <v>0</v>
      </c>
      <c r="J36" s="52"/>
      <c r="K36" s="129"/>
      <c r="L36" s="54">
        <f t="shared" si="9"/>
        <v>0</v>
      </c>
      <c r="M36" s="129"/>
      <c r="N36" s="54">
        <f t="shared" si="10"/>
        <v>0</v>
      </c>
      <c r="O36" s="54">
        <f t="shared" si="11"/>
        <v>0</v>
      </c>
      <c r="P36" s="1"/>
    </row>
    <row r="37" spans="2:16" ht="12.5">
      <c r="B37" s="7" t="str">
        <f t="shared" si="12"/>
        <v/>
      </c>
      <c r="C37" s="50">
        <f>IF(D11="","-",+C36+1)</f>
        <v>2045</v>
      </c>
      <c r="D37" s="55">
        <f>IF(F36+SUM(E$17:E36)=D$10,F36,D$10-SUM(E$17:E36))</f>
        <v>8628913.2155381907</v>
      </c>
      <c r="E37" s="56">
        <f>IF(+I14&lt;F36,I14,D37)</f>
        <v>393699.92395231326</v>
      </c>
      <c r="F37" s="55">
        <f t="shared" si="6"/>
        <v>8235213.2915858775</v>
      </c>
      <c r="G37" s="57">
        <f t="shared" si="7"/>
        <v>1403985.5732147065</v>
      </c>
      <c r="H37" s="41">
        <f t="shared" si="8"/>
        <v>1403985.5732147065</v>
      </c>
      <c r="I37" s="52">
        <f t="shared" si="0"/>
        <v>0</v>
      </c>
      <c r="J37" s="52"/>
      <c r="K37" s="129"/>
      <c r="L37" s="54">
        <f t="shared" si="9"/>
        <v>0</v>
      </c>
      <c r="M37" s="129"/>
      <c r="N37" s="54">
        <f t="shared" si="10"/>
        <v>0</v>
      </c>
      <c r="O37" s="54">
        <f t="shared" si="11"/>
        <v>0</v>
      </c>
      <c r="P37" s="1"/>
    </row>
    <row r="38" spans="2:16" ht="12.5">
      <c r="B38" s="7" t="str">
        <f t="shared" si="12"/>
        <v/>
      </c>
      <c r="C38" s="50">
        <f>IF(D11="","-",+C37+1)</f>
        <v>2046</v>
      </c>
      <c r="D38" s="55">
        <f>IF(F37+SUM(E$17:E37)=D$10,F37,D$10-SUM(E$17:E37))</f>
        <v>8235213.2915858775</v>
      </c>
      <c r="E38" s="56">
        <f>IF(+I14&lt;F37,I14,D38)</f>
        <v>393699.92395231326</v>
      </c>
      <c r="F38" s="55">
        <f t="shared" si="6"/>
        <v>7841513.3676335644</v>
      </c>
      <c r="G38" s="57">
        <f t="shared" si="7"/>
        <v>1356814.5106498364</v>
      </c>
      <c r="H38" s="41">
        <f t="shared" si="8"/>
        <v>1356814.5106498364</v>
      </c>
      <c r="I38" s="52">
        <f t="shared" si="0"/>
        <v>0</v>
      </c>
      <c r="J38" s="52"/>
      <c r="K38" s="129"/>
      <c r="L38" s="54">
        <f t="shared" si="9"/>
        <v>0</v>
      </c>
      <c r="M38" s="129"/>
      <c r="N38" s="54">
        <f t="shared" si="10"/>
        <v>0</v>
      </c>
      <c r="O38" s="54">
        <f t="shared" si="11"/>
        <v>0</v>
      </c>
      <c r="P38" s="1"/>
    </row>
    <row r="39" spans="2:16" ht="12.5">
      <c r="B39" s="7" t="str">
        <f t="shared" si="12"/>
        <v/>
      </c>
      <c r="C39" s="50">
        <f>IF(D11="","-",+C38+1)</f>
        <v>2047</v>
      </c>
      <c r="D39" s="55">
        <f>IF(F38+SUM(E$17:E38)=D$10,F38,D$10-SUM(E$17:E38))</f>
        <v>7841513.3676335644</v>
      </c>
      <c r="E39" s="56">
        <f>IF(+I14&lt;F38,I14,D39)</f>
        <v>393699.92395231326</v>
      </c>
      <c r="F39" s="55">
        <f t="shared" si="6"/>
        <v>7447813.4436812513</v>
      </c>
      <c r="G39" s="57">
        <f t="shared" si="7"/>
        <v>1309643.4480849663</v>
      </c>
      <c r="H39" s="41">
        <f t="shared" si="8"/>
        <v>1309643.4480849663</v>
      </c>
      <c r="I39" s="52">
        <f t="shared" si="0"/>
        <v>0</v>
      </c>
      <c r="J39" s="52"/>
      <c r="K39" s="129"/>
      <c r="L39" s="54">
        <f t="shared" si="9"/>
        <v>0</v>
      </c>
      <c r="M39" s="129"/>
      <c r="N39" s="54">
        <f t="shared" si="10"/>
        <v>0</v>
      </c>
      <c r="O39" s="54">
        <f t="shared" si="11"/>
        <v>0</v>
      </c>
      <c r="P39" s="1"/>
    </row>
    <row r="40" spans="2:16" ht="12.5">
      <c r="B40" s="7" t="str">
        <f t="shared" si="12"/>
        <v/>
      </c>
      <c r="C40" s="50">
        <f>IF(D11="","-",+C39+1)</f>
        <v>2048</v>
      </c>
      <c r="D40" s="55">
        <f>IF(F39+SUM(E$17:E39)=D$10,F39,D$10-SUM(E$17:E39))</f>
        <v>7447813.4436812513</v>
      </c>
      <c r="E40" s="56">
        <f>IF(+I14&lt;F39,I14,D40)</f>
        <v>393699.92395231326</v>
      </c>
      <c r="F40" s="55">
        <f t="shared" si="6"/>
        <v>7054113.5197289381</v>
      </c>
      <c r="G40" s="57">
        <f t="shared" si="7"/>
        <v>1262472.3855200959</v>
      </c>
      <c r="H40" s="41">
        <f t="shared" si="8"/>
        <v>1262472.3855200959</v>
      </c>
      <c r="I40" s="52">
        <f t="shared" si="0"/>
        <v>0</v>
      </c>
      <c r="J40" s="52"/>
      <c r="K40" s="129"/>
      <c r="L40" s="54">
        <f t="shared" si="9"/>
        <v>0</v>
      </c>
      <c r="M40" s="129"/>
      <c r="N40" s="54">
        <f t="shared" si="10"/>
        <v>0</v>
      </c>
      <c r="O40" s="54">
        <f t="shared" si="11"/>
        <v>0</v>
      </c>
      <c r="P40" s="1"/>
    </row>
    <row r="41" spans="2:16" ht="12.5">
      <c r="B41" s="7" t="str">
        <f t="shared" si="12"/>
        <v/>
      </c>
      <c r="C41" s="50">
        <f>IF(D11="","-",+C40+1)</f>
        <v>2049</v>
      </c>
      <c r="D41" s="55">
        <f>IF(F40+SUM(E$17:E40)=D$10,F40,D$10-SUM(E$17:E40))</f>
        <v>7054113.5197289381</v>
      </c>
      <c r="E41" s="56">
        <f>IF(+I14&lt;F40,I14,D41)</f>
        <v>393699.92395231326</v>
      </c>
      <c r="F41" s="55">
        <f t="shared" si="6"/>
        <v>6660413.595776625</v>
      </c>
      <c r="G41" s="57">
        <f t="shared" si="7"/>
        <v>1215301.3229552258</v>
      </c>
      <c r="H41" s="41">
        <f t="shared" si="8"/>
        <v>1215301.3229552258</v>
      </c>
      <c r="I41" s="52">
        <f t="shared" si="0"/>
        <v>0</v>
      </c>
      <c r="J41" s="52"/>
      <c r="K41" s="129"/>
      <c r="L41" s="54">
        <f t="shared" si="9"/>
        <v>0</v>
      </c>
      <c r="M41" s="129"/>
      <c r="N41" s="54">
        <f t="shared" si="10"/>
        <v>0</v>
      </c>
      <c r="O41" s="54">
        <f t="shared" si="11"/>
        <v>0</v>
      </c>
      <c r="P41" s="1"/>
    </row>
    <row r="42" spans="2:16" ht="12.5">
      <c r="B42" s="7" t="str">
        <f t="shared" si="12"/>
        <v/>
      </c>
      <c r="C42" s="50">
        <f>IF(D11="","-",+C41+1)</f>
        <v>2050</v>
      </c>
      <c r="D42" s="55">
        <f>IF(F41+SUM(E$17:E41)=D$10,F41,D$10-SUM(E$17:E41))</f>
        <v>6660413.595776625</v>
      </c>
      <c r="E42" s="56">
        <f>IF(+I14&lt;F41,I14,D42)</f>
        <v>393699.92395231326</v>
      </c>
      <c r="F42" s="55">
        <f t="shared" si="6"/>
        <v>6266713.6718243118</v>
      </c>
      <c r="G42" s="57">
        <f t="shared" si="7"/>
        <v>1168130.2603903557</v>
      </c>
      <c r="H42" s="41">
        <f t="shared" si="8"/>
        <v>1168130.2603903557</v>
      </c>
      <c r="I42" s="52">
        <f t="shared" si="0"/>
        <v>0</v>
      </c>
      <c r="J42" s="52"/>
      <c r="K42" s="129"/>
      <c r="L42" s="54">
        <f t="shared" si="9"/>
        <v>0</v>
      </c>
      <c r="M42" s="129"/>
      <c r="N42" s="54">
        <f t="shared" si="10"/>
        <v>0</v>
      </c>
      <c r="O42" s="54">
        <f t="shared" si="11"/>
        <v>0</v>
      </c>
      <c r="P42" s="1"/>
    </row>
    <row r="43" spans="2:16" ht="12.5">
      <c r="B43" s="7" t="str">
        <f t="shared" si="12"/>
        <v/>
      </c>
      <c r="C43" s="50">
        <f>IF(D11="","-",+C42+1)</f>
        <v>2051</v>
      </c>
      <c r="D43" s="55">
        <f>IF(F42+SUM(E$17:E42)=D$10,F42,D$10-SUM(E$17:E42))</f>
        <v>6266713.6718243118</v>
      </c>
      <c r="E43" s="56">
        <f>IF(+I14&lt;F42,I14,D43)</f>
        <v>393699.92395231326</v>
      </c>
      <c r="F43" s="55">
        <f t="shared" si="6"/>
        <v>5873013.7478719987</v>
      </c>
      <c r="G43" s="57">
        <f t="shared" si="7"/>
        <v>1120959.1978254854</v>
      </c>
      <c r="H43" s="41">
        <f t="shared" si="8"/>
        <v>1120959.1978254854</v>
      </c>
      <c r="I43" s="52">
        <f t="shared" si="0"/>
        <v>0</v>
      </c>
      <c r="J43" s="52"/>
      <c r="K43" s="129"/>
      <c r="L43" s="54">
        <f t="shared" si="9"/>
        <v>0</v>
      </c>
      <c r="M43" s="129"/>
      <c r="N43" s="54">
        <f t="shared" si="10"/>
        <v>0</v>
      </c>
      <c r="O43" s="54">
        <f t="shared" si="11"/>
        <v>0</v>
      </c>
      <c r="P43" s="1"/>
    </row>
    <row r="44" spans="2:16" ht="12.5">
      <c r="B44" s="7" t="str">
        <f t="shared" si="12"/>
        <v/>
      </c>
      <c r="C44" s="50">
        <f>IF(D11="","-",+C43+1)</f>
        <v>2052</v>
      </c>
      <c r="D44" s="55">
        <f>IF(F43+SUM(E$17:E43)=D$10,F43,D$10-SUM(E$17:E43))</f>
        <v>5873013.7478719987</v>
      </c>
      <c r="E44" s="56">
        <f>IF(+I14&lt;F43,I14,D44)</f>
        <v>393699.92395231326</v>
      </c>
      <c r="F44" s="55">
        <f t="shared" si="6"/>
        <v>5479313.8239196856</v>
      </c>
      <c r="G44" s="57">
        <f t="shared" si="7"/>
        <v>1073788.1352606153</v>
      </c>
      <c r="H44" s="41">
        <f t="shared" si="8"/>
        <v>1073788.1352606153</v>
      </c>
      <c r="I44" s="52">
        <f t="shared" si="0"/>
        <v>0</v>
      </c>
      <c r="J44" s="52"/>
      <c r="K44" s="129"/>
      <c r="L44" s="54">
        <f t="shared" si="9"/>
        <v>0</v>
      </c>
      <c r="M44" s="129"/>
      <c r="N44" s="54">
        <f t="shared" si="10"/>
        <v>0</v>
      </c>
      <c r="O44" s="54">
        <f t="shared" si="11"/>
        <v>0</v>
      </c>
      <c r="P44" s="1"/>
    </row>
    <row r="45" spans="2:16" ht="12.5">
      <c r="B45" s="7" t="str">
        <f t="shared" si="12"/>
        <v/>
      </c>
      <c r="C45" s="50">
        <f>IF(D11="","-",+C44+1)</f>
        <v>2053</v>
      </c>
      <c r="D45" s="55">
        <f>IF(F44+SUM(E$17:E44)=D$10,F44,D$10-SUM(E$17:E44))</f>
        <v>5479313.8239196856</v>
      </c>
      <c r="E45" s="56">
        <f>IF(+I14&lt;F44,I14,D45)</f>
        <v>393699.92395231326</v>
      </c>
      <c r="F45" s="55">
        <f t="shared" si="6"/>
        <v>5085613.8999673724</v>
      </c>
      <c r="G45" s="57">
        <f t="shared" si="7"/>
        <v>1026617.072695745</v>
      </c>
      <c r="H45" s="41">
        <f t="shared" si="8"/>
        <v>1026617.072695745</v>
      </c>
      <c r="I45" s="52">
        <f t="shared" si="0"/>
        <v>0</v>
      </c>
      <c r="J45" s="52"/>
      <c r="K45" s="129"/>
      <c r="L45" s="54">
        <f t="shared" si="9"/>
        <v>0</v>
      </c>
      <c r="M45" s="129"/>
      <c r="N45" s="54">
        <f t="shared" si="10"/>
        <v>0</v>
      </c>
      <c r="O45" s="54">
        <f t="shared" si="11"/>
        <v>0</v>
      </c>
      <c r="P45" s="1"/>
    </row>
    <row r="46" spans="2:16" ht="12.5">
      <c r="B46" s="7" t="str">
        <f t="shared" si="12"/>
        <v/>
      </c>
      <c r="C46" s="50">
        <f>IF(D11="","-",+C45+1)</f>
        <v>2054</v>
      </c>
      <c r="D46" s="55">
        <f>IF(F45+SUM(E$17:E45)=D$10,F45,D$10-SUM(E$17:E45))</f>
        <v>5085613.8999673724</v>
      </c>
      <c r="E46" s="56">
        <f>IF(+I14&lt;F45,I14,D46)</f>
        <v>393699.92395231326</v>
      </c>
      <c r="F46" s="55">
        <f t="shared" si="6"/>
        <v>4691913.9760150593</v>
      </c>
      <c r="G46" s="57">
        <f t="shared" si="7"/>
        <v>979446.01013087493</v>
      </c>
      <c r="H46" s="41">
        <f t="shared" si="8"/>
        <v>979446.01013087493</v>
      </c>
      <c r="I46" s="52">
        <f t="shared" si="0"/>
        <v>0</v>
      </c>
      <c r="J46" s="52"/>
      <c r="K46" s="129"/>
      <c r="L46" s="54">
        <f t="shared" si="9"/>
        <v>0</v>
      </c>
      <c r="M46" s="129"/>
      <c r="N46" s="54">
        <f t="shared" si="10"/>
        <v>0</v>
      </c>
      <c r="O46" s="54">
        <f t="shared" si="11"/>
        <v>0</v>
      </c>
      <c r="P46" s="1"/>
    </row>
    <row r="47" spans="2:16" ht="12.5">
      <c r="B47" s="7" t="str">
        <f t="shared" si="12"/>
        <v/>
      </c>
      <c r="C47" s="50">
        <f>IF(D11="","-",+C46+1)</f>
        <v>2055</v>
      </c>
      <c r="D47" s="55">
        <f>IF(F46+SUM(E$17:E46)=D$10,F46,D$10-SUM(E$17:E46))</f>
        <v>4691913.9760150593</v>
      </c>
      <c r="E47" s="56">
        <f>IF(+I14&lt;F46,I14,D47)</f>
        <v>393699.92395231326</v>
      </c>
      <c r="F47" s="55">
        <f t="shared" si="6"/>
        <v>4298214.0520627461</v>
      </c>
      <c r="G47" s="57">
        <f t="shared" si="7"/>
        <v>932274.9475660047</v>
      </c>
      <c r="H47" s="41">
        <f t="shared" si="8"/>
        <v>932274.9475660047</v>
      </c>
      <c r="I47" s="52">
        <f t="shared" si="0"/>
        <v>0</v>
      </c>
      <c r="J47" s="52"/>
      <c r="K47" s="129"/>
      <c r="L47" s="54">
        <f t="shared" si="9"/>
        <v>0</v>
      </c>
      <c r="M47" s="129"/>
      <c r="N47" s="54">
        <f t="shared" si="10"/>
        <v>0</v>
      </c>
      <c r="O47" s="54">
        <f t="shared" si="11"/>
        <v>0</v>
      </c>
      <c r="P47" s="1"/>
    </row>
    <row r="48" spans="2:16" ht="12.5">
      <c r="B48" s="7" t="str">
        <f t="shared" si="12"/>
        <v/>
      </c>
      <c r="C48" s="50">
        <f>IF(D11="","-",+C47+1)</f>
        <v>2056</v>
      </c>
      <c r="D48" s="55">
        <f>IF(F47+SUM(E$17:E47)=D$10,F47,D$10-SUM(E$17:E47))</f>
        <v>4298214.0520627461</v>
      </c>
      <c r="E48" s="56">
        <f>IF(+I14&lt;F47,I14,D48)</f>
        <v>393699.92395231326</v>
      </c>
      <c r="F48" s="55">
        <f t="shared" si="6"/>
        <v>3904514.128110433</v>
      </c>
      <c r="G48" s="57">
        <f t="shared" si="7"/>
        <v>885103.88500113459</v>
      </c>
      <c r="H48" s="41">
        <f t="shared" si="8"/>
        <v>885103.88500113459</v>
      </c>
      <c r="I48" s="52">
        <f t="shared" si="0"/>
        <v>0</v>
      </c>
      <c r="J48" s="52"/>
      <c r="K48" s="129"/>
      <c r="L48" s="54">
        <f t="shared" si="9"/>
        <v>0</v>
      </c>
      <c r="M48" s="129"/>
      <c r="N48" s="54">
        <f t="shared" si="10"/>
        <v>0</v>
      </c>
      <c r="O48" s="54">
        <f t="shared" si="11"/>
        <v>0</v>
      </c>
      <c r="P48" s="1"/>
    </row>
    <row r="49" spans="2:16" ht="12.5">
      <c r="B49" s="7" t="str">
        <f t="shared" si="12"/>
        <v/>
      </c>
      <c r="C49" s="50">
        <f>IF(D11="","-",+C48+1)</f>
        <v>2057</v>
      </c>
      <c r="D49" s="55">
        <f>IF(F48+SUM(E$17:E48)=D$10,F48,D$10-SUM(E$17:E48))</f>
        <v>3904514.128110433</v>
      </c>
      <c r="E49" s="56">
        <f>IF(+I14&lt;F48,I14,D49)</f>
        <v>393699.92395231326</v>
      </c>
      <c r="F49" s="55">
        <f t="shared" si="6"/>
        <v>3510814.2041581199</v>
      </c>
      <c r="G49" s="57">
        <f t="shared" si="7"/>
        <v>837932.82243626437</v>
      </c>
      <c r="H49" s="41">
        <f t="shared" si="8"/>
        <v>837932.82243626437</v>
      </c>
      <c r="I49" s="52">
        <f t="shared" si="0"/>
        <v>0</v>
      </c>
      <c r="J49" s="52"/>
      <c r="K49" s="129"/>
      <c r="L49" s="54">
        <f t="shared" si="9"/>
        <v>0</v>
      </c>
      <c r="M49" s="129"/>
      <c r="N49" s="54">
        <f t="shared" si="10"/>
        <v>0</v>
      </c>
      <c r="O49" s="54">
        <f t="shared" si="11"/>
        <v>0</v>
      </c>
      <c r="P49" s="1"/>
    </row>
    <row r="50" spans="2:16" ht="12.5">
      <c r="B50" s="7" t="str">
        <f t="shared" si="12"/>
        <v/>
      </c>
      <c r="C50" s="50">
        <f>IF(D11="","-",+C49+1)</f>
        <v>2058</v>
      </c>
      <c r="D50" s="55">
        <f>IF(F49+SUM(E$17:E49)=D$10,F49,D$10-SUM(E$17:E49))</f>
        <v>3510814.2041581199</v>
      </c>
      <c r="E50" s="56">
        <f>IF(+I14&lt;F49,I14,D50)</f>
        <v>393699.92395231326</v>
      </c>
      <c r="F50" s="55">
        <f t="shared" si="6"/>
        <v>3117114.2802058067</v>
      </c>
      <c r="G50" s="57">
        <f t="shared" si="7"/>
        <v>790761.75987139414</v>
      </c>
      <c r="H50" s="41">
        <f t="shared" si="8"/>
        <v>790761.75987139414</v>
      </c>
      <c r="I50" s="52">
        <f t="shared" si="0"/>
        <v>0</v>
      </c>
      <c r="J50" s="52"/>
      <c r="K50" s="129"/>
      <c r="L50" s="54">
        <f t="shared" si="9"/>
        <v>0</v>
      </c>
      <c r="M50" s="129"/>
      <c r="N50" s="54">
        <f t="shared" si="10"/>
        <v>0</v>
      </c>
      <c r="O50" s="54">
        <f t="shared" si="11"/>
        <v>0</v>
      </c>
      <c r="P50" s="1"/>
    </row>
    <row r="51" spans="2:16" ht="12.5">
      <c r="B51" s="7" t="str">
        <f t="shared" si="12"/>
        <v/>
      </c>
      <c r="C51" s="50">
        <f>IF(D11="","-",+C50+1)</f>
        <v>2059</v>
      </c>
      <c r="D51" s="55">
        <f>IF(F50+SUM(E$17:E50)=D$10,F50,D$10-SUM(E$17:E50))</f>
        <v>3117114.2802058067</v>
      </c>
      <c r="E51" s="56">
        <f>IF(+I14&lt;F50,I14,D51)</f>
        <v>393699.92395231326</v>
      </c>
      <c r="F51" s="55">
        <f t="shared" si="6"/>
        <v>2723414.3562534936</v>
      </c>
      <c r="G51" s="57">
        <f t="shared" si="7"/>
        <v>743590.69730652403</v>
      </c>
      <c r="H51" s="41">
        <f t="shared" si="8"/>
        <v>743590.69730652403</v>
      </c>
      <c r="I51" s="52">
        <f t="shared" si="0"/>
        <v>0</v>
      </c>
      <c r="J51" s="52"/>
      <c r="K51" s="129"/>
      <c r="L51" s="54">
        <f t="shared" si="9"/>
        <v>0</v>
      </c>
      <c r="M51" s="129"/>
      <c r="N51" s="54">
        <f t="shared" si="10"/>
        <v>0</v>
      </c>
      <c r="O51" s="54">
        <f t="shared" si="11"/>
        <v>0</v>
      </c>
      <c r="P51" s="1"/>
    </row>
    <row r="52" spans="2:16" ht="12.5">
      <c r="B52" s="7" t="str">
        <f t="shared" si="12"/>
        <v/>
      </c>
      <c r="C52" s="50">
        <f>IF(D11="","-",+C51+1)</f>
        <v>2060</v>
      </c>
      <c r="D52" s="55">
        <f>IF(F51+SUM(E$17:E51)=D$10,F51,D$10-SUM(E$17:E51))</f>
        <v>2723414.3562534936</v>
      </c>
      <c r="E52" s="56">
        <f>IF(+I14&lt;F51,I14,D52)</f>
        <v>393699.92395231326</v>
      </c>
      <c r="F52" s="55">
        <f t="shared" si="6"/>
        <v>2329714.4323011804</v>
      </c>
      <c r="G52" s="57">
        <f t="shared" si="7"/>
        <v>696419.6347416538</v>
      </c>
      <c r="H52" s="41">
        <f t="shared" si="8"/>
        <v>696419.6347416538</v>
      </c>
      <c r="I52" s="52">
        <f t="shared" si="0"/>
        <v>0</v>
      </c>
      <c r="J52" s="52"/>
      <c r="K52" s="129"/>
      <c r="L52" s="54">
        <f t="shared" si="9"/>
        <v>0</v>
      </c>
      <c r="M52" s="129"/>
      <c r="N52" s="54">
        <f t="shared" si="10"/>
        <v>0</v>
      </c>
      <c r="O52" s="54">
        <f t="shared" si="11"/>
        <v>0</v>
      </c>
      <c r="P52" s="1"/>
    </row>
    <row r="53" spans="2:16" ht="12.5">
      <c r="B53" s="7" t="str">
        <f t="shared" si="12"/>
        <v/>
      </c>
      <c r="C53" s="50">
        <f>IF(D11="","-",+C52+1)</f>
        <v>2061</v>
      </c>
      <c r="D53" s="55">
        <f>IF(F52+SUM(E$17:E52)=D$10,F52,D$10-SUM(E$17:E52))</f>
        <v>2329714.4323011804</v>
      </c>
      <c r="E53" s="56">
        <f>IF(+I14&lt;F52,I14,D53)</f>
        <v>393699.92395231326</v>
      </c>
      <c r="F53" s="55">
        <f t="shared" si="6"/>
        <v>1936014.5083488673</v>
      </c>
      <c r="G53" s="57">
        <f t="shared" si="7"/>
        <v>649248.57217678358</v>
      </c>
      <c r="H53" s="41">
        <f t="shared" si="8"/>
        <v>649248.57217678358</v>
      </c>
      <c r="I53" s="52">
        <f t="shared" si="0"/>
        <v>0</v>
      </c>
      <c r="J53" s="52"/>
      <c r="K53" s="129"/>
      <c r="L53" s="54">
        <f t="shared" si="9"/>
        <v>0</v>
      </c>
      <c r="M53" s="129"/>
      <c r="N53" s="54">
        <f t="shared" si="10"/>
        <v>0</v>
      </c>
      <c r="O53" s="54">
        <f t="shared" si="11"/>
        <v>0</v>
      </c>
      <c r="P53" s="1"/>
    </row>
    <row r="54" spans="2:16" ht="12.5">
      <c r="B54" s="7" t="str">
        <f t="shared" si="12"/>
        <v/>
      </c>
      <c r="C54" s="50">
        <f>IF(D11="","-",+C53+1)</f>
        <v>2062</v>
      </c>
      <c r="D54" s="55">
        <f>IF(F53+SUM(E$17:E53)=D$10,F53,D$10-SUM(E$17:E53))</f>
        <v>1936014.5083488673</v>
      </c>
      <c r="E54" s="56">
        <f>IF(+I14&lt;F53,I14,D54)</f>
        <v>393699.92395231326</v>
      </c>
      <c r="F54" s="55">
        <f t="shared" si="6"/>
        <v>1542314.5843965542</v>
      </c>
      <c r="G54" s="57">
        <f t="shared" si="7"/>
        <v>602077.50961191347</v>
      </c>
      <c r="H54" s="41">
        <f t="shared" si="8"/>
        <v>602077.50961191347</v>
      </c>
      <c r="I54" s="52">
        <f t="shared" si="0"/>
        <v>0</v>
      </c>
      <c r="J54" s="52"/>
      <c r="K54" s="129"/>
      <c r="L54" s="54">
        <f t="shared" si="9"/>
        <v>0</v>
      </c>
      <c r="M54" s="129"/>
      <c r="N54" s="54">
        <f t="shared" si="10"/>
        <v>0</v>
      </c>
      <c r="O54" s="54">
        <f t="shared" si="11"/>
        <v>0</v>
      </c>
      <c r="P54" s="1"/>
    </row>
    <row r="55" spans="2:16" ht="12.5">
      <c r="B55" s="7" t="str">
        <f t="shared" si="12"/>
        <v/>
      </c>
      <c r="C55" s="50">
        <f>IF(D11="","-",+C54+1)</f>
        <v>2063</v>
      </c>
      <c r="D55" s="55">
        <f>IF(F54+SUM(E$17:E54)=D$10,F54,D$10-SUM(E$17:E54))</f>
        <v>1542314.5843965542</v>
      </c>
      <c r="E55" s="56">
        <f>IF(+I14&lt;F54,I14,D55)</f>
        <v>393699.92395231326</v>
      </c>
      <c r="F55" s="55">
        <f t="shared" si="6"/>
        <v>1148614.660444241</v>
      </c>
      <c r="G55" s="57">
        <f t="shared" si="7"/>
        <v>554906.44704704324</v>
      </c>
      <c r="H55" s="41">
        <f t="shared" si="8"/>
        <v>554906.44704704324</v>
      </c>
      <c r="I55" s="52">
        <f t="shared" si="0"/>
        <v>0</v>
      </c>
      <c r="J55" s="52"/>
      <c r="K55" s="129"/>
      <c r="L55" s="54">
        <f t="shared" si="9"/>
        <v>0</v>
      </c>
      <c r="M55" s="129"/>
      <c r="N55" s="54">
        <f t="shared" si="10"/>
        <v>0</v>
      </c>
      <c r="O55" s="54">
        <f t="shared" si="11"/>
        <v>0</v>
      </c>
      <c r="P55" s="1"/>
    </row>
    <row r="56" spans="2:16" ht="12.5">
      <c r="B56" s="7" t="str">
        <f t="shared" si="12"/>
        <v/>
      </c>
      <c r="C56" s="50">
        <f>IF(D11="","-",+C55+1)</f>
        <v>2064</v>
      </c>
      <c r="D56" s="55">
        <f>IF(F55+SUM(E$17:E55)=D$10,F55,D$10-SUM(E$17:E55))</f>
        <v>1148614.660444241</v>
      </c>
      <c r="E56" s="56">
        <f>IF(+I14&lt;F55,I14,D56)</f>
        <v>393699.92395231326</v>
      </c>
      <c r="F56" s="55">
        <f t="shared" si="6"/>
        <v>754914.73649192776</v>
      </c>
      <c r="G56" s="57">
        <f t="shared" si="7"/>
        <v>507735.38448217307</v>
      </c>
      <c r="H56" s="41">
        <f t="shared" si="8"/>
        <v>507735.38448217307</v>
      </c>
      <c r="I56" s="52">
        <f t="shared" si="0"/>
        <v>0</v>
      </c>
      <c r="J56" s="52"/>
      <c r="K56" s="129"/>
      <c r="L56" s="54">
        <f t="shared" si="9"/>
        <v>0</v>
      </c>
      <c r="M56" s="129"/>
      <c r="N56" s="54">
        <f t="shared" si="10"/>
        <v>0</v>
      </c>
      <c r="O56" s="54">
        <f t="shared" si="11"/>
        <v>0</v>
      </c>
      <c r="P56" s="1"/>
    </row>
    <row r="57" spans="2:16" ht="12.5">
      <c r="B57" s="7" t="str">
        <f t="shared" si="12"/>
        <v/>
      </c>
      <c r="C57" s="50">
        <f>IF(D11="","-",+C56+1)</f>
        <v>2065</v>
      </c>
      <c r="D57" s="55">
        <f>IF(F56+SUM(E$17:E56)=D$10,F56,D$10-SUM(E$17:E56))</f>
        <v>754914.73649192776</v>
      </c>
      <c r="E57" s="56">
        <f>IF(+I14&lt;F56,I14,D57)</f>
        <v>393699.92395231326</v>
      </c>
      <c r="F57" s="55">
        <f t="shared" si="6"/>
        <v>361214.8125396145</v>
      </c>
      <c r="G57" s="57">
        <f t="shared" si="7"/>
        <v>460564.32191730285</v>
      </c>
      <c r="H57" s="41">
        <f t="shared" si="8"/>
        <v>460564.32191730285</v>
      </c>
      <c r="I57" s="52">
        <f t="shared" si="0"/>
        <v>0</v>
      </c>
      <c r="J57" s="52"/>
      <c r="K57" s="129"/>
      <c r="L57" s="54">
        <f t="shared" si="9"/>
        <v>0</v>
      </c>
      <c r="M57" s="129"/>
      <c r="N57" s="54">
        <f t="shared" si="10"/>
        <v>0</v>
      </c>
      <c r="O57" s="54">
        <f t="shared" si="11"/>
        <v>0</v>
      </c>
      <c r="P57" s="1"/>
    </row>
    <row r="58" spans="2:16" ht="12.5">
      <c r="B58" s="7" t="str">
        <f t="shared" si="12"/>
        <v/>
      </c>
      <c r="C58" s="50">
        <f>IF(D11="","-",+C57+1)</f>
        <v>2066</v>
      </c>
      <c r="D58" s="55">
        <f>IF(F57+SUM(E$17:E57)=D$10,F57,D$10-SUM(E$17:E57))</f>
        <v>361214.8125396145</v>
      </c>
      <c r="E58" s="56">
        <f>IF(+I14&lt;F57,I14,D58)</f>
        <v>361214.8125396145</v>
      </c>
      <c r="F58" s="55">
        <f t="shared" si="6"/>
        <v>0</v>
      </c>
      <c r="G58" s="57">
        <f t="shared" si="7"/>
        <v>382854.24588089174</v>
      </c>
      <c r="H58" s="41">
        <f t="shared" si="8"/>
        <v>382854.24588089174</v>
      </c>
      <c r="I58" s="52">
        <f t="shared" si="0"/>
        <v>0</v>
      </c>
      <c r="J58" s="52"/>
      <c r="K58" s="129"/>
      <c r="L58" s="54">
        <f t="shared" si="9"/>
        <v>0</v>
      </c>
      <c r="M58" s="129"/>
      <c r="N58" s="54">
        <f t="shared" si="10"/>
        <v>0</v>
      </c>
      <c r="O58" s="54">
        <f t="shared" si="11"/>
        <v>0</v>
      </c>
      <c r="P58" s="1"/>
    </row>
    <row r="59" spans="2:16" ht="12.5">
      <c r="B59" s="7" t="str">
        <f t="shared" si="12"/>
        <v/>
      </c>
      <c r="C59" s="50">
        <f>IF(D11="","-",+C58+1)</f>
        <v>2067</v>
      </c>
      <c r="D59" s="55">
        <f>IF(F58+SUM(E$17:E58)=D$10,F58,D$10-SUM(E$17:E58))</f>
        <v>0</v>
      </c>
      <c r="E59" s="56">
        <f>IF(+I14&lt;F58,I14,D59)</f>
        <v>0</v>
      </c>
      <c r="F59" s="55">
        <f t="shared" si="6"/>
        <v>0</v>
      </c>
      <c r="G59" s="57">
        <f t="shared" si="7"/>
        <v>0</v>
      </c>
      <c r="H59" s="41">
        <f t="shared" si="8"/>
        <v>0</v>
      </c>
      <c r="I59" s="52">
        <f t="shared" si="0"/>
        <v>0</v>
      </c>
      <c r="J59" s="52"/>
      <c r="K59" s="129"/>
      <c r="L59" s="54">
        <f t="shared" si="9"/>
        <v>0</v>
      </c>
      <c r="M59" s="129"/>
      <c r="N59" s="54">
        <f t="shared" si="10"/>
        <v>0</v>
      </c>
      <c r="O59" s="54">
        <f t="shared" si="11"/>
        <v>0</v>
      </c>
      <c r="P59" s="1"/>
    </row>
    <row r="60" spans="2:16" ht="12.5">
      <c r="B60" s="7" t="str">
        <f t="shared" si="12"/>
        <v/>
      </c>
      <c r="C60" s="50">
        <f>IF(D11="","-",+C59+1)</f>
        <v>2068</v>
      </c>
      <c r="D60" s="55">
        <f>IF(F59+SUM(E$17:E59)=D$10,F59,D$10-SUM(E$17:E59))</f>
        <v>0</v>
      </c>
      <c r="E60" s="56">
        <f>IF(+I14&lt;F59,I14,D60)</f>
        <v>0</v>
      </c>
      <c r="F60" s="55">
        <f t="shared" si="6"/>
        <v>0</v>
      </c>
      <c r="G60" s="57">
        <f t="shared" si="7"/>
        <v>0</v>
      </c>
      <c r="H60" s="41">
        <f t="shared" si="8"/>
        <v>0</v>
      </c>
      <c r="I60" s="52">
        <f t="shared" si="0"/>
        <v>0</v>
      </c>
      <c r="J60" s="52"/>
      <c r="K60" s="129"/>
      <c r="L60" s="54">
        <f t="shared" si="9"/>
        <v>0</v>
      </c>
      <c r="M60" s="129"/>
      <c r="N60" s="54">
        <f t="shared" si="10"/>
        <v>0</v>
      </c>
      <c r="O60" s="54">
        <f t="shared" si="11"/>
        <v>0</v>
      </c>
      <c r="P60" s="1"/>
    </row>
    <row r="61" spans="2:16" ht="12.5">
      <c r="B61" s="7" t="str">
        <f t="shared" si="12"/>
        <v/>
      </c>
      <c r="C61" s="50">
        <f>IF(D11="","-",+C60+1)</f>
        <v>2069</v>
      </c>
      <c r="D61" s="55">
        <f>IF(F60+SUM(E$17:E60)=D$10,F60,D$10-SUM(E$17:E60))</f>
        <v>0</v>
      </c>
      <c r="E61" s="56">
        <f>IF(+I14&lt;F60,I14,D61)</f>
        <v>0</v>
      </c>
      <c r="F61" s="55">
        <f t="shared" si="6"/>
        <v>0</v>
      </c>
      <c r="G61" s="58">
        <f t="shared" si="7"/>
        <v>0</v>
      </c>
      <c r="H61" s="41">
        <f t="shared" si="8"/>
        <v>0</v>
      </c>
      <c r="I61" s="52">
        <f t="shared" si="0"/>
        <v>0</v>
      </c>
      <c r="J61" s="52"/>
      <c r="K61" s="129"/>
      <c r="L61" s="54">
        <f t="shared" si="9"/>
        <v>0</v>
      </c>
      <c r="M61" s="129"/>
      <c r="N61" s="54">
        <f t="shared" si="10"/>
        <v>0</v>
      </c>
      <c r="O61" s="54">
        <f t="shared" si="11"/>
        <v>0</v>
      </c>
      <c r="P61" s="1"/>
    </row>
    <row r="62" spans="2:16" ht="12.5">
      <c r="B62" s="7" t="str">
        <f t="shared" si="12"/>
        <v/>
      </c>
      <c r="C62" s="50">
        <f>IF(D11="","-",+C61+1)</f>
        <v>2070</v>
      </c>
      <c r="D62" s="55">
        <f>IF(F61+SUM(E$17:E61)=D$10,F61,D$10-SUM(E$17:E61))</f>
        <v>0</v>
      </c>
      <c r="E62" s="56">
        <f>IF(+I14&lt;F61,I14,D62)</f>
        <v>0</v>
      </c>
      <c r="F62" s="55">
        <f t="shared" si="6"/>
        <v>0</v>
      </c>
      <c r="G62" s="58">
        <f t="shared" si="7"/>
        <v>0</v>
      </c>
      <c r="H62" s="41">
        <f t="shared" si="8"/>
        <v>0</v>
      </c>
      <c r="I62" s="52">
        <f t="shared" si="0"/>
        <v>0</v>
      </c>
      <c r="J62" s="52"/>
      <c r="K62" s="129"/>
      <c r="L62" s="54">
        <f t="shared" si="9"/>
        <v>0</v>
      </c>
      <c r="M62" s="129"/>
      <c r="N62" s="54">
        <f t="shared" si="10"/>
        <v>0</v>
      </c>
      <c r="O62" s="54">
        <f t="shared" si="11"/>
        <v>0</v>
      </c>
      <c r="P62" s="1"/>
    </row>
    <row r="63" spans="2:16" ht="12.5">
      <c r="B63" s="7" t="str">
        <f t="shared" si="12"/>
        <v/>
      </c>
      <c r="C63" s="50">
        <f>IF(D11="","-",+C62+1)</f>
        <v>2071</v>
      </c>
      <c r="D63" s="55">
        <f>IF(F62+SUM(E$17:E62)=D$10,F62,D$10-SUM(E$17:E62))</f>
        <v>0</v>
      </c>
      <c r="E63" s="56">
        <f>IF(+I14&lt;F62,I14,D63)</f>
        <v>0</v>
      </c>
      <c r="F63" s="55">
        <f t="shared" si="6"/>
        <v>0</v>
      </c>
      <c r="G63" s="58">
        <f t="shared" si="7"/>
        <v>0</v>
      </c>
      <c r="H63" s="41">
        <f t="shared" si="8"/>
        <v>0</v>
      </c>
      <c r="I63" s="52">
        <f t="shared" si="0"/>
        <v>0</v>
      </c>
      <c r="J63" s="52"/>
      <c r="K63" s="129"/>
      <c r="L63" s="54">
        <f t="shared" si="9"/>
        <v>0</v>
      </c>
      <c r="M63" s="129"/>
      <c r="N63" s="54">
        <f t="shared" si="10"/>
        <v>0</v>
      </c>
      <c r="O63" s="54">
        <f t="shared" si="11"/>
        <v>0</v>
      </c>
      <c r="P63" s="1"/>
    </row>
    <row r="64" spans="2:16" ht="12.5">
      <c r="B64" s="7" t="str">
        <f t="shared" si="12"/>
        <v/>
      </c>
      <c r="C64" s="50">
        <f>IF(D11="","-",+C63+1)</f>
        <v>2072</v>
      </c>
      <c r="D64" s="55">
        <f>IF(F63+SUM(E$17:E63)=D$10,F63,D$10-SUM(E$17:E63))</f>
        <v>0</v>
      </c>
      <c r="E64" s="56">
        <f>IF(+I14&lt;F63,I14,D64)</f>
        <v>0</v>
      </c>
      <c r="F64" s="55">
        <f t="shared" si="6"/>
        <v>0</v>
      </c>
      <c r="G64" s="58">
        <f t="shared" si="7"/>
        <v>0</v>
      </c>
      <c r="H64" s="41">
        <f t="shared" si="8"/>
        <v>0</v>
      </c>
      <c r="I64" s="52">
        <f t="shared" si="0"/>
        <v>0</v>
      </c>
      <c r="J64" s="52"/>
      <c r="K64" s="129"/>
      <c r="L64" s="54">
        <f t="shared" si="9"/>
        <v>0</v>
      </c>
      <c r="M64" s="129"/>
      <c r="N64" s="54">
        <f t="shared" si="10"/>
        <v>0</v>
      </c>
      <c r="O64" s="54">
        <f t="shared" si="11"/>
        <v>0</v>
      </c>
      <c r="P64" s="1"/>
    </row>
    <row r="65" spans="2:16" ht="12.5">
      <c r="B65" s="7" t="str">
        <f t="shared" si="12"/>
        <v/>
      </c>
      <c r="C65" s="50">
        <f>IF(D11="","-",+C64+1)</f>
        <v>2073</v>
      </c>
      <c r="D65" s="55">
        <f>IF(F64+SUM(E$17:E64)=D$10,F64,D$10-SUM(E$17:E64))</f>
        <v>0</v>
      </c>
      <c r="E65" s="56">
        <f>IF(+I14&lt;F64,I14,D65)</f>
        <v>0</v>
      </c>
      <c r="F65" s="55">
        <f t="shared" si="6"/>
        <v>0</v>
      </c>
      <c r="G65" s="58">
        <f t="shared" si="7"/>
        <v>0</v>
      </c>
      <c r="H65" s="41">
        <f t="shared" si="8"/>
        <v>0</v>
      </c>
      <c r="I65" s="52">
        <f t="shared" si="0"/>
        <v>0</v>
      </c>
      <c r="J65" s="52"/>
      <c r="K65" s="129"/>
      <c r="L65" s="54">
        <f t="shared" si="9"/>
        <v>0</v>
      </c>
      <c r="M65" s="129"/>
      <c r="N65" s="54">
        <f t="shared" si="10"/>
        <v>0</v>
      </c>
      <c r="O65" s="54">
        <f t="shared" si="11"/>
        <v>0</v>
      </c>
      <c r="P65" s="1"/>
    </row>
    <row r="66" spans="2:16" ht="12.5">
      <c r="B66" s="7" t="str">
        <f t="shared" si="12"/>
        <v/>
      </c>
      <c r="C66" s="50">
        <f>IF(D11="","-",+C65+1)</f>
        <v>2074</v>
      </c>
      <c r="D66" s="55">
        <f>IF(F65+SUM(E$17:E65)=D$10,F65,D$10-SUM(E$17:E65))</f>
        <v>0</v>
      </c>
      <c r="E66" s="56">
        <f>IF(+I14&lt;F65,I14,D66)</f>
        <v>0</v>
      </c>
      <c r="F66" s="55">
        <f t="shared" si="6"/>
        <v>0</v>
      </c>
      <c r="G66" s="58">
        <f t="shared" si="7"/>
        <v>0</v>
      </c>
      <c r="H66" s="41">
        <f t="shared" si="8"/>
        <v>0</v>
      </c>
      <c r="I66" s="52">
        <f t="shared" si="0"/>
        <v>0</v>
      </c>
      <c r="J66" s="52"/>
      <c r="K66" s="129"/>
      <c r="L66" s="54">
        <f t="shared" si="9"/>
        <v>0</v>
      </c>
      <c r="M66" s="129"/>
      <c r="N66" s="54">
        <f t="shared" si="10"/>
        <v>0</v>
      </c>
      <c r="O66" s="54">
        <f t="shared" si="11"/>
        <v>0</v>
      </c>
      <c r="P66" s="1"/>
    </row>
    <row r="67" spans="2:16" ht="12.5">
      <c r="B67" s="7" t="str">
        <f t="shared" si="12"/>
        <v/>
      </c>
      <c r="C67" s="50">
        <f>IF(D11="","-",+C66+1)</f>
        <v>2075</v>
      </c>
      <c r="D67" s="55">
        <f>IF(F66+SUM(E$17:E66)=D$10,F66,D$10-SUM(E$17:E66))</f>
        <v>0</v>
      </c>
      <c r="E67" s="56">
        <f>IF(+I14&lt;F66,I14,D67)</f>
        <v>0</v>
      </c>
      <c r="F67" s="55">
        <f t="shared" si="6"/>
        <v>0</v>
      </c>
      <c r="G67" s="58">
        <f t="shared" si="7"/>
        <v>0</v>
      </c>
      <c r="H67" s="41">
        <f t="shared" si="8"/>
        <v>0</v>
      </c>
      <c r="I67" s="52">
        <f t="shared" si="0"/>
        <v>0</v>
      </c>
      <c r="J67" s="52"/>
      <c r="K67" s="129"/>
      <c r="L67" s="54">
        <f t="shared" si="9"/>
        <v>0</v>
      </c>
      <c r="M67" s="129"/>
      <c r="N67" s="54">
        <f t="shared" si="10"/>
        <v>0</v>
      </c>
      <c r="O67" s="54">
        <f t="shared" si="11"/>
        <v>0</v>
      </c>
      <c r="P67" s="1"/>
    </row>
    <row r="68" spans="2:16" ht="12.5">
      <c r="B68" s="7" t="str">
        <f t="shared" si="12"/>
        <v/>
      </c>
      <c r="C68" s="50">
        <f>IF(D11="","-",+C67+1)</f>
        <v>2076</v>
      </c>
      <c r="D68" s="55">
        <f>IF(F67+SUM(E$17:E67)=D$10,F67,D$10-SUM(E$17:E67))</f>
        <v>0</v>
      </c>
      <c r="E68" s="56">
        <f>IF(+I14&lt;F67,I14,D68)</f>
        <v>0</v>
      </c>
      <c r="F68" s="55">
        <f t="shared" si="6"/>
        <v>0</v>
      </c>
      <c r="G68" s="58">
        <f t="shared" si="7"/>
        <v>0</v>
      </c>
      <c r="H68" s="41">
        <f t="shared" si="8"/>
        <v>0</v>
      </c>
      <c r="I68" s="52">
        <f t="shared" si="0"/>
        <v>0</v>
      </c>
      <c r="J68" s="52"/>
      <c r="K68" s="129"/>
      <c r="L68" s="54">
        <f t="shared" si="9"/>
        <v>0</v>
      </c>
      <c r="M68" s="129"/>
      <c r="N68" s="54">
        <f t="shared" si="10"/>
        <v>0</v>
      </c>
      <c r="O68" s="54">
        <f t="shared" si="11"/>
        <v>0</v>
      </c>
      <c r="P68" s="1"/>
    </row>
    <row r="69" spans="2:16" ht="12.5">
      <c r="B69" s="7" t="str">
        <f t="shared" si="12"/>
        <v/>
      </c>
      <c r="C69" s="50">
        <f>IF(D11="","-",+C68+1)</f>
        <v>2077</v>
      </c>
      <c r="D69" s="55">
        <f>IF(F68+SUM(E$17:E68)=D$10,F68,D$10-SUM(E$17:E68))</f>
        <v>0</v>
      </c>
      <c r="E69" s="56">
        <f>IF(+I14&lt;F68,I14,D69)</f>
        <v>0</v>
      </c>
      <c r="F69" s="55">
        <f t="shared" si="6"/>
        <v>0</v>
      </c>
      <c r="G69" s="58">
        <f t="shared" si="7"/>
        <v>0</v>
      </c>
      <c r="H69" s="41">
        <f t="shared" si="8"/>
        <v>0</v>
      </c>
      <c r="I69" s="52">
        <f t="shared" si="0"/>
        <v>0</v>
      </c>
      <c r="J69" s="52"/>
      <c r="K69" s="129"/>
      <c r="L69" s="54">
        <f t="shared" si="9"/>
        <v>0</v>
      </c>
      <c r="M69" s="129"/>
      <c r="N69" s="54">
        <f t="shared" si="10"/>
        <v>0</v>
      </c>
      <c r="O69" s="54">
        <f t="shared" si="11"/>
        <v>0</v>
      </c>
      <c r="P69" s="1"/>
    </row>
    <row r="70" spans="2:16" ht="12.5">
      <c r="B70" s="7" t="str">
        <f t="shared" si="12"/>
        <v/>
      </c>
      <c r="C70" s="50">
        <f>IF(D11="","-",+C69+1)</f>
        <v>2078</v>
      </c>
      <c r="D70" s="55">
        <f>IF(F69+SUM(E$17:E69)=D$10,F69,D$10-SUM(E$17:E69))</f>
        <v>0</v>
      </c>
      <c r="E70" s="56">
        <f>IF(+I14&lt;F69,I14,D70)</f>
        <v>0</v>
      </c>
      <c r="F70" s="55">
        <f t="shared" si="6"/>
        <v>0</v>
      </c>
      <c r="G70" s="58">
        <f t="shared" si="7"/>
        <v>0</v>
      </c>
      <c r="H70" s="41">
        <f t="shared" si="8"/>
        <v>0</v>
      </c>
      <c r="I70" s="52">
        <f t="shared" si="0"/>
        <v>0</v>
      </c>
      <c r="J70" s="52"/>
      <c r="K70" s="129"/>
      <c r="L70" s="54">
        <f t="shared" si="9"/>
        <v>0</v>
      </c>
      <c r="M70" s="129"/>
      <c r="N70" s="54">
        <f t="shared" si="10"/>
        <v>0</v>
      </c>
      <c r="O70" s="54">
        <f t="shared" si="11"/>
        <v>0</v>
      </c>
      <c r="P70" s="1"/>
    </row>
    <row r="71" spans="2:16" ht="12.5">
      <c r="B71" s="7" t="str">
        <f t="shared" si="12"/>
        <v/>
      </c>
      <c r="C71" s="50">
        <f>IF(D11="","-",+C70+1)</f>
        <v>2079</v>
      </c>
      <c r="D71" s="55">
        <f>IF(F70+SUM(E$17:E70)=D$10,F70,D$10-SUM(E$17:E70))</f>
        <v>0</v>
      </c>
      <c r="E71" s="56">
        <f>IF(+I14&lt;F70,I14,D71)</f>
        <v>0</v>
      </c>
      <c r="F71" s="55">
        <f t="shared" si="6"/>
        <v>0</v>
      </c>
      <c r="G71" s="58">
        <f t="shared" si="7"/>
        <v>0</v>
      </c>
      <c r="H71" s="41">
        <f t="shared" si="8"/>
        <v>0</v>
      </c>
      <c r="I71" s="52">
        <f t="shared" si="0"/>
        <v>0</v>
      </c>
      <c r="J71" s="52"/>
      <c r="K71" s="129"/>
      <c r="L71" s="54">
        <f t="shared" si="9"/>
        <v>0</v>
      </c>
      <c r="M71" s="129"/>
      <c r="N71" s="54">
        <f t="shared" si="10"/>
        <v>0</v>
      </c>
      <c r="O71" s="54">
        <f t="shared" si="11"/>
        <v>0</v>
      </c>
      <c r="P71" s="1"/>
    </row>
    <row r="72" spans="2:16" ht="13" thickBot="1">
      <c r="B72" s="7" t="str">
        <f t="shared" si="12"/>
        <v/>
      </c>
      <c r="C72" s="59">
        <f>IF(D11="","-",+C71+1)</f>
        <v>2080</v>
      </c>
      <c r="D72" s="60">
        <f>IF(F71+SUM(E$17:E71)=D$10,F71,D$10-SUM(E$17:E71))</f>
        <v>0</v>
      </c>
      <c r="E72" s="61">
        <f>IF(+I14&lt;F71,I14,D72)</f>
        <v>0</v>
      </c>
      <c r="F72" s="60">
        <f t="shared" si="6"/>
        <v>0</v>
      </c>
      <c r="G72" s="62">
        <f t="shared" si="7"/>
        <v>0</v>
      </c>
      <c r="H72" s="28">
        <f t="shared" si="8"/>
        <v>0</v>
      </c>
      <c r="I72" s="63">
        <f t="shared" si="0"/>
        <v>0</v>
      </c>
      <c r="J72" s="52"/>
      <c r="K72" s="130"/>
      <c r="L72" s="64">
        <f t="shared" si="9"/>
        <v>0</v>
      </c>
      <c r="M72" s="130"/>
      <c r="N72" s="64">
        <f t="shared" si="10"/>
        <v>0</v>
      </c>
      <c r="O72" s="64">
        <f t="shared" si="11"/>
        <v>0</v>
      </c>
      <c r="P72" s="1"/>
    </row>
    <row r="73" spans="2:16" ht="12.5">
      <c r="C73" s="12" t="s">
        <v>78</v>
      </c>
      <c r="D73" s="15"/>
      <c r="E73" s="15">
        <f>SUM(E17:E72)</f>
        <v>16141696.882044844</v>
      </c>
      <c r="F73" s="15"/>
      <c r="G73" s="15">
        <f>SUM(G17:G72)</f>
        <v>56632840.510885328</v>
      </c>
      <c r="H73" s="15">
        <f>SUM(H17:H72)</f>
        <v>56632840.510885328</v>
      </c>
      <c r="I73" s="15">
        <f>SUM(I17:I72)</f>
        <v>0</v>
      </c>
      <c r="J73" s="15"/>
      <c r="K73" s="15"/>
      <c r="L73" s="15"/>
      <c r="M73" s="15"/>
      <c r="N73" s="15"/>
      <c r="O73" s="1"/>
      <c r="P73" s="1"/>
    </row>
    <row r="74" spans="2:16" ht="12.5">
      <c r="D74" s="2"/>
      <c r="E74" s="1"/>
      <c r="F74" s="1"/>
      <c r="G74" s="1"/>
      <c r="H74" s="3"/>
      <c r="I74" s="3"/>
      <c r="J74" s="15"/>
      <c r="K74" s="3"/>
      <c r="L74" s="3"/>
      <c r="M74" s="3"/>
      <c r="N74" s="3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3"/>
      <c r="I75" s="3"/>
      <c r="J75" s="15"/>
      <c r="K75" s="3"/>
      <c r="L75" s="3"/>
      <c r="M75" s="3"/>
      <c r="N75" s="3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3"/>
      <c r="I76" s="3"/>
      <c r="J76" s="15"/>
      <c r="K76" s="3"/>
      <c r="L76" s="3"/>
      <c r="M76" s="3"/>
      <c r="N76" s="3"/>
      <c r="O76" s="1"/>
      <c r="P76" s="1"/>
    </row>
    <row r="77" spans="2:16" ht="13">
      <c r="C77" s="25" t="s">
        <v>80</v>
      </c>
      <c r="D77" s="12"/>
      <c r="E77" s="12"/>
      <c r="F77" s="12"/>
      <c r="G77" s="15"/>
      <c r="H77" s="15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15"/>
      <c r="H78" s="15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3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3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3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3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3"/>
      <c r="L83" s="14"/>
      <c r="M83" s="14"/>
      <c r="P83" s="14" t="str">
        <f ca="1">P1</f>
        <v>SWEPCO Project 76 of 77</v>
      </c>
    </row>
    <row r="84" spans="1:16" ht="17.5">
      <c r="B84" s="1"/>
      <c r="C84" s="1"/>
      <c r="D84" s="2"/>
      <c r="E84" s="1"/>
      <c r="F84" s="1"/>
      <c r="G84" s="1"/>
      <c r="H84" s="1"/>
      <c r="I84" s="3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3"/>
      <c r="J85" s="3"/>
      <c r="K85" s="15"/>
      <c r="L85" s="3"/>
      <c r="M85" s="3"/>
      <c r="N85" s="3"/>
      <c r="O85" s="15"/>
      <c r="P85" s="1"/>
    </row>
    <row r="86" spans="1:16" ht="16" thickBot="1">
      <c r="C86" s="9"/>
      <c r="D86" s="2"/>
      <c r="E86" s="1"/>
      <c r="F86" s="1"/>
      <c r="G86" s="1"/>
      <c r="H86" s="1"/>
      <c r="I86" s="3"/>
      <c r="J86" s="3"/>
      <c r="K86" s="15"/>
      <c r="L86" s="120">
        <f>+J92</f>
        <v>2024</v>
      </c>
      <c r="M86" s="121" t="s">
        <v>9</v>
      </c>
      <c r="N86" s="125" t="s">
        <v>159</v>
      </c>
      <c r="O86" s="122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17"/>
      <c r="I87" s="1" t="s">
        <v>47</v>
      </c>
      <c r="J87" s="1"/>
      <c r="K87" s="116"/>
      <c r="L87" s="114" t="s">
        <v>391</v>
      </c>
      <c r="M87" s="68">
        <f>IF(J92&lt;D11,0,VLOOKUP(J92,C17:O72,9))</f>
        <v>0</v>
      </c>
      <c r="N87" s="68">
        <f>IF(J92&lt;D11,0,VLOOKUP(J92,C17:O72,11))</f>
        <v>0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21"/>
      <c r="J88" s="21"/>
      <c r="K88" s="118"/>
      <c r="L88" s="119" t="s">
        <v>392</v>
      </c>
      <c r="M88" s="70">
        <f>IF(J92&lt;D11,0,VLOOKUP(J92,C99:P154,6))</f>
        <v>0</v>
      </c>
      <c r="N88" s="70">
        <f>IF(J92&lt;D11,0,VLOOKUP(J92,C99:P154,7))</f>
        <v>0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Shreveport - Wallace Lake 138 kV Rebuild</v>
      </c>
      <c r="E89" s="1"/>
      <c r="F89" s="1"/>
      <c r="G89" s="1"/>
      <c r="H89" s="1"/>
      <c r="I89" s="3"/>
      <c r="J89" s="3"/>
      <c r="K89" s="117"/>
      <c r="L89" s="115" t="s">
        <v>156</v>
      </c>
      <c r="M89" s="73">
        <f>+M88-M87</f>
        <v>0</v>
      </c>
      <c r="N89" s="73">
        <f>+N88-N87</f>
        <v>0</v>
      </c>
      <c r="O89" s="74">
        <f>+O88-O87</f>
        <v>0</v>
      </c>
      <c r="P89" s="1"/>
    </row>
    <row r="90" spans="1:16" ht="13.5" thickBot="1">
      <c r="C90" s="29"/>
      <c r="D90" s="66">
        <f>D8</f>
        <v>0</v>
      </c>
      <c r="E90" s="12"/>
      <c r="F90" s="12"/>
      <c r="G90" s="12"/>
      <c r="H90" s="11"/>
      <c r="I90" s="3"/>
      <c r="J90" s="3"/>
      <c r="K90" s="15"/>
      <c r="L90" s="3"/>
      <c r="M90" s="3"/>
      <c r="N90" s="3"/>
      <c r="O90" s="15"/>
      <c r="P90" s="1"/>
    </row>
    <row r="91" spans="1:16" ht="13.5" thickBot="1">
      <c r="C91" s="75" t="s">
        <v>85</v>
      </c>
      <c r="D91" s="91" t="str">
        <f>+D9</f>
        <v>TP2020102</v>
      </c>
      <c r="E91" s="76"/>
      <c r="F91" s="76"/>
      <c r="G91" s="76"/>
      <c r="H91" s="76"/>
      <c r="I91" s="76"/>
      <c r="J91" s="76"/>
    </row>
    <row r="92" spans="1:16" ht="13">
      <c r="C92" s="34" t="s">
        <v>51</v>
      </c>
      <c r="D92" s="87">
        <v>12543000</v>
      </c>
      <c r="E92" s="1" t="s">
        <v>86</v>
      </c>
      <c r="H92" s="2"/>
      <c r="I92" s="2"/>
      <c r="J92" s="36">
        <f>+'SWE.WS.G.BPU.ATRR.True-up'!M16</f>
        <v>2024</v>
      </c>
      <c r="K92" s="33"/>
      <c r="L92" s="15" t="s">
        <v>87</v>
      </c>
      <c r="P92" s="1"/>
    </row>
    <row r="93" spans="1:16" ht="12.5">
      <c r="C93" s="34" t="s">
        <v>54</v>
      </c>
      <c r="D93" s="88">
        <f>IF(D11=I10,"",D11)</f>
        <v>2025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87">
        <f>IF(D11=I10,"",D12)</f>
        <v>12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15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28">
        <f>IF(D92=0,0,D92/D95)</f>
        <v>285068.18181818182</v>
      </c>
      <c r="K96" s="15"/>
      <c r="L96" s="15"/>
      <c r="M96" s="15"/>
      <c r="N96" s="15"/>
      <c r="O96" s="15"/>
      <c r="P96" s="1"/>
    </row>
    <row r="97" spans="1:16" ht="39">
      <c r="A97" s="5"/>
      <c r="B97" s="5"/>
      <c r="C97" s="79" t="s">
        <v>51</v>
      </c>
      <c r="D97" s="80" t="s">
        <v>65</v>
      </c>
      <c r="E97" s="45" t="s">
        <v>66</v>
      </c>
      <c r="F97" s="45" t="s">
        <v>67</v>
      </c>
      <c r="G97" s="43" t="s">
        <v>89</v>
      </c>
      <c r="H97" s="157" t="s">
        <v>388</v>
      </c>
      <c r="I97" s="158" t="s">
        <v>389</v>
      </c>
      <c r="J97" s="79" t="s">
        <v>90</v>
      </c>
      <c r="K97" s="81"/>
      <c r="L97" s="126" t="s">
        <v>228</v>
      </c>
      <c r="M97" s="45" t="s">
        <v>91</v>
      </c>
      <c r="N97" s="126" t="s">
        <v>228</v>
      </c>
      <c r="O97" s="45" t="s">
        <v>91</v>
      </c>
      <c r="P97" s="45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110" t="s">
        <v>74</v>
      </c>
      <c r="I98" s="47" t="s">
        <v>75</v>
      </c>
      <c r="J98" s="46" t="s">
        <v>94</v>
      </c>
      <c r="K98" s="44"/>
      <c r="L98" s="48" t="s">
        <v>77</v>
      </c>
      <c r="M98" s="48" t="s">
        <v>77</v>
      </c>
      <c r="N98" s="48" t="s">
        <v>95</v>
      </c>
      <c r="O98" s="48" t="s">
        <v>95</v>
      </c>
      <c r="P98" s="48" t="s">
        <v>95</v>
      </c>
    </row>
    <row r="99" spans="1:16" ht="12.5">
      <c r="C99" s="50">
        <f>IF(D93= "","-",D93)</f>
        <v>2025</v>
      </c>
      <c r="D99" s="12">
        <f>IF(D93=C99,0,D92)</f>
        <v>0</v>
      </c>
      <c r="E99" s="57">
        <f>IF(D11=I10,0,J96/12*(12-D94))</f>
        <v>0</v>
      </c>
      <c r="F99" s="55">
        <f>IF(D93=C99,+D92-E99,+D99-E99)</f>
        <v>12543000</v>
      </c>
      <c r="G99" s="83">
        <f t="shared" ref="G99:G154" si="13">+(F99+D99)/2</f>
        <v>6271500</v>
      </c>
      <c r="H99" s="106">
        <f>+J94*G99+E99</f>
        <v>780966.94069539115</v>
      </c>
      <c r="I99" s="107">
        <f>+J95*G99+E99</f>
        <v>780966.94069539115</v>
      </c>
      <c r="J99" s="54">
        <f t="shared" ref="J99:J130" si="14">+I99-H99</f>
        <v>0</v>
      </c>
      <c r="K99" s="54"/>
      <c r="L99" s="128"/>
      <c r="M99" s="53">
        <f t="shared" ref="M99:M130" si="15">IF(L99&lt;&gt;0,+H99-L99,0)</f>
        <v>0</v>
      </c>
      <c r="N99" s="128"/>
      <c r="O99" s="53">
        <f t="shared" ref="O99:O130" si="16">IF(N99&lt;&gt;0,+I99-N99,0)</f>
        <v>0</v>
      </c>
      <c r="P99" s="53">
        <f t="shared" ref="P99:P130" si="17">+O99-M99</f>
        <v>0</v>
      </c>
    </row>
    <row r="100" spans="1:16" ht="12.5">
      <c r="B100" s="7" t="str">
        <f>IF(D100=F99,"","IU")</f>
        <v/>
      </c>
      <c r="C100" s="50">
        <f>IF(D93="","-",+C99+1)</f>
        <v>2026</v>
      </c>
      <c r="D100" s="12">
        <f>IF(F99+SUM(E$99:E99)=D$92,F99,D$92-SUM(E$99:E99))</f>
        <v>12543000</v>
      </c>
      <c r="E100" s="56">
        <f>IF(+J96&lt;F99,J96,D100)</f>
        <v>285068.18181818182</v>
      </c>
      <c r="F100" s="55">
        <f t="shared" ref="F100:F154" si="18">+D100-E100</f>
        <v>12257931.818181818</v>
      </c>
      <c r="G100" s="55">
        <f t="shared" si="13"/>
        <v>12400465.90909091</v>
      </c>
      <c r="H100" s="58">
        <f t="shared" ref="H100:H154" si="19">+J$94*G100+E100</f>
        <v>1829252.8145567963</v>
      </c>
      <c r="I100" s="108">
        <f t="shared" ref="I100:I154" si="20">+J$95*G100+E100</f>
        <v>1829252.8145567963</v>
      </c>
      <c r="J100" s="54">
        <f t="shared" si="14"/>
        <v>0</v>
      </c>
      <c r="K100" s="54"/>
      <c r="L100" s="129"/>
      <c r="M100" s="54">
        <f t="shared" si="15"/>
        <v>0</v>
      </c>
      <c r="N100" s="129"/>
      <c r="O100" s="54">
        <f t="shared" si="16"/>
        <v>0</v>
      </c>
      <c r="P100" s="54">
        <f t="shared" si="17"/>
        <v>0</v>
      </c>
    </row>
    <row r="101" spans="1:16" ht="12.5">
      <c r="B101" s="7" t="str">
        <f t="shared" ref="B101:B154" si="21">IF(D101=F100,"","IU")</f>
        <v/>
      </c>
      <c r="C101" s="50">
        <f>IF(D93="","-",+C100+1)</f>
        <v>2027</v>
      </c>
      <c r="D101" s="12">
        <f>IF(F100+SUM(E$99:E100)=D$92,F100,D$92-SUM(E$99:E100))</f>
        <v>12257931.818181818</v>
      </c>
      <c r="E101" s="56">
        <f>IF(+J96&lt;F100,J96,D101)</f>
        <v>285068.18181818182</v>
      </c>
      <c r="F101" s="55">
        <f t="shared" si="18"/>
        <v>11972863.636363637</v>
      </c>
      <c r="G101" s="55">
        <f t="shared" si="13"/>
        <v>12115397.727272727</v>
      </c>
      <c r="H101" s="58">
        <f t="shared" si="19"/>
        <v>1793754.3172524602</v>
      </c>
      <c r="I101" s="108">
        <f t="shared" si="20"/>
        <v>1793754.3172524602</v>
      </c>
      <c r="J101" s="54">
        <f t="shared" si="14"/>
        <v>0</v>
      </c>
      <c r="K101" s="54"/>
      <c r="L101" s="129"/>
      <c r="M101" s="54">
        <f t="shared" si="15"/>
        <v>0</v>
      </c>
      <c r="N101" s="129"/>
      <c r="O101" s="54">
        <f t="shared" si="16"/>
        <v>0</v>
      </c>
      <c r="P101" s="54">
        <f t="shared" si="17"/>
        <v>0</v>
      </c>
    </row>
    <row r="102" spans="1:16" ht="12.5">
      <c r="B102" s="7" t="str">
        <f t="shared" si="21"/>
        <v/>
      </c>
      <c r="C102" s="50">
        <f>IF(D93="","-",+C101+1)</f>
        <v>2028</v>
      </c>
      <c r="D102" s="12">
        <f>IF(F101+SUM(E$99:E101)=D$92,F101,D$92-SUM(E$99:E101))</f>
        <v>11972863.636363637</v>
      </c>
      <c r="E102" s="56">
        <f>IF(+J96&lt;F101,J96,D102)</f>
        <v>285068.18181818182</v>
      </c>
      <c r="F102" s="55">
        <f t="shared" si="18"/>
        <v>11687795.454545455</v>
      </c>
      <c r="G102" s="55">
        <f t="shared" si="13"/>
        <v>11830329.545454547</v>
      </c>
      <c r="H102" s="58">
        <f t="shared" si="19"/>
        <v>1758255.8199481245</v>
      </c>
      <c r="I102" s="108">
        <f t="shared" si="20"/>
        <v>1758255.8199481245</v>
      </c>
      <c r="J102" s="54">
        <f t="shared" si="14"/>
        <v>0</v>
      </c>
      <c r="K102" s="54"/>
      <c r="L102" s="129"/>
      <c r="M102" s="54">
        <f t="shared" si="15"/>
        <v>0</v>
      </c>
      <c r="N102" s="129"/>
      <c r="O102" s="54">
        <f t="shared" si="16"/>
        <v>0</v>
      </c>
      <c r="P102" s="54">
        <f t="shared" si="17"/>
        <v>0</v>
      </c>
    </row>
    <row r="103" spans="1:16" ht="12.5">
      <c r="B103" s="7" t="str">
        <f t="shared" si="21"/>
        <v/>
      </c>
      <c r="C103" s="50">
        <f>IF(D93="","-",+C102+1)</f>
        <v>2029</v>
      </c>
      <c r="D103" s="12">
        <f>IF(F102+SUM(E$99:E102)=D$92,F102,D$92-SUM(E$99:E102))</f>
        <v>11687795.454545455</v>
      </c>
      <c r="E103" s="56">
        <f>IF(+J96&lt;F102,J96,D103)</f>
        <v>285068.18181818182</v>
      </c>
      <c r="F103" s="55">
        <f t="shared" si="18"/>
        <v>11402727.272727273</v>
      </c>
      <c r="G103" s="55">
        <f t="shared" si="13"/>
        <v>11545261.363636363</v>
      </c>
      <c r="H103" s="58">
        <f t="shared" si="19"/>
        <v>1722757.3226437881</v>
      </c>
      <c r="I103" s="108">
        <f t="shared" si="20"/>
        <v>1722757.3226437881</v>
      </c>
      <c r="J103" s="54">
        <f t="shared" si="14"/>
        <v>0</v>
      </c>
      <c r="K103" s="54"/>
      <c r="L103" s="129"/>
      <c r="M103" s="54">
        <f t="shared" si="15"/>
        <v>0</v>
      </c>
      <c r="N103" s="129"/>
      <c r="O103" s="54">
        <f t="shared" si="16"/>
        <v>0</v>
      </c>
      <c r="P103" s="54">
        <f t="shared" si="17"/>
        <v>0</v>
      </c>
    </row>
    <row r="104" spans="1:16" ht="12.5">
      <c r="B104" s="7" t="str">
        <f t="shared" si="21"/>
        <v/>
      </c>
      <c r="C104" s="50">
        <f>IF(D93="","-",+C103+1)</f>
        <v>2030</v>
      </c>
      <c r="D104" s="12">
        <f>IF(F103+SUM(E$99:E103)=D$92,F103,D$92-SUM(E$99:E103))</f>
        <v>11402727.272727273</v>
      </c>
      <c r="E104" s="56">
        <f>IF(+J96&lt;F103,J96,D104)</f>
        <v>285068.18181818182</v>
      </c>
      <c r="F104" s="55">
        <f t="shared" si="18"/>
        <v>11117659.090909092</v>
      </c>
      <c r="G104" s="55">
        <f t="shared" si="13"/>
        <v>11260193.181818184</v>
      </c>
      <c r="H104" s="58">
        <f t="shared" si="19"/>
        <v>1687258.8253394524</v>
      </c>
      <c r="I104" s="108">
        <f t="shared" si="20"/>
        <v>1687258.8253394524</v>
      </c>
      <c r="J104" s="54">
        <f t="shared" si="14"/>
        <v>0</v>
      </c>
      <c r="K104" s="54"/>
      <c r="L104" s="129"/>
      <c r="M104" s="54">
        <f t="shared" si="15"/>
        <v>0</v>
      </c>
      <c r="N104" s="129"/>
      <c r="O104" s="54">
        <f t="shared" si="16"/>
        <v>0</v>
      </c>
      <c r="P104" s="54">
        <f t="shared" si="17"/>
        <v>0</v>
      </c>
    </row>
    <row r="105" spans="1:16" ht="12.5">
      <c r="B105" s="7" t="str">
        <f t="shared" si="21"/>
        <v/>
      </c>
      <c r="C105" s="50">
        <f>IF(D93="","-",+C104+1)</f>
        <v>2031</v>
      </c>
      <c r="D105" s="12">
        <f>IF(F104+SUM(E$99:E104)=D$92,F104,D$92-SUM(E$99:E104))</f>
        <v>11117659.090909092</v>
      </c>
      <c r="E105" s="56">
        <f>IF(+J96&lt;F104,J96,D105)</f>
        <v>285068.18181818182</v>
      </c>
      <c r="F105" s="55">
        <f t="shared" si="18"/>
        <v>10832590.90909091</v>
      </c>
      <c r="G105" s="55">
        <f t="shared" si="13"/>
        <v>10975125</v>
      </c>
      <c r="H105" s="58">
        <f t="shared" si="19"/>
        <v>1651760.3280351162</v>
      </c>
      <c r="I105" s="108">
        <f t="shared" si="20"/>
        <v>1651760.3280351162</v>
      </c>
      <c r="J105" s="54">
        <f t="shared" si="14"/>
        <v>0</v>
      </c>
      <c r="K105" s="54"/>
      <c r="L105" s="129"/>
      <c r="M105" s="54">
        <f t="shared" si="15"/>
        <v>0</v>
      </c>
      <c r="N105" s="129"/>
      <c r="O105" s="54">
        <f t="shared" si="16"/>
        <v>0</v>
      </c>
      <c r="P105" s="54">
        <f t="shared" si="17"/>
        <v>0</v>
      </c>
    </row>
    <row r="106" spans="1:16" ht="12.5">
      <c r="B106" s="7" t="str">
        <f t="shared" si="21"/>
        <v/>
      </c>
      <c r="C106" s="50">
        <f>IF(D93="","-",+C105+1)</f>
        <v>2032</v>
      </c>
      <c r="D106" s="12">
        <f>IF(F105+SUM(E$99:E105)=D$92,F105,D$92-SUM(E$99:E105))</f>
        <v>10832590.90909091</v>
      </c>
      <c r="E106" s="56">
        <f>IF(+J96&lt;F105,J96,D106)</f>
        <v>285068.18181818182</v>
      </c>
      <c r="F106" s="55">
        <f t="shared" si="18"/>
        <v>10547522.727272728</v>
      </c>
      <c r="G106" s="55">
        <f t="shared" si="13"/>
        <v>10690056.81818182</v>
      </c>
      <c r="H106" s="58">
        <f t="shared" si="19"/>
        <v>1616261.8307307805</v>
      </c>
      <c r="I106" s="108">
        <f t="shared" si="20"/>
        <v>1616261.8307307805</v>
      </c>
      <c r="J106" s="54">
        <f t="shared" si="14"/>
        <v>0</v>
      </c>
      <c r="K106" s="54"/>
      <c r="L106" s="129"/>
      <c r="M106" s="54">
        <f t="shared" si="15"/>
        <v>0</v>
      </c>
      <c r="N106" s="129"/>
      <c r="O106" s="54">
        <f t="shared" si="16"/>
        <v>0</v>
      </c>
      <c r="P106" s="54">
        <f t="shared" si="17"/>
        <v>0</v>
      </c>
    </row>
    <row r="107" spans="1:16" ht="12.5">
      <c r="B107" s="7" t="str">
        <f t="shared" si="21"/>
        <v/>
      </c>
      <c r="C107" s="50">
        <f>IF(D93="","-",+C106+1)</f>
        <v>2033</v>
      </c>
      <c r="D107" s="12">
        <f>IF(F106+SUM(E$99:E106)=D$92,F106,D$92-SUM(E$99:E106))</f>
        <v>10547522.727272728</v>
      </c>
      <c r="E107" s="56">
        <f>IF(+J96&lt;F106,J96,D107)</f>
        <v>285068.18181818182</v>
      </c>
      <c r="F107" s="55">
        <f t="shared" si="18"/>
        <v>10262454.545454547</v>
      </c>
      <c r="G107" s="55">
        <f t="shared" si="13"/>
        <v>10404988.636363637</v>
      </c>
      <c r="H107" s="58">
        <f t="shared" si="19"/>
        <v>1580763.3334264443</v>
      </c>
      <c r="I107" s="108">
        <f t="shared" si="20"/>
        <v>1580763.3334264443</v>
      </c>
      <c r="J107" s="54">
        <f t="shared" si="14"/>
        <v>0</v>
      </c>
      <c r="K107" s="54"/>
      <c r="L107" s="129"/>
      <c r="M107" s="54">
        <f t="shared" si="15"/>
        <v>0</v>
      </c>
      <c r="N107" s="129"/>
      <c r="O107" s="54">
        <f t="shared" si="16"/>
        <v>0</v>
      </c>
      <c r="P107" s="54">
        <f t="shared" si="17"/>
        <v>0</v>
      </c>
    </row>
    <row r="108" spans="1:16" ht="12.5">
      <c r="B108" s="7" t="str">
        <f t="shared" si="21"/>
        <v/>
      </c>
      <c r="C108" s="50">
        <f>IF(D93="","-",+C107+1)</f>
        <v>2034</v>
      </c>
      <c r="D108" s="12">
        <f>IF(F107+SUM(E$99:E107)=D$92,F107,D$92-SUM(E$99:E107))</f>
        <v>10262454.545454547</v>
      </c>
      <c r="E108" s="56">
        <f>IF(+J96&lt;F107,J96,D108)</f>
        <v>285068.18181818182</v>
      </c>
      <c r="F108" s="55">
        <f t="shared" si="18"/>
        <v>9977386.3636363652</v>
      </c>
      <c r="G108" s="55">
        <f t="shared" si="13"/>
        <v>10119920.454545457</v>
      </c>
      <c r="H108" s="58">
        <f t="shared" si="19"/>
        <v>1545264.8361221086</v>
      </c>
      <c r="I108" s="108">
        <f t="shared" si="20"/>
        <v>1545264.8361221086</v>
      </c>
      <c r="J108" s="54">
        <f t="shared" si="14"/>
        <v>0</v>
      </c>
      <c r="K108" s="54"/>
      <c r="L108" s="129"/>
      <c r="M108" s="54">
        <f t="shared" si="15"/>
        <v>0</v>
      </c>
      <c r="N108" s="129"/>
      <c r="O108" s="54">
        <f t="shared" si="16"/>
        <v>0</v>
      </c>
      <c r="P108" s="54">
        <f t="shared" si="17"/>
        <v>0</v>
      </c>
    </row>
    <row r="109" spans="1:16" ht="12.5">
      <c r="B109" s="7" t="str">
        <f t="shared" si="21"/>
        <v/>
      </c>
      <c r="C109" s="50">
        <f>IF(D93="","-",+C108+1)</f>
        <v>2035</v>
      </c>
      <c r="D109" s="12">
        <f>IF(F108+SUM(E$99:E108)=D$92,F108,D$92-SUM(E$99:E108))</f>
        <v>9977386.3636363652</v>
      </c>
      <c r="E109" s="56">
        <f>IF(+J96&lt;F108,J96,D109)</f>
        <v>285068.18181818182</v>
      </c>
      <c r="F109" s="55">
        <f t="shared" si="18"/>
        <v>9692318.1818181835</v>
      </c>
      <c r="G109" s="55">
        <f t="shared" si="13"/>
        <v>9834852.2727272734</v>
      </c>
      <c r="H109" s="58">
        <f t="shared" si="19"/>
        <v>1509766.3388177725</v>
      </c>
      <c r="I109" s="108">
        <f t="shared" si="20"/>
        <v>1509766.3388177725</v>
      </c>
      <c r="J109" s="54">
        <f t="shared" si="14"/>
        <v>0</v>
      </c>
      <c r="K109" s="54"/>
      <c r="L109" s="129"/>
      <c r="M109" s="54">
        <f t="shared" si="15"/>
        <v>0</v>
      </c>
      <c r="N109" s="129"/>
      <c r="O109" s="54">
        <f t="shared" si="16"/>
        <v>0</v>
      </c>
      <c r="P109" s="54">
        <f t="shared" si="17"/>
        <v>0</v>
      </c>
    </row>
    <row r="110" spans="1:16" ht="12.5">
      <c r="B110" s="7" t="str">
        <f t="shared" si="21"/>
        <v/>
      </c>
      <c r="C110" s="50">
        <f>IF(D93="","-",+C109+1)</f>
        <v>2036</v>
      </c>
      <c r="D110" s="12">
        <f>IF(F109+SUM(E$99:E109)=D$92,F109,D$92-SUM(E$99:E109))</f>
        <v>9692318.1818181835</v>
      </c>
      <c r="E110" s="56">
        <f>IF(+J96&lt;F109,J96,D110)</f>
        <v>285068.18181818182</v>
      </c>
      <c r="F110" s="55">
        <f t="shared" si="18"/>
        <v>9407250.0000000019</v>
      </c>
      <c r="G110" s="55">
        <f t="shared" si="13"/>
        <v>9549784.0909090936</v>
      </c>
      <c r="H110" s="58">
        <f t="shared" si="19"/>
        <v>1474267.8415134368</v>
      </c>
      <c r="I110" s="108">
        <f t="shared" si="20"/>
        <v>1474267.8415134368</v>
      </c>
      <c r="J110" s="54">
        <f t="shared" si="14"/>
        <v>0</v>
      </c>
      <c r="K110" s="54"/>
      <c r="L110" s="129"/>
      <c r="M110" s="54">
        <f t="shared" si="15"/>
        <v>0</v>
      </c>
      <c r="N110" s="129"/>
      <c r="O110" s="54">
        <f t="shared" si="16"/>
        <v>0</v>
      </c>
      <c r="P110" s="54">
        <f t="shared" si="17"/>
        <v>0</v>
      </c>
    </row>
    <row r="111" spans="1:16" ht="12.5">
      <c r="B111" s="7" t="str">
        <f t="shared" si="21"/>
        <v/>
      </c>
      <c r="C111" s="50">
        <f>IF(D93="","-",+C110+1)</f>
        <v>2037</v>
      </c>
      <c r="D111" s="12">
        <f>IF(F110+SUM(E$99:E110)=D$92,F110,D$92-SUM(E$99:E110))</f>
        <v>9407250.0000000019</v>
      </c>
      <c r="E111" s="56">
        <f>IF(+J96&lt;F110,J96,D111)</f>
        <v>285068.18181818182</v>
      </c>
      <c r="F111" s="55">
        <f t="shared" si="18"/>
        <v>9122181.8181818202</v>
      </c>
      <c r="G111" s="55">
        <f t="shared" si="13"/>
        <v>9264715.9090909101</v>
      </c>
      <c r="H111" s="58">
        <f t="shared" si="19"/>
        <v>1438769.3442091006</v>
      </c>
      <c r="I111" s="108">
        <f t="shared" si="20"/>
        <v>1438769.3442091006</v>
      </c>
      <c r="J111" s="54">
        <f t="shared" si="14"/>
        <v>0</v>
      </c>
      <c r="K111" s="54"/>
      <c r="L111" s="129"/>
      <c r="M111" s="54">
        <f t="shared" si="15"/>
        <v>0</v>
      </c>
      <c r="N111" s="129"/>
      <c r="O111" s="54">
        <f t="shared" si="16"/>
        <v>0</v>
      </c>
      <c r="P111" s="54">
        <f t="shared" si="17"/>
        <v>0</v>
      </c>
    </row>
    <row r="112" spans="1:16" ht="12.5">
      <c r="B112" s="7" t="str">
        <f t="shared" si="21"/>
        <v/>
      </c>
      <c r="C112" s="50">
        <f>IF(D93="","-",+C111+1)</f>
        <v>2038</v>
      </c>
      <c r="D112" s="12">
        <f>IF(F111+SUM(E$99:E111)=D$92,F111,D$92-SUM(E$99:E111))</f>
        <v>9122181.8181818202</v>
      </c>
      <c r="E112" s="56">
        <f>IF(+J96&lt;F111,J96,D112)</f>
        <v>285068.18181818182</v>
      </c>
      <c r="F112" s="55">
        <f t="shared" si="18"/>
        <v>8837113.6363636386</v>
      </c>
      <c r="G112" s="55">
        <f t="shared" si="13"/>
        <v>8979647.7272727303</v>
      </c>
      <c r="H112" s="58">
        <f t="shared" si="19"/>
        <v>1403270.8469047649</v>
      </c>
      <c r="I112" s="108">
        <f t="shared" si="20"/>
        <v>1403270.8469047649</v>
      </c>
      <c r="J112" s="54">
        <f t="shared" si="14"/>
        <v>0</v>
      </c>
      <c r="K112" s="54"/>
      <c r="L112" s="129"/>
      <c r="M112" s="54">
        <f t="shared" si="15"/>
        <v>0</v>
      </c>
      <c r="N112" s="129"/>
      <c r="O112" s="54">
        <f t="shared" si="16"/>
        <v>0</v>
      </c>
      <c r="P112" s="54">
        <f t="shared" si="17"/>
        <v>0</v>
      </c>
    </row>
    <row r="113" spans="2:16" ht="12.5">
      <c r="B113" s="7" t="str">
        <f t="shared" si="21"/>
        <v/>
      </c>
      <c r="C113" s="50">
        <f>IF(D93="","-",+C112+1)</f>
        <v>2039</v>
      </c>
      <c r="D113" s="12">
        <f>IF(F112+SUM(E$99:E112)=D$92,F112,D$92-SUM(E$99:E112))</f>
        <v>8837113.6363636386</v>
      </c>
      <c r="E113" s="56">
        <f>IF(+J96&lt;F112,J96,D113)</f>
        <v>285068.18181818182</v>
      </c>
      <c r="F113" s="55">
        <f t="shared" si="18"/>
        <v>8552045.4545454569</v>
      </c>
      <c r="G113" s="55">
        <f t="shared" si="13"/>
        <v>8694579.5454545468</v>
      </c>
      <c r="H113" s="58">
        <f t="shared" si="19"/>
        <v>1367772.3496004287</v>
      </c>
      <c r="I113" s="108">
        <f t="shared" si="20"/>
        <v>1367772.3496004287</v>
      </c>
      <c r="J113" s="54">
        <f t="shared" si="14"/>
        <v>0</v>
      </c>
      <c r="K113" s="54"/>
      <c r="L113" s="129"/>
      <c r="M113" s="54">
        <f t="shared" si="15"/>
        <v>0</v>
      </c>
      <c r="N113" s="129"/>
      <c r="O113" s="54">
        <f t="shared" si="16"/>
        <v>0</v>
      </c>
      <c r="P113" s="54">
        <f t="shared" si="17"/>
        <v>0</v>
      </c>
    </row>
    <row r="114" spans="2:16" ht="12.5">
      <c r="B114" s="7" t="str">
        <f t="shared" si="21"/>
        <v/>
      </c>
      <c r="C114" s="50">
        <f>IF(D93="","-",+C113+1)</f>
        <v>2040</v>
      </c>
      <c r="D114" s="12">
        <f>IF(F113+SUM(E$99:E113)=D$92,F113,D$92-SUM(E$99:E113))</f>
        <v>8552045.4545454569</v>
      </c>
      <c r="E114" s="56">
        <f>IF(+J96&lt;F113,J96,D114)</f>
        <v>285068.18181818182</v>
      </c>
      <c r="F114" s="55">
        <f t="shared" si="18"/>
        <v>8266977.2727272753</v>
      </c>
      <c r="G114" s="55">
        <f t="shared" si="13"/>
        <v>8409511.363636367</v>
      </c>
      <c r="H114" s="58">
        <f t="shared" si="19"/>
        <v>1332273.852296093</v>
      </c>
      <c r="I114" s="108">
        <f t="shared" si="20"/>
        <v>1332273.852296093</v>
      </c>
      <c r="J114" s="54">
        <f t="shared" si="14"/>
        <v>0</v>
      </c>
      <c r="K114" s="54"/>
      <c r="L114" s="129"/>
      <c r="M114" s="54">
        <f t="shared" si="15"/>
        <v>0</v>
      </c>
      <c r="N114" s="129"/>
      <c r="O114" s="54">
        <f t="shared" si="16"/>
        <v>0</v>
      </c>
      <c r="P114" s="54">
        <f t="shared" si="17"/>
        <v>0</v>
      </c>
    </row>
    <row r="115" spans="2:16" ht="12.5">
      <c r="B115" s="7" t="str">
        <f t="shared" si="21"/>
        <v/>
      </c>
      <c r="C115" s="50">
        <f>IF(D93="","-",+C114+1)</f>
        <v>2041</v>
      </c>
      <c r="D115" s="12">
        <f>IF(F114+SUM(E$99:E114)=D$92,F114,D$92-SUM(E$99:E114))</f>
        <v>8266977.2727272753</v>
      </c>
      <c r="E115" s="56">
        <f>IF(+J96&lt;F114,J96,D115)</f>
        <v>285068.18181818182</v>
      </c>
      <c r="F115" s="55">
        <f t="shared" si="18"/>
        <v>7981909.0909090936</v>
      </c>
      <c r="G115" s="55">
        <f t="shared" si="13"/>
        <v>8124443.1818181844</v>
      </c>
      <c r="H115" s="58">
        <f t="shared" si="19"/>
        <v>1296775.3549917571</v>
      </c>
      <c r="I115" s="108">
        <f t="shared" si="20"/>
        <v>1296775.3549917571</v>
      </c>
      <c r="J115" s="54">
        <f t="shared" si="14"/>
        <v>0</v>
      </c>
      <c r="K115" s="54"/>
      <c r="L115" s="129"/>
      <c r="M115" s="54">
        <f t="shared" si="15"/>
        <v>0</v>
      </c>
      <c r="N115" s="129"/>
      <c r="O115" s="54">
        <f t="shared" si="16"/>
        <v>0</v>
      </c>
      <c r="P115" s="54">
        <f t="shared" si="17"/>
        <v>0</v>
      </c>
    </row>
    <row r="116" spans="2:16" ht="12.5">
      <c r="B116" s="7" t="str">
        <f t="shared" si="21"/>
        <v/>
      </c>
      <c r="C116" s="50">
        <f>IF(D93="","-",+C115+1)</f>
        <v>2042</v>
      </c>
      <c r="D116" s="12">
        <f>IF(F115+SUM(E$99:E115)=D$92,F115,D$92-SUM(E$99:E115))</f>
        <v>7981909.0909090936</v>
      </c>
      <c r="E116" s="56">
        <f>IF(+J96&lt;F115,J96,D116)</f>
        <v>285068.18181818182</v>
      </c>
      <c r="F116" s="55">
        <f t="shared" si="18"/>
        <v>7696840.909090912</v>
      </c>
      <c r="G116" s="55">
        <f t="shared" si="13"/>
        <v>7839375.0000000028</v>
      </c>
      <c r="H116" s="58">
        <f t="shared" si="19"/>
        <v>1261276.8576874211</v>
      </c>
      <c r="I116" s="108">
        <f t="shared" si="20"/>
        <v>1261276.8576874211</v>
      </c>
      <c r="J116" s="54">
        <f t="shared" si="14"/>
        <v>0</v>
      </c>
      <c r="K116" s="54"/>
      <c r="L116" s="129"/>
      <c r="M116" s="54">
        <f t="shared" si="15"/>
        <v>0</v>
      </c>
      <c r="N116" s="129"/>
      <c r="O116" s="54">
        <f t="shared" si="16"/>
        <v>0</v>
      </c>
      <c r="P116" s="54">
        <f t="shared" si="17"/>
        <v>0</v>
      </c>
    </row>
    <row r="117" spans="2:16" ht="12.5">
      <c r="B117" s="7" t="str">
        <f t="shared" si="21"/>
        <v/>
      </c>
      <c r="C117" s="50">
        <f>IF(D93="","-",+C116+1)</f>
        <v>2043</v>
      </c>
      <c r="D117" s="12">
        <f>IF(F116+SUM(E$99:E116)=D$92,F116,D$92-SUM(E$99:E116))</f>
        <v>7696840.909090912</v>
      </c>
      <c r="E117" s="56">
        <f>IF(+J96&lt;F116,J96,D117)</f>
        <v>285068.18181818182</v>
      </c>
      <c r="F117" s="55">
        <f t="shared" si="18"/>
        <v>7411772.7272727303</v>
      </c>
      <c r="G117" s="55">
        <f t="shared" si="13"/>
        <v>7554306.8181818211</v>
      </c>
      <c r="H117" s="58">
        <f t="shared" si="19"/>
        <v>1225778.3603830852</v>
      </c>
      <c r="I117" s="108">
        <f t="shared" si="20"/>
        <v>1225778.3603830852</v>
      </c>
      <c r="J117" s="54">
        <f t="shared" si="14"/>
        <v>0</v>
      </c>
      <c r="K117" s="54"/>
      <c r="L117" s="129"/>
      <c r="M117" s="54">
        <f t="shared" si="15"/>
        <v>0</v>
      </c>
      <c r="N117" s="129"/>
      <c r="O117" s="54">
        <f t="shared" si="16"/>
        <v>0</v>
      </c>
      <c r="P117" s="54">
        <f t="shared" si="17"/>
        <v>0</v>
      </c>
    </row>
    <row r="118" spans="2:16" ht="12.5">
      <c r="B118" s="7" t="str">
        <f t="shared" si="21"/>
        <v/>
      </c>
      <c r="C118" s="50">
        <f>IF(D93="","-",+C117+1)</f>
        <v>2044</v>
      </c>
      <c r="D118" s="12">
        <f>IF(F117+SUM(E$99:E117)=D$92,F117,D$92-SUM(E$99:E117))</f>
        <v>7411772.7272727303</v>
      </c>
      <c r="E118" s="56">
        <f>IF(+J96&lt;F117,J96,D118)</f>
        <v>285068.18181818182</v>
      </c>
      <c r="F118" s="55">
        <f t="shared" si="18"/>
        <v>7126704.5454545487</v>
      </c>
      <c r="G118" s="55">
        <f t="shared" si="13"/>
        <v>7269238.6363636395</v>
      </c>
      <c r="H118" s="58">
        <f t="shared" si="19"/>
        <v>1190279.8630787493</v>
      </c>
      <c r="I118" s="108">
        <f t="shared" si="20"/>
        <v>1190279.8630787493</v>
      </c>
      <c r="J118" s="54">
        <f t="shared" si="14"/>
        <v>0</v>
      </c>
      <c r="K118" s="54"/>
      <c r="L118" s="129"/>
      <c r="M118" s="54">
        <f t="shared" si="15"/>
        <v>0</v>
      </c>
      <c r="N118" s="129"/>
      <c r="O118" s="54">
        <f t="shared" si="16"/>
        <v>0</v>
      </c>
      <c r="P118" s="54">
        <f t="shared" si="17"/>
        <v>0</v>
      </c>
    </row>
    <row r="119" spans="2:16" ht="12.5">
      <c r="B119" s="7" t="str">
        <f t="shared" si="21"/>
        <v/>
      </c>
      <c r="C119" s="50">
        <f>IF(D93="","-",+C118+1)</f>
        <v>2045</v>
      </c>
      <c r="D119" s="12">
        <f>IF(F118+SUM(E$99:E118)=D$92,F118,D$92-SUM(E$99:E118))</f>
        <v>7126704.5454545487</v>
      </c>
      <c r="E119" s="56">
        <f>IF(+J96&lt;F118,J96,D119)</f>
        <v>285068.18181818182</v>
      </c>
      <c r="F119" s="55">
        <f t="shared" si="18"/>
        <v>6841636.363636367</v>
      </c>
      <c r="G119" s="55">
        <f t="shared" si="13"/>
        <v>6984170.4545454578</v>
      </c>
      <c r="H119" s="58">
        <f t="shared" si="19"/>
        <v>1154781.3657744133</v>
      </c>
      <c r="I119" s="108">
        <f t="shared" si="20"/>
        <v>1154781.3657744133</v>
      </c>
      <c r="J119" s="54">
        <f t="shared" si="14"/>
        <v>0</v>
      </c>
      <c r="K119" s="54"/>
      <c r="L119" s="129"/>
      <c r="M119" s="54">
        <f t="shared" si="15"/>
        <v>0</v>
      </c>
      <c r="N119" s="129"/>
      <c r="O119" s="54">
        <f t="shared" si="16"/>
        <v>0</v>
      </c>
      <c r="P119" s="54">
        <f t="shared" si="17"/>
        <v>0</v>
      </c>
    </row>
    <row r="120" spans="2:16" ht="12.5">
      <c r="B120" s="7" t="str">
        <f t="shared" si="21"/>
        <v/>
      </c>
      <c r="C120" s="50">
        <f>IF(D93="","-",+C119+1)</f>
        <v>2046</v>
      </c>
      <c r="D120" s="12">
        <f>IF(F119+SUM(E$99:E119)=D$92,F119,D$92-SUM(E$99:E119))</f>
        <v>6841636.363636367</v>
      </c>
      <c r="E120" s="56">
        <f>IF(+J96&lt;F119,J96,D120)</f>
        <v>285068.18181818182</v>
      </c>
      <c r="F120" s="55">
        <f t="shared" si="18"/>
        <v>6556568.1818181854</v>
      </c>
      <c r="G120" s="55">
        <f t="shared" si="13"/>
        <v>6699102.2727272762</v>
      </c>
      <c r="H120" s="58">
        <f t="shared" si="19"/>
        <v>1119282.8684700774</v>
      </c>
      <c r="I120" s="108">
        <f t="shared" si="20"/>
        <v>1119282.8684700774</v>
      </c>
      <c r="J120" s="54">
        <f t="shared" si="14"/>
        <v>0</v>
      </c>
      <c r="K120" s="54"/>
      <c r="L120" s="129"/>
      <c r="M120" s="54">
        <f t="shared" si="15"/>
        <v>0</v>
      </c>
      <c r="N120" s="129"/>
      <c r="O120" s="54">
        <f t="shared" si="16"/>
        <v>0</v>
      </c>
      <c r="P120" s="54">
        <f t="shared" si="17"/>
        <v>0</v>
      </c>
    </row>
    <row r="121" spans="2:16" ht="12.5">
      <c r="B121" s="7" t="str">
        <f t="shared" si="21"/>
        <v/>
      </c>
      <c r="C121" s="50">
        <f>IF(D93="","-",+C120+1)</f>
        <v>2047</v>
      </c>
      <c r="D121" s="12">
        <f>IF(F120+SUM(E$99:E120)=D$92,F120,D$92-SUM(E$99:E120))</f>
        <v>6556568.1818181854</v>
      </c>
      <c r="E121" s="56">
        <f>IF(+J96&lt;F120,J96,D121)</f>
        <v>285068.18181818182</v>
      </c>
      <c r="F121" s="55">
        <f t="shared" si="18"/>
        <v>6271500.0000000037</v>
      </c>
      <c r="G121" s="55">
        <f t="shared" si="13"/>
        <v>6414034.0909090945</v>
      </c>
      <c r="H121" s="58">
        <f t="shared" si="19"/>
        <v>1083784.3711657415</v>
      </c>
      <c r="I121" s="108">
        <f t="shared" si="20"/>
        <v>1083784.3711657415</v>
      </c>
      <c r="J121" s="54">
        <f t="shared" si="14"/>
        <v>0</v>
      </c>
      <c r="K121" s="54"/>
      <c r="L121" s="129"/>
      <c r="M121" s="54">
        <f t="shared" si="15"/>
        <v>0</v>
      </c>
      <c r="N121" s="129"/>
      <c r="O121" s="54">
        <f t="shared" si="16"/>
        <v>0</v>
      </c>
      <c r="P121" s="54">
        <f t="shared" si="17"/>
        <v>0</v>
      </c>
    </row>
    <row r="122" spans="2:16" ht="12.5">
      <c r="B122" s="7" t="str">
        <f t="shared" si="21"/>
        <v/>
      </c>
      <c r="C122" s="50">
        <f>IF(D93="","-",+C121+1)</f>
        <v>2048</v>
      </c>
      <c r="D122" s="12">
        <f>IF(F121+SUM(E$99:E121)=D$92,F121,D$92-SUM(E$99:E121))</f>
        <v>6271500.0000000037</v>
      </c>
      <c r="E122" s="56">
        <f>IF(+J96&lt;F121,J96,D122)</f>
        <v>285068.18181818182</v>
      </c>
      <c r="F122" s="55">
        <f t="shared" si="18"/>
        <v>5986431.8181818221</v>
      </c>
      <c r="G122" s="55">
        <f t="shared" si="13"/>
        <v>6128965.9090909129</v>
      </c>
      <c r="H122" s="58">
        <f t="shared" si="19"/>
        <v>1048285.8738614055</v>
      </c>
      <c r="I122" s="108">
        <f t="shared" si="20"/>
        <v>1048285.8738614055</v>
      </c>
      <c r="J122" s="54">
        <f t="shared" si="14"/>
        <v>0</v>
      </c>
      <c r="K122" s="54"/>
      <c r="L122" s="129"/>
      <c r="M122" s="54">
        <f t="shared" si="15"/>
        <v>0</v>
      </c>
      <c r="N122" s="129"/>
      <c r="O122" s="54">
        <f t="shared" si="16"/>
        <v>0</v>
      </c>
      <c r="P122" s="54">
        <f t="shared" si="17"/>
        <v>0</v>
      </c>
    </row>
    <row r="123" spans="2:16" ht="12.5">
      <c r="B123" s="7" t="str">
        <f t="shared" si="21"/>
        <v/>
      </c>
      <c r="C123" s="50">
        <f>IF(D93="","-",+C122+1)</f>
        <v>2049</v>
      </c>
      <c r="D123" s="12">
        <f>IF(F122+SUM(E$99:E122)=D$92,F122,D$92-SUM(E$99:E122))</f>
        <v>5986431.8181818221</v>
      </c>
      <c r="E123" s="56">
        <f>IF(+J96&lt;F122,J96,D123)</f>
        <v>285068.18181818182</v>
      </c>
      <c r="F123" s="55">
        <f t="shared" si="18"/>
        <v>5701363.6363636404</v>
      </c>
      <c r="G123" s="55">
        <f t="shared" si="13"/>
        <v>5843897.7272727313</v>
      </c>
      <c r="H123" s="58">
        <f t="shared" si="19"/>
        <v>1012787.3765570694</v>
      </c>
      <c r="I123" s="108">
        <f t="shared" si="20"/>
        <v>1012787.3765570694</v>
      </c>
      <c r="J123" s="54">
        <f t="shared" si="14"/>
        <v>0</v>
      </c>
      <c r="K123" s="54"/>
      <c r="L123" s="129"/>
      <c r="M123" s="54">
        <f t="shared" si="15"/>
        <v>0</v>
      </c>
      <c r="N123" s="129"/>
      <c r="O123" s="54">
        <f t="shared" si="16"/>
        <v>0</v>
      </c>
      <c r="P123" s="54">
        <f t="shared" si="17"/>
        <v>0</v>
      </c>
    </row>
    <row r="124" spans="2:16" ht="12.5">
      <c r="B124" s="7" t="str">
        <f t="shared" si="21"/>
        <v/>
      </c>
      <c r="C124" s="50">
        <f>IF(D93="","-",+C123+1)</f>
        <v>2050</v>
      </c>
      <c r="D124" s="12">
        <f>IF(F123+SUM(E$99:E123)=D$92,F123,D$92-SUM(E$99:E123))</f>
        <v>5701363.6363636404</v>
      </c>
      <c r="E124" s="56">
        <f>IF(+J96&lt;F123,J96,D124)</f>
        <v>285068.18181818182</v>
      </c>
      <c r="F124" s="55">
        <f t="shared" si="18"/>
        <v>5416295.4545454588</v>
      </c>
      <c r="G124" s="55">
        <f t="shared" si="13"/>
        <v>5558829.5454545496</v>
      </c>
      <c r="H124" s="58">
        <f t="shared" si="19"/>
        <v>977288.87925273343</v>
      </c>
      <c r="I124" s="108">
        <f t="shared" si="20"/>
        <v>977288.87925273343</v>
      </c>
      <c r="J124" s="54">
        <f t="shared" si="14"/>
        <v>0</v>
      </c>
      <c r="K124" s="54"/>
      <c r="L124" s="129"/>
      <c r="M124" s="54">
        <f t="shared" si="15"/>
        <v>0</v>
      </c>
      <c r="N124" s="129"/>
      <c r="O124" s="54">
        <f t="shared" si="16"/>
        <v>0</v>
      </c>
      <c r="P124" s="54">
        <f t="shared" si="17"/>
        <v>0</v>
      </c>
    </row>
    <row r="125" spans="2:16" ht="12.5">
      <c r="B125" s="7" t="str">
        <f t="shared" si="21"/>
        <v/>
      </c>
      <c r="C125" s="50">
        <f>IF(D93="","-",+C124+1)</f>
        <v>2051</v>
      </c>
      <c r="D125" s="12">
        <f>IF(F124+SUM(E$99:E124)=D$92,F124,D$92-SUM(E$99:E124))</f>
        <v>5416295.4545454588</v>
      </c>
      <c r="E125" s="56">
        <f>IF(+J96&lt;F124,J96,D125)</f>
        <v>285068.18181818182</v>
      </c>
      <c r="F125" s="55">
        <f t="shared" si="18"/>
        <v>5131227.2727272771</v>
      </c>
      <c r="G125" s="55">
        <f t="shared" si="13"/>
        <v>5273761.363636368</v>
      </c>
      <c r="H125" s="58">
        <f t="shared" si="19"/>
        <v>941790.38194839749</v>
      </c>
      <c r="I125" s="108">
        <f t="shared" si="20"/>
        <v>941790.38194839749</v>
      </c>
      <c r="J125" s="54">
        <f t="shared" si="14"/>
        <v>0</v>
      </c>
      <c r="K125" s="54"/>
      <c r="L125" s="129"/>
      <c r="M125" s="54">
        <f t="shared" si="15"/>
        <v>0</v>
      </c>
      <c r="N125" s="129"/>
      <c r="O125" s="54">
        <f t="shared" si="16"/>
        <v>0</v>
      </c>
      <c r="P125" s="54">
        <f t="shared" si="17"/>
        <v>0</v>
      </c>
    </row>
    <row r="126" spans="2:16" ht="12.5">
      <c r="B126" s="7" t="str">
        <f t="shared" si="21"/>
        <v/>
      </c>
      <c r="C126" s="50">
        <f>IF(D93="","-",+C125+1)</f>
        <v>2052</v>
      </c>
      <c r="D126" s="12">
        <f>IF(F125+SUM(E$99:E125)=D$92,F125,D$92-SUM(E$99:E125))</f>
        <v>5131227.2727272771</v>
      </c>
      <c r="E126" s="56">
        <f>IF(+J96&lt;F125,J96,D126)</f>
        <v>285068.18181818182</v>
      </c>
      <c r="F126" s="55">
        <f t="shared" si="18"/>
        <v>4846159.0909090955</v>
      </c>
      <c r="G126" s="55">
        <f t="shared" si="13"/>
        <v>4988693.1818181863</v>
      </c>
      <c r="H126" s="58">
        <f t="shared" si="19"/>
        <v>906291.88464406156</v>
      </c>
      <c r="I126" s="108">
        <f t="shared" si="20"/>
        <v>906291.88464406156</v>
      </c>
      <c r="J126" s="54">
        <f t="shared" si="14"/>
        <v>0</v>
      </c>
      <c r="K126" s="54"/>
      <c r="L126" s="129"/>
      <c r="M126" s="54">
        <f t="shared" si="15"/>
        <v>0</v>
      </c>
      <c r="N126" s="129"/>
      <c r="O126" s="54">
        <f t="shared" si="16"/>
        <v>0</v>
      </c>
      <c r="P126" s="54">
        <f t="shared" si="17"/>
        <v>0</v>
      </c>
    </row>
    <row r="127" spans="2:16" ht="12.5">
      <c r="B127" s="7" t="str">
        <f t="shared" si="21"/>
        <v/>
      </c>
      <c r="C127" s="50">
        <f>IF(D93="","-",+C126+1)</f>
        <v>2053</v>
      </c>
      <c r="D127" s="12">
        <f>IF(F126+SUM(E$99:E126)=D$92,F126,D$92-SUM(E$99:E126))</f>
        <v>4846159.0909090955</v>
      </c>
      <c r="E127" s="56">
        <f>IF(+J96&lt;F126,J96,D127)</f>
        <v>285068.18181818182</v>
      </c>
      <c r="F127" s="55">
        <f t="shared" si="18"/>
        <v>4561090.9090909138</v>
      </c>
      <c r="G127" s="55">
        <f t="shared" si="13"/>
        <v>4703625.0000000047</v>
      </c>
      <c r="H127" s="58">
        <f t="shared" si="19"/>
        <v>870793.38733972562</v>
      </c>
      <c r="I127" s="108">
        <f t="shared" si="20"/>
        <v>870793.38733972562</v>
      </c>
      <c r="J127" s="54">
        <f t="shared" si="14"/>
        <v>0</v>
      </c>
      <c r="K127" s="54"/>
      <c r="L127" s="129"/>
      <c r="M127" s="54">
        <f t="shared" si="15"/>
        <v>0</v>
      </c>
      <c r="N127" s="129"/>
      <c r="O127" s="54">
        <f t="shared" si="16"/>
        <v>0</v>
      </c>
      <c r="P127" s="54">
        <f t="shared" si="17"/>
        <v>0</v>
      </c>
    </row>
    <row r="128" spans="2:16" ht="12.5">
      <c r="B128" s="7" t="str">
        <f t="shared" si="21"/>
        <v/>
      </c>
      <c r="C128" s="50">
        <f>IF(D93="","-",+C127+1)</f>
        <v>2054</v>
      </c>
      <c r="D128" s="12">
        <f>IF(F127+SUM(E$99:E127)=D$92,F127,D$92-SUM(E$99:E127))</f>
        <v>4561090.9090909138</v>
      </c>
      <c r="E128" s="56">
        <f>IF(+J96&lt;F127,J96,D128)</f>
        <v>285068.18181818182</v>
      </c>
      <c r="F128" s="55">
        <f t="shared" si="18"/>
        <v>4276022.7272727322</v>
      </c>
      <c r="G128" s="55">
        <f t="shared" si="13"/>
        <v>4418556.818181823</v>
      </c>
      <c r="H128" s="58">
        <f t="shared" si="19"/>
        <v>835294.89003538969</v>
      </c>
      <c r="I128" s="108">
        <f t="shared" si="20"/>
        <v>835294.89003538969</v>
      </c>
      <c r="J128" s="54">
        <f t="shared" si="14"/>
        <v>0</v>
      </c>
      <c r="K128" s="54"/>
      <c r="L128" s="129"/>
      <c r="M128" s="54">
        <f t="shared" si="15"/>
        <v>0</v>
      </c>
      <c r="N128" s="129"/>
      <c r="O128" s="54">
        <f t="shared" si="16"/>
        <v>0</v>
      </c>
      <c r="P128" s="54">
        <f t="shared" si="17"/>
        <v>0</v>
      </c>
    </row>
    <row r="129" spans="2:16" ht="12.5">
      <c r="B129" s="7" t="str">
        <f t="shared" si="21"/>
        <v/>
      </c>
      <c r="C129" s="50">
        <f>IF(D93="","-",+C128+1)</f>
        <v>2055</v>
      </c>
      <c r="D129" s="12">
        <f>IF(F128+SUM(E$99:E128)=D$92,F128,D$92-SUM(E$99:E128))</f>
        <v>4276022.7272727322</v>
      </c>
      <c r="E129" s="56">
        <f>IF(+J96&lt;F128,J96,D129)</f>
        <v>285068.18181818182</v>
      </c>
      <c r="F129" s="55">
        <f t="shared" si="18"/>
        <v>3990954.5454545505</v>
      </c>
      <c r="G129" s="55">
        <f t="shared" si="13"/>
        <v>4133488.6363636414</v>
      </c>
      <c r="H129" s="58">
        <f t="shared" si="19"/>
        <v>799796.39273105387</v>
      </c>
      <c r="I129" s="108">
        <f t="shared" si="20"/>
        <v>799796.39273105387</v>
      </c>
      <c r="J129" s="54">
        <f t="shared" si="14"/>
        <v>0</v>
      </c>
      <c r="K129" s="54"/>
      <c r="L129" s="129"/>
      <c r="M129" s="54">
        <f t="shared" si="15"/>
        <v>0</v>
      </c>
      <c r="N129" s="129"/>
      <c r="O129" s="54">
        <f t="shared" si="16"/>
        <v>0</v>
      </c>
      <c r="P129" s="54">
        <f t="shared" si="17"/>
        <v>0</v>
      </c>
    </row>
    <row r="130" spans="2:16" ht="12.5">
      <c r="B130" s="7" t="str">
        <f t="shared" si="21"/>
        <v/>
      </c>
      <c r="C130" s="50">
        <f>IF(D93="","-",+C129+1)</f>
        <v>2056</v>
      </c>
      <c r="D130" s="12">
        <f>IF(F129+SUM(E$99:E129)=D$92,F129,D$92-SUM(E$99:E129))</f>
        <v>3990954.5454545505</v>
      </c>
      <c r="E130" s="56">
        <f>IF(+J96&lt;F129,J96,D130)</f>
        <v>285068.18181818182</v>
      </c>
      <c r="F130" s="55">
        <f t="shared" si="18"/>
        <v>3705886.3636363689</v>
      </c>
      <c r="G130" s="55">
        <f t="shared" si="13"/>
        <v>3848420.4545454597</v>
      </c>
      <c r="H130" s="58">
        <f t="shared" si="19"/>
        <v>764297.89542671794</v>
      </c>
      <c r="I130" s="108">
        <f t="shared" si="20"/>
        <v>764297.89542671794</v>
      </c>
      <c r="J130" s="54">
        <f t="shared" si="14"/>
        <v>0</v>
      </c>
      <c r="K130" s="54"/>
      <c r="L130" s="129"/>
      <c r="M130" s="54">
        <f t="shared" si="15"/>
        <v>0</v>
      </c>
      <c r="N130" s="129"/>
      <c r="O130" s="54">
        <f t="shared" si="16"/>
        <v>0</v>
      </c>
      <c r="P130" s="54">
        <f t="shared" si="17"/>
        <v>0</v>
      </c>
    </row>
    <row r="131" spans="2:16" ht="12.5">
      <c r="B131" s="7" t="str">
        <f t="shared" si="21"/>
        <v/>
      </c>
      <c r="C131" s="50">
        <f>IF(D93="","-",+C130+1)</f>
        <v>2057</v>
      </c>
      <c r="D131" s="12">
        <f>IF(F130+SUM(E$99:E130)=D$92,F130,D$92-SUM(E$99:E130))</f>
        <v>3705886.3636363689</v>
      </c>
      <c r="E131" s="56">
        <f>IF(+J96&lt;F130,J96,D131)</f>
        <v>285068.18181818182</v>
      </c>
      <c r="F131" s="55">
        <f t="shared" si="18"/>
        <v>3420818.1818181872</v>
      </c>
      <c r="G131" s="55">
        <f t="shared" si="13"/>
        <v>3563352.2727272781</v>
      </c>
      <c r="H131" s="58">
        <f t="shared" si="19"/>
        <v>728799.398122382</v>
      </c>
      <c r="I131" s="108">
        <f t="shared" si="20"/>
        <v>728799.398122382</v>
      </c>
      <c r="J131" s="54">
        <f t="shared" ref="J131:J154" si="22">+I541-H541</f>
        <v>0</v>
      </c>
      <c r="K131" s="54"/>
      <c r="L131" s="129"/>
      <c r="M131" s="54">
        <f t="shared" ref="M131:M154" si="23">IF(L541&lt;&gt;0,+H541-L541,0)</f>
        <v>0</v>
      </c>
      <c r="N131" s="129"/>
      <c r="O131" s="54">
        <f t="shared" ref="O131:O154" si="24">IF(N541&lt;&gt;0,+I541-N541,0)</f>
        <v>0</v>
      </c>
      <c r="P131" s="54">
        <f t="shared" ref="P131:P154" si="25">+O541-M541</f>
        <v>0</v>
      </c>
    </row>
    <row r="132" spans="2:16" ht="12.5">
      <c r="B132" s="7" t="str">
        <f t="shared" si="21"/>
        <v/>
      </c>
      <c r="C132" s="50">
        <f>IF(D93="","-",+C131+1)</f>
        <v>2058</v>
      </c>
      <c r="D132" s="12">
        <f>IF(F131+SUM(E$99:E131)=D$92,F131,D$92-SUM(E$99:E131))</f>
        <v>3420818.1818181872</v>
      </c>
      <c r="E132" s="56">
        <f>IF(+J96&lt;F131,J96,D132)</f>
        <v>285068.18181818182</v>
      </c>
      <c r="F132" s="55">
        <f t="shared" si="18"/>
        <v>3135750.0000000056</v>
      </c>
      <c r="G132" s="55">
        <f t="shared" si="13"/>
        <v>3278284.0909090964</v>
      </c>
      <c r="H132" s="58">
        <f t="shared" si="19"/>
        <v>693300.90081804607</v>
      </c>
      <c r="I132" s="108">
        <f t="shared" si="20"/>
        <v>693300.90081804607</v>
      </c>
      <c r="J132" s="54">
        <f t="shared" si="22"/>
        <v>0</v>
      </c>
      <c r="K132" s="54"/>
      <c r="L132" s="129"/>
      <c r="M132" s="54">
        <f t="shared" si="23"/>
        <v>0</v>
      </c>
      <c r="N132" s="129"/>
      <c r="O132" s="54">
        <f t="shared" si="24"/>
        <v>0</v>
      </c>
      <c r="P132" s="54">
        <f t="shared" si="25"/>
        <v>0</v>
      </c>
    </row>
    <row r="133" spans="2:16" ht="12.5">
      <c r="B133" s="7" t="str">
        <f t="shared" si="21"/>
        <v/>
      </c>
      <c r="C133" s="50">
        <f>IF(D93="","-",+C132+1)</f>
        <v>2059</v>
      </c>
      <c r="D133" s="12">
        <f>IF(F132+SUM(E$99:E132)=D$92,F132,D$92-SUM(E$99:E132))</f>
        <v>3135750.0000000056</v>
      </c>
      <c r="E133" s="56">
        <f>IF(+J96&lt;F132,J96,D133)</f>
        <v>285068.18181818182</v>
      </c>
      <c r="F133" s="55">
        <f t="shared" si="18"/>
        <v>2850681.8181818239</v>
      </c>
      <c r="G133" s="55">
        <f t="shared" si="13"/>
        <v>2993215.9090909148</v>
      </c>
      <c r="H133" s="58">
        <f t="shared" si="19"/>
        <v>657802.40351371001</v>
      </c>
      <c r="I133" s="108">
        <f t="shared" si="20"/>
        <v>657802.40351371001</v>
      </c>
      <c r="J133" s="54">
        <f t="shared" si="22"/>
        <v>0</v>
      </c>
      <c r="K133" s="54"/>
      <c r="L133" s="129"/>
      <c r="M133" s="54">
        <f t="shared" si="23"/>
        <v>0</v>
      </c>
      <c r="N133" s="129"/>
      <c r="O133" s="54">
        <f t="shared" si="24"/>
        <v>0</v>
      </c>
      <c r="P133" s="54">
        <f t="shared" si="25"/>
        <v>0</v>
      </c>
    </row>
    <row r="134" spans="2:16" ht="12.5">
      <c r="B134" s="7" t="str">
        <f t="shared" si="21"/>
        <v/>
      </c>
      <c r="C134" s="50">
        <f>IF(D93="","-",+C133+1)</f>
        <v>2060</v>
      </c>
      <c r="D134" s="12">
        <f>IF(F133+SUM(E$99:E133)=D$92,F133,D$92-SUM(E$99:E133))</f>
        <v>2850681.8181818239</v>
      </c>
      <c r="E134" s="56">
        <f>IF(+J96&lt;F133,J96,D134)</f>
        <v>285068.18181818182</v>
      </c>
      <c r="F134" s="55">
        <f t="shared" si="18"/>
        <v>2565613.6363636423</v>
      </c>
      <c r="G134" s="55">
        <f t="shared" si="13"/>
        <v>2708147.7272727331</v>
      </c>
      <c r="H134" s="58">
        <f t="shared" si="19"/>
        <v>622303.90620937408</v>
      </c>
      <c r="I134" s="108">
        <f t="shared" si="20"/>
        <v>622303.90620937408</v>
      </c>
      <c r="J134" s="54">
        <f t="shared" si="22"/>
        <v>0</v>
      </c>
      <c r="K134" s="54"/>
      <c r="L134" s="129"/>
      <c r="M134" s="54">
        <f t="shared" si="23"/>
        <v>0</v>
      </c>
      <c r="N134" s="129"/>
      <c r="O134" s="54">
        <f t="shared" si="24"/>
        <v>0</v>
      </c>
      <c r="P134" s="54">
        <f t="shared" si="25"/>
        <v>0</v>
      </c>
    </row>
    <row r="135" spans="2:16" ht="12.5">
      <c r="B135" s="7" t="str">
        <f t="shared" si="21"/>
        <v/>
      </c>
      <c r="C135" s="50">
        <f>IF(D93="","-",+C134+1)</f>
        <v>2061</v>
      </c>
      <c r="D135" s="12">
        <f>IF(F134+SUM(E$99:E134)=D$92,F134,D$92-SUM(E$99:E134))</f>
        <v>2565613.6363636423</v>
      </c>
      <c r="E135" s="56">
        <f>IF(+J96&lt;F134,J96,D135)</f>
        <v>285068.18181818182</v>
      </c>
      <c r="F135" s="55">
        <f t="shared" si="18"/>
        <v>2280545.4545454606</v>
      </c>
      <c r="G135" s="55">
        <f t="shared" si="13"/>
        <v>2423079.5454545515</v>
      </c>
      <c r="H135" s="58">
        <f t="shared" si="19"/>
        <v>586805.40890503814</v>
      </c>
      <c r="I135" s="108">
        <f t="shared" si="20"/>
        <v>586805.40890503814</v>
      </c>
      <c r="J135" s="54">
        <f t="shared" si="22"/>
        <v>0</v>
      </c>
      <c r="K135" s="54"/>
      <c r="L135" s="129"/>
      <c r="M135" s="54">
        <f t="shared" si="23"/>
        <v>0</v>
      </c>
      <c r="N135" s="129"/>
      <c r="O135" s="54">
        <f t="shared" si="24"/>
        <v>0</v>
      </c>
      <c r="P135" s="54">
        <f t="shared" si="25"/>
        <v>0</v>
      </c>
    </row>
    <row r="136" spans="2:16" ht="12.5">
      <c r="B136" s="7" t="str">
        <f t="shared" si="21"/>
        <v/>
      </c>
      <c r="C136" s="50">
        <f>IF(D93="","-",+C135+1)</f>
        <v>2062</v>
      </c>
      <c r="D136" s="12">
        <f>IF(F135+SUM(E$99:E135)=D$92,F135,D$92-SUM(E$99:E135))</f>
        <v>2280545.4545454606</v>
      </c>
      <c r="E136" s="56">
        <f>IF(+J96&lt;F135,J96,D136)</f>
        <v>285068.18181818182</v>
      </c>
      <c r="F136" s="55">
        <f t="shared" si="18"/>
        <v>1995477.2727272788</v>
      </c>
      <c r="G136" s="55">
        <f t="shared" si="13"/>
        <v>2138011.3636363698</v>
      </c>
      <c r="H136" s="58">
        <f t="shared" si="19"/>
        <v>551306.91160070221</v>
      </c>
      <c r="I136" s="108">
        <f t="shared" si="20"/>
        <v>551306.91160070221</v>
      </c>
      <c r="J136" s="54">
        <f t="shared" si="22"/>
        <v>0</v>
      </c>
      <c r="K136" s="54"/>
      <c r="L136" s="129"/>
      <c r="M136" s="54">
        <f t="shared" si="23"/>
        <v>0</v>
      </c>
      <c r="N136" s="129"/>
      <c r="O136" s="54">
        <f t="shared" si="24"/>
        <v>0</v>
      </c>
      <c r="P136" s="54">
        <f t="shared" si="25"/>
        <v>0</v>
      </c>
    </row>
    <row r="137" spans="2:16" ht="12.5">
      <c r="B137" s="7" t="str">
        <f t="shared" si="21"/>
        <v/>
      </c>
      <c r="C137" s="50">
        <f>IF(D93="","-",+C136+1)</f>
        <v>2063</v>
      </c>
      <c r="D137" s="12">
        <f>IF(F136+SUM(E$99:E136)=D$92,F136,D$92-SUM(E$99:E136))</f>
        <v>1995477.2727272788</v>
      </c>
      <c r="E137" s="56">
        <f>IF(+J96&lt;F136,J96,D137)</f>
        <v>285068.18181818182</v>
      </c>
      <c r="F137" s="55">
        <f t="shared" si="18"/>
        <v>1710409.0909090969</v>
      </c>
      <c r="G137" s="55">
        <f t="shared" si="13"/>
        <v>1852943.1818181877</v>
      </c>
      <c r="H137" s="58">
        <f t="shared" si="19"/>
        <v>515808.41429636627</v>
      </c>
      <c r="I137" s="108">
        <f t="shared" si="20"/>
        <v>515808.41429636627</v>
      </c>
      <c r="J137" s="54">
        <f t="shared" si="22"/>
        <v>0</v>
      </c>
      <c r="K137" s="54"/>
      <c r="L137" s="129"/>
      <c r="M137" s="54">
        <f t="shared" si="23"/>
        <v>0</v>
      </c>
      <c r="N137" s="129"/>
      <c r="O137" s="54">
        <f t="shared" si="24"/>
        <v>0</v>
      </c>
      <c r="P137" s="54">
        <f t="shared" si="25"/>
        <v>0</v>
      </c>
    </row>
    <row r="138" spans="2:16" ht="12.5">
      <c r="B138" s="7" t="str">
        <f t="shared" si="21"/>
        <v/>
      </c>
      <c r="C138" s="50">
        <f>IF(D93="","-",+C137+1)</f>
        <v>2064</v>
      </c>
      <c r="D138" s="12">
        <f>IF(F137+SUM(E$99:E137)=D$92,F137,D$92-SUM(E$99:E137))</f>
        <v>1710409.0909090969</v>
      </c>
      <c r="E138" s="56">
        <f>IF(+J96&lt;F137,J96,D138)</f>
        <v>285068.18181818182</v>
      </c>
      <c r="F138" s="55">
        <f t="shared" si="18"/>
        <v>1425340.909090915</v>
      </c>
      <c r="G138" s="55">
        <f t="shared" si="13"/>
        <v>1567875.0000000061</v>
      </c>
      <c r="H138" s="58">
        <f t="shared" si="19"/>
        <v>480309.91699203034</v>
      </c>
      <c r="I138" s="108">
        <f t="shared" si="20"/>
        <v>480309.91699203034</v>
      </c>
      <c r="J138" s="54">
        <f t="shared" si="22"/>
        <v>0</v>
      </c>
      <c r="K138" s="54"/>
      <c r="L138" s="129"/>
      <c r="M138" s="54">
        <f t="shared" si="23"/>
        <v>0</v>
      </c>
      <c r="N138" s="129"/>
      <c r="O138" s="54">
        <f t="shared" si="24"/>
        <v>0</v>
      </c>
      <c r="P138" s="54">
        <f t="shared" si="25"/>
        <v>0</v>
      </c>
    </row>
    <row r="139" spans="2:16" ht="12.5">
      <c r="B139" s="7" t="str">
        <f t="shared" si="21"/>
        <v/>
      </c>
      <c r="C139" s="50">
        <f>IF(D93="","-",+C138+1)</f>
        <v>2065</v>
      </c>
      <c r="D139" s="12">
        <f>IF(F138+SUM(E$99:E138)=D$92,F138,D$92-SUM(E$99:E138))</f>
        <v>1425340.909090915</v>
      </c>
      <c r="E139" s="56">
        <f>IF(+J96&lt;F138,J96,D139)</f>
        <v>285068.18181818182</v>
      </c>
      <c r="F139" s="55">
        <f t="shared" si="18"/>
        <v>1140272.7272727331</v>
      </c>
      <c r="G139" s="55">
        <f t="shared" si="13"/>
        <v>1282806.8181818239</v>
      </c>
      <c r="H139" s="58">
        <f t="shared" si="19"/>
        <v>444811.41968769435</v>
      </c>
      <c r="I139" s="108">
        <f t="shared" si="20"/>
        <v>444811.41968769435</v>
      </c>
      <c r="J139" s="54">
        <f t="shared" si="22"/>
        <v>0</v>
      </c>
      <c r="K139" s="54"/>
      <c r="L139" s="129"/>
      <c r="M139" s="54">
        <f t="shared" si="23"/>
        <v>0</v>
      </c>
      <c r="N139" s="129"/>
      <c r="O139" s="54">
        <f t="shared" si="24"/>
        <v>0</v>
      </c>
      <c r="P139" s="54">
        <f t="shared" si="25"/>
        <v>0</v>
      </c>
    </row>
    <row r="140" spans="2:16" ht="12.5">
      <c r="B140" s="7" t="str">
        <f t="shared" si="21"/>
        <v/>
      </c>
      <c r="C140" s="50">
        <f>IF(D93="","-",+C139+1)</f>
        <v>2066</v>
      </c>
      <c r="D140" s="12">
        <f>IF(F139+SUM(E$99:E139)=D$92,F139,D$92-SUM(E$99:E139))</f>
        <v>1140272.7272727331</v>
      </c>
      <c r="E140" s="56">
        <f>IF(+J96&lt;F139,J96,D140)</f>
        <v>285068.18181818182</v>
      </c>
      <c r="F140" s="55">
        <f t="shared" si="18"/>
        <v>855204.54545455123</v>
      </c>
      <c r="G140" s="55">
        <f t="shared" si="13"/>
        <v>997738.63636364217</v>
      </c>
      <c r="H140" s="58">
        <f t="shared" si="19"/>
        <v>409312.92238335841</v>
      </c>
      <c r="I140" s="108">
        <f t="shared" si="20"/>
        <v>409312.92238335841</v>
      </c>
      <c r="J140" s="54">
        <f t="shared" si="22"/>
        <v>0</v>
      </c>
      <c r="K140" s="54"/>
      <c r="L140" s="129"/>
      <c r="M140" s="54">
        <f t="shared" si="23"/>
        <v>0</v>
      </c>
      <c r="N140" s="129"/>
      <c r="O140" s="54">
        <f t="shared" si="24"/>
        <v>0</v>
      </c>
      <c r="P140" s="54">
        <f t="shared" si="25"/>
        <v>0</v>
      </c>
    </row>
    <row r="141" spans="2:16" ht="12.5">
      <c r="B141" s="7" t="str">
        <f t="shared" si="21"/>
        <v/>
      </c>
      <c r="C141" s="50">
        <f>IF(D93="","-",+C140+1)</f>
        <v>2067</v>
      </c>
      <c r="D141" s="12">
        <f>IF(F140+SUM(E$99:E140)=D$92,F140,D$92-SUM(E$99:E140))</f>
        <v>855204.54545455123</v>
      </c>
      <c r="E141" s="56">
        <f>IF(+J96&lt;F140,J96,D141)</f>
        <v>285068.18181818182</v>
      </c>
      <c r="F141" s="55">
        <f t="shared" si="18"/>
        <v>570136.36363636935</v>
      </c>
      <c r="G141" s="55">
        <f t="shared" si="13"/>
        <v>712670.45454546029</v>
      </c>
      <c r="H141" s="58">
        <f t="shared" si="19"/>
        <v>373814.42507902242</v>
      </c>
      <c r="I141" s="108">
        <f t="shared" si="20"/>
        <v>373814.42507902242</v>
      </c>
      <c r="J141" s="54">
        <f t="shared" si="22"/>
        <v>0</v>
      </c>
      <c r="K141" s="54"/>
      <c r="L141" s="129"/>
      <c r="M141" s="54">
        <f t="shared" si="23"/>
        <v>0</v>
      </c>
      <c r="N141" s="129"/>
      <c r="O141" s="54">
        <f t="shared" si="24"/>
        <v>0</v>
      </c>
      <c r="P141" s="54">
        <f t="shared" si="25"/>
        <v>0</v>
      </c>
    </row>
    <row r="142" spans="2:16" ht="12.5">
      <c r="B142" s="7" t="str">
        <f t="shared" si="21"/>
        <v/>
      </c>
      <c r="C142" s="50">
        <f>IF(D93="","-",+C141+1)</f>
        <v>2068</v>
      </c>
      <c r="D142" s="12">
        <f>IF(F141+SUM(E$99:E141)=D$92,F141,D$92-SUM(E$99:E141))</f>
        <v>570136.36363636935</v>
      </c>
      <c r="E142" s="56">
        <f>IF(+J96&lt;F141,J96,D142)</f>
        <v>285068.18181818182</v>
      </c>
      <c r="F142" s="55">
        <f t="shared" si="18"/>
        <v>285068.18181818753</v>
      </c>
      <c r="G142" s="55">
        <f t="shared" si="13"/>
        <v>427602.27272727841</v>
      </c>
      <c r="H142" s="58">
        <f t="shared" si="19"/>
        <v>338315.92777468648</v>
      </c>
      <c r="I142" s="108">
        <f t="shared" si="20"/>
        <v>338315.92777468648</v>
      </c>
      <c r="J142" s="54">
        <f t="shared" si="22"/>
        <v>0</v>
      </c>
      <c r="K142" s="54"/>
      <c r="L142" s="129"/>
      <c r="M142" s="54">
        <f t="shared" si="23"/>
        <v>0</v>
      </c>
      <c r="N142" s="129"/>
      <c r="O142" s="54">
        <f t="shared" si="24"/>
        <v>0</v>
      </c>
      <c r="P142" s="54">
        <f t="shared" si="25"/>
        <v>0</v>
      </c>
    </row>
    <row r="143" spans="2:16" ht="12.5">
      <c r="B143" s="7" t="str">
        <f t="shared" si="21"/>
        <v/>
      </c>
      <c r="C143" s="50">
        <f>IF(D93="","-",+C142+1)</f>
        <v>2069</v>
      </c>
      <c r="D143" s="12">
        <f>IF(F142+SUM(E$99:E142)=D$92,F142,D$92-SUM(E$99:E142))</f>
        <v>285068.18181818753</v>
      </c>
      <c r="E143" s="56">
        <f>IF(+J96&lt;F142,J96,D143)</f>
        <v>285068.18181818182</v>
      </c>
      <c r="F143" s="55">
        <f t="shared" si="18"/>
        <v>5.7043507695198059E-9</v>
      </c>
      <c r="G143" s="55">
        <f t="shared" si="13"/>
        <v>142534.09090909662</v>
      </c>
      <c r="H143" s="58">
        <f t="shared" si="19"/>
        <v>302817.43047035049</v>
      </c>
      <c r="I143" s="108">
        <f t="shared" si="20"/>
        <v>302817.43047035049</v>
      </c>
      <c r="J143" s="54">
        <f t="shared" si="22"/>
        <v>0</v>
      </c>
      <c r="K143" s="54"/>
      <c r="L143" s="129"/>
      <c r="M143" s="54">
        <f t="shared" si="23"/>
        <v>0</v>
      </c>
      <c r="N143" s="129"/>
      <c r="O143" s="54">
        <f t="shared" si="24"/>
        <v>0</v>
      </c>
      <c r="P143" s="54">
        <f t="shared" si="25"/>
        <v>0</v>
      </c>
    </row>
    <row r="144" spans="2:16" ht="12.5">
      <c r="B144" s="7" t="str">
        <f t="shared" si="21"/>
        <v/>
      </c>
      <c r="C144" s="50">
        <f>IF(D93="","-",+C143+1)</f>
        <v>2070</v>
      </c>
      <c r="D144" s="12">
        <f>IF(F143+SUM(E$99:E143)=D$92,F143,D$92-SUM(E$99:E143))</f>
        <v>5.7043507695198059E-9</v>
      </c>
      <c r="E144" s="56">
        <f>IF(+J96&lt;F143,J96,D144)</f>
        <v>5.7043507695198059E-9</v>
      </c>
      <c r="F144" s="55">
        <f t="shared" si="18"/>
        <v>0</v>
      </c>
      <c r="G144" s="55">
        <f t="shared" si="13"/>
        <v>2.852175384759903E-9</v>
      </c>
      <c r="H144" s="58">
        <f t="shared" si="19"/>
        <v>6.0595217309425345E-9</v>
      </c>
      <c r="I144" s="108">
        <f t="shared" si="20"/>
        <v>6.0595217309425345E-9</v>
      </c>
      <c r="J144" s="54">
        <f t="shared" si="22"/>
        <v>0</v>
      </c>
      <c r="K144" s="54"/>
      <c r="L144" s="129"/>
      <c r="M144" s="54">
        <f t="shared" si="23"/>
        <v>0</v>
      </c>
      <c r="N144" s="129"/>
      <c r="O144" s="54">
        <f t="shared" si="24"/>
        <v>0</v>
      </c>
      <c r="P144" s="54">
        <f t="shared" si="25"/>
        <v>0</v>
      </c>
    </row>
    <row r="145" spans="2:16" ht="12.5">
      <c r="B145" s="7" t="str">
        <f t="shared" si="21"/>
        <v/>
      </c>
      <c r="C145" s="50">
        <f>IF(D93="","-",+C144+1)</f>
        <v>2071</v>
      </c>
      <c r="D145" s="12">
        <f>IF(F144+SUM(E$99:E144)=D$92,F144,D$92-SUM(E$99:E144))</f>
        <v>0</v>
      </c>
      <c r="E145" s="56">
        <f>IF(+J96&lt;F144,J96,D145)</f>
        <v>0</v>
      </c>
      <c r="F145" s="55">
        <f t="shared" si="18"/>
        <v>0</v>
      </c>
      <c r="G145" s="55">
        <f t="shared" si="13"/>
        <v>0</v>
      </c>
      <c r="H145" s="58">
        <f t="shared" si="19"/>
        <v>0</v>
      </c>
      <c r="I145" s="108">
        <f t="shared" si="20"/>
        <v>0</v>
      </c>
      <c r="J145" s="54">
        <f t="shared" si="22"/>
        <v>0</v>
      </c>
      <c r="K145" s="54"/>
      <c r="L145" s="129"/>
      <c r="M145" s="54">
        <f t="shared" si="23"/>
        <v>0</v>
      </c>
      <c r="N145" s="129"/>
      <c r="O145" s="54">
        <f t="shared" si="24"/>
        <v>0</v>
      </c>
      <c r="P145" s="54">
        <f t="shared" si="25"/>
        <v>0</v>
      </c>
    </row>
    <row r="146" spans="2:16" ht="12.5">
      <c r="B146" s="7" t="str">
        <f t="shared" si="21"/>
        <v/>
      </c>
      <c r="C146" s="50">
        <f>IF(D93="","-",+C145+1)</f>
        <v>2072</v>
      </c>
      <c r="D146" s="12">
        <f>IF(F145+SUM(E$99:E145)=D$92,F145,D$92-SUM(E$99:E145))</f>
        <v>0</v>
      </c>
      <c r="E146" s="56">
        <f>IF(+J96&lt;F145,J96,D146)</f>
        <v>0</v>
      </c>
      <c r="F146" s="55">
        <f t="shared" si="18"/>
        <v>0</v>
      </c>
      <c r="G146" s="55">
        <f t="shared" si="13"/>
        <v>0</v>
      </c>
      <c r="H146" s="58">
        <f t="shared" si="19"/>
        <v>0</v>
      </c>
      <c r="I146" s="108">
        <f t="shared" si="20"/>
        <v>0</v>
      </c>
      <c r="J146" s="54">
        <f t="shared" si="22"/>
        <v>0</v>
      </c>
      <c r="K146" s="54"/>
      <c r="L146" s="129"/>
      <c r="M146" s="54">
        <f t="shared" si="23"/>
        <v>0</v>
      </c>
      <c r="N146" s="129"/>
      <c r="O146" s="54">
        <f t="shared" si="24"/>
        <v>0</v>
      </c>
      <c r="P146" s="54">
        <f t="shared" si="25"/>
        <v>0</v>
      </c>
    </row>
    <row r="147" spans="2:16" ht="12.5">
      <c r="B147" s="7" t="str">
        <f t="shared" si="21"/>
        <v/>
      </c>
      <c r="C147" s="50">
        <f>IF(D93="","-",+C146+1)</f>
        <v>2073</v>
      </c>
      <c r="D147" s="12">
        <f>IF(F146+SUM(E$99:E146)=D$92,F146,D$92-SUM(E$99:E146))</f>
        <v>0</v>
      </c>
      <c r="E147" s="56">
        <f>IF(+J96&lt;F146,J96,D147)</f>
        <v>0</v>
      </c>
      <c r="F147" s="55">
        <f t="shared" si="18"/>
        <v>0</v>
      </c>
      <c r="G147" s="55">
        <f t="shared" si="13"/>
        <v>0</v>
      </c>
      <c r="H147" s="58">
        <f t="shared" si="19"/>
        <v>0</v>
      </c>
      <c r="I147" s="108">
        <f t="shared" si="20"/>
        <v>0</v>
      </c>
      <c r="J147" s="54">
        <f t="shared" si="22"/>
        <v>0</v>
      </c>
      <c r="K147" s="54"/>
      <c r="L147" s="129"/>
      <c r="M147" s="54">
        <f t="shared" si="23"/>
        <v>0</v>
      </c>
      <c r="N147" s="129"/>
      <c r="O147" s="54">
        <f t="shared" si="24"/>
        <v>0</v>
      </c>
      <c r="P147" s="54">
        <f t="shared" si="25"/>
        <v>0</v>
      </c>
    </row>
    <row r="148" spans="2:16" ht="12.5">
      <c r="B148" s="7" t="str">
        <f t="shared" si="21"/>
        <v/>
      </c>
      <c r="C148" s="50">
        <f>IF(D93="","-",+C147+1)</f>
        <v>2074</v>
      </c>
      <c r="D148" s="12">
        <f>IF(F147+SUM(E$99:E147)=D$92,F147,D$92-SUM(E$99:E147))</f>
        <v>0</v>
      </c>
      <c r="E148" s="56">
        <f>IF(+J96&lt;F147,J96,D148)</f>
        <v>0</v>
      </c>
      <c r="F148" s="55">
        <f t="shared" si="18"/>
        <v>0</v>
      </c>
      <c r="G148" s="55">
        <f t="shared" si="13"/>
        <v>0</v>
      </c>
      <c r="H148" s="58">
        <f t="shared" si="19"/>
        <v>0</v>
      </c>
      <c r="I148" s="108">
        <f t="shared" si="20"/>
        <v>0</v>
      </c>
      <c r="J148" s="54">
        <f t="shared" si="22"/>
        <v>0</v>
      </c>
      <c r="K148" s="54"/>
      <c r="L148" s="129"/>
      <c r="M148" s="54">
        <f t="shared" si="23"/>
        <v>0</v>
      </c>
      <c r="N148" s="129"/>
      <c r="O148" s="54">
        <f t="shared" si="24"/>
        <v>0</v>
      </c>
      <c r="P148" s="54">
        <f t="shared" si="25"/>
        <v>0</v>
      </c>
    </row>
    <row r="149" spans="2:16" ht="12.5">
      <c r="B149" s="7" t="str">
        <f t="shared" si="21"/>
        <v/>
      </c>
      <c r="C149" s="50">
        <f>IF(D93="","-",+C148+1)</f>
        <v>2075</v>
      </c>
      <c r="D149" s="12">
        <f>IF(F148+SUM(E$99:E148)=D$92,F148,D$92-SUM(E$99:E148))</f>
        <v>0</v>
      </c>
      <c r="E149" s="56">
        <f>IF(+J96&lt;F148,J96,D149)</f>
        <v>0</v>
      </c>
      <c r="F149" s="55">
        <f t="shared" si="18"/>
        <v>0</v>
      </c>
      <c r="G149" s="55">
        <f t="shared" si="13"/>
        <v>0</v>
      </c>
      <c r="H149" s="58">
        <f t="shared" si="19"/>
        <v>0</v>
      </c>
      <c r="I149" s="108">
        <f t="shared" si="20"/>
        <v>0</v>
      </c>
      <c r="J149" s="54">
        <f t="shared" si="22"/>
        <v>0</v>
      </c>
      <c r="K149" s="54"/>
      <c r="L149" s="129"/>
      <c r="M149" s="54">
        <f t="shared" si="23"/>
        <v>0</v>
      </c>
      <c r="N149" s="129"/>
      <c r="O149" s="54">
        <f t="shared" si="24"/>
        <v>0</v>
      </c>
      <c r="P149" s="54">
        <f t="shared" si="25"/>
        <v>0</v>
      </c>
    </row>
    <row r="150" spans="2:16" ht="12.5">
      <c r="B150" s="7" t="str">
        <f t="shared" si="21"/>
        <v/>
      </c>
      <c r="C150" s="50">
        <f>IF(D93="","-",+C149+1)</f>
        <v>2076</v>
      </c>
      <c r="D150" s="12">
        <f>IF(F149+SUM(E$99:E149)=D$92,F149,D$92-SUM(E$99:E149))</f>
        <v>0</v>
      </c>
      <c r="E150" s="56">
        <f>IF(+J96&lt;F149,J96,D150)</f>
        <v>0</v>
      </c>
      <c r="F150" s="55">
        <f t="shared" si="18"/>
        <v>0</v>
      </c>
      <c r="G150" s="55">
        <f t="shared" si="13"/>
        <v>0</v>
      </c>
      <c r="H150" s="58">
        <f t="shared" si="19"/>
        <v>0</v>
      </c>
      <c r="I150" s="108">
        <f t="shared" si="20"/>
        <v>0</v>
      </c>
      <c r="J150" s="54">
        <f t="shared" si="22"/>
        <v>0</v>
      </c>
      <c r="K150" s="54"/>
      <c r="L150" s="129"/>
      <c r="M150" s="54">
        <f t="shared" si="23"/>
        <v>0</v>
      </c>
      <c r="N150" s="129"/>
      <c r="O150" s="54">
        <f t="shared" si="24"/>
        <v>0</v>
      </c>
      <c r="P150" s="54">
        <f t="shared" si="25"/>
        <v>0</v>
      </c>
    </row>
    <row r="151" spans="2:16" ht="12.5">
      <c r="B151" s="7" t="str">
        <f t="shared" si="21"/>
        <v/>
      </c>
      <c r="C151" s="50">
        <f>IF(D93="","-",+C150+1)</f>
        <v>2077</v>
      </c>
      <c r="D151" s="12">
        <f>IF(F150+SUM(E$99:E150)=D$92,F150,D$92-SUM(E$99:E150))</f>
        <v>0</v>
      </c>
      <c r="E151" s="56">
        <f>IF(+J96&lt;F150,J96,D151)</f>
        <v>0</v>
      </c>
      <c r="F151" s="55">
        <f t="shared" si="18"/>
        <v>0</v>
      </c>
      <c r="G151" s="55">
        <f t="shared" si="13"/>
        <v>0</v>
      </c>
      <c r="H151" s="58">
        <f t="shared" si="19"/>
        <v>0</v>
      </c>
      <c r="I151" s="108">
        <f t="shared" si="20"/>
        <v>0</v>
      </c>
      <c r="J151" s="54">
        <f t="shared" si="22"/>
        <v>0</v>
      </c>
      <c r="K151" s="54"/>
      <c r="L151" s="129"/>
      <c r="M151" s="54">
        <f t="shared" si="23"/>
        <v>0</v>
      </c>
      <c r="N151" s="129"/>
      <c r="O151" s="54">
        <f t="shared" si="24"/>
        <v>0</v>
      </c>
      <c r="P151" s="54">
        <f t="shared" si="25"/>
        <v>0</v>
      </c>
    </row>
    <row r="152" spans="2:16" ht="12.5">
      <c r="B152" s="7" t="str">
        <f t="shared" si="21"/>
        <v/>
      </c>
      <c r="C152" s="50">
        <f>IF(D93="","-",+C151+1)</f>
        <v>2078</v>
      </c>
      <c r="D152" s="12">
        <f>IF(F151+SUM(E$99:E151)=D$92,F151,D$92-SUM(E$99:E151))</f>
        <v>0</v>
      </c>
      <c r="E152" s="56">
        <f>IF(+J96&lt;F151,J96,D152)</f>
        <v>0</v>
      </c>
      <c r="F152" s="55">
        <f t="shared" si="18"/>
        <v>0</v>
      </c>
      <c r="G152" s="55">
        <f t="shared" si="13"/>
        <v>0</v>
      </c>
      <c r="H152" s="58">
        <f t="shared" si="19"/>
        <v>0</v>
      </c>
      <c r="I152" s="108">
        <f t="shared" si="20"/>
        <v>0</v>
      </c>
      <c r="J152" s="54">
        <f t="shared" si="22"/>
        <v>0</v>
      </c>
      <c r="K152" s="54"/>
      <c r="L152" s="129"/>
      <c r="M152" s="54">
        <f t="shared" si="23"/>
        <v>0</v>
      </c>
      <c r="N152" s="129"/>
      <c r="O152" s="54">
        <f t="shared" si="24"/>
        <v>0</v>
      </c>
      <c r="P152" s="54">
        <f t="shared" si="25"/>
        <v>0</v>
      </c>
    </row>
    <row r="153" spans="2:16" ht="12.5">
      <c r="B153" s="7" t="str">
        <f t="shared" si="21"/>
        <v/>
      </c>
      <c r="C153" s="50">
        <f>IF(D93="","-",+C152+1)</f>
        <v>2079</v>
      </c>
      <c r="D153" s="12">
        <f>IF(F152+SUM(E$99:E152)=D$92,F152,D$92-SUM(E$99:E152))</f>
        <v>0</v>
      </c>
      <c r="E153" s="56">
        <f>IF(+J96&lt;F152,J96,D153)</f>
        <v>0</v>
      </c>
      <c r="F153" s="55">
        <f t="shared" si="18"/>
        <v>0</v>
      </c>
      <c r="G153" s="55">
        <f t="shared" si="13"/>
        <v>0</v>
      </c>
      <c r="H153" s="58">
        <f t="shared" si="19"/>
        <v>0</v>
      </c>
      <c r="I153" s="108">
        <f t="shared" si="20"/>
        <v>0</v>
      </c>
      <c r="J153" s="54">
        <f t="shared" si="22"/>
        <v>0</v>
      </c>
      <c r="K153" s="54"/>
      <c r="L153" s="129"/>
      <c r="M153" s="54">
        <f t="shared" si="23"/>
        <v>0</v>
      </c>
      <c r="N153" s="129"/>
      <c r="O153" s="54">
        <f t="shared" si="24"/>
        <v>0</v>
      </c>
      <c r="P153" s="54">
        <f t="shared" si="25"/>
        <v>0</v>
      </c>
    </row>
    <row r="154" spans="2:16" ht="13" thickBot="1">
      <c r="B154" s="7" t="str">
        <f t="shared" si="21"/>
        <v/>
      </c>
      <c r="C154" s="59">
        <f>IF(D93="","-",+C153+1)</f>
        <v>2080</v>
      </c>
      <c r="D154" s="84">
        <f>IF(F153+SUM(E$99:E153)=D$92,F153,D$92-SUM(E$99:E153))</f>
        <v>0</v>
      </c>
      <c r="E154" s="61">
        <f>IF(+J96&lt;F153,J96,D154)</f>
        <v>0</v>
      </c>
      <c r="F154" s="60">
        <f t="shared" si="18"/>
        <v>0</v>
      </c>
      <c r="G154" s="60">
        <f t="shared" si="13"/>
        <v>0</v>
      </c>
      <c r="H154" s="62">
        <f t="shared" si="19"/>
        <v>0</v>
      </c>
      <c r="I154" s="109">
        <f t="shared" si="20"/>
        <v>0</v>
      </c>
      <c r="J154" s="64">
        <f t="shared" si="22"/>
        <v>0</v>
      </c>
      <c r="K154" s="54"/>
      <c r="L154" s="130"/>
      <c r="M154" s="64">
        <f t="shared" si="23"/>
        <v>0</v>
      </c>
      <c r="N154" s="130"/>
      <c r="O154" s="64">
        <f t="shared" si="24"/>
        <v>0</v>
      </c>
      <c r="P154" s="64">
        <f t="shared" si="25"/>
        <v>0</v>
      </c>
    </row>
    <row r="155" spans="2:16" ht="12.5">
      <c r="C155" s="12" t="s">
        <v>78</v>
      </c>
      <c r="D155" s="15"/>
      <c r="E155" s="15">
        <f>SUM(E99:E154)</f>
        <v>12543000</v>
      </c>
      <c r="F155" s="15"/>
      <c r="G155" s="15"/>
      <c r="H155" s="15">
        <f>SUM(H99:H154)</f>
        <v>47686512.331292629</v>
      </c>
      <c r="I155" s="15">
        <f>SUM(I99:I154)</f>
        <v>47686512.331292629</v>
      </c>
      <c r="J155" s="15">
        <f>SUM(J99:J154)</f>
        <v>0</v>
      </c>
      <c r="K155" s="15"/>
      <c r="L155" s="15"/>
      <c r="M155" s="15"/>
      <c r="N155" s="15"/>
      <c r="O155" s="15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3"/>
      <c r="J156" s="3"/>
      <c r="K156" s="15"/>
      <c r="L156" s="3"/>
      <c r="M156" s="3"/>
      <c r="N156" s="3"/>
      <c r="O156" s="3"/>
      <c r="P156" s="1"/>
    </row>
    <row r="157" spans="2:16" ht="12.5">
      <c r="C157" s="85"/>
      <c r="D157" s="2"/>
      <c r="E157" s="1"/>
      <c r="F157" s="1"/>
      <c r="G157" s="1"/>
      <c r="H157" s="1"/>
      <c r="I157" s="3"/>
      <c r="J157" s="3"/>
      <c r="K157" s="15"/>
      <c r="L157" s="3"/>
      <c r="M157" s="3"/>
      <c r="N157" s="3"/>
      <c r="O157" s="3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3"/>
      <c r="J158" s="3"/>
      <c r="K158" s="15"/>
      <c r="L158" s="3"/>
      <c r="M158" s="3"/>
      <c r="N158" s="3"/>
      <c r="O158" s="3"/>
      <c r="P158" s="1"/>
    </row>
    <row r="159" spans="2:16" ht="13">
      <c r="C159" s="25" t="s">
        <v>79</v>
      </c>
      <c r="D159" s="12"/>
      <c r="E159" s="12"/>
      <c r="F159" s="12"/>
      <c r="G159" s="12"/>
      <c r="H159" s="15"/>
      <c r="I159" s="15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15"/>
      <c r="I160" s="15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15"/>
      <c r="I161" s="15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15"/>
      <c r="I162" s="15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5" priority="1" stopIfTrue="1" operator="equal">
      <formula>$I$10</formula>
    </cfRule>
  </conditionalFormatting>
  <conditionalFormatting sqref="C99:C154">
    <cfRule type="cellIs" dxfId="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3"/>
  <dimension ref="A1:Q162"/>
  <sheetViews>
    <sheetView topLeftCell="A4" zoomScaleNormal="100" zoomScaleSheetLayoutView="80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8"/>
      <c r="K1" s="14"/>
      <c r="L1" s="14"/>
      <c r="M1" s="14"/>
      <c r="P1" s="105" t="str">
        <f ca="1">"SWEPCO Project "&amp;RIGHT(MID(CELL("filename",$A$1),FIND("]",CELL("filename",$A$1))+1,256),1)&amp;" of "&amp;COUNT('S.001:S.xyz - blank'!$P$3)-1</f>
        <v>SWEPCO Project 5 of 77</v>
      </c>
      <c r="Q1" s="13"/>
    </row>
    <row r="2" spans="1:17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 t="str">
        <f>RIGHT(N3,3)</f>
        <v/>
      </c>
      <c r="P3" s="96">
        <v>1</v>
      </c>
    </row>
    <row r="4" spans="1:17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7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288596.51500715676</v>
      </c>
      <c r="P5" s="1"/>
    </row>
    <row r="6" spans="1:17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288596.51500715676</v>
      </c>
      <c r="O6" s="1"/>
      <c r="P6" s="1"/>
    </row>
    <row r="7" spans="1:17" ht="13.5" thickBot="1">
      <c r="C7" s="25" t="s">
        <v>48</v>
      </c>
      <c r="D7" s="127" t="s">
        <v>243</v>
      </c>
      <c r="E7" s="1"/>
      <c r="F7" s="1"/>
      <c r="G7" s="1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7" ht="13.5" thickBot="1">
      <c r="C8" s="29"/>
      <c r="D8" s="85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144</v>
      </c>
      <c r="E9" s="456" t="s">
        <v>475</v>
      </c>
      <c r="F9" s="31"/>
      <c r="G9" s="461" t="s">
        <v>523</v>
      </c>
      <c r="H9" s="31"/>
      <c r="I9" s="32"/>
      <c r="J9" s="33"/>
      <c r="P9" s="1"/>
    </row>
    <row r="10" spans="1:17" ht="13">
      <c r="C10" s="34" t="s">
        <v>51</v>
      </c>
      <c r="D10" s="362">
        <v>2981768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7" ht="12.5">
      <c r="C11" s="34" t="s">
        <v>54</v>
      </c>
      <c r="D11" s="37">
        <v>2009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2">
        <v>12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72726.048780487807</v>
      </c>
      <c r="J14" s="292"/>
      <c r="K14" s="292"/>
      <c r="L14" s="292"/>
      <c r="M14" s="292"/>
      <c r="N14" s="292"/>
      <c r="O14" s="1"/>
      <c r="P14" s="1"/>
    </row>
    <row r="15" spans="1:17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131" t="s">
        <v>260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2009</v>
      </c>
      <c r="D17" s="133">
        <v>2111061</v>
      </c>
      <c r="E17" s="373">
        <v>0</v>
      </c>
      <c r="F17" s="133">
        <v>2111061</v>
      </c>
      <c r="G17" s="373">
        <v>26962</v>
      </c>
      <c r="H17" s="374">
        <v>26962</v>
      </c>
      <c r="I17" s="52">
        <f t="shared" ref="I17:I48" si="0">H17-G17</f>
        <v>0</v>
      </c>
      <c r="J17" s="52"/>
      <c r="K17" s="112">
        <v>26962</v>
      </c>
      <c r="L17" s="53">
        <f t="shared" ref="L17:L48" si="1">IF(K17&lt;&gt;0,+G17-K17,0)</f>
        <v>0</v>
      </c>
      <c r="M17" s="112">
        <v>26962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2010</v>
      </c>
      <c r="D18" s="137">
        <v>2981232</v>
      </c>
      <c r="E18" s="375">
        <v>78453</v>
      </c>
      <c r="F18" s="137">
        <v>2902778</v>
      </c>
      <c r="G18" s="375">
        <v>495771</v>
      </c>
      <c r="H18" s="374">
        <v>495771</v>
      </c>
      <c r="I18" s="141">
        <v>0</v>
      </c>
      <c r="J18" s="52"/>
      <c r="K18" s="113">
        <f t="shared" ref="K18:K23" si="4">G18</f>
        <v>495771</v>
      </c>
      <c r="L18" s="54">
        <f t="shared" si="1"/>
        <v>0</v>
      </c>
      <c r="M18" s="113">
        <f t="shared" ref="M18:M23" si="5">H18</f>
        <v>495771</v>
      </c>
      <c r="N18" s="54">
        <f t="shared" si="2"/>
        <v>0</v>
      </c>
      <c r="O18" s="54">
        <f t="shared" si="3"/>
        <v>0</v>
      </c>
      <c r="P18" s="1"/>
    </row>
    <row r="19" spans="2:16" ht="12.5">
      <c r="B19" s="7" t="str">
        <f>IF(D19=F18,"","IU")</f>
        <v>IU</v>
      </c>
      <c r="C19" s="50">
        <f>IF(D11="","-",+C18+1)</f>
        <v>2011</v>
      </c>
      <c r="D19" s="137">
        <v>2902779</v>
      </c>
      <c r="E19" s="375">
        <v>72712.975609756104</v>
      </c>
      <c r="F19" s="137">
        <v>2830066.0243902439</v>
      </c>
      <c r="G19" s="375">
        <v>514747.16993514739</v>
      </c>
      <c r="H19" s="374">
        <v>514747.16993514739</v>
      </c>
      <c r="I19" s="141">
        <v>0</v>
      </c>
      <c r="J19" s="52"/>
      <c r="K19" s="113">
        <f t="shared" si="4"/>
        <v>514747.16993514739</v>
      </c>
      <c r="L19" s="54">
        <f t="shared" si="1"/>
        <v>0</v>
      </c>
      <c r="M19" s="113">
        <f t="shared" si="5"/>
        <v>514747.16993514739</v>
      </c>
      <c r="N19" s="54">
        <f t="shared" si="2"/>
        <v>0</v>
      </c>
      <c r="O19" s="54">
        <f t="shared" si="3"/>
        <v>0</v>
      </c>
      <c r="P19" s="1"/>
    </row>
    <row r="20" spans="2:16" ht="12.5">
      <c r="B20" s="7" t="str">
        <f t="shared" ref="B20:B72" si="6">IF(D20=F19,"","IU")</f>
        <v/>
      </c>
      <c r="C20" s="50">
        <f>IF(D11="","-",+C19+1)</f>
        <v>2012</v>
      </c>
      <c r="D20" s="137">
        <v>2830066.0243902439</v>
      </c>
      <c r="E20" s="376">
        <v>70981.71428571429</v>
      </c>
      <c r="F20" s="137">
        <v>2759084.3101045298</v>
      </c>
      <c r="G20" s="375">
        <v>481313.11934217566</v>
      </c>
      <c r="H20" s="374">
        <v>481313.11934217566</v>
      </c>
      <c r="I20" s="141">
        <v>0</v>
      </c>
      <c r="J20" s="52"/>
      <c r="K20" s="113">
        <f t="shared" si="4"/>
        <v>481313.11934217566</v>
      </c>
      <c r="L20" s="54">
        <f t="shared" si="1"/>
        <v>0</v>
      </c>
      <c r="M20" s="113">
        <f t="shared" si="5"/>
        <v>481313.11934217566</v>
      </c>
      <c r="N20" s="54">
        <f t="shared" si="2"/>
        <v>0</v>
      </c>
      <c r="O20" s="54">
        <f t="shared" si="3"/>
        <v>0</v>
      </c>
      <c r="P20" s="1"/>
    </row>
    <row r="21" spans="2:16" ht="12.5">
      <c r="B21" s="7" t="str">
        <f t="shared" si="6"/>
        <v/>
      </c>
      <c r="C21" s="50">
        <f>IF(D12="","-",+C20+1)</f>
        <v>2013</v>
      </c>
      <c r="D21" s="137">
        <v>2759084.3101045298</v>
      </c>
      <c r="E21" s="376">
        <v>70981.71428571429</v>
      </c>
      <c r="F21" s="137">
        <v>2688102.5958188158</v>
      </c>
      <c r="G21" s="375">
        <v>447281.35299477971</v>
      </c>
      <c r="H21" s="374">
        <v>447281.35299477971</v>
      </c>
      <c r="I21" s="52">
        <v>0</v>
      </c>
      <c r="J21" s="52"/>
      <c r="K21" s="113">
        <f t="shared" si="4"/>
        <v>447281.35299477971</v>
      </c>
      <c r="L21" s="54">
        <f t="shared" ref="L21:L26" si="7">IF(K21&lt;&gt;0,+G21-K21,0)</f>
        <v>0</v>
      </c>
      <c r="M21" s="113">
        <f t="shared" si="5"/>
        <v>447281.35299477971</v>
      </c>
      <c r="N21" s="54">
        <f t="shared" ref="N21:N26" si="8">IF(M21&lt;&gt;0,+H21-M21,0)</f>
        <v>0</v>
      </c>
      <c r="O21" s="54">
        <f>+N21-L21</f>
        <v>0</v>
      </c>
      <c r="P21" s="1"/>
    </row>
    <row r="22" spans="2:16" ht="12.5">
      <c r="B22" s="7" t="str">
        <f t="shared" si="6"/>
        <v/>
      </c>
      <c r="C22" s="50">
        <f>IF(D11="","-",+C21+1)</f>
        <v>2014</v>
      </c>
      <c r="D22" s="137">
        <v>2688102.5958188158</v>
      </c>
      <c r="E22" s="376">
        <v>70981.71428571429</v>
      </c>
      <c r="F22" s="137">
        <v>2617120.8815331017</v>
      </c>
      <c r="G22" s="375">
        <v>424058.82256501901</v>
      </c>
      <c r="H22" s="374">
        <v>424058.82256501901</v>
      </c>
      <c r="I22" s="52">
        <v>0</v>
      </c>
      <c r="J22" s="52"/>
      <c r="K22" s="113">
        <f t="shared" si="4"/>
        <v>424058.82256501901</v>
      </c>
      <c r="L22" s="54">
        <f t="shared" si="7"/>
        <v>0</v>
      </c>
      <c r="M22" s="113">
        <f t="shared" si="5"/>
        <v>424058.82256501901</v>
      </c>
      <c r="N22" s="54">
        <f t="shared" si="8"/>
        <v>0</v>
      </c>
      <c r="O22" s="54">
        <f t="shared" si="3"/>
        <v>0</v>
      </c>
      <c r="P22" s="1"/>
    </row>
    <row r="23" spans="2:16" ht="12.5">
      <c r="B23" s="7" t="str">
        <f t="shared" si="6"/>
        <v/>
      </c>
      <c r="C23" s="50">
        <f>IF(D11="","-",+C22+1)</f>
        <v>2015</v>
      </c>
      <c r="D23" s="137">
        <v>2617120.8815331017</v>
      </c>
      <c r="E23" s="376">
        <v>70981.71428571429</v>
      </c>
      <c r="F23" s="137">
        <v>2546139.1672473876</v>
      </c>
      <c r="G23" s="375">
        <v>406320.46656296717</v>
      </c>
      <c r="H23" s="374">
        <v>406320.46656296717</v>
      </c>
      <c r="I23" s="52">
        <v>0</v>
      </c>
      <c r="J23" s="52"/>
      <c r="K23" s="113">
        <f t="shared" si="4"/>
        <v>406320.46656296717</v>
      </c>
      <c r="L23" s="54">
        <f t="shared" si="7"/>
        <v>0</v>
      </c>
      <c r="M23" s="113">
        <f t="shared" si="5"/>
        <v>406320.46656296717</v>
      </c>
      <c r="N23" s="54">
        <f t="shared" si="8"/>
        <v>0</v>
      </c>
      <c r="O23" s="54">
        <f>+N23-L23</f>
        <v>0</v>
      </c>
      <c r="P23" s="1"/>
    </row>
    <row r="24" spans="2:16" ht="12.5">
      <c r="B24" s="7" t="str">
        <f t="shared" si="6"/>
        <v>IU</v>
      </c>
      <c r="C24" s="50">
        <f>IF(D11="","-",+C23+1)</f>
        <v>2016</v>
      </c>
      <c r="D24" s="137">
        <v>2546675.1672473866</v>
      </c>
      <c r="E24" s="376">
        <v>70994.476190476184</v>
      </c>
      <c r="F24" s="137">
        <v>2475680.6910569104</v>
      </c>
      <c r="G24" s="375">
        <v>393030.95863797772</v>
      </c>
      <c r="H24" s="374">
        <v>393030.95863797772</v>
      </c>
      <c r="I24" s="52">
        <f t="shared" si="0"/>
        <v>0</v>
      </c>
      <c r="J24" s="52"/>
      <c r="K24" s="113">
        <f t="shared" ref="K24:K29" si="9">G24</f>
        <v>393030.95863797772</v>
      </c>
      <c r="L24" s="54">
        <f t="shared" si="7"/>
        <v>0</v>
      </c>
      <c r="M24" s="113">
        <f t="shared" ref="M24:M29" si="10">H24</f>
        <v>393030.95863797772</v>
      </c>
      <c r="N24" s="54">
        <f t="shared" si="8"/>
        <v>0</v>
      </c>
      <c r="O24" s="54">
        <f>+N24-L24</f>
        <v>0</v>
      </c>
      <c r="P24" s="1"/>
    </row>
    <row r="25" spans="2:16" ht="12.5">
      <c r="B25" s="7" t="str">
        <f t="shared" si="6"/>
        <v/>
      </c>
      <c r="C25" s="50">
        <f>IF(D11="","-",+C24+1)</f>
        <v>2017</v>
      </c>
      <c r="D25" s="137">
        <v>2475680.6910569104</v>
      </c>
      <c r="E25" s="376">
        <v>69343.441860465115</v>
      </c>
      <c r="F25" s="137">
        <v>2406337.2491964451</v>
      </c>
      <c r="G25" s="375">
        <v>371766.22774985479</v>
      </c>
      <c r="H25" s="374">
        <v>371766.22774985479</v>
      </c>
      <c r="I25" s="52">
        <f t="shared" si="0"/>
        <v>0</v>
      </c>
      <c r="J25" s="52"/>
      <c r="K25" s="113">
        <f t="shared" si="9"/>
        <v>371766.22774985479</v>
      </c>
      <c r="L25" s="54">
        <f t="shared" si="7"/>
        <v>0</v>
      </c>
      <c r="M25" s="113">
        <f t="shared" si="10"/>
        <v>371766.22774985479</v>
      </c>
      <c r="N25" s="54">
        <f t="shared" si="8"/>
        <v>0</v>
      </c>
      <c r="O25" s="54">
        <f>+N25-L25</f>
        <v>0</v>
      </c>
      <c r="P25" s="1"/>
    </row>
    <row r="26" spans="2:16" ht="12.5">
      <c r="B26" s="7" t="str">
        <f t="shared" si="6"/>
        <v/>
      </c>
      <c r="C26" s="50">
        <f>IF(D11="","-",+C25+1)</f>
        <v>2018</v>
      </c>
      <c r="D26" s="137">
        <v>2406337.2491964451</v>
      </c>
      <c r="E26" s="376">
        <v>72726.048780487807</v>
      </c>
      <c r="F26" s="137">
        <v>2333611.2004159573</v>
      </c>
      <c r="G26" s="375">
        <v>373935.78736543196</v>
      </c>
      <c r="H26" s="374">
        <v>373935.78736543196</v>
      </c>
      <c r="I26" s="52">
        <f t="shared" si="0"/>
        <v>0</v>
      </c>
      <c r="J26" s="52"/>
      <c r="K26" s="113">
        <f t="shared" si="9"/>
        <v>373935.78736543196</v>
      </c>
      <c r="L26" s="54">
        <f t="shared" si="7"/>
        <v>0</v>
      </c>
      <c r="M26" s="113">
        <f t="shared" si="10"/>
        <v>373935.78736543196</v>
      </c>
      <c r="N26" s="54">
        <f t="shared" si="8"/>
        <v>0</v>
      </c>
      <c r="O26" s="54">
        <f>+N26-L26</f>
        <v>0</v>
      </c>
      <c r="P26" s="1"/>
    </row>
    <row r="27" spans="2:16" ht="12.5">
      <c r="B27" s="7" t="str">
        <f t="shared" si="6"/>
        <v/>
      </c>
      <c r="C27" s="50">
        <f>IF(D11="","-",+C26+1)</f>
        <v>2019</v>
      </c>
      <c r="D27" s="137">
        <v>2333611.2004159573</v>
      </c>
      <c r="E27" s="376">
        <v>72726.048780487807</v>
      </c>
      <c r="F27" s="137">
        <v>2260885.1516354694</v>
      </c>
      <c r="G27" s="375">
        <v>364692.73572706321</v>
      </c>
      <c r="H27" s="374">
        <v>364692.73572706321</v>
      </c>
      <c r="I27" s="52">
        <f t="shared" si="0"/>
        <v>0</v>
      </c>
      <c r="J27" s="52"/>
      <c r="K27" s="113">
        <f t="shared" si="9"/>
        <v>364692.73572706321</v>
      </c>
      <c r="L27" s="54">
        <f t="shared" ref="L27" si="11">IF(K27&lt;&gt;0,+G27-K27,0)</f>
        <v>0</v>
      </c>
      <c r="M27" s="113">
        <f t="shared" si="10"/>
        <v>364692.73572706321</v>
      </c>
      <c r="N27" s="54">
        <f t="shared" si="2"/>
        <v>0</v>
      </c>
      <c r="O27" s="54">
        <f t="shared" si="3"/>
        <v>0</v>
      </c>
      <c r="P27" s="1"/>
    </row>
    <row r="28" spans="2:16" ht="12.5">
      <c r="B28" s="7" t="str">
        <f t="shared" si="6"/>
        <v/>
      </c>
      <c r="C28" s="50">
        <f>IF(D11="","-",+C27+1)</f>
        <v>2020</v>
      </c>
      <c r="D28" s="137">
        <v>2260885.1516354694</v>
      </c>
      <c r="E28" s="376">
        <v>72726.048780487807</v>
      </c>
      <c r="F28" s="137">
        <v>2188159.1028549816</v>
      </c>
      <c r="G28" s="375">
        <v>300373.53346769244</v>
      </c>
      <c r="H28" s="374">
        <v>300373.53346769244</v>
      </c>
      <c r="I28" s="52">
        <f t="shared" si="0"/>
        <v>0</v>
      </c>
      <c r="J28" s="52"/>
      <c r="K28" s="113">
        <f t="shared" si="9"/>
        <v>300373.53346769244</v>
      </c>
      <c r="L28" s="54">
        <f t="shared" ref="L28" si="12">IF(K28&lt;&gt;0,+G28-K28,0)</f>
        <v>0</v>
      </c>
      <c r="M28" s="113">
        <f t="shared" si="10"/>
        <v>300373.53346769244</v>
      </c>
      <c r="N28" s="54">
        <f t="shared" si="2"/>
        <v>0</v>
      </c>
      <c r="O28" s="54">
        <f t="shared" si="3"/>
        <v>0</v>
      </c>
      <c r="P28" s="1"/>
    </row>
    <row r="29" spans="2:16" ht="12.5">
      <c r="B29" s="7" t="str">
        <f t="shared" si="6"/>
        <v>IU</v>
      </c>
      <c r="C29" s="50">
        <f>IF(D11="","-",+C28+1)</f>
        <v>2021</v>
      </c>
      <c r="D29" s="137">
        <v>2191541.7097750045</v>
      </c>
      <c r="E29" s="376">
        <v>70994.476190476184</v>
      </c>
      <c r="F29" s="137">
        <v>2120547.2335845283</v>
      </c>
      <c r="G29" s="375">
        <v>299544.98950255034</v>
      </c>
      <c r="H29" s="374">
        <v>299544.98950255034</v>
      </c>
      <c r="I29" s="52">
        <f t="shared" si="0"/>
        <v>0</v>
      </c>
      <c r="J29" s="52"/>
      <c r="K29" s="113">
        <f t="shared" si="9"/>
        <v>299544.98950255034</v>
      </c>
      <c r="L29" s="54">
        <f t="shared" ref="L29" si="13">IF(K29&lt;&gt;0,+G29-K29,0)</f>
        <v>0</v>
      </c>
      <c r="M29" s="113">
        <f t="shared" si="10"/>
        <v>299544.98950255034</v>
      </c>
      <c r="N29" s="54">
        <f t="shared" si="2"/>
        <v>0</v>
      </c>
      <c r="O29" s="54">
        <f t="shared" si="3"/>
        <v>0</v>
      </c>
      <c r="P29" s="1"/>
    </row>
    <row r="30" spans="2:16" ht="12.5">
      <c r="B30" s="7" t="str">
        <f t="shared" si="6"/>
        <v>IU</v>
      </c>
      <c r="C30" s="50">
        <f>IF(D11="","-",+C29+1)</f>
        <v>2022</v>
      </c>
      <c r="D30" s="137">
        <v>2117164.6266645053</v>
      </c>
      <c r="E30" s="376">
        <v>70994.476190476184</v>
      </c>
      <c r="F30" s="137">
        <v>2046170.1504740291</v>
      </c>
      <c r="G30" s="375">
        <v>305065.68570908706</v>
      </c>
      <c r="H30" s="374">
        <v>305065.68570908706</v>
      </c>
      <c r="I30" s="52">
        <f t="shared" si="0"/>
        <v>0</v>
      </c>
      <c r="J30" s="52"/>
      <c r="K30" s="113">
        <f t="shared" ref="K30" si="14">G30</f>
        <v>305065.68570908706</v>
      </c>
      <c r="L30" s="54">
        <f t="shared" ref="L30" si="15">IF(K30&lt;&gt;0,+G30-K30,0)</f>
        <v>0</v>
      </c>
      <c r="M30" s="113">
        <f t="shared" ref="M30" si="16">H30</f>
        <v>305065.68570908706</v>
      </c>
      <c r="N30" s="54">
        <f t="shared" si="2"/>
        <v>0</v>
      </c>
      <c r="O30" s="54">
        <f t="shared" si="3"/>
        <v>0</v>
      </c>
      <c r="P30" s="1"/>
    </row>
    <row r="31" spans="2:16" ht="12.5">
      <c r="B31" s="7" t="str">
        <f t="shared" si="6"/>
        <v/>
      </c>
      <c r="C31" s="50">
        <f>IF(D11="","-",+C30+1)</f>
        <v>2023</v>
      </c>
      <c r="D31" s="137">
        <v>2046170.1504740291</v>
      </c>
      <c r="E31" s="376">
        <v>70994.476190476184</v>
      </c>
      <c r="F31" s="137">
        <v>1975175.6742835529</v>
      </c>
      <c r="G31" s="375">
        <v>324996.32688893087</v>
      </c>
      <c r="H31" s="374">
        <v>324996.32688893087</v>
      </c>
      <c r="I31" s="52">
        <f t="shared" si="0"/>
        <v>0</v>
      </c>
      <c r="J31" s="52"/>
      <c r="K31" s="113">
        <f t="shared" ref="K31" si="17">G31</f>
        <v>324996.32688893087</v>
      </c>
      <c r="L31" s="54">
        <f t="shared" ref="L31" si="18">IF(K31&lt;&gt;0,+G31-K31,0)</f>
        <v>0</v>
      </c>
      <c r="M31" s="113">
        <f t="shared" ref="M31" si="19">H31</f>
        <v>324996.32688893087</v>
      </c>
      <c r="N31" s="54">
        <f t="shared" ref="N31" si="20">IF(M31&lt;&gt;0,+H31-M31,0)</f>
        <v>0</v>
      </c>
      <c r="O31" s="54">
        <f t="shared" ref="O31" si="21">+N31-L31</f>
        <v>0</v>
      </c>
      <c r="P31" s="1"/>
    </row>
    <row r="32" spans="2:16" ht="12.5">
      <c r="B32" s="7" t="str">
        <f t="shared" si="6"/>
        <v/>
      </c>
      <c r="C32" s="460">
        <f>IF(D11="","-",+C31+1)</f>
        <v>2024</v>
      </c>
      <c r="D32" s="137">
        <v>1975175.6742835529</v>
      </c>
      <c r="E32" s="376">
        <v>67767.454545454544</v>
      </c>
      <c r="F32" s="137">
        <v>1907408.2197380983</v>
      </c>
      <c r="G32" s="375">
        <v>299804.51267473632</v>
      </c>
      <c r="H32" s="374">
        <v>299804.51267473632</v>
      </c>
      <c r="I32" s="52">
        <f t="shared" si="0"/>
        <v>0</v>
      </c>
      <c r="J32" s="52"/>
      <c r="K32" s="113">
        <f t="shared" ref="K32" si="22">G32</f>
        <v>299804.51267473632</v>
      </c>
      <c r="L32" s="54">
        <f t="shared" ref="L32" si="23">IF(K32&lt;&gt;0,+G32-K32,0)</f>
        <v>0</v>
      </c>
      <c r="M32" s="113">
        <f t="shared" ref="M32" si="24">H32</f>
        <v>299804.51267473632</v>
      </c>
      <c r="N32" s="54">
        <f t="shared" ref="N32" si="25">IF(M32&lt;&gt;0,+H32-M32,0)</f>
        <v>0</v>
      </c>
      <c r="O32" s="54">
        <f t="shared" ref="O32" si="26">+N32-L32</f>
        <v>0</v>
      </c>
      <c r="P32" s="1"/>
    </row>
    <row r="33" spans="2:16" ht="13">
      <c r="B33" s="7" t="str">
        <f t="shared" si="6"/>
        <v/>
      </c>
      <c r="C33" s="459">
        <f>IF(D11="","-",+C32+1)</f>
        <v>2025</v>
      </c>
      <c r="D33" s="137">
        <v>1907408.2197380983</v>
      </c>
      <c r="E33" s="376">
        <v>69343.441860465115</v>
      </c>
      <c r="F33" s="137">
        <v>1838064.7778776332</v>
      </c>
      <c r="G33" s="375">
        <v>293559.03236731171</v>
      </c>
      <c r="H33" s="374">
        <v>293559.03236731171</v>
      </c>
      <c r="I33" s="52">
        <f t="shared" si="0"/>
        <v>0</v>
      </c>
      <c r="J33" s="52"/>
      <c r="K33" s="113">
        <f t="shared" ref="K33" si="27">G33</f>
        <v>293559.03236731171</v>
      </c>
      <c r="L33" s="54">
        <f t="shared" ref="L33" si="28">IF(K33&lt;&gt;0,+G33-K33,0)</f>
        <v>0</v>
      </c>
      <c r="M33" s="113">
        <f t="shared" ref="M33" si="29">H33</f>
        <v>293559.03236731171</v>
      </c>
      <c r="N33" s="54">
        <f t="shared" ref="N33" si="30">IF(M33&lt;&gt;0,+H33-M33,0)</f>
        <v>0</v>
      </c>
      <c r="O33" s="54">
        <f t="shared" ref="O33" si="31">+N33-L33</f>
        <v>0</v>
      </c>
      <c r="P33" s="1"/>
    </row>
    <row r="34" spans="2:16" ht="12.5">
      <c r="B34" s="7" t="str">
        <f t="shared" si="6"/>
        <v/>
      </c>
      <c r="C34" s="50">
        <f>IF(D11="","-",+C33+1)</f>
        <v>2026</v>
      </c>
      <c r="D34" s="55">
        <f>IF(F33+SUM(E$17:E33)=D$10,F33,D$10-SUM(E$17:E33))</f>
        <v>1838064.7778776332</v>
      </c>
      <c r="E34" s="377">
        <f>IF(+I14&lt;F33,I14,D34)</f>
        <v>72726.048780487807</v>
      </c>
      <c r="F34" s="55">
        <f t="shared" ref="F34:F48" si="32">+D34-E34</f>
        <v>1765338.7290971454</v>
      </c>
      <c r="G34" s="378">
        <f t="shared" ref="G34:G72" si="33">+I$12*((D34+F34)/2)+E34</f>
        <v>288596.51500715676</v>
      </c>
      <c r="H34" s="363">
        <f t="shared" ref="H34:H72" si="34">+I$13*((D34+F34)/2)+E34</f>
        <v>288596.51500715676</v>
      </c>
      <c r="I34" s="52">
        <f t="shared" si="0"/>
        <v>0</v>
      </c>
      <c r="J34" s="52"/>
      <c r="K34" s="129"/>
      <c r="L34" s="54">
        <f t="shared" si="1"/>
        <v>0</v>
      </c>
      <c r="M34" s="129"/>
      <c r="N34" s="54">
        <f t="shared" si="2"/>
        <v>0</v>
      </c>
      <c r="O34" s="54">
        <f t="shared" si="3"/>
        <v>0</v>
      </c>
      <c r="P34" s="1"/>
    </row>
    <row r="35" spans="2:16" ht="12.5">
      <c r="B35" s="7" t="str">
        <f t="shared" si="6"/>
        <v/>
      </c>
      <c r="C35" s="50">
        <f>IF(D11="","-",+C34+1)</f>
        <v>2027</v>
      </c>
      <c r="D35" s="55">
        <f>IF(F34+SUM(E$17:E34)=D$10,F34,D$10-SUM(E$17:E34))</f>
        <v>1765338.7290971454</v>
      </c>
      <c r="E35" s="377">
        <f>IF(+I14&lt;F34,I14,D35)</f>
        <v>72726.048780487807</v>
      </c>
      <c r="F35" s="55">
        <f t="shared" si="32"/>
        <v>1692612.6803166575</v>
      </c>
      <c r="G35" s="378">
        <f t="shared" si="33"/>
        <v>279882.86080402386</v>
      </c>
      <c r="H35" s="363">
        <f t="shared" si="34"/>
        <v>279882.86080402386</v>
      </c>
      <c r="I35" s="52">
        <f t="shared" si="0"/>
        <v>0</v>
      </c>
      <c r="J35" s="52"/>
      <c r="K35" s="129"/>
      <c r="L35" s="54">
        <f t="shared" si="1"/>
        <v>0</v>
      </c>
      <c r="M35" s="129"/>
      <c r="N35" s="54">
        <f t="shared" si="2"/>
        <v>0</v>
      </c>
      <c r="O35" s="54">
        <f t="shared" si="3"/>
        <v>0</v>
      </c>
      <c r="P35" s="1"/>
    </row>
    <row r="36" spans="2:16" ht="12.5">
      <c r="B36" s="7" t="str">
        <f t="shared" si="6"/>
        <v/>
      </c>
      <c r="C36" s="50">
        <f>IF(D11="","-",+C35+1)</f>
        <v>2028</v>
      </c>
      <c r="D36" s="55">
        <f>IF(F35+SUM(E$17:E35)=D$10,F35,D$10-SUM(E$17:E35))</f>
        <v>1692612.6803166575</v>
      </c>
      <c r="E36" s="377">
        <f>IF(+I14&lt;F35,I14,D36)</f>
        <v>72726.048780487807</v>
      </c>
      <c r="F36" s="55">
        <f t="shared" si="32"/>
        <v>1619886.6315361697</v>
      </c>
      <c r="G36" s="378">
        <f t="shared" si="33"/>
        <v>271169.2066008909</v>
      </c>
      <c r="H36" s="363">
        <f t="shared" si="34"/>
        <v>271169.2066008909</v>
      </c>
      <c r="I36" s="52">
        <f t="shared" si="0"/>
        <v>0</v>
      </c>
      <c r="J36" s="52"/>
      <c r="K36" s="129"/>
      <c r="L36" s="54">
        <f t="shared" si="1"/>
        <v>0</v>
      </c>
      <c r="M36" s="129"/>
      <c r="N36" s="54">
        <f t="shared" si="2"/>
        <v>0</v>
      </c>
      <c r="O36" s="54">
        <f t="shared" si="3"/>
        <v>0</v>
      </c>
      <c r="P36" s="1"/>
    </row>
    <row r="37" spans="2:16" ht="12.5">
      <c r="B37" s="7" t="str">
        <f t="shared" si="6"/>
        <v/>
      </c>
      <c r="C37" s="50">
        <f>IF(D11="","-",+C36+1)</f>
        <v>2029</v>
      </c>
      <c r="D37" s="55">
        <f>IF(F36+SUM(E$17:E36)=D$10,F36,D$10-SUM(E$17:E36))</f>
        <v>1619886.6315361697</v>
      </c>
      <c r="E37" s="377">
        <f>IF(+I14&lt;F36,I14,D37)</f>
        <v>72726.048780487807</v>
      </c>
      <c r="F37" s="55">
        <f t="shared" si="32"/>
        <v>1547160.5827556818</v>
      </c>
      <c r="G37" s="378">
        <f t="shared" si="33"/>
        <v>262455.55239775794</v>
      </c>
      <c r="H37" s="363">
        <f t="shared" si="34"/>
        <v>262455.55239775794</v>
      </c>
      <c r="I37" s="52">
        <f t="shared" si="0"/>
        <v>0</v>
      </c>
      <c r="J37" s="52"/>
      <c r="K37" s="129"/>
      <c r="L37" s="54">
        <f t="shared" si="1"/>
        <v>0</v>
      </c>
      <c r="M37" s="129"/>
      <c r="N37" s="54">
        <f t="shared" si="2"/>
        <v>0</v>
      </c>
      <c r="O37" s="54">
        <f t="shared" si="3"/>
        <v>0</v>
      </c>
      <c r="P37" s="1"/>
    </row>
    <row r="38" spans="2:16" ht="12.5">
      <c r="B38" s="7" t="str">
        <f t="shared" si="6"/>
        <v/>
      </c>
      <c r="C38" s="50">
        <f>IF(D11="","-",+C37+1)</f>
        <v>2030</v>
      </c>
      <c r="D38" s="55">
        <f>IF(F37+SUM(E$17:E37)=D$10,F37,D$10-SUM(E$17:E37))</f>
        <v>1547160.5827556818</v>
      </c>
      <c r="E38" s="377">
        <f>IF(+I14&lt;F37,I14,D38)</f>
        <v>72726.048780487807</v>
      </c>
      <c r="F38" s="55">
        <f t="shared" si="32"/>
        <v>1474434.533975194</v>
      </c>
      <c r="G38" s="378">
        <f t="shared" si="33"/>
        <v>253741.89819462498</v>
      </c>
      <c r="H38" s="363">
        <f t="shared" si="34"/>
        <v>253741.89819462498</v>
      </c>
      <c r="I38" s="52">
        <f t="shared" si="0"/>
        <v>0</v>
      </c>
      <c r="J38" s="52"/>
      <c r="K38" s="129"/>
      <c r="L38" s="54">
        <f t="shared" si="1"/>
        <v>0</v>
      </c>
      <c r="M38" s="129"/>
      <c r="N38" s="54">
        <f t="shared" si="2"/>
        <v>0</v>
      </c>
      <c r="O38" s="54">
        <f t="shared" si="3"/>
        <v>0</v>
      </c>
      <c r="P38" s="1"/>
    </row>
    <row r="39" spans="2:16" ht="12.5">
      <c r="B39" s="7" t="str">
        <f t="shared" si="6"/>
        <v/>
      </c>
      <c r="C39" s="50">
        <f>IF(D11="","-",+C38+1)</f>
        <v>2031</v>
      </c>
      <c r="D39" s="55">
        <f>IF(F38+SUM(E$17:E38)=D$10,F38,D$10-SUM(E$17:E38))</f>
        <v>1474434.533975194</v>
      </c>
      <c r="E39" s="377">
        <f>IF(+I14&lt;F38,I14,D39)</f>
        <v>72726.048780487807</v>
      </c>
      <c r="F39" s="55">
        <f t="shared" si="32"/>
        <v>1401708.4851947061</v>
      </c>
      <c r="G39" s="378">
        <f t="shared" si="33"/>
        <v>245028.24399149208</v>
      </c>
      <c r="H39" s="363">
        <f t="shared" si="34"/>
        <v>245028.24399149208</v>
      </c>
      <c r="I39" s="52">
        <f t="shared" si="0"/>
        <v>0</v>
      </c>
      <c r="J39" s="52"/>
      <c r="K39" s="129"/>
      <c r="L39" s="54">
        <f t="shared" si="1"/>
        <v>0</v>
      </c>
      <c r="M39" s="129"/>
      <c r="N39" s="54">
        <f t="shared" si="2"/>
        <v>0</v>
      </c>
      <c r="O39" s="54">
        <f t="shared" si="3"/>
        <v>0</v>
      </c>
      <c r="P39" s="1"/>
    </row>
    <row r="40" spans="2:16" ht="12.5">
      <c r="B40" s="7" t="str">
        <f t="shared" si="6"/>
        <v/>
      </c>
      <c r="C40" s="50">
        <f>IF(D11="","-",+C39+1)</f>
        <v>2032</v>
      </c>
      <c r="D40" s="55">
        <f>IF(F39+SUM(E$17:E39)=D$10,F39,D$10-SUM(E$17:E39))</f>
        <v>1401708.4851947061</v>
      </c>
      <c r="E40" s="377">
        <f>IF(+I14&lt;F39,I14,D40)</f>
        <v>72726.048780487807</v>
      </c>
      <c r="F40" s="55">
        <f t="shared" si="32"/>
        <v>1328982.4364142183</v>
      </c>
      <c r="G40" s="378">
        <f t="shared" si="33"/>
        <v>236314.58978835912</v>
      </c>
      <c r="H40" s="363">
        <f t="shared" si="34"/>
        <v>236314.58978835912</v>
      </c>
      <c r="I40" s="52">
        <f t="shared" si="0"/>
        <v>0</v>
      </c>
      <c r="J40" s="52"/>
      <c r="K40" s="129"/>
      <c r="L40" s="54">
        <f t="shared" si="1"/>
        <v>0</v>
      </c>
      <c r="M40" s="129"/>
      <c r="N40" s="54">
        <f t="shared" si="2"/>
        <v>0</v>
      </c>
      <c r="O40" s="54">
        <f t="shared" si="3"/>
        <v>0</v>
      </c>
      <c r="P40" s="1"/>
    </row>
    <row r="41" spans="2:16" ht="12.5">
      <c r="B41" s="7" t="str">
        <f t="shared" si="6"/>
        <v/>
      </c>
      <c r="C41" s="50">
        <f>IF(D11="","-",+C40+1)</f>
        <v>2033</v>
      </c>
      <c r="D41" s="55">
        <f>IF(F40+SUM(E$17:E40)=D$10,F40,D$10-SUM(E$17:E40))</f>
        <v>1328982.4364142183</v>
      </c>
      <c r="E41" s="377">
        <f>IF(+I14&lt;F40,I14,D41)</f>
        <v>72726.048780487807</v>
      </c>
      <c r="F41" s="55">
        <f t="shared" si="32"/>
        <v>1256256.3876337304</v>
      </c>
      <c r="G41" s="378">
        <f t="shared" si="33"/>
        <v>227600.93558522617</v>
      </c>
      <c r="H41" s="363">
        <f t="shared" si="34"/>
        <v>227600.93558522617</v>
      </c>
      <c r="I41" s="52">
        <f t="shared" si="0"/>
        <v>0</v>
      </c>
      <c r="J41" s="52"/>
      <c r="K41" s="129"/>
      <c r="L41" s="54">
        <f t="shared" si="1"/>
        <v>0</v>
      </c>
      <c r="M41" s="129"/>
      <c r="N41" s="54">
        <f t="shared" si="2"/>
        <v>0</v>
      </c>
      <c r="O41" s="54">
        <f t="shared" si="3"/>
        <v>0</v>
      </c>
      <c r="P41" s="1"/>
    </row>
    <row r="42" spans="2:16" ht="12.5">
      <c r="B42" s="7" t="str">
        <f t="shared" si="6"/>
        <v/>
      </c>
      <c r="C42" s="50">
        <f>IF(D11="","-",+C41+1)</f>
        <v>2034</v>
      </c>
      <c r="D42" s="55">
        <f>IF(F41+SUM(E$17:E41)=D$10,F41,D$10-SUM(E$17:E41))</f>
        <v>1256256.3876337304</v>
      </c>
      <c r="E42" s="377">
        <f>IF(+I14&lt;F41,I14,D42)</f>
        <v>72726.048780487807</v>
      </c>
      <c r="F42" s="55">
        <f t="shared" si="32"/>
        <v>1183530.3388532426</v>
      </c>
      <c r="G42" s="378">
        <f t="shared" si="33"/>
        <v>218887.28138209326</v>
      </c>
      <c r="H42" s="363">
        <f t="shared" si="34"/>
        <v>218887.28138209326</v>
      </c>
      <c r="I42" s="52">
        <f t="shared" si="0"/>
        <v>0</v>
      </c>
      <c r="J42" s="52"/>
      <c r="K42" s="129"/>
      <c r="L42" s="54">
        <f t="shared" si="1"/>
        <v>0</v>
      </c>
      <c r="M42" s="129"/>
      <c r="N42" s="54">
        <f t="shared" si="2"/>
        <v>0</v>
      </c>
      <c r="O42" s="54">
        <f t="shared" si="3"/>
        <v>0</v>
      </c>
      <c r="P42" s="1"/>
    </row>
    <row r="43" spans="2:16" ht="12.5">
      <c r="B43" s="7" t="str">
        <f t="shared" si="6"/>
        <v/>
      </c>
      <c r="C43" s="50">
        <f>IF(D11="","-",+C42+1)</f>
        <v>2035</v>
      </c>
      <c r="D43" s="55">
        <f>IF(F42+SUM(E$17:E42)=D$10,F42,D$10-SUM(E$17:E42))</f>
        <v>1183530.3388532426</v>
      </c>
      <c r="E43" s="377">
        <f>IF(+I14&lt;F42,I14,D43)</f>
        <v>72726.048780487807</v>
      </c>
      <c r="F43" s="55">
        <f t="shared" si="32"/>
        <v>1110804.2900727547</v>
      </c>
      <c r="G43" s="378">
        <f t="shared" si="33"/>
        <v>210173.62717896031</v>
      </c>
      <c r="H43" s="363">
        <f t="shared" si="34"/>
        <v>210173.62717896031</v>
      </c>
      <c r="I43" s="52">
        <f t="shared" si="0"/>
        <v>0</v>
      </c>
      <c r="J43" s="52"/>
      <c r="K43" s="129"/>
      <c r="L43" s="54">
        <f t="shared" si="1"/>
        <v>0</v>
      </c>
      <c r="M43" s="129"/>
      <c r="N43" s="54">
        <f t="shared" si="2"/>
        <v>0</v>
      </c>
      <c r="O43" s="54">
        <f t="shared" si="3"/>
        <v>0</v>
      </c>
      <c r="P43" s="1"/>
    </row>
    <row r="44" spans="2:16" ht="12.5">
      <c r="B44" s="7" t="str">
        <f t="shared" si="6"/>
        <v/>
      </c>
      <c r="C44" s="50">
        <f>IF(D11="","-",+C43+1)</f>
        <v>2036</v>
      </c>
      <c r="D44" s="55">
        <f>IF(F43+SUM(E$17:E43)=D$10,F43,D$10-SUM(E$17:E43))</f>
        <v>1110804.2900727547</v>
      </c>
      <c r="E44" s="377">
        <f>IF(+I14&lt;F43,I14,D44)</f>
        <v>72726.048780487807</v>
      </c>
      <c r="F44" s="55">
        <f t="shared" si="32"/>
        <v>1038078.2412922669</v>
      </c>
      <c r="G44" s="378">
        <f t="shared" si="33"/>
        <v>201459.97297582735</v>
      </c>
      <c r="H44" s="363">
        <f t="shared" si="34"/>
        <v>201459.97297582735</v>
      </c>
      <c r="I44" s="52">
        <f t="shared" si="0"/>
        <v>0</v>
      </c>
      <c r="J44" s="52"/>
      <c r="K44" s="129"/>
      <c r="L44" s="54">
        <f t="shared" si="1"/>
        <v>0</v>
      </c>
      <c r="M44" s="129"/>
      <c r="N44" s="54">
        <f t="shared" si="2"/>
        <v>0</v>
      </c>
      <c r="O44" s="54">
        <f t="shared" si="3"/>
        <v>0</v>
      </c>
      <c r="P44" s="1"/>
    </row>
    <row r="45" spans="2:16" ht="12.5">
      <c r="B45" s="7" t="str">
        <f t="shared" si="6"/>
        <v/>
      </c>
      <c r="C45" s="50">
        <f>IF(D11="","-",+C44+1)</f>
        <v>2037</v>
      </c>
      <c r="D45" s="55">
        <f>IF(F44+SUM(E$17:E44)=D$10,F44,D$10-SUM(E$17:E44))</f>
        <v>1038078.2412922669</v>
      </c>
      <c r="E45" s="377">
        <f>IF(+I14&lt;F44,I14,D45)</f>
        <v>72726.048780487807</v>
      </c>
      <c r="F45" s="55">
        <f t="shared" si="32"/>
        <v>965352.19251177902</v>
      </c>
      <c r="G45" s="378">
        <f t="shared" si="33"/>
        <v>192746.31877269442</v>
      </c>
      <c r="H45" s="363">
        <f t="shared" si="34"/>
        <v>192746.31877269442</v>
      </c>
      <c r="I45" s="52">
        <f t="shared" si="0"/>
        <v>0</v>
      </c>
      <c r="J45" s="52"/>
      <c r="K45" s="129"/>
      <c r="L45" s="54">
        <f t="shared" si="1"/>
        <v>0</v>
      </c>
      <c r="M45" s="129"/>
      <c r="N45" s="54">
        <f t="shared" si="2"/>
        <v>0</v>
      </c>
      <c r="O45" s="54">
        <f t="shared" si="3"/>
        <v>0</v>
      </c>
      <c r="P45" s="1"/>
    </row>
    <row r="46" spans="2:16" ht="12.5">
      <c r="B46" s="7" t="str">
        <f t="shared" si="6"/>
        <v/>
      </c>
      <c r="C46" s="50">
        <f>IF(D11="","-",+C45+1)</f>
        <v>2038</v>
      </c>
      <c r="D46" s="55">
        <f>IF(F45+SUM(E$17:E45)=D$10,F45,D$10-SUM(E$17:E45))</f>
        <v>965352.19251177902</v>
      </c>
      <c r="E46" s="377">
        <f>IF(+I14&lt;F45,I14,D46)</f>
        <v>72726.048780487807</v>
      </c>
      <c r="F46" s="55">
        <f t="shared" si="32"/>
        <v>892626.14373129117</v>
      </c>
      <c r="G46" s="378">
        <f t="shared" si="33"/>
        <v>184032.66456956149</v>
      </c>
      <c r="H46" s="363">
        <f t="shared" si="34"/>
        <v>184032.66456956149</v>
      </c>
      <c r="I46" s="52">
        <f t="shared" si="0"/>
        <v>0</v>
      </c>
      <c r="J46" s="52"/>
      <c r="K46" s="129"/>
      <c r="L46" s="54">
        <f t="shared" si="1"/>
        <v>0</v>
      </c>
      <c r="M46" s="129"/>
      <c r="N46" s="54">
        <f t="shared" si="2"/>
        <v>0</v>
      </c>
      <c r="O46" s="54">
        <f t="shared" si="3"/>
        <v>0</v>
      </c>
      <c r="P46" s="1"/>
    </row>
    <row r="47" spans="2:16" ht="12.5">
      <c r="B47" s="7" t="str">
        <f t="shared" si="6"/>
        <v/>
      </c>
      <c r="C47" s="50">
        <f>IF(D11="","-",+C46+1)</f>
        <v>2039</v>
      </c>
      <c r="D47" s="55">
        <f>IF(F46+SUM(E$17:E46)=D$10,F46,D$10-SUM(E$17:E46))</f>
        <v>892626.14373129117</v>
      </c>
      <c r="E47" s="377">
        <f>IF(+I14&lt;F46,I14,D47)</f>
        <v>72726.048780487807</v>
      </c>
      <c r="F47" s="55">
        <f t="shared" si="32"/>
        <v>819900.09495080332</v>
      </c>
      <c r="G47" s="378">
        <f t="shared" si="33"/>
        <v>175319.01036642853</v>
      </c>
      <c r="H47" s="363">
        <f t="shared" si="34"/>
        <v>175319.01036642853</v>
      </c>
      <c r="I47" s="52">
        <f t="shared" si="0"/>
        <v>0</v>
      </c>
      <c r="J47" s="52"/>
      <c r="K47" s="129"/>
      <c r="L47" s="54">
        <f t="shared" si="1"/>
        <v>0</v>
      </c>
      <c r="M47" s="129"/>
      <c r="N47" s="54">
        <f t="shared" si="2"/>
        <v>0</v>
      </c>
      <c r="O47" s="54">
        <f t="shared" si="3"/>
        <v>0</v>
      </c>
      <c r="P47" s="1"/>
    </row>
    <row r="48" spans="2:16" ht="12.5">
      <c r="B48" s="7" t="str">
        <f t="shared" si="6"/>
        <v/>
      </c>
      <c r="C48" s="50">
        <f>IF(D11="","-",+C47+1)</f>
        <v>2040</v>
      </c>
      <c r="D48" s="55">
        <f>IF(F47+SUM(E$17:E47)=D$10,F47,D$10-SUM(E$17:E47))</f>
        <v>819900.09495080332</v>
      </c>
      <c r="E48" s="377">
        <f>IF(+I14&lt;F47,I14,D48)</f>
        <v>72726.048780487807</v>
      </c>
      <c r="F48" s="55">
        <f t="shared" si="32"/>
        <v>747174.04617031547</v>
      </c>
      <c r="G48" s="378">
        <f t="shared" si="33"/>
        <v>166605.35616329557</v>
      </c>
      <c r="H48" s="363">
        <f t="shared" si="34"/>
        <v>166605.35616329557</v>
      </c>
      <c r="I48" s="52">
        <f t="shared" si="0"/>
        <v>0</v>
      </c>
      <c r="J48" s="52"/>
      <c r="K48" s="129"/>
      <c r="L48" s="54">
        <f t="shared" si="1"/>
        <v>0</v>
      </c>
      <c r="M48" s="129"/>
      <c r="N48" s="54">
        <f t="shared" si="2"/>
        <v>0</v>
      </c>
      <c r="O48" s="54">
        <f t="shared" si="3"/>
        <v>0</v>
      </c>
      <c r="P48" s="1"/>
    </row>
    <row r="49" spans="2:17" ht="12.5">
      <c r="B49" s="7" t="str">
        <f t="shared" si="6"/>
        <v/>
      </c>
      <c r="C49" s="50">
        <f>IF(D11="","-",+C48+1)</f>
        <v>2041</v>
      </c>
      <c r="D49" s="55">
        <f>IF(F48+SUM(E$17:E48)=D$10,F48,D$10-SUM(E$17:E48))</f>
        <v>747174.04617031547</v>
      </c>
      <c r="E49" s="377">
        <f>IF(+I14&lt;F48,I14,D49)</f>
        <v>72726.048780487807</v>
      </c>
      <c r="F49" s="55">
        <f t="shared" ref="F49:F72" si="35">+D49-E49</f>
        <v>674447.99738982762</v>
      </c>
      <c r="G49" s="378">
        <f t="shared" si="33"/>
        <v>157891.70196016264</v>
      </c>
      <c r="H49" s="363">
        <f t="shared" si="34"/>
        <v>157891.70196016264</v>
      </c>
      <c r="I49" s="52">
        <f t="shared" ref="I49:I72" si="36">H49-G49</f>
        <v>0</v>
      </c>
      <c r="J49" s="52"/>
      <c r="K49" s="129"/>
      <c r="L49" s="54">
        <f t="shared" ref="L49:L72" si="37">IF(K49&lt;&gt;0,+G49-K49,0)</f>
        <v>0</v>
      </c>
      <c r="M49" s="129"/>
      <c r="N49" s="54">
        <f t="shared" ref="N49:N72" si="38">IF(M49&lt;&gt;0,+H49-M49,0)</f>
        <v>0</v>
      </c>
      <c r="O49" s="54">
        <f t="shared" ref="O49:O72" si="39">+N49-L49</f>
        <v>0</v>
      </c>
      <c r="P49" s="1"/>
    </row>
    <row r="50" spans="2:17" ht="12.5">
      <c r="B50" s="7" t="str">
        <f t="shared" si="6"/>
        <v/>
      </c>
      <c r="C50" s="50">
        <f>IF(D11="","-",+C49+1)</f>
        <v>2042</v>
      </c>
      <c r="D50" s="55">
        <f>IF(F49+SUM(E$17:E49)=D$10,F49,D$10-SUM(E$17:E49))</f>
        <v>674447.99738982762</v>
      </c>
      <c r="E50" s="377">
        <f>IF(+I14&lt;F49,I14,D50)</f>
        <v>72726.048780487807</v>
      </c>
      <c r="F50" s="55">
        <f t="shared" si="35"/>
        <v>601721.94860933977</v>
      </c>
      <c r="G50" s="378">
        <f t="shared" si="33"/>
        <v>149178.04775702971</v>
      </c>
      <c r="H50" s="363">
        <f t="shared" si="34"/>
        <v>149178.04775702971</v>
      </c>
      <c r="I50" s="52">
        <f t="shared" si="36"/>
        <v>0</v>
      </c>
      <c r="J50" s="52"/>
      <c r="K50" s="129"/>
      <c r="L50" s="54">
        <f t="shared" si="37"/>
        <v>0</v>
      </c>
      <c r="M50" s="129"/>
      <c r="N50" s="54">
        <f t="shared" si="38"/>
        <v>0</v>
      </c>
      <c r="O50" s="54">
        <f t="shared" si="39"/>
        <v>0</v>
      </c>
      <c r="P50" s="1"/>
    </row>
    <row r="51" spans="2:17" ht="12.5">
      <c r="B51" s="7" t="str">
        <f t="shared" si="6"/>
        <v/>
      </c>
      <c r="C51" s="50">
        <f>IF(D11="","-",+C50+1)</f>
        <v>2043</v>
      </c>
      <c r="D51" s="55">
        <f>IF(F50+SUM(E$17:E50)=D$10,F50,D$10-SUM(E$17:E50))</f>
        <v>601721.94860933977</v>
      </c>
      <c r="E51" s="377">
        <f>IF(+I14&lt;F50,I14,D51)</f>
        <v>72726.048780487807</v>
      </c>
      <c r="F51" s="55">
        <f t="shared" si="35"/>
        <v>528995.89982885192</v>
      </c>
      <c r="G51" s="378">
        <f t="shared" si="33"/>
        <v>140464.39355389675</v>
      </c>
      <c r="H51" s="363">
        <f t="shared" si="34"/>
        <v>140464.39355389675</v>
      </c>
      <c r="I51" s="52">
        <f t="shared" si="36"/>
        <v>0</v>
      </c>
      <c r="J51" s="52"/>
      <c r="K51" s="129"/>
      <c r="L51" s="54">
        <f t="shared" si="37"/>
        <v>0</v>
      </c>
      <c r="M51" s="129"/>
      <c r="N51" s="54">
        <f t="shared" si="38"/>
        <v>0</v>
      </c>
      <c r="O51" s="54">
        <f t="shared" si="39"/>
        <v>0</v>
      </c>
      <c r="P51" s="1"/>
    </row>
    <row r="52" spans="2:17" ht="12.5">
      <c r="B52" s="7" t="str">
        <f t="shared" si="6"/>
        <v/>
      </c>
      <c r="C52" s="50">
        <f>IF(D11="","-",+C51+1)</f>
        <v>2044</v>
      </c>
      <c r="D52" s="55">
        <f>IF(F51+SUM(E$17:E51)=D$10,F51,D$10-SUM(E$17:E51))</f>
        <v>528995.89982885192</v>
      </c>
      <c r="E52" s="377">
        <f>IF(+I14&lt;F51,I14,D52)</f>
        <v>72726.048780487807</v>
      </c>
      <c r="F52" s="55">
        <f t="shared" si="35"/>
        <v>456269.85104836413</v>
      </c>
      <c r="G52" s="378">
        <f t="shared" si="33"/>
        <v>131750.73935076382</v>
      </c>
      <c r="H52" s="363">
        <f t="shared" si="34"/>
        <v>131750.73935076382</v>
      </c>
      <c r="I52" s="52">
        <f t="shared" si="36"/>
        <v>0</v>
      </c>
      <c r="J52" s="52"/>
      <c r="K52" s="129"/>
      <c r="L52" s="54">
        <f t="shared" si="37"/>
        <v>0</v>
      </c>
      <c r="M52" s="129"/>
      <c r="N52" s="54">
        <f t="shared" si="38"/>
        <v>0</v>
      </c>
      <c r="O52" s="54">
        <f t="shared" si="39"/>
        <v>0</v>
      </c>
      <c r="P52" s="1"/>
    </row>
    <row r="53" spans="2:17" ht="12.5">
      <c r="B53" s="7" t="str">
        <f t="shared" si="6"/>
        <v/>
      </c>
      <c r="C53" s="50">
        <f>IF(D11="","-",+C52+1)</f>
        <v>2045</v>
      </c>
      <c r="D53" s="55">
        <f>IF(F52+SUM(E$17:E52)=D$10,F52,D$10-SUM(E$17:E52))</f>
        <v>456269.85104836413</v>
      </c>
      <c r="E53" s="377">
        <f>IF(+I14&lt;F52,I14,D53)</f>
        <v>72726.048780487807</v>
      </c>
      <c r="F53" s="55">
        <f t="shared" si="35"/>
        <v>383543.80226787634</v>
      </c>
      <c r="G53" s="378">
        <f t="shared" si="33"/>
        <v>123037.08514763089</v>
      </c>
      <c r="H53" s="363">
        <f t="shared" si="34"/>
        <v>123037.08514763089</v>
      </c>
      <c r="I53" s="52">
        <f t="shared" si="36"/>
        <v>0</v>
      </c>
      <c r="J53" s="52"/>
      <c r="K53" s="129"/>
      <c r="L53" s="54">
        <f t="shared" si="37"/>
        <v>0</v>
      </c>
      <c r="M53" s="129"/>
      <c r="N53" s="54">
        <f t="shared" si="38"/>
        <v>0</v>
      </c>
      <c r="O53" s="54">
        <f t="shared" si="39"/>
        <v>0</v>
      </c>
      <c r="P53" s="1"/>
    </row>
    <row r="54" spans="2:17" ht="12.5">
      <c r="B54" s="7" t="str">
        <f t="shared" si="6"/>
        <v/>
      </c>
      <c r="C54" s="50">
        <f>IF(D11="","-",+C53+1)</f>
        <v>2046</v>
      </c>
      <c r="D54" s="55">
        <f>IF(F53+SUM(E$17:E53)=D$10,F53,D$10-SUM(E$17:E53))</f>
        <v>383543.80226787634</v>
      </c>
      <c r="E54" s="377">
        <f>IF(+I14&lt;F53,I14,D54)</f>
        <v>72726.048780487807</v>
      </c>
      <c r="F54" s="55">
        <f t="shared" si="35"/>
        <v>310817.75348738855</v>
      </c>
      <c r="G54" s="378">
        <f t="shared" si="33"/>
        <v>114323.43094449793</v>
      </c>
      <c r="H54" s="363">
        <f t="shared" si="34"/>
        <v>114323.43094449793</v>
      </c>
      <c r="I54" s="52">
        <f t="shared" si="36"/>
        <v>0</v>
      </c>
      <c r="J54" s="52"/>
      <c r="K54" s="129"/>
      <c r="L54" s="54">
        <f t="shared" si="37"/>
        <v>0</v>
      </c>
      <c r="M54" s="129"/>
      <c r="N54" s="54">
        <f t="shared" si="38"/>
        <v>0</v>
      </c>
      <c r="O54" s="54">
        <f t="shared" si="39"/>
        <v>0</v>
      </c>
      <c r="P54" s="1"/>
    </row>
    <row r="55" spans="2:17" ht="12.5">
      <c r="B55" s="7" t="str">
        <f t="shared" si="6"/>
        <v/>
      </c>
      <c r="C55" s="50">
        <f>IF(D11="","-",+C54+1)</f>
        <v>2047</v>
      </c>
      <c r="D55" s="55">
        <f>IF(F54+SUM(E$17:E54)=D$10,F54,D$10-SUM(E$17:E54))</f>
        <v>310817.75348738855</v>
      </c>
      <c r="E55" s="377">
        <f>IF(+I14&lt;F54,I14,D55)</f>
        <v>72726.048780487807</v>
      </c>
      <c r="F55" s="55">
        <f t="shared" si="35"/>
        <v>238091.70470690075</v>
      </c>
      <c r="G55" s="378">
        <f t="shared" si="33"/>
        <v>105609.77674136501</v>
      </c>
      <c r="H55" s="363">
        <f t="shared" si="34"/>
        <v>105609.77674136501</v>
      </c>
      <c r="I55" s="52">
        <f t="shared" si="36"/>
        <v>0</v>
      </c>
      <c r="J55" s="52"/>
      <c r="K55" s="129"/>
      <c r="L55" s="54">
        <f t="shared" si="37"/>
        <v>0</v>
      </c>
      <c r="M55" s="129"/>
      <c r="N55" s="54">
        <f t="shared" si="38"/>
        <v>0</v>
      </c>
      <c r="O55" s="54">
        <f t="shared" si="39"/>
        <v>0</v>
      </c>
      <c r="P55" s="1"/>
    </row>
    <row r="56" spans="2:17" ht="12.5">
      <c r="B56" s="7" t="str">
        <f t="shared" si="6"/>
        <v/>
      </c>
      <c r="C56" s="50">
        <f>IF(D11="","-",+C55+1)</f>
        <v>2048</v>
      </c>
      <c r="D56" s="55">
        <f>IF(F55+SUM(E$17:E55)=D$10,F55,D$10-SUM(E$17:E55))</f>
        <v>238091.70470690075</v>
      </c>
      <c r="E56" s="377">
        <f>IF(+I14&lt;F55,I14,D56)</f>
        <v>72726.048780487807</v>
      </c>
      <c r="F56" s="55">
        <f t="shared" si="35"/>
        <v>165365.65592641296</v>
      </c>
      <c r="G56" s="378">
        <f t="shared" si="33"/>
        <v>96896.12253823207</v>
      </c>
      <c r="H56" s="363">
        <f t="shared" si="34"/>
        <v>96896.12253823207</v>
      </c>
      <c r="I56" s="52">
        <f t="shared" si="36"/>
        <v>0</v>
      </c>
      <c r="J56" s="52"/>
      <c r="K56" s="129"/>
      <c r="L56" s="54">
        <f t="shared" si="37"/>
        <v>0</v>
      </c>
      <c r="M56" s="129"/>
      <c r="N56" s="54">
        <f t="shared" si="38"/>
        <v>0</v>
      </c>
      <c r="O56" s="54">
        <f t="shared" si="39"/>
        <v>0</v>
      </c>
      <c r="P56" s="1"/>
    </row>
    <row r="57" spans="2:17" ht="12.5">
      <c r="B57" s="7" t="str">
        <f t="shared" si="6"/>
        <v/>
      </c>
      <c r="C57" s="50">
        <f>IF(D11="","-",+C56+1)</f>
        <v>2049</v>
      </c>
      <c r="D57" s="55">
        <f>IF(F56+SUM(E$17:E56)=D$10,F56,D$10-SUM(E$17:E56))</f>
        <v>165365.65592641296</v>
      </c>
      <c r="E57" s="377">
        <f>IF(+I14&lt;F56,I14,D57)</f>
        <v>72726.048780487807</v>
      </c>
      <c r="F57" s="55">
        <f t="shared" si="35"/>
        <v>92639.607145925154</v>
      </c>
      <c r="G57" s="378">
        <f t="shared" si="33"/>
        <v>88182.46833509914</v>
      </c>
      <c r="H57" s="363">
        <f t="shared" si="34"/>
        <v>88182.46833509914</v>
      </c>
      <c r="I57" s="52">
        <f t="shared" si="36"/>
        <v>0</v>
      </c>
      <c r="J57" s="52"/>
      <c r="K57" s="129"/>
      <c r="L57" s="54">
        <f t="shared" si="37"/>
        <v>0</v>
      </c>
      <c r="M57" s="129"/>
      <c r="N57" s="54">
        <f t="shared" si="38"/>
        <v>0</v>
      </c>
      <c r="O57" s="54">
        <f t="shared" si="39"/>
        <v>0</v>
      </c>
      <c r="P57" s="1"/>
    </row>
    <row r="58" spans="2:17" ht="12.5">
      <c r="B58" s="7" t="str">
        <f t="shared" si="6"/>
        <v/>
      </c>
      <c r="C58" s="50">
        <f>IF(D11="","-",+C57+1)</f>
        <v>2050</v>
      </c>
      <c r="D58" s="55">
        <f>IF(F57+SUM(E$17:E57)=D$10,F57,D$10-SUM(E$17:E57))</f>
        <v>92639.607145925154</v>
      </c>
      <c r="E58" s="377">
        <f>IF(+I14&lt;F57,I14,D58)</f>
        <v>72726.048780487807</v>
      </c>
      <c r="F58" s="55">
        <f t="shared" si="35"/>
        <v>19913.558365437348</v>
      </c>
      <c r="G58" s="378">
        <f t="shared" si="33"/>
        <v>79468.814131966195</v>
      </c>
      <c r="H58" s="363">
        <f t="shared" si="34"/>
        <v>79468.814131966195</v>
      </c>
      <c r="I58" s="52">
        <f t="shared" si="36"/>
        <v>0</v>
      </c>
      <c r="J58" s="52"/>
      <c r="K58" s="129"/>
      <c r="L58" s="54">
        <f t="shared" si="37"/>
        <v>0</v>
      </c>
      <c r="M58" s="129"/>
      <c r="N58" s="54">
        <f t="shared" si="38"/>
        <v>0</v>
      </c>
      <c r="O58" s="54">
        <f t="shared" si="39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6"/>
        <v/>
      </c>
      <c r="C59" s="50">
        <f>IF(D11="","-",+C58+1)</f>
        <v>2051</v>
      </c>
      <c r="D59" s="55">
        <f>IF(F58+SUM(E$17:E58)=D$10,F58,D$10-SUM(E$17:E58))</f>
        <v>19913.558365437348</v>
      </c>
      <c r="E59" s="377">
        <f>IF(+I14&lt;F58,I14,D59)</f>
        <v>19913.558365437348</v>
      </c>
      <c r="F59" s="55">
        <f t="shared" si="35"/>
        <v>0</v>
      </c>
      <c r="G59" s="378">
        <f t="shared" si="33"/>
        <v>21106.52749039331</v>
      </c>
      <c r="H59" s="363">
        <f t="shared" si="34"/>
        <v>21106.52749039331</v>
      </c>
      <c r="I59" s="52">
        <f t="shared" si="36"/>
        <v>0</v>
      </c>
      <c r="J59" s="52"/>
      <c r="K59" s="129"/>
      <c r="L59" s="54">
        <f t="shared" si="37"/>
        <v>0</v>
      </c>
      <c r="M59" s="129"/>
      <c r="N59" s="54">
        <f t="shared" si="38"/>
        <v>0</v>
      </c>
      <c r="O59" s="54">
        <f t="shared" si="39"/>
        <v>0</v>
      </c>
      <c r="P59" s="1"/>
    </row>
    <row r="60" spans="2:17" ht="12.5">
      <c r="B60" s="7" t="str">
        <f t="shared" si="6"/>
        <v/>
      </c>
      <c r="C60" s="50">
        <f>IF(D11="","-",+C59+1)</f>
        <v>2052</v>
      </c>
      <c r="D60" s="55">
        <f>IF(F59+SUM(E$17:E59)=D$10,F59,D$10-SUM(E$17:E59))</f>
        <v>0</v>
      </c>
      <c r="E60" s="377">
        <f>IF(+I14&lt;F59,I14,D60)</f>
        <v>0</v>
      </c>
      <c r="F60" s="55">
        <f t="shared" si="35"/>
        <v>0</v>
      </c>
      <c r="G60" s="378">
        <f t="shared" si="33"/>
        <v>0</v>
      </c>
      <c r="H60" s="363">
        <f t="shared" si="34"/>
        <v>0</v>
      </c>
      <c r="I60" s="52">
        <f t="shared" si="36"/>
        <v>0</v>
      </c>
      <c r="J60" s="52"/>
      <c r="K60" s="129"/>
      <c r="L60" s="54">
        <f t="shared" si="37"/>
        <v>0</v>
      </c>
      <c r="M60" s="129"/>
      <c r="N60" s="54">
        <f t="shared" si="38"/>
        <v>0</v>
      </c>
      <c r="O60" s="54">
        <f t="shared" si="39"/>
        <v>0</v>
      </c>
      <c r="P60" s="1"/>
    </row>
    <row r="61" spans="2:17" ht="12.5">
      <c r="B61" s="7" t="str">
        <f t="shared" si="6"/>
        <v/>
      </c>
      <c r="C61" s="50">
        <f>IF(D11="","-",+C60+1)</f>
        <v>2053</v>
      </c>
      <c r="D61" s="55">
        <f>IF(F60+SUM(E$17:E60)=D$10,F60,D$10-SUM(E$17:E60))</f>
        <v>0</v>
      </c>
      <c r="E61" s="377">
        <f>IF(+I14&lt;F60,I14,D61)</f>
        <v>0</v>
      </c>
      <c r="F61" s="55">
        <f t="shared" si="35"/>
        <v>0</v>
      </c>
      <c r="G61" s="379">
        <f t="shared" si="33"/>
        <v>0</v>
      </c>
      <c r="H61" s="363">
        <f t="shared" si="34"/>
        <v>0</v>
      </c>
      <c r="I61" s="52">
        <f t="shared" si="36"/>
        <v>0</v>
      </c>
      <c r="J61" s="52"/>
      <c r="K61" s="129"/>
      <c r="L61" s="54">
        <f t="shared" si="37"/>
        <v>0</v>
      </c>
      <c r="M61" s="129"/>
      <c r="N61" s="54">
        <f t="shared" si="38"/>
        <v>0</v>
      </c>
      <c r="O61" s="54">
        <f t="shared" si="39"/>
        <v>0</v>
      </c>
      <c r="P61" s="1"/>
    </row>
    <row r="62" spans="2:17" ht="12.5">
      <c r="B62" s="7" t="str">
        <f t="shared" si="6"/>
        <v/>
      </c>
      <c r="C62" s="50">
        <f>IF(D11="","-",+C61+1)</f>
        <v>2054</v>
      </c>
      <c r="D62" s="55">
        <f>IF(F61+SUM(E$17:E61)=D$10,F61,D$10-SUM(E$17:E61))</f>
        <v>0</v>
      </c>
      <c r="E62" s="377">
        <f>IF(+I14&lt;F61,I14,D62)</f>
        <v>0</v>
      </c>
      <c r="F62" s="55">
        <f t="shared" si="35"/>
        <v>0</v>
      </c>
      <c r="G62" s="379">
        <f t="shared" si="33"/>
        <v>0</v>
      </c>
      <c r="H62" s="363">
        <f t="shared" si="34"/>
        <v>0</v>
      </c>
      <c r="I62" s="52">
        <f t="shared" si="36"/>
        <v>0</v>
      </c>
      <c r="J62" s="52"/>
      <c r="K62" s="129"/>
      <c r="L62" s="54">
        <f t="shared" si="37"/>
        <v>0</v>
      </c>
      <c r="M62" s="129"/>
      <c r="N62" s="54">
        <f t="shared" si="38"/>
        <v>0</v>
      </c>
      <c r="O62" s="54">
        <f t="shared" si="39"/>
        <v>0</v>
      </c>
      <c r="P62" s="1"/>
    </row>
    <row r="63" spans="2:17" ht="12.5">
      <c r="B63" s="7" t="str">
        <f t="shared" si="6"/>
        <v/>
      </c>
      <c r="C63" s="50">
        <f>IF(D11="","-",+C62+1)</f>
        <v>2055</v>
      </c>
      <c r="D63" s="55">
        <f>IF(F62+SUM(E$17:E62)=D$10,F62,D$10-SUM(E$17:E62))</f>
        <v>0</v>
      </c>
      <c r="E63" s="377">
        <f>IF(+I14&lt;F62,I14,D63)</f>
        <v>0</v>
      </c>
      <c r="F63" s="55">
        <f t="shared" si="35"/>
        <v>0</v>
      </c>
      <c r="G63" s="379">
        <f t="shared" si="33"/>
        <v>0</v>
      </c>
      <c r="H63" s="363">
        <f t="shared" si="34"/>
        <v>0</v>
      </c>
      <c r="I63" s="52">
        <f t="shared" si="36"/>
        <v>0</v>
      </c>
      <c r="J63" s="52"/>
      <c r="K63" s="129"/>
      <c r="L63" s="54">
        <f t="shared" si="37"/>
        <v>0</v>
      </c>
      <c r="M63" s="129"/>
      <c r="N63" s="54">
        <f t="shared" si="38"/>
        <v>0</v>
      </c>
      <c r="O63" s="54">
        <f t="shared" si="39"/>
        <v>0</v>
      </c>
      <c r="P63" s="1"/>
    </row>
    <row r="64" spans="2:17" ht="12.5">
      <c r="B64" s="7" t="str">
        <f t="shared" si="6"/>
        <v/>
      </c>
      <c r="C64" s="50">
        <f>IF(D11="","-",+C63+1)</f>
        <v>2056</v>
      </c>
      <c r="D64" s="55">
        <f>IF(F63+SUM(E$17:E63)=D$10,F63,D$10-SUM(E$17:E63))</f>
        <v>0</v>
      </c>
      <c r="E64" s="377">
        <f>IF(+I14&lt;F63,I14,D64)</f>
        <v>0</v>
      </c>
      <c r="F64" s="55">
        <f t="shared" si="35"/>
        <v>0</v>
      </c>
      <c r="G64" s="379">
        <f t="shared" si="33"/>
        <v>0</v>
      </c>
      <c r="H64" s="363">
        <f t="shared" si="34"/>
        <v>0</v>
      </c>
      <c r="I64" s="52">
        <f t="shared" si="36"/>
        <v>0</v>
      </c>
      <c r="J64" s="52"/>
      <c r="K64" s="129"/>
      <c r="L64" s="54">
        <f t="shared" si="37"/>
        <v>0</v>
      </c>
      <c r="M64" s="129"/>
      <c r="N64" s="54">
        <f t="shared" si="38"/>
        <v>0</v>
      </c>
      <c r="O64" s="54">
        <f t="shared" si="39"/>
        <v>0</v>
      </c>
      <c r="P64" s="1"/>
    </row>
    <row r="65" spans="1:16" ht="12.5">
      <c r="B65" s="7" t="str">
        <f t="shared" si="6"/>
        <v/>
      </c>
      <c r="C65" s="50">
        <f>IF(D11="","-",+C64+1)</f>
        <v>2057</v>
      </c>
      <c r="D65" s="55">
        <f>IF(F64+SUM(E$17:E64)=D$10,F64,D$10-SUM(E$17:E64))</f>
        <v>0</v>
      </c>
      <c r="E65" s="377">
        <f>IF(+I14&lt;F64,I14,D65)</f>
        <v>0</v>
      </c>
      <c r="F65" s="55">
        <f t="shared" si="35"/>
        <v>0</v>
      </c>
      <c r="G65" s="379">
        <f t="shared" si="33"/>
        <v>0</v>
      </c>
      <c r="H65" s="363">
        <f t="shared" si="34"/>
        <v>0</v>
      </c>
      <c r="I65" s="52">
        <f t="shared" si="36"/>
        <v>0</v>
      </c>
      <c r="J65" s="52"/>
      <c r="K65" s="129"/>
      <c r="L65" s="54">
        <f t="shared" si="37"/>
        <v>0</v>
      </c>
      <c r="M65" s="129"/>
      <c r="N65" s="54">
        <f t="shared" si="38"/>
        <v>0</v>
      </c>
      <c r="O65" s="54">
        <f t="shared" si="39"/>
        <v>0</v>
      </c>
      <c r="P65" s="1"/>
    </row>
    <row r="66" spans="1:16" ht="12.5">
      <c r="B66" s="7" t="str">
        <f t="shared" si="6"/>
        <v/>
      </c>
      <c r="C66" s="50">
        <f>IF(D11="","-",+C65+1)</f>
        <v>2058</v>
      </c>
      <c r="D66" s="55">
        <f>IF(F65+SUM(E$17:E65)=D$10,F65,D$10-SUM(E$17:E65))</f>
        <v>0</v>
      </c>
      <c r="E66" s="377">
        <f>IF(+I14&lt;F65,I14,D66)</f>
        <v>0</v>
      </c>
      <c r="F66" s="55">
        <f t="shared" si="35"/>
        <v>0</v>
      </c>
      <c r="G66" s="379">
        <f t="shared" si="33"/>
        <v>0</v>
      </c>
      <c r="H66" s="363">
        <f t="shared" si="34"/>
        <v>0</v>
      </c>
      <c r="I66" s="52">
        <f t="shared" si="36"/>
        <v>0</v>
      </c>
      <c r="J66" s="52"/>
      <c r="K66" s="129"/>
      <c r="L66" s="54">
        <f t="shared" si="37"/>
        <v>0</v>
      </c>
      <c r="M66" s="129"/>
      <c r="N66" s="54">
        <f t="shared" si="38"/>
        <v>0</v>
      </c>
      <c r="O66" s="54">
        <f t="shared" si="39"/>
        <v>0</v>
      </c>
      <c r="P66" s="1"/>
    </row>
    <row r="67" spans="1:16" ht="12.5">
      <c r="B67" s="7" t="str">
        <f t="shared" si="6"/>
        <v/>
      </c>
      <c r="C67" s="50">
        <f>IF(D11="","-",+C66+1)</f>
        <v>2059</v>
      </c>
      <c r="D67" s="55">
        <f>IF(F66+SUM(E$17:E66)=D$10,F66,D$10-SUM(E$17:E66))</f>
        <v>0</v>
      </c>
      <c r="E67" s="377">
        <f>IF(+I14&lt;F66,I14,D67)</f>
        <v>0</v>
      </c>
      <c r="F67" s="55">
        <f t="shared" si="35"/>
        <v>0</v>
      </c>
      <c r="G67" s="379">
        <f t="shared" si="33"/>
        <v>0</v>
      </c>
      <c r="H67" s="363">
        <f t="shared" si="34"/>
        <v>0</v>
      </c>
      <c r="I67" s="52">
        <f t="shared" si="36"/>
        <v>0</v>
      </c>
      <c r="J67" s="52"/>
      <c r="K67" s="129"/>
      <c r="L67" s="54">
        <f t="shared" si="37"/>
        <v>0</v>
      </c>
      <c r="M67" s="129"/>
      <c r="N67" s="54">
        <f t="shared" si="38"/>
        <v>0</v>
      </c>
      <c r="O67" s="54">
        <f t="shared" si="39"/>
        <v>0</v>
      </c>
      <c r="P67" s="1"/>
    </row>
    <row r="68" spans="1:16" ht="12.5">
      <c r="B68" s="7" t="str">
        <f t="shared" si="6"/>
        <v/>
      </c>
      <c r="C68" s="50">
        <f>IF(D11="","-",+C67+1)</f>
        <v>2060</v>
      </c>
      <c r="D68" s="55">
        <f>IF(F67+SUM(E$17:E67)=D$10,F67,D$10-SUM(E$17:E67))</f>
        <v>0</v>
      </c>
      <c r="E68" s="377">
        <f>IF(+I14&lt;F67,I14,D68)</f>
        <v>0</v>
      </c>
      <c r="F68" s="55">
        <f t="shared" si="35"/>
        <v>0</v>
      </c>
      <c r="G68" s="379">
        <f t="shared" si="33"/>
        <v>0</v>
      </c>
      <c r="H68" s="363">
        <f t="shared" si="34"/>
        <v>0</v>
      </c>
      <c r="I68" s="52">
        <f t="shared" si="36"/>
        <v>0</v>
      </c>
      <c r="J68" s="52"/>
      <c r="K68" s="129"/>
      <c r="L68" s="54">
        <f t="shared" si="37"/>
        <v>0</v>
      </c>
      <c r="M68" s="129"/>
      <c r="N68" s="54">
        <f t="shared" si="38"/>
        <v>0</v>
      </c>
      <c r="O68" s="54">
        <f t="shared" si="39"/>
        <v>0</v>
      </c>
      <c r="P68" s="1"/>
    </row>
    <row r="69" spans="1:16" ht="12.5">
      <c r="B69" s="7" t="str">
        <f t="shared" si="6"/>
        <v/>
      </c>
      <c r="C69" s="50">
        <f>IF(D11="","-",+C68+1)</f>
        <v>2061</v>
      </c>
      <c r="D69" s="55">
        <f>IF(F68+SUM(E$17:E68)=D$10,F68,D$10-SUM(E$17:E68))</f>
        <v>0</v>
      </c>
      <c r="E69" s="377">
        <f>IF(+I14&lt;F68,I14,D69)</f>
        <v>0</v>
      </c>
      <c r="F69" s="55">
        <f t="shared" si="35"/>
        <v>0</v>
      </c>
      <c r="G69" s="379">
        <f t="shared" si="33"/>
        <v>0</v>
      </c>
      <c r="H69" s="363">
        <f t="shared" si="34"/>
        <v>0</v>
      </c>
      <c r="I69" s="52">
        <f t="shared" si="36"/>
        <v>0</v>
      </c>
      <c r="J69" s="52"/>
      <c r="K69" s="129"/>
      <c r="L69" s="54">
        <f t="shared" si="37"/>
        <v>0</v>
      </c>
      <c r="M69" s="129"/>
      <c r="N69" s="54">
        <f t="shared" si="38"/>
        <v>0</v>
      </c>
      <c r="O69" s="54">
        <f t="shared" si="39"/>
        <v>0</v>
      </c>
      <c r="P69" s="1"/>
    </row>
    <row r="70" spans="1:16" ht="12.5">
      <c r="B70" s="7" t="str">
        <f t="shared" si="6"/>
        <v/>
      </c>
      <c r="C70" s="50">
        <f>IF(D11="","-",+C69+1)</f>
        <v>2062</v>
      </c>
      <c r="D70" s="55">
        <f>IF(F69+SUM(E$17:E69)=D$10,F69,D$10-SUM(E$17:E69))</f>
        <v>0</v>
      </c>
      <c r="E70" s="377">
        <f>IF(+I14&lt;F69,I14,D70)</f>
        <v>0</v>
      </c>
      <c r="F70" s="55">
        <f t="shared" si="35"/>
        <v>0</v>
      </c>
      <c r="G70" s="379">
        <f t="shared" si="33"/>
        <v>0</v>
      </c>
      <c r="H70" s="363">
        <f t="shared" si="34"/>
        <v>0</v>
      </c>
      <c r="I70" s="52">
        <f t="shared" si="36"/>
        <v>0</v>
      </c>
      <c r="J70" s="52"/>
      <c r="K70" s="129"/>
      <c r="L70" s="54">
        <f t="shared" si="37"/>
        <v>0</v>
      </c>
      <c r="M70" s="129"/>
      <c r="N70" s="54">
        <f t="shared" si="38"/>
        <v>0</v>
      </c>
      <c r="O70" s="54">
        <f t="shared" si="39"/>
        <v>0</v>
      </c>
      <c r="P70" s="1"/>
    </row>
    <row r="71" spans="1:16" ht="12.5">
      <c r="B71" s="7" t="str">
        <f t="shared" si="6"/>
        <v/>
      </c>
      <c r="C71" s="50">
        <f>IF(D11="","-",+C70+1)</f>
        <v>2063</v>
      </c>
      <c r="D71" s="55">
        <f>IF(F70+SUM(E$17:E70)=D$10,F70,D$10-SUM(E$17:E70))</f>
        <v>0</v>
      </c>
      <c r="E71" s="377">
        <f>IF(+I14&lt;F70,I14,D71)</f>
        <v>0</v>
      </c>
      <c r="F71" s="55">
        <f t="shared" si="35"/>
        <v>0</v>
      </c>
      <c r="G71" s="379">
        <f t="shared" si="33"/>
        <v>0</v>
      </c>
      <c r="H71" s="363">
        <f t="shared" si="34"/>
        <v>0</v>
      </c>
      <c r="I71" s="52">
        <f t="shared" si="36"/>
        <v>0</v>
      </c>
      <c r="J71" s="52"/>
      <c r="K71" s="129"/>
      <c r="L71" s="54">
        <f t="shared" si="37"/>
        <v>0</v>
      </c>
      <c r="M71" s="129"/>
      <c r="N71" s="54">
        <f t="shared" si="38"/>
        <v>0</v>
      </c>
      <c r="O71" s="54">
        <f t="shared" si="39"/>
        <v>0</v>
      </c>
      <c r="P71" s="1"/>
    </row>
    <row r="72" spans="1:16" ht="13" thickBot="1">
      <c r="B72" s="7" t="str">
        <f t="shared" si="6"/>
        <v/>
      </c>
      <c r="C72" s="59">
        <f>IF(D11="","-",+C71+1)</f>
        <v>2064</v>
      </c>
      <c r="D72" s="60">
        <f>IF(F71+SUM(E$17:E71)=D$10,F71,D$10-SUM(E$17:E71))</f>
        <v>0</v>
      </c>
      <c r="E72" s="380">
        <f>IF(+I14&lt;F71,I14,D72)</f>
        <v>0</v>
      </c>
      <c r="F72" s="60">
        <f t="shared" si="35"/>
        <v>0</v>
      </c>
      <c r="G72" s="381">
        <f t="shared" si="33"/>
        <v>0</v>
      </c>
      <c r="H72" s="361">
        <f t="shared" si="34"/>
        <v>0</v>
      </c>
      <c r="I72" s="63">
        <f t="shared" si="36"/>
        <v>0</v>
      </c>
      <c r="J72" s="52"/>
      <c r="K72" s="130"/>
      <c r="L72" s="64">
        <f t="shared" si="37"/>
        <v>0</v>
      </c>
      <c r="M72" s="130"/>
      <c r="N72" s="64">
        <f t="shared" si="38"/>
        <v>0</v>
      </c>
      <c r="O72" s="64">
        <f t="shared" si="39"/>
        <v>0</v>
      </c>
      <c r="P72" s="1"/>
    </row>
    <row r="73" spans="1:16" ht="12.5">
      <c r="C73" s="12" t="s">
        <v>78</v>
      </c>
      <c r="D73" s="292"/>
      <c r="E73" s="292">
        <f>SUM(E17:E72)</f>
        <v>2981768</v>
      </c>
      <c r="F73" s="292"/>
      <c r="G73" s="292">
        <f>SUM(G17:G72)</f>
        <v>10745146.863220155</v>
      </c>
      <c r="H73" s="292">
        <f>SUM(H17:H72)</f>
        <v>10745146.863220155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1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1:16" ht="17.5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5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  <c r="Q85" s="1"/>
    </row>
    <row r="86" spans="1:17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299804.51267473632</v>
      </c>
      <c r="N87" s="386">
        <f>IF(J92&lt;D11,0,VLOOKUP(J92,C17:O72,11))</f>
        <v>299804.51267473632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311476.91730923677</v>
      </c>
      <c r="N88" s="389">
        <f>IF(J92&lt;D11,0,VLOOKUP(J92,C99:P154,7))</f>
        <v>311476.91730923677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[Greenwood, AR Area Improve]  N Huntington, Greenwood, Reeves, Bonanza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11672.404634500446</v>
      </c>
      <c r="N89" s="391">
        <f>+N88-N87</f>
        <v>11672.404634500446</v>
      </c>
      <c r="O89" s="392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  <c r="Q90" s="1"/>
    </row>
    <row r="91" spans="1:17" ht="13.5" thickBot="1">
      <c r="C91" s="75" t="s">
        <v>85</v>
      </c>
      <c r="D91" s="91" t="str">
        <f>+D9</f>
        <v>TP2007120</v>
      </c>
      <c r="E91" s="76"/>
      <c r="F91" s="76"/>
      <c r="G91" s="76"/>
      <c r="H91" s="76"/>
      <c r="I91" s="76"/>
      <c r="J91" s="95"/>
      <c r="Q91" s="1"/>
    </row>
    <row r="92" spans="1:17" ht="13">
      <c r="C92" s="34" t="s">
        <v>51</v>
      </c>
      <c r="D92" s="362">
        <v>2981768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  <c r="Q92" s="1"/>
    </row>
    <row r="93" spans="1:17" ht="12.5">
      <c r="C93" s="34" t="s">
        <v>54</v>
      </c>
      <c r="D93" s="88">
        <f>IF(D11=I10,"",D11)</f>
        <v>2009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3">
        <f>IF(D11=I10,"",D12)</f>
        <v>12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67767.454545454544</v>
      </c>
      <c r="K96" s="292"/>
      <c r="L96" s="292"/>
      <c r="M96" s="292"/>
      <c r="N96" s="292"/>
      <c r="O96" s="292"/>
      <c r="P96" s="1"/>
      <c r="Q96" s="1"/>
    </row>
    <row r="97" spans="1:17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  <c r="Q98" s="1"/>
    </row>
    <row r="99" spans="1:17" ht="12.5">
      <c r="C99" s="50">
        <f>IF(D93= "","-",D93)</f>
        <v>2009</v>
      </c>
      <c r="D99" s="133">
        <v>0</v>
      </c>
      <c r="E99" s="375">
        <v>0</v>
      </c>
      <c r="F99" s="137">
        <v>2981232</v>
      </c>
      <c r="G99" s="140">
        <v>1490616</v>
      </c>
      <c r="H99" s="396">
        <v>215748</v>
      </c>
      <c r="I99" s="397">
        <v>215748</v>
      </c>
      <c r="J99" s="54">
        <f t="shared" ref="J99:J130" si="40">+I99-H99</f>
        <v>0</v>
      </c>
      <c r="K99" s="54"/>
      <c r="L99" s="112">
        <f t="shared" ref="L99:L104" si="41">H99</f>
        <v>215748</v>
      </c>
      <c r="M99" s="53">
        <f t="shared" ref="M99:M130" si="42">IF(L99&lt;&gt;0,+H99-L99,0)</f>
        <v>0</v>
      </c>
      <c r="N99" s="112">
        <f t="shared" ref="N99:N104" si="43">I99</f>
        <v>215748</v>
      </c>
      <c r="O99" s="53">
        <f t="shared" ref="O99:O130" si="44">IF(N99&lt;&gt;0,+I99-N99,0)</f>
        <v>0</v>
      </c>
      <c r="P99" s="53">
        <f t="shared" ref="P99:P130" si="45">+O99-M99</f>
        <v>0</v>
      </c>
      <c r="Q99" s="1"/>
    </row>
    <row r="100" spans="1:17" ht="12.5">
      <c r="B100" s="7" t="str">
        <f>IF(D100=F99,"","IU")</f>
        <v/>
      </c>
      <c r="C100" s="50">
        <f>IF(D93="","-",+C99+1)</f>
        <v>2010</v>
      </c>
      <c r="D100" s="133">
        <v>2981232</v>
      </c>
      <c r="E100" s="375">
        <v>72712.975609756104</v>
      </c>
      <c r="F100" s="137">
        <v>2908519.0243902439</v>
      </c>
      <c r="G100" s="137">
        <v>2944875.512195122</v>
      </c>
      <c r="H100" s="375">
        <v>558870.93622757494</v>
      </c>
      <c r="I100" s="374">
        <v>558870.93622757494</v>
      </c>
      <c r="J100" s="54">
        <f t="shared" si="40"/>
        <v>0</v>
      </c>
      <c r="K100" s="54"/>
      <c r="L100" s="113">
        <f t="shared" si="41"/>
        <v>558870.93622757494</v>
      </c>
      <c r="M100" s="54">
        <f t="shared" si="42"/>
        <v>0</v>
      </c>
      <c r="N100" s="113">
        <f t="shared" si="43"/>
        <v>558870.93622757494</v>
      </c>
      <c r="O100" s="54">
        <f t="shared" si="44"/>
        <v>0</v>
      </c>
      <c r="P100" s="54">
        <f t="shared" si="45"/>
        <v>0</v>
      </c>
      <c r="Q100" s="1"/>
    </row>
    <row r="101" spans="1:17" ht="12.5">
      <c r="B101" s="7" t="str">
        <f t="shared" ref="B101:B154" si="46">IF(D101=F100,"","IU")</f>
        <v/>
      </c>
      <c r="C101" s="50">
        <f>IF(D93="","-",+C100+1)</f>
        <v>2011</v>
      </c>
      <c r="D101" s="133">
        <v>2908519.0243902439</v>
      </c>
      <c r="E101" s="376">
        <v>70981.71428571429</v>
      </c>
      <c r="F101" s="137">
        <v>2837537.3101045298</v>
      </c>
      <c r="G101" s="137">
        <v>2873028.1672473866</v>
      </c>
      <c r="H101" s="375">
        <v>503027.40641582396</v>
      </c>
      <c r="I101" s="374">
        <v>503027.40641582396</v>
      </c>
      <c r="J101" s="54">
        <f t="shared" si="40"/>
        <v>0</v>
      </c>
      <c r="K101" s="54"/>
      <c r="L101" s="113">
        <f t="shared" si="41"/>
        <v>503027.40641582396</v>
      </c>
      <c r="M101" s="54">
        <f t="shared" si="42"/>
        <v>0</v>
      </c>
      <c r="N101" s="113">
        <f t="shared" si="43"/>
        <v>503027.40641582396</v>
      </c>
      <c r="O101" s="54">
        <f t="shared" si="44"/>
        <v>0</v>
      </c>
      <c r="P101" s="54">
        <f t="shared" si="45"/>
        <v>0</v>
      </c>
      <c r="Q101" s="1"/>
    </row>
    <row r="102" spans="1:17" ht="12.5">
      <c r="B102" s="7" t="str">
        <f t="shared" si="46"/>
        <v/>
      </c>
      <c r="C102" s="50">
        <f>IF(D93="","-",+C101+1)</f>
        <v>2012</v>
      </c>
      <c r="D102" s="133">
        <v>2837537.3101045298</v>
      </c>
      <c r="E102" s="375">
        <v>70981.71428571429</v>
      </c>
      <c r="F102" s="137">
        <v>2766555.5958188158</v>
      </c>
      <c r="G102" s="137">
        <v>2802046.452961673</v>
      </c>
      <c r="H102" s="375">
        <v>483313.86691448453</v>
      </c>
      <c r="I102" s="374">
        <v>483313.86691448453</v>
      </c>
      <c r="J102" s="54">
        <f t="shared" si="40"/>
        <v>0</v>
      </c>
      <c r="K102" s="54"/>
      <c r="L102" s="113">
        <f t="shared" si="41"/>
        <v>483313.86691448453</v>
      </c>
      <c r="M102" s="54">
        <f t="shared" si="42"/>
        <v>0</v>
      </c>
      <c r="N102" s="113">
        <f t="shared" si="43"/>
        <v>483313.86691448453</v>
      </c>
      <c r="O102" s="54">
        <f t="shared" si="44"/>
        <v>0</v>
      </c>
      <c r="P102" s="54">
        <f t="shared" si="45"/>
        <v>0</v>
      </c>
      <c r="Q102" s="1"/>
    </row>
    <row r="103" spans="1:17" ht="12.5">
      <c r="B103" s="7" t="str">
        <f t="shared" si="46"/>
        <v/>
      </c>
      <c r="C103" s="50">
        <f>IF(D93="","-",+C102+1)</f>
        <v>2013</v>
      </c>
      <c r="D103" s="133">
        <v>2766555.5958188158</v>
      </c>
      <c r="E103" s="375">
        <v>70981.71428571429</v>
      </c>
      <c r="F103" s="137">
        <v>2695573.8815331017</v>
      </c>
      <c r="G103" s="137">
        <v>2731064.7386759585</v>
      </c>
      <c r="H103" s="375">
        <v>440472.11189849139</v>
      </c>
      <c r="I103" s="374">
        <v>440472.11189849139</v>
      </c>
      <c r="J103" s="54">
        <v>0</v>
      </c>
      <c r="K103" s="54"/>
      <c r="L103" s="113">
        <f t="shared" si="41"/>
        <v>440472.11189849139</v>
      </c>
      <c r="M103" s="54">
        <f t="shared" ref="M103:M108" si="47">IF(L103&lt;&gt;0,+H103-L103,0)</f>
        <v>0</v>
      </c>
      <c r="N103" s="113">
        <f t="shared" si="43"/>
        <v>440472.11189849139</v>
      </c>
      <c r="O103" s="54">
        <f t="shared" ref="O103:O108" si="48">IF(N103&lt;&gt;0,+I103-N103,0)</f>
        <v>0</v>
      </c>
      <c r="P103" s="54">
        <f>+O103-M103</f>
        <v>0</v>
      </c>
      <c r="Q103" s="1"/>
    </row>
    <row r="104" spans="1:17" ht="12.5">
      <c r="B104" s="7" t="str">
        <f t="shared" si="46"/>
        <v/>
      </c>
      <c r="C104" s="50">
        <f>IF(D93="","-",+C103+1)</f>
        <v>2014</v>
      </c>
      <c r="D104" s="133">
        <v>2695573.8815331017</v>
      </c>
      <c r="E104" s="375">
        <v>70981.71428571429</v>
      </c>
      <c r="F104" s="137">
        <v>2624592.1672473876</v>
      </c>
      <c r="G104" s="137">
        <v>2660083.0243902449</v>
      </c>
      <c r="H104" s="375">
        <v>432549.40222158958</v>
      </c>
      <c r="I104" s="374">
        <v>432549.40222158958</v>
      </c>
      <c r="J104" s="54">
        <v>0</v>
      </c>
      <c r="K104" s="54"/>
      <c r="L104" s="113">
        <f t="shared" si="41"/>
        <v>432549.40222158958</v>
      </c>
      <c r="M104" s="54">
        <f t="shared" si="47"/>
        <v>0</v>
      </c>
      <c r="N104" s="113">
        <f t="shared" si="43"/>
        <v>432549.40222158958</v>
      </c>
      <c r="O104" s="54">
        <f t="shared" si="48"/>
        <v>0</v>
      </c>
      <c r="P104" s="54">
        <f>+O104-M104</f>
        <v>0</v>
      </c>
      <c r="Q104" s="1"/>
    </row>
    <row r="105" spans="1:17" ht="12.5">
      <c r="B105" s="7" t="str">
        <f t="shared" si="46"/>
        <v>IU</v>
      </c>
      <c r="C105" s="50">
        <f>IF(D93="","-",+C104+1)</f>
        <v>2015</v>
      </c>
      <c r="D105" s="133">
        <v>2625128.1672473866</v>
      </c>
      <c r="E105" s="375">
        <v>70994.476190476184</v>
      </c>
      <c r="F105" s="137">
        <v>2554133.6910569104</v>
      </c>
      <c r="G105" s="137">
        <v>2589630.9291521488</v>
      </c>
      <c r="H105" s="375">
        <v>412227.237835226</v>
      </c>
      <c r="I105" s="374">
        <v>412227.237835226</v>
      </c>
      <c r="J105" s="54">
        <f t="shared" si="40"/>
        <v>0</v>
      </c>
      <c r="K105" s="54"/>
      <c r="L105" s="113">
        <f t="shared" ref="L105:L110" si="49">H105</f>
        <v>412227.237835226</v>
      </c>
      <c r="M105" s="54">
        <f t="shared" si="47"/>
        <v>0</v>
      </c>
      <c r="N105" s="113">
        <f t="shared" ref="N105:N110" si="50">I105</f>
        <v>412227.237835226</v>
      </c>
      <c r="O105" s="54">
        <f t="shared" si="48"/>
        <v>0</v>
      </c>
      <c r="P105" s="54">
        <f>+O105-M105</f>
        <v>0</v>
      </c>
      <c r="Q105" s="1"/>
    </row>
    <row r="106" spans="1:17" ht="12.5">
      <c r="B106" s="7" t="str">
        <f t="shared" si="46"/>
        <v/>
      </c>
      <c r="C106" s="50">
        <f>IF(D93="","-",+C105+1)</f>
        <v>2016</v>
      </c>
      <c r="D106" s="133">
        <v>2554133.6910569104</v>
      </c>
      <c r="E106" s="375">
        <v>69343.441860465115</v>
      </c>
      <c r="F106" s="137">
        <v>2484790.2491964451</v>
      </c>
      <c r="G106" s="137">
        <v>2519461.9701266778</v>
      </c>
      <c r="H106" s="375">
        <v>389189.1094610201</v>
      </c>
      <c r="I106" s="374">
        <v>389189.1094610201</v>
      </c>
      <c r="J106" s="54">
        <f t="shared" si="40"/>
        <v>0</v>
      </c>
      <c r="K106" s="54"/>
      <c r="L106" s="113">
        <f t="shared" si="49"/>
        <v>389189.1094610201</v>
      </c>
      <c r="M106" s="54">
        <f t="shared" si="47"/>
        <v>0</v>
      </c>
      <c r="N106" s="113">
        <f t="shared" si="50"/>
        <v>389189.1094610201</v>
      </c>
      <c r="O106" s="54">
        <f t="shared" si="48"/>
        <v>0</v>
      </c>
      <c r="P106" s="54">
        <f>+O106-M106</f>
        <v>0</v>
      </c>
      <c r="Q106" s="1"/>
    </row>
    <row r="107" spans="1:17" ht="12.5">
      <c r="B107" s="7" t="str">
        <f t="shared" si="46"/>
        <v/>
      </c>
      <c r="C107" s="50">
        <f>IF(D93="","-",+C106+1)</f>
        <v>2017</v>
      </c>
      <c r="D107" s="133">
        <v>2484790.2491964451</v>
      </c>
      <c r="E107" s="375">
        <v>70994.476190476184</v>
      </c>
      <c r="F107" s="137">
        <v>2413795.7730059689</v>
      </c>
      <c r="G107" s="137">
        <v>2449293.0111012068</v>
      </c>
      <c r="H107" s="375">
        <v>368513.66854412947</v>
      </c>
      <c r="I107" s="374">
        <v>368513.66854412947</v>
      </c>
      <c r="J107" s="54">
        <f t="shared" si="40"/>
        <v>0</v>
      </c>
      <c r="K107" s="54"/>
      <c r="L107" s="113">
        <f t="shared" si="49"/>
        <v>368513.66854412947</v>
      </c>
      <c r="M107" s="54">
        <f t="shared" si="47"/>
        <v>0</v>
      </c>
      <c r="N107" s="113">
        <f t="shared" si="50"/>
        <v>368513.66854412947</v>
      </c>
      <c r="O107" s="54">
        <f t="shared" si="48"/>
        <v>0</v>
      </c>
      <c r="P107" s="54">
        <f>+O107-M107</f>
        <v>0</v>
      </c>
      <c r="Q107" s="1"/>
    </row>
    <row r="108" spans="1:17" ht="12.5">
      <c r="B108" s="7" t="str">
        <f t="shared" si="46"/>
        <v/>
      </c>
      <c r="C108" s="50">
        <f>IF(D93="","-",+C107+1)</f>
        <v>2018</v>
      </c>
      <c r="D108" s="133">
        <v>2413795.7730059689</v>
      </c>
      <c r="E108" s="375">
        <v>70994.476190476184</v>
      </c>
      <c r="F108" s="137">
        <v>2342801.2968154927</v>
      </c>
      <c r="G108" s="137">
        <v>2378298.534910731</v>
      </c>
      <c r="H108" s="375">
        <v>322153.70792553568</v>
      </c>
      <c r="I108" s="374">
        <v>322153.70792553568</v>
      </c>
      <c r="J108" s="54">
        <f t="shared" si="40"/>
        <v>0</v>
      </c>
      <c r="K108" s="54"/>
      <c r="L108" s="113">
        <f t="shared" si="49"/>
        <v>322153.70792553568</v>
      </c>
      <c r="M108" s="54">
        <f t="shared" si="47"/>
        <v>0</v>
      </c>
      <c r="N108" s="113">
        <f t="shared" si="50"/>
        <v>322153.70792553568</v>
      </c>
      <c r="O108" s="54">
        <f t="shared" si="48"/>
        <v>0</v>
      </c>
      <c r="P108" s="54">
        <f t="shared" si="45"/>
        <v>0</v>
      </c>
      <c r="Q108" s="1"/>
    </row>
    <row r="109" spans="1:17" ht="12.5">
      <c r="B109" s="7" t="str">
        <f t="shared" si="46"/>
        <v/>
      </c>
      <c r="C109" s="50">
        <f>IF(D93="","-",+C108+1)</f>
        <v>2019</v>
      </c>
      <c r="D109" s="133">
        <v>2342801.2968154927</v>
      </c>
      <c r="E109" s="375">
        <v>69343.441860465115</v>
      </c>
      <c r="F109" s="137">
        <v>2273457.8549550273</v>
      </c>
      <c r="G109" s="137">
        <v>2308129.57588526</v>
      </c>
      <c r="H109" s="375">
        <v>316406.89315312036</v>
      </c>
      <c r="I109" s="374">
        <v>316406.89315312036</v>
      </c>
      <c r="J109" s="54">
        <f t="shared" si="40"/>
        <v>0</v>
      </c>
      <c r="K109" s="54"/>
      <c r="L109" s="113">
        <f t="shared" si="49"/>
        <v>316406.89315312036</v>
      </c>
      <c r="M109" s="54">
        <f t="shared" ref="M109:M110" si="51">IF(L109&lt;&gt;0,+H109-L109,0)</f>
        <v>0</v>
      </c>
      <c r="N109" s="113">
        <f t="shared" si="50"/>
        <v>316406.89315312036</v>
      </c>
      <c r="O109" s="54">
        <f t="shared" si="44"/>
        <v>0</v>
      </c>
      <c r="P109" s="54">
        <f t="shared" si="45"/>
        <v>0</v>
      </c>
      <c r="Q109" s="1"/>
    </row>
    <row r="110" spans="1:17" ht="12.5">
      <c r="B110" s="7" t="str">
        <f t="shared" si="46"/>
        <v/>
      </c>
      <c r="C110" s="50">
        <f>IF(D93="","-",+C109+1)</f>
        <v>2020</v>
      </c>
      <c r="D110" s="133">
        <v>2273457.8549550273</v>
      </c>
      <c r="E110" s="375">
        <v>70994.476190476184</v>
      </c>
      <c r="F110" s="137">
        <v>2202463.3787645511</v>
      </c>
      <c r="G110" s="137">
        <v>2237960.616859789</v>
      </c>
      <c r="H110" s="375">
        <v>311740.47673179838</v>
      </c>
      <c r="I110" s="374">
        <v>311740.47673179838</v>
      </c>
      <c r="J110" s="54">
        <f t="shared" si="40"/>
        <v>0</v>
      </c>
      <c r="K110" s="54"/>
      <c r="L110" s="113">
        <f t="shared" si="49"/>
        <v>311740.47673179838</v>
      </c>
      <c r="M110" s="54">
        <f t="shared" si="51"/>
        <v>0</v>
      </c>
      <c r="N110" s="113">
        <f t="shared" si="50"/>
        <v>311740.47673179838</v>
      </c>
      <c r="O110" s="54">
        <f t="shared" si="44"/>
        <v>0</v>
      </c>
      <c r="P110" s="54">
        <f t="shared" si="45"/>
        <v>0</v>
      </c>
      <c r="Q110" s="1"/>
    </row>
    <row r="111" spans="1:17" ht="12.5">
      <c r="B111" s="7" t="str">
        <f t="shared" si="46"/>
        <v/>
      </c>
      <c r="C111" s="50">
        <f>IF(D93="","-",+C110+1)</f>
        <v>2021</v>
      </c>
      <c r="D111" s="133">
        <v>2202463.3787645511</v>
      </c>
      <c r="E111" s="375">
        <v>72726.048780487807</v>
      </c>
      <c r="F111" s="137">
        <v>2129737.3299840633</v>
      </c>
      <c r="G111" s="137">
        <v>2166100.3543743072</v>
      </c>
      <c r="H111" s="375">
        <v>318609.25475096708</v>
      </c>
      <c r="I111" s="374">
        <v>318609.25475096708</v>
      </c>
      <c r="J111" s="54">
        <f t="shared" si="40"/>
        <v>0</v>
      </c>
      <c r="K111" s="54"/>
      <c r="L111" s="113">
        <f t="shared" ref="L111" si="52">H111</f>
        <v>318609.25475096708</v>
      </c>
      <c r="M111" s="54">
        <f t="shared" ref="M111" si="53">IF(L111&lt;&gt;0,+H111-L111,0)</f>
        <v>0</v>
      </c>
      <c r="N111" s="113">
        <f t="shared" ref="N111" si="54">I111</f>
        <v>318609.25475096708</v>
      </c>
      <c r="O111" s="54">
        <f t="shared" ref="O111" si="55">IF(N111&lt;&gt;0,+I111-N111,0)</f>
        <v>0</v>
      </c>
      <c r="P111" s="54">
        <f t="shared" ref="P111" si="56">+O111-M111</f>
        <v>0</v>
      </c>
      <c r="Q111" s="1"/>
    </row>
    <row r="112" spans="1:17" ht="13">
      <c r="B112" s="7" t="str">
        <f t="shared" si="46"/>
        <v/>
      </c>
      <c r="C112" s="459">
        <f>IF(D93="","-",+C111+1)</f>
        <v>2022</v>
      </c>
      <c r="D112" s="12">
        <v>2129737.3299840633</v>
      </c>
      <c r="E112" s="377">
        <v>70994.476190476184</v>
      </c>
      <c r="F112" s="55">
        <v>2058742.8537935871</v>
      </c>
      <c r="G112" s="55">
        <v>2094240.0918888252</v>
      </c>
      <c r="H112" s="379">
        <v>316979.40019667835</v>
      </c>
      <c r="I112" s="398">
        <v>316979.40019667835</v>
      </c>
      <c r="J112" s="54">
        <f t="shared" si="40"/>
        <v>0</v>
      </c>
      <c r="K112" s="54"/>
      <c r="L112" s="129"/>
      <c r="M112" s="54">
        <f t="shared" si="42"/>
        <v>0</v>
      </c>
      <c r="N112" s="129"/>
      <c r="O112" s="54">
        <f t="shared" si="44"/>
        <v>0</v>
      </c>
      <c r="P112" s="54">
        <f t="shared" si="45"/>
        <v>0</v>
      </c>
      <c r="Q112" s="1"/>
    </row>
    <row r="113" spans="2:17" ht="12.5">
      <c r="B113" s="7" t="str">
        <f t="shared" si="46"/>
        <v/>
      </c>
      <c r="C113" s="50">
        <f>IF(D93="","-",+C112+1)</f>
        <v>2023</v>
      </c>
      <c r="D113" s="12">
        <f>IF(F112+SUM(E$99:E112)=D$92,F112,D$92-SUM(E$99:E112))</f>
        <v>2058742.8537935871</v>
      </c>
      <c r="E113" s="377">
        <f>IF(+J96&lt;F112,J96,D113)</f>
        <v>67767.454545454544</v>
      </c>
      <c r="F113" s="55">
        <f t="shared" ref="F113:F130" si="57">+D113-E113</f>
        <v>1990975.3992481325</v>
      </c>
      <c r="G113" s="55">
        <f t="shared" ref="G113:G130" si="58">+(F113+D113)/2</f>
        <v>2024859.1265208598</v>
      </c>
      <c r="H113" s="379">
        <f t="shared" ref="H113:H154" si="59">+J$94*G113+E113</f>
        <v>319915.75038825732</v>
      </c>
      <c r="I113" s="398">
        <f t="shared" ref="I113:I154" si="60">+J$95*G113+E113</f>
        <v>319915.75038825732</v>
      </c>
      <c r="J113" s="54">
        <f t="shared" si="40"/>
        <v>0</v>
      </c>
      <c r="K113" s="54"/>
      <c r="L113" s="129"/>
      <c r="M113" s="54">
        <f t="shared" si="42"/>
        <v>0</v>
      </c>
      <c r="N113" s="129"/>
      <c r="O113" s="54">
        <f t="shared" si="44"/>
        <v>0</v>
      </c>
      <c r="P113" s="54">
        <f t="shared" si="45"/>
        <v>0</v>
      </c>
      <c r="Q113" s="1"/>
    </row>
    <row r="114" spans="2:17" ht="12.5">
      <c r="B114" s="7" t="str">
        <f t="shared" si="46"/>
        <v/>
      </c>
      <c r="C114" s="50">
        <f>IF(D93="","-",+C113+1)</f>
        <v>2024</v>
      </c>
      <c r="D114" s="12">
        <f>IF(F113+SUM(E$99:E113)=D$92,F113,D$92-SUM(E$99:E113))</f>
        <v>1990975.3992481325</v>
      </c>
      <c r="E114" s="377">
        <f>IF(+J96&lt;F113,J96,D114)</f>
        <v>67767.454545454544</v>
      </c>
      <c r="F114" s="55">
        <f t="shared" si="57"/>
        <v>1923207.9447026779</v>
      </c>
      <c r="G114" s="55">
        <f t="shared" si="58"/>
        <v>1957091.6719754052</v>
      </c>
      <c r="H114" s="379">
        <f t="shared" si="59"/>
        <v>311476.91730923677</v>
      </c>
      <c r="I114" s="398">
        <f t="shared" si="60"/>
        <v>311476.91730923677</v>
      </c>
      <c r="J114" s="54">
        <f t="shared" si="40"/>
        <v>0</v>
      </c>
      <c r="K114" s="54"/>
      <c r="L114" s="129"/>
      <c r="M114" s="54">
        <f t="shared" si="42"/>
        <v>0</v>
      </c>
      <c r="N114" s="129"/>
      <c r="O114" s="54">
        <f t="shared" si="44"/>
        <v>0</v>
      </c>
      <c r="P114" s="54">
        <f t="shared" si="45"/>
        <v>0</v>
      </c>
      <c r="Q114" s="1"/>
    </row>
    <row r="115" spans="2:17" ht="12.5">
      <c r="B115" s="7" t="str">
        <f t="shared" si="46"/>
        <v/>
      </c>
      <c r="C115" s="50">
        <f>IF(D93="","-",+C114+1)</f>
        <v>2025</v>
      </c>
      <c r="D115" s="12">
        <f>IF(F114+SUM(E$99:E114)=D$92,F114,D$92-SUM(E$99:E114))</f>
        <v>1923207.9447026779</v>
      </c>
      <c r="E115" s="377">
        <f>IF(+J96&lt;F114,J96,D115)</f>
        <v>67767.454545454544</v>
      </c>
      <c r="F115" s="55">
        <f t="shared" si="57"/>
        <v>1855440.4901572233</v>
      </c>
      <c r="G115" s="55">
        <f t="shared" si="58"/>
        <v>1889324.2174299506</v>
      </c>
      <c r="H115" s="379">
        <f t="shared" si="59"/>
        <v>303038.08423021616</v>
      </c>
      <c r="I115" s="398">
        <f t="shared" si="60"/>
        <v>303038.08423021616</v>
      </c>
      <c r="J115" s="54">
        <f t="shared" si="40"/>
        <v>0</v>
      </c>
      <c r="K115" s="54"/>
      <c r="L115" s="129"/>
      <c r="M115" s="54">
        <f t="shared" si="42"/>
        <v>0</v>
      </c>
      <c r="N115" s="129"/>
      <c r="O115" s="54">
        <f t="shared" si="44"/>
        <v>0</v>
      </c>
      <c r="P115" s="54">
        <f t="shared" si="45"/>
        <v>0</v>
      </c>
      <c r="Q115" s="1"/>
    </row>
    <row r="116" spans="2:17" ht="12.5">
      <c r="B116" s="7" t="str">
        <f t="shared" si="46"/>
        <v/>
      </c>
      <c r="C116" s="50">
        <f>IF(D93="","-",+C115+1)</f>
        <v>2026</v>
      </c>
      <c r="D116" s="12">
        <f>IF(F115+SUM(E$99:E115)=D$92,F115,D$92-SUM(E$99:E115))</f>
        <v>1855440.4901572233</v>
      </c>
      <c r="E116" s="377">
        <f>IF(+J96&lt;F115,J96,D116)</f>
        <v>67767.454545454544</v>
      </c>
      <c r="F116" s="55">
        <f t="shared" si="57"/>
        <v>1787673.0356117687</v>
      </c>
      <c r="G116" s="55">
        <f t="shared" si="58"/>
        <v>1821556.762884496</v>
      </c>
      <c r="H116" s="379">
        <f t="shared" si="59"/>
        <v>294599.25115119555</v>
      </c>
      <c r="I116" s="398">
        <f t="shared" si="60"/>
        <v>294599.25115119555</v>
      </c>
      <c r="J116" s="54">
        <f t="shared" si="40"/>
        <v>0</v>
      </c>
      <c r="K116" s="54"/>
      <c r="L116" s="129"/>
      <c r="M116" s="54">
        <f t="shared" si="42"/>
        <v>0</v>
      </c>
      <c r="N116" s="129"/>
      <c r="O116" s="54">
        <f t="shared" si="44"/>
        <v>0</v>
      </c>
      <c r="P116" s="54">
        <f t="shared" si="45"/>
        <v>0</v>
      </c>
      <c r="Q116" s="1"/>
    </row>
    <row r="117" spans="2:17" ht="12.5">
      <c r="B117" s="7" t="str">
        <f t="shared" si="46"/>
        <v/>
      </c>
      <c r="C117" s="50">
        <f>IF(D93="","-",+C116+1)</f>
        <v>2027</v>
      </c>
      <c r="D117" s="12">
        <f>IF(F116+SUM(E$99:E116)=D$92,F116,D$92-SUM(E$99:E116))</f>
        <v>1787673.0356117687</v>
      </c>
      <c r="E117" s="377">
        <f>IF(+J96&lt;F116,J96,D117)</f>
        <v>67767.454545454544</v>
      </c>
      <c r="F117" s="55">
        <f t="shared" si="57"/>
        <v>1719905.5810663141</v>
      </c>
      <c r="G117" s="55">
        <f t="shared" si="58"/>
        <v>1753789.3083390414</v>
      </c>
      <c r="H117" s="379">
        <f t="shared" si="59"/>
        <v>286160.41807217494</v>
      </c>
      <c r="I117" s="398">
        <f t="shared" si="60"/>
        <v>286160.41807217494</v>
      </c>
      <c r="J117" s="54">
        <f t="shared" si="40"/>
        <v>0</v>
      </c>
      <c r="K117" s="54"/>
      <c r="L117" s="129"/>
      <c r="M117" s="54">
        <f t="shared" si="42"/>
        <v>0</v>
      </c>
      <c r="N117" s="129"/>
      <c r="O117" s="54">
        <f t="shared" si="44"/>
        <v>0</v>
      </c>
      <c r="P117" s="54">
        <f t="shared" si="45"/>
        <v>0</v>
      </c>
      <c r="Q117" s="1"/>
    </row>
    <row r="118" spans="2:17" ht="12.5">
      <c r="B118" s="7" t="str">
        <f t="shared" si="46"/>
        <v/>
      </c>
      <c r="C118" s="50">
        <f>IF(D93="","-",+C117+1)</f>
        <v>2028</v>
      </c>
      <c r="D118" s="12">
        <f>IF(F117+SUM(E$99:E117)=D$92,F117,D$92-SUM(E$99:E117))</f>
        <v>1719905.5810663141</v>
      </c>
      <c r="E118" s="377">
        <f>IF(+J96&lt;F117,J96,D118)</f>
        <v>67767.454545454544</v>
      </c>
      <c r="F118" s="55">
        <f t="shared" si="57"/>
        <v>1652138.1265208595</v>
      </c>
      <c r="G118" s="55">
        <f t="shared" si="58"/>
        <v>1686021.8537935868</v>
      </c>
      <c r="H118" s="379">
        <f t="shared" si="59"/>
        <v>277721.58499315439</v>
      </c>
      <c r="I118" s="398">
        <f t="shared" si="60"/>
        <v>277721.58499315439</v>
      </c>
      <c r="J118" s="54">
        <f t="shared" si="40"/>
        <v>0</v>
      </c>
      <c r="K118" s="54"/>
      <c r="L118" s="129"/>
      <c r="M118" s="54">
        <f t="shared" si="42"/>
        <v>0</v>
      </c>
      <c r="N118" s="129"/>
      <c r="O118" s="54">
        <f t="shared" si="44"/>
        <v>0</v>
      </c>
      <c r="P118" s="54">
        <f t="shared" si="45"/>
        <v>0</v>
      </c>
      <c r="Q118" s="1"/>
    </row>
    <row r="119" spans="2:17" ht="12.5">
      <c r="B119" s="7" t="str">
        <f t="shared" si="46"/>
        <v/>
      </c>
      <c r="C119" s="50">
        <f>IF(D93="","-",+C118+1)</f>
        <v>2029</v>
      </c>
      <c r="D119" s="12">
        <f>IF(F118+SUM(E$99:E118)=D$92,F118,D$92-SUM(E$99:E118))</f>
        <v>1652138.1265208595</v>
      </c>
      <c r="E119" s="377">
        <f>IF(+J96&lt;F118,J96,D119)</f>
        <v>67767.454545454544</v>
      </c>
      <c r="F119" s="55">
        <f t="shared" si="57"/>
        <v>1584370.671975405</v>
      </c>
      <c r="G119" s="55">
        <f t="shared" si="58"/>
        <v>1618254.3992481322</v>
      </c>
      <c r="H119" s="379">
        <f t="shared" si="59"/>
        <v>269282.75191413378</v>
      </c>
      <c r="I119" s="398">
        <f t="shared" si="60"/>
        <v>269282.75191413378</v>
      </c>
      <c r="J119" s="54">
        <f t="shared" si="40"/>
        <v>0</v>
      </c>
      <c r="K119" s="54"/>
      <c r="L119" s="129"/>
      <c r="M119" s="54">
        <f t="shared" si="42"/>
        <v>0</v>
      </c>
      <c r="N119" s="129"/>
      <c r="O119" s="54">
        <f t="shared" si="44"/>
        <v>0</v>
      </c>
      <c r="P119" s="54">
        <f t="shared" si="45"/>
        <v>0</v>
      </c>
      <c r="Q119" s="1"/>
    </row>
    <row r="120" spans="2:17" ht="12.5">
      <c r="B120" s="7" t="str">
        <f t="shared" si="46"/>
        <v/>
      </c>
      <c r="C120" s="50">
        <f>IF(D93="","-",+C119+1)</f>
        <v>2030</v>
      </c>
      <c r="D120" s="12">
        <f>IF(F119+SUM(E$99:E119)=D$92,F119,D$92-SUM(E$99:E119))</f>
        <v>1584370.671975405</v>
      </c>
      <c r="E120" s="377">
        <f>IF(+J96&lt;F119,J96,D120)</f>
        <v>67767.454545454544</v>
      </c>
      <c r="F120" s="55">
        <f t="shared" si="57"/>
        <v>1516603.2174299504</v>
      </c>
      <c r="G120" s="55">
        <f t="shared" si="58"/>
        <v>1550486.9447026777</v>
      </c>
      <c r="H120" s="379">
        <f t="shared" si="59"/>
        <v>260843.91883511317</v>
      </c>
      <c r="I120" s="398">
        <f t="shared" si="60"/>
        <v>260843.91883511317</v>
      </c>
      <c r="J120" s="54">
        <f t="shared" si="40"/>
        <v>0</v>
      </c>
      <c r="K120" s="54"/>
      <c r="L120" s="129"/>
      <c r="M120" s="54">
        <f t="shared" si="42"/>
        <v>0</v>
      </c>
      <c r="N120" s="129"/>
      <c r="O120" s="54">
        <f t="shared" si="44"/>
        <v>0</v>
      </c>
      <c r="P120" s="54">
        <f t="shared" si="45"/>
        <v>0</v>
      </c>
      <c r="Q120" s="1"/>
    </row>
    <row r="121" spans="2:17" ht="12.5">
      <c r="B121" s="7" t="str">
        <f t="shared" si="46"/>
        <v/>
      </c>
      <c r="C121" s="50">
        <f>IF(D93="","-",+C120+1)</f>
        <v>2031</v>
      </c>
      <c r="D121" s="12">
        <f>IF(F120+SUM(E$99:E120)=D$92,F120,D$92-SUM(E$99:E120))</f>
        <v>1516603.2174299504</v>
      </c>
      <c r="E121" s="377">
        <f>IF(+J96&lt;F120,J96,D121)</f>
        <v>67767.454545454544</v>
      </c>
      <c r="F121" s="55">
        <f t="shared" si="57"/>
        <v>1448835.7628844958</v>
      </c>
      <c r="G121" s="55">
        <f t="shared" si="58"/>
        <v>1482719.4901572231</v>
      </c>
      <c r="H121" s="379">
        <f t="shared" si="59"/>
        <v>252405.08575609262</v>
      </c>
      <c r="I121" s="398">
        <f t="shared" si="60"/>
        <v>252405.08575609262</v>
      </c>
      <c r="J121" s="54">
        <f t="shared" si="40"/>
        <v>0</v>
      </c>
      <c r="K121" s="54"/>
      <c r="L121" s="129"/>
      <c r="M121" s="54">
        <f t="shared" si="42"/>
        <v>0</v>
      </c>
      <c r="N121" s="129"/>
      <c r="O121" s="54">
        <f t="shared" si="44"/>
        <v>0</v>
      </c>
      <c r="P121" s="54">
        <f t="shared" si="45"/>
        <v>0</v>
      </c>
      <c r="Q121" s="1"/>
    </row>
    <row r="122" spans="2:17" ht="12.5">
      <c r="B122" s="7" t="str">
        <f t="shared" si="46"/>
        <v/>
      </c>
      <c r="C122" s="50">
        <f>IF(D93="","-",+C121+1)</f>
        <v>2032</v>
      </c>
      <c r="D122" s="12">
        <f>IF(F121+SUM(E$99:E121)=D$92,F121,D$92-SUM(E$99:E121))</f>
        <v>1448835.7628844958</v>
      </c>
      <c r="E122" s="377">
        <f>IF(+J96&lt;F121,J96,D122)</f>
        <v>67767.454545454544</v>
      </c>
      <c r="F122" s="55">
        <f t="shared" si="57"/>
        <v>1381068.3083390412</v>
      </c>
      <c r="G122" s="55">
        <f t="shared" si="58"/>
        <v>1414952.0356117685</v>
      </c>
      <c r="H122" s="379">
        <f t="shared" si="59"/>
        <v>243966.25267707201</v>
      </c>
      <c r="I122" s="398">
        <f t="shared" si="60"/>
        <v>243966.25267707201</v>
      </c>
      <c r="J122" s="54">
        <f t="shared" si="40"/>
        <v>0</v>
      </c>
      <c r="K122" s="54"/>
      <c r="L122" s="129"/>
      <c r="M122" s="54">
        <f t="shared" si="42"/>
        <v>0</v>
      </c>
      <c r="N122" s="129"/>
      <c r="O122" s="54">
        <f t="shared" si="44"/>
        <v>0</v>
      </c>
      <c r="P122" s="54">
        <f t="shared" si="45"/>
        <v>0</v>
      </c>
      <c r="Q122" s="1"/>
    </row>
    <row r="123" spans="2:17" ht="12.5">
      <c r="B123" s="7" t="str">
        <f t="shared" si="46"/>
        <v/>
      </c>
      <c r="C123" s="50">
        <f>IF(D93="","-",+C122+1)</f>
        <v>2033</v>
      </c>
      <c r="D123" s="12">
        <f>IF(F122+SUM(E$99:E122)=D$92,F122,D$92-SUM(E$99:E122))</f>
        <v>1381068.3083390412</v>
      </c>
      <c r="E123" s="377">
        <f>IF(+J96&lt;F122,J96,D123)</f>
        <v>67767.454545454544</v>
      </c>
      <c r="F123" s="55">
        <f t="shared" si="57"/>
        <v>1313300.8537935866</v>
      </c>
      <c r="G123" s="55">
        <f t="shared" si="58"/>
        <v>1347184.5810663139</v>
      </c>
      <c r="H123" s="379">
        <f t="shared" si="59"/>
        <v>235527.41959805141</v>
      </c>
      <c r="I123" s="398">
        <f t="shared" si="60"/>
        <v>235527.41959805141</v>
      </c>
      <c r="J123" s="54">
        <f t="shared" si="40"/>
        <v>0</v>
      </c>
      <c r="K123" s="54"/>
      <c r="L123" s="129"/>
      <c r="M123" s="54">
        <f t="shared" si="42"/>
        <v>0</v>
      </c>
      <c r="N123" s="129"/>
      <c r="O123" s="54">
        <f t="shared" si="44"/>
        <v>0</v>
      </c>
      <c r="P123" s="54">
        <f t="shared" si="45"/>
        <v>0</v>
      </c>
      <c r="Q123" s="1"/>
    </row>
    <row r="124" spans="2:17" ht="12.5">
      <c r="B124" s="7" t="str">
        <f t="shared" si="46"/>
        <v/>
      </c>
      <c r="C124" s="50">
        <f>IF(D93="","-",+C123+1)</f>
        <v>2034</v>
      </c>
      <c r="D124" s="12">
        <f>IF(F123+SUM(E$99:E123)=D$92,F123,D$92-SUM(E$99:E123))</f>
        <v>1313300.8537935866</v>
      </c>
      <c r="E124" s="377">
        <f>IF(+J96&lt;F123,J96,D124)</f>
        <v>67767.454545454544</v>
      </c>
      <c r="F124" s="55">
        <f t="shared" si="57"/>
        <v>1245533.399248132</v>
      </c>
      <c r="G124" s="55">
        <f t="shared" si="58"/>
        <v>1279417.1265208593</v>
      </c>
      <c r="H124" s="379">
        <f t="shared" si="59"/>
        <v>227088.5865190308</v>
      </c>
      <c r="I124" s="398">
        <f t="shared" si="60"/>
        <v>227088.5865190308</v>
      </c>
      <c r="J124" s="54">
        <f t="shared" si="40"/>
        <v>0</v>
      </c>
      <c r="K124" s="54"/>
      <c r="L124" s="129"/>
      <c r="M124" s="54">
        <f t="shared" si="42"/>
        <v>0</v>
      </c>
      <c r="N124" s="129"/>
      <c r="O124" s="54">
        <f t="shared" si="44"/>
        <v>0</v>
      </c>
      <c r="P124" s="54">
        <f t="shared" si="45"/>
        <v>0</v>
      </c>
      <c r="Q124" s="1"/>
    </row>
    <row r="125" spans="2:17" ht="12.5">
      <c r="B125" s="7" t="str">
        <f t="shared" si="46"/>
        <v/>
      </c>
      <c r="C125" s="50">
        <f>IF(D93="","-",+C124+1)</f>
        <v>2035</v>
      </c>
      <c r="D125" s="12">
        <f>IF(F124+SUM(E$99:E124)=D$92,F124,D$92-SUM(E$99:E124))</f>
        <v>1245533.399248132</v>
      </c>
      <c r="E125" s="377">
        <f>IF(+J96&lt;F124,J96,D125)</f>
        <v>67767.454545454544</v>
      </c>
      <c r="F125" s="55">
        <f t="shared" si="57"/>
        <v>1177765.9447026774</v>
      </c>
      <c r="G125" s="55">
        <f t="shared" si="58"/>
        <v>1211649.6719754047</v>
      </c>
      <c r="H125" s="379">
        <f t="shared" si="59"/>
        <v>218649.75344001024</v>
      </c>
      <c r="I125" s="398">
        <f t="shared" si="60"/>
        <v>218649.75344001024</v>
      </c>
      <c r="J125" s="54">
        <f t="shared" si="40"/>
        <v>0</v>
      </c>
      <c r="K125" s="54"/>
      <c r="L125" s="129"/>
      <c r="M125" s="54">
        <f t="shared" si="42"/>
        <v>0</v>
      </c>
      <c r="N125" s="129"/>
      <c r="O125" s="54">
        <f t="shared" si="44"/>
        <v>0</v>
      </c>
      <c r="P125" s="54">
        <f t="shared" si="45"/>
        <v>0</v>
      </c>
      <c r="Q125" s="1"/>
    </row>
    <row r="126" spans="2:17" ht="12.5">
      <c r="B126" s="7" t="str">
        <f t="shared" si="46"/>
        <v/>
      </c>
      <c r="C126" s="50">
        <f>IF(D93="","-",+C125+1)</f>
        <v>2036</v>
      </c>
      <c r="D126" s="12">
        <f>IF(F125+SUM(E$99:E125)=D$92,F125,D$92-SUM(E$99:E125))</f>
        <v>1177765.9447026774</v>
      </c>
      <c r="E126" s="377">
        <f>IF(+J96&lt;F125,J96,D126)</f>
        <v>67767.454545454544</v>
      </c>
      <c r="F126" s="55">
        <f t="shared" si="57"/>
        <v>1109998.4901572228</v>
      </c>
      <c r="G126" s="55">
        <f t="shared" si="58"/>
        <v>1143882.2174299501</v>
      </c>
      <c r="H126" s="379">
        <f t="shared" si="59"/>
        <v>210210.92036098964</v>
      </c>
      <c r="I126" s="398">
        <f t="shared" si="60"/>
        <v>210210.92036098964</v>
      </c>
      <c r="J126" s="54">
        <f t="shared" si="40"/>
        <v>0</v>
      </c>
      <c r="K126" s="54"/>
      <c r="L126" s="129"/>
      <c r="M126" s="54">
        <f t="shared" si="42"/>
        <v>0</v>
      </c>
      <c r="N126" s="129"/>
      <c r="O126" s="54">
        <f t="shared" si="44"/>
        <v>0</v>
      </c>
      <c r="P126" s="54">
        <f t="shared" si="45"/>
        <v>0</v>
      </c>
      <c r="Q126" s="1"/>
    </row>
    <row r="127" spans="2:17" ht="12.5">
      <c r="B127" s="7" t="str">
        <f t="shared" si="46"/>
        <v/>
      </c>
      <c r="C127" s="50">
        <f>IF(D93="","-",+C126+1)</f>
        <v>2037</v>
      </c>
      <c r="D127" s="12">
        <f>IF(F126+SUM(E$99:E126)=D$92,F126,D$92-SUM(E$99:E126))</f>
        <v>1109998.4901572228</v>
      </c>
      <c r="E127" s="377">
        <f>IF(+J96&lt;F126,J96,D127)</f>
        <v>67767.454545454544</v>
      </c>
      <c r="F127" s="55">
        <f t="shared" si="57"/>
        <v>1042231.0356117683</v>
      </c>
      <c r="G127" s="55">
        <f t="shared" si="58"/>
        <v>1076114.7628844955</v>
      </c>
      <c r="H127" s="379">
        <f t="shared" si="59"/>
        <v>201772.08728196903</v>
      </c>
      <c r="I127" s="398">
        <f t="shared" si="60"/>
        <v>201772.08728196903</v>
      </c>
      <c r="J127" s="54">
        <f t="shared" si="40"/>
        <v>0</v>
      </c>
      <c r="K127" s="54"/>
      <c r="L127" s="129"/>
      <c r="M127" s="54">
        <f t="shared" si="42"/>
        <v>0</v>
      </c>
      <c r="N127" s="129"/>
      <c r="O127" s="54">
        <f t="shared" si="44"/>
        <v>0</v>
      </c>
      <c r="P127" s="54">
        <f t="shared" si="45"/>
        <v>0</v>
      </c>
      <c r="Q127" s="1"/>
    </row>
    <row r="128" spans="2:17" ht="12.5">
      <c r="B128" s="7" t="str">
        <f t="shared" si="46"/>
        <v/>
      </c>
      <c r="C128" s="50">
        <f>IF(D93="","-",+C127+1)</f>
        <v>2038</v>
      </c>
      <c r="D128" s="12">
        <f>IF(F127+SUM(E$99:E127)=D$92,F127,D$92-SUM(E$99:E127))</f>
        <v>1042231.0356117683</v>
      </c>
      <c r="E128" s="377">
        <f>IF(+J96&lt;F127,J96,D128)</f>
        <v>67767.454545454544</v>
      </c>
      <c r="F128" s="55">
        <f t="shared" si="57"/>
        <v>974463.58106631367</v>
      </c>
      <c r="G128" s="55">
        <f t="shared" si="58"/>
        <v>1008347.308339041</v>
      </c>
      <c r="H128" s="379">
        <f t="shared" si="59"/>
        <v>193333.25420294845</v>
      </c>
      <c r="I128" s="398">
        <f t="shared" si="60"/>
        <v>193333.25420294845</v>
      </c>
      <c r="J128" s="54">
        <f t="shared" si="40"/>
        <v>0</v>
      </c>
      <c r="K128" s="54"/>
      <c r="L128" s="129"/>
      <c r="M128" s="54">
        <f t="shared" si="42"/>
        <v>0</v>
      </c>
      <c r="N128" s="129"/>
      <c r="O128" s="54">
        <f t="shared" si="44"/>
        <v>0</v>
      </c>
      <c r="P128" s="54">
        <f t="shared" si="45"/>
        <v>0</v>
      </c>
      <c r="Q128" s="1"/>
    </row>
    <row r="129" spans="2:17" ht="12.5">
      <c r="B129" s="7" t="str">
        <f t="shared" si="46"/>
        <v/>
      </c>
      <c r="C129" s="50">
        <f>IF(D93="","-",+C128+1)</f>
        <v>2039</v>
      </c>
      <c r="D129" s="12">
        <f>IF(F128+SUM(E$99:E128)=D$92,F128,D$92-SUM(E$99:E128))</f>
        <v>974463.58106631367</v>
      </c>
      <c r="E129" s="377">
        <f>IF(+J96&lt;F128,J96,D129)</f>
        <v>67767.454545454544</v>
      </c>
      <c r="F129" s="55">
        <f t="shared" si="57"/>
        <v>906696.12652085908</v>
      </c>
      <c r="G129" s="55">
        <f t="shared" si="58"/>
        <v>940579.85379358637</v>
      </c>
      <c r="H129" s="379">
        <f t="shared" si="59"/>
        <v>184894.42112392787</v>
      </c>
      <c r="I129" s="398">
        <f t="shared" si="60"/>
        <v>184894.42112392787</v>
      </c>
      <c r="J129" s="54">
        <f t="shared" si="40"/>
        <v>0</v>
      </c>
      <c r="K129" s="54"/>
      <c r="L129" s="129"/>
      <c r="M129" s="54">
        <f t="shared" si="42"/>
        <v>0</v>
      </c>
      <c r="N129" s="129"/>
      <c r="O129" s="54">
        <f t="shared" si="44"/>
        <v>0</v>
      </c>
      <c r="P129" s="54">
        <f t="shared" si="45"/>
        <v>0</v>
      </c>
      <c r="Q129" s="1"/>
    </row>
    <row r="130" spans="2:17" ht="12.5">
      <c r="B130" s="7" t="str">
        <f t="shared" si="46"/>
        <v/>
      </c>
      <c r="C130" s="50">
        <f>IF(D93="","-",+C129+1)</f>
        <v>2040</v>
      </c>
      <c r="D130" s="12">
        <f>IF(F129+SUM(E$99:E129)=D$92,F129,D$92-SUM(E$99:E129))</f>
        <v>906696.12652085908</v>
      </c>
      <c r="E130" s="377">
        <f>IF(+J96&lt;F129,J96,D130)</f>
        <v>67767.454545454544</v>
      </c>
      <c r="F130" s="55">
        <f t="shared" si="57"/>
        <v>838928.67197540449</v>
      </c>
      <c r="G130" s="55">
        <f t="shared" si="58"/>
        <v>872812.39924813178</v>
      </c>
      <c r="H130" s="379">
        <f t="shared" si="59"/>
        <v>176455.58804490726</v>
      </c>
      <c r="I130" s="398">
        <f t="shared" si="60"/>
        <v>176455.58804490726</v>
      </c>
      <c r="J130" s="54">
        <f t="shared" si="40"/>
        <v>0</v>
      </c>
      <c r="K130" s="54"/>
      <c r="L130" s="129"/>
      <c r="M130" s="54">
        <f t="shared" si="42"/>
        <v>0</v>
      </c>
      <c r="N130" s="129"/>
      <c r="O130" s="54">
        <f t="shared" si="44"/>
        <v>0</v>
      </c>
      <c r="P130" s="54">
        <f t="shared" si="45"/>
        <v>0</v>
      </c>
      <c r="Q130" s="1"/>
    </row>
    <row r="131" spans="2:17" ht="12.5">
      <c r="B131" s="7" t="str">
        <f t="shared" si="46"/>
        <v/>
      </c>
      <c r="C131" s="50">
        <f>IF(D93="","-",+C130+1)</f>
        <v>2041</v>
      </c>
      <c r="D131" s="12">
        <f>IF(F130+SUM(E$99:E130)=D$92,F130,D$92-SUM(E$99:E130))</f>
        <v>838928.67197540449</v>
      </c>
      <c r="E131" s="377">
        <f>IF(+J96&lt;F130,J96,D131)</f>
        <v>67767.454545454544</v>
      </c>
      <c r="F131" s="55">
        <f t="shared" ref="F131:F154" si="61">+D131-E131</f>
        <v>771161.2174299499</v>
      </c>
      <c r="G131" s="55">
        <f t="shared" ref="G131:G154" si="62">+(F131+D131)/2</f>
        <v>805044.9447026772</v>
      </c>
      <c r="H131" s="379">
        <f t="shared" si="59"/>
        <v>168016.75496588668</v>
      </c>
      <c r="I131" s="398">
        <f t="shared" si="60"/>
        <v>168016.75496588668</v>
      </c>
      <c r="J131" s="54">
        <f t="shared" ref="J131:J154" si="63">+I131-H131</f>
        <v>0</v>
      </c>
      <c r="K131" s="54"/>
      <c r="L131" s="129"/>
      <c r="M131" s="54">
        <f t="shared" ref="M131:M154" si="64">IF(L131&lt;&gt;0,+H131-L131,0)</f>
        <v>0</v>
      </c>
      <c r="N131" s="129"/>
      <c r="O131" s="54">
        <f t="shared" ref="O131:O154" si="65">IF(N131&lt;&gt;0,+I131-N131,0)</f>
        <v>0</v>
      </c>
      <c r="P131" s="54">
        <f t="shared" ref="P131:P154" si="66">+O131-M131</f>
        <v>0</v>
      </c>
      <c r="Q131" s="1"/>
    </row>
    <row r="132" spans="2:17" ht="12.5">
      <c r="B132" s="7" t="str">
        <f t="shared" si="46"/>
        <v/>
      </c>
      <c r="C132" s="50">
        <f>IF(D93="","-",+C131+1)</f>
        <v>2042</v>
      </c>
      <c r="D132" s="12">
        <f>IF(F131+SUM(E$99:E131)=D$92,F131,D$92-SUM(E$99:E131))</f>
        <v>771161.2174299499</v>
      </c>
      <c r="E132" s="377">
        <f>IF(+J96&lt;F131,J96,D132)</f>
        <v>67767.454545454544</v>
      </c>
      <c r="F132" s="55">
        <f t="shared" si="61"/>
        <v>703393.76288449531</v>
      </c>
      <c r="G132" s="55">
        <f t="shared" si="62"/>
        <v>737277.49015722261</v>
      </c>
      <c r="H132" s="379">
        <f t="shared" si="59"/>
        <v>159577.9218868661</v>
      </c>
      <c r="I132" s="398">
        <f t="shared" si="60"/>
        <v>159577.9218868661</v>
      </c>
      <c r="J132" s="54">
        <f t="shared" si="63"/>
        <v>0</v>
      </c>
      <c r="K132" s="54"/>
      <c r="L132" s="129"/>
      <c r="M132" s="54">
        <f t="shared" si="64"/>
        <v>0</v>
      </c>
      <c r="N132" s="129"/>
      <c r="O132" s="54">
        <f t="shared" si="65"/>
        <v>0</v>
      </c>
      <c r="P132" s="54">
        <f t="shared" si="66"/>
        <v>0</v>
      </c>
      <c r="Q132" s="1"/>
    </row>
    <row r="133" spans="2:17" ht="12.5">
      <c r="B133" s="7" t="str">
        <f t="shared" si="46"/>
        <v/>
      </c>
      <c r="C133" s="50">
        <f>IF(D93="","-",+C132+1)</f>
        <v>2043</v>
      </c>
      <c r="D133" s="12">
        <f>IF(F132+SUM(E$99:E132)=D$92,F132,D$92-SUM(E$99:E132))</f>
        <v>703393.76288449531</v>
      </c>
      <c r="E133" s="377">
        <f>IF(+J96&lt;F132,J96,D133)</f>
        <v>67767.454545454544</v>
      </c>
      <c r="F133" s="55">
        <f t="shared" si="61"/>
        <v>635626.30833904073</v>
      </c>
      <c r="G133" s="55">
        <f t="shared" si="62"/>
        <v>669510.03561176802</v>
      </c>
      <c r="H133" s="379">
        <f t="shared" si="59"/>
        <v>151139.08880784549</v>
      </c>
      <c r="I133" s="398">
        <f t="shared" si="60"/>
        <v>151139.08880784549</v>
      </c>
      <c r="J133" s="54">
        <f t="shared" si="63"/>
        <v>0</v>
      </c>
      <c r="K133" s="54"/>
      <c r="L133" s="129"/>
      <c r="M133" s="54">
        <f t="shared" si="64"/>
        <v>0</v>
      </c>
      <c r="N133" s="129"/>
      <c r="O133" s="54">
        <f t="shared" si="65"/>
        <v>0</v>
      </c>
      <c r="P133" s="54">
        <f t="shared" si="66"/>
        <v>0</v>
      </c>
      <c r="Q133" s="1"/>
    </row>
    <row r="134" spans="2:17" ht="12.5">
      <c r="B134" s="7" t="str">
        <f t="shared" si="46"/>
        <v/>
      </c>
      <c r="C134" s="50">
        <f>IF(D93="","-",+C133+1)</f>
        <v>2044</v>
      </c>
      <c r="D134" s="12">
        <f>IF(F133+SUM(E$99:E133)=D$92,F133,D$92-SUM(E$99:E133))</f>
        <v>635626.30833904073</v>
      </c>
      <c r="E134" s="377">
        <f>IF(+J96&lt;F133,J96,D134)</f>
        <v>67767.454545454544</v>
      </c>
      <c r="F134" s="55">
        <f t="shared" si="61"/>
        <v>567858.85379358614</v>
      </c>
      <c r="G134" s="55">
        <f t="shared" si="62"/>
        <v>601742.58106631343</v>
      </c>
      <c r="H134" s="379">
        <f t="shared" si="59"/>
        <v>142700.25572882488</v>
      </c>
      <c r="I134" s="398">
        <f t="shared" si="60"/>
        <v>142700.25572882488</v>
      </c>
      <c r="J134" s="54">
        <f t="shared" si="63"/>
        <v>0</v>
      </c>
      <c r="K134" s="54"/>
      <c r="L134" s="129"/>
      <c r="M134" s="54">
        <f t="shared" si="64"/>
        <v>0</v>
      </c>
      <c r="N134" s="129"/>
      <c r="O134" s="54">
        <f t="shared" si="65"/>
        <v>0</v>
      </c>
      <c r="P134" s="54">
        <f t="shared" si="66"/>
        <v>0</v>
      </c>
      <c r="Q134" s="1"/>
    </row>
    <row r="135" spans="2:17" ht="12.5">
      <c r="B135" s="7" t="str">
        <f t="shared" si="46"/>
        <v/>
      </c>
      <c r="C135" s="50">
        <f>IF(D93="","-",+C134+1)</f>
        <v>2045</v>
      </c>
      <c r="D135" s="12">
        <f>IF(F134+SUM(E$99:E134)=D$92,F134,D$92-SUM(E$99:E134))</f>
        <v>567858.85379358614</v>
      </c>
      <c r="E135" s="377">
        <f>IF(+J96&lt;F134,J96,D135)</f>
        <v>67767.454545454544</v>
      </c>
      <c r="F135" s="55">
        <f t="shared" si="61"/>
        <v>500091.39924813161</v>
      </c>
      <c r="G135" s="55">
        <f t="shared" si="62"/>
        <v>533975.12652085884</v>
      </c>
      <c r="H135" s="379">
        <f t="shared" si="59"/>
        <v>134261.4226498043</v>
      </c>
      <c r="I135" s="398">
        <f t="shared" si="60"/>
        <v>134261.4226498043</v>
      </c>
      <c r="J135" s="54">
        <f t="shared" si="63"/>
        <v>0</v>
      </c>
      <c r="K135" s="54"/>
      <c r="L135" s="129"/>
      <c r="M135" s="54">
        <f t="shared" si="64"/>
        <v>0</v>
      </c>
      <c r="N135" s="129"/>
      <c r="O135" s="54">
        <f t="shared" si="65"/>
        <v>0</v>
      </c>
      <c r="P135" s="54">
        <f t="shared" si="66"/>
        <v>0</v>
      </c>
      <c r="Q135" s="1"/>
    </row>
    <row r="136" spans="2:17" ht="12.5">
      <c r="B136" s="7" t="str">
        <f t="shared" si="46"/>
        <v/>
      </c>
      <c r="C136" s="50">
        <f>IF(D93="","-",+C135+1)</f>
        <v>2046</v>
      </c>
      <c r="D136" s="12">
        <f>IF(F135+SUM(E$99:E135)=D$92,F135,D$92-SUM(E$99:E135))</f>
        <v>500091.39924813161</v>
      </c>
      <c r="E136" s="377">
        <f>IF(+J96&lt;F135,J96,D136)</f>
        <v>67767.454545454544</v>
      </c>
      <c r="F136" s="55">
        <f t="shared" si="61"/>
        <v>432323.94470267708</v>
      </c>
      <c r="G136" s="55">
        <f t="shared" si="62"/>
        <v>466207.67197540437</v>
      </c>
      <c r="H136" s="379">
        <f t="shared" si="59"/>
        <v>125822.58957078372</v>
      </c>
      <c r="I136" s="398">
        <f t="shared" si="60"/>
        <v>125822.58957078372</v>
      </c>
      <c r="J136" s="54">
        <f t="shared" si="63"/>
        <v>0</v>
      </c>
      <c r="K136" s="54"/>
      <c r="L136" s="129"/>
      <c r="M136" s="54">
        <f t="shared" si="64"/>
        <v>0</v>
      </c>
      <c r="N136" s="129"/>
      <c r="O136" s="54">
        <f t="shared" si="65"/>
        <v>0</v>
      </c>
      <c r="P136" s="54">
        <f t="shared" si="66"/>
        <v>0</v>
      </c>
      <c r="Q136" s="1"/>
    </row>
    <row r="137" spans="2:17" ht="12.5">
      <c r="B137" s="7" t="str">
        <f t="shared" si="46"/>
        <v/>
      </c>
      <c r="C137" s="50">
        <f>IF(D93="","-",+C136+1)</f>
        <v>2047</v>
      </c>
      <c r="D137" s="12">
        <f>IF(F136+SUM(E$99:E136)=D$92,F136,D$92-SUM(E$99:E136))</f>
        <v>432323.94470267708</v>
      </c>
      <c r="E137" s="377">
        <f>IF(+J96&lt;F136,J96,D137)</f>
        <v>67767.454545454544</v>
      </c>
      <c r="F137" s="55">
        <f t="shared" si="61"/>
        <v>364556.49015722255</v>
      </c>
      <c r="G137" s="55">
        <f t="shared" si="62"/>
        <v>398440.21742994979</v>
      </c>
      <c r="H137" s="379">
        <f t="shared" si="59"/>
        <v>117383.75649176314</v>
      </c>
      <c r="I137" s="398">
        <f t="shared" si="60"/>
        <v>117383.75649176314</v>
      </c>
      <c r="J137" s="54">
        <f t="shared" si="63"/>
        <v>0</v>
      </c>
      <c r="K137" s="54"/>
      <c r="L137" s="129"/>
      <c r="M137" s="54">
        <f t="shared" si="64"/>
        <v>0</v>
      </c>
      <c r="N137" s="129"/>
      <c r="O137" s="54">
        <f t="shared" si="65"/>
        <v>0</v>
      </c>
      <c r="P137" s="54">
        <f t="shared" si="66"/>
        <v>0</v>
      </c>
      <c r="Q137" s="1"/>
    </row>
    <row r="138" spans="2:17" ht="12.5">
      <c r="B138" s="7" t="str">
        <f t="shared" si="46"/>
        <v/>
      </c>
      <c r="C138" s="50">
        <f>IF(D93="","-",+C137+1)</f>
        <v>2048</v>
      </c>
      <c r="D138" s="12">
        <f>IF(F137+SUM(E$99:E137)=D$92,F137,D$92-SUM(E$99:E137))</f>
        <v>364556.49015722255</v>
      </c>
      <c r="E138" s="377">
        <f>IF(+J96&lt;F137,J96,D138)</f>
        <v>67767.454545454544</v>
      </c>
      <c r="F138" s="55">
        <f t="shared" si="61"/>
        <v>296789.03561176802</v>
      </c>
      <c r="G138" s="55">
        <f t="shared" si="62"/>
        <v>330672.76288449531</v>
      </c>
      <c r="H138" s="379">
        <f t="shared" si="59"/>
        <v>108944.92341274256</v>
      </c>
      <c r="I138" s="398">
        <f t="shared" si="60"/>
        <v>108944.92341274256</v>
      </c>
      <c r="J138" s="54">
        <f t="shared" si="63"/>
        <v>0</v>
      </c>
      <c r="K138" s="54"/>
      <c r="L138" s="129"/>
      <c r="M138" s="54">
        <f t="shared" si="64"/>
        <v>0</v>
      </c>
      <c r="N138" s="129"/>
      <c r="O138" s="54">
        <f t="shared" si="65"/>
        <v>0</v>
      </c>
      <c r="P138" s="54">
        <f t="shared" si="66"/>
        <v>0</v>
      </c>
      <c r="Q138" s="1"/>
    </row>
    <row r="139" spans="2:17" ht="12.5">
      <c r="B139" s="7" t="str">
        <f t="shared" si="46"/>
        <v/>
      </c>
      <c r="C139" s="50">
        <f>IF(D93="","-",+C138+1)</f>
        <v>2049</v>
      </c>
      <c r="D139" s="12">
        <f>IF(F138+SUM(E$99:E138)=D$92,F138,D$92-SUM(E$99:E138))</f>
        <v>296789.03561176802</v>
      </c>
      <c r="E139" s="377">
        <f>IF(+J96&lt;F138,J96,D139)</f>
        <v>67767.454545454544</v>
      </c>
      <c r="F139" s="55">
        <f t="shared" si="61"/>
        <v>229021.58106631349</v>
      </c>
      <c r="G139" s="55">
        <f t="shared" si="62"/>
        <v>262905.30833904073</v>
      </c>
      <c r="H139" s="379">
        <f t="shared" si="59"/>
        <v>100506.09033372196</v>
      </c>
      <c r="I139" s="398">
        <f t="shared" si="60"/>
        <v>100506.09033372196</v>
      </c>
      <c r="J139" s="54">
        <f t="shared" si="63"/>
        <v>0</v>
      </c>
      <c r="K139" s="54"/>
      <c r="L139" s="129"/>
      <c r="M139" s="54">
        <f t="shared" si="64"/>
        <v>0</v>
      </c>
      <c r="N139" s="129"/>
      <c r="O139" s="54">
        <f t="shared" si="65"/>
        <v>0</v>
      </c>
      <c r="P139" s="54">
        <f t="shared" si="66"/>
        <v>0</v>
      </c>
      <c r="Q139" s="1"/>
    </row>
    <row r="140" spans="2:17" ht="12.5">
      <c r="B140" s="7" t="str">
        <f t="shared" si="46"/>
        <v/>
      </c>
      <c r="C140" s="50">
        <f>IF(D93="","-",+C139+1)</f>
        <v>2050</v>
      </c>
      <c r="D140" s="12">
        <f>IF(F139+SUM(E$99:E139)=D$92,F139,D$92-SUM(E$99:E139))</f>
        <v>229021.58106631349</v>
      </c>
      <c r="E140" s="377">
        <f>IF(+J96&lt;F139,J96,D140)</f>
        <v>67767.454545454544</v>
      </c>
      <c r="F140" s="55">
        <f t="shared" si="61"/>
        <v>161254.12652085896</v>
      </c>
      <c r="G140" s="55">
        <f t="shared" si="62"/>
        <v>195137.85379358623</v>
      </c>
      <c r="H140" s="379">
        <f t="shared" si="59"/>
        <v>92067.257254701384</v>
      </c>
      <c r="I140" s="398">
        <f t="shared" si="60"/>
        <v>92067.257254701384</v>
      </c>
      <c r="J140" s="54">
        <f t="shared" si="63"/>
        <v>0</v>
      </c>
      <c r="K140" s="54"/>
      <c r="L140" s="129"/>
      <c r="M140" s="54">
        <f t="shared" si="64"/>
        <v>0</v>
      </c>
      <c r="N140" s="129"/>
      <c r="O140" s="54">
        <f t="shared" si="65"/>
        <v>0</v>
      </c>
      <c r="P140" s="54">
        <f t="shared" si="66"/>
        <v>0</v>
      </c>
      <c r="Q140" s="1"/>
    </row>
    <row r="141" spans="2:17" ht="12.5">
      <c r="B141" s="7" t="str">
        <f t="shared" si="46"/>
        <v/>
      </c>
      <c r="C141" s="50">
        <f>IF(D93="","-",+C140+1)</f>
        <v>2051</v>
      </c>
      <c r="D141" s="12">
        <f>IF(F140+SUM(E$99:E140)=D$92,F140,D$92-SUM(E$99:E140))</f>
        <v>161254.12652085896</v>
      </c>
      <c r="E141" s="377">
        <f>IF(+J96&lt;F140,J96,D141)</f>
        <v>67767.454545454544</v>
      </c>
      <c r="F141" s="55">
        <f t="shared" si="61"/>
        <v>93486.671975404417</v>
      </c>
      <c r="G141" s="55">
        <f t="shared" si="62"/>
        <v>127370.3992481317</v>
      </c>
      <c r="H141" s="379">
        <f t="shared" si="59"/>
        <v>83628.424175680804</v>
      </c>
      <c r="I141" s="398">
        <f t="shared" si="60"/>
        <v>83628.424175680804</v>
      </c>
      <c r="J141" s="54">
        <f t="shared" si="63"/>
        <v>0</v>
      </c>
      <c r="K141" s="54"/>
      <c r="L141" s="129"/>
      <c r="M141" s="54">
        <f t="shared" si="64"/>
        <v>0</v>
      </c>
      <c r="N141" s="129"/>
      <c r="O141" s="54">
        <f t="shared" si="65"/>
        <v>0</v>
      </c>
      <c r="P141" s="54">
        <f t="shared" si="66"/>
        <v>0</v>
      </c>
      <c r="Q141" s="1"/>
    </row>
    <row r="142" spans="2:17" ht="12.5">
      <c r="B142" s="7" t="str">
        <f t="shared" si="46"/>
        <v/>
      </c>
      <c r="C142" s="50">
        <f>IF(D93="","-",+C141+1)</f>
        <v>2052</v>
      </c>
      <c r="D142" s="12">
        <f>IF(F141+SUM(E$99:E141)=D$92,F141,D$92-SUM(E$99:E141))</f>
        <v>93486.671975404417</v>
      </c>
      <c r="E142" s="377">
        <f>IF(+J96&lt;F141,J96,D142)</f>
        <v>67767.454545454544</v>
      </c>
      <c r="F142" s="55">
        <f t="shared" si="61"/>
        <v>25719.217429949873</v>
      </c>
      <c r="G142" s="55">
        <f t="shared" si="62"/>
        <v>59602.944702677145</v>
      </c>
      <c r="H142" s="379">
        <f t="shared" si="59"/>
        <v>75189.59109666021</v>
      </c>
      <c r="I142" s="398">
        <f t="shared" si="60"/>
        <v>75189.59109666021</v>
      </c>
      <c r="J142" s="54">
        <f t="shared" si="63"/>
        <v>0</v>
      </c>
      <c r="K142" s="54"/>
      <c r="L142" s="129"/>
      <c r="M142" s="54">
        <f t="shared" si="64"/>
        <v>0</v>
      </c>
      <c r="N142" s="129"/>
      <c r="O142" s="54">
        <f t="shared" si="65"/>
        <v>0</v>
      </c>
      <c r="P142" s="54">
        <f t="shared" si="66"/>
        <v>0</v>
      </c>
      <c r="Q142" s="1"/>
    </row>
    <row r="143" spans="2:17" ht="12.5">
      <c r="B143" s="7" t="str">
        <f t="shared" si="46"/>
        <v/>
      </c>
      <c r="C143" s="50">
        <f>IF(D93="","-",+C142+1)</f>
        <v>2053</v>
      </c>
      <c r="D143" s="12">
        <f>IF(F142+SUM(E$99:E142)=D$92,F142,D$92-SUM(E$99:E142))</f>
        <v>25719.217429949873</v>
      </c>
      <c r="E143" s="377">
        <f>IF(+J96&lt;F142,J96,D143)</f>
        <v>25719.217429949873</v>
      </c>
      <c r="F143" s="55">
        <f t="shared" si="61"/>
        <v>0</v>
      </c>
      <c r="G143" s="55">
        <f t="shared" si="62"/>
        <v>12859.608714974936</v>
      </c>
      <c r="H143" s="379">
        <f t="shared" si="59"/>
        <v>27320.577435797561</v>
      </c>
      <c r="I143" s="398">
        <f t="shared" si="60"/>
        <v>27320.577435797561</v>
      </c>
      <c r="J143" s="54">
        <f t="shared" si="63"/>
        <v>0</v>
      </c>
      <c r="K143" s="54"/>
      <c r="L143" s="129"/>
      <c r="M143" s="54">
        <f t="shared" si="64"/>
        <v>0</v>
      </c>
      <c r="N143" s="129"/>
      <c r="O143" s="54">
        <f t="shared" si="65"/>
        <v>0</v>
      </c>
      <c r="P143" s="54">
        <f t="shared" si="66"/>
        <v>0</v>
      </c>
      <c r="Q143" s="1"/>
    </row>
    <row r="144" spans="2:17" ht="12.5">
      <c r="B144" s="7" t="str">
        <f t="shared" si="46"/>
        <v/>
      </c>
      <c r="C144" s="50">
        <f>IF(D93="","-",+C143+1)</f>
        <v>2054</v>
      </c>
      <c r="D144" s="12">
        <f>IF(F143+SUM(E$99:E143)=D$92,F143,D$92-SUM(E$99:E143))</f>
        <v>0</v>
      </c>
      <c r="E144" s="377">
        <f>IF(+J96&lt;F143,J96,D144)</f>
        <v>0</v>
      </c>
      <c r="F144" s="55">
        <f t="shared" si="61"/>
        <v>0</v>
      </c>
      <c r="G144" s="55">
        <f t="shared" si="62"/>
        <v>0</v>
      </c>
      <c r="H144" s="379">
        <f t="shared" si="59"/>
        <v>0</v>
      </c>
      <c r="I144" s="398">
        <f t="shared" si="60"/>
        <v>0</v>
      </c>
      <c r="J144" s="54">
        <f t="shared" si="63"/>
        <v>0</v>
      </c>
      <c r="K144" s="54"/>
      <c r="L144" s="129"/>
      <c r="M144" s="54">
        <f t="shared" si="64"/>
        <v>0</v>
      </c>
      <c r="N144" s="129"/>
      <c r="O144" s="54">
        <f t="shared" si="65"/>
        <v>0</v>
      </c>
      <c r="P144" s="54">
        <f t="shared" si="66"/>
        <v>0</v>
      </c>
      <c r="Q144" s="1"/>
    </row>
    <row r="145" spans="2:17" ht="12.5">
      <c r="B145" s="7" t="str">
        <f t="shared" si="46"/>
        <v/>
      </c>
      <c r="C145" s="50">
        <f>IF(D93="","-",+C144+1)</f>
        <v>2055</v>
      </c>
      <c r="D145" s="12">
        <f>IF(F144+SUM(E$99:E144)=D$92,F144,D$92-SUM(E$99:E144))</f>
        <v>0</v>
      </c>
      <c r="E145" s="377">
        <f>IF(+J96&lt;F144,J96,D145)</f>
        <v>0</v>
      </c>
      <c r="F145" s="55">
        <f t="shared" si="61"/>
        <v>0</v>
      </c>
      <c r="G145" s="55">
        <f t="shared" si="62"/>
        <v>0</v>
      </c>
      <c r="H145" s="379">
        <f t="shared" si="59"/>
        <v>0</v>
      </c>
      <c r="I145" s="398">
        <f t="shared" si="60"/>
        <v>0</v>
      </c>
      <c r="J145" s="54">
        <f t="shared" si="63"/>
        <v>0</v>
      </c>
      <c r="K145" s="54"/>
      <c r="L145" s="129"/>
      <c r="M145" s="54">
        <f t="shared" si="64"/>
        <v>0</v>
      </c>
      <c r="N145" s="129"/>
      <c r="O145" s="54">
        <f t="shared" si="65"/>
        <v>0</v>
      </c>
      <c r="P145" s="54">
        <f t="shared" si="66"/>
        <v>0</v>
      </c>
      <c r="Q145" s="1"/>
    </row>
    <row r="146" spans="2:17" ht="12.5">
      <c r="B146" s="7" t="str">
        <f t="shared" si="46"/>
        <v/>
      </c>
      <c r="C146" s="50">
        <f>IF(D93="","-",+C145+1)</f>
        <v>2056</v>
      </c>
      <c r="D146" s="12">
        <f>IF(F145+SUM(E$99:E145)=D$92,F145,D$92-SUM(E$99:E145))</f>
        <v>0</v>
      </c>
      <c r="E146" s="377">
        <f>IF(+J96&lt;F145,J96,D146)</f>
        <v>0</v>
      </c>
      <c r="F146" s="55">
        <f t="shared" si="61"/>
        <v>0</v>
      </c>
      <c r="G146" s="55">
        <f t="shared" si="62"/>
        <v>0</v>
      </c>
      <c r="H146" s="379">
        <f t="shared" si="59"/>
        <v>0</v>
      </c>
      <c r="I146" s="398">
        <f t="shared" si="60"/>
        <v>0</v>
      </c>
      <c r="J146" s="54">
        <f t="shared" si="63"/>
        <v>0</v>
      </c>
      <c r="K146" s="54"/>
      <c r="L146" s="129"/>
      <c r="M146" s="54">
        <f t="shared" si="64"/>
        <v>0</v>
      </c>
      <c r="N146" s="129"/>
      <c r="O146" s="54">
        <f t="shared" si="65"/>
        <v>0</v>
      </c>
      <c r="P146" s="54">
        <f t="shared" si="66"/>
        <v>0</v>
      </c>
      <c r="Q146" s="1"/>
    </row>
    <row r="147" spans="2:17" ht="12.5">
      <c r="B147" s="7" t="str">
        <f t="shared" si="46"/>
        <v/>
      </c>
      <c r="C147" s="50">
        <f>IF(D93="","-",+C146+1)</f>
        <v>2057</v>
      </c>
      <c r="D147" s="12">
        <f>IF(F146+SUM(E$99:E146)=D$92,F146,D$92-SUM(E$99:E146))</f>
        <v>0</v>
      </c>
      <c r="E147" s="377">
        <f>IF(+J96&lt;F146,J96,D147)</f>
        <v>0</v>
      </c>
      <c r="F147" s="55">
        <f t="shared" si="61"/>
        <v>0</v>
      </c>
      <c r="G147" s="55">
        <f t="shared" si="62"/>
        <v>0</v>
      </c>
      <c r="H147" s="379">
        <f t="shared" si="59"/>
        <v>0</v>
      </c>
      <c r="I147" s="398">
        <f t="shared" si="60"/>
        <v>0</v>
      </c>
      <c r="J147" s="54">
        <f t="shared" si="63"/>
        <v>0</v>
      </c>
      <c r="K147" s="54"/>
      <c r="L147" s="129"/>
      <c r="M147" s="54">
        <f t="shared" si="64"/>
        <v>0</v>
      </c>
      <c r="N147" s="129"/>
      <c r="O147" s="54">
        <f t="shared" si="65"/>
        <v>0</v>
      </c>
      <c r="P147" s="54">
        <f t="shared" si="66"/>
        <v>0</v>
      </c>
      <c r="Q147" s="1"/>
    </row>
    <row r="148" spans="2:17" ht="12.5">
      <c r="B148" s="7" t="str">
        <f t="shared" si="46"/>
        <v/>
      </c>
      <c r="C148" s="50">
        <f>IF(D93="","-",+C147+1)</f>
        <v>2058</v>
      </c>
      <c r="D148" s="12">
        <f>IF(F147+SUM(E$99:E147)=D$92,F147,D$92-SUM(E$99:E147))</f>
        <v>0</v>
      </c>
      <c r="E148" s="377">
        <f>IF(+J96&lt;F147,J96,D148)</f>
        <v>0</v>
      </c>
      <c r="F148" s="55">
        <f t="shared" si="61"/>
        <v>0</v>
      </c>
      <c r="G148" s="55">
        <f t="shared" si="62"/>
        <v>0</v>
      </c>
      <c r="H148" s="379">
        <f t="shared" si="59"/>
        <v>0</v>
      </c>
      <c r="I148" s="398">
        <f t="shared" si="60"/>
        <v>0</v>
      </c>
      <c r="J148" s="54">
        <f t="shared" si="63"/>
        <v>0</v>
      </c>
      <c r="K148" s="54"/>
      <c r="L148" s="129"/>
      <c r="M148" s="54">
        <f t="shared" si="64"/>
        <v>0</v>
      </c>
      <c r="N148" s="129"/>
      <c r="O148" s="54">
        <f t="shared" si="65"/>
        <v>0</v>
      </c>
      <c r="P148" s="54">
        <f t="shared" si="66"/>
        <v>0</v>
      </c>
      <c r="Q148" s="1"/>
    </row>
    <row r="149" spans="2:17" ht="12.5">
      <c r="B149" s="7" t="str">
        <f t="shared" si="46"/>
        <v/>
      </c>
      <c r="C149" s="50">
        <f>IF(D93="","-",+C148+1)</f>
        <v>2059</v>
      </c>
      <c r="D149" s="12">
        <f>IF(F148+SUM(E$99:E148)=D$92,F148,D$92-SUM(E$99:E148))</f>
        <v>0</v>
      </c>
      <c r="E149" s="377">
        <f>IF(+J96&lt;F148,J96,D149)</f>
        <v>0</v>
      </c>
      <c r="F149" s="55">
        <f t="shared" si="61"/>
        <v>0</v>
      </c>
      <c r="G149" s="55">
        <f t="shared" si="62"/>
        <v>0</v>
      </c>
      <c r="H149" s="379">
        <f t="shared" si="59"/>
        <v>0</v>
      </c>
      <c r="I149" s="398">
        <f t="shared" si="60"/>
        <v>0</v>
      </c>
      <c r="J149" s="54">
        <f t="shared" si="63"/>
        <v>0</v>
      </c>
      <c r="K149" s="54"/>
      <c r="L149" s="129"/>
      <c r="M149" s="54">
        <f t="shared" si="64"/>
        <v>0</v>
      </c>
      <c r="N149" s="129"/>
      <c r="O149" s="54">
        <f t="shared" si="65"/>
        <v>0</v>
      </c>
      <c r="P149" s="54">
        <f t="shared" si="66"/>
        <v>0</v>
      </c>
      <c r="Q149" s="1"/>
    </row>
    <row r="150" spans="2:17" ht="12.5">
      <c r="B150" s="7" t="str">
        <f t="shared" si="46"/>
        <v/>
      </c>
      <c r="C150" s="50">
        <f>IF(D93="","-",+C149+1)</f>
        <v>2060</v>
      </c>
      <c r="D150" s="12">
        <f>IF(F149+SUM(E$99:E149)=D$92,F149,D$92-SUM(E$99:E149))</f>
        <v>0</v>
      </c>
      <c r="E150" s="377">
        <f>IF(+J96&lt;F149,J96,D150)</f>
        <v>0</v>
      </c>
      <c r="F150" s="55">
        <f t="shared" si="61"/>
        <v>0</v>
      </c>
      <c r="G150" s="55">
        <f t="shared" si="62"/>
        <v>0</v>
      </c>
      <c r="H150" s="379">
        <f t="shared" si="59"/>
        <v>0</v>
      </c>
      <c r="I150" s="398">
        <f t="shared" si="60"/>
        <v>0</v>
      </c>
      <c r="J150" s="54">
        <f t="shared" si="63"/>
        <v>0</v>
      </c>
      <c r="K150" s="54"/>
      <c r="L150" s="129"/>
      <c r="M150" s="54">
        <f t="shared" si="64"/>
        <v>0</v>
      </c>
      <c r="N150" s="129"/>
      <c r="O150" s="54">
        <f t="shared" si="65"/>
        <v>0</v>
      </c>
      <c r="P150" s="54">
        <f t="shared" si="66"/>
        <v>0</v>
      </c>
      <c r="Q150" s="1"/>
    </row>
    <row r="151" spans="2:17" ht="12.5">
      <c r="B151" s="7" t="str">
        <f t="shared" si="46"/>
        <v/>
      </c>
      <c r="C151" s="50">
        <f>IF(D93="","-",+C150+1)</f>
        <v>2061</v>
      </c>
      <c r="D151" s="12">
        <f>IF(F150+SUM(E$99:E150)=D$92,F150,D$92-SUM(E$99:E150))</f>
        <v>0</v>
      </c>
      <c r="E151" s="377">
        <f>IF(+J96&lt;F150,J96,D151)</f>
        <v>0</v>
      </c>
      <c r="F151" s="55">
        <f t="shared" si="61"/>
        <v>0</v>
      </c>
      <c r="G151" s="55">
        <f t="shared" si="62"/>
        <v>0</v>
      </c>
      <c r="H151" s="379">
        <f t="shared" si="59"/>
        <v>0</v>
      </c>
      <c r="I151" s="398">
        <f t="shared" si="60"/>
        <v>0</v>
      </c>
      <c r="J151" s="54">
        <f t="shared" si="63"/>
        <v>0</v>
      </c>
      <c r="K151" s="54"/>
      <c r="L151" s="129"/>
      <c r="M151" s="54">
        <f t="shared" si="64"/>
        <v>0</v>
      </c>
      <c r="N151" s="129"/>
      <c r="O151" s="54">
        <f t="shared" si="65"/>
        <v>0</v>
      </c>
      <c r="P151" s="54">
        <f t="shared" si="66"/>
        <v>0</v>
      </c>
      <c r="Q151" s="1"/>
    </row>
    <row r="152" spans="2:17" ht="12.5">
      <c r="B152" s="7" t="str">
        <f t="shared" si="46"/>
        <v/>
      </c>
      <c r="C152" s="50">
        <f>IF(D93="","-",+C151+1)</f>
        <v>2062</v>
      </c>
      <c r="D152" s="12">
        <f>IF(F151+SUM(E$99:E151)=D$92,F151,D$92-SUM(E$99:E151))</f>
        <v>0</v>
      </c>
      <c r="E152" s="377">
        <f>IF(+J96&lt;F151,J96,D152)</f>
        <v>0</v>
      </c>
      <c r="F152" s="55">
        <f t="shared" si="61"/>
        <v>0</v>
      </c>
      <c r="G152" s="55">
        <f t="shared" si="62"/>
        <v>0</v>
      </c>
      <c r="H152" s="379">
        <f t="shared" si="59"/>
        <v>0</v>
      </c>
      <c r="I152" s="398">
        <f t="shared" si="60"/>
        <v>0</v>
      </c>
      <c r="J152" s="54">
        <f t="shared" si="63"/>
        <v>0</v>
      </c>
      <c r="K152" s="54"/>
      <c r="L152" s="129"/>
      <c r="M152" s="54">
        <f t="shared" si="64"/>
        <v>0</v>
      </c>
      <c r="N152" s="129"/>
      <c r="O152" s="54">
        <f t="shared" si="65"/>
        <v>0</v>
      </c>
      <c r="P152" s="54">
        <f t="shared" si="66"/>
        <v>0</v>
      </c>
      <c r="Q152" s="1"/>
    </row>
    <row r="153" spans="2:17" ht="12.5">
      <c r="B153" s="7" t="str">
        <f t="shared" si="46"/>
        <v/>
      </c>
      <c r="C153" s="50">
        <f>IF(D93="","-",+C152+1)</f>
        <v>2063</v>
      </c>
      <c r="D153" s="12">
        <f>IF(F152+SUM(E$99:E152)=D$92,F152,D$92-SUM(E$99:E152))</f>
        <v>0</v>
      </c>
      <c r="E153" s="377">
        <f>IF(+J96&lt;F152,J96,D153)</f>
        <v>0</v>
      </c>
      <c r="F153" s="55">
        <f t="shared" si="61"/>
        <v>0</v>
      </c>
      <c r="G153" s="55">
        <f t="shared" si="62"/>
        <v>0</v>
      </c>
      <c r="H153" s="379">
        <f t="shared" si="59"/>
        <v>0</v>
      </c>
      <c r="I153" s="398">
        <f t="shared" si="60"/>
        <v>0</v>
      </c>
      <c r="J153" s="54">
        <f t="shared" si="63"/>
        <v>0</v>
      </c>
      <c r="K153" s="54"/>
      <c r="L153" s="129"/>
      <c r="M153" s="54">
        <f t="shared" si="64"/>
        <v>0</v>
      </c>
      <c r="N153" s="129"/>
      <c r="O153" s="54">
        <f t="shared" si="65"/>
        <v>0</v>
      </c>
      <c r="P153" s="54">
        <f t="shared" si="66"/>
        <v>0</v>
      </c>
      <c r="Q153" s="1"/>
    </row>
    <row r="154" spans="2:17" ht="13" thickBot="1">
      <c r="B154" s="7" t="str">
        <f t="shared" si="46"/>
        <v/>
      </c>
      <c r="C154" s="59">
        <f>IF(D93="","-",+C153+1)</f>
        <v>2064</v>
      </c>
      <c r="D154" s="84">
        <f>IF(F153+SUM(E$99:E153)=D$92,F153,D$92-SUM(E$99:E153))</f>
        <v>0</v>
      </c>
      <c r="E154" s="380">
        <f>IF(+J96&lt;F153,J96,D154)</f>
        <v>0</v>
      </c>
      <c r="F154" s="60">
        <f t="shared" si="61"/>
        <v>0</v>
      </c>
      <c r="G154" s="60">
        <f t="shared" si="62"/>
        <v>0</v>
      </c>
      <c r="H154" s="381">
        <f t="shared" si="59"/>
        <v>0</v>
      </c>
      <c r="I154" s="399">
        <f t="shared" si="60"/>
        <v>0</v>
      </c>
      <c r="J154" s="64">
        <f t="shared" si="63"/>
        <v>0</v>
      </c>
      <c r="K154" s="54"/>
      <c r="L154" s="130"/>
      <c r="M154" s="64">
        <f t="shared" si="64"/>
        <v>0</v>
      </c>
      <c r="N154" s="130"/>
      <c r="O154" s="64">
        <f t="shared" si="65"/>
        <v>0</v>
      </c>
      <c r="P154" s="64">
        <f t="shared" si="66"/>
        <v>0</v>
      </c>
      <c r="Q154" s="1"/>
    </row>
    <row r="155" spans="2:17" ht="12.5">
      <c r="C155" s="12" t="s">
        <v>78</v>
      </c>
      <c r="D155" s="292"/>
      <c r="E155" s="292">
        <f>SUM(E99:E154)</f>
        <v>2981767.9999999995</v>
      </c>
      <c r="F155" s="292"/>
      <c r="G155" s="292"/>
      <c r="H155" s="292">
        <f>SUM(H99:H154)</f>
        <v>11343702.171985999</v>
      </c>
      <c r="I155" s="292">
        <f>SUM(I99:I154)</f>
        <v>11343702.171985999</v>
      </c>
      <c r="J155" s="292">
        <f>SUM(J99:J154)</f>
        <v>0</v>
      </c>
      <c r="K155" s="292"/>
      <c r="L155" s="292"/>
      <c r="M155" s="292"/>
      <c r="N155" s="292"/>
      <c r="O155" s="292"/>
      <c r="P155" s="1"/>
      <c r="Q155" s="1"/>
    </row>
    <row r="156" spans="2:17" ht="12.5"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  <c r="Q157" s="1"/>
    </row>
    <row r="158" spans="2:17" ht="12.5"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47" priority="1" stopIfTrue="1" operator="equal">
      <formula>$I$10</formula>
    </cfRule>
  </conditionalFormatting>
  <conditionalFormatting sqref="C99:C154">
    <cfRule type="cellIs" dxfId="14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495C5-4E06-4D0E-BE8F-93F372368D0F}">
  <dimension ref="A1:P162"/>
  <sheetViews>
    <sheetView topLeftCell="A11" zoomScaleNormal="100" zoomScaleSheetLayoutView="80" workbookViewId="0">
      <selection activeCell="C111" sqref="C111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3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77 of 77</v>
      </c>
    </row>
    <row r="2" spans="1:16" ht="17.5">
      <c r="B2" s="1"/>
      <c r="C2" s="1"/>
      <c r="D2" s="2"/>
      <c r="E2" s="1"/>
      <c r="F2" s="1"/>
      <c r="G2" s="1"/>
      <c r="H2" s="3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3"/>
      <c r="I3" s="3"/>
      <c r="J3" s="15"/>
      <c r="K3" s="3"/>
      <c r="L3" s="3"/>
      <c r="M3" s="3"/>
      <c r="N3" s="3"/>
      <c r="O3" s="1"/>
      <c r="P3" s="97">
        <v>1</v>
      </c>
    </row>
    <row r="4" spans="1:16" ht="16" thickBot="1">
      <c r="C4" s="9"/>
      <c r="D4" s="2"/>
      <c r="E4" s="1"/>
      <c r="F4" s="1"/>
      <c r="G4" s="1"/>
      <c r="H4" s="3"/>
      <c r="I4" s="3"/>
      <c r="J4" s="15"/>
      <c r="K4" s="3"/>
      <c r="L4" s="3"/>
      <c r="M4" s="3"/>
      <c r="N4" s="3"/>
      <c r="O4" s="1"/>
      <c r="P4" s="1"/>
    </row>
    <row r="5" spans="1:16" ht="15.5">
      <c r="C5" s="16" t="s">
        <v>46</v>
      </c>
      <c r="D5" s="2"/>
      <c r="E5" s="1"/>
      <c r="F5" s="1"/>
      <c r="G5" s="17"/>
      <c r="H5" s="1" t="s">
        <v>47</v>
      </c>
      <c r="I5" s="1"/>
      <c r="J5" s="1"/>
      <c r="K5" s="123" t="s">
        <v>157</v>
      </c>
      <c r="L5" s="18"/>
      <c r="M5" s="19"/>
      <c r="N5" s="20">
        <f>VLOOKUP(I10,C17:I72,5)</f>
        <v>3949712.9345565285</v>
      </c>
      <c r="P5" s="1"/>
    </row>
    <row r="6" spans="1:16" ht="15.5">
      <c r="C6" s="6"/>
      <c r="D6" s="2"/>
      <c r="E6" s="1"/>
      <c r="F6" s="1"/>
      <c r="G6" s="1"/>
      <c r="H6" s="21"/>
      <c r="I6" s="21"/>
      <c r="J6" s="22"/>
      <c r="K6" s="124" t="s">
        <v>158</v>
      </c>
      <c r="L6" s="23"/>
      <c r="M6" s="1"/>
      <c r="N6" s="24">
        <f>VLOOKUP(I10,C17:I72,6)</f>
        <v>3949712.9345565285</v>
      </c>
      <c r="O6" s="1"/>
      <c r="P6" s="1"/>
    </row>
    <row r="7" spans="1:16" ht="13.5" thickBot="1">
      <c r="C7" s="25" t="s">
        <v>48</v>
      </c>
      <c r="D7" s="90" t="s">
        <v>593</v>
      </c>
      <c r="E7" s="1"/>
      <c r="F7" s="1"/>
      <c r="G7" s="1"/>
      <c r="H7" s="3"/>
      <c r="I7" s="3"/>
      <c r="J7" s="15"/>
      <c r="K7" s="26" t="s">
        <v>49</v>
      </c>
      <c r="L7" s="27"/>
      <c r="M7" s="27"/>
      <c r="N7" s="28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592</v>
      </c>
      <c r="E9" s="31"/>
      <c r="F9" s="31"/>
      <c r="G9" s="31"/>
      <c r="H9" s="31"/>
      <c r="I9" s="32"/>
      <c r="J9" s="33"/>
      <c r="P9" s="1"/>
    </row>
    <row r="10" spans="1:16" ht="13">
      <c r="C10" s="34" t="s">
        <v>51</v>
      </c>
      <c r="D10" s="35">
        <v>34310180</v>
      </c>
      <c r="E10" s="1" t="s">
        <v>52</v>
      </c>
      <c r="G10" s="2"/>
      <c r="H10" s="2"/>
      <c r="I10" s="36">
        <f>+'SWE.WS.F.BPU.ATRR.Projected'!L19</f>
        <v>2026</v>
      </c>
      <c r="J10" s="33"/>
      <c r="K10" s="15" t="s">
        <v>53</v>
      </c>
      <c r="O10" s="1"/>
      <c r="P10" s="1"/>
    </row>
    <row r="11" spans="1:16" ht="12.5">
      <c r="C11" s="34" t="s">
        <v>54</v>
      </c>
      <c r="D11" s="37">
        <v>2016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5">
        <v>6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15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41">
        <f>IF(D10=0,0,D10/D13)</f>
        <v>836833.6585365854</v>
      </c>
      <c r="J14" s="15"/>
      <c r="K14" s="15"/>
      <c r="L14" s="15"/>
      <c r="M14" s="15"/>
      <c r="N14" s="15"/>
      <c r="O14" s="1"/>
      <c r="P14" s="1"/>
    </row>
    <row r="15" spans="1:16" ht="39">
      <c r="C15" s="42" t="s">
        <v>51</v>
      </c>
      <c r="D15" s="43" t="s">
        <v>65</v>
      </c>
      <c r="E15" s="43" t="s">
        <v>66</v>
      </c>
      <c r="F15" s="43" t="s">
        <v>67</v>
      </c>
      <c r="G15" s="157" t="s">
        <v>388</v>
      </c>
      <c r="H15" s="158" t="s">
        <v>389</v>
      </c>
      <c r="I15" s="42" t="s">
        <v>68</v>
      </c>
      <c r="J15" s="44"/>
      <c r="K15" s="126" t="s">
        <v>227</v>
      </c>
      <c r="L15" s="45" t="s">
        <v>69</v>
      </c>
      <c r="M15" s="126" t="s">
        <v>227</v>
      </c>
      <c r="N15" s="45" t="s">
        <v>69</v>
      </c>
      <c r="O15" s="45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111" t="s">
        <v>74</v>
      </c>
      <c r="H16" s="47" t="s">
        <v>75</v>
      </c>
      <c r="I16" s="46" t="s">
        <v>94</v>
      </c>
      <c r="J16" s="44" t="s">
        <v>76</v>
      </c>
      <c r="K16" s="48" t="s">
        <v>77</v>
      </c>
      <c r="L16" s="48" t="s">
        <v>77</v>
      </c>
      <c r="M16" s="48" t="s">
        <v>95</v>
      </c>
      <c r="N16" s="49" t="s">
        <v>95</v>
      </c>
      <c r="O16" s="48" t="s">
        <v>95</v>
      </c>
      <c r="P16" s="1"/>
    </row>
    <row r="17" spans="2:16" ht="12.5">
      <c r="C17" s="50">
        <f>IF(D11= "","-",D11)</f>
        <v>2016</v>
      </c>
      <c r="D17" s="129">
        <v>0</v>
      </c>
      <c r="E17" s="129">
        <f>IF(D10&gt;=100000,I$14/12*(12-D12),0)</f>
        <v>418416.8292682927</v>
      </c>
      <c r="F17" s="129">
        <f>IF(D11=C17,+D10-E17,+D17-E17)</f>
        <v>33891763.170731708</v>
      </c>
      <c r="G17" s="129">
        <f t="shared" ref="G17:G72" si="0">+I$12*((D17+F17)/2)+E17</f>
        <v>2448783.5930093904</v>
      </c>
      <c r="H17" s="129">
        <f t="shared" ref="H17:H72" si="1">+I$13*((D17+F17)/2)+E17</f>
        <v>2448783.5930093904</v>
      </c>
      <c r="I17" s="52">
        <f t="shared" ref="I17:I72" si="2">H17-G17</f>
        <v>0</v>
      </c>
      <c r="J17" s="52"/>
      <c r="K17" s="112">
        <f t="shared" ref="K17:K25" si="3">+G17</f>
        <v>2448783.5930093904</v>
      </c>
      <c r="L17" s="53">
        <f t="shared" ref="L17:L25" si="4">IF(K17&lt;&gt;0,+G17-K17,0)</f>
        <v>0</v>
      </c>
      <c r="M17" s="112">
        <f t="shared" ref="M17:M25" si="5">+H17</f>
        <v>2448783.5930093904</v>
      </c>
      <c r="N17" s="53">
        <f t="shared" ref="N17:N25" si="6">IF(M17&lt;&gt;0,+H17-M17,0)</f>
        <v>0</v>
      </c>
      <c r="O17" s="54">
        <f t="shared" ref="O17:O25" si="7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2017</v>
      </c>
      <c r="D18" s="129">
        <f>IF(F17+SUM(E$17:E17)=D$10,F17,D$10-SUM(E$17:E17))</f>
        <v>33891763.170731708</v>
      </c>
      <c r="E18" s="129">
        <f>IF(+I14&lt;F17,I14,D18)</f>
        <v>836833.6585365854</v>
      </c>
      <c r="F18" s="129">
        <f t="shared" ref="F18:F72" si="8">+D18-E18</f>
        <v>33054929.512195121</v>
      </c>
      <c r="G18" s="129">
        <f t="shared" si="0"/>
        <v>4847434.6733338153</v>
      </c>
      <c r="H18" s="129">
        <f t="shared" si="1"/>
        <v>4847434.6733338153</v>
      </c>
      <c r="I18" s="52">
        <f t="shared" si="2"/>
        <v>0</v>
      </c>
      <c r="J18" s="52"/>
      <c r="K18" s="113">
        <f t="shared" si="3"/>
        <v>4847434.6733338153</v>
      </c>
      <c r="L18" s="54">
        <f t="shared" si="4"/>
        <v>0</v>
      </c>
      <c r="M18" s="113">
        <f t="shared" si="5"/>
        <v>4847434.6733338153</v>
      </c>
      <c r="N18" s="54">
        <f t="shared" si="6"/>
        <v>0</v>
      </c>
      <c r="O18" s="54">
        <f t="shared" si="7"/>
        <v>0</v>
      </c>
      <c r="P18" s="1"/>
    </row>
    <row r="19" spans="2:16" ht="12.5">
      <c r="B19" s="7" t="str">
        <f>IF(D19=F18,"","IU")</f>
        <v/>
      </c>
      <c r="C19" s="50">
        <f>IF(D11="","-",+C18+1)</f>
        <v>2018</v>
      </c>
      <c r="D19" s="129">
        <f>IF(F18+SUM(E$17:E18)=D$10,F18,D$10-SUM(E$17:E18))</f>
        <v>33054929.512195121</v>
      </c>
      <c r="E19" s="129">
        <f>IF(+I14&lt;F18,I14,D19)</f>
        <v>836833.6585365854</v>
      </c>
      <c r="F19" s="129">
        <f t="shared" si="8"/>
        <v>32218095.853658535</v>
      </c>
      <c r="G19" s="129">
        <f t="shared" si="0"/>
        <v>4747169.6479638834</v>
      </c>
      <c r="H19" s="129">
        <f t="shared" si="1"/>
        <v>4747169.6479638834</v>
      </c>
      <c r="I19" s="52">
        <f t="shared" si="2"/>
        <v>0</v>
      </c>
      <c r="J19" s="52"/>
      <c r="K19" s="113">
        <f t="shared" si="3"/>
        <v>4747169.6479638834</v>
      </c>
      <c r="L19" s="54">
        <f t="shared" si="4"/>
        <v>0</v>
      </c>
      <c r="M19" s="113">
        <f t="shared" si="5"/>
        <v>4747169.6479638834</v>
      </c>
      <c r="N19" s="54">
        <f t="shared" si="6"/>
        <v>0</v>
      </c>
      <c r="O19" s="54">
        <f t="shared" si="7"/>
        <v>0</v>
      </c>
      <c r="P19" s="1"/>
    </row>
    <row r="20" spans="2:16" ht="12.5">
      <c r="B20" s="7" t="str">
        <f t="shared" ref="B20:B72" si="9">IF(D20=F19,"","IU")</f>
        <v/>
      </c>
      <c r="C20" s="50">
        <f>IF(D11="","-",+C19+1)</f>
        <v>2019</v>
      </c>
      <c r="D20" s="129">
        <f>IF(F19+SUM(E$17:E19)=D$10,F19,D$10-SUM(E$17:E19))</f>
        <v>32218095.853658535</v>
      </c>
      <c r="E20" s="129">
        <f>IF(+I14&lt;F19,I14,D20)</f>
        <v>836833.6585365854</v>
      </c>
      <c r="F20" s="129">
        <f t="shared" si="8"/>
        <v>31381262.195121948</v>
      </c>
      <c r="G20" s="129">
        <f t="shared" si="0"/>
        <v>4646904.6225939533</v>
      </c>
      <c r="H20" s="129">
        <f t="shared" si="1"/>
        <v>4646904.6225939533</v>
      </c>
      <c r="I20" s="52">
        <f t="shared" si="2"/>
        <v>0</v>
      </c>
      <c r="J20" s="52"/>
      <c r="K20" s="113">
        <f t="shared" si="3"/>
        <v>4646904.6225939533</v>
      </c>
      <c r="L20" s="54">
        <f t="shared" si="4"/>
        <v>0</v>
      </c>
      <c r="M20" s="113">
        <f t="shared" si="5"/>
        <v>4646904.6225939533</v>
      </c>
      <c r="N20" s="54">
        <f t="shared" si="6"/>
        <v>0</v>
      </c>
      <c r="O20" s="54">
        <f t="shared" si="7"/>
        <v>0</v>
      </c>
      <c r="P20" s="1"/>
    </row>
    <row r="21" spans="2:16" ht="12.5">
      <c r="B21" s="7" t="str">
        <f t="shared" si="9"/>
        <v/>
      </c>
      <c r="C21" s="50">
        <f>IF(D11="","-",+C20+1)</f>
        <v>2020</v>
      </c>
      <c r="D21" s="129">
        <f>IF(F20+SUM(E$17:E20)=D$10,F20,D$10-SUM(E$17:E20))</f>
        <v>31381262.195121948</v>
      </c>
      <c r="E21" s="129">
        <f>IF(+I14&lt;F20,I14,D21)</f>
        <v>836833.6585365854</v>
      </c>
      <c r="F21" s="129">
        <f t="shared" si="8"/>
        <v>30544428.536585361</v>
      </c>
      <c r="G21" s="129">
        <f t="shared" si="0"/>
        <v>4546639.5972240223</v>
      </c>
      <c r="H21" s="129">
        <f t="shared" si="1"/>
        <v>4546639.5972240223</v>
      </c>
      <c r="I21" s="52">
        <f t="shared" si="2"/>
        <v>0</v>
      </c>
      <c r="J21" s="52"/>
      <c r="K21" s="113">
        <f t="shared" si="3"/>
        <v>4546639.5972240223</v>
      </c>
      <c r="L21" s="54">
        <f t="shared" si="4"/>
        <v>0</v>
      </c>
      <c r="M21" s="113">
        <f t="shared" si="5"/>
        <v>4546639.5972240223</v>
      </c>
      <c r="N21" s="54">
        <f t="shared" si="6"/>
        <v>0</v>
      </c>
      <c r="O21" s="54">
        <f t="shared" si="7"/>
        <v>0</v>
      </c>
      <c r="P21" s="1"/>
    </row>
    <row r="22" spans="2:16" ht="12.5">
      <c r="B22" s="7" t="str">
        <f t="shared" si="9"/>
        <v/>
      </c>
      <c r="C22" s="50">
        <f>IF(D11="","-",+C21+1)</f>
        <v>2021</v>
      </c>
      <c r="D22" s="129">
        <f>IF(F21+SUM(E$17:E21)=D$10,F21,D$10-SUM(E$17:E21))</f>
        <v>30544428.536585361</v>
      </c>
      <c r="E22" s="129">
        <f>IF(+I14&lt;F21,I14,D22)</f>
        <v>836833.6585365854</v>
      </c>
      <c r="F22" s="129">
        <f t="shared" si="8"/>
        <v>29707594.878048774</v>
      </c>
      <c r="G22" s="129">
        <f t="shared" si="0"/>
        <v>4446374.5718540912</v>
      </c>
      <c r="H22" s="129">
        <f t="shared" si="1"/>
        <v>4446374.5718540912</v>
      </c>
      <c r="I22" s="52">
        <f t="shared" si="2"/>
        <v>0</v>
      </c>
      <c r="J22" s="52"/>
      <c r="K22" s="113">
        <f t="shared" si="3"/>
        <v>4446374.5718540912</v>
      </c>
      <c r="L22" s="54">
        <f t="shared" si="4"/>
        <v>0</v>
      </c>
      <c r="M22" s="113">
        <f t="shared" si="5"/>
        <v>4446374.5718540912</v>
      </c>
      <c r="N22" s="54">
        <f t="shared" si="6"/>
        <v>0</v>
      </c>
      <c r="O22" s="54">
        <f t="shared" si="7"/>
        <v>0</v>
      </c>
      <c r="P22" s="1"/>
    </row>
    <row r="23" spans="2:16" ht="12.5">
      <c r="B23" s="7" t="str">
        <f t="shared" si="9"/>
        <v/>
      </c>
      <c r="C23" s="50">
        <f>IF(D11="","-",+C22+1)</f>
        <v>2022</v>
      </c>
      <c r="D23" s="129">
        <f>IF(F22+SUM(E$17:E22)=D$10,F22,D$10-SUM(E$17:E22))</f>
        <v>29707594.878048774</v>
      </c>
      <c r="E23" s="129">
        <f>IF(+I14&lt;F22,I14,D23)</f>
        <v>836833.6585365854</v>
      </c>
      <c r="F23" s="129">
        <f t="shared" si="8"/>
        <v>28870761.219512187</v>
      </c>
      <c r="G23" s="129">
        <f t="shared" si="0"/>
        <v>4346109.5464841602</v>
      </c>
      <c r="H23" s="129">
        <f t="shared" si="1"/>
        <v>4346109.5464841602</v>
      </c>
      <c r="I23" s="52">
        <f t="shared" si="2"/>
        <v>0</v>
      </c>
      <c r="J23" s="52"/>
      <c r="K23" s="113">
        <f t="shared" si="3"/>
        <v>4346109.5464841602</v>
      </c>
      <c r="L23" s="54">
        <f t="shared" si="4"/>
        <v>0</v>
      </c>
      <c r="M23" s="113">
        <f t="shared" si="5"/>
        <v>4346109.5464841602</v>
      </c>
      <c r="N23" s="54">
        <f t="shared" si="6"/>
        <v>0</v>
      </c>
      <c r="O23" s="54">
        <f t="shared" si="7"/>
        <v>0</v>
      </c>
      <c r="P23" s="1"/>
    </row>
    <row r="24" spans="2:16" ht="12.5">
      <c r="B24" s="7" t="str">
        <f t="shared" si="9"/>
        <v/>
      </c>
      <c r="C24" s="50">
        <f>IF(D11="","-",+C23+1)</f>
        <v>2023</v>
      </c>
      <c r="D24" s="129">
        <f>IF(F23+SUM(E$17:E23)=D$10,F23,D$10-SUM(E$17:E23))</f>
        <v>28870761.219512187</v>
      </c>
      <c r="E24" s="129">
        <f>IF(+I14&lt;F23,I14,D24)</f>
        <v>836833.6585365854</v>
      </c>
      <c r="F24" s="129">
        <f t="shared" si="8"/>
        <v>28033927.5609756</v>
      </c>
      <c r="G24" s="129">
        <f t="shared" si="0"/>
        <v>4245844.5211142292</v>
      </c>
      <c r="H24" s="129">
        <f t="shared" si="1"/>
        <v>4245844.5211142292</v>
      </c>
      <c r="I24" s="52">
        <f t="shared" si="2"/>
        <v>0</v>
      </c>
      <c r="J24" s="52"/>
      <c r="K24" s="113">
        <f t="shared" si="3"/>
        <v>4245844.5211142292</v>
      </c>
      <c r="L24" s="54">
        <f t="shared" si="4"/>
        <v>0</v>
      </c>
      <c r="M24" s="113">
        <f t="shared" si="5"/>
        <v>4245844.5211142292</v>
      </c>
      <c r="N24" s="54">
        <f t="shared" si="6"/>
        <v>0</v>
      </c>
      <c r="O24" s="54">
        <f t="shared" si="7"/>
        <v>0</v>
      </c>
      <c r="P24" s="1"/>
    </row>
    <row r="25" spans="2:16" ht="12.5">
      <c r="B25" s="7" t="str">
        <f t="shared" si="9"/>
        <v/>
      </c>
      <c r="C25" s="460">
        <f>IF(D11="","-",+C24+1)</f>
        <v>2024</v>
      </c>
      <c r="D25" s="129">
        <f>IF(F24+SUM(E$17:E24)=D$10,F24,D$10-SUM(E$17:E24))</f>
        <v>28033927.5609756</v>
      </c>
      <c r="E25" s="129">
        <f>IF(+I14&lt;F24,I14,D25)</f>
        <v>836833.6585365854</v>
      </c>
      <c r="F25" s="129">
        <f t="shared" si="8"/>
        <v>27197093.902439013</v>
      </c>
      <c r="G25" s="129">
        <f t="shared" si="0"/>
        <v>4145579.4957442987</v>
      </c>
      <c r="H25" s="129">
        <f t="shared" si="1"/>
        <v>4145579.4957442987</v>
      </c>
      <c r="I25" s="52">
        <f t="shared" si="2"/>
        <v>0</v>
      </c>
      <c r="J25" s="52"/>
      <c r="K25" s="113">
        <f t="shared" si="3"/>
        <v>4145579.4957442987</v>
      </c>
      <c r="L25" s="54">
        <f t="shared" si="4"/>
        <v>0</v>
      </c>
      <c r="M25" s="113">
        <f t="shared" si="5"/>
        <v>4145579.4957442987</v>
      </c>
      <c r="N25" s="54">
        <f t="shared" si="6"/>
        <v>0</v>
      </c>
      <c r="O25" s="54">
        <f t="shared" si="7"/>
        <v>0</v>
      </c>
      <c r="P25" s="1"/>
    </row>
    <row r="26" spans="2:16" ht="13">
      <c r="B26" s="7" t="str">
        <f t="shared" si="9"/>
        <v>IU</v>
      </c>
      <c r="C26" s="459">
        <f>IF(D11="","-",+C25+1)</f>
        <v>2025</v>
      </c>
      <c r="D26" s="129">
        <v>27527935.116279073</v>
      </c>
      <c r="E26" s="129">
        <v>797911.16279069765</v>
      </c>
      <c r="F26" s="129">
        <v>26730023.953488376</v>
      </c>
      <c r="G26" s="129">
        <v>4045960.2984455116</v>
      </c>
      <c r="H26" s="129">
        <v>4045960.2984455116</v>
      </c>
      <c r="I26" s="52">
        <f t="shared" si="2"/>
        <v>0</v>
      </c>
      <c r="J26" s="52"/>
      <c r="K26" s="113">
        <f t="shared" ref="K26" si="10">+G26</f>
        <v>4045960.2984455116</v>
      </c>
      <c r="L26" s="54">
        <f t="shared" ref="L26" si="11">IF(K26&lt;&gt;0,+G26-K26,0)</f>
        <v>0</v>
      </c>
      <c r="M26" s="113">
        <f t="shared" ref="M26" si="12">+H26</f>
        <v>4045960.2984455116</v>
      </c>
      <c r="N26" s="54">
        <f t="shared" ref="N26" si="13">IF(M26&lt;&gt;0,+H26-M26,0)</f>
        <v>0</v>
      </c>
      <c r="O26" s="54">
        <f t="shared" ref="O26" si="14">+N26-L26</f>
        <v>0</v>
      </c>
      <c r="P26" s="1"/>
    </row>
    <row r="27" spans="2:16" ht="12.5">
      <c r="B27" s="7" t="str">
        <f t="shared" si="9"/>
        <v>IU</v>
      </c>
      <c r="C27" s="50">
        <f>IF(D11="","-",+C26+1)</f>
        <v>2026</v>
      </c>
      <c r="D27" s="55">
        <f>IF(F26+SUM(E$17:E26)=D$10,F26,D$10-SUM(E$17:E26))</f>
        <v>26399182.739648327</v>
      </c>
      <c r="E27" s="56">
        <f>IF(+I14&lt;F26,I14,D27)</f>
        <v>836833.6585365854</v>
      </c>
      <c r="F27" s="55">
        <f t="shared" si="8"/>
        <v>25562349.08111174</v>
      </c>
      <c r="G27" s="57">
        <f t="shared" si="0"/>
        <v>3949712.9345565285</v>
      </c>
      <c r="H27" s="41">
        <f t="shared" si="1"/>
        <v>3949712.9345565285</v>
      </c>
      <c r="I27" s="52">
        <f t="shared" si="2"/>
        <v>0</v>
      </c>
      <c r="J27" s="52"/>
      <c r="K27" s="129"/>
      <c r="L27" s="54">
        <f t="shared" ref="L27:L72" si="15">IF(K27&lt;&gt;0,+G27-K27,0)</f>
        <v>0</v>
      </c>
      <c r="M27" s="129"/>
      <c r="N27" s="54">
        <f t="shared" ref="N27:N72" si="16">IF(M27&lt;&gt;0,+H27-M27,0)</f>
        <v>0</v>
      </c>
      <c r="O27" s="54">
        <f t="shared" ref="O27:O72" si="17">+N27-L27</f>
        <v>0</v>
      </c>
      <c r="P27" s="1"/>
    </row>
    <row r="28" spans="2:16" ht="12.5">
      <c r="B28" s="7" t="str">
        <f t="shared" si="9"/>
        <v/>
      </c>
      <c r="C28" s="50">
        <f>IF(D11="","-",+C27+1)</f>
        <v>2027</v>
      </c>
      <c r="D28" s="55">
        <f>IF(F27+SUM(E$17:E27)=D$10,F27,D$10-SUM(E$17:E27))</f>
        <v>25562349.08111174</v>
      </c>
      <c r="E28" s="56">
        <f>IF(+I14&lt;F27,I14,D28)</f>
        <v>836833.6585365854</v>
      </c>
      <c r="F28" s="55">
        <f t="shared" si="8"/>
        <v>24725515.422575153</v>
      </c>
      <c r="G28" s="57">
        <f t="shared" si="0"/>
        <v>3849447.909186597</v>
      </c>
      <c r="H28" s="41">
        <f t="shared" si="1"/>
        <v>3849447.909186597</v>
      </c>
      <c r="I28" s="52">
        <f t="shared" si="2"/>
        <v>0</v>
      </c>
      <c r="J28" s="52"/>
      <c r="K28" s="129"/>
      <c r="L28" s="54">
        <f t="shared" si="15"/>
        <v>0</v>
      </c>
      <c r="M28" s="129"/>
      <c r="N28" s="54">
        <f t="shared" si="16"/>
        <v>0</v>
      </c>
      <c r="O28" s="54">
        <f t="shared" si="17"/>
        <v>0</v>
      </c>
      <c r="P28" s="1"/>
    </row>
    <row r="29" spans="2:16" ht="12.5">
      <c r="B29" s="7" t="str">
        <f t="shared" si="9"/>
        <v/>
      </c>
      <c r="C29" s="50">
        <f>IF(D11="","-",+C28+1)</f>
        <v>2028</v>
      </c>
      <c r="D29" s="55">
        <f>IF(F28+SUM(E$17:E28)=D$10,F28,D$10-SUM(E$17:E28))</f>
        <v>24725515.422575153</v>
      </c>
      <c r="E29" s="56">
        <f>IF(+I14&lt;F28,I14,D29)</f>
        <v>836833.6585365854</v>
      </c>
      <c r="F29" s="55">
        <f t="shared" si="8"/>
        <v>23888681.764038566</v>
      </c>
      <c r="G29" s="57">
        <f t="shared" si="0"/>
        <v>3749182.8838166664</v>
      </c>
      <c r="H29" s="41">
        <f t="shared" si="1"/>
        <v>3749182.8838166664</v>
      </c>
      <c r="I29" s="52">
        <f t="shared" si="2"/>
        <v>0</v>
      </c>
      <c r="J29" s="52"/>
      <c r="K29" s="129"/>
      <c r="L29" s="54">
        <f t="shared" si="15"/>
        <v>0</v>
      </c>
      <c r="M29" s="129"/>
      <c r="N29" s="54">
        <f t="shared" si="16"/>
        <v>0</v>
      </c>
      <c r="O29" s="54">
        <f t="shared" si="17"/>
        <v>0</v>
      </c>
      <c r="P29" s="1"/>
    </row>
    <row r="30" spans="2:16" ht="12.5">
      <c r="B30" s="7" t="str">
        <f t="shared" si="9"/>
        <v/>
      </c>
      <c r="C30" s="50">
        <f>IF(D11="","-",+C29+1)</f>
        <v>2029</v>
      </c>
      <c r="D30" s="55">
        <f>IF(F29+SUM(E$17:E29)=D$10,F29,D$10-SUM(E$17:E29))</f>
        <v>23888681.764038566</v>
      </c>
      <c r="E30" s="56">
        <f>IF(+I14&lt;F29,I14,D30)</f>
        <v>836833.6585365854</v>
      </c>
      <c r="F30" s="55">
        <f t="shared" si="8"/>
        <v>23051848.10550198</v>
      </c>
      <c r="G30" s="57">
        <f t="shared" si="0"/>
        <v>3648917.8584467354</v>
      </c>
      <c r="H30" s="41">
        <f t="shared" si="1"/>
        <v>3648917.8584467354</v>
      </c>
      <c r="I30" s="52">
        <f t="shared" si="2"/>
        <v>0</v>
      </c>
      <c r="J30" s="52"/>
      <c r="K30" s="129"/>
      <c r="L30" s="54">
        <f t="shared" si="15"/>
        <v>0</v>
      </c>
      <c r="M30" s="129"/>
      <c r="N30" s="54">
        <f t="shared" si="16"/>
        <v>0</v>
      </c>
      <c r="O30" s="54">
        <f t="shared" si="17"/>
        <v>0</v>
      </c>
      <c r="P30" s="1"/>
    </row>
    <row r="31" spans="2:16" ht="12.5">
      <c r="B31" s="7" t="str">
        <f t="shared" si="9"/>
        <v/>
      </c>
      <c r="C31" s="50">
        <f>IF(D11="","-",+C30+1)</f>
        <v>2030</v>
      </c>
      <c r="D31" s="55">
        <f>IF(F30+SUM(E$17:E30)=D$10,F30,D$10-SUM(E$17:E30))</f>
        <v>23051848.10550198</v>
      </c>
      <c r="E31" s="56">
        <f>IF(+I14&lt;F30,I14,D31)</f>
        <v>836833.6585365854</v>
      </c>
      <c r="F31" s="55">
        <f t="shared" si="8"/>
        <v>22215014.446965393</v>
      </c>
      <c r="G31" s="57">
        <f t="shared" si="0"/>
        <v>3548652.8330768049</v>
      </c>
      <c r="H31" s="41">
        <f t="shared" si="1"/>
        <v>3548652.8330768049</v>
      </c>
      <c r="I31" s="52">
        <f t="shared" si="2"/>
        <v>0</v>
      </c>
      <c r="J31" s="52"/>
      <c r="K31" s="129"/>
      <c r="L31" s="54">
        <f t="shared" si="15"/>
        <v>0</v>
      </c>
      <c r="M31" s="129"/>
      <c r="N31" s="54">
        <f t="shared" si="16"/>
        <v>0</v>
      </c>
      <c r="O31" s="54">
        <f t="shared" si="17"/>
        <v>0</v>
      </c>
      <c r="P31" s="1"/>
    </row>
    <row r="32" spans="2:16" ht="12.5">
      <c r="B32" s="7" t="str">
        <f t="shared" si="9"/>
        <v/>
      </c>
      <c r="C32" s="50">
        <f>IF(D11="","-",+C31+1)</f>
        <v>2031</v>
      </c>
      <c r="D32" s="55">
        <f>IF(F31+SUM(E$17:E31)=D$10,F31,D$10-SUM(E$17:E31))</f>
        <v>22215014.446965393</v>
      </c>
      <c r="E32" s="56">
        <f>IF(+I14&lt;F31,I14,D32)</f>
        <v>836833.6585365854</v>
      </c>
      <c r="F32" s="55">
        <f t="shared" si="8"/>
        <v>21378180.788428806</v>
      </c>
      <c r="G32" s="57">
        <f t="shared" si="0"/>
        <v>3448387.8077068734</v>
      </c>
      <c r="H32" s="41">
        <f t="shared" si="1"/>
        <v>3448387.8077068734</v>
      </c>
      <c r="I32" s="52">
        <f t="shared" si="2"/>
        <v>0</v>
      </c>
      <c r="J32" s="52"/>
      <c r="K32" s="129"/>
      <c r="L32" s="54">
        <f t="shared" si="15"/>
        <v>0</v>
      </c>
      <c r="M32" s="129"/>
      <c r="N32" s="54">
        <f t="shared" si="16"/>
        <v>0</v>
      </c>
      <c r="O32" s="54">
        <f t="shared" si="17"/>
        <v>0</v>
      </c>
      <c r="P32" s="1"/>
    </row>
    <row r="33" spans="2:16" ht="12.5">
      <c r="B33" s="7" t="str">
        <f t="shared" si="9"/>
        <v/>
      </c>
      <c r="C33" s="50">
        <f>IF(D11="","-",+C32+1)</f>
        <v>2032</v>
      </c>
      <c r="D33" s="55">
        <f>IF(F32+SUM(E$17:E32)=D$10,F32,D$10-SUM(E$17:E32))</f>
        <v>21378180.788428806</v>
      </c>
      <c r="E33" s="56">
        <f>IF(+I14&lt;F32,I14,D33)</f>
        <v>836833.6585365854</v>
      </c>
      <c r="F33" s="55">
        <f t="shared" si="8"/>
        <v>20541347.129892219</v>
      </c>
      <c r="G33" s="57">
        <f t="shared" si="0"/>
        <v>3348122.7823369429</v>
      </c>
      <c r="H33" s="41">
        <f t="shared" si="1"/>
        <v>3348122.7823369429</v>
      </c>
      <c r="I33" s="52">
        <f t="shared" si="2"/>
        <v>0</v>
      </c>
      <c r="J33" s="52"/>
      <c r="K33" s="129"/>
      <c r="L33" s="54">
        <f t="shared" si="15"/>
        <v>0</v>
      </c>
      <c r="M33" s="129"/>
      <c r="N33" s="54">
        <f t="shared" si="16"/>
        <v>0</v>
      </c>
      <c r="O33" s="54">
        <f t="shared" si="17"/>
        <v>0</v>
      </c>
      <c r="P33" s="1"/>
    </row>
    <row r="34" spans="2:16" ht="12.5">
      <c r="B34" s="7" t="str">
        <f t="shared" si="9"/>
        <v/>
      </c>
      <c r="C34" s="50">
        <f>IF(D11="","-",+C33+1)</f>
        <v>2033</v>
      </c>
      <c r="D34" s="55">
        <f>IF(F33+SUM(E$17:E33)=D$10,F33,D$10-SUM(E$17:E33))</f>
        <v>20541347.129892219</v>
      </c>
      <c r="E34" s="56">
        <f>IF(+I14&lt;F33,I14,D34)</f>
        <v>836833.6585365854</v>
      </c>
      <c r="F34" s="55">
        <f t="shared" si="8"/>
        <v>19704513.471355632</v>
      </c>
      <c r="G34" s="57">
        <f t="shared" si="0"/>
        <v>3247857.7569670114</v>
      </c>
      <c r="H34" s="41">
        <f t="shared" si="1"/>
        <v>3247857.7569670114</v>
      </c>
      <c r="I34" s="52">
        <f t="shared" si="2"/>
        <v>0</v>
      </c>
      <c r="J34" s="52"/>
      <c r="K34" s="129"/>
      <c r="L34" s="54">
        <f t="shared" si="15"/>
        <v>0</v>
      </c>
      <c r="M34" s="129"/>
      <c r="N34" s="54">
        <f t="shared" si="16"/>
        <v>0</v>
      </c>
      <c r="O34" s="54">
        <f t="shared" si="17"/>
        <v>0</v>
      </c>
      <c r="P34" s="1"/>
    </row>
    <row r="35" spans="2:16" ht="12.5">
      <c r="B35" s="7" t="str">
        <f t="shared" si="9"/>
        <v/>
      </c>
      <c r="C35" s="50">
        <f>IF(D11="","-",+C34+1)</f>
        <v>2034</v>
      </c>
      <c r="D35" s="55">
        <f>IF(F34+SUM(E$17:E34)=D$10,F34,D$10-SUM(E$17:E34))</f>
        <v>19704513.471355632</v>
      </c>
      <c r="E35" s="56">
        <f>IF(+I14&lt;F34,I14,D35)</f>
        <v>836833.6585365854</v>
      </c>
      <c r="F35" s="55">
        <f t="shared" si="8"/>
        <v>18867679.812819045</v>
      </c>
      <c r="G35" s="57">
        <f t="shared" si="0"/>
        <v>3147592.7315970808</v>
      </c>
      <c r="H35" s="41">
        <f t="shared" si="1"/>
        <v>3147592.7315970808</v>
      </c>
      <c r="I35" s="52">
        <f t="shared" si="2"/>
        <v>0</v>
      </c>
      <c r="J35" s="52"/>
      <c r="K35" s="129"/>
      <c r="L35" s="54">
        <f t="shared" si="15"/>
        <v>0</v>
      </c>
      <c r="M35" s="129"/>
      <c r="N35" s="54">
        <f t="shared" si="16"/>
        <v>0</v>
      </c>
      <c r="O35" s="54">
        <f t="shared" si="17"/>
        <v>0</v>
      </c>
      <c r="P35" s="1"/>
    </row>
    <row r="36" spans="2:16" ht="12.5">
      <c r="B36" s="7" t="str">
        <f t="shared" si="9"/>
        <v/>
      </c>
      <c r="C36" s="50">
        <f>IF(D11="","-",+C35+1)</f>
        <v>2035</v>
      </c>
      <c r="D36" s="55">
        <f>IF(F35+SUM(E$17:E35)=D$10,F35,D$10-SUM(E$17:E35))</f>
        <v>18867679.812819045</v>
      </c>
      <c r="E36" s="56">
        <f>IF(+I14&lt;F35,I14,D36)</f>
        <v>836833.6585365854</v>
      </c>
      <c r="F36" s="55">
        <f t="shared" si="8"/>
        <v>18030846.154282458</v>
      </c>
      <c r="G36" s="57">
        <f t="shared" si="0"/>
        <v>3047327.7062271498</v>
      </c>
      <c r="H36" s="41">
        <f t="shared" si="1"/>
        <v>3047327.7062271498</v>
      </c>
      <c r="I36" s="52">
        <f t="shared" si="2"/>
        <v>0</v>
      </c>
      <c r="J36" s="52"/>
      <c r="K36" s="129"/>
      <c r="L36" s="54">
        <f t="shared" si="15"/>
        <v>0</v>
      </c>
      <c r="M36" s="129"/>
      <c r="N36" s="54">
        <f t="shared" si="16"/>
        <v>0</v>
      </c>
      <c r="O36" s="54">
        <f t="shared" si="17"/>
        <v>0</v>
      </c>
      <c r="P36" s="1"/>
    </row>
    <row r="37" spans="2:16" ht="12.5">
      <c r="B37" s="7" t="str">
        <f t="shared" si="9"/>
        <v/>
      </c>
      <c r="C37" s="50">
        <f>IF(D11="","-",+C36+1)</f>
        <v>2036</v>
      </c>
      <c r="D37" s="55">
        <f>IF(F36+SUM(E$17:E36)=D$10,F36,D$10-SUM(E$17:E36))</f>
        <v>18030846.154282458</v>
      </c>
      <c r="E37" s="56">
        <f>IF(+I14&lt;F36,I14,D37)</f>
        <v>836833.6585365854</v>
      </c>
      <c r="F37" s="55">
        <f t="shared" si="8"/>
        <v>17194012.495745871</v>
      </c>
      <c r="G37" s="57">
        <f t="shared" si="0"/>
        <v>2947062.6808572193</v>
      </c>
      <c r="H37" s="41">
        <f t="shared" si="1"/>
        <v>2947062.6808572193</v>
      </c>
      <c r="I37" s="52">
        <f t="shared" si="2"/>
        <v>0</v>
      </c>
      <c r="J37" s="52"/>
      <c r="K37" s="129"/>
      <c r="L37" s="54">
        <f t="shared" si="15"/>
        <v>0</v>
      </c>
      <c r="M37" s="129"/>
      <c r="N37" s="54">
        <f t="shared" si="16"/>
        <v>0</v>
      </c>
      <c r="O37" s="54">
        <f t="shared" si="17"/>
        <v>0</v>
      </c>
      <c r="P37" s="1"/>
    </row>
    <row r="38" spans="2:16" ht="12.5">
      <c r="B38" s="7" t="str">
        <f t="shared" si="9"/>
        <v/>
      </c>
      <c r="C38" s="50">
        <f>IF(D11="","-",+C37+1)</f>
        <v>2037</v>
      </c>
      <c r="D38" s="55">
        <f>IF(F37+SUM(E$17:E37)=D$10,F37,D$10-SUM(E$17:E37))</f>
        <v>17194012.495745871</v>
      </c>
      <c r="E38" s="56">
        <f>IF(+I14&lt;F37,I14,D38)</f>
        <v>836833.6585365854</v>
      </c>
      <c r="F38" s="55">
        <f t="shared" si="8"/>
        <v>16357178.837209286</v>
      </c>
      <c r="G38" s="57">
        <f t="shared" si="0"/>
        <v>2846797.6554872883</v>
      </c>
      <c r="H38" s="41">
        <f t="shared" si="1"/>
        <v>2846797.6554872883</v>
      </c>
      <c r="I38" s="52">
        <f t="shared" si="2"/>
        <v>0</v>
      </c>
      <c r="J38" s="52"/>
      <c r="K38" s="129"/>
      <c r="L38" s="54">
        <f t="shared" si="15"/>
        <v>0</v>
      </c>
      <c r="M38" s="129"/>
      <c r="N38" s="54">
        <f t="shared" si="16"/>
        <v>0</v>
      </c>
      <c r="O38" s="54">
        <f t="shared" si="17"/>
        <v>0</v>
      </c>
      <c r="P38" s="1"/>
    </row>
    <row r="39" spans="2:16" ht="12.5">
      <c r="B39" s="7" t="str">
        <f t="shared" si="9"/>
        <v/>
      </c>
      <c r="C39" s="50">
        <f>IF(D11="","-",+C38+1)</f>
        <v>2038</v>
      </c>
      <c r="D39" s="55">
        <f>IF(F38+SUM(E$17:E38)=D$10,F38,D$10-SUM(E$17:E38))</f>
        <v>16357178.837209286</v>
      </c>
      <c r="E39" s="56">
        <f>IF(+I14&lt;F38,I14,D39)</f>
        <v>836833.6585365854</v>
      </c>
      <c r="F39" s="55">
        <f t="shared" si="8"/>
        <v>15520345.178672701</v>
      </c>
      <c r="G39" s="57">
        <f t="shared" si="0"/>
        <v>2746532.6301173572</v>
      </c>
      <c r="H39" s="41">
        <f t="shared" si="1"/>
        <v>2746532.6301173572</v>
      </c>
      <c r="I39" s="52">
        <f t="shared" si="2"/>
        <v>0</v>
      </c>
      <c r="J39" s="52"/>
      <c r="K39" s="129"/>
      <c r="L39" s="54">
        <f t="shared" si="15"/>
        <v>0</v>
      </c>
      <c r="M39" s="129"/>
      <c r="N39" s="54">
        <f t="shared" si="16"/>
        <v>0</v>
      </c>
      <c r="O39" s="54">
        <f t="shared" si="17"/>
        <v>0</v>
      </c>
      <c r="P39" s="1"/>
    </row>
    <row r="40" spans="2:16" ht="12.5">
      <c r="B40" s="7" t="str">
        <f t="shared" si="9"/>
        <v/>
      </c>
      <c r="C40" s="50">
        <f>IF(D11="","-",+C39+1)</f>
        <v>2039</v>
      </c>
      <c r="D40" s="55">
        <f>IF(F39+SUM(E$17:E39)=D$10,F39,D$10-SUM(E$17:E39))</f>
        <v>15520345.178672701</v>
      </c>
      <c r="E40" s="56">
        <f>IF(+I14&lt;F39,I14,D40)</f>
        <v>836833.6585365854</v>
      </c>
      <c r="F40" s="55">
        <f t="shared" si="8"/>
        <v>14683511.520136116</v>
      </c>
      <c r="G40" s="57">
        <f t="shared" si="0"/>
        <v>2646267.6047474267</v>
      </c>
      <c r="H40" s="41">
        <f t="shared" si="1"/>
        <v>2646267.6047474267</v>
      </c>
      <c r="I40" s="52">
        <f t="shared" si="2"/>
        <v>0</v>
      </c>
      <c r="J40" s="52"/>
      <c r="K40" s="129"/>
      <c r="L40" s="54">
        <f t="shared" si="15"/>
        <v>0</v>
      </c>
      <c r="M40" s="129"/>
      <c r="N40" s="54">
        <f t="shared" si="16"/>
        <v>0</v>
      </c>
      <c r="O40" s="54">
        <f t="shared" si="17"/>
        <v>0</v>
      </c>
      <c r="P40" s="1"/>
    </row>
    <row r="41" spans="2:16" ht="12.5">
      <c r="B41" s="7" t="str">
        <f t="shared" si="9"/>
        <v/>
      </c>
      <c r="C41" s="50">
        <f>IF(D11="","-",+C40+1)</f>
        <v>2040</v>
      </c>
      <c r="D41" s="55">
        <f>IF(F40+SUM(E$17:E40)=D$10,F40,D$10-SUM(E$17:E40))</f>
        <v>14683511.520136116</v>
      </c>
      <c r="E41" s="56">
        <f>IF(+I14&lt;F40,I14,D41)</f>
        <v>836833.6585365854</v>
      </c>
      <c r="F41" s="55">
        <f t="shared" si="8"/>
        <v>13846677.861599531</v>
      </c>
      <c r="G41" s="57">
        <f t="shared" si="0"/>
        <v>2546002.5793774957</v>
      </c>
      <c r="H41" s="41">
        <f t="shared" si="1"/>
        <v>2546002.5793774957</v>
      </c>
      <c r="I41" s="52">
        <f t="shared" si="2"/>
        <v>0</v>
      </c>
      <c r="J41" s="52"/>
      <c r="K41" s="129"/>
      <c r="L41" s="54">
        <f t="shared" si="15"/>
        <v>0</v>
      </c>
      <c r="M41" s="129"/>
      <c r="N41" s="54">
        <f t="shared" si="16"/>
        <v>0</v>
      </c>
      <c r="O41" s="54">
        <f t="shared" si="17"/>
        <v>0</v>
      </c>
      <c r="P41" s="1"/>
    </row>
    <row r="42" spans="2:16" ht="12.5">
      <c r="B42" s="7" t="str">
        <f t="shared" si="9"/>
        <v/>
      </c>
      <c r="C42" s="50">
        <f>IF(D11="","-",+C41+1)</f>
        <v>2041</v>
      </c>
      <c r="D42" s="55">
        <f>IF(F41+SUM(E$17:E41)=D$10,F41,D$10-SUM(E$17:E41))</f>
        <v>13846677.861599531</v>
      </c>
      <c r="E42" s="56">
        <f>IF(+I14&lt;F41,I14,D42)</f>
        <v>836833.6585365854</v>
      </c>
      <c r="F42" s="55">
        <f t="shared" si="8"/>
        <v>13009844.203062946</v>
      </c>
      <c r="G42" s="57">
        <f t="shared" si="0"/>
        <v>2445737.5540075651</v>
      </c>
      <c r="H42" s="41">
        <f t="shared" si="1"/>
        <v>2445737.5540075651</v>
      </c>
      <c r="I42" s="52">
        <f t="shared" si="2"/>
        <v>0</v>
      </c>
      <c r="J42" s="52"/>
      <c r="K42" s="129"/>
      <c r="L42" s="54">
        <f t="shared" si="15"/>
        <v>0</v>
      </c>
      <c r="M42" s="129"/>
      <c r="N42" s="54">
        <f t="shared" si="16"/>
        <v>0</v>
      </c>
      <c r="O42" s="54">
        <f t="shared" si="17"/>
        <v>0</v>
      </c>
      <c r="P42" s="1"/>
    </row>
    <row r="43" spans="2:16" ht="12.5">
      <c r="B43" s="7" t="str">
        <f t="shared" si="9"/>
        <v/>
      </c>
      <c r="C43" s="50">
        <f>IF(D11="","-",+C42+1)</f>
        <v>2042</v>
      </c>
      <c r="D43" s="55">
        <f>IF(F42+SUM(E$17:E42)=D$10,F42,D$10-SUM(E$17:E42))</f>
        <v>13009844.203062946</v>
      </c>
      <c r="E43" s="56">
        <f>IF(+I14&lt;F42,I14,D43)</f>
        <v>836833.6585365854</v>
      </c>
      <c r="F43" s="55">
        <f t="shared" si="8"/>
        <v>12173010.544526361</v>
      </c>
      <c r="G43" s="57">
        <f t="shared" si="0"/>
        <v>2345472.5286376346</v>
      </c>
      <c r="H43" s="41">
        <f t="shared" si="1"/>
        <v>2345472.5286376346</v>
      </c>
      <c r="I43" s="52">
        <f t="shared" si="2"/>
        <v>0</v>
      </c>
      <c r="J43" s="52"/>
      <c r="K43" s="129"/>
      <c r="L43" s="54">
        <f t="shared" si="15"/>
        <v>0</v>
      </c>
      <c r="M43" s="129"/>
      <c r="N43" s="54">
        <f t="shared" si="16"/>
        <v>0</v>
      </c>
      <c r="O43" s="54">
        <f t="shared" si="17"/>
        <v>0</v>
      </c>
      <c r="P43" s="1"/>
    </row>
    <row r="44" spans="2:16" ht="12.5">
      <c r="B44" s="7" t="str">
        <f t="shared" si="9"/>
        <v/>
      </c>
      <c r="C44" s="50">
        <f>IF(D11="","-",+C43+1)</f>
        <v>2043</v>
      </c>
      <c r="D44" s="55">
        <f>IF(F43+SUM(E$17:E43)=D$10,F43,D$10-SUM(E$17:E43))</f>
        <v>12173010.544526361</v>
      </c>
      <c r="E44" s="56">
        <f>IF(+I14&lt;F43,I14,D44)</f>
        <v>836833.6585365854</v>
      </c>
      <c r="F44" s="55">
        <f t="shared" si="8"/>
        <v>11336176.885989776</v>
      </c>
      <c r="G44" s="57">
        <f t="shared" si="0"/>
        <v>2245207.503267704</v>
      </c>
      <c r="H44" s="41">
        <f t="shared" si="1"/>
        <v>2245207.503267704</v>
      </c>
      <c r="I44" s="52">
        <f t="shared" si="2"/>
        <v>0</v>
      </c>
      <c r="J44" s="52"/>
      <c r="K44" s="129"/>
      <c r="L44" s="54">
        <f t="shared" si="15"/>
        <v>0</v>
      </c>
      <c r="M44" s="129"/>
      <c r="N44" s="54">
        <f t="shared" si="16"/>
        <v>0</v>
      </c>
      <c r="O44" s="54">
        <f t="shared" si="17"/>
        <v>0</v>
      </c>
      <c r="P44" s="1"/>
    </row>
    <row r="45" spans="2:16" ht="12.5">
      <c r="B45" s="7" t="str">
        <f t="shared" si="9"/>
        <v/>
      </c>
      <c r="C45" s="50">
        <f>IF(D11="","-",+C44+1)</f>
        <v>2044</v>
      </c>
      <c r="D45" s="55">
        <f>IF(F44+SUM(E$17:E44)=D$10,F44,D$10-SUM(E$17:E44))</f>
        <v>11336176.885989776</v>
      </c>
      <c r="E45" s="56">
        <f>IF(+I14&lt;F44,I14,D45)</f>
        <v>836833.6585365854</v>
      </c>
      <c r="F45" s="55">
        <f t="shared" si="8"/>
        <v>10499343.227453191</v>
      </c>
      <c r="G45" s="57">
        <f t="shared" si="0"/>
        <v>2144942.477897773</v>
      </c>
      <c r="H45" s="41">
        <f t="shared" si="1"/>
        <v>2144942.477897773</v>
      </c>
      <c r="I45" s="52">
        <f t="shared" si="2"/>
        <v>0</v>
      </c>
      <c r="J45" s="52"/>
      <c r="K45" s="129"/>
      <c r="L45" s="54">
        <f t="shared" si="15"/>
        <v>0</v>
      </c>
      <c r="M45" s="129"/>
      <c r="N45" s="54">
        <f t="shared" si="16"/>
        <v>0</v>
      </c>
      <c r="O45" s="54">
        <f t="shared" si="17"/>
        <v>0</v>
      </c>
      <c r="P45" s="1"/>
    </row>
    <row r="46" spans="2:16" ht="12.5">
      <c r="B46" s="7" t="str">
        <f t="shared" si="9"/>
        <v/>
      </c>
      <c r="C46" s="50">
        <f>IF(D11="","-",+C45+1)</f>
        <v>2045</v>
      </c>
      <c r="D46" s="55">
        <f>IF(F45+SUM(E$17:E45)=D$10,F45,D$10-SUM(E$17:E45))</f>
        <v>10499343.227453191</v>
      </c>
      <c r="E46" s="56">
        <f>IF(+I14&lt;F45,I14,D46)</f>
        <v>836833.6585365854</v>
      </c>
      <c r="F46" s="55">
        <f t="shared" si="8"/>
        <v>9662509.5689166058</v>
      </c>
      <c r="G46" s="57">
        <f t="shared" si="0"/>
        <v>2044677.4525278425</v>
      </c>
      <c r="H46" s="41">
        <f t="shared" si="1"/>
        <v>2044677.4525278425</v>
      </c>
      <c r="I46" s="52">
        <f t="shared" si="2"/>
        <v>0</v>
      </c>
      <c r="J46" s="52"/>
      <c r="K46" s="129"/>
      <c r="L46" s="54">
        <f t="shared" si="15"/>
        <v>0</v>
      </c>
      <c r="M46" s="129"/>
      <c r="N46" s="54">
        <f t="shared" si="16"/>
        <v>0</v>
      </c>
      <c r="O46" s="54">
        <f t="shared" si="17"/>
        <v>0</v>
      </c>
      <c r="P46" s="1"/>
    </row>
    <row r="47" spans="2:16" ht="12.5">
      <c r="B47" s="7" t="str">
        <f t="shared" si="9"/>
        <v/>
      </c>
      <c r="C47" s="50">
        <f>IF(D11="","-",+C46+1)</f>
        <v>2046</v>
      </c>
      <c r="D47" s="55">
        <f>IF(F46+SUM(E$17:E46)=D$10,F46,D$10-SUM(E$17:E46))</f>
        <v>9662509.5689166058</v>
      </c>
      <c r="E47" s="56">
        <f>IF(+I14&lt;F46,I14,D47)</f>
        <v>836833.6585365854</v>
      </c>
      <c r="F47" s="55">
        <f t="shared" si="8"/>
        <v>8825675.9103800207</v>
      </c>
      <c r="G47" s="57">
        <f t="shared" si="0"/>
        <v>1944412.4271579115</v>
      </c>
      <c r="H47" s="41">
        <f t="shared" si="1"/>
        <v>1944412.4271579115</v>
      </c>
      <c r="I47" s="52">
        <f t="shared" si="2"/>
        <v>0</v>
      </c>
      <c r="J47" s="52"/>
      <c r="K47" s="129"/>
      <c r="L47" s="54">
        <f t="shared" si="15"/>
        <v>0</v>
      </c>
      <c r="M47" s="129"/>
      <c r="N47" s="54">
        <f t="shared" si="16"/>
        <v>0</v>
      </c>
      <c r="O47" s="54">
        <f t="shared" si="17"/>
        <v>0</v>
      </c>
      <c r="P47" s="1"/>
    </row>
    <row r="48" spans="2:16" ht="12.5">
      <c r="B48" s="7" t="str">
        <f t="shared" si="9"/>
        <v/>
      </c>
      <c r="C48" s="50">
        <f>IF(D11="","-",+C47+1)</f>
        <v>2047</v>
      </c>
      <c r="D48" s="55">
        <f>IF(F47+SUM(E$17:E47)=D$10,F47,D$10-SUM(E$17:E47))</f>
        <v>8825675.9103800207</v>
      </c>
      <c r="E48" s="56">
        <f>IF(+I14&lt;F47,I14,D48)</f>
        <v>836833.6585365854</v>
      </c>
      <c r="F48" s="55">
        <f t="shared" si="8"/>
        <v>7988842.2518434357</v>
      </c>
      <c r="G48" s="57">
        <f t="shared" si="0"/>
        <v>1844147.4017879812</v>
      </c>
      <c r="H48" s="41">
        <f t="shared" si="1"/>
        <v>1844147.4017879812</v>
      </c>
      <c r="I48" s="52">
        <f t="shared" si="2"/>
        <v>0</v>
      </c>
      <c r="J48" s="52"/>
      <c r="K48" s="129"/>
      <c r="L48" s="54">
        <f t="shared" si="15"/>
        <v>0</v>
      </c>
      <c r="M48" s="129"/>
      <c r="N48" s="54">
        <f t="shared" si="16"/>
        <v>0</v>
      </c>
      <c r="O48" s="54">
        <f t="shared" si="17"/>
        <v>0</v>
      </c>
      <c r="P48" s="1"/>
    </row>
    <row r="49" spans="2:16" ht="12.5">
      <c r="B49" s="7" t="str">
        <f t="shared" si="9"/>
        <v/>
      </c>
      <c r="C49" s="50">
        <f>IF(D11="","-",+C48+1)</f>
        <v>2048</v>
      </c>
      <c r="D49" s="55">
        <f>IF(F48+SUM(E$17:E48)=D$10,F48,D$10-SUM(E$17:E48))</f>
        <v>7988842.2518434357</v>
      </c>
      <c r="E49" s="56">
        <f>IF(+I14&lt;F48,I14,D49)</f>
        <v>836833.6585365854</v>
      </c>
      <c r="F49" s="55">
        <f t="shared" si="8"/>
        <v>7152008.5933068506</v>
      </c>
      <c r="G49" s="57">
        <f t="shared" si="0"/>
        <v>1743882.3764180504</v>
      </c>
      <c r="H49" s="41">
        <f t="shared" si="1"/>
        <v>1743882.3764180504</v>
      </c>
      <c r="I49" s="52">
        <f t="shared" si="2"/>
        <v>0</v>
      </c>
      <c r="J49" s="52"/>
      <c r="K49" s="129"/>
      <c r="L49" s="54">
        <f t="shared" si="15"/>
        <v>0</v>
      </c>
      <c r="M49" s="129"/>
      <c r="N49" s="54">
        <f t="shared" si="16"/>
        <v>0</v>
      </c>
      <c r="O49" s="54">
        <f t="shared" si="17"/>
        <v>0</v>
      </c>
      <c r="P49" s="1"/>
    </row>
    <row r="50" spans="2:16" ht="12.5">
      <c r="B50" s="7" t="str">
        <f t="shared" si="9"/>
        <v/>
      </c>
      <c r="C50" s="50">
        <f>IF(D11="","-",+C49+1)</f>
        <v>2049</v>
      </c>
      <c r="D50" s="55">
        <f>IF(F49+SUM(E$17:E49)=D$10,F49,D$10-SUM(E$17:E49))</f>
        <v>7152008.5933068506</v>
      </c>
      <c r="E50" s="56">
        <f>IF(+I14&lt;F49,I14,D50)</f>
        <v>836833.6585365854</v>
      </c>
      <c r="F50" s="55">
        <f t="shared" si="8"/>
        <v>6315174.9347702656</v>
      </c>
      <c r="G50" s="57">
        <f t="shared" si="0"/>
        <v>1643617.3510481196</v>
      </c>
      <c r="H50" s="41">
        <f t="shared" si="1"/>
        <v>1643617.3510481196</v>
      </c>
      <c r="I50" s="52">
        <f t="shared" si="2"/>
        <v>0</v>
      </c>
      <c r="J50" s="52"/>
      <c r="K50" s="129"/>
      <c r="L50" s="54">
        <f t="shared" si="15"/>
        <v>0</v>
      </c>
      <c r="M50" s="129"/>
      <c r="N50" s="54">
        <f t="shared" si="16"/>
        <v>0</v>
      </c>
      <c r="O50" s="54">
        <f t="shared" si="17"/>
        <v>0</v>
      </c>
      <c r="P50" s="1"/>
    </row>
    <row r="51" spans="2:16" ht="12.5">
      <c r="B51" s="7" t="str">
        <f t="shared" si="9"/>
        <v/>
      </c>
      <c r="C51" s="50">
        <f>IF(D11="","-",+C50+1)</f>
        <v>2050</v>
      </c>
      <c r="D51" s="55">
        <f>IF(F50+SUM(E$17:E50)=D$10,F50,D$10-SUM(E$17:E50))</f>
        <v>6315174.9347702656</v>
      </c>
      <c r="E51" s="56">
        <f>IF(+I14&lt;F50,I14,D51)</f>
        <v>836833.6585365854</v>
      </c>
      <c r="F51" s="55">
        <f t="shared" si="8"/>
        <v>5478341.2762336805</v>
      </c>
      <c r="G51" s="57">
        <f t="shared" si="0"/>
        <v>1543352.3256781888</v>
      </c>
      <c r="H51" s="41">
        <f t="shared" si="1"/>
        <v>1543352.3256781888</v>
      </c>
      <c r="I51" s="52">
        <f t="shared" si="2"/>
        <v>0</v>
      </c>
      <c r="J51" s="52"/>
      <c r="K51" s="129"/>
      <c r="L51" s="54">
        <f t="shared" si="15"/>
        <v>0</v>
      </c>
      <c r="M51" s="129"/>
      <c r="N51" s="54">
        <f t="shared" si="16"/>
        <v>0</v>
      </c>
      <c r="O51" s="54">
        <f t="shared" si="17"/>
        <v>0</v>
      </c>
      <c r="P51" s="1"/>
    </row>
    <row r="52" spans="2:16" ht="12.5">
      <c r="B52" s="7" t="str">
        <f t="shared" si="9"/>
        <v/>
      </c>
      <c r="C52" s="50">
        <f>IF(D11="","-",+C51+1)</f>
        <v>2051</v>
      </c>
      <c r="D52" s="55">
        <f>IF(F51+SUM(E$17:E51)=D$10,F51,D$10-SUM(E$17:E51))</f>
        <v>5478341.2762336805</v>
      </c>
      <c r="E52" s="56">
        <f>IF(+I14&lt;F51,I14,D52)</f>
        <v>836833.6585365854</v>
      </c>
      <c r="F52" s="55">
        <f t="shared" si="8"/>
        <v>4641507.6176970955</v>
      </c>
      <c r="G52" s="57">
        <f t="shared" si="0"/>
        <v>1443087.3003082583</v>
      </c>
      <c r="H52" s="41">
        <f t="shared" si="1"/>
        <v>1443087.3003082583</v>
      </c>
      <c r="I52" s="52">
        <f t="shared" si="2"/>
        <v>0</v>
      </c>
      <c r="J52" s="52"/>
      <c r="K52" s="129"/>
      <c r="L52" s="54">
        <f t="shared" si="15"/>
        <v>0</v>
      </c>
      <c r="M52" s="129"/>
      <c r="N52" s="54">
        <f t="shared" si="16"/>
        <v>0</v>
      </c>
      <c r="O52" s="54">
        <f t="shared" si="17"/>
        <v>0</v>
      </c>
      <c r="P52" s="1"/>
    </row>
    <row r="53" spans="2:16" ht="12.5">
      <c r="B53" s="7" t="str">
        <f t="shared" si="9"/>
        <v/>
      </c>
      <c r="C53" s="50">
        <f>IF(D11="","-",+C52+1)</f>
        <v>2052</v>
      </c>
      <c r="D53" s="55">
        <f>IF(F52+SUM(E$17:E52)=D$10,F52,D$10-SUM(E$17:E52))</f>
        <v>4641507.6176970955</v>
      </c>
      <c r="E53" s="56">
        <f>IF(+I14&lt;F52,I14,D53)</f>
        <v>836833.6585365854</v>
      </c>
      <c r="F53" s="55">
        <f t="shared" si="8"/>
        <v>3804673.95916051</v>
      </c>
      <c r="G53" s="57">
        <f t="shared" si="0"/>
        <v>1342822.2749383275</v>
      </c>
      <c r="H53" s="41">
        <f t="shared" si="1"/>
        <v>1342822.2749383275</v>
      </c>
      <c r="I53" s="52">
        <f t="shared" si="2"/>
        <v>0</v>
      </c>
      <c r="J53" s="52"/>
      <c r="K53" s="129"/>
      <c r="L53" s="54">
        <f t="shared" si="15"/>
        <v>0</v>
      </c>
      <c r="M53" s="129"/>
      <c r="N53" s="54">
        <f t="shared" si="16"/>
        <v>0</v>
      </c>
      <c r="O53" s="54">
        <f t="shared" si="17"/>
        <v>0</v>
      </c>
      <c r="P53" s="1"/>
    </row>
    <row r="54" spans="2:16" ht="12.5">
      <c r="B54" s="7" t="str">
        <f t="shared" si="9"/>
        <v/>
      </c>
      <c r="C54" s="50">
        <f>IF(D11="","-",+C53+1)</f>
        <v>2053</v>
      </c>
      <c r="D54" s="55">
        <f>IF(F53+SUM(E$17:E53)=D$10,F53,D$10-SUM(E$17:E53))</f>
        <v>3804673.95916051</v>
      </c>
      <c r="E54" s="56">
        <f>IF(+I14&lt;F53,I14,D54)</f>
        <v>836833.6585365854</v>
      </c>
      <c r="F54" s="55">
        <f t="shared" si="8"/>
        <v>2967840.3006239245</v>
      </c>
      <c r="G54" s="57">
        <f t="shared" si="0"/>
        <v>1242557.2495683967</v>
      </c>
      <c r="H54" s="41">
        <f t="shared" si="1"/>
        <v>1242557.2495683967</v>
      </c>
      <c r="I54" s="52">
        <f t="shared" si="2"/>
        <v>0</v>
      </c>
      <c r="J54" s="52"/>
      <c r="K54" s="129"/>
      <c r="L54" s="54">
        <f t="shared" si="15"/>
        <v>0</v>
      </c>
      <c r="M54" s="129"/>
      <c r="N54" s="54">
        <f t="shared" si="16"/>
        <v>0</v>
      </c>
      <c r="O54" s="54">
        <f t="shared" si="17"/>
        <v>0</v>
      </c>
      <c r="P54" s="1"/>
    </row>
    <row r="55" spans="2:16" ht="12.5">
      <c r="B55" s="7" t="str">
        <f t="shared" si="9"/>
        <v/>
      </c>
      <c r="C55" s="50">
        <f>IF(D11="","-",+C54+1)</f>
        <v>2054</v>
      </c>
      <c r="D55" s="55">
        <f>IF(F54+SUM(E$17:E54)=D$10,F54,D$10-SUM(E$17:E54))</f>
        <v>2967840.3006239245</v>
      </c>
      <c r="E55" s="56">
        <f>IF(+I14&lt;F54,I14,D55)</f>
        <v>836833.6585365854</v>
      </c>
      <c r="F55" s="55">
        <f t="shared" si="8"/>
        <v>2131006.642087339</v>
      </c>
      <c r="G55" s="57">
        <f t="shared" si="0"/>
        <v>1142292.2241984659</v>
      </c>
      <c r="H55" s="41">
        <f t="shared" si="1"/>
        <v>1142292.2241984659</v>
      </c>
      <c r="I55" s="52">
        <f t="shared" si="2"/>
        <v>0</v>
      </c>
      <c r="J55" s="52"/>
      <c r="K55" s="129"/>
      <c r="L55" s="54">
        <f t="shared" si="15"/>
        <v>0</v>
      </c>
      <c r="M55" s="129"/>
      <c r="N55" s="54">
        <f t="shared" si="16"/>
        <v>0</v>
      </c>
      <c r="O55" s="54">
        <f t="shared" si="17"/>
        <v>0</v>
      </c>
      <c r="P55" s="1"/>
    </row>
    <row r="56" spans="2:16" ht="12.5">
      <c r="B56" s="7" t="str">
        <f t="shared" si="9"/>
        <v/>
      </c>
      <c r="C56" s="50">
        <f>IF(D11="","-",+C55+1)</f>
        <v>2055</v>
      </c>
      <c r="D56" s="55">
        <f>IF(F55+SUM(E$17:E55)=D$10,F55,D$10-SUM(E$17:E55))</f>
        <v>2131006.642087339</v>
      </c>
      <c r="E56" s="56">
        <f>IF(+I14&lt;F55,I14,D56)</f>
        <v>836833.6585365854</v>
      </c>
      <c r="F56" s="55">
        <f t="shared" si="8"/>
        <v>1294172.9835507534</v>
      </c>
      <c r="G56" s="57">
        <f t="shared" si="0"/>
        <v>1042027.1988285352</v>
      </c>
      <c r="H56" s="41">
        <f t="shared" si="1"/>
        <v>1042027.1988285352</v>
      </c>
      <c r="I56" s="52">
        <f t="shared" si="2"/>
        <v>0</v>
      </c>
      <c r="J56" s="52"/>
      <c r="K56" s="129"/>
      <c r="L56" s="54">
        <f t="shared" si="15"/>
        <v>0</v>
      </c>
      <c r="M56" s="129"/>
      <c r="N56" s="54">
        <f t="shared" si="16"/>
        <v>0</v>
      </c>
      <c r="O56" s="54">
        <f t="shared" si="17"/>
        <v>0</v>
      </c>
      <c r="P56" s="1"/>
    </row>
    <row r="57" spans="2:16" ht="12.5">
      <c r="B57" s="7" t="str">
        <f t="shared" si="9"/>
        <v/>
      </c>
      <c r="C57" s="50">
        <f>IF(D11="","-",+C56+1)</f>
        <v>2056</v>
      </c>
      <c r="D57" s="55">
        <f>IF(F56+SUM(E$17:E56)=D$10,F56,D$10-SUM(E$17:E56))</f>
        <v>1294172.9835507534</v>
      </c>
      <c r="E57" s="56">
        <f>IF(+I14&lt;F56,I14,D57)</f>
        <v>836833.6585365854</v>
      </c>
      <c r="F57" s="55">
        <f t="shared" si="8"/>
        <v>457339.32501416805</v>
      </c>
      <c r="G57" s="57">
        <f t="shared" si="0"/>
        <v>941762.17345860449</v>
      </c>
      <c r="H57" s="41">
        <f t="shared" si="1"/>
        <v>941762.17345860449</v>
      </c>
      <c r="I57" s="52">
        <f t="shared" si="2"/>
        <v>0</v>
      </c>
      <c r="J57" s="52"/>
      <c r="K57" s="129"/>
      <c r="L57" s="54">
        <f t="shared" si="15"/>
        <v>0</v>
      </c>
      <c r="M57" s="129"/>
      <c r="N57" s="54">
        <f t="shared" si="16"/>
        <v>0</v>
      </c>
      <c r="O57" s="54">
        <f t="shared" si="17"/>
        <v>0</v>
      </c>
      <c r="P57" s="1"/>
    </row>
    <row r="58" spans="2:16" ht="12.5">
      <c r="B58" s="7" t="str">
        <f t="shared" si="9"/>
        <v/>
      </c>
      <c r="C58" s="50">
        <f>IF(D11="","-",+C57+1)</f>
        <v>2057</v>
      </c>
      <c r="D58" s="55">
        <f>IF(F57+SUM(E$17:E57)=D$10,F57,D$10-SUM(E$17:E57))</f>
        <v>457339.32501416805</v>
      </c>
      <c r="E58" s="56">
        <f>IF(+I14&lt;F57,I14,D58)</f>
        <v>457339.32501416805</v>
      </c>
      <c r="F58" s="55">
        <f t="shared" si="8"/>
        <v>0</v>
      </c>
      <c r="G58" s="57">
        <f t="shared" si="0"/>
        <v>484737.3261326949</v>
      </c>
      <c r="H58" s="41">
        <f t="shared" si="1"/>
        <v>484737.3261326949</v>
      </c>
      <c r="I58" s="52">
        <f t="shared" si="2"/>
        <v>0</v>
      </c>
      <c r="J58" s="52"/>
      <c r="K58" s="129"/>
      <c r="L58" s="54">
        <f t="shared" si="15"/>
        <v>0</v>
      </c>
      <c r="M58" s="129"/>
      <c r="N58" s="54">
        <f t="shared" si="16"/>
        <v>0</v>
      </c>
      <c r="O58" s="54">
        <f t="shared" si="17"/>
        <v>0</v>
      </c>
      <c r="P58" s="1"/>
    </row>
    <row r="59" spans="2:16" ht="12.5">
      <c r="B59" s="7" t="str">
        <f t="shared" si="9"/>
        <v/>
      </c>
      <c r="C59" s="50">
        <f>IF(D11="","-",+C58+1)</f>
        <v>2058</v>
      </c>
      <c r="D59" s="55">
        <f>IF(F58+SUM(E$17:E58)=D$10,F58,D$10-SUM(E$17:E58))</f>
        <v>0</v>
      </c>
      <c r="E59" s="56">
        <f>IF(+I14&lt;F58,I14,D59)</f>
        <v>0</v>
      </c>
      <c r="F59" s="55">
        <f t="shared" si="8"/>
        <v>0</v>
      </c>
      <c r="G59" s="57">
        <f t="shared" si="0"/>
        <v>0</v>
      </c>
      <c r="H59" s="41">
        <f t="shared" si="1"/>
        <v>0</v>
      </c>
      <c r="I59" s="52">
        <f t="shared" si="2"/>
        <v>0</v>
      </c>
      <c r="J59" s="52"/>
      <c r="K59" s="129"/>
      <c r="L59" s="54">
        <f t="shared" si="15"/>
        <v>0</v>
      </c>
      <c r="M59" s="129"/>
      <c r="N59" s="54">
        <f t="shared" si="16"/>
        <v>0</v>
      </c>
      <c r="O59" s="54">
        <f t="shared" si="17"/>
        <v>0</v>
      </c>
      <c r="P59" s="1"/>
    </row>
    <row r="60" spans="2:16" ht="12.5">
      <c r="B60" s="7" t="str">
        <f t="shared" si="9"/>
        <v/>
      </c>
      <c r="C60" s="50">
        <f>IF(D11="","-",+C59+1)</f>
        <v>2059</v>
      </c>
      <c r="D60" s="55">
        <f>IF(F59+SUM(E$17:E59)=D$10,F59,D$10-SUM(E$17:E59))</f>
        <v>0</v>
      </c>
      <c r="E60" s="56">
        <f>IF(+I14&lt;F59,I14,D60)</f>
        <v>0</v>
      </c>
      <c r="F60" s="55">
        <f t="shared" si="8"/>
        <v>0</v>
      </c>
      <c r="G60" s="57">
        <f t="shared" si="0"/>
        <v>0</v>
      </c>
      <c r="H60" s="41">
        <f t="shared" si="1"/>
        <v>0</v>
      </c>
      <c r="I60" s="52">
        <f t="shared" si="2"/>
        <v>0</v>
      </c>
      <c r="J60" s="52"/>
      <c r="K60" s="129"/>
      <c r="L60" s="54">
        <f t="shared" si="15"/>
        <v>0</v>
      </c>
      <c r="M60" s="129"/>
      <c r="N60" s="54">
        <f t="shared" si="16"/>
        <v>0</v>
      </c>
      <c r="O60" s="54">
        <f t="shared" si="17"/>
        <v>0</v>
      </c>
      <c r="P60" s="1"/>
    </row>
    <row r="61" spans="2:16" ht="12.5">
      <c r="B61" s="7" t="str">
        <f t="shared" si="9"/>
        <v/>
      </c>
      <c r="C61" s="50">
        <f>IF(D11="","-",+C60+1)</f>
        <v>2060</v>
      </c>
      <c r="D61" s="55">
        <f>IF(F60+SUM(E$17:E60)=D$10,F60,D$10-SUM(E$17:E60))</f>
        <v>0</v>
      </c>
      <c r="E61" s="56">
        <f>IF(+I14&lt;F60,I14,D61)</f>
        <v>0</v>
      </c>
      <c r="F61" s="55">
        <f t="shared" si="8"/>
        <v>0</v>
      </c>
      <c r="G61" s="58">
        <f t="shared" si="0"/>
        <v>0</v>
      </c>
      <c r="H61" s="41">
        <f t="shared" si="1"/>
        <v>0</v>
      </c>
      <c r="I61" s="52">
        <f t="shared" si="2"/>
        <v>0</v>
      </c>
      <c r="J61" s="52"/>
      <c r="K61" s="129"/>
      <c r="L61" s="54">
        <f t="shared" si="15"/>
        <v>0</v>
      </c>
      <c r="M61" s="129"/>
      <c r="N61" s="54">
        <f t="shared" si="16"/>
        <v>0</v>
      </c>
      <c r="O61" s="54">
        <f t="shared" si="17"/>
        <v>0</v>
      </c>
      <c r="P61" s="1"/>
    </row>
    <row r="62" spans="2:16" ht="12.5">
      <c r="B62" s="7" t="str">
        <f t="shared" si="9"/>
        <v/>
      </c>
      <c r="C62" s="50">
        <f>IF(D11="","-",+C61+1)</f>
        <v>2061</v>
      </c>
      <c r="D62" s="55">
        <f>IF(F61+SUM(E$17:E61)=D$10,F61,D$10-SUM(E$17:E61))</f>
        <v>0</v>
      </c>
      <c r="E62" s="56">
        <f>IF(+I14&lt;F61,I14,D62)</f>
        <v>0</v>
      </c>
      <c r="F62" s="55">
        <f t="shared" si="8"/>
        <v>0</v>
      </c>
      <c r="G62" s="58">
        <f t="shared" si="0"/>
        <v>0</v>
      </c>
      <c r="H62" s="41">
        <f t="shared" si="1"/>
        <v>0</v>
      </c>
      <c r="I62" s="52">
        <f t="shared" si="2"/>
        <v>0</v>
      </c>
      <c r="J62" s="52"/>
      <c r="K62" s="129"/>
      <c r="L62" s="54">
        <f t="shared" si="15"/>
        <v>0</v>
      </c>
      <c r="M62" s="129"/>
      <c r="N62" s="54">
        <f t="shared" si="16"/>
        <v>0</v>
      </c>
      <c r="O62" s="54">
        <f t="shared" si="17"/>
        <v>0</v>
      </c>
      <c r="P62" s="1"/>
    </row>
    <row r="63" spans="2:16" ht="12.5">
      <c r="B63" s="7" t="str">
        <f t="shared" si="9"/>
        <v/>
      </c>
      <c r="C63" s="50">
        <f>IF(D11="","-",+C62+1)</f>
        <v>2062</v>
      </c>
      <c r="D63" s="55">
        <f>IF(F62+SUM(E$17:E62)=D$10,F62,D$10-SUM(E$17:E62))</f>
        <v>0</v>
      </c>
      <c r="E63" s="56">
        <f>IF(+I14&lt;F62,I14,D63)</f>
        <v>0</v>
      </c>
      <c r="F63" s="55">
        <f t="shared" si="8"/>
        <v>0</v>
      </c>
      <c r="G63" s="58">
        <f t="shared" si="0"/>
        <v>0</v>
      </c>
      <c r="H63" s="41">
        <f t="shared" si="1"/>
        <v>0</v>
      </c>
      <c r="I63" s="52">
        <f t="shared" si="2"/>
        <v>0</v>
      </c>
      <c r="J63" s="52"/>
      <c r="K63" s="129"/>
      <c r="L63" s="54">
        <f t="shared" si="15"/>
        <v>0</v>
      </c>
      <c r="M63" s="129"/>
      <c r="N63" s="54">
        <f t="shared" si="16"/>
        <v>0</v>
      </c>
      <c r="O63" s="54">
        <f t="shared" si="17"/>
        <v>0</v>
      </c>
      <c r="P63" s="1"/>
    </row>
    <row r="64" spans="2:16" ht="12.5">
      <c r="B64" s="7" t="str">
        <f t="shared" si="9"/>
        <v/>
      </c>
      <c r="C64" s="50">
        <f>IF(D11="","-",+C63+1)</f>
        <v>2063</v>
      </c>
      <c r="D64" s="55">
        <f>IF(F63+SUM(E$17:E63)=D$10,F63,D$10-SUM(E$17:E63))</f>
        <v>0</v>
      </c>
      <c r="E64" s="56">
        <f>IF(+I14&lt;F63,I14,D64)</f>
        <v>0</v>
      </c>
      <c r="F64" s="55">
        <f t="shared" si="8"/>
        <v>0</v>
      </c>
      <c r="G64" s="58">
        <f t="shared" si="0"/>
        <v>0</v>
      </c>
      <c r="H64" s="41">
        <f t="shared" si="1"/>
        <v>0</v>
      </c>
      <c r="I64" s="52">
        <f t="shared" si="2"/>
        <v>0</v>
      </c>
      <c r="J64" s="52"/>
      <c r="K64" s="129"/>
      <c r="L64" s="54">
        <f t="shared" si="15"/>
        <v>0</v>
      </c>
      <c r="M64" s="129"/>
      <c r="N64" s="54">
        <f t="shared" si="16"/>
        <v>0</v>
      </c>
      <c r="O64" s="54">
        <f t="shared" si="17"/>
        <v>0</v>
      </c>
      <c r="P64" s="1"/>
    </row>
    <row r="65" spans="2:16" ht="12.5">
      <c r="B65" s="7" t="str">
        <f t="shared" si="9"/>
        <v/>
      </c>
      <c r="C65" s="50">
        <f>IF(D11="","-",+C64+1)</f>
        <v>2064</v>
      </c>
      <c r="D65" s="55">
        <f>IF(F64+SUM(E$17:E64)=D$10,F64,D$10-SUM(E$17:E64))</f>
        <v>0</v>
      </c>
      <c r="E65" s="56">
        <f>IF(+I14&lt;F64,I14,D65)</f>
        <v>0</v>
      </c>
      <c r="F65" s="55">
        <f t="shared" si="8"/>
        <v>0</v>
      </c>
      <c r="G65" s="58">
        <f t="shared" si="0"/>
        <v>0</v>
      </c>
      <c r="H65" s="41">
        <f t="shared" si="1"/>
        <v>0</v>
      </c>
      <c r="I65" s="52">
        <f t="shared" si="2"/>
        <v>0</v>
      </c>
      <c r="J65" s="52"/>
      <c r="K65" s="129"/>
      <c r="L65" s="54">
        <f t="shared" si="15"/>
        <v>0</v>
      </c>
      <c r="M65" s="129"/>
      <c r="N65" s="54">
        <f t="shared" si="16"/>
        <v>0</v>
      </c>
      <c r="O65" s="54">
        <f t="shared" si="17"/>
        <v>0</v>
      </c>
      <c r="P65" s="1"/>
    </row>
    <row r="66" spans="2:16" ht="12.5">
      <c r="B66" s="7" t="str">
        <f t="shared" si="9"/>
        <v/>
      </c>
      <c r="C66" s="50">
        <f>IF(D11="","-",+C65+1)</f>
        <v>2065</v>
      </c>
      <c r="D66" s="55">
        <f>IF(F65+SUM(E$17:E65)=D$10,F65,D$10-SUM(E$17:E65))</f>
        <v>0</v>
      </c>
      <c r="E66" s="56">
        <f>IF(+I14&lt;F65,I14,D66)</f>
        <v>0</v>
      </c>
      <c r="F66" s="55">
        <f t="shared" si="8"/>
        <v>0</v>
      </c>
      <c r="G66" s="58">
        <f t="shared" si="0"/>
        <v>0</v>
      </c>
      <c r="H66" s="41">
        <f t="shared" si="1"/>
        <v>0</v>
      </c>
      <c r="I66" s="52">
        <f t="shared" si="2"/>
        <v>0</v>
      </c>
      <c r="J66" s="52"/>
      <c r="K66" s="129"/>
      <c r="L66" s="54">
        <f t="shared" si="15"/>
        <v>0</v>
      </c>
      <c r="M66" s="129"/>
      <c r="N66" s="54">
        <f t="shared" si="16"/>
        <v>0</v>
      </c>
      <c r="O66" s="54">
        <f t="shared" si="17"/>
        <v>0</v>
      </c>
      <c r="P66" s="1"/>
    </row>
    <row r="67" spans="2:16" ht="12.5">
      <c r="B67" s="7" t="str">
        <f t="shared" si="9"/>
        <v/>
      </c>
      <c r="C67" s="50">
        <f>IF(D11="","-",+C66+1)</f>
        <v>2066</v>
      </c>
      <c r="D67" s="55">
        <f>IF(F66+SUM(E$17:E66)=D$10,F66,D$10-SUM(E$17:E66))</f>
        <v>0</v>
      </c>
      <c r="E67" s="56">
        <f>IF(+I14&lt;F66,I14,D67)</f>
        <v>0</v>
      </c>
      <c r="F67" s="55">
        <f t="shared" si="8"/>
        <v>0</v>
      </c>
      <c r="G67" s="58">
        <f t="shared" si="0"/>
        <v>0</v>
      </c>
      <c r="H67" s="41">
        <f t="shared" si="1"/>
        <v>0</v>
      </c>
      <c r="I67" s="52">
        <f t="shared" si="2"/>
        <v>0</v>
      </c>
      <c r="J67" s="52"/>
      <c r="K67" s="129"/>
      <c r="L67" s="54">
        <f t="shared" si="15"/>
        <v>0</v>
      </c>
      <c r="M67" s="129"/>
      <c r="N67" s="54">
        <f t="shared" si="16"/>
        <v>0</v>
      </c>
      <c r="O67" s="54">
        <f t="shared" si="17"/>
        <v>0</v>
      </c>
      <c r="P67" s="1"/>
    </row>
    <row r="68" spans="2:16" ht="12.5">
      <c r="B68" s="7" t="str">
        <f t="shared" si="9"/>
        <v/>
      </c>
      <c r="C68" s="50">
        <f>IF(D11="","-",+C67+1)</f>
        <v>2067</v>
      </c>
      <c r="D68" s="55">
        <f>IF(F67+SUM(E$17:E67)=D$10,F67,D$10-SUM(E$17:E67))</f>
        <v>0</v>
      </c>
      <c r="E68" s="56">
        <f>IF(+I14&lt;F67,I14,D68)</f>
        <v>0</v>
      </c>
      <c r="F68" s="55">
        <f t="shared" si="8"/>
        <v>0</v>
      </c>
      <c r="G68" s="58">
        <f t="shared" si="0"/>
        <v>0</v>
      </c>
      <c r="H68" s="41">
        <f t="shared" si="1"/>
        <v>0</v>
      </c>
      <c r="I68" s="52">
        <f t="shared" si="2"/>
        <v>0</v>
      </c>
      <c r="J68" s="52"/>
      <c r="K68" s="129"/>
      <c r="L68" s="54">
        <f t="shared" si="15"/>
        <v>0</v>
      </c>
      <c r="M68" s="129"/>
      <c r="N68" s="54">
        <f t="shared" si="16"/>
        <v>0</v>
      </c>
      <c r="O68" s="54">
        <f t="shared" si="17"/>
        <v>0</v>
      </c>
      <c r="P68" s="1"/>
    </row>
    <row r="69" spans="2:16" ht="12.5">
      <c r="B69" s="7" t="str">
        <f t="shared" si="9"/>
        <v/>
      </c>
      <c r="C69" s="50">
        <f>IF(D11="","-",+C68+1)</f>
        <v>2068</v>
      </c>
      <c r="D69" s="55">
        <f>IF(F68+SUM(E$17:E68)=D$10,F68,D$10-SUM(E$17:E68))</f>
        <v>0</v>
      </c>
      <c r="E69" s="56">
        <f>IF(+I14&lt;F68,I14,D69)</f>
        <v>0</v>
      </c>
      <c r="F69" s="55">
        <f t="shared" si="8"/>
        <v>0</v>
      </c>
      <c r="G69" s="58">
        <f t="shared" si="0"/>
        <v>0</v>
      </c>
      <c r="H69" s="41">
        <f t="shared" si="1"/>
        <v>0</v>
      </c>
      <c r="I69" s="52">
        <f t="shared" si="2"/>
        <v>0</v>
      </c>
      <c r="J69" s="52"/>
      <c r="K69" s="129"/>
      <c r="L69" s="54">
        <f t="shared" si="15"/>
        <v>0</v>
      </c>
      <c r="M69" s="129"/>
      <c r="N69" s="54">
        <f t="shared" si="16"/>
        <v>0</v>
      </c>
      <c r="O69" s="54">
        <f t="shared" si="17"/>
        <v>0</v>
      </c>
      <c r="P69" s="1"/>
    </row>
    <row r="70" spans="2:16" ht="12.5">
      <c r="B70" s="7" t="str">
        <f t="shared" si="9"/>
        <v/>
      </c>
      <c r="C70" s="50">
        <f>IF(D11="","-",+C69+1)</f>
        <v>2069</v>
      </c>
      <c r="D70" s="55">
        <f>IF(F69+SUM(E$17:E69)=D$10,F69,D$10-SUM(E$17:E69))</f>
        <v>0</v>
      </c>
      <c r="E70" s="56">
        <f>IF(+I14&lt;F69,I14,D70)</f>
        <v>0</v>
      </c>
      <c r="F70" s="55">
        <f t="shared" si="8"/>
        <v>0</v>
      </c>
      <c r="G70" s="58">
        <f t="shared" si="0"/>
        <v>0</v>
      </c>
      <c r="H70" s="41">
        <f t="shared" si="1"/>
        <v>0</v>
      </c>
      <c r="I70" s="52">
        <f t="shared" si="2"/>
        <v>0</v>
      </c>
      <c r="J70" s="52"/>
      <c r="K70" s="129"/>
      <c r="L70" s="54">
        <f t="shared" si="15"/>
        <v>0</v>
      </c>
      <c r="M70" s="129"/>
      <c r="N70" s="54">
        <f t="shared" si="16"/>
        <v>0</v>
      </c>
      <c r="O70" s="54">
        <f t="shared" si="17"/>
        <v>0</v>
      </c>
      <c r="P70" s="1"/>
    </row>
    <row r="71" spans="2:16" ht="12.5">
      <c r="B71" s="7" t="str">
        <f t="shared" si="9"/>
        <v/>
      </c>
      <c r="C71" s="50">
        <f>IF(D11="","-",+C70+1)</f>
        <v>2070</v>
      </c>
      <c r="D71" s="55">
        <f>IF(F70+SUM(E$17:E70)=D$10,F70,D$10-SUM(E$17:E70))</f>
        <v>0</v>
      </c>
      <c r="E71" s="56">
        <f>IF(+I14&lt;F70,I14,D71)</f>
        <v>0</v>
      </c>
      <c r="F71" s="55">
        <f t="shared" si="8"/>
        <v>0</v>
      </c>
      <c r="G71" s="58">
        <f t="shared" si="0"/>
        <v>0</v>
      </c>
      <c r="H71" s="41">
        <f t="shared" si="1"/>
        <v>0</v>
      </c>
      <c r="I71" s="52">
        <f t="shared" si="2"/>
        <v>0</v>
      </c>
      <c r="J71" s="52"/>
      <c r="K71" s="129"/>
      <c r="L71" s="54">
        <f t="shared" si="15"/>
        <v>0</v>
      </c>
      <c r="M71" s="129"/>
      <c r="N71" s="54">
        <f t="shared" si="16"/>
        <v>0</v>
      </c>
      <c r="O71" s="54">
        <f t="shared" si="17"/>
        <v>0</v>
      </c>
      <c r="P71" s="1"/>
    </row>
    <row r="72" spans="2:16" ht="13" thickBot="1">
      <c r="B72" s="7" t="str">
        <f t="shared" si="9"/>
        <v/>
      </c>
      <c r="C72" s="59">
        <f>IF(D11="","-",+C71+1)</f>
        <v>2071</v>
      </c>
      <c r="D72" s="60">
        <f>IF(F71+SUM(E$17:E71)=D$10,F71,D$10-SUM(E$17:E71))</f>
        <v>0</v>
      </c>
      <c r="E72" s="61">
        <f>IF(+I14&lt;F71,I14,D72)</f>
        <v>0</v>
      </c>
      <c r="F72" s="60">
        <f t="shared" si="8"/>
        <v>0</v>
      </c>
      <c r="G72" s="62">
        <f t="shared" si="0"/>
        <v>0</v>
      </c>
      <c r="H72" s="28">
        <f t="shared" si="1"/>
        <v>0</v>
      </c>
      <c r="I72" s="63">
        <f t="shared" si="2"/>
        <v>0</v>
      </c>
      <c r="J72" s="52"/>
      <c r="K72" s="130"/>
      <c r="L72" s="64">
        <f t="shared" si="15"/>
        <v>0</v>
      </c>
      <c r="M72" s="130"/>
      <c r="N72" s="64">
        <f t="shared" si="16"/>
        <v>0</v>
      </c>
      <c r="O72" s="64">
        <f t="shared" si="17"/>
        <v>0</v>
      </c>
      <c r="P72" s="1"/>
    </row>
    <row r="73" spans="2:16" ht="12.5">
      <c r="C73" s="12" t="s">
        <v>78</v>
      </c>
      <c r="D73" s="15"/>
      <c r="E73" s="15">
        <f>SUM(E17:E72)</f>
        <v>34310180.000000015</v>
      </c>
      <c r="F73" s="15"/>
      <c r="G73" s="15">
        <f>SUM(G17:G72)</f>
        <v>118769402.06813459</v>
      </c>
      <c r="H73" s="15">
        <f>SUM(H17:H72)</f>
        <v>118769402.06813459</v>
      </c>
      <c r="I73" s="15">
        <f>SUM(I17:I72)</f>
        <v>0</v>
      </c>
      <c r="J73" s="15"/>
      <c r="K73" s="15"/>
      <c r="L73" s="15"/>
      <c r="M73" s="15"/>
      <c r="N73" s="15"/>
      <c r="O73" s="1"/>
      <c r="P73" s="1"/>
    </row>
    <row r="74" spans="2:16" ht="12.5">
      <c r="D74" s="2"/>
      <c r="E74" s="1"/>
      <c r="F74" s="1"/>
      <c r="G74" s="1"/>
      <c r="H74" s="3"/>
      <c r="I74" s="3"/>
      <c r="J74" s="15"/>
      <c r="K74" s="3"/>
      <c r="L74" s="3"/>
      <c r="M74" s="3"/>
      <c r="N74" s="3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3"/>
      <c r="I75" s="3"/>
      <c r="J75" s="15"/>
      <c r="K75" s="3"/>
      <c r="L75" s="3"/>
      <c r="M75" s="3"/>
      <c r="N75" s="3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3"/>
      <c r="I76" s="3"/>
      <c r="J76" s="15"/>
      <c r="K76" s="3"/>
      <c r="L76" s="3"/>
      <c r="M76" s="3"/>
      <c r="N76" s="3"/>
      <c r="O76" s="1"/>
      <c r="P76" s="1"/>
    </row>
    <row r="77" spans="2:16" ht="13">
      <c r="C77" s="25" t="s">
        <v>80</v>
      </c>
      <c r="D77" s="12"/>
      <c r="E77" s="12"/>
      <c r="F77" s="12"/>
      <c r="G77" s="15"/>
      <c r="H77" s="15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15"/>
      <c r="H78" s="15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3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3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3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3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3"/>
      <c r="L83" s="14"/>
      <c r="M83" s="14"/>
      <c r="P83" s="14" t="str">
        <f ca="1">P1</f>
        <v>SWEPCO Project 77 of 77</v>
      </c>
    </row>
    <row r="84" spans="1:16" ht="17.5">
      <c r="B84" s="1"/>
      <c r="C84" s="1"/>
      <c r="D84" s="2"/>
      <c r="E84" s="1"/>
      <c r="F84" s="1"/>
      <c r="G84" s="1"/>
      <c r="H84" s="1"/>
      <c r="I84" s="3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3"/>
      <c r="J85" s="3"/>
      <c r="K85" s="15"/>
      <c r="L85" s="3"/>
      <c r="M85" s="3"/>
      <c r="N85" s="3"/>
      <c r="O85" s="15"/>
      <c r="P85" s="1"/>
    </row>
    <row r="86" spans="1:16" ht="16" thickBot="1">
      <c r="C86" s="9"/>
      <c r="D86" s="2"/>
      <c r="E86" s="1"/>
      <c r="F86" s="1"/>
      <c r="G86" s="1"/>
      <c r="H86" s="1"/>
      <c r="I86" s="3"/>
      <c r="J86" s="3"/>
      <c r="K86" s="15"/>
      <c r="L86" s="120">
        <f>+J92</f>
        <v>2024</v>
      </c>
      <c r="M86" s="121" t="s">
        <v>9</v>
      </c>
      <c r="N86" s="125" t="s">
        <v>159</v>
      </c>
      <c r="O86" s="122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17"/>
      <c r="I87" s="1" t="s">
        <v>47</v>
      </c>
      <c r="J87" s="1"/>
      <c r="K87" s="116"/>
      <c r="L87" s="114" t="s">
        <v>391</v>
      </c>
      <c r="M87" s="68">
        <f>IF(J92&lt;D11,0,VLOOKUP(J92,C17:O72,9))</f>
        <v>4145579.4957442987</v>
      </c>
      <c r="N87" s="68">
        <f>IF(J92&lt;D11,0,VLOOKUP(J92,C17:O72,11))</f>
        <v>4145579.4957442987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21"/>
      <c r="J88" s="21"/>
      <c r="K88" s="118"/>
      <c r="L88" s="119" t="s">
        <v>392</v>
      </c>
      <c r="M88" s="70">
        <f>IF(J92&lt;D11,0,VLOOKUP(J92,C99:P154,6))</f>
        <v>4275475.9300917406</v>
      </c>
      <c r="N88" s="70">
        <f>IF(J92&lt;D11,0,VLOOKUP(J92,C99:P154,7))</f>
        <v>4275475.9300917406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Layfield 500 kV Terminal Upgrades</v>
      </c>
      <c r="E89" s="1"/>
      <c r="F89" s="1"/>
      <c r="G89" s="1"/>
      <c r="H89" s="1"/>
      <c r="I89" s="3"/>
      <c r="J89" s="3"/>
      <c r="K89" s="117"/>
      <c r="L89" s="115" t="s">
        <v>156</v>
      </c>
      <c r="M89" s="73">
        <f>+M88-M87</f>
        <v>129896.43434744189</v>
      </c>
      <c r="N89" s="73">
        <f>+N88-N87</f>
        <v>129896.43434744189</v>
      </c>
      <c r="O89" s="74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3"/>
      <c r="J90" s="3"/>
      <c r="K90" s="15"/>
      <c r="L90" s="3"/>
      <c r="M90" s="3"/>
      <c r="N90" s="3"/>
      <c r="O90" s="15"/>
      <c r="P90" s="1"/>
    </row>
    <row r="91" spans="1:16" ht="13.5" thickBot="1">
      <c r="C91" s="75" t="s">
        <v>85</v>
      </c>
      <c r="D91" s="91" t="str">
        <f>+D9</f>
        <v>TP2011033Y</v>
      </c>
      <c r="E91" s="76"/>
      <c r="F91" s="76"/>
      <c r="G91" s="76"/>
      <c r="H91" s="76"/>
      <c r="I91" s="76"/>
      <c r="J91" s="76"/>
    </row>
    <row r="92" spans="1:16" ht="13">
      <c r="C92" s="34" t="s">
        <v>51</v>
      </c>
      <c r="D92" s="87">
        <f>IF(D11=I10,0,D10)</f>
        <v>34310180</v>
      </c>
      <c r="E92" s="1" t="s">
        <v>86</v>
      </c>
      <c r="H92" s="2"/>
      <c r="I92" s="2"/>
      <c r="J92" s="36">
        <f>+'SWE.WS.G.BPU.ATRR.True-up'!M16</f>
        <v>2024</v>
      </c>
      <c r="K92" s="33"/>
      <c r="L92" s="15" t="s">
        <v>87</v>
      </c>
      <c r="P92" s="1"/>
    </row>
    <row r="93" spans="1:16" ht="12.5">
      <c r="C93" s="34" t="s">
        <v>54</v>
      </c>
      <c r="D93" s="88">
        <f>IF(D11=I10,"",D11)</f>
        <v>2016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87">
        <f>IF(D11=I10,"",D12)</f>
        <v>6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15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28">
        <f>IF(D92=0,0,D92/D95)</f>
        <v>779776.81818181823</v>
      </c>
      <c r="K96" s="15"/>
      <c r="L96" s="15"/>
      <c r="M96" s="15"/>
      <c r="N96" s="15"/>
      <c r="O96" s="15"/>
      <c r="P96" s="1"/>
    </row>
    <row r="97" spans="1:16" ht="39">
      <c r="A97" s="5"/>
      <c r="B97" s="5"/>
      <c r="C97" s="79" t="s">
        <v>51</v>
      </c>
      <c r="D97" s="80" t="s">
        <v>65</v>
      </c>
      <c r="E97" s="45" t="s">
        <v>66</v>
      </c>
      <c r="F97" s="45" t="s">
        <v>67</v>
      </c>
      <c r="G97" s="43" t="s">
        <v>89</v>
      </c>
      <c r="H97" s="157" t="s">
        <v>388</v>
      </c>
      <c r="I97" s="158" t="s">
        <v>389</v>
      </c>
      <c r="J97" s="79" t="s">
        <v>90</v>
      </c>
      <c r="K97" s="81"/>
      <c r="L97" s="126" t="s">
        <v>228</v>
      </c>
      <c r="M97" s="45" t="s">
        <v>91</v>
      </c>
      <c r="N97" s="126" t="s">
        <v>228</v>
      </c>
      <c r="O97" s="45" t="s">
        <v>91</v>
      </c>
      <c r="P97" s="45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110" t="s">
        <v>74</v>
      </c>
      <c r="I98" s="47" t="s">
        <v>75</v>
      </c>
      <c r="J98" s="46" t="s">
        <v>94</v>
      </c>
      <c r="K98" s="44"/>
      <c r="L98" s="48" t="s">
        <v>77</v>
      </c>
      <c r="M98" s="48" t="s">
        <v>77</v>
      </c>
      <c r="N98" s="48" t="s">
        <v>95</v>
      </c>
      <c r="O98" s="48" t="s">
        <v>95</v>
      </c>
      <c r="P98" s="48" t="s">
        <v>95</v>
      </c>
    </row>
    <row r="99" spans="1:16" ht="12.5">
      <c r="C99" s="50">
        <f>IF(D93= "","-",D93)</f>
        <v>2016</v>
      </c>
      <c r="D99" s="12">
        <f>IF(D93=C99,0,D92)</f>
        <v>0</v>
      </c>
      <c r="E99" s="57">
        <f>IF(D11=I10,0,J96/12*(12-D94))</f>
        <v>389888.40909090912</v>
      </c>
      <c r="F99" s="55">
        <f>IF(D93=C99,+D92-E99,+D99-E99)</f>
        <v>33920291.590909094</v>
      </c>
      <c r="G99" s="83">
        <f t="shared" ref="G99:G154" si="18">+(F99+D99)/2</f>
        <v>16960145.795454547</v>
      </c>
      <c r="H99" s="106">
        <f>+J94*G99+E99</f>
        <v>2501873.289203153</v>
      </c>
      <c r="I99" s="107">
        <f>+J95*G99+E99</f>
        <v>2501873.289203153</v>
      </c>
      <c r="J99" s="54">
        <f t="shared" ref="J99:J130" si="19">+I99-H99</f>
        <v>0</v>
      </c>
      <c r="K99" s="54"/>
      <c r="L99" s="128"/>
      <c r="M99" s="53">
        <f t="shared" ref="M99:M130" si="20">IF(L99&lt;&gt;0,+H99-L99,0)</f>
        <v>0</v>
      </c>
      <c r="N99" s="128"/>
      <c r="O99" s="53">
        <f t="shared" ref="O99:O130" si="21">IF(N99&lt;&gt;0,+I99-N99,0)</f>
        <v>0</v>
      </c>
      <c r="P99" s="53">
        <f t="shared" ref="P99:P130" si="22">+O99-M99</f>
        <v>0</v>
      </c>
    </row>
    <row r="100" spans="1:16" ht="12.5">
      <c r="B100" s="7" t="str">
        <f>IF(D100=F99,"","IU")</f>
        <v/>
      </c>
      <c r="C100" s="50">
        <f>IF(D93="","-",+C99+1)</f>
        <v>2017</v>
      </c>
      <c r="D100" s="12">
        <f>IF(F99+SUM(E$99:E99)=D$92,F99,D$92-SUM(E$99:E99))</f>
        <v>33920291.590909094</v>
      </c>
      <c r="E100" s="56">
        <f>IF(+J96&lt;F99,J96,D100)</f>
        <v>779776.81818181823</v>
      </c>
      <c r="F100" s="55">
        <f t="shared" ref="F100:F154" si="23">+D100-E100</f>
        <v>33140514.772727277</v>
      </c>
      <c r="G100" s="55">
        <f t="shared" si="18"/>
        <v>33530403.181818187</v>
      </c>
      <c r="H100" s="58">
        <f t="shared" ref="H100:H154" si="24">+J$94*G100+E100</f>
        <v>4955195.2018520022</v>
      </c>
      <c r="I100" s="108">
        <f t="shared" ref="I100:I154" si="25">+J$95*G100+E100</f>
        <v>4955195.2018520022</v>
      </c>
      <c r="J100" s="54">
        <f t="shared" si="19"/>
        <v>0</v>
      </c>
      <c r="K100" s="54"/>
      <c r="L100" s="129"/>
      <c r="M100" s="54">
        <f t="shared" si="20"/>
        <v>0</v>
      </c>
      <c r="N100" s="129"/>
      <c r="O100" s="54">
        <f t="shared" si="21"/>
        <v>0</v>
      </c>
      <c r="P100" s="54">
        <f t="shared" si="22"/>
        <v>0</v>
      </c>
    </row>
    <row r="101" spans="1:16" ht="12.5">
      <c r="B101" s="7" t="str">
        <f t="shared" ref="B101:B154" si="26">IF(D101=F100,"","IU")</f>
        <v/>
      </c>
      <c r="C101" s="50">
        <f>IF(D93="","-",+C100+1)</f>
        <v>2018</v>
      </c>
      <c r="D101" s="12">
        <f>IF(F100+SUM(E$99:E100)=D$92,F100,D$92-SUM(E$99:E100))</f>
        <v>33140514.772727277</v>
      </c>
      <c r="E101" s="56">
        <f>IF(+J96&lt;F100,J96,D101)</f>
        <v>779776.81818181823</v>
      </c>
      <c r="F101" s="55">
        <f t="shared" si="23"/>
        <v>32360737.954545461</v>
      </c>
      <c r="G101" s="55">
        <f t="shared" si="18"/>
        <v>32750626.363636367</v>
      </c>
      <c r="H101" s="58">
        <f t="shared" si="24"/>
        <v>4858092.4487433927</v>
      </c>
      <c r="I101" s="108">
        <f t="shared" si="25"/>
        <v>4858092.4487433927</v>
      </c>
      <c r="J101" s="54">
        <f t="shared" si="19"/>
        <v>0</v>
      </c>
      <c r="K101" s="54"/>
      <c r="L101" s="129"/>
      <c r="M101" s="54">
        <f t="shared" si="20"/>
        <v>0</v>
      </c>
      <c r="N101" s="129"/>
      <c r="O101" s="54">
        <f t="shared" si="21"/>
        <v>0</v>
      </c>
      <c r="P101" s="54">
        <f t="shared" si="22"/>
        <v>0</v>
      </c>
    </row>
    <row r="102" spans="1:16" ht="12.5">
      <c r="B102" s="7" t="str">
        <f t="shared" si="26"/>
        <v/>
      </c>
      <c r="C102" s="50">
        <f>IF(D93="","-",+C101+1)</f>
        <v>2019</v>
      </c>
      <c r="D102" s="12">
        <f>IF(F101+SUM(E$99:E101)=D$92,F101,D$92-SUM(E$99:E101))</f>
        <v>32360737.954545461</v>
      </c>
      <c r="E102" s="56">
        <f>IF(+J96&lt;F101,J96,D102)</f>
        <v>779776.81818181823</v>
      </c>
      <c r="F102" s="55">
        <f t="shared" si="23"/>
        <v>31580961.136363644</v>
      </c>
      <c r="G102" s="55">
        <f t="shared" si="18"/>
        <v>31970849.545454554</v>
      </c>
      <c r="H102" s="58">
        <f t="shared" si="24"/>
        <v>4760989.6956347842</v>
      </c>
      <c r="I102" s="108">
        <f t="shared" si="25"/>
        <v>4760989.6956347842</v>
      </c>
      <c r="J102" s="54">
        <f t="shared" si="19"/>
        <v>0</v>
      </c>
      <c r="K102" s="54"/>
      <c r="L102" s="129"/>
      <c r="M102" s="54">
        <f t="shared" si="20"/>
        <v>0</v>
      </c>
      <c r="N102" s="129"/>
      <c r="O102" s="54">
        <f t="shared" si="21"/>
        <v>0</v>
      </c>
      <c r="P102" s="54">
        <f t="shared" si="22"/>
        <v>0</v>
      </c>
    </row>
    <row r="103" spans="1:16" ht="12.5">
      <c r="B103" s="7" t="str">
        <f t="shared" si="26"/>
        <v/>
      </c>
      <c r="C103" s="50">
        <f>IF(D93="","-",+C102+1)</f>
        <v>2020</v>
      </c>
      <c r="D103" s="12">
        <f>IF(F102+SUM(E$99:E102)=D$92,F102,D$92-SUM(E$99:E102))</f>
        <v>31580961.136363644</v>
      </c>
      <c r="E103" s="56">
        <f>IF(+J96&lt;F102,J96,D103)</f>
        <v>779776.81818181823</v>
      </c>
      <c r="F103" s="55">
        <f t="shared" si="23"/>
        <v>30801184.318181828</v>
      </c>
      <c r="G103" s="55">
        <f t="shared" si="18"/>
        <v>31191072.727272734</v>
      </c>
      <c r="H103" s="58">
        <f t="shared" si="24"/>
        <v>4663886.9425261756</v>
      </c>
      <c r="I103" s="108">
        <f t="shared" si="25"/>
        <v>4663886.9425261756</v>
      </c>
      <c r="J103" s="54">
        <f t="shared" si="19"/>
        <v>0</v>
      </c>
      <c r="K103" s="54"/>
      <c r="L103" s="129"/>
      <c r="M103" s="54">
        <f t="shared" si="20"/>
        <v>0</v>
      </c>
      <c r="N103" s="129"/>
      <c r="O103" s="54">
        <f t="shared" si="21"/>
        <v>0</v>
      </c>
      <c r="P103" s="54">
        <f t="shared" si="22"/>
        <v>0</v>
      </c>
    </row>
    <row r="104" spans="1:16" ht="12.5">
      <c r="B104" s="7" t="str">
        <f t="shared" si="26"/>
        <v/>
      </c>
      <c r="C104" s="50">
        <f>IF(D93="","-",+C103+1)</f>
        <v>2021</v>
      </c>
      <c r="D104" s="12">
        <f>IF(F103+SUM(E$99:E103)=D$92,F103,D$92-SUM(E$99:E103))</f>
        <v>30801184.318181828</v>
      </c>
      <c r="E104" s="56">
        <f>IF(+J96&lt;F103,J96,D104)</f>
        <v>779776.81818181823</v>
      </c>
      <c r="F104" s="55">
        <f t="shared" si="23"/>
        <v>30021407.500000011</v>
      </c>
      <c r="G104" s="55">
        <f t="shared" si="18"/>
        <v>30411295.909090921</v>
      </c>
      <c r="H104" s="58">
        <f t="shared" si="24"/>
        <v>4566784.1894175671</v>
      </c>
      <c r="I104" s="108">
        <f t="shared" si="25"/>
        <v>4566784.1894175671</v>
      </c>
      <c r="J104" s="54">
        <f t="shared" si="19"/>
        <v>0</v>
      </c>
      <c r="K104" s="54"/>
      <c r="L104" s="129"/>
      <c r="M104" s="54">
        <f t="shared" si="20"/>
        <v>0</v>
      </c>
      <c r="N104" s="129"/>
      <c r="O104" s="54">
        <f t="shared" si="21"/>
        <v>0</v>
      </c>
      <c r="P104" s="54">
        <f t="shared" si="22"/>
        <v>0</v>
      </c>
    </row>
    <row r="105" spans="1:16" ht="12.5">
      <c r="B105" s="7" t="str">
        <f t="shared" si="26"/>
        <v/>
      </c>
      <c r="C105" s="50">
        <f>IF(D93="","-",+C104+1)</f>
        <v>2022</v>
      </c>
      <c r="D105" s="12">
        <f>IF(F104+SUM(E$99:E104)=D$92,F104,D$92-SUM(E$99:E104))</f>
        <v>30021407.500000011</v>
      </c>
      <c r="E105" s="56">
        <f>IF(+J96&lt;F104,J96,D105)</f>
        <v>779776.81818181823</v>
      </c>
      <c r="F105" s="55">
        <f t="shared" si="23"/>
        <v>29241630.681818195</v>
      </c>
      <c r="G105" s="55">
        <f t="shared" si="18"/>
        <v>29631519.090909101</v>
      </c>
      <c r="H105" s="58">
        <f t="shared" si="24"/>
        <v>4469681.4363089576</v>
      </c>
      <c r="I105" s="108">
        <f t="shared" si="25"/>
        <v>4469681.4363089576</v>
      </c>
      <c r="J105" s="54">
        <f t="shared" si="19"/>
        <v>0</v>
      </c>
      <c r="K105" s="54"/>
      <c r="L105" s="129"/>
      <c r="M105" s="54">
        <f t="shared" si="20"/>
        <v>0</v>
      </c>
      <c r="N105" s="129"/>
      <c r="O105" s="54">
        <f t="shared" si="21"/>
        <v>0</v>
      </c>
      <c r="P105" s="54">
        <f t="shared" si="22"/>
        <v>0</v>
      </c>
    </row>
    <row r="106" spans="1:16" ht="12.5">
      <c r="B106" s="7" t="str">
        <f t="shared" si="26"/>
        <v/>
      </c>
      <c r="C106" s="50">
        <f>IF(D93="","-",+C105+1)</f>
        <v>2023</v>
      </c>
      <c r="D106" s="12">
        <f>IF(F105+SUM(E$99:E105)=D$92,F105,D$92-SUM(E$99:E105))</f>
        <v>29241630.681818195</v>
      </c>
      <c r="E106" s="56">
        <f>IF(+J96&lt;F105,J96,D106)</f>
        <v>779776.81818181823</v>
      </c>
      <c r="F106" s="55">
        <f t="shared" si="23"/>
        <v>28461853.863636378</v>
      </c>
      <c r="G106" s="55">
        <f t="shared" si="18"/>
        <v>28851742.272727288</v>
      </c>
      <c r="H106" s="58">
        <f t="shared" si="24"/>
        <v>4372578.68320035</v>
      </c>
      <c r="I106" s="108">
        <f t="shared" si="25"/>
        <v>4372578.68320035</v>
      </c>
      <c r="J106" s="54">
        <f t="shared" si="19"/>
        <v>0</v>
      </c>
      <c r="K106" s="54"/>
      <c r="L106" s="129"/>
      <c r="M106" s="54">
        <f t="shared" si="20"/>
        <v>0</v>
      </c>
      <c r="N106" s="129"/>
      <c r="O106" s="54">
        <f t="shared" si="21"/>
        <v>0</v>
      </c>
      <c r="P106" s="54">
        <f t="shared" si="22"/>
        <v>0</v>
      </c>
    </row>
    <row r="107" spans="1:16" ht="12.5">
      <c r="B107" s="7" t="str">
        <f t="shared" si="26"/>
        <v/>
      </c>
      <c r="C107" s="50">
        <f>IF(D93="","-",+C106+1)</f>
        <v>2024</v>
      </c>
      <c r="D107" s="12">
        <f>IF(F106+SUM(E$99:E106)=D$92,F106,D$92-SUM(E$99:E106))</f>
        <v>28461853.863636378</v>
      </c>
      <c r="E107" s="56">
        <f>IF(+J96&lt;F106,J96,D107)</f>
        <v>779776.81818181823</v>
      </c>
      <c r="F107" s="55">
        <f t="shared" si="23"/>
        <v>27682077.045454562</v>
      </c>
      <c r="G107" s="55">
        <f t="shared" si="18"/>
        <v>28071965.454545468</v>
      </c>
      <c r="H107" s="58">
        <f t="shared" si="24"/>
        <v>4275475.9300917406</v>
      </c>
      <c r="I107" s="108">
        <f t="shared" si="25"/>
        <v>4275475.9300917406</v>
      </c>
      <c r="J107" s="54">
        <f t="shared" si="19"/>
        <v>0</v>
      </c>
      <c r="K107" s="54"/>
      <c r="L107" s="129"/>
      <c r="M107" s="54">
        <f t="shared" si="20"/>
        <v>0</v>
      </c>
      <c r="N107" s="129"/>
      <c r="O107" s="54">
        <f t="shared" si="21"/>
        <v>0</v>
      </c>
      <c r="P107" s="54">
        <f t="shared" si="22"/>
        <v>0</v>
      </c>
    </row>
    <row r="108" spans="1:16" ht="12.5">
      <c r="B108" s="7" t="str">
        <f t="shared" si="26"/>
        <v/>
      </c>
      <c r="C108" s="50">
        <f>IF(D93="","-",+C107+1)</f>
        <v>2025</v>
      </c>
      <c r="D108" s="12">
        <f>IF(F107+SUM(E$99:E107)=D$92,F107,D$92-SUM(E$99:E107))</f>
        <v>27682077.045454562</v>
      </c>
      <c r="E108" s="56">
        <f>IF(+J96&lt;F107,J96,D108)</f>
        <v>779776.81818181823</v>
      </c>
      <c r="F108" s="55">
        <f t="shared" si="23"/>
        <v>26902300.227272745</v>
      </c>
      <c r="G108" s="55">
        <f t="shared" si="18"/>
        <v>27292188.636363655</v>
      </c>
      <c r="H108" s="58">
        <f t="shared" si="24"/>
        <v>4178373.1769831325</v>
      </c>
      <c r="I108" s="108">
        <f t="shared" si="25"/>
        <v>4178373.1769831325</v>
      </c>
      <c r="J108" s="54">
        <f t="shared" si="19"/>
        <v>0</v>
      </c>
      <c r="K108" s="54"/>
      <c r="L108" s="129"/>
      <c r="M108" s="54">
        <f t="shared" si="20"/>
        <v>0</v>
      </c>
      <c r="N108" s="129"/>
      <c r="O108" s="54">
        <f t="shared" si="21"/>
        <v>0</v>
      </c>
      <c r="P108" s="54">
        <f t="shared" si="22"/>
        <v>0</v>
      </c>
    </row>
    <row r="109" spans="1:16" ht="12.5">
      <c r="B109" s="7" t="str">
        <f t="shared" si="26"/>
        <v/>
      </c>
      <c r="C109" s="50">
        <f>IF(D93="","-",+C108+1)</f>
        <v>2026</v>
      </c>
      <c r="D109" s="12">
        <f>IF(F108+SUM(E$99:E108)=D$92,F108,D$92-SUM(E$99:E108))</f>
        <v>26902300.227272745</v>
      </c>
      <c r="E109" s="56">
        <f>IF(+J96&lt;F108,J96,D109)</f>
        <v>779776.81818181823</v>
      </c>
      <c r="F109" s="55">
        <f t="shared" si="23"/>
        <v>26122523.409090929</v>
      </c>
      <c r="G109" s="55">
        <f t="shared" si="18"/>
        <v>26512411.818181835</v>
      </c>
      <c r="H109" s="58">
        <f t="shared" si="24"/>
        <v>4081270.4238745235</v>
      </c>
      <c r="I109" s="108">
        <f t="shared" si="25"/>
        <v>4081270.4238745235</v>
      </c>
      <c r="J109" s="54">
        <f t="shared" si="19"/>
        <v>0</v>
      </c>
      <c r="K109" s="54"/>
      <c r="L109" s="129"/>
      <c r="M109" s="54">
        <f t="shared" si="20"/>
        <v>0</v>
      </c>
      <c r="N109" s="129"/>
      <c r="O109" s="54">
        <f t="shared" si="21"/>
        <v>0</v>
      </c>
      <c r="P109" s="54">
        <f t="shared" si="22"/>
        <v>0</v>
      </c>
    </row>
    <row r="110" spans="1:16" ht="12.5">
      <c r="B110" s="7" t="str">
        <f t="shared" si="26"/>
        <v/>
      </c>
      <c r="C110" s="50">
        <f>IF(D93="","-",+C109+1)</f>
        <v>2027</v>
      </c>
      <c r="D110" s="12">
        <f>IF(F109+SUM(E$99:E109)=D$92,F109,D$92-SUM(E$99:E109))</f>
        <v>26122523.409090929</v>
      </c>
      <c r="E110" s="56">
        <f>IF(+J96&lt;F109,J96,D110)</f>
        <v>779776.81818181823</v>
      </c>
      <c r="F110" s="55">
        <f t="shared" si="23"/>
        <v>25342746.590909112</v>
      </c>
      <c r="G110" s="55">
        <f t="shared" si="18"/>
        <v>25732635.000000022</v>
      </c>
      <c r="H110" s="58">
        <f t="shared" si="24"/>
        <v>3984167.670765915</v>
      </c>
      <c r="I110" s="108">
        <f t="shared" si="25"/>
        <v>3984167.670765915</v>
      </c>
      <c r="J110" s="54">
        <f t="shared" si="19"/>
        <v>0</v>
      </c>
      <c r="K110" s="54"/>
      <c r="L110" s="129"/>
      <c r="M110" s="54">
        <f t="shared" si="20"/>
        <v>0</v>
      </c>
      <c r="N110" s="129"/>
      <c r="O110" s="54">
        <f t="shared" si="21"/>
        <v>0</v>
      </c>
      <c r="P110" s="54">
        <f t="shared" si="22"/>
        <v>0</v>
      </c>
    </row>
    <row r="111" spans="1:16" ht="12.5">
      <c r="B111" s="7" t="str">
        <f t="shared" si="26"/>
        <v/>
      </c>
      <c r="C111" s="50">
        <f>IF(D93="","-",+C110+1)</f>
        <v>2028</v>
      </c>
      <c r="D111" s="12">
        <f>IF(F110+SUM(E$99:E110)=D$92,F110,D$92-SUM(E$99:E110))</f>
        <v>25342746.590909112</v>
      </c>
      <c r="E111" s="56">
        <f>IF(+J96&lt;F110,J96,D111)</f>
        <v>779776.81818181823</v>
      </c>
      <c r="F111" s="55">
        <f t="shared" si="23"/>
        <v>24562969.772727296</v>
      </c>
      <c r="G111" s="55">
        <f t="shared" si="18"/>
        <v>24952858.181818202</v>
      </c>
      <c r="H111" s="58">
        <f t="shared" si="24"/>
        <v>3887064.917657306</v>
      </c>
      <c r="I111" s="108">
        <f t="shared" si="25"/>
        <v>3887064.917657306</v>
      </c>
      <c r="J111" s="54">
        <f t="shared" si="19"/>
        <v>0</v>
      </c>
      <c r="K111" s="54"/>
      <c r="L111" s="129"/>
      <c r="M111" s="54">
        <f t="shared" si="20"/>
        <v>0</v>
      </c>
      <c r="N111" s="129"/>
      <c r="O111" s="54">
        <f t="shared" si="21"/>
        <v>0</v>
      </c>
      <c r="P111" s="54">
        <f t="shared" si="22"/>
        <v>0</v>
      </c>
    </row>
    <row r="112" spans="1:16" ht="12.5">
      <c r="B112" s="7" t="str">
        <f t="shared" si="26"/>
        <v/>
      </c>
      <c r="C112" s="50">
        <f>IF(D93="","-",+C111+1)</f>
        <v>2029</v>
      </c>
      <c r="D112" s="12">
        <f>IF(F111+SUM(E$99:E111)=D$92,F111,D$92-SUM(E$99:E111))</f>
        <v>24562969.772727296</v>
      </c>
      <c r="E112" s="56">
        <f>IF(+J96&lt;F111,J96,D112)</f>
        <v>779776.81818181823</v>
      </c>
      <c r="F112" s="55">
        <f t="shared" si="23"/>
        <v>23783192.954545479</v>
      </c>
      <c r="G112" s="55">
        <f t="shared" si="18"/>
        <v>24173081.363636389</v>
      </c>
      <c r="H112" s="58">
        <f t="shared" si="24"/>
        <v>3789962.1645486979</v>
      </c>
      <c r="I112" s="108">
        <f t="shared" si="25"/>
        <v>3789962.1645486979</v>
      </c>
      <c r="J112" s="54">
        <f t="shared" si="19"/>
        <v>0</v>
      </c>
      <c r="K112" s="54"/>
      <c r="L112" s="129"/>
      <c r="M112" s="54">
        <f t="shared" si="20"/>
        <v>0</v>
      </c>
      <c r="N112" s="129"/>
      <c r="O112" s="54">
        <f t="shared" si="21"/>
        <v>0</v>
      </c>
      <c r="P112" s="54">
        <f t="shared" si="22"/>
        <v>0</v>
      </c>
    </row>
    <row r="113" spans="2:16" ht="12.5">
      <c r="B113" s="7" t="str">
        <f t="shared" si="26"/>
        <v/>
      </c>
      <c r="C113" s="50">
        <f>IF(D93="","-",+C112+1)</f>
        <v>2030</v>
      </c>
      <c r="D113" s="12">
        <f>IF(F112+SUM(E$99:E112)=D$92,F112,D$92-SUM(E$99:E112))</f>
        <v>23783192.954545479</v>
      </c>
      <c r="E113" s="56">
        <f>IF(+J96&lt;F112,J96,D113)</f>
        <v>779776.81818181823</v>
      </c>
      <c r="F113" s="55">
        <f t="shared" si="23"/>
        <v>23003416.136363663</v>
      </c>
      <c r="G113" s="55">
        <f t="shared" si="18"/>
        <v>23393304.545454569</v>
      </c>
      <c r="H113" s="58">
        <f t="shared" si="24"/>
        <v>3692859.4114400884</v>
      </c>
      <c r="I113" s="108">
        <f t="shared" si="25"/>
        <v>3692859.4114400884</v>
      </c>
      <c r="J113" s="54">
        <f t="shared" si="19"/>
        <v>0</v>
      </c>
      <c r="K113" s="54"/>
      <c r="L113" s="129"/>
      <c r="M113" s="54">
        <f t="shared" si="20"/>
        <v>0</v>
      </c>
      <c r="N113" s="129"/>
      <c r="O113" s="54">
        <f t="shared" si="21"/>
        <v>0</v>
      </c>
      <c r="P113" s="54">
        <f t="shared" si="22"/>
        <v>0</v>
      </c>
    </row>
    <row r="114" spans="2:16" ht="12.5">
      <c r="B114" s="7" t="str">
        <f t="shared" si="26"/>
        <v/>
      </c>
      <c r="C114" s="50">
        <f>IF(D93="","-",+C113+1)</f>
        <v>2031</v>
      </c>
      <c r="D114" s="12">
        <f>IF(F113+SUM(E$99:E113)=D$92,F113,D$92-SUM(E$99:E113))</f>
        <v>23003416.136363663</v>
      </c>
      <c r="E114" s="56">
        <f>IF(+J96&lt;F113,J96,D114)</f>
        <v>779776.81818181823</v>
      </c>
      <c r="F114" s="55">
        <f t="shared" si="23"/>
        <v>22223639.318181846</v>
      </c>
      <c r="G114" s="55">
        <f t="shared" si="18"/>
        <v>22613527.727272756</v>
      </c>
      <c r="H114" s="58">
        <f t="shared" si="24"/>
        <v>3595756.6583314803</v>
      </c>
      <c r="I114" s="108">
        <f t="shared" si="25"/>
        <v>3595756.6583314803</v>
      </c>
      <c r="J114" s="54">
        <f t="shared" si="19"/>
        <v>0</v>
      </c>
      <c r="K114" s="54"/>
      <c r="L114" s="129"/>
      <c r="M114" s="54">
        <f t="shared" si="20"/>
        <v>0</v>
      </c>
      <c r="N114" s="129"/>
      <c r="O114" s="54">
        <f t="shared" si="21"/>
        <v>0</v>
      </c>
      <c r="P114" s="54">
        <f t="shared" si="22"/>
        <v>0</v>
      </c>
    </row>
    <row r="115" spans="2:16" ht="12.5">
      <c r="B115" s="7" t="str">
        <f t="shared" si="26"/>
        <v/>
      </c>
      <c r="C115" s="50">
        <f>IF(D93="","-",+C114+1)</f>
        <v>2032</v>
      </c>
      <c r="D115" s="12">
        <f>IF(F114+SUM(E$99:E114)=D$92,F114,D$92-SUM(E$99:E114))</f>
        <v>22223639.318181846</v>
      </c>
      <c r="E115" s="56">
        <f>IF(+J96&lt;F114,J96,D115)</f>
        <v>779776.81818181823</v>
      </c>
      <c r="F115" s="55">
        <f t="shared" si="23"/>
        <v>21443862.50000003</v>
      </c>
      <c r="G115" s="55">
        <f t="shared" si="18"/>
        <v>21833750.909090936</v>
      </c>
      <c r="H115" s="58">
        <f t="shared" si="24"/>
        <v>3498653.9052228713</v>
      </c>
      <c r="I115" s="108">
        <f t="shared" si="25"/>
        <v>3498653.9052228713</v>
      </c>
      <c r="J115" s="54">
        <f t="shared" si="19"/>
        <v>0</v>
      </c>
      <c r="K115" s="54"/>
      <c r="L115" s="129"/>
      <c r="M115" s="54">
        <f t="shared" si="20"/>
        <v>0</v>
      </c>
      <c r="N115" s="129"/>
      <c r="O115" s="54">
        <f t="shared" si="21"/>
        <v>0</v>
      </c>
      <c r="P115" s="54">
        <f t="shared" si="22"/>
        <v>0</v>
      </c>
    </row>
    <row r="116" spans="2:16" ht="12.5">
      <c r="B116" s="7" t="str">
        <f t="shared" si="26"/>
        <v/>
      </c>
      <c r="C116" s="50">
        <f>IF(D93="","-",+C115+1)</f>
        <v>2033</v>
      </c>
      <c r="D116" s="12">
        <f>IF(F115+SUM(E$99:E115)=D$92,F115,D$92-SUM(E$99:E115))</f>
        <v>21443862.50000003</v>
      </c>
      <c r="E116" s="56">
        <f>IF(+J96&lt;F115,J96,D116)</f>
        <v>779776.81818181823</v>
      </c>
      <c r="F116" s="55">
        <f t="shared" si="23"/>
        <v>20664085.681818213</v>
      </c>
      <c r="G116" s="55">
        <f t="shared" si="18"/>
        <v>21053974.090909123</v>
      </c>
      <c r="H116" s="58">
        <f t="shared" si="24"/>
        <v>3401551.1521142628</v>
      </c>
      <c r="I116" s="108">
        <f t="shared" si="25"/>
        <v>3401551.1521142628</v>
      </c>
      <c r="J116" s="54">
        <f t="shared" si="19"/>
        <v>0</v>
      </c>
      <c r="K116" s="54"/>
      <c r="L116" s="129"/>
      <c r="M116" s="54">
        <f t="shared" si="20"/>
        <v>0</v>
      </c>
      <c r="N116" s="129"/>
      <c r="O116" s="54">
        <f t="shared" si="21"/>
        <v>0</v>
      </c>
      <c r="P116" s="54">
        <f t="shared" si="22"/>
        <v>0</v>
      </c>
    </row>
    <row r="117" spans="2:16" ht="12.5">
      <c r="B117" s="7" t="str">
        <f t="shared" si="26"/>
        <v/>
      </c>
      <c r="C117" s="50">
        <f>IF(D93="","-",+C116+1)</f>
        <v>2034</v>
      </c>
      <c r="D117" s="12">
        <f>IF(F116+SUM(E$99:E116)=D$92,F116,D$92-SUM(E$99:E116))</f>
        <v>20664085.681818213</v>
      </c>
      <c r="E117" s="56">
        <f>IF(+J96&lt;F116,J96,D117)</f>
        <v>779776.81818181823</v>
      </c>
      <c r="F117" s="55">
        <f t="shared" si="23"/>
        <v>19884308.863636397</v>
      </c>
      <c r="G117" s="55">
        <f t="shared" si="18"/>
        <v>20274197.272727303</v>
      </c>
      <c r="H117" s="58">
        <f t="shared" si="24"/>
        <v>3304448.3990056538</v>
      </c>
      <c r="I117" s="108">
        <f t="shared" si="25"/>
        <v>3304448.3990056538</v>
      </c>
      <c r="J117" s="54">
        <f t="shared" si="19"/>
        <v>0</v>
      </c>
      <c r="K117" s="54"/>
      <c r="L117" s="129"/>
      <c r="M117" s="54">
        <f t="shared" si="20"/>
        <v>0</v>
      </c>
      <c r="N117" s="129"/>
      <c r="O117" s="54">
        <f t="shared" si="21"/>
        <v>0</v>
      </c>
      <c r="P117" s="54">
        <f t="shared" si="22"/>
        <v>0</v>
      </c>
    </row>
    <row r="118" spans="2:16" ht="12.5">
      <c r="B118" s="7" t="str">
        <f t="shared" si="26"/>
        <v/>
      </c>
      <c r="C118" s="50">
        <f>IF(D93="","-",+C117+1)</f>
        <v>2035</v>
      </c>
      <c r="D118" s="12">
        <f>IF(F117+SUM(E$99:E117)=D$92,F117,D$92-SUM(E$99:E117))</f>
        <v>19884308.863636397</v>
      </c>
      <c r="E118" s="56">
        <f>IF(+J96&lt;F117,J96,D118)</f>
        <v>779776.81818181823</v>
      </c>
      <c r="F118" s="55">
        <f t="shared" si="23"/>
        <v>19104532.04545458</v>
      </c>
      <c r="G118" s="55">
        <f t="shared" si="18"/>
        <v>19494420.45454549</v>
      </c>
      <c r="H118" s="58">
        <f t="shared" si="24"/>
        <v>3207345.6458970457</v>
      </c>
      <c r="I118" s="108">
        <f t="shared" si="25"/>
        <v>3207345.6458970457</v>
      </c>
      <c r="J118" s="54">
        <f t="shared" si="19"/>
        <v>0</v>
      </c>
      <c r="K118" s="54"/>
      <c r="L118" s="129"/>
      <c r="M118" s="54">
        <f t="shared" si="20"/>
        <v>0</v>
      </c>
      <c r="N118" s="129"/>
      <c r="O118" s="54">
        <f t="shared" si="21"/>
        <v>0</v>
      </c>
      <c r="P118" s="54">
        <f t="shared" si="22"/>
        <v>0</v>
      </c>
    </row>
    <row r="119" spans="2:16" ht="12.5">
      <c r="B119" s="7" t="str">
        <f t="shared" si="26"/>
        <v/>
      </c>
      <c r="C119" s="50">
        <f>IF(D93="","-",+C118+1)</f>
        <v>2036</v>
      </c>
      <c r="D119" s="12">
        <f>IF(F118+SUM(E$99:E118)=D$92,F118,D$92-SUM(E$99:E118))</f>
        <v>19104532.04545458</v>
      </c>
      <c r="E119" s="56">
        <f>IF(+J96&lt;F118,J96,D119)</f>
        <v>779776.81818181823</v>
      </c>
      <c r="F119" s="55">
        <f t="shared" si="23"/>
        <v>18324755.227272764</v>
      </c>
      <c r="G119" s="55">
        <f t="shared" si="18"/>
        <v>18714643.63636367</v>
      </c>
      <c r="H119" s="58">
        <f t="shared" si="24"/>
        <v>3110242.8927884363</v>
      </c>
      <c r="I119" s="108">
        <f t="shared" si="25"/>
        <v>3110242.8927884363</v>
      </c>
      <c r="J119" s="54">
        <f t="shared" si="19"/>
        <v>0</v>
      </c>
      <c r="K119" s="54"/>
      <c r="L119" s="129"/>
      <c r="M119" s="54">
        <f t="shared" si="20"/>
        <v>0</v>
      </c>
      <c r="N119" s="129"/>
      <c r="O119" s="54">
        <f t="shared" si="21"/>
        <v>0</v>
      </c>
      <c r="P119" s="54">
        <f t="shared" si="22"/>
        <v>0</v>
      </c>
    </row>
    <row r="120" spans="2:16" ht="12.5">
      <c r="B120" s="7" t="str">
        <f t="shared" si="26"/>
        <v/>
      </c>
      <c r="C120" s="50">
        <f>IF(D93="","-",+C119+1)</f>
        <v>2037</v>
      </c>
      <c r="D120" s="12">
        <f>IF(F119+SUM(E$99:E119)=D$92,F119,D$92-SUM(E$99:E119))</f>
        <v>18324755.227272764</v>
      </c>
      <c r="E120" s="56">
        <f>IF(+J96&lt;F119,J96,D120)</f>
        <v>779776.81818181823</v>
      </c>
      <c r="F120" s="55">
        <f t="shared" si="23"/>
        <v>17544978.409090947</v>
      </c>
      <c r="G120" s="55">
        <f t="shared" si="18"/>
        <v>17934866.818181857</v>
      </c>
      <c r="H120" s="58">
        <f t="shared" si="24"/>
        <v>3013140.1396798282</v>
      </c>
      <c r="I120" s="108">
        <f t="shared" si="25"/>
        <v>3013140.1396798282</v>
      </c>
      <c r="J120" s="54">
        <f t="shared" si="19"/>
        <v>0</v>
      </c>
      <c r="K120" s="54"/>
      <c r="L120" s="129"/>
      <c r="M120" s="54">
        <f t="shared" si="20"/>
        <v>0</v>
      </c>
      <c r="N120" s="129"/>
      <c r="O120" s="54">
        <f t="shared" si="21"/>
        <v>0</v>
      </c>
      <c r="P120" s="54">
        <f t="shared" si="22"/>
        <v>0</v>
      </c>
    </row>
    <row r="121" spans="2:16" ht="12.5">
      <c r="B121" s="7" t="str">
        <f t="shared" si="26"/>
        <v/>
      </c>
      <c r="C121" s="50">
        <f>IF(D93="","-",+C120+1)</f>
        <v>2038</v>
      </c>
      <c r="D121" s="12">
        <f>IF(F120+SUM(E$99:E120)=D$92,F120,D$92-SUM(E$99:E120))</f>
        <v>17544978.409090947</v>
      </c>
      <c r="E121" s="56">
        <f>IF(+J96&lt;F120,J96,D121)</f>
        <v>779776.81818181823</v>
      </c>
      <c r="F121" s="55">
        <f t="shared" si="23"/>
        <v>16765201.590909129</v>
      </c>
      <c r="G121" s="55">
        <f t="shared" si="18"/>
        <v>17155090.000000037</v>
      </c>
      <c r="H121" s="58">
        <f t="shared" si="24"/>
        <v>2916037.3865712192</v>
      </c>
      <c r="I121" s="108">
        <f t="shared" si="25"/>
        <v>2916037.3865712192</v>
      </c>
      <c r="J121" s="54">
        <f t="shared" si="19"/>
        <v>0</v>
      </c>
      <c r="K121" s="54"/>
      <c r="L121" s="129"/>
      <c r="M121" s="54">
        <f t="shared" si="20"/>
        <v>0</v>
      </c>
      <c r="N121" s="129"/>
      <c r="O121" s="54">
        <f t="shared" si="21"/>
        <v>0</v>
      </c>
      <c r="P121" s="54">
        <f t="shared" si="22"/>
        <v>0</v>
      </c>
    </row>
    <row r="122" spans="2:16" ht="12.5">
      <c r="B122" s="7" t="str">
        <f t="shared" si="26"/>
        <v/>
      </c>
      <c r="C122" s="50">
        <f>IF(D93="","-",+C121+1)</f>
        <v>2039</v>
      </c>
      <c r="D122" s="12">
        <f>IF(F121+SUM(E$99:E121)=D$92,F121,D$92-SUM(E$99:E121))</f>
        <v>16765201.590909129</v>
      </c>
      <c r="E122" s="56">
        <f>IF(+J96&lt;F121,J96,D122)</f>
        <v>779776.81818181823</v>
      </c>
      <c r="F122" s="55">
        <f t="shared" si="23"/>
        <v>15985424.772727311</v>
      </c>
      <c r="G122" s="55">
        <f t="shared" si="18"/>
        <v>16375313.181818221</v>
      </c>
      <c r="H122" s="58">
        <f t="shared" si="24"/>
        <v>2818934.6334626102</v>
      </c>
      <c r="I122" s="108">
        <f t="shared" si="25"/>
        <v>2818934.6334626102</v>
      </c>
      <c r="J122" s="54">
        <f t="shared" si="19"/>
        <v>0</v>
      </c>
      <c r="K122" s="54"/>
      <c r="L122" s="129"/>
      <c r="M122" s="54">
        <f t="shared" si="20"/>
        <v>0</v>
      </c>
      <c r="N122" s="129"/>
      <c r="O122" s="54">
        <f t="shared" si="21"/>
        <v>0</v>
      </c>
      <c r="P122" s="54">
        <f t="shared" si="22"/>
        <v>0</v>
      </c>
    </row>
    <row r="123" spans="2:16" ht="12.5">
      <c r="B123" s="7" t="str">
        <f t="shared" si="26"/>
        <v/>
      </c>
      <c r="C123" s="50">
        <f>IF(D93="","-",+C122+1)</f>
        <v>2040</v>
      </c>
      <c r="D123" s="12">
        <f>IF(F122+SUM(E$99:E122)=D$92,F122,D$92-SUM(E$99:E122))</f>
        <v>15985424.772727311</v>
      </c>
      <c r="E123" s="56">
        <f>IF(+J96&lt;F122,J96,D123)</f>
        <v>779776.81818181823</v>
      </c>
      <c r="F123" s="55">
        <f t="shared" si="23"/>
        <v>15205647.954545492</v>
      </c>
      <c r="G123" s="55">
        <f t="shared" si="18"/>
        <v>15595536.363636401</v>
      </c>
      <c r="H123" s="58">
        <f t="shared" si="24"/>
        <v>2721831.8803540012</v>
      </c>
      <c r="I123" s="108">
        <f t="shared" si="25"/>
        <v>2721831.8803540012</v>
      </c>
      <c r="J123" s="54">
        <f t="shared" si="19"/>
        <v>0</v>
      </c>
      <c r="K123" s="54"/>
      <c r="L123" s="129"/>
      <c r="M123" s="54">
        <f t="shared" si="20"/>
        <v>0</v>
      </c>
      <c r="N123" s="129"/>
      <c r="O123" s="54">
        <f t="shared" si="21"/>
        <v>0</v>
      </c>
      <c r="P123" s="54">
        <f t="shared" si="22"/>
        <v>0</v>
      </c>
    </row>
    <row r="124" spans="2:16" ht="12.5">
      <c r="B124" s="7" t="str">
        <f t="shared" si="26"/>
        <v/>
      </c>
      <c r="C124" s="50">
        <f>IF(D93="","-",+C123+1)</f>
        <v>2041</v>
      </c>
      <c r="D124" s="12">
        <f>IF(F123+SUM(E$99:E123)=D$92,F123,D$92-SUM(E$99:E123))</f>
        <v>15205647.954545492</v>
      </c>
      <c r="E124" s="56">
        <f>IF(+J96&lt;F123,J96,D124)</f>
        <v>779776.81818181823</v>
      </c>
      <c r="F124" s="55">
        <f t="shared" si="23"/>
        <v>14425871.136363674</v>
      </c>
      <c r="G124" s="55">
        <f t="shared" si="18"/>
        <v>14815759.545454584</v>
      </c>
      <c r="H124" s="58">
        <f t="shared" si="24"/>
        <v>2624729.1272453922</v>
      </c>
      <c r="I124" s="108">
        <f t="shared" si="25"/>
        <v>2624729.1272453922</v>
      </c>
      <c r="J124" s="54">
        <f t="shared" si="19"/>
        <v>0</v>
      </c>
      <c r="K124" s="54"/>
      <c r="L124" s="129"/>
      <c r="M124" s="54">
        <f t="shared" si="20"/>
        <v>0</v>
      </c>
      <c r="N124" s="129"/>
      <c r="O124" s="54">
        <f t="shared" si="21"/>
        <v>0</v>
      </c>
      <c r="P124" s="54">
        <f t="shared" si="22"/>
        <v>0</v>
      </c>
    </row>
    <row r="125" spans="2:16" ht="12.5">
      <c r="B125" s="7" t="str">
        <f t="shared" si="26"/>
        <v/>
      </c>
      <c r="C125" s="50">
        <f>IF(D93="","-",+C124+1)</f>
        <v>2042</v>
      </c>
      <c r="D125" s="12">
        <f>IF(F124+SUM(E$99:E124)=D$92,F124,D$92-SUM(E$99:E124))</f>
        <v>14425871.136363674</v>
      </c>
      <c r="E125" s="56">
        <f>IF(+J96&lt;F124,J96,D125)</f>
        <v>779776.81818181823</v>
      </c>
      <c r="F125" s="55">
        <f t="shared" si="23"/>
        <v>13646094.318181856</v>
      </c>
      <c r="G125" s="55">
        <f t="shared" si="18"/>
        <v>14035982.727272764</v>
      </c>
      <c r="H125" s="58">
        <f t="shared" si="24"/>
        <v>2527626.3741367832</v>
      </c>
      <c r="I125" s="108">
        <f t="shared" si="25"/>
        <v>2527626.3741367832</v>
      </c>
      <c r="J125" s="54">
        <f t="shared" si="19"/>
        <v>0</v>
      </c>
      <c r="K125" s="54"/>
      <c r="L125" s="129"/>
      <c r="M125" s="54">
        <f t="shared" si="20"/>
        <v>0</v>
      </c>
      <c r="N125" s="129"/>
      <c r="O125" s="54">
        <f t="shared" si="21"/>
        <v>0</v>
      </c>
      <c r="P125" s="54">
        <f t="shared" si="22"/>
        <v>0</v>
      </c>
    </row>
    <row r="126" spans="2:16" ht="12.5">
      <c r="B126" s="7" t="str">
        <f t="shared" si="26"/>
        <v/>
      </c>
      <c r="C126" s="50">
        <f>IF(D93="","-",+C125+1)</f>
        <v>2043</v>
      </c>
      <c r="D126" s="12">
        <f>IF(F125+SUM(E$99:E125)=D$92,F125,D$92-SUM(E$99:E125))</f>
        <v>13646094.318181856</v>
      </c>
      <c r="E126" s="56">
        <f>IF(+J96&lt;F125,J96,D126)</f>
        <v>779776.81818181823</v>
      </c>
      <c r="F126" s="55">
        <f t="shared" si="23"/>
        <v>12866317.500000037</v>
      </c>
      <c r="G126" s="55">
        <f t="shared" si="18"/>
        <v>13256205.909090947</v>
      </c>
      <c r="H126" s="58">
        <f t="shared" si="24"/>
        <v>2430523.6210281746</v>
      </c>
      <c r="I126" s="108">
        <f t="shared" si="25"/>
        <v>2430523.6210281746</v>
      </c>
      <c r="J126" s="54">
        <f t="shared" si="19"/>
        <v>0</v>
      </c>
      <c r="K126" s="54"/>
      <c r="L126" s="129"/>
      <c r="M126" s="54">
        <f t="shared" si="20"/>
        <v>0</v>
      </c>
      <c r="N126" s="129"/>
      <c r="O126" s="54">
        <f t="shared" si="21"/>
        <v>0</v>
      </c>
      <c r="P126" s="54">
        <f t="shared" si="22"/>
        <v>0</v>
      </c>
    </row>
    <row r="127" spans="2:16" ht="12.5">
      <c r="B127" s="7" t="str">
        <f t="shared" si="26"/>
        <v/>
      </c>
      <c r="C127" s="50">
        <f>IF(D93="","-",+C126+1)</f>
        <v>2044</v>
      </c>
      <c r="D127" s="12">
        <f>IF(F126+SUM(E$99:E126)=D$92,F126,D$92-SUM(E$99:E126))</f>
        <v>12866317.500000037</v>
      </c>
      <c r="E127" s="56">
        <f>IF(+J96&lt;F126,J96,D127)</f>
        <v>779776.81818181823</v>
      </c>
      <c r="F127" s="55">
        <f t="shared" si="23"/>
        <v>12086540.681818219</v>
      </c>
      <c r="G127" s="55">
        <f t="shared" si="18"/>
        <v>12476429.090909127</v>
      </c>
      <c r="H127" s="58">
        <f t="shared" si="24"/>
        <v>2333420.8679195652</v>
      </c>
      <c r="I127" s="108">
        <f t="shared" si="25"/>
        <v>2333420.8679195652</v>
      </c>
      <c r="J127" s="54">
        <f t="shared" si="19"/>
        <v>0</v>
      </c>
      <c r="K127" s="54"/>
      <c r="L127" s="129"/>
      <c r="M127" s="54">
        <f t="shared" si="20"/>
        <v>0</v>
      </c>
      <c r="N127" s="129"/>
      <c r="O127" s="54">
        <f t="shared" si="21"/>
        <v>0</v>
      </c>
      <c r="P127" s="54">
        <f t="shared" si="22"/>
        <v>0</v>
      </c>
    </row>
    <row r="128" spans="2:16" ht="12.5">
      <c r="B128" s="7" t="str">
        <f t="shared" si="26"/>
        <v/>
      </c>
      <c r="C128" s="50">
        <f>IF(D93="","-",+C127+1)</f>
        <v>2045</v>
      </c>
      <c r="D128" s="12">
        <f>IF(F127+SUM(E$99:E127)=D$92,F127,D$92-SUM(E$99:E127))</f>
        <v>12086540.681818219</v>
      </c>
      <c r="E128" s="56">
        <f>IF(+J96&lt;F127,J96,D128)</f>
        <v>779776.81818181823</v>
      </c>
      <c r="F128" s="55">
        <f t="shared" si="23"/>
        <v>11306763.863636401</v>
      </c>
      <c r="G128" s="55">
        <f t="shared" si="18"/>
        <v>11696652.272727311</v>
      </c>
      <c r="H128" s="58">
        <f t="shared" si="24"/>
        <v>2236318.1148109566</v>
      </c>
      <c r="I128" s="108">
        <f t="shared" si="25"/>
        <v>2236318.1148109566</v>
      </c>
      <c r="J128" s="54">
        <f t="shared" si="19"/>
        <v>0</v>
      </c>
      <c r="K128" s="54"/>
      <c r="L128" s="129"/>
      <c r="M128" s="54">
        <f t="shared" si="20"/>
        <v>0</v>
      </c>
      <c r="N128" s="129"/>
      <c r="O128" s="54">
        <f t="shared" si="21"/>
        <v>0</v>
      </c>
      <c r="P128" s="54">
        <f t="shared" si="22"/>
        <v>0</v>
      </c>
    </row>
    <row r="129" spans="2:16" ht="12.5">
      <c r="B129" s="7" t="str">
        <f t="shared" si="26"/>
        <v/>
      </c>
      <c r="C129" s="50">
        <f>IF(D93="","-",+C128+1)</f>
        <v>2046</v>
      </c>
      <c r="D129" s="12">
        <f>IF(F128+SUM(E$99:E128)=D$92,F128,D$92-SUM(E$99:E128))</f>
        <v>11306763.863636401</v>
      </c>
      <c r="E129" s="56">
        <f>IF(+J96&lt;F128,J96,D129)</f>
        <v>779776.81818181823</v>
      </c>
      <c r="F129" s="55">
        <f t="shared" si="23"/>
        <v>10526987.045454582</v>
      </c>
      <c r="G129" s="55">
        <f t="shared" si="18"/>
        <v>10916875.45454549</v>
      </c>
      <c r="H129" s="58">
        <f t="shared" si="24"/>
        <v>2139215.3617023476</v>
      </c>
      <c r="I129" s="108">
        <f t="shared" si="25"/>
        <v>2139215.3617023476</v>
      </c>
      <c r="J129" s="54">
        <f t="shared" si="19"/>
        <v>0</v>
      </c>
      <c r="K129" s="54"/>
      <c r="L129" s="129"/>
      <c r="M129" s="54">
        <f t="shared" si="20"/>
        <v>0</v>
      </c>
      <c r="N129" s="129"/>
      <c r="O129" s="54">
        <f t="shared" si="21"/>
        <v>0</v>
      </c>
      <c r="P129" s="54">
        <f t="shared" si="22"/>
        <v>0</v>
      </c>
    </row>
    <row r="130" spans="2:16" ht="12.5">
      <c r="B130" s="7" t="str">
        <f t="shared" si="26"/>
        <v/>
      </c>
      <c r="C130" s="50">
        <f>IF(D93="","-",+C129+1)</f>
        <v>2047</v>
      </c>
      <c r="D130" s="12">
        <f>IF(F129+SUM(E$99:E129)=D$92,F129,D$92-SUM(E$99:E129))</f>
        <v>10526987.045454582</v>
      </c>
      <c r="E130" s="56">
        <f>IF(+J96&lt;F129,J96,D130)</f>
        <v>779776.81818181823</v>
      </c>
      <c r="F130" s="55">
        <f t="shared" si="23"/>
        <v>9747210.2272727638</v>
      </c>
      <c r="G130" s="55">
        <f t="shared" si="18"/>
        <v>10137098.636363674</v>
      </c>
      <c r="H130" s="58">
        <f t="shared" si="24"/>
        <v>2042112.6085937386</v>
      </c>
      <c r="I130" s="108">
        <f t="shared" si="25"/>
        <v>2042112.6085937386</v>
      </c>
      <c r="J130" s="54">
        <f t="shared" si="19"/>
        <v>0</v>
      </c>
      <c r="K130" s="54"/>
      <c r="L130" s="129"/>
      <c r="M130" s="54">
        <f t="shared" si="20"/>
        <v>0</v>
      </c>
      <c r="N130" s="129"/>
      <c r="O130" s="54">
        <f t="shared" si="21"/>
        <v>0</v>
      </c>
      <c r="P130" s="54">
        <f t="shared" si="22"/>
        <v>0</v>
      </c>
    </row>
    <row r="131" spans="2:16" ht="12.5">
      <c r="B131" s="7" t="str">
        <f t="shared" si="26"/>
        <v/>
      </c>
      <c r="C131" s="50">
        <f>IF(D93="","-",+C130+1)</f>
        <v>2048</v>
      </c>
      <c r="D131" s="12">
        <f>IF(F130+SUM(E$99:E130)=D$92,F130,D$92-SUM(E$99:E130))</f>
        <v>9747210.2272727638</v>
      </c>
      <c r="E131" s="56">
        <f>IF(+J96&lt;F130,J96,D131)</f>
        <v>779776.81818181823</v>
      </c>
      <c r="F131" s="55">
        <f t="shared" si="23"/>
        <v>8967433.4090909455</v>
      </c>
      <c r="G131" s="55">
        <f t="shared" si="18"/>
        <v>9357321.8181818537</v>
      </c>
      <c r="H131" s="58">
        <f t="shared" si="24"/>
        <v>1945009.8554851296</v>
      </c>
      <c r="I131" s="108">
        <f t="shared" si="25"/>
        <v>1945009.8554851296</v>
      </c>
      <c r="J131" s="54">
        <f t="shared" ref="J131:J154" si="27">+I541-H541</f>
        <v>0</v>
      </c>
      <c r="K131" s="54"/>
      <c r="L131" s="129"/>
      <c r="M131" s="54">
        <f t="shared" ref="M131:M154" si="28">IF(L541&lt;&gt;0,+H541-L541,0)</f>
        <v>0</v>
      </c>
      <c r="N131" s="129"/>
      <c r="O131" s="54">
        <f t="shared" ref="O131:O154" si="29">IF(N541&lt;&gt;0,+I541-N541,0)</f>
        <v>0</v>
      </c>
      <c r="P131" s="54">
        <f t="shared" ref="P131:P154" si="30">+O541-M541</f>
        <v>0</v>
      </c>
    </row>
    <row r="132" spans="2:16" ht="12.5">
      <c r="B132" s="7" t="str">
        <f t="shared" si="26"/>
        <v/>
      </c>
      <c r="C132" s="50">
        <f>IF(D93="","-",+C131+1)</f>
        <v>2049</v>
      </c>
      <c r="D132" s="12">
        <f>IF(F131+SUM(E$99:E131)=D$92,F131,D$92-SUM(E$99:E131))</f>
        <v>8967433.4090909455</v>
      </c>
      <c r="E132" s="56">
        <f>IF(+J96&lt;F131,J96,D132)</f>
        <v>779776.81818181823</v>
      </c>
      <c r="F132" s="55">
        <f t="shared" si="23"/>
        <v>8187656.5909091271</v>
      </c>
      <c r="G132" s="55">
        <f t="shared" si="18"/>
        <v>8577545.0000000373</v>
      </c>
      <c r="H132" s="58">
        <f t="shared" si="24"/>
        <v>1847907.1023765206</v>
      </c>
      <c r="I132" s="108">
        <f t="shared" si="25"/>
        <v>1847907.1023765206</v>
      </c>
      <c r="J132" s="54">
        <f t="shared" si="27"/>
        <v>0</v>
      </c>
      <c r="K132" s="54"/>
      <c r="L132" s="129"/>
      <c r="M132" s="54">
        <f t="shared" si="28"/>
        <v>0</v>
      </c>
      <c r="N132" s="129"/>
      <c r="O132" s="54">
        <f t="shared" si="29"/>
        <v>0</v>
      </c>
      <c r="P132" s="54">
        <f t="shared" si="30"/>
        <v>0</v>
      </c>
    </row>
    <row r="133" spans="2:16" ht="12.5">
      <c r="B133" s="7" t="str">
        <f t="shared" si="26"/>
        <v/>
      </c>
      <c r="C133" s="50">
        <f>IF(D93="","-",+C132+1)</f>
        <v>2050</v>
      </c>
      <c r="D133" s="12">
        <f>IF(F132+SUM(E$99:E132)=D$92,F132,D$92-SUM(E$99:E132))</f>
        <v>8187656.5909091271</v>
      </c>
      <c r="E133" s="56">
        <f>IF(+J96&lt;F132,J96,D133)</f>
        <v>779776.81818181823</v>
      </c>
      <c r="F133" s="55">
        <f t="shared" si="23"/>
        <v>7407879.7727273088</v>
      </c>
      <c r="G133" s="55">
        <f t="shared" si="18"/>
        <v>7797768.181818218</v>
      </c>
      <c r="H133" s="58">
        <f t="shared" si="24"/>
        <v>1750804.3492679119</v>
      </c>
      <c r="I133" s="108">
        <f t="shared" si="25"/>
        <v>1750804.3492679119</v>
      </c>
      <c r="J133" s="54">
        <f t="shared" si="27"/>
        <v>0</v>
      </c>
      <c r="K133" s="54"/>
      <c r="L133" s="129"/>
      <c r="M133" s="54">
        <f t="shared" si="28"/>
        <v>0</v>
      </c>
      <c r="N133" s="129"/>
      <c r="O133" s="54">
        <f t="shared" si="29"/>
        <v>0</v>
      </c>
      <c r="P133" s="54">
        <f t="shared" si="30"/>
        <v>0</v>
      </c>
    </row>
    <row r="134" spans="2:16" ht="12.5">
      <c r="B134" s="7" t="str">
        <f t="shared" si="26"/>
        <v/>
      </c>
      <c r="C134" s="50">
        <f>IF(D93="","-",+C133+1)</f>
        <v>2051</v>
      </c>
      <c r="D134" s="12">
        <f>IF(F133+SUM(E$99:E133)=D$92,F133,D$92-SUM(E$99:E133))</f>
        <v>7407879.7727273088</v>
      </c>
      <c r="E134" s="56">
        <f>IF(+J96&lt;F133,J96,D134)</f>
        <v>779776.81818181823</v>
      </c>
      <c r="F134" s="55">
        <f t="shared" si="23"/>
        <v>6628102.9545454904</v>
      </c>
      <c r="G134" s="55">
        <f t="shared" si="18"/>
        <v>7017991.3636363996</v>
      </c>
      <c r="H134" s="58">
        <f t="shared" si="24"/>
        <v>1653701.5961593029</v>
      </c>
      <c r="I134" s="108">
        <f t="shared" si="25"/>
        <v>1653701.5961593029</v>
      </c>
      <c r="J134" s="54">
        <f t="shared" si="27"/>
        <v>0</v>
      </c>
      <c r="K134" s="54"/>
      <c r="L134" s="129"/>
      <c r="M134" s="54">
        <f t="shared" si="28"/>
        <v>0</v>
      </c>
      <c r="N134" s="129"/>
      <c r="O134" s="54">
        <f t="shared" si="29"/>
        <v>0</v>
      </c>
      <c r="P134" s="54">
        <f t="shared" si="30"/>
        <v>0</v>
      </c>
    </row>
    <row r="135" spans="2:16" ht="12.5">
      <c r="B135" s="7" t="str">
        <f t="shared" si="26"/>
        <v/>
      </c>
      <c r="C135" s="50">
        <f>IF(D93="","-",+C134+1)</f>
        <v>2052</v>
      </c>
      <c r="D135" s="12">
        <f>IF(F134+SUM(E$99:E134)=D$92,F134,D$92-SUM(E$99:E134))</f>
        <v>6628102.9545454904</v>
      </c>
      <c r="E135" s="56">
        <f>IF(+J96&lt;F134,J96,D135)</f>
        <v>779776.81818181823</v>
      </c>
      <c r="F135" s="55">
        <f t="shared" si="23"/>
        <v>5848326.1363636721</v>
      </c>
      <c r="G135" s="55">
        <f t="shared" si="18"/>
        <v>6238214.5454545813</v>
      </c>
      <c r="H135" s="58">
        <f t="shared" si="24"/>
        <v>1556598.8430506941</v>
      </c>
      <c r="I135" s="108">
        <f t="shared" si="25"/>
        <v>1556598.8430506941</v>
      </c>
      <c r="J135" s="54">
        <f t="shared" si="27"/>
        <v>0</v>
      </c>
      <c r="K135" s="54"/>
      <c r="L135" s="129"/>
      <c r="M135" s="54">
        <f t="shared" si="28"/>
        <v>0</v>
      </c>
      <c r="N135" s="129"/>
      <c r="O135" s="54">
        <f t="shared" si="29"/>
        <v>0</v>
      </c>
      <c r="P135" s="54">
        <f t="shared" si="30"/>
        <v>0</v>
      </c>
    </row>
    <row r="136" spans="2:16" ht="12.5">
      <c r="B136" s="7" t="str">
        <f t="shared" si="26"/>
        <v/>
      </c>
      <c r="C136" s="50">
        <f>IF(D93="","-",+C135+1)</f>
        <v>2053</v>
      </c>
      <c r="D136" s="12">
        <f>IF(F135+SUM(E$99:E135)=D$92,F135,D$92-SUM(E$99:E135))</f>
        <v>5848326.1363636721</v>
      </c>
      <c r="E136" s="56">
        <f>IF(+J96&lt;F135,J96,D136)</f>
        <v>779776.81818181823</v>
      </c>
      <c r="F136" s="55">
        <f t="shared" si="23"/>
        <v>5068549.3181818537</v>
      </c>
      <c r="G136" s="55">
        <f t="shared" si="18"/>
        <v>5458437.7272727629</v>
      </c>
      <c r="H136" s="58">
        <f t="shared" si="24"/>
        <v>1459496.0899420851</v>
      </c>
      <c r="I136" s="108">
        <f t="shared" si="25"/>
        <v>1459496.0899420851</v>
      </c>
      <c r="J136" s="54">
        <f t="shared" si="27"/>
        <v>0</v>
      </c>
      <c r="K136" s="54"/>
      <c r="L136" s="129"/>
      <c r="M136" s="54">
        <f t="shared" si="28"/>
        <v>0</v>
      </c>
      <c r="N136" s="129"/>
      <c r="O136" s="54">
        <f t="shared" si="29"/>
        <v>0</v>
      </c>
      <c r="P136" s="54">
        <f t="shared" si="30"/>
        <v>0</v>
      </c>
    </row>
    <row r="137" spans="2:16" ht="12.5">
      <c r="B137" s="7" t="str">
        <f t="shared" si="26"/>
        <v/>
      </c>
      <c r="C137" s="50">
        <f>IF(D93="","-",+C136+1)</f>
        <v>2054</v>
      </c>
      <c r="D137" s="12">
        <f>IF(F136+SUM(E$99:E136)=D$92,F136,D$92-SUM(E$99:E136))</f>
        <v>5068549.3181818537</v>
      </c>
      <c r="E137" s="56">
        <f>IF(+J96&lt;F136,J96,D137)</f>
        <v>779776.81818181823</v>
      </c>
      <c r="F137" s="55">
        <f t="shared" si="23"/>
        <v>4288772.5000000354</v>
      </c>
      <c r="G137" s="55">
        <f t="shared" si="18"/>
        <v>4678660.9090909446</v>
      </c>
      <c r="H137" s="58">
        <f t="shared" si="24"/>
        <v>1362393.3368334761</v>
      </c>
      <c r="I137" s="108">
        <f t="shared" si="25"/>
        <v>1362393.3368334761</v>
      </c>
      <c r="J137" s="54">
        <f t="shared" si="27"/>
        <v>0</v>
      </c>
      <c r="K137" s="54"/>
      <c r="L137" s="129"/>
      <c r="M137" s="54">
        <f t="shared" si="28"/>
        <v>0</v>
      </c>
      <c r="N137" s="129"/>
      <c r="O137" s="54">
        <f t="shared" si="29"/>
        <v>0</v>
      </c>
      <c r="P137" s="54">
        <f t="shared" si="30"/>
        <v>0</v>
      </c>
    </row>
    <row r="138" spans="2:16" ht="12.5">
      <c r="B138" s="7" t="str">
        <f t="shared" si="26"/>
        <v/>
      </c>
      <c r="C138" s="50">
        <f>IF(D93="","-",+C137+1)</f>
        <v>2055</v>
      </c>
      <c r="D138" s="12">
        <f>IF(F137+SUM(E$99:E137)=D$92,F137,D$92-SUM(E$99:E137))</f>
        <v>4288772.5000000354</v>
      </c>
      <c r="E138" s="56">
        <f>IF(+J96&lt;F137,J96,D138)</f>
        <v>779776.81818181823</v>
      </c>
      <c r="F138" s="55">
        <f t="shared" si="23"/>
        <v>3508995.681818217</v>
      </c>
      <c r="G138" s="55">
        <f t="shared" si="18"/>
        <v>3898884.0909091262</v>
      </c>
      <c r="H138" s="58">
        <f t="shared" si="24"/>
        <v>1265290.5837248671</v>
      </c>
      <c r="I138" s="108">
        <f t="shared" si="25"/>
        <v>1265290.5837248671</v>
      </c>
      <c r="J138" s="54">
        <f t="shared" si="27"/>
        <v>0</v>
      </c>
      <c r="K138" s="54"/>
      <c r="L138" s="129"/>
      <c r="M138" s="54">
        <f t="shared" si="28"/>
        <v>0</v>
      </c>
      <c r="N138" s="129"/>
      <c r="O138" s="54">
        <f t="shared" si="29"/>
        <v>0</v>
      </c>
      <c r="P138" s="54">
        <f t="shared" si="30"/>
        <v>0</v>
      </c>
    </row>
    <row r="139" spans="2:16" ht="12.5">
      <c r="B139" s="7" t="str">
        <f t="shared" si="26"/>
        <v/>
      </c>
      <c r="C139" s="50">
        <f>IF(D93="","-",+C138+1)</f>
        <v>2056</v>
      </c>
      <c r="D139" s="12">
        <f>IF(F138+SUM(E$99:E138)=D$92,F138,D$92-SUM(E$99:E138))</f>
        <v>3508995.681818217</v>
      </c>
      <c r="E139" s="56">
        <f>IF(+J96&lt;F138,J96,D139)</f>
        <v>779776.81818181823</v>
      </c>
      <c r="F139" s="55">
        <f t="shared" si="23"/>
        <v>2729218.8636363987</v>
      </c>
      <c r="G139" s="55">
        <f t="shared" si="18"/>
        <v>3119107.2727273079</v>
      </c>
      <c r="H139" s="58">
        <f t="shared" si="24"/>
        <v>1168187.8306162583</v>
      </c>
      <c r="I139" s="108">
        <f t="shared" si="25"/>
        <v>1168187.8306162583</v>
      </c>
      <c r="J139" s="54">
        <f t="shared" si="27"/>
        <v>0</v>
      </c>
      <c r="K139" s="54"/>
      <c r="L139" s="129"/>
      <c r="M139" s="54">
        <f t="shared" si="28"/>
        <v>0</v>
      </c>
      <c r="N139" s="129"/>
      <c r="O139" s="54">
        <f t="shared" si="29"/>
        <v>0</v>
      </c>
      <c r="P139" s="54">
        <f t="shared" si="30"/>
        <v>0</v>
      </c>
    </row>
    <row r="140" spans="2:16" ht="12.5">
      <c r="B140" s="7" t="str">
        <f t="shared" si="26"/>
        <v/>
      </c>
      <c r="C140" s="50">
        <f>IF(D93="","-",+C139+1)</f>
        <v>2057</v>
      </c>
      <c r="D140" s="12">
        <f>IF(F139+SUM(E$99:E139)=D$92,F139,D$92-SUM(E$99:E139))</f>
        <v>2729218.8636363987</v>
      </c>
      <c r="E140" s="56">
        <f>IF(+J96&lt;F139,J96,D140)</f>
        <v>779776.81818181823</v>
      </c>
      <c r="F140" s="55">
        <f t="shared" si="23"/>
        <v>1949442.0454545803</v>
      </c>
      <c r="G140" s="55">
        <f t="shared" si="18"/>
        <v>2339330.4545454895</v>
      </c>
      <c r="H140" s="58">
        <f t="shared" si="24"/>
        <v>1071085.0775076493</v>
      </c>
      <c r="I140" s="108">
        <f t="shared" si="25"/>
        <v>1071085.0775076493</v>
      </c>
      <c r="J140" s="54">
        <f t="shared" si="27"/>
        <v>0</v>
      </c>
      <c r="K140" s="54"/>
      <c r="L140" s="129"/>
      <c r="M140" s="54">
        <f t="shared" si="28"/>
        <v>0</v>
      </c>
      <c r="N140" s="129"/>
      <c r="O140" s="54">
        <f t="shared" si="29"/>
        <v>0</v>
      </c>
      <c r="P140" s="54">
        <f t="shared" si="30"/>
        <v>0</v>
      </c>
    </row>
    <row r="141" spans="2:16" ht="12.5">
      <c r="B141" s="7" t="str">
        <f t="shared" si="26"/>
        <v/>
      </c>
      <c r="C141" s="50">
        <f>IF(D93="","-",+C140+1)</f>
        <v>2058</v>
      </c>
      <c r="D141" s="12">
        <f>IF(F140+SUM(E$99:E140)=D$92,F140,D$92-SUM(E$99:E140))</f>
        <v>1949442.0454545803</v>
      </c>
      <c r="E141" s="56">
        <f>IF(+J96&lt;F140,J96,D141)</f>
        <v>779776.81818181823</v>
      </c>
      <c r="F141" s="55">
        <f t="shared" si="23"/>
        <v>1169665.227272762</v>
      </c>
      <c r="G141" s="55">
        <f t="shared" si="18"/>
        <v>1559553.6363636712</v>
      </c>
      <c r="H141" s="58">
        <f t="shared" si="24"/>
        <v>973982.32439904031</v>
      </c>
      <c r="I141" s="108">
        <f t="shared" si="25"/>
        <v>973982.32439904031</v>
      </c>
      <c r="J141" s="54">
        <f t="shared" si="27"/>
        <v>0</v>
      </c>
      <c r="K141" s="54"/>
      <c r="L141" s="129"/>
      <c r="M141" s="54">
        <f t="shared" si="28"/>
        <v>0</v>
      </c>
      <c r="N141" s="129"/>
      <c r="O141" s="54">
        <f t="shared" si="29"/>
        <v>0</v>
      </c>
      <c r="P141" s="54">
        <f t="shared" si="30"/>
        <v>0</v>
      </c>
    </row>
    <row r="142" spans="2:16" ht="12.5">
      <c r="B142" s="7" t="str">
        <f t="shared" si="26"/>
        <v/>
      </c>
      <c r="C142" s="50">
        <f>IF(D93="","-",+C141+1)</f>
        <v>2059</v>
      </c>
      <c r="D142" s="12">
        <f>IF(F141+SUM(E$99:E141)=D$92,F141,D$92-SUM(E$99:E141))</f>
        <v>1169665.227272762</v>
      </c>
      <c r="E142" s="56">
        <f>IF(+J96&lt;F141,J96,D142)</f>
        <v>779776.81818181823</v>
      </c>
      <c r="F142" s="55">
        <f t="shared" si="23"/>
        <v>389888.40909094375</v>
      </c>
      <c r="G142" s="55">
        <f t="shared" si="18"/>
        <v>779776.81818185281</v>
      </c>
      <c r="H142" s="58">
        <f t="shared" si="24"/>
        <v>876879.57129043143</v>
      </c>
      <c r="I142" s="108">
        <f t="shared" si="25"/>
        <v>876879.57129043143</v>
      </c>
      <c r="J142" s="54">
        <f t="shared" si="27"/>
        <v>0</v>
      </c>
      <c r="K142" s="54"/>
      <c r="L142" s="129"/>
      <c r="M142" s="54">
        <f t="shared" si="28"/>
        <v>0</v>
      </c>
      <c r="N142" s="129"/>
      <c r="O142" s="54">
        <f t="shared" si="29"/>
        <v>0</v>
      </c>
      <c r="P142" s="54">
        <f t="shared" si="30"/>
        <v>0</v>
      </c>
    </row>
    <row r="143" spans="2:16" ht="12.5">
      <c r="B143" s="7" t="str">
        <f t="shared" si="26"/>
        <v/>
      </c>
      <c r="C143" s="50">
        <f>IF(D93="","-",+C142+1)</f>
        <v>2060</v>
      </c>
      <c r="D143" s="12">
        <f>IF(F142+SUM(E$99:E142)=D$92,F142,D$92-SUM(E$99:E142))</f>
        <v>389888.40909094375</v>
      </c>
      <c r="E143" s="56">
        <f>IF(+J96&lt;F142,J96,D143)</f>
        <v>389888.40909094375</v>
      </c>
      <c r="F143" s="55">
        <f t="shared" si="23"/>
        <v>0</v>
      </c>
      <c r="G143" s="55">
        <f t="shared" si="18"/>
        <v>194944.20454547188</v>
      </c>
      <c r="H143" s="58">
        <f t="shared" si="24"/>
        <v>414164.09736809816</v>
      </c>
      <c r="I143" s="108">
        <f t="shared" si="25"/>
        <v>414164.09736809816</v>
      </c>
      <c r="J143" s="54">
        <f t="shared" si="27"/>
        <v>0</v>
      </c>
      <c r="K143" s="54"/>
      <c r="L143" s="129"/>
      <c r="M143" s="54">
        <f t="shared" si="28"/>
        <v>0</v>
      </c>
      <c r="N143" s="129"/>
      <c r="O143" s="54">
        <f t="shared" si="29"/>
        <v>0</v>
      </c>
      <c r="P143" s="54">
        <f t="shared" si="30"/>
        <v>0</v>
      </c>
    </row>
    <row r="144" spans="2:16" ht="12.5">
      <c r="B144" s="7" t="str">
        <f t="shared" si="26"/>
        <v/>
      </c>
      <c r="C144" s="50">
        <f>IF(D93="","-",+C143+1)</f>
        <v>2061</v>
      </c>
      <c r="D144" s="12">
        <f>IF(F143+SUM(E$99:E143)=D$92,F143,D$92-SUM(E$99:E143))</f>
        <v>0</v>
      </c>
      <c r="E144" s="56">
        <f>IF(+J96&lt;F143,J96,D144)</f>
        <v>0</v>
      </c>
      <c r="F144" s="55">
        <f t="shared" si="23"/>
        <v>0</v>
      </c>
      <c r="G144" s="55">
        <f t="shared" si="18"/>
        <v>0</v>
      </c>
      <c r="H144" s="58">
        <f t="shared" si="24"/>
        <v>0</v>
      </c>
      <c r="I144" s="108">
        <f t="shared" si="25"/>
        <v>0</v>
      </c>
      <c r="J144" s="54">
        <f t="shared" si="27"/>
        <v>0</v>
      </c>
      <c r="K144" s="54"/>
      <c r="L144" s="129"/>
      <c r="M144" s="54">
        <f t="shared" si="28"/>
        <v>0</v>
      </c>
      <c r="N144" s="129"/>
      <c r="O144" s="54">
        <f t="shared" si="29"/>
        <v>0</v>
      </c>
      <c r="P144" s="54">
        <f t="shared" si="30"/>
        <v>0</v>
      </c>
    </row>
    <row r="145" spans="2:16" ht="12.5">
      <c r="B145" s="7" t="str">
        <f t="shared" si="26"/>
        <v/>
      </c>
      <c r="C145" s="50">
        <f>IF(D93="","-",+C144+1)</f>
        <v>2062</v>
      </c>
      <c r="D145" s="12">
        <f>IF(F144+SUM(E$99:E144)=D$92,F144,D$92-SUM(E$99:E144))</f>
        <v>0</v>
      </c>
      <c r="E145" s="56">
        <f>IF(+J96&lt;F144,J96,D145)</f>
        <v>0</v>
      </c>
      <c r="F145" s="55">
        <f t="shared" si="23"/>
        <v>0</v>
      </c>
      <c r="G145" s="55">
        <f t="shared" si="18"/>
        <v>0</v>
      </c>
      <c r="H145" s="58">
        <f t="shared" si="24"/>
        <v>0</v>
      </c>
      <c r="I145" s="108">
        <f t="shared" si="25"/>
        <v>0</v>
      </c>
      <c r="J145" s="54">
        <f t="shared" si="27"/>
        <v>0</v>
      </c>
      <c r="K145" s="54"/>
      <c r="L145" s="129"/>
      <c r="M145" s="54">
        <f t="shared" si="28"/>
        <v>0</v>
      </c>
      <c r="N145" s="129"/>
      <c r="O145" s="54">
        <f t="shared" si="29"/>
        <v>0</v>
      </c>
      <c r="P145" s="54">
        <f t="shared" si="30"/>
        <v>0</v>
      </c>
    </row>
    <row r="146" spans="2:16" ht="12.5">
      <c r="B146" s="7" t="str">
        <f t="shared" si="26"/>
        <v/>
      </c>
      <c r="C146" s="50">
        <f>IF(D93="","-",+C145+1)</f>
        <v>2063</v>
      </c>
      <c r="D146" s="12">
        <f>IF(F145+SUM(E$99:E145)=D$92,F145,D$92-SUM(E$99:E145))</f>
        <v>0</v>
      </c>
      <c r="E146" s="56">
        <f>IF(+J96&lt;F145,J96,D146)</f>
        <v>0</v>
      </c>
      <c r="F146" s="55">
        <f t="shared" si="23"/>
        <v>0</v>
      </c>
      <c r="G146" s="55">
        <f t="shared" si="18"/>
        <v>0</v>
      </c>
      <c r="H146" s="58">
        <f t="shared" si="24"/>
        <v>0</v>
      </c>
      <c r="I146" s="108">
        <f t="shared" si="25"/>
        <v>0</v>
      </c>
      <c r="J146" s="54">
        <f t="shared" si="27"/>
        <v>0</v>
      </c>
      <c r="K146" s="54"/>
      <c r="L146" s="129"/>
      <c r="M146" s="54">
        <f t="shared" si="28"/>
        <v>0</v>
      </c>
      <c r="N146" s="129"/>
      <c r="O146" s="54">
        <f t="shared" si="29"/>
        <v>0</v>
      </c>
      <c r="P146" s="54">
        <f t="shared" si="30"/>
        <v>0</v>
      </c>
    </row>
    <row r="147" spans="2:16" ht="12.5">
      <c r="B147" s="7" t="str">
        <f t="shared" si="26"/>
        <v/>
      </c>
      <c r="C147" s="50">
        <f>IF(D93="","-",+C146+1)</f>
        <v>2064</v>
      </c>
      <c r="D147" s="12">
        <f>IF(F146+SUM(E$99:E146)=D$92,F146,D$92-SUM(E$99:E146))</f>
        <v>0</v>
      </c>
      <c r="E147" s="56">
        <f>IF(+J96&lt;F146,J96,D147)</f>
        <v>0</v>
      </c>
      <c r="F147" s="55">
        <f t="shared" si="23"/>
        <v>0</v>
      </c>
      <c r="G147" s="55">
        <f t="shared" si="18"/>
        <v>0</v>
      </c>
      <c r="H147" s="58">
        <f t="shared" si="24"/>
        <v>0</v>
      </c>
      <c r="I147" s="108">
        <f t="shared" si="25"/>
        <v>0</v>
      </c>
      <c r="J147" s="54">
        <f t="shared" si="27"/>
        <v>0</v>
      </c>
      <c r="K147" s="54"/>
      <c r="L147" s="129"/>
      <c r="M147" s="54">
        <f t="shared" si="28"/>
        <v>0</v>
      </c>
      <c r="N147" s="129"/>
      <c r="O147" s="54">
        <f t="shared" si="29"/>
        <v>0</v>
      </c>
      <c r="P147" s="54">
        <f t="shared" si="30"/>
        <v>0</v>
      </c>
    </row>
    <row r="148" spans="2:16" ht="12.5">
      <c r="B148" s="7" t="str">
        <f t="shared" si="26"/>
        <v/>
      </c>
      <c r="C148" s="50">
        <f>IF(D93="","-",+C147+1)</f>
        <v>2065</v>
      </c>
      <c r="D148" s="12">
        <f>IF(F147+SUM(E$99:E147)=D$92,F147,D$92-SUM(E$99:E147))</f>
        <v>0</v>
      </c>
      <c r="E148" s="56">
        <f>IF(+J96&lt;F147,J96,D148)</f>
        <v>0</v>
      </c>
      <c r="F148" s="55">
        <f t="shared" si="23"/>
        <v>0</v>
      </c>
      <c r="G148" s="55">
        <f t="shared" si="18"/>
        <v>0</v>
      </c>
      <c r="H148" s="58">
        <f t="shared" si="24"/>
        <v>0</v>
      </c>
      <c r="I148" s="108">
        <f t="shared" si="25"/>
        <v>0</v>
      </c>
      <c r="J148" s="54">
        <f t="shared" si="27"/>
        <v>0</v>
      </c>
      <c r="K148" s="54"/>
      <c r="L148" s="129"/>
      <c r="M148" s="54">
        <f t="shared" si="28"/>
        <v>0</v>
      </c>
      <c r="N148" s="129"/>
      <c r="O148" s="54">
        <f t="shared" si="29"/>
        <v>0</v>
      </c>
      <c r="P148" s="54">
        <f t="shared" si="30"/>
        <v>0</v>
      </c>
    </row>
    <row r="149" spans="2:16" ht="12.5">
      <c r="B149" s="7" t="str">
        <f t="shared" si="26"/>
        <v/>
      </c>
      <c r="C149" s="50">
        <f>IF(D93="","-",+C148+1)</f>
        <v>2066</v>
      </c>
      <c r="D149" s="12">
        <f>IF(F148+SUM(E$99:E148)=D$92,F148,D$92-SUM(E$99:E148))</f>
        <v>0</v>
      </c>
      <c r="E149" s="56">
        <f>IF(+J96&lt;F148,J96,D149)</f>
        <v>0</v>
      </c>
      <c r="F149" s="55">
        <f t="shared" si="23"/>
        <v>0</v>
      </c>
      <c r="G149" s="55">
        <f t="shared" si="18"/>
        <v>0</v>
      </c>
      <c r="H149" s="58">
        <f t="shared" si="24"/>
        <v>0</v>
      </c>
      <c r="I149" s="108">
        <f t="shared" si="25"/>
        <v>0</v>
      </c>
      <c r="J149" s="54">
        <f t="shared" si="27"/>
        <v>0</v>
      </c>
      <c r="K149" s="54"/>
      <c r="L149" s="129"/>
      <c r="M149" s="54">
        <f t="shared" si="28"/>
        <v>0</v>
      </c>
      <c r="N149" s="129"/>
      <c r="O149" s="54">
        <f t="shared" si="29"/>
        <v>0</v>
      </c>
      <c r="P149" s="54">
        <f t="shared" si="30"/>
        <v>0</v>
      </c>
    </row>
    <row r="150" spans="2:16" ht="12.5">
      <c r="B150" s="7" t="str">
        <f t="shared" si="26"/>
        <v/>
      </c>
      <c r="C150" s="50">
        <f>IF(D93="","-",+C149+1)</f>
        <v>2067</v>
      </c>
      <c r="D150" s="12">
        <f>IF(F149+SUM(E$99:E149)=D$92,F149,D$92-SUM(E$99:E149))</f>
        <v>0</v>
      </c>
      <c r="E150" s="56">
        <f>IF(+J96&lt;F149,J96,D150)</f>
        <v>0</v>
      </c>
      <c r="F150" s="55">
        <f t="shared" si="23"/>
        <v>0</v>
      </c>
      <c r="G150" s="55">
        <f t="shared" si="18"/>
        <v>0</v>
      </c>
      <c r="H150" s="58">
        <f t="shared" si="24"/>
        <v>0</v>
      </c>
      <c r="I150" s="108">
        <f t="shared" si="25"/>
        <v>0</v>
      </c>
      <c r="J150" s="54">
        <f t="shared" si="27"/>
        <v>0</v>
      </c>
      <c r="K150" s="54"/>
      <c r="L150" s="129"/>
      <c r="M150" s="54">
        <f t="shared" si="28"/>
        <v>0</v>
      </c>
      <c r="N150" s="129"/>
      <c r="O150" s="54">
        <f t="shared" si="29"/>
        <v>0</v>
      </c>
      <c r="P150" s="54">
        <f t="shared" si="30"/>
        <v>0</v>
      </c>
    </row>
    <row r="151" spans="2:16" ht="12.5">
      <c r="B151" s="7" t="str">
        <f t="shared" si="26"/>
        <v/>
      </c>
      <c r="C151" s="50">
        <f>IF(D93="","-",+C150+1)</f>
        <v>2068</v>
      </c>
      <c r="D151" s="12">
        <f>IF(F150+SUM(E$99:E150)=D$92,F150,D$92-SUM(E$99:E150))</f>
        <v>0</v>
      </c>
      <c r="E151" s="56">
        <f>IF(+J96&lt;F150,J96,D151)</f>
        <v>0</v>
      </c>
      <c r="F151" s="55">
        <f t="shared" si="23"/>
        <v>0</v>
      </c>
      <c r="G151" s="55">
        <f t="shared" si="18"/>
        <v>0</v>
      </c>
      <c r="H151" s="58">
        <f t="shared" si="24"/>
        <v>0</v>
      </c>
      <c r="I151" s="108">
        <f t="shared" si="25"/>
        <v>0</v>
      </c>
      <c r="J151" s="54">
        <f t="shared" si="27"/>
        <v>0</v>
      </c>
      <c r="K151" s="54"/>
      <c r="L151" s="129"/>
      <c r="M151" s="54">
        <f t="shared" si="28"/>
        <v>0</v>
      </c>
      <c r="N151" s="129"/>
      <c r="O151" s="54">
        <f t="shared" si="29"/>
        <v>0</v>
      </c>
      <c r="P151" s="54">
        <f t="shared" si="30"/>
        <v>0</v>
      </c>
    </row>
    <row r="152" spans="2:16" ht="12.5">
      <c r="B152" s="7" t="str">
        <f t="shared" si="26"/>
        <v/>
      </c>
      <c r="C152" s="50">
        <f>IF(D93="","-",+C151+1)</f>
        <v>2069</v>
      </c>
      <c r="D152" s="12">
        <f>IF(F151+SUM(E$99:E151)=D$92,F151,D$92-SUM(E$99:E151))</f>
        <v>0</v>
      </c>
      <c r="E152" s="56">
        <f>IF(+J96&lt;F151,J96,D152)</f>
        <v>0</v>
      </c>
      <c r="F152" s="55">
        <f t="shared" si="23"/>
        <v>0</v>
      </c>
      <c r="G152" s="55">
        <f t="shared" si="18"/>
        <v>0</v>
      </c>
      <c r="H152" s="58">
        <f t="shared" si="24"/>
        <v>0</v>
      </c>
      <c r="I152" s="108">
        <f t="shared" si="25"/>
        <v>0</v>
      </c>
      <c r="J152" s="54">
        <f t="shared" si="27"/>
        <v>0</v>
      </c>
      <c r="K152" s="54"/>
      <c r="L152" s="129"/>
      <c r="M152" s="54">
        <f t="shared" si="28"/>
        <v>0</v>
      </c>
      <c r="N152" s="129"/>
      <c r="O152" s="54">
        <f t="shared" si="29"/>
        <v>0</v>
      </c>
      <c r="P152" s="54">
        <f t="shared" si="30"/>
        <v>0</v>
      </c>
    </row>
    <row r="153" spans="2:16" ht="12.5">
      <c r="B153" s="7" t="str">
        <f t="shared" si="26"/>
        <v/>
      </c>
      <c r="C153" s="50">
        <f>IF(D93="","-",+C152+1)</f>
        <v>2070</v>
      </c>
      <c r="D153" s="12">
        <f>IF(F152+SUM(E$99:E152)=D$92,F152,D$92-SUM(E$99:E152))</f>
        <v>0</v>
      </c>
      <c r="E153" s="56">
        <f>IF(+J96&lt;F152,J96,D153)</f>
        <v>0</v>
      </c>
      <c r="F153" s="55">
        <f t="shared" si="23"/>
        <v>0</v>
      </c>
      <c r="G153" s="55">
        <f t="shared" si="18"/>
        <v>0</v>
      </c>
      <c r="H153" s="58">
        <f t="shared" si="24"/>
        <v>0</v>
      </c>
      <c r="I153" s="108">
        <f t="shared" si="25"/>
        <v>0</v>
      </c>
      <c r="J153" s="54">
        <f t="shared" si="27"/>
        <v>0</v>
      </c>
      <c r="K153" s="54"/>
      <c r="L153" s="129"/>
      <c r="M153" s="54">
        <f t="shared" si="28"/>
        <v>0</v>
      </c>
      <c r="N153" s="129"/>
      <c r="O153" s="54">
        <f t="shared" si="29"/>
        <v>0</v>
      </c>
      <c r="P153" s="54">
        <f t="shared" si="30"/>
        <v>0</v>
      </c>
    </row>
    <row r="154" spans="2:16" ht="13" thickBot="1">
      <c r="B154" s="7" t="str">
        <f t="shared" si="26"/>
        <v/>
      </c>
      <c r="C154" s="59">
        <f>IF(D93="","-",+C153+1)</f>
        <v>2071</v>
      </c>
      <c r="D154" s="84">
        <f>IF(F153+SUM(E$99:E153)=D$92,F153,D$92-SUM(E$99:E153))</f>
        <v>0</v>
      </c>
      <c r="E154" s="61">
        <f>IF(+J96&lt;F153,J96,D154)</f>
        <v>0</v>
      </c>
      <c r="F154" s="60">
        <f t="shared" si="23"/>
        <v>0</v>
      </c>
      <c r="G154" s="60">
        <f t="shared" si="18"/>
        <v>0</v>
      </c>
      <c r="H154" s="62">
        <f t="shared" si="24"/>
        <v>0</v>
      </c>
      <c r="I154" s="109">
        <f t="shared" si="25"/>
        <v>0</v>
      </c>
      <c r="J154" s="64">
        <f t="shared" si="27"/>
        <v>0</v>
      </c>
      <c r="K154" s="54"/>
      <c r="L154" s="130"/>
      <c r="M154" s="64">
        <f t="shared" si="28"/>
        <v>0</v>
      </c>
      <c r="N154" s="130"/>
      <c r="O154" s="64">
        <f t="shared" si="29"/>
        <v>0</v>
      </c>
      <c r="P154" s="64">
        <f t="shared" si="30"/>
        <v>0</v>
      </c>
    </row>
    <row r="155" spans="2:16" ht="12.5">
      <c r="C155" s="12" t="s">
        <v>78</v>
      </c>
      <c r="D155" s="15"/>
      <c r="E155" s="15">
        <f>SUM(E99:E154)</f>
        <v>34310180</v>
      </c>
      <c r="F155" s="15"/>
      <c r="G155" s="15"/>
      <c r="H155" s="15">
        <f>SUM(H99:H154)</f>
        <v>128305645.00913362</v>
      </c>
      <c r="I155" s="15">
        <f>SUM(I99:I154)</f>
        <v>128305645.00913362</v>
      </c>
      <c r="J155" s="15">
        <f>SUM(J99:J154)</f>
        <v>0</v>
      </c>
      <c r="K155" s="15"/>
      <c r="L155" s="15"/>
      <c r="M155" s="15"/>
      <c r="N155" s="15"/>
      <c r="O155" s="15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3"/>
      <c r="J156" s="3"/>
      <c r="K156" s="15"/>
      <c r="L156" s="3"/>
      <c r="M156" s="3"/>
      <c r="N156" s="3"/>
      <c r="O156" s="3"/>
      <c r="P156" s="1"/>
    </row>
    <row r="157" spans="2:16" ht="12.5">
      <c r="C157" s="85"/>
      <c r="D157" s="2"/>
      <c r="E157" s="1"/>
      <c r="F157" s="1"/>
      <c r="G157" s="1"/>
      <c r="H157" s="1"/>
      <c r="I157" s="3"/>
      <c r="J157" s="3"/>
      <c r="K157" s="15"/>
      <c r="L157" s="3"/>
      <c r="M157" s="3"/>
      <c r="N157" s="3"/>
      <c r="O157" s="3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3"/>
      <c r="J158" s="3"/>
      <c r="K158" s="15"/>
      <c r="L158" s="3"/>
      <c r="M158" s="3"/>
      <c r="N158" s="3"/>
      <c r="O158" s="3"/>
      <c r="P158" s="1"/>
    </row>
    <row r="159" spans="2:16" ht="13">
      <c r="C159" s="25" t="s">
        <v>79</v>
      </c>
      <c r="D159" s="12"/>
      <c r="E159" s="12"/>
      <c r="F159" s="12"/>
      <c r="G159" s="12"/>
      <c r="H159" s="15"/>
      <c r="I159" s="15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15"/>
      <c r="I160" s="15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15"/>
      <c r="I161" s="15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15"/>
      <c r="I162" s="15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3" priority="1" stopIfTrue="1" operator="equal">
      <formula>$I$10</formula>
    </cfRule>
  </conditionalFormatting>
  <conditionalFormatting sqref="C99:C154">
    <cfRule type="cellIs" dxfId="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58"/>
  <dimension ref="A1:P162"/>
  <sheetViews>
    <sheetView zoomScaleNormal="100" zoomScaleSheetLayoutView="80" workbookViewId="0">
      <selection activeCell="L45" sqref="L45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3"/>
      <c r="K1" s="14"/>
      <c r="L1" s="14"/>
      <c r="M1" s="14"/>
      <c r="P1" s="105" t="str">
        <f ca="1">"SWEPCO Project "&amp;RIGHT(MID(CELL("filename",$A$1),FIND("]",CELL("filename",$A$1))+1,256),2)&amp;" of "&amp;COUNT('S.001:S.xyz - blank'!$P$3)-1</f>
        <v>SWEPCO Project nk of 77</v>
      </c>
    </row>
    <row r="2" spans="1:16" ht="17.5">
      <c r="B2" s="1"/>
      <c r="C2" s="1"/>
      <c r="D2" s="2"/>
      <c r="E2" s="1"/>
      <c r="F2" s="1"/>
      <c r="G2" s="1"/>
      <c r="H2" s="3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3"/>
      <c r="I3" s="3"/>
      <c r="J3" s="15"/>
      <c r="K3" s="3"/>
      <c r="L3" s="3"/>
      <c r="M3" s="3"/>
      <c r="N3" s="3"/>
      <c r="O3" s="1"/>
      <c r="P3" s="97">
        <v>1</v>
      </c>
    </row>
    <row r="4" spans="1:16" ht="16" thickBot="1">
      <c r="C4" s="9"/>
      <c r="D4" s="2"/>
      <c r="E4" s="1"/>
      <c r="F4" s="1"/>
      <c r="G4" s="1"/>
      <c r="H4" s="3"/>
      <c r="I4" s="3"/>
      <c r="J4" s="15"/>
      <c r="K4" s="3"/>
      <c r="L4" s="3"/>
      <c r="M4" s="3"/>
      <c r="N4" s="3"/>
      <c r="O4" s="1"/>
      <c r="P4" s="1"/>
    </row>
    <row r="5" spans="1:16" ht="15.5">
      <c r="C5" s="16" t="s">
        <v>46</v>
      </c>
      <c r="D5" s="2"/>
      <c r="E5" s="1"/>
      <c r="F5" s="1"/>
      <c r="G5" s="17"/>
      <c r="H5" s="1" t="s">
        <v>47</v>
      </c>
      <c r="I5" s="1"/>
      <c r="J5" s="1"/>
      <c r="K5" s="123" t="s">
        <v>157</v>
      </c>
      <c r="L5" s="18"/>
      <c r="M5" s="19"/>
      <c r="N5" s="20">
        <f>VLOOKUP(I10,C17:I72,5)</f>
        <v>0</v>
      </c>
      <c r="P5" s="1"/>
    </row>
    <row r="6" spans="1:16" ht="15.5">
      <c r="C6" s="6"/>
      <c r="D6" s="2"/>
      <c r="E6" s="1"/>
      <c r="F6" s="1"/>
      <c r="G6" s="1"/>
      <c r="H6" s="21"/>
      <c r="I6" s="21"/>
      <c r="J6" s="22"/>
      <c r="K6" s="124" t="s">
        <v>158</v>
      </c>
      <c r="L6" s="23"/>
      <c r="M6" s="1"/>
      <c r="N6" s="24">
        <f>VLOOKUP(I10,C17:I72,6)</f>
        <v>0</v>
      </c>
      <c r="O6" s="1"/>
      <c r="P6" s="1"/>
    </row>
    <row r="7" spans="1:16" ht="13.5" thickBot="1">
      <c r="C7" s="25" t="s">
        <v>48</v>
      </c>
      <c r="D7" s="90" t="s">
        <v>390</v>
      </c>
      <c r="E7" s="1"/>
      <c r="F7" s="1"/>
      <c r="G7" s="1"/>
      <c r="H7" s="3"/>
      <c r="I7" s="3"/>
      <c r="J7" s="15"/>
      <c r="K7" s="26" t="s">
        <v>49</v>
      </c>
      <c r="L7" s="27"/>
      <c r="M7" s="27"/>
      <c r="N7" s="28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>DOES NOT MEET SPP $100,000 MINIMUM INVESTMENT FOR REGIONAL BPU SHARING.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263</v>
      </c>
      <c r="E9" s="31"/>
      <c r="F9" s="31"/>
      <c r="G9" s="31"/>
      <c r="H9" s="31"/>
      <c r="I9" s="32"/>
      <c r="J9" s="33"/>
      <c r="P9" s="1"/>
    </row>
    <row r="10" spans="1:16" ht="13">
      <c r="C10" s="34" t="s">
        <v>51</v>
      </c>
      <c r="D10" s="35">
        <v>0</v>
      </c>
      <c r="E10" s="1" t="s">
        <v>52</v>
      </c>
      <c r="G10" s="2"/>
      <c r="H10" s="2"/>
      <c r="I10" s="36">
        <f>+'SWE.WS.F.BPU.ATRR.Projected'!L19</f>
        <v>2026</v>
      </c>
      <c r="J10" s="33"/>
      <c r="K10" s="15" t="s">
        <v>53</v>
      </c>
      <c r="O10" s="1"/>
      <c r="P10" s="1"/>
    </row>
    <row r="11" spans="1:16" ht="12.5">
      <c r="C11" s="34" t="s">
        <v>54</v>
      </c>
      <c r="D11" s="37">
        <v>2016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5">
        <v>4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15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41">
        <f>IF(D10=0,0,D10/D13)</f>
        <v>0</v>
      </c>
      <c r="J14" s="15"/>
      <c r="K14" s="15"/>
      <c r="L14" s="15"/>
      <c r="M14" s="15"/>
      <c r="N14" s="15"/>
      <c r="O14" s="1"/>
      <c r="P14" s="1"/>
    </row>
    <row r="15" spans="1:16" ht="39">
      <c r="C15" s="42" t="s">
        <v>51</v>
      </c>
      <c r="D15" s="43" t="s">
        <v>65</v>
      </c>
      <c r="E15" s="43" t="s">
        <v>66</v>
      </c>
      <c r="F15" s="43" t="s">
        <v>67</v>
      </c>
      <c r="G15" s="157" t="s">
        <v>388</v>
      </c>
      <c r="H15" s="158" t="s">
        <v>389</v>
      </c>
      <c r="I15" s="42" t="s">
        <v>68</v>
      </c>
      <c r="J15" s="44"/>
      <c r="K15" s="126" t="s">
        <v>227</v>
      </c>
      <c r="L15" s="45" t="s">
        <v>69</v>
      </c>
      <c r="M15" s="126" t="s">
        <v>227</v>
      </c>
      <c r="N15" s="45" t="s">
        <v>69</v>
      </c>
      <c r="O15" s="45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111" t="s">
        <v>74</v>
      </c>
      <c r="H16" s="47" t="s">
        <v>75</v>
      </c>
      <c r="I16" s="46" t="s">
        <v>94</v>
      </c>
      <c r="J16" s="44" t="s">
        <v>76</v>
      </c>
      <c r="K16" s="48" t="s">
        <v>77</v>
      </c>
      <c r="L16" s="48" t="s">
        <v>77</v>
      </c>
      <c r="M16" s="48" t="s">
        <v>95</v>
      </c>
      <c r="N16" s="49" t="s">
        <v>95</v>
      </c>
      <c r="O16" s="48" t="s">
        <v>95</v>
      </c>
      <c r="P16" s="1"/>
    </row>
    <row r="17" spans="2:16" ht="12.5">
      <c r="C17" s="50">
        <f>IF(D11= "","-",D11)</f>
        <v>2016</v>
      </c>
      <c r="D17" s="12">
        <v>0</v>
      </c>
      <c r="E17" s="159">
        <f>IF(D10&gt;=100000,I$14/12*(12-D12),0)</f>
        <v>0</v>
      </c>
      <c r="F17" s="55">
        <f>IF(D11=C17,+D10-E17,+D17-E17)</f>
        <v>0</v>
      </c>
      <c r="G17" s="51">
        <f t="shared" ref="G17:G48" si="0">+I$12*((D17+F17)/2)+E17</f>
        <v>0</v>
      </c>
      <c r="H17" s="41">
        <f t="shared" ref="H17:H48" si="1">+I$13*((D17+F17)/2)+E17</f>
        <v>0</v>
      </c>
      <c r="I17" s="52">
        <f t="shared" ref="I17:I48" si="2">H17-G17</f>
        <v>0</v>
      </c>
      <c r="J17" s="52"/>
      <c r="K17" s="112"/>
      <c r="L17" s="53">
        <f t="shared" ref="L17:L48" si="3">IF(K17&lt;&gt;0,+G17-K17,0)</f>
        <v>0</v>
      </c>
      <c r="M17" s="112"/>
      <c r="N17" s="53">
        <f t="shared" ref="N17:N48" si="4">IF(M17&lt;&gt;0,+H17-M17,0)</f>
        <v>0</v>
      </c>
      <c r="O17" s="54">
        <f t="shared" ref="O17:O48" si="5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2017</v>
      </c>
      <c r="D18" s="55">
        <f>IF(F17+SUM(E$17:E17)=D$10,F17,D$10-SUM(E$17:E17))</f>
        <v>0</v>
      </c>
      <c r="E18" s="56">
        <f>IF(+I14&lt;F17,I14,D18)</f>
        <v>0</v>
      </c>
      <c r="F18" s="55">
        <f t="shared" ref="F18:F48" si="6">+D18-E18</f>
        <v>0</v>
      </c>
      <c r="G18" s="57">
        <f t="shared" si="0"/>
        <v>0</v>
      </c>
      <c r="H18" s="41">
        <f t="shared" si="1"/>
        <v>0</v>
      </c>
      <c r="I18" s="52">
        <f t="shared" si="2"/>
        <v>0</v>
      </c>
      <c r="J18" s="52"/>
      <c r="K18" s="129"/>
      <c r="L18" s="54">
        <f t="shared" si="3"/>
        <v>0</v>
      </c>
      <c r="M18" s="129"/>
      <c r="N18" s="54">
        <f t="shared" si="4"/>
        <v>0</v>
      </c>
      <c r="O18" s="54">
        <f t="shared" si="5"/>
        <v>0</v>
      </c>
      <c r="P18" s="1"/>
    </row>
    <row r="19" spans="2:16" ht="12.5">
      <c r="B19" s="7" t="str">
        <f>IF(D19=F18,"","IU")</f>
        <v/>
      </c>
      <c r="C19" s="50">
        <f>IF(D11="","-",+C18+1)</f>
        <v>2018</v>
      </c>
      <c r="D19" s="55">
        <f>IF(F18+SUM(E$17:E18)=D$10,F18,D$10-SUM(E$17:E18))</f>
        <v>0</v>
      </c>
      <c r="E19" s="56">
        <f>IF(+I14&lt;F18,I14,D19)</f>
        <v>0</v>
      </c>
      <c r="F19" s="55">
        <f t="shared" si="6"/>
        <v>0</v>
      </c>
      <c r="G19" s="57">
        <f t="shared" si="0"/>
        <v>0</v>
      </c>
      <c r="H19" s="41">
        <f t="shared" si="1"/>
        <v>0</v>
      </c>
      <c r="I19" s="52">
        <f t="shared" si="2"/>
        <v>0</v>
      </c>
      <c r="J19" s="52"/>
      <c r="K19" s="129"/>
      <c r="L19" s="54">
        <f t="shared" si="3"/>
        <v>0</v>
      </c>
      <c r="M19" s="129"/>
      <c r="N19" s="54">
        <f t="shared" si="4"/>
        <v>0</v>
      </c>
      <c r="O19" s="54">
        <f t="shared" si="5"/>
        <v>0</v>
      </c>
      <c r="P19" s="1"/>
    </row>
    <row r="20" spans="2:16" ht="12.5">
      <c r="B20" s="7" t="str">
        <f t="shared" ref="B20:B72" si="7">IF(D20=F19,"","IU")</f>
        <v/>
      </c>
      <c r="C20" s="50">
        <f>IF(D11="","-",+C19+1)</f>
        <v>2019</v>
      </c>
      <c r="D20" s="55">
        <f>IF(F19+SUM(E$17:E19)=D$10,F19,D$10-SUM(E$17:E19))</f>
        <v>0</v>
      </c>
      <c r="E20" s="56">
        <f>IF(+I14&lt;F19,I14,D20)</f>
        <v>0</v>
      </c>
      <c r="F20" s="55">
        <f t="shared" si="6"/>
        <v>0</v>
      </c>
      <c r="G20" s="57">
        <f t="shared" si="0"/>
        <v>0</v>
      </c>
      <c r="H20" s="41">
        <f t="shared" si="1"/>
        <v>0</v>
      </c>
      <c r="I20" s="52">
        <f t="shared" si="2"/>
        <v>0</v>
      </c>
      <c r="J20" s="52"/>
      <c r="K20" s="129"/>
      <c r="L20" s="54">
        <f t="shared" si="3"/>
        <v>0</v>
      </c>
      <c r="M20" s="129"/>
      <c r="N20" s="54">
        <f t="shared" si="4"/>
        <v>0</v>
      </c>
      <c r="O20" s="54">
        <f t="shared" si="5"/>
        <v>0</v>
      </c>
      <c r="P20" s="1"/>
    </row>
    <row r="21" spans="2:16" ht="12.5">
      <c r="B21" s="7" t="str">
        <f t="shared" si="7"/>
        <v/>
      </c>
      <c r="C21" s="50">
        <f>IF(D11="","-",+C20+1)</f>
        <v>2020</v>
      </c>
      <c r="D21" s="55">
        <f>IF(F20+SUM(E$17:E20)=D$10,F20,D$10-SUM(E$17:E20))</f>
        <v>0</v>
      </c>
      <c r="E21" s="56">
        <f>IF(+I14&lt;F20,I14,D21)</f>
        <v>0</v>
      </c>
      <c r="F21" s="55">
        <f t="shared" si="6"/>
        <v>0</v>
      </c>
      <c r="G21" s="57">
        <f t="shared" si="0"/>
        <v>0</v>
      </c>
      <c r="H21" s="41">
        <f t="shared" si="1"/>
        <v>0</v>
      </c>
      <c r="I21" s="52">
        <f t="shared" si="2"/>
        <v>0</v>
      </c>
      <c r="J21" s="52"/>
      <c r="K21" s="129"/>
      <c r="L21" s="54">
        <f t="shared" si="3"/>
        <v>0</v>
      </c>
      <c r="M21" s="129"/>
      <c r="N21" s="54">
        <f t="shared" si="4"/>
        <v>0</v>
      </c>
      <c r="O21" s="54">
        <f t="shared" si="5"/>
        <v>0</v>
      </c>
      <c r="P21" s="1"/>
    </row>
    <row r="22" spans="2:16" ht="12.5">
      <c r="B22" s="7" t="str">
        <f t="shared" si="7"/>
        <v/>
      </c>
      <c r="C22" s="50">
        <f>IF(D11="","-",+C21+1)</f>
        <v>2021</v>
      </c>
      <c r="D22" s="55">
        <f>IF(F21+SUM(E$17:E21)=D$10,F21,D$10-SUM(E$17:E21))</f>
        <v>0</v>
      </c>
      <c r="E22" s="56">
        <f>IF(+I14&lt;F21,I14,D22)</f>
        <v>0</v>
      </c>
      <c r="F22" s="55">
        <f t="shared" si="6"/>
        <v>0</v>
      </c>
      <c r="G22" s="57">
        <f t="shared" si="0"/>
        <v>0</v>
      </c>
      <c r="H22" s="41">
        <f t="shared" si="1"/>
        <v>0</v>
      </c>
      <c r="I22" s="52">
        <f t="shared" si="2"/>
        <v>0</v>
      </c>
      <c r="J22" s="52"/>
      <c r="K22" s="129"/>
      <c r="L22" s="54">
        <f t="shared" si="3"/>
        <v>0</v>
      </c>
      <c r="M22" s="129"/>
      <c r="N22" s="54">
        <f t="shared" si="4"/>
        <v>0</v>
      </c>
      <c r="O22" s="54">
        <f t="shared" si="5"/>
        <v>0</v>
      </c>
      <c r="P22" s="1"/>
    </row>
    <row r="23" spans="2:16" ht="12.5">
      <c r="B23" s="7" t="str">
        <f t="shared" si="7"/>
        <v/>
      </c>
      <c r="C23" s="50">
        <f>IF(D11="","-",+C22+1)</f>
        <v>2022</v>
      </c>
      <c r="D23" s="55">
        <f>IF(F22+SUM(E$17:E22)=D$10,F22,D$10-SUM(E$17:E22))</f>
        <v>0</v>
      </c>
      <c r="E23" s="56">
        <f>IF(+I14&lt;F22,I14,D23)</f>
        <v>0</v>
      </c>
      <c r="F23" s="55">
        <f t="shared" si="6"/>
        <v>0</v>
      </c>
      <c r="G23" s="57">
        <f t="shared" si="0"/>
        <v>0</v>
      </c>
      <c r="H23" s="41">
        <f t="shared" si="1"/>
        <v>0</v>
      </c>
      <c r="I23" s="52">
        <f t="shared" si="2"/>
        <v>0</v>
      </c>
      <c r="J23" s="52"/>
      <c r="K23" s="129"/>
      <c r="L23" s="54">
        <f t="shared" si="3"/>
        <v>0</v>
      </c>
      <c r="M23" s="129"/>
      <c r="N23" s="54">
        <f t="shared" si="4"/>
        <v>0</v>
      </c>
      <c r="O23" s="54">
        <f t="shared" si="5"/>
        <v>0</v>
      </c>
      <c r="P23" s="1"/>
    </row>
    <row r="24" spans="2:16" ht="12.5">
      <c r="B24" s="7" t="str">
        <f t="shared" si="7"/>
        <v/>
      </c>
      <c r="C24" s="50">
        <f>IF(D11="","-",+C23+1)</f>
        <v>2023</v>
      </c>
      <c r="D24" s="55">
        <f>IF(F23+SUM(E$17:E23)=D$10,F23,D$10-SUM(E$17:E23))</f>
        <v>0</v>
      </c>
      <c r="E24" s="56">
        <f>IF(+I14&lt;F23,I14,D24)</f>
        <v>0</v>
      </c>
      <c r="F24" s="55">
        <f t="shared" si="6"/>
        <v>0</v>
      </c>
      <c r="G24" s="57">
        <f t="shared" si="0"/>
        <v>0</v>
      </c>
      <c r="H24" s="41">
        <f t="shared" si="1"/>
        <v>0</v>
      </c>
      <c r="I24" s="52">
        <f t="shared" si="2"/>
        <v>0</v>
      </c>
      <c r="J24" s="52"/>
      <c r="K24" s="129"/>
      <c r="L24" s="54">
        <f t="shared" si="3"/>
        <v>0</v>
      </c>
      <c r="M24" s="129"/>
      <c r="N24" s="54">
        <f t="shared" si="4"/>
        <v>0</v>
      </c>
      <c r="O24" s="54">
        <f t="shared" si="5"/>
        <v>0</v>
      </c>
      <c r="P24" s="1"/>
    </row>
    <row r="25" spans="2:16" ht="13">
      <c r="B25" s="7" t="str">
        <f t="shared" si="7"/>
        <v/>
      </c>
      <c r="C25" s="459">
        <f>IF(D11="","-",+C24+1)</f>
        <v>2024</v>
      </c>
      <c r="D25" s="55">
        <f>IF(F24+SUM(E$17:E24)=D$10,F24,D$10-SUM(E$17:E24))</f>
        <v>0</v>
      </c>
      <c r="E25" s="56">
        <f>IF(+I14&lt;F24,I14,D25)</f>
        <v>0</v>
      </c>
      <c r="F25" s="55">
        <f t="shared" si="6"/>
        <v>0</v>
      </c>
      <c r="G25" s="57">
        <f t="shared" si="0"/>
        <v>0</v>
      </c>
      <c r="H25" s="41">
        <f t="shared" si="1"/>
        <v>0</v>
      </c>
      <c r="I25" s="52">
        <f t="shared" si="2"/>
        <v>0</v>
      </c>
      <c r="J25" s="52"/>
      <c r="K25" s="129"/>
      <c r="L25" s="54">
        <f t="shared" si="3"/>
        <v>0</v>
      </c>
      <c r="M25" s="129"/>
      <c r="N25" s="54">
        <f t="shared" si="4"/>
        <v>0</v>
      </c>
      <c r="O25" s="54">
        <f t="shared" si="5"/>
        <v>0</v>
      </c>
      <c r="P25" s="1"/>
    </row>
    <row r="26" spans="2:16" ht="12.5">
      <c r="B26" s="7" t="str">
        <f t="shared" si="7"/>
        <v/>
      </c>
      <c r="C26" s="50">
        <f>IF(D11="","-",+C25+1)</f>
        <v>2025</v>
      </c>
      <c r="D26" s="55">
        <f>IF(F25+SUM(E$17:E25)=D$10,F25,D$10-SUM(E$17:E25))</f>
        <v>0</v>
      </c>
      <c r="E26" s="56">
        <f>IF(+I14&lt;F25,I14,D26)</f>
        <v>0</v>
      </c>
      <c r="F26" s="55">
        <f t="shared" si="6"/>
        <v>0</v>
      </c>
      <c r="G26" s="57">
        <f t="shared" si="0"/>
        <v>0</v>
      </c>
      <c r="H26" s="41">
        <f t="shared" si="1"/>
        <v>0</v>
      </c>
      <c r="I26" s="52">
        <f t="shared" si="2"/>
        <v>0</v>
      </c>
      <c r="J26" s="52"/>
      <c r="K26" s="129"/>
      <c r="L26" s="54">
        <f t="shared" si="3"/>
        <v>0</v>
      </c>
      <c r="M26" s="129"/>
      <c r="N26" s="54">
        <f t="shared" si="4"/>
        <v>0</v>
      </c>
      <c r="O26" s="54">
        <f t="shared" si="5"/>
        <v>0</v>
      </c>
      <c r="P26" s="1"/>
    </row>
    <row r="27" spans="2:16" ht="12.5">
      <c r="B27" s="7" t="str">
        <f t="shared" si="7"/>
        <v/>
      </c>
      <c r="C27" s="50">
        <f>IF(D11="","-",+C26+1)</f>
        <v>2026</v>
      </c>
      <c r="D27" s="55">
        <f>IF(F26+SUM(E$17:E26)=D$10,F26,D$10-SUM(E$17:E26))</f>
        <v>0</v>
      </c>
      <c r="E27" s="56">
        <f>IF(+I14&lt;F26,I14,D27)</f>
        <v>0</v>
      </c>
      <c r="F27" s="55">
        <f t="shared" si="6"/>
        <v>0</v>
      </c>
      <c r="G27" s="57">
        <f t="shared" si="0"/>
        <v>0</v>
      </c>
      <c r="H27" s="41">
        <f t="shared" si="1"/>
        <v>0</v>
      </c>
      <c r="I27" s="52">
        <f t="shared" si="2"/>
        <v>0</v>
      </c>
      <c r="J27" s="52"/>
      <c r="K27" s="129"/>
      <c r="L27" s="54">
        <f t="shared" si="3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7"/>
        <v/>
      </c>
      <c r="C28" s="50">
        <f>IF(D11="","-",+C27+1)</f>
        <v>2027</v>
      </c>
      <c r="D28" s="55">
        <f>IF(F27+SUM(E$17:E27)=D$10,F27,D$10-SUM(E$17:E27))</f>
        <v>0</v>
      </c>
      <c r="E28" s="56">
        <f>IF(+I14&lt;F27,I14,D28)</f>
        <v>0</v>
      </c>
      <c r="F28" s="55">
        <f t="shared" si="6"/>
        <v>0</v>
      </c>
      <c r="G28" s="57">
        <f t="shared" si="0"/>
        <v>0</v>
      </c>
      <c r="H28" s="41">
        <f t="shared" si="1"/>
        <v>0</v>
      </c>
      <c r="I28" s="52">
        <f t="shared" si="2"/>
        <v>0</v>
      </c>
      <c r="J28" s="52"/>
      <c r="K28" s="129"/>
      <c r="L28" s="54">
        <f t="shared" si="3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7"/>
        <v/>
      </c>
      <c r="C29" s="50">
        <f>IF(D11="","-",+C28+1)</f>
        <v>2028</v>
      </c>
      <c r="D29" s="55">
        <f>IF(F28+SUM(E$17:E28)=D$10,F28,D$10-SUM(E$17:E28))</f>
        <v>0</v>
      </c>
      <c r="E29" s="56">
        <f>IF(+I14&lt;F28,I14,D29)</f>
        <v>0</v>
      </c>
      <c r="F29" s="55">
        <f t="shared" si="6"/>
        <v>0</v>
      </c>
      <c r="G29" s="57">
        <f t="shared" si="0"/>
        <v>0</v>
      </c>
      <c r="H29" s="41">
        <f t="shared" si="1"/>
        <v>0</v>
      </c>
      <c r="I29" s="52">
        <f t="shared" si="2"/>
        <v>0</v>
      </c>
      <c r="J29" s="52"/>
      <c r="K29" s="129"/>
      <c r="L29" s="54">
        <f t="shared" si="3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7"/>
        <v/>
      </c>
      <c r="C30" s="50">
        <f>IF(D11="","-",+C29+1)</f>
        <v>2029</v>
      </c>
      <c r="D30" s="55">
        <f>IF(F29+SUM(E$17:E29)=D$10,F29,D$10-SUM(E$17:E29))</f>
        <v>0</v>
      </c>
      <c r="E30" s="56">
        <f>IF(+I14&lt;F29,I14,D30)</f>
        <v>0</v>
      </c>
      <c r="F30" s="55">
        <f t="shared" si="6"/>
        <v>0</v>
      </c>
      <c r="G30" s="57">
        <f t="shared" si="0"/>
        <v>0</v>
      </c>
      <c r="H30" s="41">
        <f t="shared" si="1"/>
        <v>0</v>
      </c>
      <c r="I30" s="52">
        <f t="shared" si="2"/>
        <v>0</v>
      </c>
      <c r="J30" s="52"/>
      <c r="K30" s="129"/>
      <c r="L30" s="54">
        <f t="shared" si="3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7"/>
        <v/>
      </c>
      <c r="C31" s="50">
        <f>IF(D11="","-",+C30+1)</f>
        <v>2030</v>
      </c>
      <c r="D31" s="55">
        <f>IF(F30+SUM(E$17:E30)=D$10,F30,D$10-SUM(E$17:E30))</f>
        <v>0</v>
      </c>
      <c r="E31" s="56">
        <f>IF(+I14&lt;F30,I14,D31)</f>
        <v>0</v>
      </c>
      <c r="F31" s="55">
        <f t="shared" si="6"/>
        <v>0</v>
      </c>
      <c r="G31" s="57">
        <f t="shared" si="0"/>
        <v>0</v>
      </c>
      <c r="H31" s="41">
        <f t="shared" si="1"/>
        <v>0</v>
      </c>
      <c r="I31" s="52">
        <f t="shared" si="2"/>
        <v>0</v>
      </c>
      <c r="J31" s="52"/>
      <c r="K31" s="129"/>
      <c r="L31" s="54">
        <f t="shared" si="3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7"/>
        <v/>
      </c>
      <c r="C32" s="50">
        <f>IF(D11="","-",+C31+1)</f>
        <v>2031</v>
      </c>
      <c r="D32" s="55">
        <f>IF(F31+SUM(E$17:E31)=D$10,F31,D$10-SUM(E$17:E31))</f>
        <v>0</v>
      </c>
      <c r="E32" s="56">
        <f>IF(+I14&lt;F31,I14,D32)</f>
        <v>0</v>
      </c>
      <c r="F32" s="55">
        <f t="shared" si="6"/>
        <v>0</v>
      </c>
      <c r="G32" s="57">
        <f t="shared" si="0"/>
        <v>0</v>
      </c>
      <c r="H32" s="41">
        <f t="shared" si="1"/>
        <v>0</v>
      </c>
      <c r="I32" s="52">
        <f t="shared" si="2"/>
        <v>0</v>
      </c>
      <c r="J32" s="52"/>
      <c r="K32" s="129"/>
      <c r="L32" s="54">
        <f t="shared" si="3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7"/>
        <v/>
      </c>
      <c r="C33" s="50">
        <f>IF(D11="","-",+C32+1)</f>
        <v>2032</v>
      </c>
      <c r="D33" s="55">
        <f>IF(F32+SUM(E$17:E32)=D$10,F32,D$10-SUM(E$17:E32))</f>
        <v>0</v>
      </c>
      <c r="E33" s="56">
        <f>IF(+I14&lt;F32,I14,D33)</f>
        <v>0</v>
      </c>
      <c r="F33" s="55">
        <f t="shared" si="6"/>
        <v>0</v>
      </c>
      <c r="G33" s="57">
        <f t="shared" si="0"/>
        <v>0</v>
      </c>
      <c r="H33" s="41">
        <f t="shared" si="1"/>
        <v>0</v>
      </c>
      <c r="I33" s="52">
        <f t="shared" si="2"/>
        <v>0</v>
      </c>
      <c r="J33" s="52"/>
      <c r="K33" s="129"/>
      <c r="L33" s="54">
        <f t="shared" si="3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7"/>
        <v/>
      </c>
      <c r="C34" s="50">
        <f>IF(D11="","-",+C33+1)</f>
        <v>2033</v>
      </c>
      <c r="D34" s="55">
        <f>IF(F33+SUM(E$17:E33)=D$10,F33,D$10-SUM(E$17:E33))</f>
        <v>0</v>
      </c>
      <c r="E34" s="56">
        <f>IF(+I14&lt;F33,I14,D34)</f>
        <v>0</v>
      </c>
      <c r="F34" s="55">
        <f t="shared" si="6"/>
        <v>0</v>
      </c>
      <c r="G34" s="57">
        <f t="shared" si="0"/>
        <v>0</v>
      </c>
      <c r="H34" s="41">
        <f t="shared" si="1"/>
        <v>0</v>
      </c>
      <c r="I34" s="52">
        <f t="shared" si="2"/>
        <v>0</v>
      </c>
      <c r="J34" s="52"/>
      <c r="K34" s="129"/>
      <c r="L34" s="54">
        <f t="shared" si="3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7"/>
        <v/>
      </c>
      <c r="C35" s="50">
        <f>IF(D11="","-",+C34+1)</f>
        <v>2034</v>
      </c>
      <c r="D35" s="55">
        <f>IF(F34+SUM(E$17:E34)=D$10,F34,D$10-SUM(E$17:E34))</f>
        <v>0</v>
      </c>
      <c r="E35" s="56">
        <f>IF(+I14&lt;F34,I14,D35)</f>
        <v>0</v>
      </c>
      <c r="F35" s="55">
        <f t="shared" si="6"/>
        <v>0</v>
      </c>
      <c r="G35" s="57">
        <f t="shared" si="0"/>
        <v>0</v>
      </c>
      <c r="H35" s="41">
        <f t="shared" si="1"/>
        <v>0</v>
      </c>
      <c r="I35" s="52">
        <f t="shared" si="2"/>
        <v>0</v>
      </c>
      <c r="J35" s="52"/>
      <c r="K35" s="129"/>
      <c r="L35" s="54">
        <f t="shared" si="3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7"/>
        <v/>
      </c>
      <c r="C36" s="50">
        <f>IF(D11="","-",+C35+1)</f>
        <v>2035</v>
      </c>
      <c r="D36" s="55">
        <f>IF(F35+SUM(E$17:E35)=D$10,F35,D$10-SUM(E$17:E35))</f>
        <v>0</v>
      </c>
      <c r="E36" s="56">
        <f>IF(+I14&lt;F35,I14,D36)</f>
        <v>0</v>
      </c>
      <c r="F36" s="55">
        <f t="shared" si="6"/>
        <v>0</v>
      </c>
      <c r="G36" s="57">
        <f t="shared" si="0"/>
        <v>0</v>
      </c>
      <c r="H36" s="41">
        <f t="shared" si="1"/>
        <v>0</v>
      </c>
      <c r="I36" s="52">
        <f t="shared" si="2"/>
        <v>0</v>
      </c>
      <c r="J36" s="52"/>
      <c r="K36" s="129"/>
      <c r="L36" s="54">
        <f t="shared" si="3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7"/>
        <v/>
      </c>
      <c r="C37" s="50">
        <f>IF(D11="","-",+C36+1)</f>
        <v>2036</v>
      </c>
      <c r="D37" s="55">
        <f>IF(F36+SUM(E$17:E36)=D$10,F36,D$10-SUM(E$17:E36))</f>
        <v>0</v>
      </c>
      <c r="E37" s="56">
        <f>IF(+I14&lt;F36,I14,D37)</f>
        <v>0</v>
      </c>
      <c r="F37" s="55">
        <f t="shared" si="6"/>
        <v>0</v>
      </c>
      <c r="G37" s="57">
        <f t="shared" si="0"/>
        <v>0</v>
      </c>
      <c r="H37" s="41">
        <f t="shared" si="1"/>
        <v>0</v>
      </c>
      <c r="I37" s="52">
        <f t="shared" si="2"/>
        <v>0</v>
      </c>
      <c r="J37" s="52"/>
      <c r="K37" s="129"/>
      <c r="L37" s="54">
        <f t="shared" si="3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7"/>
        <v/>
      </c>
      <c r="C38" s="50">
        <f>IF(D11="","-",+C37+1)</f>
        <v>2037</v>
      </c>
      <c r="D38" s="55">
        <f>IF(F37+SUM(E$17:E37)=D$10,F37,D$10-SUM(E$17:E37))</f>
        <v>0</v>
      </c>
      <c r="E38" s="56">
        <f>IF(+I14&lt;F37,I14,D38)</f>
        <v>0</v>
      </c>
      <c r="F38" s="55">
        <f t="shared" si="6"/>
        <v>0</v>
      </c>
      <c r="G38" s="57">
        <f t="shared" si="0"/>
        <v>0</v>
      </c>
      <c r="H38" s="41">
        <f t="shared" si="1"/>
        <v>0</v>
      </c>
      <c r="I38" s="52">
        <f t="shared" si="2"/>
        <v>0</v>
      </c>
      <c r="J38" s="52"/>
      <c r="K38" s="129"/>
      <c r="L38" s="54">
        <f t="shared" si="3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7"/>
        <v/>
      </c>
      <c r="C39" s="50">
        <f>IF(D11="","-",+C38+1)</f>
        <v>2038</v>
      </c>
      <c r="D39" s="55">
        <f>IF(F38+SUM(E$17:E38)=D$10,F38,D$10-SUM(E$17:E38))</f>
        <v>0</v>
      </c>
      <c r="E39" s="56">
        <f>IF(+I14&lt;F38,I14,D39)</f>
        <v>0</v>
      </c>
      <c r="F39" s="55">
        <f t="shared" si="6"/>
        <v>0</v>
      </c>
      <c r="G39" s="57">
        <f t="shared" si="0"/>
        <v>0</v>
      </c>
      <c r="H39" s="41">
        <f t="shared" si="1"/>
        <v>0</v>
      </c>
      <c r="I39" s="52">
        <f t="shared" si="2"/>
        <v>0</v>
      </c>
      <c r="J39" s="52"/>
      <c r="K39" s="129"/>
      <c r="L39" s="54">
        <f t="shared" si="3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7"/>
        <v/>
      </c>
      <c r="C40" s="50">
        <f>IF(D11="","-",+C39+1)</f>
        <v>2039</v>
      </c>
      <c r="D40" s="55">
        <f>IF(F39+SUM(E$17:E39)=D$10,F39,D$10-SUM(E$17:E39))</f>
        <v>0</v>
      </c>
      <c r="E40" s="56">
        <f>IF(+I14&lt;F39,I14,D40)</f>
        <v>0</v>
      </c>
      <c r="F40" s="55">
        <f t="shared" si="6"/>
        <v>0</v>
      </c>
      <c r="G40" s="57">
        <f t="shared" si="0"/>
        <v>0</v>
      </c>
      <c r="H40" s="41">
        <f t="shared" si="1"/>
        <v>0</v>
      </c>
      <c r="I40" s="52">
        <f t="shared" si="2"/>
        <v>0</v>
      </c>
      <c r="J40" s="52"/>
      <c r="K40" s="129"/>
      <c r="L40" s="54">
        <f t="shared" si="3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7"/>
        <v/>
      </c>
      <c r="C41" s="50">
        <f>IF(D11="","-",+C40+1)</f>
        <v>2040</v>
      </c>
      <c r="D41" s="55">
        <f>IF(F40+SUM(E$17:E40)=D$10,F40,D$10-SUM(E$17:E40))</f>
        <v>0</v>
      </c>
      <c r="E41" s="56">
        <f>IF(+I14&lt;F40,I14,D41)</f>
        <v>0</v>
      </c>
      <c r="F41" s="55">
        <f t="shared" si="6"/>
        <v>0</v>
      </c>
      <c r="G41" s="57">
        <f t="shared" si="0"/>
        <v>0</v>
      </c>
      <c r="H41" s="41">
        <f t="shared" si="1"/>
        <v>0</v>
      </c>
      <c r="I41" s="52">
        <f t="shared" si="2"/>
        <v>0</v>
      </c>
      <c r="J41" s="52"/>
      <c r="K41" s="129"/>
      <c r="L41" s="54">
        <f t="shared" si="3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7"/>
        <v/>
      </c>
      <c r="C42" s="50">
        <f>IF(D11="","-",+C41+1)</f>
        <v>2041</v>
      </c>
      <c r="D42" s="55">
        <f>IF(F41+SUM(E$17:E41)=D$10,F41,D$10-SUM(E$17:E41))</f>
        <v>0</v>
      </c>
      <c r="E42" s="56">
        <f>IF(+I14&lt;F41,I14,D42)</f>
        <v>0</v>
      </c>
      <c r="F42" s="55">
        <f t="shared" si="6"/>
        <v>0</v>
      </c>
      <c r="G42" s="57">
        <f t="shared" si="0"/>
        <v>0</v>
      </c>
      <c r="H42" s="41">
        <f t="shared" si="1"/>
        <v>0</v>
      </c>
      <c r="I42" s="52">
        <f t="shared" si="2"/>
        <v>0</v>
      </c>
      <c r="J42" s="52"/>
      <c r="K42" s="129"/>
      <c r="L42" s="54">
        <f t="shared" si="3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7"/>
        <v/>
      </c>
      <c r="C43" s="50">
        <f>IF(D11="","-",+C42+1)</f>
        <v>2042</v>
      </c>
      <c r="D43" s="55">
        <f>IF(F42+SUM(E$17:E42)=D$10,F42,D$10-SUM(E$17:E42))</f>
        <v>0</v>
      </c>
      <c r="E43" s="56">
        <f>IF(+I14&lt;F42,I14,D43)</f>
        <v>0</v>
      </c>
      <c r="F43" s="55">
        <f t="shared" si="6"/>
        <v>0</v>
      </c>
      <c r="G43" s="57">
        <f t="shared" si="0"/>
        <v>0</v>
      </c>
      <c r="H43" s="41">
        <f t="shared" si="1"/>
        <v>0</v>
      </c>
      <c r="I43" s="52">
        <f t="shared" si="2"/>
        <v>0</v>
      </c>
      <c r="J43" s="52"/>
      <c r="K43" s="129"/>
      <c r="L43" s="54">
        <f t="shared" si="3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7"/>
        <v/>
      </c>
      <c r="C44" s="50">
        <f>IF(D11="","-",+C43+1)</f>
        <v>2043</v>
      </c>
      <c r="D44" s="55">
        <f>IF(F43+SUM(E$17:E43)=D$10,F43,D$10-SUM(E$17:E43))</f>
        <v>0</v>
      </c>
      <c r="E44" s="56">
        <f>IF(+I14&lt;F43,I14,D44)</f>
        <v>0</v>
      </c>
      <c r="F44" s="55">
        <f t="shared" si="6"/>
        <v>0</v>
      </c>
      <c r="G44" s="57">
        <f t="shared" si="0"/>
        <v>0</v>
      </c>
      <c r="H44" s="41">
        <f t="shared" si="1"/>
        <v>0</v>
      </c>
      <c r="I44" s="52">
        <f t="shared" si="2"/>
        <v>0</v>
      </c>
      <c r="J44" s="52"/>
      <c r="K44" s="129"/>
      <c r="L44" s="54">
        <f t="shared" si="3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7"/>
        <v/>
      </c>
      <c r="C45" s="50">
        <f>IF(D11="","-",+C44+1)</f>
        <v>2044</v>
      </c>
      <c r="D45" s="55">
        <f>IF(F44+SUM(E$17:E44)=D$10,F44,D$10-SUM(E$17:E44))</f>
        <v>0</v>
      </c>
      <c r="E45" s="56">
        <f>IF(+I14&lt;F44,I14,D45)</f>
        <v>0</v>
      </c>
      <c r="F45" s="55">
        <f t="shared" si="6"/>
        <v>0</v>
      </c>
      <c r="G45" s="57">
        <f t="shared" si="0"/>
        <v>0</v>
      </c>
      <c r="H45" s="41">
        <f t="shared" si="1"/>
        <v>0</v>
      </c>
      <c r="I45" s="52">
        <f t="shared" si="2"/>
        <v>0</v>
      </c>
      <c r="J45" s="52"/>
      <c r="K45" s="129"/>
      <c r="L45" s="54">
        <f t="shared" si="3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7"/>
        <v/>
      </c>
      <c r="C46" s="50">
        <f>IF(D11="","-",+C45+1)</f>
        <v>2045</v>
      </c>
      <c r="D46" s="55">
        <f>IF(F45+SUM(E$17:E45)=D$10,F45,D$10-SUM(E$17:E45))</f>
        <v>0</v>
      </c>
      <c r="E46" s="56">
        <f>IF(+I14&lt;F45,I14,D46)</f>
        <v>0</v>
      </c>
      <c r="F46" s="55">
        <f t="shared" si="6"/>
        <v>0</v>
      </c>
      <c r="G46" s="57">
        <f t="shared" si="0"/>
        <v>0</v>
      </c>
      <c r="H46" s="41">
        <f t="shared" si="1"/>
        <v>0</v>
      </c>
      <c r="I46" s="52">
        <f t="shared" si="2"/>
        <v>0</v>
      </c>
      <c r="J46" s="52"/>
      <c r="K46" s="129"/>
      <c r="L46" s="54">
        <f t="shared" si="3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7"/>
        <v/>
      </c>
      <c r="C47" s="50">
        <f>IF(D11="","-",+C46+1)</f>
        <v>2046</v>
      </c>
      <c r="D47" s="55">
        <f>IF(F46+SUM(E$17:E46)=D$10,F46,D$10-SUM(E$17:E46))</f>
        <v>0</v>
      </c>
      <c r="E47" s="56">
        <f>IF(+I14&lt;F46,I14,D47)</f>
        <v>0</v>
      </c>
      <c r="F47" s="55">
        <f t="shared" si="6"/>
        <v>0</v>
      </c>
      <c r="G47" s="57">
        <f t="shared" si="0"/>
        <v>0</v>
      </c>
      <c r="H47" s="41">
        <f t="shared" si="1"/>
        <v>0</v>
      </c>
      <c r="I47" s="52">
        <f t="shared" si="2"/>
        <v>0</v>
      </c>
      <c r="J47" s="52"/>
      <c r="K47" s="129"/>
      <c r="L47" s="54">
        <f t="shared" si="3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7"/>
        <v/>
      </c>
      <c r="C48" s="50">
        <f>IF(D11="","-",+C47+1)</f>
        <v>2047</v>
      </c>
      <c r="D48" s="55">
        <f>IF(F47+SUM(E$17:E47)=D$10,F47,D$10-SUM(E$17:E47))</f>
        <v>0</v>
      </c>
      <c r="E48" s="56">
        <f>IF(+I14&lt;F47,I14,D48)</f>
        <v>0</v>
      </c>
      <c r="F48" s="55">
        <f t="shared" si="6"/>
        <v>0</v>
      </c>
      <c r="G48" s="57">
        <f t="shared" si="0"/>
        <v>0</v>
      </c>
      <c r="H48" s="41">
        <f t="shared" si="1"/>
        <v>0</v>
      </c>
      <c r="I48" s="52">
        <f t="shared" si="2"/>
        <v>0</v>
      </c>
      <c r="J48" s="52"/>
      <c r="K48" s="129"/>
      <c r="L48" s="54">
        <f t="shared" si="3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 ht="12.5">
      <c r="B49" s="7" t="str">
        <f t="shared" si="7"/>
        <v/>
      </c>
      <c r="C49" s="50">
        <f>IF(D11="","-",+C48+1)</f>
        <v>2048</v>
      </c>
      <c r="D49" s="55">
        <f>IF(F48+SUM(E$17:E48)=D$10,F48,D$10-SUM(E$17:E48))</f>
        <v>0</v>
      </c>
      <c r="E49" s="56">
        <f>IF(+I14&lt;F48,I14,D49)</f>
        <v>0</v>
      </c>
      <c r="F49" s="55">
        <f t="shared" ref="F49:F72" si="8">+D49-E49</f>
        <v>0</v>
      </c>
      <c r="G49" s="57">
        <f t="shared" ref="G49:G72" si="9">+I$12*((D49+F49)/2)+E49</f>
        <v>0</v>
      </c>
      <c r="H49" s="41">
        <f t="shared" ref="H49:H72" si="10">+I$13*((D49+F49)/2)+E49</f>
        <v>0</v>
      </c>
      <c r="I49" s="52">
        <f t="shared" ref="I49:I72" si="11">H49-G49</f>
        <v>0</v>
      </c>
      <c r="J49" s="52"/>
      <c r="K49" s="129"/>
      <c r="L49" s="54">
        <f t="shared" ref="L49:L72" si="12">IF(K49&lt;&gt;0,+G49-K49,0)</f>
        <v>0</v>
      </c>
      <c r="M49" s="129"/>
      <c r="N49" s="54">
        <f t="shared" ref="N49:N72" si="13">IF(M49&lt;&gt;0,+H49-M49,0)</f>
        <v>0</v>
      </c>
      <c r="O49" s="54">
        <f t="shared" ref="O49:O72" si="14">+N49-L49</f>
        <v>0</v>
      </c>
      <c r="P49" s="1"/>
    </row>
    <row r="50" spans="2:16" ht="12.5">
      <c r="B50" s="7" t="str">
        <f t="shared" si="7"/>
        <v/>
      </c>
      <c r="C50" s="50">
        <f>IF(D11="","-",+C49+1)</f>
        <v>2049</v>
      </c>
      <c r="D50" s="55">
        <f>IF(F49+SUM(E$17:E49)=D$10,F49,D$10-SUM(E$17:E49))</f>
        <v>0</v>
      </c>
      <c r="E50" s="56">
        <f>IF(+I14&lt;F49,I14,D50)</f>
        <v>0</v>
      </c>
      <c r="F50" s="55">
        <f t="shared" si="8"/>
        <v>0</v>
      </c>
      <c r="G50" s="57">
        <f t="shared" si="9"/>
        <v>0</v>
      </c>
      <c r="H50" s="41">
        <f t="shared" si="10"/>
        <v>0</v>
      </c>
      <c r="I50" s="52">
        <f t="shared" si="11"/>
        <v>0</v>
      </c>
      <c r="J50" s="52"/>
      <c r="K50" s="129"/>
      <c r="L50" s="54">
        <f t="shared" si="12"/>
        <v>0</v>
      </c>
      <c r="M50" s="129"/>
      <c r="N50" s="54">
        <f t="shared" si="13"/>
        <v>0</v>
      </c>
      <c r="O50" s="54">
        <f t="shared" si="14"/>
        <v>0</v>
      </c>
      <c r="P50" s="1"/>
    </row>
    <row r="51" spans="2:16" ht="12.5">
      <c r="B51" s="7" t="str">
        <f t="shared" si="7"/>
        <v/>
      </c>
      <c r="C51" s="50">
        <f>IF(D11="","-",+C50+1)</f>
        <v>2050</v>
      </c>
      <c r="D51" s="55">
        <f>IF(F50+SUM(E$17:E50)=D$10,F50,D$10-SUM(E$17:E50))</f>
        <v>0</v>
      </c>
      <c r="E51" s="56">
        <f>IF(+I14&lt;F50,I14,D51)</f>
        <v>0</v>
      </c>
      <c r="F51" s="55">
        <f t="shared" si="8"/>
        <v>0</v>
      </c>
      <c r="G51" s="57">
        <f t="shared" si="9"/>
        <v>0</v>
      </c>
      <c r="H51" s="41">
        <f t="shared" si="10"/>
        <v>0</v>
      </c>
      <c r="I51" s="52">
        <f t="shared" si="11"/>
        <v>0</v>
      </c>
      <c r="J51" s="52"/>
      <c r="K51" s="129"/>
      <c r="L51" s="54">
        <f t="shared" si="12"/>
        <v>0</v>
      </c>
      <c r="M51" s="129"/>
      <c r="N51" s="54">
        <f t="shared" si="13"/>
        <v>0</v>
      </c>
      <c r="O51" s="54">
        <f t="shared" si="14"/>
        <v>0</v>
      </c>
      <c r="P51" s="1"/>
    </row>
    <row r="52" spans="2:16" ht="12.5">
      <c r="B52" s="7" t="str">
        <f t="shared" si="7"/>
        <v/>
      </c>
      <c r="C52" s="50">
        <f>IF(D11="","-",+C51+1)</f>
        <v>2051</v>
      </c>
      <c r="D52" s="55">
        <f>IF(F51+SUM(E$17:E51)=D$10,F51,D$10-SUM(E$17:E51))</f>
        <v>0</v>
      </c>
      <c r="E52" s="56">
        <f>IF(+I14&lt;F51,I14,D52)</f>
        <v>0</v>
      </c>
      <c r="F52" s="55">
        <f t="shared" si="8"/>
        <v>0</v>
      </c>
      <c r="G52" s="57">
        <f t="shared" si="9"/>
        <v>0</v>
      </c>
      <c r="H52" s="41">
        <f t="shared" si="10"/>
        <v>0</v>
      </c>
      <c r="I52" s="52">
        <f t="shared" si="11"/>
        <v>0</v>
      </c>
      <c r="J52" s="52"/>
      <c r="K52" s="129"/>
      <c r="L52" s="54">
        <f t="shared" si="12"/>
        <v>0</v>
      </c>
      <c r="M52" s="129"/>
      <c r="N52" s="54">
        <f t="shared" si="13"/>
        <v>0</v>
      </c>
      <c r="O52" s="54">
        <f t="shared" si="14"/>
        <v>0</v>
      </c>
      <c r="P52" s="1"/>
    </row>
    <row r="53" spans="2:16" ht="12.5">
      <c r="B53" s="7" t="str">
        <f t="shared" si="7"/>
        <v/>
      </c>
      <c r="C53" s="50">
        <f>IF(D11="","-",+C52+1)</f>
        <v>2052</v>
      </c>
      <c r="D53" s="55">
        <f>IF(F52+SUM(E$17:E52)=D$10,F52,D$10-SUM(E$17:E52))</f>
        <v>0</v>
      </c>
      <c r="E53" s="56">
        <f>IF(+I14&lt;F52,I14,D53)</f>
        <v>0</v>
      </c>
      <c r="F53" s="55">
        <f t="shared" si="8"/>
        <v>0</v>
      </c>
      <c r="G53" s="57">
        <f t="shared" si="9"/>
        <v>0</v>
      </c>
      <c r="H53" s="41">
        <f t="shared" si="10"/>
        <v>0</v>
      </c>
      <c r="I53" s="52">
        <f t="shared" si="11"/>
        <v>0</v>
      </c>
      <c r="J53" s="52"/>
      <c r="K53" s="129"/>
      <c r="L53" s="54">
        <f t="shared" si="12"/>
        <v>0</v>
      </c>
      <c r="M53" s="129"/>
      <c r="N53" s="54">
        <f t="shared" si="13"/>
        <v>0</v>
      </c>
      <c r="O53" s="54">
        <f t="shared" si="14"/>
        <v>0</v>
      </c>
      <c r="P53" s="1"/>
    </row>
    <row r="54" spans="2:16" ht="12.5">
      <c r="B54" s="7" t="str">
        <f t="shared" si="7"/>
        <v/>
      </c>
      <c r="C54" s="50">
        <f>IF(D11="","-",+C53+1)</f>
        <v>2053</v>
      </c>
      <c r="D54" s="55">
        <f>IF(F53+SUM(E$17:E53)=D$10,F53,D$10-SUM(E$17:E53))</f>
        <v>0</v>
      </c>
      <c r="E54" s="56">
        <f>IF(+I14&lt;F53,I14,D54)</f>
        <v>0</v>
      </c>
      <c r="F54" s="55">
        <f t="shared" si="8"/>
        <v>0</v>
      </c>
      <c r="G54" s="57">
        <f t="shared" si="9"/>
        <v>0</v>
      </c>
      <c r="H54" s="41">
        <f t="shared" si="10"/>
        <v>0</v>
      </c>
      <c r="I54" s="52">
        <f t="shared" si="11"/>
        <v>0</v>
      </c>
      <c r="J54" s="52"/>
      <c r="K54" s="129"/>
      <c r="L54" s="54">
        <f t="shared" si="12"/>
        <v>0</v>
      </c>
      <c r="M54" s="129"/>
      <c r="N54" s="54">
        <f t="shared" si="13"/>
        <v>0</v>
      </c>
      <c r="O54" s="54">
        <f t="shared" si="14"/>
        <v>0</v>
      </c>
      <c r="P54" s="1"/>
    </row>
    <row r="55" spans="2:16" ht="12.5">
      <c r="B55" s="7" t="str">
        <f t="shared" si="7"/>
        <v/>
      </c>
      <c r="C55" s="50">
        <f>IF(D11="","-",+C54+1)</f>
        <v>2054</v>
      </c>
      <c r="D55" s="55">
        <f>IF(F54+SUM(E$17:E54)=D$10,F54,D$10-SUM(E$17:E54))</f>
        <v>0</v>
      </c>
      <c r="E55" s="56">
        <f>IF(+I14&lt;F54,I14,D55)</f>
        <v>0</v>
      </c>
      <c r="F55" s="55">
        <f t="shared" si="8"/>
        <v>0</v>
      </c>
      <c r="G55" s="57">
        <f t="shared" si="9"/>
        <v>0</v>
      </c>
      <c r="H55" s="41">
        <f t="shared" si="10"/>
        <v>0</v>
      </c>
      <c r="I55" s="52">
        <f t="shared" si="11"/>
        <v>0</v>
      </c>
      <c r="J55" s="52"/>
      <c r="K55" s="129"/>
      <c r="L55" s="54">
        <f t="shared" si="12"/>
        <v>0</v>
      </c>
      <c r="M55" s="129"/>
      <c r="N55" s="54">
        <f t="shared" si="13"/>
        <v>0</v>
      </c>
      <c r="O55" s="54">
        <f t="shared" si="14"/>
        <v>0</v>
      </c>
      <c r="P55" s="1"/>
    </row>
    <row r="56" spans="2:16" ht="12.5">
      <c r="B56" s="7" t="str">
        <f t="shared" si="7"/>
        <v/>
      </c>
      <c r="C56" s="50">
        <f>IF(D11="","-",+C55+1)</f>
        <v>2055</v>
      </c>
      <c r="D56" s="55">
        <f>IF(F55+SUM(E$17:E55)=D$10,F55,D$10-SUM(E$17:E55))</f>
        <v>0</v>
      </c>
      <c r="E56" s="56">
        <f>IF(+I14&lt;F55,I14,D56)</f>
        <v>0</v>
      </c>
      <c r="F56" s="55">
        <f t="shared" si="8"/>
        <v>0</v>
      </c>
      <c r="G56" s="57">
        <f t="shared" si="9"/>
        <v>0</v>
      </c>
      <c r="H56" s="41">
        <f t="shared" si="10"/>
        <v>0</v>
      </c>
      <c r="I56" s="52">
        <f t="shared" si="11"/>
        <v>0</v>
      </c>
      <c r="J56" s="52"/>
      <c r="K56" s="129"/>
      <c r="L56" s="54">
        <f t="shared" si="12"/>
        <v>0</v>
      </c>
      <c r="M56" s="129"/>
      <c r="N56" s="54">
        <f t="shared" si="13"/>
        <v>0</v>
      </c>
      <c r="O56" s="54">
        <f t="shared" si="14"/>
        <v>0</v>
      </c>
      <c r="P56" s="1"/>
    </row>
    <row r="57" spans="2:16" ht="12.5">
      <c r="B57" s="7" t="str">
        <f t="shared" si="7"/>
        <v/>
      </c>
      <c r="C57" s="50">
        <f>IF(D11="","-",+C56+1)</f>
        <v>2056</v>
      </c>
      <c r="D57" s="55">
        <f>IF(F56+SUM(E$17:E56)=D$10,F56,D$10-SUM(E$17:E56))</f>
        <v>0</v>
      </c>
      <c r="E57" s="56">
        <f>IF(+I14&lt;F56,I14,D57)</f>
        <v>0</v>
      </c>
      <c r="F57" s="55">
        <f t="shared" si="8"/>
        <v>0</v>
      </c>
      <c r="G57" s="57">
        <f t="shared" si="9"/>
        <v>0</v>
      </c>
      <c r="H57" s="41">
        <f t="shared" si="10"/>
        <v>0</v>
      </c>
      <c r="I57" s="52">
        <f t="shared" si="11"/>
        <v>0</v>
      </c>
      <c r="J57" s="52"/>
      <c r="K57" s="129"/>
      <c r="L57" s="54">
        <f t="shared" si="12"/>
        <v>0</v>
      </c>
      <c r="M57" s="129"/>
      <c r="N57" s="54">
        <f t="shared" si="13"/>
        <v>0</v>
      </c>
      <c r="O57" s="54">
        <f t="shared" si="14"/>
        <v>0</v>
      </c>
      <c r="P57" s="1"/>
    </row>
    <row r="58" spans="2:16" ht="12.5">
      <c r="B58" s="7" t="str">
        <f t="shared" si="7"/>
        <v/>
      </c>
      <c r="C58" s="50">
        <f>IF(D11="","-",+C57+1)</f>
        <v>2057</v>
      </c>
      <c r="D58" s="55">
        <f>IF(F57+SUM(E$17:E57)=D$10,F57,D$10-SUM(E$17:E57))</f>
        <v>0</v>
      </c>
      <c r="E58" s="56">
        <f>IF(+I14&lt;F57,I14,D58)</f>
        <v>0</v>
      </c>
      <c r="F58" s="55">
        <f t="shared" si="8"/>
        <v>0</v>
      </c>
      <c r="G58" s="57">
        <f t="shared" si="9"/>
        <v>0</v>
      </c>
      <c r="H58" s="41">
        <f t="shared" si="10"/>
        <v>0</v>
      </c>
      <c r="I58" s="52">
        <f t="shared" si="11"/>
        <v>0</v>
      </c>
      <c r="J58" s="52"/>
      <c r="K58" s="129"/>
      <c r="L58" s="54">
        <f t="shared" si="12"/>
        <v>0</v>
      </c>
      <c r="M58" s="129"/>
      <c r="N58" s="54">
        <f t="shared" si="13"/>
        <v>0</v>
      </c>
      <c r="O58" s="54">
        <f t="shared" si="14"/>
        <v>0</v>
      </c>
      <c r="P58" s="1"/>
    </row>
    <row r="59" spans="2:16" ht="12.5">
      <c r="B59" s="7" t="str">
        <f t="shared" si="7"/>
        <v/>
      </c>
      <c r="C59" s="50">
        <f>IF(D11="","-",+C58+1)</f>
        <v>2058</v>
      </c>
      <c r="D59" s="55">
        <f>IF(F58+SUM(E$17:E58)=D$10,F58,D$10-SUM(E$17:E58))</f>
        <v>0</v>
      </c>
      <c r="E59" s="56">
        <f>IF(+I14&lt;F58,I14,D59)</f>
        <v>0</v>
      </c>
      <c r="F59" s="55">
        <f t="shared" si="8"/>
        <v>0</v>
      </c>
      <c r="G59" s="57">
        <f t="shared" si="9"/>
        <v>0</v>
      </c>
      <c r="H59" s="41">
        <f t="shared" si="10"/>
        <v>0</v>
      </c>
      <c r="I59" s="52">
        <f t="shared" si="11"/>
        <v>0</v>
      </c>
      <c r="J59" s="52"/>
      <c r="K59" s="129"/>
      <c r="L59" s="54">
        <f t="shared" si="12"/>
        <v>0</v>
      </c>
      <c r="M59" s="129"/>
      <c r="N59" s="54">
        <f t="shared" si="13"/>
        <v>0</v>
      </c>
      <c r="O59" s="54">
        <f t="shared" si="14"/>
        <v>0</v>
      </c>
      <c r="P59" s="1"/>
    </row>
    <row r="60" spans="2:16" ht="12.5">
      <c r="B60" s="7" t="str">
        <f t="shared" si="7"/>
        <v/>
      </c>
      <c r="C60" s="50">
        <f>IF(D11="","-",+C59+1)</f>
        <v>2059</v>
      </c>
      <c r="D60" s="55">
        <f>IF(F59+SUM(E$17:E59)=D$10,F59,D$10-SUM(E$17:E59))</f>
        <v>0</v>
      </c>
      <c r="E60" s="56">
        <f>IF(+I14&lt;F59,I14,D60)</f>
        <v>0</v>
      </c>
      <c r="F60" s="55">
        <f t="shared" si="8"/>
        <v>0</v>
      </c>
      <c r="G60" s="57">
        <f t="shared" si="9"/>
        <v>0</v>
      </c>
      <c r="H60" s="41">
        <f t="shared" si="10"/>
        <v>0</v>
      </c>
      <c r="I60" s="52">
        <f t="shared" si="11"/>
        <v>0</v>
      </c>
      <c r="J60" s="52"/>
      <c r="K60" s="129"/>
      <c r="L60" s="54">
        <f t="shared" si="12"/>
        <v>0</v>
      </c>
      <c r="M60" s="129"/>
      <c r="N60" s="54">
        <f t="shared" si="13"/>
        <v>0</v>
      </c>
      <c r="O60" s="54">
        <f t="shared" si="14"/>
        <v>0</v>
      </c>
      <c r="P60" s="1"/>
    </row>
    <row r="61" spans="2:16" ht="12.5">
      <c r="B61" s="7" t="str">
        <f t="shared" si="7"/>
        <v/>
      </c>
      <c r="C61" s="50">
        <f>IF(D11="","-",+C60+1)</f>
        <v>2060</v>
      </c>
      <c r="D61" s="55">
        <f>IF(F60+SUM(E$17:E60)=D$10,F60,D$10-SUM(E$17:E60))</f>
        <v>0</v>
      </c>
      <c r="E61" s="56">
        <f>IF(+I14&lt;F60,I14,D61)</f>
        <v>0</v>
      </c>
      <c r="F61" s="55">
        <f t="shared" si="8"/>
        <v>0</v>
      </c>
      <c r="G61" s="58">
        <f t="shared" si="9"/>
        <v>0</v>
      </c>
      <c r="H61" s="41">
        <f t="shared" si="10"/>
        <v>0</v>
      </c>
      <c r="I61" s="52">
        <f t="shared" si="11"/>
        <v>0</v>
      </c>
      <c r="J61" s="52"/>
      <c r="K61" s="129"/>
      <c r="L61" s="54">
        <f t="shared" si="12"/>
        <v>0</v>
      </c>
      <c r="M61" s="129"/>
      <c r="N61" s="54">
        <f t="shared" si="13"/>
        <v>0</v>
      </c>
      <c r="O61" s="54">
        <f t="shared" si="14"/>
        <v>0</v>
      </c>
      <c r="P61" s="1"/>
    </row>
    <row r="62" spans="2:16" ht="12.5">
      <c r="B62" s="7" t="str">
        <f t="shared" si="7"/>
        <v/>
      </c>
      <c r="C62" s="50">
        <f>IF(D11="","-",+C61+1)</f>
        <v>2061</v>
      </c>
      <c r="D62" s="55">
        <f>IF(F61+SUM(E$17:E61)=D$10,F61,D$10-SUM(E$17:E61))</f>
        <v>0</v>
      </c>
      <c r="E62" s="56">
        <f>IF(+I14&lt;F61,I14,D62)</f>
        <v>0</v>
      </c>
      <c r="F62" s="55">
        <f t="shared" si="8"/>
        <v>0</v>
      </c>
      <c r="G62" s="58">
        <f t="shared" si="9"/>
        <v>0</v>
      </c>
      <c r="H62" s="41">
        <f t="shared" si="10"/>
        <v>0</v>
      </c>
      <c r="I62" s="52">
        <f t="shared" si="11"/>
        <v>0</v>
      </c>
      <c r="J62" s="52"/>
      <c r="K62" s="129"/>
      <c r="L62" s="54">
        <f t="shared" si="12"/>
        <v>0</v>
      </c>
      <c r="M62" s="129"/>
      <c r="N62" s="54">
        <f t="shared" si="13"/>
        <v>0</v>
      </c>
      <c r="O62" s="54">
        <f t="shared" si="14"/>
        <v>0</v>
      </c>
      <c r="P62" s="1"/>
    </row>
    <row r="63" spans="2:16" ht="12.5">
      <c r="B63" s="7" t="str">
        <f t="shared" si="7"/>
        <v/>
      </c>
      <c r="C63" s="50">
        <f>IF(D11="","-",+C62+1)</f>
        <v>2062</v>
      </c>
      <c r="D63" s="55">
        <f>IF(F62+SUM(E$17:E62)=D$10,F62,D$10-SUM(E$17:E62))</f>
        <v>0</v>
      </c>
      <c r="E63" s="56">
        <f>IF(+I14&lt;F62,I14,D63)</f>
        <v>0</v>
      </c>
      <c r="F63" s="55">
        <f t="shared" si="8"/>
        <v>0</v>
      </c>
      <c r="G63" s="58">
        <f t="shared" si="9"/>
        <v>0</v>
      </c>
      <c r="H63" s="41">
        <f t="shared" si="10"/>
        <v>0</v>
      </c>
      <c r="I63" s="52">
        <f t="shared" si="11"/>
        <v>0</v>
      </c>
      <c r="J63" s="52"/>
      <c r="K63" s="129"/>
      <c r="L63" s="54">
        <f t="shared" si="12"/>
        <v>0</v>
      </c>
      <c r="M63" s="129"/>
      <c r="N63" s="54">
        <f t="shared" si="13"/>
        <v>0</v>
      </c>
      <c r="O63" s="54">
        <f t="shared" si="14"/>
        <v>0</v>
      </c>
      <c r="P63" s="1"/>
    </row>
    <row r="64" spans="2:16" ht="12.5">
      <c r="B64" s="7" t="str">
        <f t="shared" si="7"/>
        <v/>
      </c>
      <c r="C64" s="50">
        <f>IF(D11="","-",+C63+1)</f>
        <v>2063</v>
      </c>
      <c r="D64" s="55">
        <f>IF(F63+SUM(E$17:E63)=D$10,F63,D$10-SUM(E$17:E63))</f>
        <v>0</v>
      </c>
      <c r="E64" s="56">
        <f>IF(+I14&lt;F63,I14,D64)</f>
        <v>0</v>
      </c>
      <c r="F64" s="55">
        <f t="shared" si="8"/>
        <v>0</v>
      </c>
      <c r="G64" s="58">
        <f t="shared" si="9"/>
        <v>0</v>
      </c>
      <c r="H64" s="41">
        <f t="shared" si="10"/>
        <v>0</v>
      </c>
      <c r="I64" s="52">
        <f t="shared" si="11"/>
        <v>0</v>
      </c>
      <c r="J64" s="52"/>
      <c r="K64" s="129"/>
      <c r="L64" s="54">
        <f t="shared" si="12"/>
        <v>0</v>
      </c>
      <c r="M64" s="129"/>
      <c r="N64" s="54">
        <f t="shared" si="13"/>
        <v>0</v>
      </c>
      <c r="O64" s="54">
        <f t="shared" si="14"/>
        <v>0</v>
      </c>
      <c r="P64" s="1"/>
    </row>
    <row r="65" spans="2:16" ht="12.5">
      <c r="B65" s="7" t="str">
        <f t="shared" si="7"/>
        <v/>
      </c>
      <c r="C65" s="50">
        <f>IF(D11="","-",+C64+1)</f>
        <v>2064</v>
      </c>
      <c r="D65" s="55">
        <f>IF(F64+SUM(E$17:E64)=D$10,F64,D$10-SUM(E$17:E64))</f>
        <v>0</v>
      </c>
      <c r="E65" s="56">
        <f>IF(+I14&lt;F64,I14,D65)</f>
        <v>0</v>
      </c>
      <c r="F65" s="55">
        <f t="shared" si="8"/>
        <v>0</v>
      </c>
      <c r="G65" s="58">
        <f t="shared" si="9"/>
        <v>0</v>
      </c>
      <c r="H65" s="41">
        <f t="shared" si="10"/>
        <v>0</v>
      </c>
      <c r="I65" s="52">
        <f t="shared" si="11"/>
        <v>0</v>
      </c>
      <c r="J65" s="52"/>
      <c r="K65" s="129"/>
      <c r="L65" s="54">
        <f t="shared" si="12"/>
        <v>0</v>
      </c>
      <c r="M65" s="129"/>
      <c r="N65" s="54">
        <f t="shared" si="13"/>
        <v>0</v>
      </c>
      <c r="O65" s="54">
        <f t="shared" si="14"/>
        <v>0</v>
      </c>
      <c r="P65" s="1"/>
    </row>
    <row r="66" spans="2:16" ht="12.5">
      <c r="B66" s="7" t="str">
        <f t="shared" si="7"/>
        <v/>
      </c>
      <c r="C66" s="50">
        <f>IF(D11="","-",+C65+1)</f>
        <v>2065</v>
      </c>
      <c r="D66" s="55">
        <f>IF(F65+SUM(E$17:E65)=D$10,F65,D$10-SUM(E$17:E65))</f>
        <v>0</v>
      </c>
      <c r="E66" s="56">
        <f>IF(+I14&lt;F65,I14,D66)</f>
        <v>0</v>
      </c>
      <c r="F66" s="55">
        <f t="shared" si="8"/>
        <v>0</v>
      </c>
      <c r="G66" s="58">
        <f t="shared" si="9"/>
        <v>0</v>
      </c>
      <c r="H66" s="41">
        <f t="shared" si="10"/>
        <v>0</v>
      </c>
      <c r="I66" s="52">
        <f t="shared" si="11"/>
        <v>0</v>
      </c>
      <c r="J66" s="52"/>
      <c r="K66" s="129"/>
      <c r="L66" s="54">
        <f t="shared" si="12"/>
        <v>0</v>
      </c>
      <c r="M66" s="129"/>
      <c r="N66" s="54">
        <f t="shared" si="13"/>
        <v>0</v>
      </c>
      <c r="O66" s="54">
        <f t="shared" si="14"/>
        <v>0</v>
      </c>
      <c r="P66" s="1"/>
    </row>
    <row r="67" spans="2:16" ht="12.5">
      <c r="B67" s="7" t="str">
        <f t="shared" si="7"/>
        <v/>
      </c>
      <c r="C67" s="50">
        <f>IF(D11="","-",+C66+1)</f>
        <v>2066</v>
      </c>
      <c r="D67" s="55">
        <f>IF(F66+SUM(E$17:E66)=D$10,F66,D$10-SUM(E$17:E66))</f>
        <v>0</v>
      </c>
      <c r="E67" s="56">
        <f>IF(+I14&lt;F66,I14,D67)</f>
        <v>0</v>
      </c>
      <c r="F67" s="55">
        <f t="shared" si="8"/>
        <v>0</v>
      </c>
      <c r="G67" s="58">
        <f t="shared" si="9"/>
        <v>0</v>
      </c>
      <c r="H67" s="41">
        <f t="shared" si="10"/>
        <v>0</v>
      </c>
      <c r="I67" s="52">
        <f t="shared" si="11"/>
        <v>0</v>
      </c>
      <c r="J67" s="52"/>
      <c r="K67" s="129"/>
      <c r="L67" s="54">
        <f t="shared" si="12"/>
        <v>0</v>
      </c>
      <c r="M67" s="129"/>
      <c r="N67" s="54">
        <f t="shared" si="13"/>
        <v>0</v>
      </c>
      <c r="O67" s="54">
        <f t="shared" si="14"/>
        <v>0</v>
      </c>
      <c r="P67" s="1"/>
    </row>
    <row r="68" spans="2:16" ht="12.5">
      <c r="B68" s="7" t="str">
        <f t="shared" si="7"/>
        <v/>
      </c>
      <c r="C68" s="50">
        <f>IF(D11="","-",+C67+1)</f>
        <v>2067</v>
      </c>
      <c r="D68" s="55">
        <f>IF(F67+SUM(E$17:E67)=D$10,F67,D$10-SUM(E$17:E67))</f>
        <v>0</v>
      </c>
      <c r="E68" s="56">
        <f>IF(+I14&lt;F67,I14,D68)</f>
        <v>0</v>
      </c>
      <c r="F68" s="55">
        <f t="shared" si="8"/>
        <v>0</v>
      </c>
      <c r="G68" s="58">
        <f t="shared" si="9"/>
        <v>0</v>
      </c>
      <c r="H68" s="41">
        <f t="shared" si="10"/>
        <v>0</v>
      </c>
      <c r="I68" s="52">
        <f t="shared" si="11"/>
        <v>0</v>
      </c>
      <c r="J68" s="52"/>
      <c r="K68" s="129"/>
      <c r="L68" s="54">
        <f t="shared" si="12"/>
        <v>0</v>
      </c>
      <c r="M68" s="129"/>
      <c r="N68" s="54">
        <f t="shared" si="13"/>
        <v>0</v>
      </c>
      <c r="O68" s="54">
        <f t="shared" si="14"/>
        <v>0</v>
      </c>
      <c r="P68" s="1"/>
    </row>
    <row r="69" spans="2:16" ht="12.5">
      <c r="B69" s="7" t="str">
        <f t="shared" si="7"/>
        <v/>
      </c>
      <c r="C69" s="50">
        <f>IF(D11="","-",+C68+1)</f>
        <v>2068</v>
      </c>
      <c r="D69" s="55">
        <f>IF(F68+SUM(E$17:E68)=D$10,F68,D$10-SUM(E$17:E68))</f>
        <v>0</v>
      </c>
      <c r="E69" s="56">
        <f>IF(+I14&lt;F68,I14,D69)</f>
        <v>0</v>
      </c>
      <c r="F69" s="55">
        <f t="shared" si="8"/>
        <v>0</v>
      </c>
      <c r="G69" s="58">
        <f t="shared" si="9"/>
        <v>0</v>
      </c>
      <c r="H69" s="41">
        <f t="shared" si="10"/>
        <v>0</v>
      </c>
      <c r="I69" s="52">
        <f t="shared" si="11"/>
        <v>0</v>
      </c>
      <c r="J69" s="52"/>
      <c r="K69" s="129"/>
      <c r="L69" s="54">
        <f t="shared" si="12"/>
        <v>0</v>
      </c>
      <c r="M69" s="129"/>
      <c r="N69" s="54">
        <f t="shared" si="13"/>
        <v>0</v>
      </c>
      <c r="O69" s="54">
        <f t="shared" si="14"/>
        <v>0</v>
      </c>
      <c r="P69" s="1"/>
    </row>
    <row r="70" spans="2:16" ht="12.5">
      <c r="B70" s="7" t="str">
        <f t="shared" si="7"/>
        <v/>
      </c>
      <c r="C70" s="50">
        <f>IF(D11="","-",+C69+1)</f>
        <v>2069</v>
      </c>
      <c r="D70" s="55">
        <f>IF(F69+SUM(E$17:E69)=D$10,F69,D$10-SUM(E$17:E69))</f>
        <v>0</v>
      </c>
      <c r="E70" s="56">
        <f>IF(+I14&lt;F69,I14,D70)</f>
        <v>0</v>
      </c>
      <c r="F70" s="55">
        <f t="shared" si="8"/>
        <v>0</v>
      </c>
      <c r="G70" s="58">
        <f t="shared" si="9"/>
        <v>0</v>
      </c>
      <c r="H70" s="41">
        <f t="shared" si="10"/>
        <v>0</v>
      </c>
      <c r="I70" s="52">
        <f t="shared" si="11"/>
        <v>0</v>
      </c>
      <c r="J70" s="52"/>
      <c r="K70" s="129"/>
      <c r="L70" s="54">
        <f t="shared" si="12"/>
        <v>0</v>
      </c>
      <c r="M70" s="129"/>
      <c r="N70" s="54">
        <f t="shared" si="13"/>
        <v>0</v>
      </c>
      <c r="O70" s="54">
        <f t="shared" si="14"/>
        <v>0</v>
      </c>
      <c r="P70" s="1"/>
    </row>
    <row r="71" spans="2:16" ht="12.5">
      <c r="B71" s="7" t="str">
        <f t="shared" si="7"/>
        <v/>
      </c>
      <c r="C71" s="50">
        <f>IF(D11="","-",+C70+1)</f>
        <v>2070</v>
      </c>
      <c r="D71" s="55">
        <f>IF(F70+SUM(E$17:E70)=D$10,F70,D$10-SUM(E$17:E70))</f>
        <v>0</v>
      </c>
      <c r="E71" s="56">
        <f>IF(+I14&lt;F70,I14,D71)</f>
        <v>0</v>
      </c>
      <c r="F71" s="55">
        <f t="shared" si="8"/>
        <v>0</v>
      </c>
      <c r="G71" s="58">
        <f t="shared" si="9"/>
        <v>0</v>
      </c>
      <c r="H71" s="41">
        <f t="shared" si="10"/>
        <v>0</v>
      </c>
      <c r="I71" s="52">
        <f t="shared" si="11"/>
        <v>0</v>
      </c>
      <c r="J71" s="52"/>
      <c r="K71" s="129"/>
      <c r="L71" s="54">
        <f t="shared" si="12"/>
        <v>0</v>
      </c>
      <c r="M71" s="129"/>
      <c r="N71" s="54">
        <f t="shared" si="13"/>
        <v>0</v>
      </c>
      <c r="O71" s="54">
        <f t="shared" si="14"/>
        <v>0</v>
      </c>
      <c r="P71" s="1"/>
    </row>
    <row r="72" spans="2:16" ht="13" thickBot="1">
      <c r="B72" s="7" t="str">
        <f t="shared" si="7"/>
        <v/>
      </c>
      <c r="C72" s="59">
        <f>IF(D11="","-",+C71+1)</f>
        <v>2071</v>
      </c>
      <c r="D72" s="60">
        <f>IF(F71+SUM(E$17:E71)=D$10,F71,D$10-SUM(E$17:E71))</f>
        <v>0</v>
      </c>
      <c r="E72" s="61">
        <f>IF(+I14&lt;F71,I14,D72)</f>
        <v>0</v>
      </c>
      <c r="F72" s="60">
        <f t="shared" si="8"/>
        <v>0</v>
      </c>
      <c r="G72" s="62">
        <f t="shared" si="9"/>
        <v>0</v>
      </c>
      <c r="H72" s="28">
        <f t="shared" si="10"/>
        <v>0</v>
      </c>
      <c r="I72" s="63">
        <f t="shared" si="11"/>
        <v>0</v>
      </c>
      <c r="J72" s="52"/>
      <c r="K72" s="130"/>
      <c r="L72" s="64">
        <f t="shared" si="12"/>
        <v>0</v>
      </c>
      <c r="M72" s="130"/>
      <c r="N72" s="64">
        <f t="shared" si="13"/>
        <v>0</v>
      </c>
      <c r="O72" s="64">
        <f t="shared" si="14"/>
        <v>0</v>
      </c>
      <c r="P72" s="1"/>
    </row>
    <row r="73" spans="2:16" ht="12.5">
      <c r="C73" s="12" t="s">
        <v>78</v>
      </c>
      <c r="D73" s="15"/>
      <c r="E73" s="15">
        <f>SUM(E17:E72)</f>
        <v>0</v>
      </c>
      <c r="F73" s="15"/>
      <c r="G73" s="15">
        <f>SUM(G17:G72)</f>
        <v>0</v>
      </c>
      <c r="H73" s="15">
        <f>SUM(H17:H72)</f>
        <v>0</v>
      </c>
      <c r="I73" s="15">
        <f>SUM(I17:I72)</f>
        <v>0</v>
      </c>
      <c r="J73" s="15"/>
      <c r="K73" s="15"/>
      <c r="L73" s="15"/>
      <c r="M73" s="15"/>
      <c r="N73" s="15"/>
      <c r="O73" s="1"/>
      <c r="P73" s="1"/>
    </row>
    <row r="74" spans="2:16" ht="12.5">
      <c r="D74" s="2"/>
      <c r="E74" s="1"/>
      <c r="F74" s="1"/>
      <c r="G74" s="1"/>
      <c r="H74" s="3"/>
      <c r="I74" s="3"/>
      <c r="J74" s="15"/>
      <c r="K74" s="3"/>
      <c r="L74" s="3"/>
      <c r="M74" s="3"/>
      <c r="N74" s="3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3"/>
      <c r="I75" s="3"/>
      <c r="J75" s="15"/>
      <c r="K75" s="3"/>
      <c r="L75" s="3"/>
      <c r="M75" s="3"/>
      <c r="N75" s="3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3"/>
      <c r="I76" s="3"/>
      <c r="J76" s="15"/>
      <c r="K76" s="3"/>
      <c r="L76" s="3"/>
      <c r="M76" s="3"/>
      <c r="N76" s="3"/>
      <c r="O76" s="1"/>
      <c r="P76" s="1"/>
    </row>
    <row r="77" spans="2:16" ht="13">
      <c r="C77" s="25" t="s">
        <v>80</v>
      </c>
      <c r="D77" s="12"/>
      <c r="E77" s="12"/>
      <c r="F77" s="12"/>
      <c r="G77" s="15"/>
      <c r="H77" s="15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15"/>
      <c r="H78" s="15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3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3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3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3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3"/>
      <c r="L83" s="14"/>
      <c r="M83" s="14"/>
      <c r="P83" s="14" t="str">
        <f ca="1">P1</f>
        <v>SWEPCO Project nk of 77</v>
      </c>
    </row>
    <row r="84" spans="1:16" ht="17.5">
      <c r="B84" s="1"/>
      <c r="C84" s="1"/>
      <c r="D84" s="2"/>
      <c r="E84" s="1"/>
      <c r="F84" s="1"/>
      <c r="G84" s="1"/>
      <c r="H84" s="1"/>
      <c r="I84" s="3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3"/>
      <c r="J85" s="3"/>
      <c r="K85" s="15"/>
      <c r="L85" s="3"/>
      <c r="M85" s="3"/>
      <c r="N85" s="3"/>
      <c r="O85" s="15"/>
      <c r="P85" s="1"/>
    </row>
    <row r="86" spans="1:16" ht="16" thickBot="1">
      <c r="C86" s="9"/>
      <c r="D86" s="2"/>
      <c r="E86" s="1"/>
      <c r="F86" s="1"/>
      <c r="G86" s="1"/>
      <c r="H86" s="1"/>
      <c r="I86" s="3"/>
      <c r="J86" s="3"/>
      <c r="K86" s="15"/>
      <c r="L86" s="120">
        <f>+J92</f>
        <v>2024</v>
      </c>
      <c r="M86" s="121" t="s">
        <v>9</v>
      </c>
      <c r="N86" s="125" t="s">
        <v>159</v>
      </c>
      <c r="O86" s="122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17"/>
      <c r="I87" s="1" t="s">
        <v>47</v>
      </c>
      <c r="J87" s="1"/>
      <c r="K87" s="116"/>
      <c r="L87" s="114" t="s">
        <v>391</v>
      </c>
      <c r="M87" s="68">
        <f>IF(J92&lt;D11,0,VLOOKUP(J92,C17:O72,9))</f>
        <v>0</v>
      </c>
      <c r="N87" s="68">
        <f>IF(J92&lt;D11,0,VLOOKUP(J92,C17:O72,11))</f>
        <v>0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21"/>
      <c r="J88" s="21"/>
      <c r="K88" s="118"/>
      <c r="L88" s="119" t="s">
        <v>392</v>
      </c>
      <c r="M88" s="70">
        <f>IF(J92&lt;D11,0,VLOOKUP(J92,C99:P154,6))</f>
        <v>0</v>
      </c>
      <c r="N88" s="70">
        <f>IF(J92&lt;D11,0,VLOOKUP(J92,C99:P154,7))</f>
        <v>0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insert project name here</v>
      </c>
      <c r="E89" s="1"/>
      <c r="F89" s="1"/>
      <c r="G89" s="1"/>
      <c r="H89" s="1"/>
      <c r="I89" s="3"/>
      <c r="J89" s="3"/>
      <c r="K89" s="117"/>
      <c r="L89" s="115" t="s">
        <v>156</v>
      </c>
      <c r="M89" s="73">
        <f>+M88-M87</f>
        <v>0</v>
      </c>
      <c r="N89" s="73">
        <f>+N88-N87</f>
        <v>0</v>
      </c>
      <c r="O89" s="74">
        <f>+O88-O87</f>
        <v>0</v>
      </c>
      <c r="P89" s="1"/>
    </row>
    <row r="90" spans="1:16" ht="13.5" thickBot="1">
      <c r="C90" s="29"/>
      <c r="D90" s="66" t="str">
        <f>D8</f>
        <v>DOES NOT MEET SPP $100,000 MINIMUM INVESTMENT FOR REGIONAL BPU SHARING.</v>
      </c>
      <c r="E90" s="12"/>
      <c r="F90" s="12"/>
      <c r="G90" s="12"/>
      <c r="H90" s="11"/>
      <c r="I90" s="3"/>
      <c r="J90" s="3"/>
      <c r="K90" s="15"/>
      <c r="L90" s="3"/>
      <c r="M90" s="3"/>
      <c r="N90" s="3"/>
      <c r="O90" s="15"/>
      <c r="P90" s="1"/>
    </row>
    <row r="91" spans="1:16" ht="13.5" thickBot="1">
      <c r="C91" s="75" t="s">
        <v>85</v>
      </c>
      <c r="D91" s="91" t="str">
        <f>+D9</f>
        <v>TP______</v>
      </c>
      <c r="E91" s="76"/>
      <c r="F91" s="76"/>
      <c r="G91" s="76"/>
      <c r="H91" s="76"/>
      <c r="I91" s="76"/>
      <c r="J91" s="76"/>
    </row>
    <row r="92" spans="1:16" ht="13">
      <c r="C92" s="34" t="s">
        <v>51</v>
      </c>
      <c r="D92" s="87">
        <f>IF(D11=I10,0,D10)</f>
        <v>0</v>
      </c>
      <c r="E92" s="1" t="s">
        <v>86</v>
      </c>
      <c r="H92" s="2"/>
      <c r="I92" s="2"/>
      <c r="J92" s="36">
        <f>+'SWE.WS.G.BPU.ATRR.True-up'!M16</f>
        <v>2024</v>
      </c>
      <c r="K92" s="33"/>
      <c r="L92" s="15" t="s">
        <v>87</v>
      </c>
      <c r="P92" s="1"/>
    </row>
    <row r="93" spans="1:16" ht="12.5">
      <c r="C93" s="34" t="s">
        <v>54</v>
      </c>
      <c r="D93" s="88">
        <f>IF(D11=I10,"",D11)</f>
        <v>2016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87">
        <f>IF(D11=I10,"",D12)</f>
        <v>4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15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28">
        <f>IF(D92=0,0,D92/D95)</f>
        <v>0</v>
      </c>
      <c r="K96" s="15"/>
      <c r="L96" s="15"/>
      <c r="M96" s="15"/>
      <c r="N96" s="15"/>
      <c r="O96" s="15"/>
      <c r="P96" s="1"/>
    </row>
    <row r="97" spans="1:16" ht="39">
      <c r="A97" s="5"/>
      <c r="B97" s="5"/>
      <c r="C97" s="79" t="s">
        <v>51</v>
      </c>
      <c r="D97" s="80" t="s">
        <v>65</v>
      </c>
      <c r="E97" s="45" t="s">
        <v>66</v>
      </c>
      <c r="F97" s="45" t="s">
        <v>67</v>
      </c>
      <c r="G97" s="43" t="s">
        <v>89</v>
      </c>
      <c r="H97" s="157" t="s">
        <v>388</v>
      </c>
      <c r="I97" s="158" t="s">
        <v>389</v>
      </c>
      <c r="J97" s="79" t="s">
        <v>90</v>
      </c>
      <c r="K97" s="81"/>
      <c r="L97" s="126" t="s">
        <v>228</v>
      </c>
      <c r="M97" s="45" t="s">
        <v>91</v>
      </c>
      <c r="N97" s="126" t="s">
        <v>228</v>
      </c>
      <c r="O97" s="45" t="s">
        <v>91</v>
      </c>
      <c r="P97" s="45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110" t="s">
        <v>74</v>
      </c>
      <c r="I98" s="47" t="s">
        <v>75</v>
      </c>
      <c r="J98" s="46" t="s">
        <v>94</v>
      </c>
      <c r="K98" s="44"/>
      <c r="L98" s="48" t="s">
        <v>77</v>
      </c>
      <c r="M98" s="48" t="s">
        <v>77</v>
      </c>
      <c r="N98" s="48" t="s">
        <v>95</v>
      </c>
      <c r="O98" s="48" t="s">
        <v>95</v>
      </c>
      <c r="P98" s="48" t="s">
        <v>95</v>
      </c>
    </row>
    <row r="99" spans="1:16" ht="12.5">
      <c r="C99" s="50">
        <f>IF(D93= "","-",D93)</f>
        <v>2016</v>
      </c>
      <c r="D99" s="12">
        <f>IF(D93=C99,0,D92)</f>
        <v>0</v>
      </c>
      <c r="E99" s="57">
        <f>IF(D11=I10,0,J96/12*(12-D94))</f>
        <v>0</v>
      </c>
      <c r="F99" s="55">
        <f>IF(D93=C99,+D92-E99,+D99-E99)</f>
        <v>0</v>
      </c>
      <c r="G99" s="83">
        <f t="shared" ref="G99:G130" si="15">+(F99+D99)/2</f>
        <v>0</v>
      </c>
      <c r="H99" s="106">
        <f>+J94*G99+E99</f>
        <v>0</v>
      </c>
      <c r="I99" s="107">
        <f>+J95*G99+E99</f>
        <v>0</v>
      </c>
      <c r="J99" s="54">
        <f t="shared" ref="J99:J130" si="16">+I99-H99</f>
        <v>0</v>
      </c>
      <c r="K99" s="54"/>
      <c r="L99" s="128"/>
      <c r="M99" s="53">
        <f t="shared" ref="M99:M130" si="17">IF(L99&lt;&gt;0,+H99-L99,0)</f>
        <v>0</v>
      </c>
      <c r="N99" s="128"/>
      <c r="O99" s="53">
        <f t="shared" ref="O99:O130" si="18">IF(N99&lt;&gt;0,+I99-N99,0)</f>
        <v>0</v>
      </c>
      <c r="P99" s="53">
        <f t="shared" ref="P99:P130" si="19">+O99-M99</f>
        <v>0</v>
      </c>
    </row>
    <row r="100" spans="1:16" ht="12.5">
      <c r="B100" s="7" t="str">
        <f>IF(D100=F99,"","IU")</f>
        <v/>
      </c>
      <c r="C100" s="50">
        <f>IF(D93="","-",+C99+1)</f>
        <v>2017</v>
      </c>
      <c r="D100" s="12">
        <f>IF(F99+SUM(E$99:E99)=D$92,F99,D$92-SUM(E$99:E99))</f>
        <v>0</v>
      </c>
      <c r="E100" s="56">
        <f>IF(+J96&lt;F99,J96,D100)</f>
        <v>0</v>
      </c>
      <c r="F100" s="55">
        <f t="shared" ref="F100:F130" si="20">+D100-E100</f>
        <v>0</v>
      </c>
      <c r="G100" s="55">
        <f t="shared" si="15"/>
        <v>0</v>
      </c>
      <c r="H100" s="58">
        <f t="shared" ref="H100:H112" si="21">+J$94*G100+E100</f>
        <v>0</v>
      </c>
      <c r="I100" s="108">
        <f t="shared" ref="I100:I112" si="22">+J$95*G100+E100</f>
        <v>0</v>
      </c>
      <c r="J100" s="54">
        <f t="shared" si="16"/>
        <v>0</v>
      </c>
      <c r="K100" s="54"/>
      <c r="L100" s="129"/>
      <c r="M100" s="54">
        <f t="shared" si="17"/>
        <v>0</v>
      </c>
      <c r="N100" s="129"/>
      <c r="O100" s="54">
        <f t="shared" si="18"/>
        <v>0</v>
      </c>
      <c r="P100" s="54">
        <f t="shared" si="19"/>
        <v>0</v>
      </c>
    </row>
    <row r="101" spans="1:16" ht="12.5">
      <c r="B101" s="7" t="str">
        <f t="shared" ref="B101:B154" si="23">IF(D101=F100,"","IU")</f>
        <v/>
      </c>
      <c r="C101" s="50">
        <f>IF(D93="","-",+C100+1)</f>
        <v>2018</v>
      </c>
      <c r="D101" s="12">
        <f>IF(F100+SUM(E$99:E100)=D$92,F100,D$92-SUM(E$99:E100))</f>
        <v>0</v>
      </c>
      <c r="E101" s="56">
        <f>IF(+J96&lt;F100,J96,D101)</f>
        <v>0</v>
      </c>
      <c r="F101" s="55">
        <f t="shared" si="20"/>
        <v>0</v>
      </c>
      <c r="G101" s="55">
        <f t="shared" si="15"/>
        <v>0</v>
      </c>
      <c r="H101" s="58">
        <f t="shared" si="21"/>
        <v>0</v>
      </c>
      <c r="I101" s="108">
        <f t="shared" si="22"/>
        <v>0</v>
      </c>
      <c r="J101" s="54">
        <f t="shared" si="16"/>
        <v>0</v>
      </c>
      <c r="K101" s="54"/>
      <c r="L101" s="129"/>
      <c r="M101" s="54">
        <f t="shared" si="17"/>
        <v>0</v>
      </c>
      <c r="N101" s="129"/>
      <c r="O101" s="54">
        <f t="shared" si="18"/>
        <v>0</v>
      </c>
      <c r="P101" s="54">
        <f t="shared" si="19"/>
        <v>0</v>
      </c>
    </row>
    <row r="102" spans="1:16" ht="12.5">
      <c r="B102" s="7" t="str">
        <f t="shared" si="23"/>
        <v/>
      </c>
      <c r="C102" s="50">
        <f>IF(D93="","-",+C101+1)</f>
        <v>2019</v>
      </c>
      <c r="D102" s="12">
        <f>IF(F101+SUM(E$99:E101)=D$92,F101,D$92-SUM(E$99:E101))</f>
        <v>0</v>
      </c>
      <c r="E102" s="56">
        <f>IF(+J96&lt;F101,J96,D102)</f>
        <v>0</v>
      </c>
      <c r="F102" s="55">
        <f t="shared" si="20"/>
        <v>0</v>
      </c>
      <c r="G102" s="55">
        <f t="shared" si="15"/>
        <v>0</v>
      </c>
      <c r="H102" s="58">
        <f t="shared" si="21"/>
        <v>0</v>
      </c>
      <c r="I102" s="108">
        <f t="shared" si="22"/>
        <v>0</v>
      </c>
      <c r="J102" s="54">
        <f t="shared" si="16"/>
        <v>0</v>
      </c>
      <c r="K102" s="54"/>
      <c r="L102" s="129"/>
      <c r="M102" s="54">
        <f t="shared" si="17"/>
        <v>0</v>
      </c>
      <c r="N102" s="129"/>
      <c r="O102" s="54">
        <f t="shared" si="18"/>
        <v>0</v>
      </c>
      <c r="P102" s="54">
        <f t="shared" si="19"/>
        <v>0</v>
      </c>
    </row>
    <row r="103" spans="1:16" ht="12.5">
      <c r="B103" s="7" t="str">
        <f t="shared" si="23"/>
        <v/>
      </c>
      <c r="C103" s="50">
        <f>IF(D93="","-",+C102+1)</f>
        <v>2020</v>
      </c>
      <c r="D103" s="12">
        <f>IF(F102+SUM(E$99:E102)=D$92,F102,D$92-SUM(E$99:E102))</f>
        <v>0</v>
      </c>
      <c r="E103" s="56">
        <f>IF(+J96&lt;F102,J96,D103)</f>
        <v>0</v>
      </c>
      <c r="F103" s="55">
        <f t="shared" si="20"/>
        <v>0</v>
      </c>
      <c r="G103" s="55">
        <f t="shared" si="15"/>
        <v>0</v>
      </c>
      <c r="H103" s="58">
        <f t="shared" si="21"/>
        <v>0</v>
      </c>
      <c r="I103" s="108">
        <f t="shared" si="22"/>
        <v>0</v>
      </c>
      <c r="J103" s="54">
        <f t="shared" si="16"/>
        <v>0</v>
      </c>
      <c r="K103" s="54"/>
      <c r="L103" s="129"/>
      <c r="M103" s="54">
        <f t="shared" si="17"/>
        <v>0</v>
      </c>
      <c r="N103" s="129"/>
      <c r="O103" s="54">
        <f t="shared" si="18"/>
        <v>0</v>
      </c>
      <c r="P103" s="54">
        <f t="shared" si="19"/>
        <v>0</v>
      </c>
    </row>
    <row r="104" spans="1:16" ht="12.5">
      <c r="B104" s="7" t="str">
        <f t="shared" si="23"/>
        <v/>
      </c>
      <c r="C104" s="50">
        <f>IF(D93="","-",+C103+1)</f>
        <v>2021</v>
      </c>
      <c r="D104" s="12">
        <f>IF(F103+SUM(E$99:E103)=D$92,F103,D$92-SUM(E$99:E103))</f>
        <v>0</v>
      </c>
      <c r="E104" s="56">
        <f>IF(+J96&lt;F103,J96,D104)</f>
        <v>0</v>
      </c>
      <c r="F104" s="55">
        <f t="shared" si="20"/>
        <v>0</v>
      </c>
      <c r="G104" s="55">
        <f t="shared" si="15"/>
        <v>0</v>
      </c>
      <c r="H104" s="58">
        <f t="shared" si="21"/>
        <v>0</v>
      </c>
      <c r="I104" s="108">
        <f t="shared" si="22"/>
        <v>0</v>
      </c>
      <c r="J104" s="54">
        <f t="shared" si="16"/>
        <v>0</v>
      </c>
      <c r="K104" s="54"/>
      <c r="L104" s="129"/>
      <c r="M104" s="54">
        <f t="shared" si="17"/>
        <v>0</v>
      </c>
      <c r="N104" s="129"/>
      <c r="O104" s="54">
        <f t="shared" si="18"/>
        <v>0</v>
      </c>
      <c r="P104" s="54">
        <f t="shared" si="19"/>
        <v>0</v>
      </c>
    </row>
    <row r="105" spans="1:16" ht="12.5">
      <c r="B105" s="7" t="str">
        <f t="shared" si="23"/>
        <v/>
      </c>
      <c r="C105" s="50">
        <f>IF(D93="","-",+C104+1)</f>
        <v>2022</v>
      </c>
      <c r="D105" s="12">
        <f>IF(F104+SUM(E$99:E104)=D$92,F104,D$92-SUM(E$99:E104))</f>
        <v>0</v>
      </c>
      <c r="E105" s="56">
        <f>IF(+J96&lt;F104,J96,D105)</f>
        <v>0</v>
      </c>
      <c r="F105" s="55">
        <f t="shared" si="20"/>
        <v>0</v>
      </c>
      <c r="G105" s="55">
        <f t="shared" si="15"/>
        <v>0</v>
      </c>
      <c r="H105" s="58">
        <f t="shared" si="21"/>
        <v>0</v>
      </c>
      <c r="I105" s="108">
        <f t="shared" si="22"/>
        <v>0</v>
      </c>
      <c r="J105" s="54">
        <f t="shared" si="16"/>
        <v>0</v>
      </c>
      <c r="K105" s="54"/>
      <c r="L105" s="129"/>
      <c r="M105" s="54">
        <f t="shared" si="17"/>
        <v>0</v>
      </c>
      <c r="N105" s="129"/>
      <c r="O105" s="54">
        <f t="shared" si="18"/>
        <v>0</v>
      </c>
      <c r="P105" s="54">
        <f t="shared" si="19"/>
        <v>0</v>
      </c>
    </row>
    <row r="106" spans="1:16" ht="12.5">
      <c r="B106" s="7" t="str">
        <f t="shared" si="23"/>
        <v/>
      </c>
      <c r="C106" s="50">
        <f>IF(D93="","-",+C105+1)</f>
        <v>2023</v>
      </c>
      <c r="D106" s="12">
        <f>IF(F105+SUM(E$99:E105)=D$92,F105,D$92-SUM(E$99:E105))</f>
        <v>0</v>
      </c>
      <c r="E106" s="56">
        <f>IF(+J96&lt;F105,J96,D106)</f>
        <v>0</v>
      </c>
      <c r="F106" s="55">
        <f t="shared" si="20"/>
        <v>0</v>
      </c>
      <c r="G106" s="55">
        <f t="shared" si="15"/>
        <v>0</v>
      </c>
      <c r="H106" s="58">
        <f t="shared" si="21"/>
        <v>0</v>
      </c>
      <c r="I106" s="108">
        <f t="shared" si="22"/>
        <v>0</v>
      </c>
      <c r="J106" s="54">
        <f t="shared" si="16"/>
        <v>0</v>
      </c>
      <c r="K106" s="54"/>
      <c r="L106" s="129"/>
      <c r="M106" s="54">
        <f t="shared" si="17"/>
        <v>0</v>
      </c>
      <c r="N106" s="129"/>
      <c r="O106" s="54">
        <f t="shared" si="18"/>
        <v>0</v>
      </c>
      <c r="P106" s="54">
        <f t="shared" si="19"/>
        <v>0</v>
      </c>
    </row>
    <row r="107" spans="1:16" ht="12.5">
      <c r="B107" s="7" t="str">
        <f t="shared" si="23"/>
        <v/>
      </c>
      <c r="C107" s="50">
        <f>IF(D93="","-",+C106+1)</f>
        <v>2024</v>
      </c>
      <c r="D107" s="12">
        <f>IF(F106+SUM(E$99:E106)=D$92,F106,D$92-SUM(E$99:E106))</f>
        <v>0</v>
      </c>
      <c r="E107" s="56">
        <f>IF(+J96&lt;F106,J96,D107)</f>
        <v>0</v>
      </c>
      <c r="F107" s="55">
        <f t="shared" si="20"/>
        <v>0</v>
      </c>
      <c r="G107" s="55">
        <f t="shared" si="15"/>
        <v>0</v>
      </c>
      <c r="H107" s="58">
        <f t="shared" si="21"/>
        <v>0</v>
      </c>
      <c r="I107" s="108">
        <f t="shared" si="22"/>
        <v>0</v>
      </c>
      <c r="J107" s="54">
        <f t="shared" si="16"/>
        <v>0</v>
      </c>
      <c r="K107" s="54"/>
      <c r="L107" s="129"/>
      <c r="M107" s="54">
        <f t="shared" si="17"/>
        <v>0</v>
      </c>
      <c r="N107" s="129"/>
      <c r="O107" s="54">
        <f t="shared" si="18"/>
        <v>0</v>
      </c>
      <c r="P107" s="54">
        <f t="shared" si="19"/>
        <v>0</v>
      </c>
    </row>
    <row r="108" spans="1:16" ht="12.5">
      <c r="B108" s="7" t="str">
        <f t="shared" si="23"/>
        <v/>
      </c>
      <c r="C108" s="50">
        <f>IF(D93="","-",+C107+1)</f>
        <v>2025</v>
      </c>
      <c r="D108" s="12">
        <f>IF(F107+SUM(E$99:E107)=D$92,F107,D$92-SUM(E$99:E107))</f>
        <v>0</v>
      </c>
      <c r="E108" s="56">
        <f>IF(+J96&lt;F107,J96,D108)</f>
        <v>0</v>
      </c>
      <c r="F108" s="55">
        <f t="shared" si="20"/>
        <v>0</v>
      </c>
      <c r="G108" s="55">
        <f t="shared" si="15"/>
        <v>0</v>
      </c>
      <c r="H108" s="58">
        <f t="shared" si="21"/>
        <v>0</v>
      </c>
      <c r="I108" s="108">
        <f t="shared" si="22"/>
        <v>0</v>
      </c>
      <c r="J108" s="54">
        <f t="shared" si="16"/>
        <v>0</v>
      </c>
      <c r="K108" s="54"/>
      <c r="L108" s="129"/>
      <c r="M108" s="54">
        <f t="shared" si="17"/>
        <v>0</v>
      </c>
      <c r="N108" s="129"/>
      <c r="O108" s="54">
        <f t="shared" si="18"/>
        <v>0</v>
      </c>
      <c r="P108" s="54">
        <f t="shared" si="19"/>
        <v>0</v>
      </c>
    </row>
    <row r="109" spans="1:16" ht="12.5">
      <c r="B109" s="7" t="str">
        <f t="shared" si="23"/>
        <v/>
      </c>
      <c r="C109" s="50">
        <f>IF(D93="","-",+C108+1)</f>
        <v>2026</v>
      </c>
      <c r="D109" s="12">
        <f>IF(F108+SUM(E$99:E108)=D$92,F108,D$92-SUM(E$99:E108))</f>
        <v>0</v>
      </c>
      <c r="E109" s="56">
        <f>IF(+J96&lt;F108,J96,D109)</f>
        <v>0</v>
      </c>
      <c r="F109" s="55">
        <f t="shared" si="20"/>
        <v>0</v>
      </c>
      <c r="G109" s="55">
        <f t="shared" si="15"/>
        <v>0</v>
      </c>
      <c r="H109" s="58">
        <f t="shared" si="21"/>
        <v>0</v>
      </c>
      <c r="I109" s="108">
        <f t="shared" si="22"/>
        <v>0</v>
      </c>
      <c r="J109" s="54">
        <f t="shared" si="16"/>
        <v>0</v>
      </c>
      <c r="K109" s="54"/>
      <c r="L109" s="129"/>
      <c r="M109" s="54">
        <f t="shared" si="17"/>
        <v>0</v>
      </c>
      <c r="N109" s="129"/>
      <c r="O109" s="54">
        <f t="shared" si="18"/>
        <v>0</v>
      </c>
      <c r="P109" s="54">
        <f t="shared" si="19"/>
        <v>0</v>
      </c>
    </row>
    <row r="110" spans="1:16" ht="12.5">
      <c r="B110" s="7" t="str">
        <f t="shared" si="23"/>
        <v/>
      </c>
      <c r="C110" s="50">
        <f>IF(D93="","-",+C109+1)</f>
        <v>2027</v>
      </c>
      <c r="D110" s="12">
        <f>IF(F109+SUM(E$99:E109)=D$92,F109,D$92-SUM(E$99:E109))</f>
        <v>0</v>
      </c>
      <c r="E110" s="56">
        <f>IF(+J96&lt;F109,J96,D110)</f>
        <v>0</v>
      </c>
      <c r="F110" s="55">
        <f t="shared" si="20"/>
        <v>0</v>
      </c>
      <c r="G110" s="55">
        <f t="shared" si="15"/>
        <v>0</v>
      </c>
      <c r="H110" s="58">
        <f t="shared" si="21"/>
        <v>0</v>
      </c>
      <c r="I110" s="108">
        <f t="shared" si="22"/>
        <v>0</v>
      </c>
      <c r="J110" s="54">
        <f t="shared" si="16"/>
        <v>0</v>
      </c>
      <c r="K110" s="54"/>
      <c r="L110" s="129"/>
      <c r="M110" s="54">
        <f t="shared" si="17"/>
        <v>0</v>
      </c>
      <c r="N110" s="129"/>
      <c r="O110" s="54">
        <f t="shared" si="18"/>
        <v>0</v>
      </c>
      <c r="P110" s="54">
        <f t="shared" si="19"/>
        <v>0</v>
      </c>
    </row>
    <row r="111" spans="1:16" ht="12.5">
      <c r="B111" s="7" t="str">
        <f t="shared" si="23"/>
        <v/>
      </c>
      <c r="C111" s="50">
        <f>IF(D93="","-",+C110+1)</f>
        <v>2028</v>
      </c>
      <c r="D111" s="12">
        <f>IF(F110+SUM(E$99:E110)=D$92,F110,D$92-SUM(E$99:E110))</f>
        <v>0</v>
      </c>
      <c r="E111" s="56">
        <f>IF(+J96&lt;F110,J96,D111)</f>
        <v>0</v>
      </c>
      <c r="F111" s="55">
        <f t="shared" si="20"/>
        <v>0</v>
      </c>
      <c r="G111" s="55">
        <f t="shared" si="15"/>
        <v>0</v>
      </c>
      <c r="H111" s="58">
        <f t="shared" si="21"/>
        <v>0</v>
      </c>
      <c r="I111" s="108">
        <f t="shared" si="22"/>
        <v>0</v>
      </c>
      <c r="J111" s="54">
        <f t="shared" si="16"/>
        <v>0</v>
      </c>
      <c r="K111" s="54"/>
      <c r="L111" s="129"/>
      <c r="M111" s="54">
        <f t="shared" si="17"/>
        <v>0</v>
      </c>
      <c r="N111" s="129"/>
      <c r="O111" s="54">
        <f t="shared" si="18"/>
        <v>0</v>
      </c>
      <c r="P111" s="54">
        <f t="shared" si="19"/>
        <v>0</v>
      </c>
    </row>
    <row r="112" spans="1:16" ht="12.5">
      <c r="B112" s="7" t="str">
        <f t="shared" si="23"/>
        <v/>
      </c>
      <c r="C112" s="50">
        <f>IF(D93="","-",+C111+1)</f>
        <v>2029</v>
      </c>
      <c r="D112" s="12">
        <f>IF(F111+SUM(E$99:E111)=D$92,F111,D$92-SUM(E$99:E111))</f>
        <v>0</v>
      </c>
      <c r="E112" s="56">
        <f>IF(+J96&lt;F111,J96,D112)</f>
        <v>0</v>
      </c>
      <c r="F112" s="55">
        <f t="shared" si="20"/>
        <v>0</v>
      </c>
      <c r="G112" s="55">
        <f t="shared" si="15"/>
        <v>0</v>
      </c>
      <c r="H112" s="58">
        <f t="shared" si="21"/>
        <v>0</v>
      </c>
      <c r="I112" s="108">
        <f t="shared" si="22"/>
        <v>0</v>
      </c>
      <c r="J112" s="54">
        <f t="shared" si="16"/>
        <v>0</v>
      </c>
      <c r="K112" s="54"/>
      <c r="L112" s="129"/>
      <c r="M112" s="54">
        <f t="shared" si="17"/>
        <v>0</v>
      </c>
      <c r="N112" s="129"/>
      <c r="O112" s="54">
        <f t="shared" si="18"/>
        <v>0</v>
      </c>
      <c r="P112" s="54">
        <f t="shared" si="19"/>
        <v>0</v>
      </c>
    </row>
    <row r="113" spans="2:16" ht="12.5">
      <c r="B113" s="7" t="str">
        <f t="shared" si="23"/>
        <v/>
      </c>
      <c r="C113" s="50">
        <f>IF(D93="","-",+C112+1)</f>
        <v>2030</v>
      </c>
      <c r="D113" s="12">
        <f>IF(F112+SUM(E$99:E112)=D$92,F112,D$92-SUM(E$99:E112))</f>
        <v>0</v>
      </c>
      <c r="E113" s="56">
        <f>IF(+J96&lt;F112,J96,D113)</f>
        <v>0</v>
      </c>
      <c r="F113" s="55">
        <f t="shared" si="20"/>
        <v>0</v>
      </c>
      <c r="G113" s="55">
        <f t="shared" si="15"/>
        <v>0</v>
      </c>
      <c r="H113" s="58">
        <f t="shared" ref="H113:H154" si="24">+J$94*G113+E113</f>
        <v>0</v>
      </c>
      <c r="I113" s="108">
        <f t="shared" ref="I113:I154" si="25">+J$95*G113+E113</f>
        <v>0</v>
      </c>
      <c r="J113" s="54">
        <f t="shared" si="16"/>
        <v>0</v>
      </c>
      <c r="K113" s="54"/>
      <c r="L113" s="129"/>
      <c r="M113" s="54">
        <f t="shared" si="17"/>
        <v>0</v>
      </c>
      <c r="N113" s="129"/>
      <c r="O113" s="54">
        <f t="shared" si="18"/>
        <v>0</v>
      </c>
      <c r="P113" s="54">
        <f t="shared" si="19"/>
        <v>0</v>
      </c>
    </row>
    <row r="114" spans="2:16" ht="12.5">
      <c r="B114" s="7" t="str">
        <f t="shared" si="23"/>
        <v/>
      </c>
      <c r="C114" s="50">
        <f>IF(D93="","-",+C113+1)</f>
        <v>2031</v>
      </c>
      <c r="D114" s="12">
        <f>IF(F113+SUM(E$99:E113)=D$92,F113,D$92-SUM(E$99:E113))</f>
        <v>0</v>
      </c>
      <c r="E114" s="56">
        <f>IF(+J96&lt;F113,J96,D114)</f>
        <v>0</v>
      </c>
      <c r="F114" s="55">
        <f t="shared" si="20"/>
        <v>0</v>
      </c>
      <c r="G114" s="55">
        <f t="shared" si="15"/>
        <v>0</v>
      </c>
      <c r="H114" s="58">
        <f t="shared" si="24"/>
        <v>0</v>
      </c>
      <c r="I114" s="108">
        <f t="shared" si="25"/>
        <v>0</v>
      </c>
      <c r="J114" s="54">
        <f t="shared" si="16"/>
        <v>0</v>
      </c>
      <c r="K114" s="54"/>
      <c r="L114" s="129"/>
      <c r="M114" s="54">
        <f t="shared" si="17"/>
        <v>0</v>
      </c>
      <c r="N114" s="129"/>
      <c r="O114" s="54">
        <f t="shared" si="18"/>
        <v>0</v>
      </c>
      <c r="P114" s="54">
        <f t="shared" si="19"/>
        <v>0</v>
      </c>
    </row>
    <row r="115" spans="2:16" ht="12.5">
      <c r="B115" s="7" t="str">
        <f t="shared" si="23"/>
        <v/>
      </c>
      <c r="C115" s="50">
        <f>IF(D93="","-",+C114+1)</f>
        <v>2032</v>
      </c>
      <c r="D115" s="12">
        <f>IF(F114+SUM(E$99:E114)=D$92,F114,D$92-SUM(E$99:E114))</f>
        <v>0</v>
      </c>
      <c r="E115" s="56">
        <f>IF(+J96&lt;F114,J96,D115)</f>
        <v>0</v>
      </c>
      <c r="F115" s="55">
        <f t="shared" si="20"/>
        <v>0</v>
      </c>
      <c r="G115" s="55">
        <f t="shared" si="15"/>
        <v>0</v>
      </c>
      <c r="H115" s="58">
        <f t="shared" si="24"/>
        <v>0</v>
      </c>
      <c r="I115" s="108">
        <f t="shared" si="25"/>
        <v>0</v>
      </c>
      <c r="J115" s="54">
        <f t="shared" si="16"/>
        <v>0</v>
      </c>
      <c r="K115" s="54"/>
      <c r="L115" s="129"/>
      <c r="M115" s="54">
        <f t="shared" si="17"/>
        <v>0</v>
      </c>
      <c r="N115" s="129"/>
      <c r="O115" s="54">
        <f t="shared" si="18"/>
        <v>0</v>
      </c>
      <c r="P115" s="54">
        <f t="shared" si="19"/>
        <v>0</v>
      </c>
    </row>
    <row r="116" spans="2:16" ht="12.5">
      <c r="B116" s="7" t="str">
        <f t="shared" si="23"/>
        <v/>
      </c>
      <c r="C116" s="50">
        <f>IF(D93="","-",+C115+1)</f>
        <v>2033</v>
      </c>
      <c r="D116" s="12">
        <f>IF(F115+SUM(E$99:E115)=D$92,F115,D$92-SUM(E$99:E115))</f>
        <v>0</v>
      </c>
      <c r="E116" s="56">
        <f>IF(+J96&lt;F115,J96,D116)</f>
        <v>0</v>
      </c>
      <c r="F116" s="55">
        <f t="shared" si="20"/>
        <v>0</v>
      </c>
      <c r="G116" s="55">
        <f t="shared" si="15"/>
        <v>0</v>
      </c>
      <c r="H116" s="58">
        <f t="shared" si="24"/>
        <v>0</v>
      </c>
      <c r="I116" s="108">
        <f t="shared" si="25"/>
        <v>0</v>
      </c>
      <c r="J116" s="54">
        <f t="shared" si="16"/>
        <v>0</v>
      </c>
      <c r="K116" s="54"/>
      <c r="L116" s="129"/>
      <c r="M116" s="54">
        <f t="shared" si="17"/>
        <v>0</v>
      </c>
      <c r="N116" s="129"/>
      <c r="O116" s="54">
        <f t="shared" si="18"/>
        <v>0</v>
      </c>
      <c r="P116" s="54">
        <f t="shared" si="19"/>
        <v>0</v>
      </c>
    </row>
    <row r="117" spans="2:16" ht="12.5">
      <c r="B117" s="7" t="str">
        <f t="shared" si="23"/>
        <v/>
      </c>
      <c r="C117" s="50">
        <f>IF(D93="","-",+C116+1)</f>
        <v>2034</v>
      </c>
      <c r="D117" s="12">
        <f>IF(F116+SUM(E$99:E116)=D$92,F116,D$92-SUM(E$99:E116))</f>
        <v>0</v>
      </c>
      <c r="E117" s="56">
        <f>IF(+J96&lt;F116,J96,D117)</f>
        <v>0</v>
      </c>
      <c r="F117" s="55">
        <f t="shared" si="20"/>
        <v>0</v>
      </c>
      <c r="G117" s="55">
        <f t="shared" si="15"/>
        <v>0</v>
      </c>
      <c r="H117" s="58">
        <f t="shared" si="24"/>
        <v>0</v>
      </c>
      <c r="I117" s="108">
        <f t="shared" si="25"/>
        <v>0</v>
      </c>
      <c r="J117" s="54">
        <f t="shared" si="16"/>
        <v>0</v>
      </c>
      <c r="K117" s="54"/>
      <c r="L117" s="129"/>
      <c r="M117" s="54">
        <f t="shared" si="17"/>
        <v>0</v>
      </c>
      <c r="N117" s="129"/>
      <c r="O117" s="54">
        <f t="shared" si="18"/>
        <v>0</v>
      </c>
      <c r="P117" s="54">
        <f t="shared" si="19"/>
        <v>0</v>
      </c>
    </row>
    <row r="118" spans="2:16" ht="12.5">
      <c r="B118" s="7" t="str">
        <f t="shared" si="23"/>
        <v/>
      </c>
      <c r="C118" s="50">
        <f>IF(D93="","-",+C117+1)</f>
        <v>2035</v>
      </c>
      <c r="D118" s="12">
        <f>IF(F117+SUM(E$99:E117)=D$92,F117,D$92-SUM(E$99:E117))</f>
        <v>0</v>
      </c>
      <c r="E118" s="56">
        <f>IF(+J96&lt;F117,J96,D118)</f>
        <v>0</v>
      </c>
      <c r="F118" s="55">
        <f t="shared" si="20"/>
        <v>0</v>
      </c>
      <c r="G118" s="55">
        <f t="shared" si="15"/>
        <v>0</v>
      </c>
      <c r="H118" s="58">
        <f t="shared" si="24"/>
        <v>0</v>
      </c>
      <c r="I118" s="108">
        <f t="shared" si="25"/>
        <v>0</v>
      </c>
      <c r="J118" s="54">
        <f t="shared" si="16"/>
        <v>0</v>
      </c>
      <c r="K118" s="54"/>
      <c r="L118" s="129"/>
      <c r="M118" s="54">
        <f t="shared" si="17"/>
        <v>0</v>
      </c>
      <c r="N118" s="129"/>
      <c r="O118" s="54">
        <f t="shared" si="18"/>
        <v>0</v>
      </c>
      <c r="P118" s="54">
        <f t="shared" si="19"/>
        <v>0</v>
      </c>
    </row>
    <row r="119" spans="2:16" ht="12.5">
      <c r="B119" s="7" t="str">
        <f t="shared" si="23"/>
        <v/>
      </c>
      <c r="C119" s="50">
        <f>IF(D93="","-",+C118+1)</f>
        <v>2036</v>
      </c>
      <c r="D119" s="12">
        <f>IF(F118+SUM(E$99:E118)=D$92,F118,D$92-SUM(E$99:E118))</f>
        <v>0</v>
      </c>
      <c r="E119" s="56">
        <f>IF(+J96&lt;F118,J96,D119)</f>
        <v>0</v>
      </c>
      <c r="F119" s="55">
        <f t="shared" si="20"/>
        <v>0</v>
      </c>
      <c r="G119" s="55">
        <f t="shared" si="15"/>
        <v>0</v>
      </c>
      <c r="H119" s="58">
        <f t="shared" si="24"/>
        <v>0</v>
      </c>
      <c r="I119" s="108">
        <f t="shared" si="25"/>
        <v>0</v>
      </c>
      <c r="J119" s="54">
        <f t="shared" si="16"/>
        <v>0</v>
      </c>
      <c r="K119" s="54"/>
      <c r="L119" s="129"/>
      <c r="M119" s="54">
        <f t="shared" si="17"/>
        <v>0</v>
      </c>
      <c r="N119" s="129"/>
      <c r="O119" s="54">
        <f t="shared" si="18"/>
        <v>0</v>
      </c>
      <c r="P119" s="54">
        <f t="shared" si="19"/>
        <v>0</v>
      </c>
    </row>
    <row r="120" spans="2:16" ht="12.5">
      <c r="B120" s="7" t="str">
        <f t="shared" si="23"/>
        <v/>
      </c>
      <c r="C120" s="50">
        <f>IF(D93="","-",+C119+1)</f>
        <v>2037</v>
      </c>
      <c r="D120" s="12">
        <f>IF(F119+SUM(E$99:E119)=D$92,F119,D$92-SUM(E$99:E119))</f>
        <v>0</v>
      </c>
      <c r="E120" s="56">
        <f>IF(+J96&lt;F119,J96,D120)</f>
        <v>0</v>
      </c>
      <c r="F120" s="55">
        <f t="shared" si="20"/>
        <v>0</v>
      </c>
      <c r="G120" s="55">
        <f t="shared" si="15"/>
        <v>0</v>
      </c>
      <c r="H120" s="58">
        <f t="shared" si="24"/>
        <v>0</v>
      </c>
      <c r="I120" s="108">
        <f t="shared" si="25"/>
        <v>0</v>
      </c>
      <c r="J120" s="54">
        <f t="shared" si="16"/>
        <v>0</v>
      </c>
      <c r="K120" s="54"/>
      <c r="L120" s="129"/>
      <c r="M120" s="54">
        <f t="shared" si="17"/>
        <v>0</v>
      </c>
      <c r="N120" s="129"/>
      <c r="O120" s="54">
        <f t="shared" si="18"/>
        <v>0</v>
      </c>
      <c r="P120" s="54">
        <f t="shared" si="19"/>
        <v>0</v>
      </c>
    </row>
    <row r="121" spans="2:16" ht="12.5">
      <c r="B121" s="7" t="str">
        <f t="shared" si="23"/>
        <v/>
      </c>
      <c r="C121" s="50">
        <f>IF(D93="","-",+C120+1)</f>
        <v>2038</v>
      </c>
      <c r="D121" s="12">
        <f>IF(F120+SUM(E$99:E120)=D$92,F120,D$92-SUM(E$99:E120))</f>
        <v>0</v>
      </c>
      <c r="E121" s="56">
        <f>IF(+J96&lt;F120,J96,D121)</f>
        <v>0</v>
      </c>
      <c r="F121" s="55">
        <f t="shared" si="20"/>
        <v>0</v>
      </c>
      <c r="G121" s="55">
        <f t="shared" si="15"/>
        <v>0</v>
      </c>
      <c r="H121" s="58">
        <f t="shared" si="24"/>
        <v>0</v>
      </c>
      <c r="I121" s="108">
        <f t="shared" si="25"/>
        <v>0</v>
      </c>
      <c r="J121" s="54">
        <f t="shared" si="16"/>
        <v>0</v>
      </c>
      <c r="K121" s="54"/>
      <c r="L121" s="129"/>
      <c r="M121" s="54">
        <f t="shared" si="17"/>
        <v>0</v>
      </c>
      <c r="N121" s="129"/>
      <c r="O121" s="54">
        <f t="shared" si="18"/>
        <v>0</v>
      </c>
      <c r="P121" s="54">
        <f t="shared" si="19"/>
        <v>0</v>
      </c>
    </row>
    <row r="122" spans="2:16" ht="12.5">
      <c r="B122" s="7" t="str">
        <f t="shared" si="23"/>
        <v/>
      </c>
      <c r="C122" s="50">
        <f>IF(D93="","-",+C121+1)</f>
        <v>2039</v>
      </c>
      <c r="D122" s="12">
        <f>IF(F121+SUM(E$99:E121)=D$92,F121,D$92-SUM(E$99:E121))</f>
        <v>0</v>
      </c>
      <c r="E122" s="56">
        <f>IF(+J96&lt;F121,J96,D122)</f>
        <v>0</v>
      </c>
      <c r="F122" s="55">
        <f t="shared" si="20"/>
        <v>0</v>
      </c>
      <c r="G122" s="55">
        <f t="shared" si="15"/>
        <v>0</v>
      </c>
      <c r="H122" s="58">
        <f t="shared" si="24"/>
        <v>0</v>
      </c>
      <c r="I122" s="108">
        <f t="shared" si="25"/>
        <v>0</v>
      </c>
      <c r="J122" s="54">
        <f t="shared" si="16"/>
        <v>0</v>
      </c>
      <c r="K122" s="54"/>
      <c r="L122" s="129"/>
      <c r="M122" s="54">
        <f t="shared" si="17"/>
        <v>0</v>
      </c>
      <c r="N122" s="129"/>
      <c r="O122" s="54">
        <f t="shared" si="18"/>
        <v>0</v>
      </c>
      <c r="P122" s="54">
        <f t="shared" si="19"/>
        <v>0</v>
      </c>
    </row>
    <row r="123" spans="2:16" ht="12.5">
      <c r="B123" s="7" t="str">
        <f t="shared" si="23"/>
        <v/>
      </c>
      <c r="C123" s="50">
        <f>IF(D93="","-",+C122+1)</f>
        <v>2040</v>
      </c>
      <c r="D123" s="12">
        <f>IF(F122+SUM(E$99:E122)=D$92,F122,D$92-SUM(E$99:E122))</f>
        <v>0</v>
      </c>
      <c r="E123" s="56">
        <f>IF(+J96&lt;F122,J96,D123)</f>
        <v>0</v>
      </c>
      <c r="F123" s="55">
        <f t="shared" si="20"/>
        <v>0</v>
      </c>
      <c r="G123" s="55">
        <f t="shared" si="15"/>
        <v>0</v>
      </c>
      <c r="H123" s="58">
        <f t="shared" si="24"/>
        <v>0</v>
      </c>
      <c r="I123" s="108">
        <f t="shared" si="25"/>
        <v>0</v>
      </c>
      <c r="J123" s="54">
        <f t="shared" si="16"/>
        <v>0</v>
      </c>
      <c r="K123" s="54"/>
      <c r="L123" s="129"/>
      <c r="M123" s="54">
        <f t="shared" si="17"/>
        <v>0</v>
      </c>
      <c r="N123" s="129"/>
      <c r="O123" s="54">
        <f t="shared" si="18"/>
        <v>0</v>
      </c>
      <c r="P123" s="54">
        <f t="shared" si="19"/>
        <v>0</v>
      </c>
    </row>
    <row r="124" spans="2:16" ht="12.5">
      <c r="B124" s="7" t="str">
        <f t="shared" si="23"/>
        <v/>
      </c>
      <c r="C124" s="50">
        <f>IF(D93="","-",+C123+1)</f>
        <v>2041</v>
      </c>
      <c r="D124" s="12">
        <f>IF(F123+SUM(E$99:E123)=D$92,F123,D$92-SUM(E$99:E123))</f>
        <v>0</v>
      </c>
      <c r="E124" s="56">
        <f>IF(+J96&lt;F123,J96,D124)</f>
        <v>0</v>
      </c>
      <c r="F124" s="55">
        <f t="shared" si="20"/>
        <v>0</v>
      </c>
      <c r="G124" s="55">
        <f t="shared" si="15"/>
        <v>0</v>
      </c>
      <c r="H124" s="58">
        <f t="shared" si="24"/>
        <v>0</v>
      </c>
      <c r="I124" s="108">
        <f t="shared" si="25"/>
        <v>0</v>
      </c>
      <c r="J124" s="54">
        <f t="shared" si="16"/>
        <v>0</v>
      </c>
      <c r="K124" s="54"/>
      <c r="L124" s="129"/>
      <c r="M124" s="54">
        <f t="shared" si="17"/>
        <v>0</v>
      </c>
      <c r="N124" s="129"/>
      <c r="O124" s="54">
        <f t="shared" si="18"/>
        <v>0</v>
      </c>
      <c r="P124" s="54">
        <f t="shared" si="19"/>
        <v>0</v>
      </c>
    </row>
    <row r="125" spans="2:16" ht="12.5">
      <c r="B125" s="7" t="str">
        <f t="shared" si="23"/>
        <v/>
      </c>
      <c r="C125" s="50">
        <f>IF(D93="","-",+C124+1)</f>
        <v>2042</v>
      </c>
      <c r="D125" s="12">
        <f>IF(F124+SUM(E$99:E124)=D$92,F124,D$92-SUM(E$99:E124))</f>
        <v>0</v>
      </c>
      <c r="E125" s="56">
        <f>IF(+J96&lt;F124,J96,D125)</f>
        <v>0</v>
      </c>
      <c r="F125" s="55">
        <f t="shared" si="20"/>
        <v>0</v>
      </c>
      <c r="G125" s="55">
        <f t="shared" si="15"/>
        <v>0</v>
      </c>
      <c r="H125" s="58">
        <f t="shared" si="24"/>
        <v>0</v>
      </c>
      <c r="I125" s="108">
        <f t="shared" si="25"/>
        <v>0</v>
      </c>
      <c r="J125" s="54">
        <f t="shared" si="16"/>
        <v>0</v>
      </c>
      <c r="K125" s="54"/>
      <c r="L125" s="129"/>
      <c r="M125" s="54">
        <f t="shared" si="17"/>
        <v>0</v>
      </c>
      <c r="N125" s="129"/>
      <c r="O125" s="54">
        <f t="shared" si="18"/>
        <v>0</v>
      </c>
      <c r="P125" s="54">
        <f t="shared" si="19"/>
        <v>0</v>
      </c>
    </row>
    <row r="126" spans="2:16" ht="12.5">
      <c r="B126" s="7" t="str">
        <f t="shared" si="23"/>
        <v/>
      </c>
      <c r="C126" s="50">
        <f>IF(D93="","-",+C125+1)</f>
        <v>2043</v>
      </c>
      <c r="D126" s="12">
        <f>IF(F125+SUM(E$99:E125)=D$92,F125,D$92-SUM(E$99:E125))</f>
        <v>0</v>
      </c>
      <c r="E126" s="56">
        <f>IF(+J96&lt;F125,J96,D126)</f>
        <v>0</v>
      </c>
      <c r="F126" s="55">
        <f t="shared" si="20"/>
        <v>0</v>
      </c>
      <c r="G126" s="55">
        <f t="shared" si="15"/>
        <v>0</v>
      </c>
      <c r="H126" s="58">
        <f t="shared" si="24"/>
        <v>0</v>
      </c>
      <c r="I126" s="108">
        <f t="shared" si="25"/>
        <v>0</v>
      </c>
      <c r="J126" s="54">
        <f t="shared" si="16"/>
        <v>0</v>
      </c>
      <c r="K126" s="54"/>
      <c r="L126" s="129"/>
      <c r="M126" s="54">
        <f t="shared" si="17"/>
        <v>0</v>
      </c>
      <c r="N126" s="129"/>
      <c r="O126" s="54">
        <f t="shared" si="18"/>
        <v>0</v>
      </c>
      <c r="P126" s="54">
        <f t="shared" si="19"/>
        <v>0</v>
      </c>
    </row>
    <row r="127" spans="2:16" ht="12.5">
      <c r="B127" s="7" t="str">
        <f t="shared" si="23"/>
        <v/>
      </c>
      <c r="C127" s="50">
        <f>IF(D93="","-",+C126+1)</f>
        <v>2044</v>
      </c>
      <c r="D127" s="12">
        <f>IF(F126+SUM(E$99:E126)=D$92,F126,D$92-SUM(E$99:E126))</f>
        <v>0</v>
      </c>
      <c r="E127" s="56">
        <f>IF(+J96&lt;F126,J96,D127)</f>
        <v>0</v>
      </c>
      <c r="F127" s="55">
        <f t="shared" si="20"/>
        <v>0</v>
      </c>
      <c r="G127" s="55">
        <f t="shared" si="15"/>
        <v>0</v>
      </c>
      <c r="H127" s="58">
        <f t="shared" si="24"/>
        <v>0</v>
      </c>
      <c r="I127" s="108">
        <f t="shared" si="25"/>
        <v>0</v>
      </c>
      <c r="J127" s="54">
        <f t="shared" si="16"/>
        <v>0</v>
      </c>
      <c r="K127" s="54"/>
      <c r="L127" s="129"/>
      <c r="M127" s="54">
        <f t="shared" si="17"/>
        <v>0</v>
      </c>
      <c r="N127" s="129"/>
      <c r="O127" s="54">
        <f t="shared" si="18"/>
        <v>0</v>
      </c>
      <c r="P127" s="54">
        <f t="shared" si="19"/>
        <v>0</v>
      </c>
    </row>
    <row r="128" spans="2:16" ht="12.5">
      <c r="B128" s="7" t="str">
        <f t="shared" si="23"/>
        <v/>
      </c>
      <c r="C128" s="50">
        <f>IF(D93="","-",+C127+1)</f>
        <v>2045</v>
      </c>
      <c r="D128" s="12">
        <f>IF(F127+SUM(E$99:E127)=D$92,F127,D$92-SUM(E$99:E127))</f>
        <v>0</v>
      </c>
      <c r="E128" s="56">
        <f>IF(+J96&lt;F127,J96,D128)</f>
        <v>0</v>
      </c>
      <c r="F128" s="55">
        <f t="shared" si="20"/>
        <v>0</v>
      </c>
      <c r="G128" s="55">
        <f t="shared" si="15"/>
        <v>0</v>
      </c>
      <c r="H128" s="58">
        <f t="shared" si="24"/>
        <v>0</v>
      </c>
      <c r="I128" s="108">
        <f t="shared" si="25"/>
        <v>0</v>
      </c>
      <c r="J128" s="54">
        <f t="shared" si="16"/>
        <v>0</v>
      </c>
      <c r="K128" s="54"/>
      <c r="L128" s="129"/>
      <c r="M128" s="54">
        <f t="shared" si="17"/>
        <v>0</v>
      </c>
      <c r="N128" s="129"/>
      <c r="O128" s="54">
        <f t="shared" si="18"/>
        <v>0</v>
      </c>
      <c r="P128" s="54">
        <f t="shared" si="19"/>
        <v>0</v>
      </c>
    </row>
    <row r="129" spans="2:16" ht="12.5">
      <c r="B129" s="7" t="str">
        <f t="shared" si="23"/>
        <v/>
      </c>
      <c r="C129" s="50">
        <f>IF(D93="","-",+C128+1)</f>
        <v>2046</v>
      </c>
      <c r="D129" s="12">
        <f>IF(F128+SUM(E$99:E128)=D$92,F128,D$92-SUM(E$99:E128))</f>
        <v>0</v>
      </c>
      <c r="E129" s="56">
        <f>IF(+J96&lt;F128,J96,D129)</f>
        <v>0</v>
      </c>
      <c r="F129" s="55">
        <f t="shared" si="20"/>
        <v>0</v>
      </c>
      <c r="G129" s="55">
        <f t="shared" si="15"/>
        <v>0</v>
      </c>
      <c r="H129" s="58">
        <f t="shared" si="24"/>
        <v>0</v>
      </c>
      <c r="I129" s="108">
        <f t="shared" si="25"/>
        <v>0</v>
      </c>
      <c r="J129" s="54">
        <f t="shared" si="16"/>
        <v>0</v>
      </c>
      <c r="K129" s="54"/>
      <c r="L129" s="129"/>
      <c r="M129" s="54">
        <f t="shared" si="17"/>
        <v>0</v>
      </c>
      <c r="N129" s="129"/>
      <c r="O129" s="54">
        <f t="shared" si="18"/>
        <v>0</v>
      </c>
      <c r="P129" s="54">
        <f t="shared" si="19"/>
        <v>0</v>
      </c>
    </row>
    <row r="130" spans="2:16" ht="12.5">
      <c r="B130" s="7" t="str">
        <f t="shared" si="23"/>
        <v/>
      </c>
      <c r="C130" s="50">
        <f>IF(D93="","-",+C129+1)</f>
        <v>2047</v>
      </c>
      <c r="D130" s="12">
        <f>IF(F129+SUM(E$99:E129)=D$92,F129,D$92-SUM(E$99:E129))</f>
        <v>0</v>
      </c>
      <c r="E130" s="56">
        <f>IF(+J96&lt;F129,J96,D130)</f>
        <v>0</v>
      </c>
      <c r="F130" s="55">
        <f t="shared" si="20"/>
        <v>0</v>
      </c>
      <c r="G130" s="55">
        <f t="shared" si="15"/>
        <v>0</v>
      </c>
      <c r="H130" s="58">
        <f t="shared" si="24"/>
        <v>0</v>
      </c>
      <c r="I130" s="108">
        <f t="shared" si="25"/>
        <v>0</v>
      </c>
      <c r="J130" s="54">
        <f t="shared" si="16"/>
        <v>0</v>
      </c>
      <c r="K130" s="54"/>
      <c r="L130" s="129"/>
      <c r="M130" s="54">
        <f t="shared" si="17"/>
        <v>0</v>
      </c>
      <c r="N130" s="129"/>
      <c r="O130" s="54">
        <f t="shared" si="18"/>
        <v>0</v>
      </c>
      <c r="P130" s="54">
        <f t="shared" si="19"/>
        <v>0</v>
      </c>
    </row>
    <row r="131" spans="2:16" ht="12.5">
      <c r="B131" s="7" t="str">
        <f t="shared" si="23"/>
        <v/>
      </c>
      <c r="C131" s="50">
        <f>IF(D93="","-",+C130+1)</f>
        <v>2048</v>
      </c>
      <c r="D131" s="12">
        <f>IF(F130+SUM(E$99:E130)=D$92,F130,D$92-SUM(E$99:E130))</f>
        <v>0</v>
      </c>
      <c r="E131" s="56">
        <f>IF(+J96&lt;F130,J96,D131)</f>
        <v>0</v>
      </c>
      <c r="F131" s="55">
        <f t="shared" ref="F131:F154" si="26">+D131-E131</f>
        <v>0</v>
      </c>
      <c r="G131" s="55">
        <f t="shared" ref="G131:G154" si="27">+(F131+D131)/2</f>
        <v>0</v>
      </c>
      <c r="H131" s="58">
        <f t="shared" si="24"/>
        <v>0</v>
      </c>
      <c r="I131" s="108">
        <f t="shared" si="25"/>
        <v>0</v>
      </c>
      <c r="J131" s="54">
        <f t="shared" ref="J131:J154" si="28">+I541-H541</f>
        <v>0</v>
      </c>
      <c r="K131" s="54"/>
      <c r="L131" s="129"/>
      <c r="M131" s="54">
        <f t="shared" ref="M131:M154" si="29">IF(L541&lt;&gt;0,+H541-L541,0)</f>
        <v>0</v>
      </c>
      <c r="N131" s="129"/>
      <c r="O131" s="54">
        <f t="shared" ref="O131:O154" si="30">IF(N541&lt;&gt;0,+I541-N541,0)</f>
        <v>0</v>
      </c>
      <c r="P131" s="54">
        <f t="shared" ref="P131:P154" si="31">+O541-M541</f>
        <v>0</v>
      </c>
    </row>
    <row r="132" spans="2:16" ht="12.5">
      <c r="B132" s="7" t="str">
        <f t="shared" si="23"/>
        <v/>
      </c>
      <c r="C132" s="50">
        <f>IF(D93="","-",+C131+1)</f>
        <v>2049</v>
      </c>
      <c r="D132" s="12">
        <f>IF(F131+SUM(E$99:E131)=D$92,F131,D$92-SUM(E$99:E131))</f>
        <v>0</v>
      </c>
      <c r="E132" s="56">
        <f>IF(+J96&lt;F131,J96,D132)</f>
        <v>0</v>
      </c>
      <c r="F132" s="55">
        <f t="shared" si="26"/>
        <v>0</v>
      </c>
      <c r="G132" s="55">
        <f t="shared" si="27"/>
        <v>0</v>
      </c>
      <c r="H132" s="58">
        <f t="shared" si="24"/>
        <v>0</v>
      </c>
      <c r="I132" s="108">
        <f t="shared" si="25"/>
        <v>0</v>
      </c>
      <c r="J132" s="54">
        <f t="shared" si="28"/>
        <v>0</v>
      </c>
      <c r="K132" s="54"/>
      <c r="L132" s="129"/>
      <c r="M132" s="54">
        <f t="shared" si="29"/>
        <v>0</v>
      </c>
      <c r="N132" s="129"/>
      <c r="O132" s="54">
        <f t="shared" si="30"/>
        <v>0</v>
      </c>
      <c r="P132" s="54">
        <f t="shared" si="31"/>
        <v>0</v>
      </c>
    </row>
    <row r="133" spans="2:16" ht="12.5">
      <c r="B133" s="7" t="str">
        <f t="shared" si="23"/>
        <v/>
      </c>
      <c r="C133" s="50">
        <f>IF(D93="","-",+C132+1)</f>
        <v>2050</v>
      </c>
      <c r="D133" s="12">
        <f>IF(F132+SUM(E$99:E132)=D$92,F132,D$92-SUM(E$99:E132))</f>
        <v>0</v>
      </c>
      <c r="E133" s="56">
        <f>IF(+J96&lt;F132,J96,D133)</f>
        <v>0</v>
      </c>
      <c r="F133" s="55">
        <f t="shared" si="26"/>
        <v>0</v>
      </c>
      <c r="G133" s="55">
        <f t="shared" si="27"/>
        <v>0</v>
      </c>
      <c r="H133" s="58">
        <f t="shared" si="24"/>
        <v>0</v>
      </c>
      <c r="I133" s="108">
        <f t="shared" si="25"/>
        <v>0</v>
      </c>
      <c r="J133" s="54">
        <f t="shared" si="28"/>
        <v>0</v>
      </c>
      <c r="K133" s="54"/>
      <c r="L133" s="129"/>
      <c r="M133" s="54">
        <f t="shared" si="29"/>
        <v>0</v>
      </c>
      <c r="N133" s="129"/>
      <c r="O133" s="54">
        <f t="shared" si="30"/>
        <v>0</v>
      </c>
      <c r="P133" s="54">
        <f t="shared" si="31"/>
        <v>0</v>
      </c>
    </row>
    <row r="134" spans="2:16" ht="12.5">
      <c r="B134" s="7" t="str">
        <f t="shared" si="23"/>
        <v/>
      </c>
      <c r="C134" s="50">
        <f>IF(D93="","-",+C133+1)</f>
        <v>2051</v>
      </c>
      <c r="D134" s="12">
        <f>IF(F133+SUM(E$99:E133)=D$92,F133,D$92-SUM(E$99:E133))</f>
        <v>0</v>
      </c>
      <c r="E134" s="56">
        <f>IF(+J96&lt;F133,J96,D134)</f>
        <v>0</v>
      </c>
      <c r="F134" s="55">
        <f t="shared" si="26"/>
        <v>0</v>
      </c>
      <c r="G134" s="55">
        <f t="shared" si="27"/>
        <v>0</v>
      </c>
      <c r="H134" s="58">
        <f t="shared" si="24"/>
        <v>0</v>
      </c>
      <c r="I134" s="108">
        <f t="shared" si="25"/>
        <v>0</v>
      </c>
      <c r="J134" s="54">
        <f t="shared" si="28"/>
        <v>0</v>
      </c>
      <c r="K134" s="54"/>
      <c r="L134" s="129"/>
      <c r="M134" s="54">
        <f t="shared" si="29"/>
        <v>0</v>
      </c>
      <c r="N134" s="129"/>
      <c r="O134" s="54">
        <f t="shared" si="30"/>
        <v>0</v>
      </c>
      <c r="P134" s="54">
        <f t="shared" si="31"/>
        <v>0</v>
      </c>
    </row>
    <row r="135" spans="2:16" ht="12.5">
      <c r="B135" s="7" t="str">
        <f t="shared" si="23"/>
        <v/>
      </c>
      <c r="C135" s="50">
        <f>IF(D93="","-",+C134+1)</f>
        <v>2052</v>
      </c>
      <c r="D135" s="12">
        <f>IF(F134+SUM(E$99:E134)=D$92,F134,D$92-SUM(E$99:E134))</f>
        <v>0</v>
      </c>
      <c r="E135" s="56">
        <f>IF(+J96&lt;F134,J96,D135)</f>
        <v>0</v>
      </c>
      <c r="F135" s="55">
        <f t="shared" si="26"/>
        <v>0</v>
      </c>
      <c r="G135" s="55">
        <f t="shared" si="27"/>
        <v>0</v>
      </c>
      <c r="H135" s="58">
        <f t="shared" si="24"/>
        <v>0</v>
      </c>
      <c r="I135" s="108">
        <f t="shared" si="25"/>
        <v>0</v>
      </c>
      <c r="J135" s="54">
        <f t="shared" si="28"/>
        <v>0</v>
      </c>
      <c r="K135" s="54"/>
      <c r="L135" s="129"/>
      <c r="M135" s="54">
        <f t="shared" si="29"/>
        <v>0</v>
      </c>
      <c r="N135" s="129"/>
      <c r="O135" s="54">
        <f t="shared" si="30"/>
        <v>0</v>
      </c>
      <c r="P135" s="54">
        <f t="shared" si="31"/>
        <v>0</v>
      </c>
    </row>
    <row r="136" spans="2:16" ht="12.5">
      <c r="B136" s="7" t="str">
        <f t="shared" si="23"/>
        <v/>
      </c>
      <c r="C136" s="50">
        <f>IF(D93="","-",+C135+1)</f>
        <v>2053</v>
      </c>
      <c r="D136" s="12">
        <f>IF(F135+SUM(E$99:E135)=D$92,F135,D$92-SUM(E$99:E135))</f>
        <v>0</v>
      </c>
      <c r="E136" s="56">
        <f>IF(+J96&lt;F135,J96,D136)</f>
        <v>0</v>
      </c>
      <c r="F136" s="55">
        <f t="shared" si="26"/>
        <v>0</v>
      </c>
      <c r="G136" s="55">
        <f t="shared" si="27"/>
        <v>0</v>
      </c>
      <c r="H136" s="58">
        <f t="shared" si="24"/>
        <v>0</v>
      </c>
      <c r="I136" s="108">
        <f t="shared" si="25"/>
        <v>0</v>
      </c>
      <c r="J136" s="54">
        <f t="shared" si="28"/>
        <v>0</v>
      </c>
      <c r="K136" s="54"/>
      <c r="L136" s="129"/>
      <c r="M136" s="54">
        <f t="shared" si="29"/>
        <v>0</v>
      </c>
      <c r="N136" s="129"/>
      <c r="O136" s="54">
        <f t="shared" si="30"/>
        <v>0</v>
      </c>
      <c r="P136" s="54">
        <f t="shared" si="31"/>
        <v>0</v>
      </c>
    </row>
    <row r="137" spans="2:16" ht="12.5">
      <c r="B137" s="7" t="str">
        <f t="shared" si="23"/>
        <v/>
      </c>
      <c r="C137" s="50">
        <f>IF(D93="","-",+C136+1)</f>
        <v>2054</v>
      </c>
      <c r="D137" s="12">
        <f>IF(F136+SUM(E$99:E136)=D$92,F136,D$92-SUM(E$99:E136))</f>
        <v>0</v>
      </c>
      <c r="E137" s="56">
        <f>IF(+J96&lt;F136,J96,D137)</f>
        <v>0</v>
      </c>
      <c r="F137" s="55">
        <f t="shared" si="26"/>
        <v>0</v>
      </c>
      <c r="G137" s="55">
        <f t="shared" si="27"/>
        <v>0</v>
      </c>
      <c r="H137" s="58">
        <f t="shared" si="24"/>
        <v>0</v>
      </c>
      <c r="I137" s="108">
        <f t="shared" si="25"/>
        <v>0</v>
      </c>
      <c r="J137" s="54">
        <f t="shared" si="28"/>
        <v>0</v>
      </c>
      <c r="K137" s="54"/>
      <c r="L137" s="129"/>
      <c r="M137" s="54">
        <f t="shared" si="29"/>
        <v>0</v>
      </c>
      <c r="N137" s="129"/>
      <c r="O137" s="54">
        <f t="shared" si="30"/>
        <v>0</v>
      </c>
      <c r="P137" s="54">
        <f t="shared" si="31"/>
        <v>0</v>
      </c>
    </row>
    <row r="138" spans="2:16" ht="12.5">
      <c r="B138" s="7" t="str">
        <f t="shared" si="23"/>
        <v/>
      </c>
      <c r="C138" s="50">
        <f>IF(D93="","-",+C137+1)</f>
        <v>2055</v>
      </c>
      <c r="D138" s="12">
        <f>IF(F137+SUM(E$99:E137)=D$92,F137,D$92-SUM(E$99:E137))</f>
        <v>0</v>
      </c>
      <c r="E138" s="56">
        <f>IF(+J96&lt;F137,J96,D138)</f>
        <v>0</v>
      </c>
      <c r="F138" s="55">
        <f t="shared" si="26"/>
        <v>0</v>
      </c>
      <c r="G138" s="55">
        <f t="shared" si="27"/>
        <v>0</v>
      </c>
      <c r="H138" s="58">
        <f t="shared" si="24"/>
        <v>0</v>
      </c>
      <c r="I138" s="108">
        <f t="shared" si="25"/>
        <v>0</v>
      </c>
      <c r="J138" s="54">
        <f t="shared" si="28"/>
        <v>0</v>
      </c>
      <c r="K138" s="54"/>
      <c r="L138" s="129"/>
      <c r="M138" s="54">
        <f t="shared" si="29"/>
        <v>0</v>
      </c>
      <c r="N138" s="129"/>
      <c r="O138" s="54">
        <f t="shared" si="30"/>
        <v>0</v>
      </c>
      <c r="P138" s="54">
        <f t="shared" si="31"/>
        <v>0</v>
      </c>
    </row>
    <row r="139" spans="2:16" ht="12.5">
      <c r="B139" s="7" t="str">
        <f t="shared" si="23"/>
        <v/>
      </c>
      <c r="C139" s="50">
        <f>IF(D93="","-",+C138+1)</f>
        <v>2056</v>
      </c>
      <c r="D139" s="12">
        <f>IF(F138+SUM(E$99:E138)=D$92,F138,D$92-SUM(E$99:E138))</f>
        <v>0</v>
      </c>
      <c r="E139" s="56">
        <f>IF(+J96&lt;F138,J96,D139)</f>
        <v>0</v>
      </c>
      <c r="F139" s="55">
        <f t="shared" si="26"/>
        <v>0</v>
      </c>
      <c r="G139" s="55">
        <f t="shared" si="27"/>
        <v>0</v>
      </c>
      <c r="H139" s="58">
        <f t="shared" si="24"/>
        <v>0</v>
      </c>
      <c r="I139" s="108">
        <f t="shared" si="25"/>
        <v>0</v>
      </c>
      <c r="J139" s="54">
        <f t="shared" si="28"/>
        <v>0</v>
      </c>
      <c r="K139" s="54"/>
      <c r="L139" s="129"/>
      <c r="M139" s="54">
        <f t="shared" si="29"/>
        <v>0</v>
      </c>
      <c r="N139" s="129"/>
      <c r="O139" s="54">
        <f t="shared" si="30"/>
        <v>0</v>
      </c>
      <c r="P139" s="54">
        <f t="shared" si="31"/>
        <v>0</v>
      </c>
    </row>
    <row r="140" spans="2:16" ht="12.5">
      <c r="B140" s="7" t="str">
        <f t="shared" si="23"/>
        <v/>
      </c>
      <c r="C140" s="50">
        <f>IF(D93="","-",+C139+1)</f>
        <v>2057</v>
      </c>
      <c r="D140" s="12">
        <f>IF(F139+SUM(E$99:E139)=D$92,F139,D$92-SUM(E$99:E139))</f>
        <v>0</v>
      </c>
      <c r="E140" s="56">
        <f>IF(+J96&lt;F139,J96,D140)</f>
        <v>0</v>
      </c>
      <c r="F140" s="55">
        <f t="shared" si="26"/>
        <v>0</v>
      </c>
      <c r="G140" s="55">
        <f t="shared" si="27"/>
        <v>0</v>
      </c>
      <c r="H140" s="58">
        <f t="shared" si="24"/>
        <v>0</v>
      </c>
      <c r="I140" s="108">
        <f t="shared" si="25"/>
        <v>0</v>
      </c>
      <c r="J140" s="54">
        <f t="shared" si="28"/>
        <v>0</v>
      </c>
      <c r="K140" s="54"/>
      <c r="L140" s="129"/>
      <c r="M140" s="54">
        <f t="shared" si="29"/>
        <v>0</v>
      </c>
      <c r="N140" s="129"/>
      <c r="O140" s="54">
        <f t="shared" si="30"/>
        <v>0</v>
      </c>
      <c r="P140" s="54">
        <f t="shared" si="31"/>
        <v>0</v>
      </c>
    </row>
    <row r="141" spans="2:16" ht="12.5">
      <c r="B141" s="7" t="str">
        <f t="shared" si="23"/>
        <v/>
      </c>
      <c r="C141" s="50">
        <f>IF(D93="","-",+C140+1)</f>
        <v>2058</v>
      </c>
      <c r="D141" s="12">
        <f>IF(F140+SUM(E$99:E140)=D$92,F140,D$92-SUM(E$99:E140))</f>
        <v>0</v>
      </c>
      <c r="E141" s="56">
        <f>IF(+J96&lt;F140,J96,D141)</f>
        <v>0</v>
      </c>
      <c r="F141" s="55">
        <f t="shared" si="26"/>
        <v>0</v>
      </c>
      <c r="G141" s="55">
        <f t="shared" si="27"/>
        <v>0</v>
      </c>
      <c r="H141" s="58">
        <f t="shared" si="24"/>
        <v>0</v>
      </c>
      <c r="I141" s="108">
        <f t="shared" si="25"/>
        <v>0</v>
      </c>
      <c r="J141" s="54">
        <f t="shared" si="28"/>
        <v>0</v>
      </c>
      <c r="K141" s="54"/>
      <c r="L141" s="129"/>
      <c r="M141" s="54">
        <f t="shared" si="29"/>
        <v>0</v>
      </c>
      <c r="N141" s="129"/>
      <c r="O141" s="54">
        <f t="shared" si="30"/>
        <v>0</v>
      </c>
      <c r="P141" s="54">
        <f t="shared" si="31"/>
        <v>0</v>
      </c>
    </row>
    <row r="142" spans="2:16" ht="12.5">
      <c r="B142" s="7" t="str">
        <f t="shared" si="23"/>
        <v/>
      </c>
      <c r="C142" s="50">
        <f>IF(D93="","-",+C141+1)</f>
        <v>2059</v>
      </c>
      <c r="D142" s="12">
        <f>IF(F141+SUM(E$99:E141)=D$92,F141,D$92-SUM(E$99:E141))</f>
        <v>0</v>
      </c>
      <c r="E142" s="56">
        <f>IF(+J96&lt;F141,J96,D142)</f>
        <v>0</v>
      </c>
      <c r="F142" s="55">
        <f t="shared" si="26"/>
        <v>0</v>
      </c>
      <c r="G142" s="55">
        <f t="shared" si="27"/>
        <v>0</v>
      </c>
      <c r="H142" s="58">
        <f t="shared" si="24"/>
        <v>0</v>
      </c>
      <c r="I142" s="108">
        <f t="shared" si="25"/>
        <v>0</v>
      </c>
      <c r="J142" s="54">
        <f t="shared" si="28"/>
        <v>0</v>
      </c>
      <c r="K142" s="54"/>
      <c r="L142" s="129"/>
      <c r="M142" s="54">
        <f t="shared" si="29"/>
        <v>0</v>
      </c>
      <c r="N142" s="129"/>
      <c r="O142" s="54">
        <f t="shared" si="30"/>
        <v>0</v>
      </c>
      <c r="P142" s="54">
        <f t="shared" si="31"/>
        <v>0</v>
      </c>
    </row>
    <row r="143" spans="2:16" ht="12.5">
      <c r="B143" s="7" t="str">
        <f t="shared" si="23"/>
        <v/>
      </c>
      <c r="C143" s="50">
        <f>IF(D93="","-",+C142+1)</f>
        <v>2060</v>
      </c>
      <c r="D143" s="12">
        <f>IF(F142+SUM(E$99:E142)=D$92,F142,D$92-SUM(E$99:E142))</f>
        <v>0</v>
      </c>
      <c r="E143" s="56">
        <f>IF(+J96&lt;F142,J96,D143)</f>
        <v>0</v>
      </c>
      <c r="F143" s="55">
        <f t="shared" si="26"/>
        <v>0</v>
      </c>
      <c r="G143" s="55">
        <f t="shared" si="27"/>
        <v>0</v>
      </c>
      <c r="H143" s="58">
        <f t="shared" si="24"/>
        <v>0</v>
      </c>
      <c r="I143" s="108">
        <f t="shared" si="25"/>
        <v>0</v>
      </c>
      <c r="J143" s="54">
        <f t="shared" si="28"/>
        <v>0</v>
      </c>
      <c r="K143" s="54"/>
      <c r="L143" s="129"/>
      <c r="M143" s="54">
        <f t="shared" si="29"/>
        <v>0</v>
      </c>
      <c r="N143" s="129"/>
      <c r="O143" s="54">
        <f t="shared" si="30"/>
        <v>0</v>
      </c>
      <c r="P143" s="54">
        <f t="shared" si="31"/>
        <v>0</v>
      </c>
    </row>
    <row r="144" spans="2:16" ht="12.5">
      <c r="B144" s="7" t="str">
        <f t="shared" si="23"/>
        <v/>
      </c>
      <c r="C144" s="50">
        <f>IF(D93="","-",+C143+1)</f>
        <v>2061</v>
      </c>
      <c r="D144" s="12">
        <f>IF(F143+SUM(E$99:E143)=D$92,F143,D$92-SUM(E$99:E143))</f>
        <v>0</v>
      </c>
      <c r="E144" s="56">
        <f>IF(+J96&lt;F143,J96,D144)</f>
        <v>0</v>
      </c>
      <c r="F144" s="55">
        <f t="shared" si="26"/>
        <v>0</v>
      </c>
      <c r="G144" s="55">
        <f t="shared" si="27"/>
        <v>0</v>
      </c>
      <c r="H144" s="58">
        <f t="shared" si="24"/>
        <v>0</v>
      </c>
      <c r="I144" s="108">
        <f t="shared" si="25"/>
        <v>0</v>
      </c>
      <c r="J144" s="54">
        <f t="shared" si="28"/>
        <v>0</v>
      </c>
      <c r="K144" s="54"/>
      <c r="L144" s="129"/>
      <c r="M144" s="54">
        <f t="shared" si="29"/>
        <v>0</v>
      </c>
      <c r="N144" s="129"/>
      <c r="O144" s="54">
        <f t="shared" si="30"/>
        <v>0</v>
      </c>
      <c r="P144" s="54">
        <f t="shared" si="31"/>
        <v>0</v>
      </c>
    </row>
    <row r="145" spans="2:16" ht="12.5">
      <c r="B145" s="7" t="str">
        <f t="shared" si="23"/>
        <v/>
      </c>
      <c r="C145" s="50">
        <f>IF(D93="","-",+C144+1)</f>
        <v>2062</v>
      </c>
      <c r="D145" s="12">
        <f>IF(F144+SUM(E$99:E144)=D$92,F144,D$92-SUM(E$99:E144))</f>
        <v>0</v>
      </c>
      <c r="E145" s="56">
        <f>IF(+J96&lt;F144,J96,D145)</f>
        <v>0</v>
      </c>
      <c r="F145" s="55">
        <f t="shared" si="26"/>
        <v>0</v>
      </c>
      <c r="G145" s="55">
        <f t="shared" si="27"/>
        <v>0</v>
      </c>
      <c r="H145" s="58">
        <f t="shared" si="24"/>
        <v>0</v>
      </c>
      <c r="I145" s="108">
        <f t="shared" si="25"/>
        <v>0</v>
      </c>
      <c r="J145" s="54">
        <f t="shared" si="28"/>
        <v>0</v>
      </c>
      <c r="K145" s="54"/>
      <c r="L145" s="129"/>
      <c r="M145" s="54">
        <f t="shared" si="29"/>
        <v>0</v>
      </c>
      <c r="N145" s="129"/>
      <c r="O145" s="54">
        <f t="shared" si="30"/>
        <v>0</v>
      </c>
      <c r="P145" s="54">
        <f t="shared" si="31"/>
        <v>0</v>
      </c>
    </row>
    <row r="146" spans="2:16" ht="12.5">
      <c r="B146" s="7" t="str">
        <f t="shared" si="23"/>
        <v/>
      </c>
      <c r="C146" s="50">
        <f>IF(D93="","-",+C145+1)</f>
        <v>2063</v>
      </c>
      <c r="D146" s="12">
        <f>IF(F145+SUM(E$99:E145)=D$92,F145,D$92-SUM(E$99:E145))</f>
        <v>0</v>
      </c>
      <c r="E146" s="56">
        <f>IF(+J96&lt;F145,J96,D146)</f>
        <v>0</v>
      </c>
      <c r="F146" s="55">
        <f t="shared" si="26"/>
        <v>0</v>
      </c>
      <c r="G146" s="55">
        <f t="shared" si="27"/>
        <v>0</v>
      </c>
      <c r="H146" s="58">
        <f t="shared" si="24"/>
        <v>0</v>
      </c>
      <c r="I146" s="108">
        <f t="shared" si="25"/>
        <v>0</v>
      </c>
      <c r="J146" s="54">
        <f t="shared" si="28"/>
        <v>0</v>
      </c>
      <c r="K146" s="54"/>
      <c r="L146" s="129"/>
      <c r="M146" s="54">
        <f t="shared" si="29"/>
        <v>0</v>
      </c>
      <c r="N146" s="129"/>
      <c r="O146" s="54">
        <f t="shared" si="30"/>
        <v>0</v>
      </c>
      <c r="P146" s="54">
        <f t="shared" si="31"/>
        <v>0</v>
      </c>
    </row>
    <row r="147" spans="2:16" ht="12.5">
      <c r="B147" s="7" t="str">
        <f t="shared" si="23"/>
        <v/>
      </c>
      <c r="C147" s="50">
        <f>IF(D93="","-",+C146+1)</f>
        <v>2064</v>
      </c>
      <c r="D147" s="12">
        <f>IF(F146+SUM(E$99:E146)=D$92,F146,D$92-SUM(E$99:E146))</f>
        <v>0</v>
      </c>
      <c r="E147" s="56">
        <f>IF(+J96&lt;F146,J96,D147)</f>
        <v>0</v>
      </c>
      <c r="F147" s="55">
        <f t="shared" si="26"/>
        <v>0</v>
      </c>
      <c r="G147" s="55">
        <f t="shared" si="27"/>
        <v>0</v>
      </c>
      <c r="H147" s="58">
        <f t="shared" si="24"/>
        <v>0</v>
      </c>
      <c r="I147" s="108">
        <f t="shared" si="25"/>
        <v>0</v>
      </c>
      <c r="J147" s="54">
        <f t="shared" si="28"/>
        <v>0</v>
      </c>
      <c r="K147" s="54"/>
      <c r="L147" s="129"/>
      <c r="M147" s="54">
        <f t="shared" si="29"/>
        <v>0</v>
      </c>
      <c r="N147" s="129"/>
      <c r="O147" s="54">
        <f t="shared" si="30"/>
        <v>0</v>
      </c>
      <c r="P147" s="54">
        <f t="shared" si="31"/>
        <v>0</v>
      </c>
    </row>
    <row r="148" spans="2:16" ht="12.5">
      <c r="B148" s="7" t="str">
        <f t="shared" si="23"/>
        <v/>
      </c>
      <c r="C148" s="50">
        <f>IF(D93="","-",+C147+1)</f>
        <v>2065</v>
      </c>
      <c r="D148" s="12">
        <f>IF(F147+SUM(E$99:E147)=D$92,F147,D$92-SUM(E$99:E147))</f>
        <v>0</v>
      </c>
      <c r="E148" s="56">
        <f>IF(+J96&lt;F147,J96,D148)</f>
        <v>0</v>
      </c>
      <c r="F148" s="55">
        <f t="shared" si="26"/>
        <v>0</v>
      </c>
      <c r="G148" s="55">
        <f t="shared" si="27"/>
        <v>0</v>
      </c>
      <c r="H148" s="58">
        <f t="shared" si="24"/>
        <v>0</v>
      </c>
      <c r="I148" s="108">
        <f t="shared" si="25"/>
        <v>0</v>
      </c>
      <c r="J148" s="54">
        <f t="shared" si="28"/>
        <v>0</v>
      </c>
      <c r="K148" s="54"/>
      <c r="L148" s="129"/>
      <c r="M148" s="54">
        <f t="shared" si="29"/>
        <v>0</v>
      </c>
      <c r="N148" s="129"/>
      <c r="O148" s="54">
        <f t="shared" si="30"/>
        <v>0</v>
      </c>
      <c r="P148" s="54">
        <f t="shared" si="31"/>
        <v>0</v>
      </c>
    </row>
    <row r="149" spans="2:16" ht="12.5">
      <c r="B149" s="7" t="str">
        <f t="shared" si="23"/>
        <v/>
      </c>
      <c r="C149" s="50">
        <f>IF(D93="","-",+C148+1)</f>
        <v>2066</v>
      </c>
      <c r="D149" s="12">
        <f>IF(F148+SUM(E$99:E148)=D$92,F148,D$92-SUM(E$99:E148))</f>
        <v>0</v>
      </c>
      <c r="E149" s="56">
        <f>IF(+J96&lt;F148,J96,D149)</f>
        <v>0</v>
      </c>
      <c r="F149" s="55">
        <f t="shared" si="26"/>
        <v>0</v>
      </c>
      <c r="G149" s="55">
        <f t="shared" si="27"/>
        <v>0</v>
      </c>
      <c r="H149" s="58">
        <f t="shared" si="24"/>
        <v>0</v>
      </c>
      <c r="I149" s="108">
        <f t="shared" si="25"/>
        <v>0</v>
      </c>
      <c r="J149" s="54">
        <f t="shared" si="28"/>
        <v>0</v>
      </c>
      <c r="K149" s="54"/>
      <c r="L149" s="129"/>
      <c r="M149" s="54">
        <f t="shared" si="29"/>
        <v>0</v>
      </c>
      <c r="N149" s="129"/>
      <c r="O149" s="54">
        <f t="shared" si="30"/>
        <v>0</v>
      </c>
      <c r="P149" s="54">
        <f t="shared" si="31"/>
        <v>0</v>
      </c>
    </row>
    <row r="150" spans="2:16" ht="12.5">
      <c r="B150" s="7" t="str">
        <f t="shared" si="23"/>
        <v/>
      </c>
      <c r="C150" s="50">
        <f>IF(D93="","-",+C149+1)</f>
        <v>2067</v>
      </c>
      <c r="D150" s="12">
        <f>IF(F149+SUM(E$99:E149)=D$92,F149,D$92-SUM(E$99:E149))</f>
        <v>0</v>
      </c>
      <c r="E150" s="56">
        <f>IF(+J96&lt;F149,J96,D150)</f>
        <v>0</v>
      </c>
      <c r="F150" s="55">
        <f t="shared" si="26"/>
        <v>0</v>
      </c>
      <c r="G150" s="55">
        <f t="shared" si="27"/>
        <v>0</v>
      </c>
      <c r="H150" s="58">
        <f t="shared" si="24"/>
        <v>0</v>
      </c>
      <c r="I150" s="108">
        <f t="shared" si="25"/>
        <v>0</v>
      </c>
      <c r="J150" s="54">
        <f t="shared" si="28"/>
        <v>0</v>
      </c>
      <c r="K150" s="54"/>
      <c r="L150" s="129"/>
      <c r="M150" s="54">
        <f t="shared" si="29"/>
        <v>0</v>
      </c>
      <c r="N150" s="129"/>
      <c r="O150" s="54">
        <f t="shared" si="30"/>
        <v>0</v>
      </c>
      <c r="P150" s="54">
        <f t="shared" si="31"/>
        <v>0</v>
      </c>
    </row>
    <row r="151" spans="2:16" ht="12.5">
      <c r="B151" s="7" t="str">
        <f t="shared" si="23"/>
        <v/>
      </c>
      <c r="C151" s="50">
        <f>IF(D93="","-",+C150+1)</f>
        <v>2068</v>
      </c>
      <c r="D151" s="12">
        <f>IF(F150+SUM(E$99:E150)=D$92,F150,D$92-SUM(E$99:E150))</f>
        <v>0</v>
      </c>
      <c r="E151" s="56">
        <f>IF(+J96&lt;F150,J96,D151)</f>
        <v>0</v>
      </c>
      <c r="F151" s="55">
        <f t="shared" si="26"/>
        <v>0</v>
      </c>
      <c r="G151" s="55">
        <f t="shared" si="27"/>
        <v>0</v>
      </c>
      <c r="H151" s="58">
        <f t="shared" si="24"/>
        <v>0</v>
      </c>
      <c r="I151" s="108">
        <f t="shared" si="25"/>
        <v>0</v>
      </c>
      <c r="J151" s="54">
        <f t="shared" si="28"/>
        <v>0</v>
      </c>
      <c r="K151" s="54"/>
      <c r="L151" s="129"/>
      <c r="M151" s="54">
        <f t="shared" si="29"/>
        <v>0</v>
      </c>
      <c r="N151" s="129"/>
      <c r="O151" s="54">
        <f t="shared" si="30"/>
        <v>0</v>
      </c>
      <c r="P151" s="54">
        <f t="shared" si="31"/>
        <v>0</v>
      </c>
    </row>
    <row r="152" spans="2:16" ht="12.5">
      <c r="B152" s="7" t="str">
        <f t="shared" si="23"/>
        <v/>
      </c>
      <c r="C152" s="50">
        <f>IF(D93="","-",+C151+1)</f>
        <v>2069</v>
      </c>
      <c r="D152" s="12">
        <f>IF(F151+SUM(E$99:E151)=D$92,F151,D$92-SUM(E$99:E151))</f>
        <v>0</v>
      </c>
      <c r="E152" s="56">
        <f>IF(+J96&lt;F151,J96,D152)</f>
        <v>0</v>
      </c>
      <c r="F152" s="55">
        <f t="shared" si="26"/>
        <v>0</v>
      </c>
      <c r="G152" s="55">
        <f t="shared" si="27"/>
        <v>0</v>
      </c>
      <c r="H152" s="58">
        <f t="shared" si="24"/>
        <v>0</v>
      </c>
      <c r="I152" s="108">
        <f t="shared" si="25"/>
        <v>0</v>
      </c>
      <c r="J152" s="54">
        <f t="shared" si="28"/>
        <v>0</v>
      </c>
      <c r="K152" s="54"/>
      <c r="L152" s="129"/>
      <c r="M152" s="54">
        <f t="shared" si="29"/>
        <v>0</v>
      </c>
      <c r="N152" s="129"/>
      <c r="O152" s="54">
        <f t="shared" si="30"/>
        <v>0</v>
      </c>
      <c r="P152" s="54">
        <f t="shared" si="31"/>
        <v>0</v>
      </c>
    </row>
    <row r="153" spans="2:16" ht="12.5">
      <c r="B153" s="7" t="str">
        <f t="shared" si="23"/>
        <v/>
      </c>
      <c r="C153" s="50">
        <f>IF(D93="","-",+C152+1)</f>
        <v>2070</v>
      </c>
      <c r="D153" s="12">
        <f>IF(F152+SUM(E$99:E152)=D$92,F152,D$92-SUM(E$99:E152))</f>
        <v>0</v>
      </c>
      <c r="E153" s="56">
        <f>IF(+J96&lt;F152,J96,D153)</f>
        <v>0</v>
      </c>
      <c r="F153" s="55">
        <f t="shared" si="26"/>
        <v>0</v>
      </c>
      <c r="G153" s="55">
        <f t="shared" si="27"/>
        <v>0</v>
      </c>
      <c r="H153" s="58">
        <f t="shared" si="24"/>
        <v>0</v>
      </c>
      <c r="I153" s="108">
        <f t="shared" si="25"/>
        <v>0</v>
      </c>
      <c r="J153" s="54">
        <f t="shared" si="28"/>
        <v>0</v>
      </c>
      <c r="K153" s="54"/>
      <c r="L153" s="129"/>
      <c r="M153" s="54">
        <f t="shared" si="29"/>
        <v>0</v>
      </c>
      <c r="N153" s="129"/>
      <c r="O153" s="54">
        <f t="shared" si="30"/>
        <v>0</v>
      </c>
      <c r="P153" s="54">
        <f t="shared" si="31"/>
        <v>0</v>
      </c>
    </row>
    <row r="154" spans="2:16" ht="13" thickBot="1">
      <c r="B154" s="7" t="str">
        <f t="shared" si="23"/>
        <v/>
      </c>
      <c r="C154" s="59">
        <f>IF(D93="","-",+C153+1)</f>
        <v>2071</v>
      </c>
      <c r="D154" s="84">
        <f>IF(F153+SUM(E$99:E153)=D$92,F153,D$92-SUM(E$99:E153))</f>
        <v>0</v>
      </c>
      <c r="E154" s="61">
        <f>IF(+J96&lt;F153,J96,D154)</f>
        <v>0</v>
      </c>
      <c r="F154" s="60">
        <f t="shared" si="26"/>
        <v>0</v>
      </c>
      <c r="G154" s="60">
        <f t="shared" si="27"/>
        <v>0</v>
      </c>
      <c r="H154" s="62">
        <f t="shared" si="24"/>
        <v>0</v>
      </c>
      <c r="I154" s="109">
        <f t="shared" si="25"/>
        <v>0</v>
      </c>
      <c r="J154" s="64">
        <f t="shared" si="28"/>
        <v>0</v>
      </c>
      <c r="K154" s="54"/>
      <c r="L154" s="130"/>
      <c r="M154" s="64">
        <f t="shared" si="29"/>
        <v>0</v>
      </c>
      <c r="N154" s="130"/>
      <c r="O154" s="64">
        <f t="shared" si="30"/>
        <v>0</v>
      </c>
      <c r="P154" s="64">
        <f t="shared" si="31"/>
        <v>0</v>
      </c>
    </row>
    <row r="155" spans="2:16" ht="12.5">
      <c r="C155" s="12" t="s">
        <v>78</v>
      </c>
      <c r="D155" s="15"/>
      <c r="E155" s="15">
        <f>SUM(E99:E154)</f>
        <v>0</v>
      </c>
      <c r="F155" s="15"/>
      <c r="G155" s="15"/>
      <c r="H155" s="15">
        <f>SUM(H99:H154)</f>
        <v>0</v>
      </c>
      <c r="I155" s="15">
        <f>SUM(I99:I154)</f>
        <v>0</v>
      </c>
      <c r="J155" s="15">
        <f>SUM(J99:J154)</f>
        <v>0</v>
      </c>
      <c r="K155" s="15"/>
      <c r="L155" s="15"/>
      <c r="M155" s="15"/>
      <c r="N155" s="15"/>
      <c r="O155" s="15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3"/>
      <c r="J156" s="3"/>
      <c r="K156" s="15"/>
      <c r="L156" s="3"/>
      <c r="M156" s="3"/>
      <c r="N156" s="3"/>
      <c r="O156" s="3"/>
      <c r="P156" s="1"/>
    </row>
    <row r="157" spans="2:16" ht="12.5">
      <c r="C157" s="85"/>
      <c r="D157" s="2"/>
      <c r="E157" s="1"/>
      <c r="F157" s="1"/>
      <c r="G157" s="1"/>
      <c r="H157" s="1"/>
      <c r="I157" s="3"/>
      <c r="J157" s="3"/>
      <c r="K157" s="15"/>
      <c r="L157" s="3"/>
      <c r="M157" s="3"/>
      <c r="N157" s="3"/>
      <c r="O157" s="3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3"/>
      <c r="J158" s="3"/>
      <c r="K158" s="15"/>
      <c r="L158" s="3"/>
      <c r="M158" s="3"/>
      <c r="N158" s="3"/>
      <c r="O158" s="3"/>
      <c r="P158" s="1"/>
    </row>
    <row r="159" spans="2:16" ht="13">
      <c r="C159" s="25" t="s">
        <v>79</v>
      </c>
      <c r="D159" s="12"/>
      <c r="E159" s="12"/>
      <c r="F159" s="12"/>
      <c r="G159" s="12"/>
      <c r="H159" s="15"/>
      <c r="I159" s="15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15"/>
      <c r="I160" s="15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15"/>
      <c r="I161" s="15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15"/>
      <c r="I162" s="15"/>
      <c r="J162" s="65"/>
      <c r="K162" s="65"/>
      <c r="L162" s="65"/>
      <c r="M162" s="65"/>
      <c r="N162" s="65"/>
      <c r="P162" s="102" t="s">
        <v>131</v>
      </c>
    </row>
  </sheetData>
  <phoneticPr fontId="0" type="noConversion"/>
  <conditionalFormatting sqref="C17:C72">
    <cfRule type="cellIs" dxfId="1" priority="1" stopIfTrue="1" operator="equal">
      <formula>$I$10</formula>
    </cfRule>
  </conditionalFormatting>
  <conditionalFormatting sqref="C99:C154">
    <cfRule type="cellIs" dxfId="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4"/>
  <dimension ref="A1:Q162"/>
  <sheetViews>
    <sheetView topLeftCell="A4" zoomScaleNormal="100" zoomScaleSheetLayoutView="80" workbookViewId="0">
      <selection activeCell="C111" sqref="C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404" t="s">
        <v>133</v>
      </c>
      <c r="B1" s="405"/>
      <c r="C1" s="405"/>
      <c r="D1" s="406"/>
      <c r="E1" s="405"/>
      <c r="F1" s="407"/>
      <c r="G1" s="405"/>
      <c r="H1" s="408"/>
      <c r="I1" s="409"/>
      <c r="J1" s="409"/>
      <c r="K1" s="14"/>
      <c r="L1" s="14"/>
      <c r="M1" s="14"/>
      <c r="P1" s="105" t="str">
        <f ca="1">"SWEPCO Project "&amp;RIGHT(MID(CELL("filename",$A$1),FIND("]",CELL("filename",$A$1))+1,256),1)&amp;" of "&amp;COUNT('S.001:S.xyz - blank'!$P$3)-1</f>
        <v>SWEPCO Project 6 of 77</v>
      </c>
      <c r="Q1" s="13"/>
    </row>
    <row r="2" spans="1:17" ht="17.5">
      <c r="B2" s="1"/>
      <c r="C2" s="1"/>
      <c r="D2" s="2"/>
      <c r="E2" s="1"/>
      <c r="F2" s="1"/>
      <c r="G2" s="1"/>
      <c r="H2" s="228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8"/>
      <c r="I3" s="228"/>
      <c r="J3" s="292"/>
      <c r="K3" s="228"/>
      <c r="L3" s="228"/>
      <c r="M3" s="228"/>
      <c r="N3" s="228"/>
      <c r="O3" s="1" t="str">
        <f>RIGHT(N3,3)</f>
        <v/>
      </c>
      <c r="P3" s="96">
        <v>1</v>
      </c>
    </row>
    <row r="4" spans="1:17" ht="16" thickBot="1">
      <c r="C4" s="273"/>
      <c r="D4" s="2"/>
      <c r="E4" s="1"/>
      <c r="F4" s="1"/>
      <c r="G4" s="1"/>
      <c r="H4" s="228"/>
      <c r="I4" s="228"/>
      <c r="J4" s="292"/>
      <c r="K4" s="228"/>
      <c r="L4" s="228"/>
      <c r="M4" s="228"/>
      <c r="N4" s="228"/>
      <c r="O4" s="1"/>
      <c r="P4" s="1"/>
    </row>
    <row r="5" spans="1:17" ht="15.5">
      <c r="C5" s="16" t="s">
        <v>46</v>
      </c>
      <c r="D5" s="2"/>
      <c r="E5" s="1"/>
      <c r="F5" s="1"/>
      <c r="G5" s="353"/>
      <c r="H5" s="1" t="s">
        <v>47</v>
      </c>
      <c r="I5" s="1"/>
      <c r="J5" s="1"/>
      <c r="K5" s="123" t="s">
        <v>157</v>
      </c>
      <c r="L5" s="18"/>
      <c r="M5" s="19"/>
      <c r="N5" s="354">
        <f>VLOOKUP(I10,C17:I72,5)</f>
        <v>3699614.4614617098</v>
      </c>
      <c r="P5" s="1"/>
    </row>
    <row r="6" spans="1:17" ht="15.5">
      <c r="C6" s="6"/>
      <c r="D6" s="2"/>
      <c r="E6" s="1"/>
      <c r="F6" s="1"/>
      <c r="G6" s="1"/>
      <c r="H6" s="355"/>
      <c r="I6" s="355"/>
      <c r="J6" s="356"/>
      <c r="K6" s="124" t="s">
        <v>158</v>
      </c>
      <c r="L6" s="357"/>
      <c r="M6" s="1"/>
      <c r="N6" s="358">
        <f>VLOOKUP(I10,C17:I72,6)</f>
        <v>3699614.4614617098</v>
      </c>
      <c r="O6" s="1"/>
      <c r="P6" s="1"/>
    </row>
    <row r="7" spans="1:17" ht="13.5" thickBot="1">
      <c r="C7" s="25" t="s">
        <v>48</v>
      </c>
      <c r="D7" s="127" t="s">
        <v>239</v>
      </c>
      <c r="E7" s="1"/>
      <c r="F7" s="1"/>
      <c r="G7" s="1"/>
      <c r="H7" s="228"/>
      <c r="I7" s="228"/>
      <c r="J7" s="292"/>
      <c r="K7" s="359" t="s">
        <v>49</v>
      </c>
      <c r="L7" s="360"/>
      <c r="M7" s="360"/>
      <c r="N7" s="361">
        <f>+N6-N5</f>
        <v>0</v>
      </c>
      <c r="O7" s="1"/>
      <c r="P7" s="1"/>
    </row>
    <row r="8" spans="1:17" ht="13.5" thickBot="1">
      <c r="C8" s="29"/>
      <c r="D8" s="85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145</v>
      </c>
      <c r="E9" s="456" t="s">
        <v>476</v>
      </c>
      <c r="F9" s="31"/>
      <c r="G9" s="461" t="s">
        <v>524</v>
      </c>
      <c r="H9" s="31"/>
      <c r="I9" s="32"/>
      <c r="J9" s="33"/>
      <c r="P9" s="1"/>
    </row>
    <row r="10" spans="1:17" ht="13">
      <c r="C10" s="34" t="s">
        <v>51</v>
      </c>
      <c r="D10" s="362">
        <v>37028625</v>
      </c>
      <c r="E10" s="1" t="s">
        <v>52</v>
      </c>
      <c r="G10" s="2"/>
      <c r="H10" s="2"/>
      <c r="I10" s="36">
        <f>+'SWE.WS.F.BPU.ATRR.Projected'!L19</f>
        <v>2026</v>
      </c>
      <c r="J10" s="33"/>
      <c r="K10" s="292" t="s">
        <v>53</v>
      </c>
      <c r="O10" s="1"/>
      <c r="P10" s="1"/>
    </row>
    <row r="11" spans="1:17" ht="12.5">
      <c r="C11" s="34" t="s">
        <v>54</v>
      </c>
      <c r="D11" s="37">
        <v>2009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2">
        <v>6</v>
      </c>
      <c r="E12" s="34" t="s">
        <v>57</v>
      </c>
      <c r="F12" s="2"/>
      <c r="I12" s="40">
        <f>'SWE.WS.F.BPU.ATRR.Projected'!$F$81</f>
        <v>0.11981476168784776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41</v>
      </c>
      <c r="E13" s="34" t="s">
        <v>60</v>
      </c>
      <c r="F13" s="2"/>
      <c r="I13" s="40">
        <f>IF(G5="",I12,'SWE.WS.F.BPU.ATRR.Projected'!$F$80)</f>
        <v>0.11981476168784776</v>
      </c>
      <c r="J13" s="8"/>
      <c r="K13" s="292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3">
        <f>IF(D10=0,0,D10/D13)</f>
        <v>903137.19512195117</v>
      </c>
      <c r="J14" s="292"/>
      <c r="K14" s="292"/>
      <c r="L14" s="292"/>
      <c r="M14" s="292"/>
      <c r="N14" s="292"/>
      <c r="O14" s="1"/>
      <c r="P14" s="1"/>
    </row>
    <row r="15" spans="1:17" ht="39">
      <c r="C15" s="42" t="s">
        <v>51</v>
      </c>
      <c r="D15" s="364" t="s">
        <v>65</v>
      </c>
      <c r="E15" s="364" t="s">
        <v>66</v>
      </c>
      <c r="F15" s="364" t="s">
        <v>67</v>
      </c>
      <c r="G15" s="365" t="s">
        <v>388</v>
      </c>
      <c r="H15" s="366" t="s">
        <v>389</v>
      </c>
      <c r="I15" s="131" t="s">
        <v>260</v>
      </c>
      <c r="J15" s="44"/>
      <c r="K15" s="367" t="s">
        <v>227</v>
      </c>
      <c r="L15" s="368" t="s">
        <v>69</v>
      </c>
      <c r="M15" s="367" t="s">
        <v>227</v>
      </c>
      <c r="N15" s="368" t="s">
        <v>69</v>
      </c>
      <c r="O15" s="368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69" t="s">
        <v>74</v>
      </c>
      <c r="H16" s="370" t="s">
        <v>75</v>
      </c>
      <c r="I16" s="46" t="s">
        <v>94</v>
      </c>
      <c r="J16" s="44" t="s">
        <v>76</v>
      </c>
      <c r="K16" s="371" t="s">
        <v>77</v>
      </c>
      <c r="L16" s="371" t="s">
        <v>77</v>
      </c>
      <c r="M16" s="371" t="s">
        <v>95</v>
      </c>
      <c r="N16" s="372" t="s">
        <v>95</v>
      </c>
      <c r="O16" s="371" t="s">
        <v>95</v>
      </c>
      <c r="P16" s="1"/>
    </row>
    <row r="17" spans="2:16" ht="12.5">
      <c r="C17" s="50">
        <f>IF(D11= "","-",D11)</f>
        <v>2009</v>
      </c>
      <c r="D17" s="133">
        <v>17101764</v>
      </c>
      <c r="E17" s="373">
        <v>231105</v>
      </c>
      <c r="F17" s="133">
        <v>16870659</v>
      </c>
      <c r="G17" s="373">
        <v>1739394</v>
      </c>
      <c r="H17" s="374">
        <v>1739394</v>
      </c>
      <c r="I17" s="52">
        <f t="shared" ref="I17:I48" si="0">H17-G17</f>
        <v>0</v>
      </c>
      <c r="J17" s="52"/>
      <c r="K17" s="112">
        <v>1739394</v>
      </c>
      <c r="L17" s="53">
        <f t="shared" ref="L17:L48" si="1">IF(K17&lt;&gt;0,+G17-K17,0)</f>
        <v>0</v>
      </c>
      <c r="M17" s="112">
        <v>1739394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2010</v>
      </c>
      <c r="D18" s="137">
        <v>6292908</v>
      </c>
      <c r="E18" s="375">
        <v>171684</v>
      </c>
      <c r="F18" s="137">
        <v>6121224</v>
      </c>
      <c r="G18" s="375">
        <v>1051702</v>
      </c>
      <c r="H18" s="374">
        <v>1051702</v>
      </c>
      <c r="I18" s="52">
        <f t="shared" si="0"/>
        <v>0</v>
      </c>
      <c r="J18" s="52"/>
      <c r="K18" s="113">
        <f t="shared" ref="K18:K23" si="4">G18</f>
        <v>1051702</v>
      </c>
      <c r="L18" s="54">
        <f t="shared" si="1"/>
        <v>0</v>
      </c>
      <c r="M18" s="113">
        <f t="shared" ref="M18:M23" si="5">H18</f>
        <v>1051702</v>
      </c>
      <c r="N18" s="54">
        <f t="shared" si="2"/>
        <v>0</v>
      </c>
      <c r="O18" s="54">
        <f t="shared" si="3"/>
        <v>0</v>
      </c>
      <c r="P18" s="1"/>
    </row>
    <row r="19" spans="2:16" ht="12.5">
      <c r="B19" s="7" t="str">
        <f>IF(D19=F18,"","IU")</f>
        <v>IU</v>
      </c>
      <c r="C19" s="50">
        <f>IF(D11="","-",+C18+1)</f>
        <v>2011</v>
      </c>
      <c r="D19" s="137">
        <v>26971020</v>
      </c>
      <c r="E19" s="375">
        <v>667653.87804878049</v>
      </c>
      <c r="F19" s="137">
        <v>26303366.121951219</v>
      </c>
      <c r="G19" s="375">
        <v>4776034.0895202104</v>
      </c>
      <c r="H19" s="374">
        <v>4776034.0895202104</v>
      </c>
      <c r="I19" s="52">
        <f t="shared" si="0"/>
        <v>0</v>
      </c>
      <c r="J19" s="52"/>
      <c r="K19" s="113">
        <f t="shared" si="4"/>
        <v>4776034.0895202104</v>
      </c>
      <c r="L19" s="54">
        <f t="shared" si="1"/>
        <v>0</v>
      </c>
      <c r="M19" s="113">
        <f t="shared" si="5"/>
        <v>4776034.0895202104</v>
      </c>
      <c r="N19" s="54">
        <f t="shared" si="2"/>
        <v>0</v>
      </c>
      <c r="O19" s="54">
        <f t="shared" si="3"/>
        <v>0</v>
      </c>
      <c r="P19" s="1"/>
    </row>
    <row r="20" spans="2:16" ht="12.5">
      <c r="B20" s="7" t="str">
        <f t="shared" ref="B20:B72" si="6">IF(D20=F19,"","IU")</f>
        <v>IU</v>
      </c>
      <c r="C20" s="50">
        <f>IF(D11="","-",+C19+1)</f>
        <v>2012</v>
      </c>
      <c r="D20" s="137">
        <v>31392829.121951219</v>
      </c>
      <c r="E20" s="375">
        <v>772935.04761904757</v>
      </c>
      <c r="F20" s="137">
        <v>30619894.07433217</v>
      </c>
      <c r="G20" s="375">
        <v>5326729.983202124</v>
      </c>
      <c r="H20" s="374">
        <v>5326729.983202124</v>
      </c>
      <c r="I20" s="52">
        <f t="shared" si="0"/>
        <v>0</v>
      </c>
      <c r="J20" s="52"/>
      <c r="K20" s="113">
        <f t="shared" si="4"/>
        <v>5326729.983202124</v>
      </c>
      <c r="L20" s="54">
        <f t="shared" si="1"/>
        <v>0</v>
      </c>
      <c r="M20" s="113">
        <f t="shared" si="5"/>
        <v>5326729.983202124</v>
      </c>
      <c r="N20" s="54">
        <f t="shared" si="2"/>
        <v>0</v>
      </c>
      <c r="O20" s="54">
        <f t="shared" si="3"/>
        <v>0</v>
      </c>
      <c r="P20" s="1"/>
    </row>
    <row r="21" spans="2:16" ht="12.5">
      <c r="B21" s="7" t="str">
        <f t="shared" si="6"/>
        <v>IU</v>
      </c>
      <c r="C21" s="50">
        <f>IF(D12="","-",+C20+1)</f>
        <v>2013</v>
      </c>
      <c r="D21" s="137">
        <v>33143499.07433217</v>
      </c>
      <c r="E21" s="375">
        <v>833020.88095238095</v>
      </c>
      <c r="F21" s="137">
        <v>32310478.19337979</v>
      </c>
      <c r="G21" s="375">
        <v>5356070.4437174536</v>
      </c>
      <c r="H21" s="374">
        <v>5356070.4437174536</v>
      </c>
      <c r="I21" s="52">
        <v>0</v>
      </c>
      <c r="J21" s="52"/>
      <c r="K21" s="113">
        <f t="shared" si="4"/>
        <v>5356070.4437174536</v>
      </c>
      <c r="L21" s="54">
        <f t="shared" ref="L21:L26" si="7">IF(K21&lt;&gt;0,+G21-K21,0)</f>
        <v>0</v>
      </c>
      <c r="M21" s="113">
        <f t="shared" si="5"/>
        <v>5356070.4437174536</v>
      </c>
      <c r="N21" s="54">
        <f t="shared" ref="N21:N26" si="8">IF(M21&lt;&gt;0,+H21-M21,0)</f>
        <v>0</v>
      </c>
      <c r="O21" s="54">
        <f>+N21-L21</f>
        <v>0</v>
      </c>
      <c r="P21" s="1"/>
    </row>
    <row r="22" spans="2:16" ht="12.5">
      <c r="B22" s="7" t="str">
        <f t="shared" si="6"/>
        <v>IU</v>
      </c>
      <c r="C22" s="50">
        <f>IF(D11="","-",+C21+1)</f>
        <v>2014</v>
      </c>
      <c r="D22" s="137">
        <v>34252059.19337979</v>
      </c>
      <c r="E22" s="375">
        <v>879249</v>
      </c>
      <c r="F22" s="137">
        <v>33372810.19337979</v>
      </c>
      <c r="G22" s="375">
        <v>5381591.7849194687</v>
      </c>
      <c r="H22" s="374">
        <v>5381591.7849194687</v>
      </c>
      <c r="I22" s="52">
        <v>0</v>
      </c>
      <c r="J22" s="52"/>
      <c r="K22" s="113">
        <f t="shared" si="4"/>
        <v>5381591.7849194687</v>
      </c>
      <c r="L22" s="54">
        <f t="shared" si="7"/>
        <v>0</v>
      </c>
      <c r="M22" s="113">
        <f t="shared" si="5"/>
        <v>5381591.7849194687</v>
      </c>
      <c r="N22" s="54">
        <f t="shared" si="8"/>
        <v>0</v>
      </c>
      <c r="O22" s="54">
        <f t="shared" si="3"/>
        <v>0</v>
      </c>
      <c r="P22" s="1"/>
    </row>
    <row r="23" spans="2:16" ht="12.5">
      <c r="B23" s="7" t="str">
        <f t="shared" si="6"/>
        <v>IU</v>
      </c>
      <c r="C23" s="50">
        <f>IF(D11="","-",+C22+1)</f>
        <v>2015</v>
      </c>
      <c r="D23" s="137">
        <v>33472977.19337979</v>
      </c>
      <c r="E23" s="375">
        <v>881633.92857142852</v>
      </c>
      <c r="F23" s="137">
        <v>32591343.26480836</v>
      </c>
      <c r="G23" s="375">
        <v>5174070.3067745473</v>
      </c>
      <c r="H23" s="374">
        <v>5174070.3067745473</v>
      </c>
      <c r="I23" s="52">
        <v>0</v>
      </c>
      <c r="J23" s="52"/>
      <c r="K23" s="113">
        <f t="shared" si="4"/>
        <v>5174070.3067745473</v>
      </c>
      <c r="L23" s="54">
        <f t="shared" si="7"/>
        <v>0</v>
      </c>
      <c r="M23" s="113">
        <f t="shared" si="5"/>
        <v>5174070.3067745473</v>
      </c>
      <c r="N23" s="54">
        <f t="shared" si="8"/>
        <v>0</v>
      </c>
      <c r="O23" s="54">
        <f>+N23-L23</f>
        <v>0</v>
      </c>
      <c r="P23" s="1"/>
    </row>
    <row r="24" spans="2:16" ht="12.5">
      <c r="B24" s="7" t="str">
        <f t="shared" si="6"/>
        <v/>
      </c>
      <c r="C24" s="50">
        <f>IF(D11="","-",+C23+1)</f>
        <v>2016</v>
      </c>
      <c r="D24" s="137">
        <v>32591343.26480836</v>
      </c>
      <c r="E24" s="375">
        <v>881633.92857142852</v>
      </c>
      <c r="F24" s="137">
        <v>31709709.336236931</v>
      </c>
      <c r="G24" s="375">
        <v>5006432.1268862924</v>
      </c>
      <c r="H24" s="374">
        <v>5006432.1268862924</v>
      </c>
      <c r="I24" s="52">
        <f t="shared" si="0"/>
        <v>0</v>
      </c>
      <c r="J24" s="52"/>
      <c r="K24" s="113">
        <f t="shared" ref="K24:K29" si="9">G24</f>
        <v>5006432.1268862924</v>
      </c>
      <c r="L24" s="54">
        <f t="shared" si="7"/>
        <v>0</v>
      </c>
      <c r="M24" s="113">
        <f t="shared" ref="M24:M29" si="10">H24</f>
        <v>5006432.1268862924</v>
      </c>
      <c r="N24" s="54">
        <f t="shared" si="8"/>
        <v>0</v>
      </c>
      <c r="O24" s="54">
        <f>+N24-L24</f>
        <v>0</v>
      </c>
      <c r="P24" s="1"/>
    </row>
    <row r="25" spans="2:16" ht="12.5">
      <c r="B25" s="7" t="str">
        <f t="shared" si="6"/>
        <v/>
      </c>
      <c r="C25" s="50">
        <f>IF(D11="","-",+C24+1)</f>
        <v>2017</v>
      </c>
      <c r="D25" s="137">
        <v>31709709.336236931</v>
      </c>
      <c r="E25" s="375">
        <v>861130.81395348837</v>
      </c>
      <c r="F25" s="137">
        <v>30848578.522283442</v>
      </c>
      <c r="G25" s="375">
        <v>4736383.2047020355</v>
      </c>
      <c r="H25" s="374">
        <v>4736383.2047020355</v>
      </c>
      <c r="I25" s="52">
        <f t="shared" si="0"/>
        <v>0</v>
      </c>
      <c r="J25" s="52"/>
      <c r="K25" s="113">
        <f t="shared" si="9"/>
        <v>4736383.2047020355</v>
      </c>
      <c r="L25" s="54">
        <f t="shared" si="7"/>
        <v>0</v>
      </c>
      <c r="M25" s="113">
        <f t="shared" si="10"/>
        <v>4736383.2047020355</v>
      </c>
      <c r="N25" s="54">
        <f t="shared" si="8"/>
        <v>0</v>
      </c>
      <c r="O25" s="54">
        <f>+N25-L25</f>
        <v>0</v>
      </c>
      <c r="P25" s="1"/>
    </row>
    <row r="26" spans="2:16" ht="12.5">
      <c r="B26" s="7" t="str">
        <f t="shared" si="6"/>
        <v/>
      </c>
      <c r="C26" s="50">
        <f>IF(D11="","-",+C25+1)</f>
        <v>2018</v>
      </c>
      <c r="D26" s="137">
        <v>30848578.522283442</v>
      </c>
      <c r="E26" s="375">
        <v>903137.19512195117</v>
      </c>
      <c r="F26" s="137">
        <v>29945441.327161491</v>
      </c>
      <c r="G26" s="375">
        <v>4766417.7816179106</v>
      </c>
      <c r="H26" s="374">
        <v>4766417.7816179106</v>
      </c>
      <c r="I26" s="52">
        <f t="shared" si="0"/>
        <v>0</v>
      </c>
      <c r="J26" s="52"/>
      <c r="K26" s="113">
        <f t="shared" si="9"/>
        <v>4766417.7816179106</v>
      </c>
      <c r="L26" s="54">
        <f t="shared" si="7"/>
        <v>0</v>
      </c>
      <c r="M26" s="113">
        <f t="shared" si="10"/>
        <v>4766417.7816179106</v>
      </c>
      <c r="N26" s="54">
        <f t="shared" si="8"/>
        <v>0</v>
      </c>
      <c r="O26" s="54">
        <f>+N26-L26</f>
        <v>0</v>
      </c>
      <c r="P26" s="1"/>
    </row>
    <row r="27" spans="2:16" ht="12.5">
      <c r="B27" s="7" t="str">
        <f t="shared" si="6"/>
        <v/>
      </c>
      <c r="C27" s="50">
        <f>IF(D11="","-",+C26+1)</f>
        <v>2019</v>
      </c>
      <c r="D27" s="137">
        <v>29945441.327161491</v>
      </c>
      <c r="E27" s="375">
        <v>903137.19512195117</v>
      </c>
      <c r="F27" s="137">
        <v>29042304.13203954</v>
      </c>
      <c r="G27" s="375">
        <v>4651634.3735952908</v>
      </c>
      <c r="H27" s="374">
        <v>4651634.3735952908</v>
      </c>
      <c r="I27" s="52">
        <f t="shared" si="0"/>
        <v>0</v>
      </c>
      <c r="J27" s="52"/>
      <c r="K27" s="113">
        <f t="shared" si="9"/>
        <v>4651634.3735952908</v>
      </c>
      <c r="L27" s="54">
        <f t="shared" ref="L27" si="11">IF(K27&lt;&gt;0,+G27-K27,0)</f>
        <v>0</v>
      </c>
      <c r="M27" s="113">
        <f t="shared" si="10"/>
        <v>4651634.3735952908</v>
      </c>
      <c r="N27" s="54">
        <f t="shared" si="2"/>
        <v>0</v>
      </c>
      <c r="O27" s="54">
        <f t="shared" si="3"/>
        <v>0</v>
      </c>
      <c r="P27" s="1"/>
    </row>
    <row r="28" spans="2:16" ht="12.5">
      <c r="B28" s="7" t="str">
        <f t="shared" si="6"/>
        <v/>
      </c>
      <c r="C28" s="50">
        <f>IF(D11="","-",+C27+1)</f>
        <v>2020</v>
      </c>
      <c r="D28" s="137">
        <v>29042304.13203954</v>
      </c>
      <c r="E28" s="375">
        <v>903137.19512195117</v>
      </c>
      <c r="F28" s="137">
        <v>28139166.936917588</v>
      </c>
      <c r="G28" s="375">
        <v>3828983.1330273524</v>
      </c>
      <c r="H28" s="374">
        <v>3828983.1330273524</v>
      </c>
      <c r="I28" s="52">
        <f t="shared" si="0"/>
        <v>0</v>
      </c>
      <c r="J28" s="52"/>
      <c r="K28" s="113">
        <f t="shared" si="9"/>
        <v>3828983.1330273524</v>
      </c>
      <c r="L28" s="54">
        <f t="shared" ref="L28" si="12">IF(K28&lt;&gt;0,+G28-K28,0)</f>
        <v>0</v>
      </c>
      <c r="M28" s="113">
        <f t="shared" si="10"/>
        <v>3828983.1330273524</v>
      </c>
      <c r="N28" s="54">
        <f t="shared" si="2"/>
        <v>0</v>
      </c>
      <c r="O28" s="54">
        <f t="shared" si="3"/>
        <v>0</v>
      </c>
      <c r="P28" s="1"/>
    </row>
    <row r="29" spans="2:16" ht="12.5">
      <c r="B29" s="7" t="str">
        <f t="shared" si="6"/>
        <v>IU</v>
      </c>
      <c r="C29" s="50">
        <f>IF(D11="","-",+C28+1)</f>
        <v>2021</v>
      </c>
      <c r="D29" s="137">
        <v>28181173.318086058</v>
      </c>
      <c r="E29" s="375">
        <v>881633.92857142852</v>
      </c>
      <c r="F29" s="137">
        <v>27299539.389514629</v>
      </c>
      <c r="G29" s="375">
        <v>3822237.7831762447</v>
      </c>
      <c r="H29" s="374">
        <v>3822237.7831762447</v>
      </c>
      <c r="I29" s="52">
        <f t="shared" si="0"/>
        <v>0</v>
      </c>
      <c r="J29" s="52"/>
      <c r="K29" s="113">
        <f t="shared" si="9"/>
        <v>3822237.7831762447</v>
      </c>
      <c r="L29" s="54">
        <f t="shared" ref="L29" si="13">IF(K29&lt;&gt;0,+G29-K29,0)</f>
        <v>0</v>
      </c>
      <c r="M29" s="113">
        <f t="shared" si="10"/>
        <v>3822237.7831762447</v>
      </c>
      <c r="N29" s="54">
        <f t="shared" si="2"/>
        <v>0</v>
      </c>
      <c r="O29" s="54">
        <f t="shared" si="3"/>
        <v>0</v>
      </c>
      <c r="P29" s="1"/>
    </row>
    <row r="30" spans="2:16" ht="12.5">
      <c r="B30" s="7" t="str">
        <f t="shared" si="6"/>
        <v>IU</v>
      </c>
      <c r="C30" s="50">
        <f>IF(D11="","-",+C29+1)</f>
        <v>2022</v>
      </c>
      <c r="D30" s="137">
        <v>27257533.008346163</v>
      </c>
      <c r="E30" s="375">
        <v>881633.92857142852</v>
      </c>
      <c r="F30" s="137">
        <v>26375899.079774734</v>
      </c>
      <c r="G30" s="375">
        <v>3897015.3455155501</v>
      </c>
      <c r="H30" s="374">
        <v>3897015.3455155501</v>
      </c>
      <c r="I30" s="52">
        <f t="shared" si="0"/>
        <v>0</v>
      </c>
      <c r="J30" s="52"/>
      <c r="K30" s="113">
        <f t="shared" ref="K30" si="14">G30</f>
        <v>3897015.3455155501</v>
      </c>
      <c r="L30" s="54">
        <f t="shared" ref="L30" si="15">IF(K30&lt;&gt;0,+G30-K30,0)</f>
        <v>0</v>
      </c>
      <c r="M30" s="113">
        <f t="shared" ref="M30" si="16">H30</f>
        <v>3897015.3455155501</v>
      </c>
      <c r="N30" s="54">
        <f t="shared" si="2"/>
        <v>0</v>
      </c>
      <c r="O30" s="54">
        <f t="shared" si="3"/>
        <v>0</v>
      </c>
      <c r="P30" s="1"/>
    </row>
    <row r="31" spans="2:16" ht="12.5">
      <c r="B31" s="7" t="str">
        <f t="shared" si="6"/>
        <v/>
      </c>
      <c r="C31" s="50">
        <f>IF(D11="","-",+C30+1)</f>
        <v>2023</v>
      </c>
      <c r="D31" s="137">
        <v>26375899.079774734</v>
      </c>
      <c r="E31" s="375">
        <v>881633.92857142852</v>
      </c>
      <c r="F31" s="137">
        <v>25494265.151203305</v>
      </c>
      <c r="G31" s="375">
        <v>4157929.5482090265</v>
      </c>
      <c r="H31" s="374">
        <v>4157929.5482090265</v>
      </c>
      <c r="I31" s="52">
        <f t="shared" si="0"/>
        <v>0</v>
      </c>
      <c r="J31" s="52"/>
      <c r="K31" s="113">
        <f t="shared" ref="K31" si="17">G31</f>
        <v>4157929.5482090265</v>
      </c>
      <c r="L31" s="54">
        <f t="shared" ref="L31" si="18">IF(K31&lt;&gt;0,+G31-K31,0)</f>
        <v>0</v>
      </c>
      <c r="M31" s="113">
        <f t="shared" ref="M31" si="19">H31</f>
        <v>4157929.5482090265</v>
      </c>
      <c r="N31" s="54">
        <f t="shared" ref="N31" si="20">IF(M31&lt;&gt;0,+H31-M31,0)</f>
        <v>0</v>
      </c>
      <c r="O31" s="54">
        <f t="shared" ref="O31" si="21">+N31-L31</f>
        <v>0</v>
      </c>
      <c r="P31" s="1"/>
    </row>
    <row r="32" spans="2:16" ht="12.5">
      <c r="B32" s="7" t="str">
        <f t="shared" si="6"/>
        <v/>
      </c>
      <c r="C32" s="460">
        <f>IF(D11="","-",+C31+1)</f>
        <v>2024</v>
      </c>
      <c r="D32" s="137">
        <v>25494265.151203305</v>
      </c>
      <c r="E32" s="375">
        <v>841559.65909090906</v>
      </c>
      <c r="F32" s="137">
        <v>24652705.492112394</v>
      </c>
      <c r="G32" s="375">
        <v>3838521.4401582326</v>
      </c>
      <c r="H32" s="374">
        <v>3838521.4401582326</v>
      </c>
      <c r="I32" s="52">
        <f t="shared" si="0"/>
        <v>0</v>
      </c>
      <c r="J32" s="52"/>
      <c r="K32" s="113">
        <f t="shared" ref="K32" si="22">G32</f>
        <v>3838521.4401582326</v>
      </c>
      <c r="L32" s="54">
        <f t="shared" ref="L32" si="23">IF(K32&lt;&gt;0,+G32-K32,0)</f>
        <v>0</v>
      </c>
      <c r="M32" s="113">
        <f t="shared" ref="M32" si="24">H32</f>
        <v>3838521.4401582326</v>
      </c>
      <c r="N32" s="54">
        <f t="shared" ref="N32" si="25">IF(M32&lt;&gt;0,+H32-M32,0)</f>
        <v>0</v>
      </c>
      <c r="O32" s="54">
        <f t="shared" ref="O32" si="26">+N32-L32</f>
        <v>0</v>
      </c>
      <c r="P32" s="1"/>
    </row>
    <row r="33" spans="2:16" ht="13">
      <c r="B33" s="7" t="str">
        <f t="shared" si="6"/>
        <v/>
      </c>
      <c r="C33" s="459">
        <f>IF(D11="","-",+C32+1)</f>
        <v>2025</v>
      </c>
      <c r="D33" s="137">
        <v>24652705.492112394</v>
      </c>
      <c r="E33" s="375">
        <v>861130.81395348837</v>
      </c>
      <c r="F33" s="137">
        <v>23791574.678158905</v>
      </c>
      <c r="G33" s="375">
        <v>3761155.1612044061</v>
      </c>
      <c r="H33" s="374">
        <v>3761155.1612044061</v>
      </c>
      <c r="I33" s="52">
        <f t="shared" si="0"/>
        <v>0</v>
      </c>
      <c r="J33" s="52"/>
      <c r="K33" s="113">
        <f t="shared" ref="K33" si="27">G33</f>
        <v>3761155.1612044061</v>
      </c>
      <c r="L33" s="54">
        <f t="shared" ref="L33" si="28">IF(K33&lt;&gt;0,+G33-K33,0)</f>
        <v>0</v>
      </c>
      <c r="M33" s="113">
        <f t="shared" ref="M33" si="29">H33</f>
        <v>3761155.1612044061</v>
      </c>
      <c r="N33" s="54">
        <f t="shared" ref="N33" si="30">IF(M33&lt;&gt;0,+H33-M33,0)</f>
        <v>0</v>
      </c>
      <c r="O33" s="54">
        <f t="shared" ref="O33" si="31">+N33-L33</f>
        <v>0</v>
      </c>
      <c r="P33" s="1"/>
    </row>
    <row r="34" spans="2:16" ht="12.5">
      <c r="B34" s="7" t="str">
        <f t="shared" si="6"/>
        <v/>
      </c>
      <c r="C34" s="50">
        <f>IF(D11="","-",+C33+1)</f>
        <v>2026</v>
      </c>
      <c r="D34" s="55">
        <f>IF(F33+SUM(E$17:E33)=D$10,F33,D$10-SUM(E$17:E33))</f>
        <v>23791574.678158905</v>
      </c>
      <c r="E34" s="377">
        <f>IF(+I14&lt;F33,I14,D34)</f>
        <v>903137.19512195117</v>
      </c>
      <c r="F34" s="55">
        <f t="shared" ref="F34:F48" si="32">+D34-E34</f>
        <v>22888437.483036954</v>
      </c>
      <c r="G34" s="378">
        <f t="shared" ref="G34:G72" si="33">+I$12*((D34+F34)/2)+E34</f>
        <v>3699614.4614617098</v>
      </c>
      <c r="H34" s="363">
        <f t="shared" ref="H34:H72" si="34">+I$13*((D34+F34)/2)+E34</f>
        <v>3699614.4614617098</v>
      </c>
      <c r="I34" s="52">
        <f t="shared" si="0"/>
        <v>0</v>
      </c>
      <c r="J34" s="52"/>
      <c r="K34" s="129"/>
      <c r="L34" s="54">
        <f t="shared" si="1"/>
        <v>0</v>
      </c>
      <c r="M34" s="129"/>
      <c r="N34" s="54">
        <f t="shared" si="2"/>
        <v>0</v>
      </c>
      <c r="O34" s="54">
        <f t="shared" si="3"/>
        <v>0</v>
      </c>
      <c r="P34" s="1"/>
    </row>
    <row r="35" spans="2:16" ht="12.5">
      <c r="B35" s="7" t="str">
        <f t="shared" si="6"/>
        <v/>
      </c>
      <c r="C35" s="50">
        <f>IF(D11="","-",+C34+1)</f>
        <v>2027</v>
      </c>
      <c r="D35" s="55">
        <f>IF(F34+SUM(E$17:E34)=D$10,F34,D$10-SUM(E$17:E34))</f>
        <v>22888437.483036954</v>
      </c>
      <c r="E35" s="377">
        <f>IF(+I14&lt;F34,I14,D35)</f>
        <v>903137.19512195117</v>
      </c>
      <c r="F35" s="55">
        <f t="shared" si="32"/>
        <v>21985300.287915003</v>
      </c>
      <c r="G35" s="378">
        <f t="shared" si="33"/>
        <v>3591405.2936567422</v>
      </c>
      <c r="H35" s="363">
        <f t="shared" si="34"/>
        <v>3591405.2936567422</v>
      </c>
      <c r="I35" s="52">
        <f t="shared" si="0"/>
        <v>0</v>
      </c>
      <c r="J35" s="52"/>
      <c r="K35" s="129"/>
      <c r="L35" s="54">
        <f t="shared" si="1"/>
        <v>0</v>
      </c>
      <c r="M35" s="129"/>
      <c r="N35" s="54">
        <f t="shared" si="2"/>
        <v>0</v>
      </c>
      <c r="O35" s="54">
        <f t="shared" si="3"/>
        <v>0</v>
      </c>
      <c r="P35" s="1"/>
    </row>
    <row r="36" spans="2:16" ht="12.5">
      <c r="B36" s="7" t="str">
        <f t="shared" si="6"/>
        <v/>
      </c>
      <c r="C36" s="50">
        <f>IF(D11="","-",+C35+1)</f>
        <v>2028</v>
      </c>
      <c r="D36" s="55">
        <f>IF(F35+SUM(E$17:E35)=D$10,F35,D$10-SUM(E$17:E35))</f>
        <v>21985300.287915003</v>
      </c>
      <c r="E36" s="377">
        <f>IF(+I14&lt;F35,I14,D36)</f>
        <v>903137.19512195117</v>
      </c>
      <c r="F36" s="55">
        <f t="shared" si="32"/>
        <v>21082163.092793051</v>
      </c>
      <c r="G36" s="378">
        <f t="shared" si="33"/>
        <v>3483196.1258517737</v>
      </c>
      <c r="H36" s="363">
        <f t="shared" si="34"/>
        <v>3483196.1258517737</v>
      </c>
      <c r="I36" s="52">
        <f t="shared" si="0"/>
        <v>0</v>
      </c>
      <c r="J36" s="52"/>
      <c r="K36" s="129"/>
      <c r="L36" s="54">
        <f t="shared" si="1"/>
        <v>0</v>
      </c>
      <c r="M36" s="129"/>
      <c r="N36" s="54">
        <f t="shared" si="2"/>
        <v>0</v>
      </c>
      <c r="O36" s="54">
        <f t="shared" si="3"/>
        <v>0</v>
      </c>
      <c r="P36" s="1"/>
    </row>
    <row r="37" spans="2:16" ht="12.5">
      <c r="B37" s="7" t="str">
        <f t="shared" si="6"/>
        <v/>
      </c>
      <c r="C37" s="50">
        <f>IF(D11="","-",+C36+1)</f>
        <v>2029</v>
      </c>
      <c r="D37" s="55">
        <f>IF(F36+SUM(E$17:E36)=D$10,F36,D$10-SUM(E$17:E36))</f>
        <v>21082163.092793051</v>
      </c>
      <c r="E37" s="377">
        <f>IF(+I14&lt;F36,I14,D37)</f>
        <v>903137.19512195117</v>
      </c>
      <c r="F37" s="55">
        <f t="shared" si="32"/>
        <v>20179025.8976711</v>
      </c>
      <c r="G37" s="378">
        <f t="shared" si="33"/>
        <v>3374986.958046806</v>
      </c>
      <c r="H37" s="363">
        <f t="shared" si="34"/>
        <v>3374986.958046806</v>
      </c>
      <c r="I37" s="52">
        <f t="shared" si="0"/>
        <v>0</v>
      </c>
      <c r="J37" s="52"/>
      <c r="K37" s="129"/>
      <c r="L37" s="54">
        <f t="shared" si="1"/>
        <v>0</v>
      </c>
      <c r="M37" s="129"/>
      <c r="N37" s="54">
        <f t="shared" si="2"/>
        <v>0</v>
      </c>
      <c r="O37" s="54">
        <f t="shared" si="3"/>
        <v>0</v>
      </c>
      <c r="P37" s="1"/>
    </row>
    <row r="38" spans="2:16" ht="12.5">
      <c r="B38" s="7" t="str">
        <f t="shared" si="6"/>
        <v/>
      </c>
      <c r="C38" s="50">
        <f>IF(D11="","-",+C37+1)</f>
        <v>2030</v>
      </c>
      <c r="D38" s="55">
        <f>IF(F37+SUM(E$17:E37)=D$10,F37,D$10-SUM(E$17:E37))</f>
        <v>20179025.8976711</v>
      </c>
      <c r="E38" s="377">
        <f>IF(+I14&lt;F37,I14,D38)</f>
        <v>903137.19512195117</v>
      </c>
      <c r="F38" s="55">
        <f t="shared" si="32"/>
        <v>19275888.702549148</v>
      </c>
      <c r="G38" s="378">
        <f t="shared" si="33"/>
        <v>3266777.7902418384</v>
      </c>
      <c r="H38" s="363">
        <f t="shared" si="34"/>
        <v>3266777.7902418384</v>
      </c>
      <c r="I38" s="52">
        <f t="shared" si="0"/>
        <v>0</v>
      </c>
      <c r="J38" s="52"/>
      <c r="K38" s="129"/>
      <c r="L38" s="54">
        <f t="shared" si="1"/>
        <v>0</v>
      </c>
      <c r="M38" s="129"/>
      <c r="N38" s="54">
        <f t="shared" si="2"/>
        <v>0</v>
      </c>
      <c r="O38" s="54">
        <f t="shared" si="3"/>
        <v>0</v>
      </c>
      <c r="P38" s="1"/>
    </row>
    <row r="39" spans="2:16" ht="12.5">
      <c r="B39" s="7" t="str">
        <f t="shared" si="6"/>
        <v/>
      </c>
      <c r="C39" s="50">
        <f>IF(D11="","-",+C38+1)</f>
        <v>2031</v>
      </c>
      <c r="D39" s="55">
        <f>IF(F38+SUM(E$17:E38)=D$10,F38,D$10-SUM(E$17:E38))</f>
        <v>19275888.702549148</v>
      </c>
      <c r="E39" s="377">
        <f>IF(+I14&lt;F38,I14,D39)</f>
        <v>903137.19512195117</v>
      </c>
      <c r="F39" s="55">
        <f t="shared" si="32"/>
        <v>18372751.507427197</v>
      </c>
      <c r="G39" s="378">
        <f t="shared" si="33"/>
        <v>3158568.6224368699</v>
      </c>
      <c r="H39" s="363">
        <f t="shared" si="34"/>
        <v>3158568.6224368699</v>
      </c>
      <c r="I39" s="52">
        <f t="shared" si="0"/>
        <v>0</v>
      </c>
      <c r="J39" s="52"/>
      <c r="K39" s="129"/>
      <c r="L39" s="54">
        <f t="shared" si="1"/>
        <v>0</v>
      </c>
      <c r="M39" s="129"/>
      <c r="N39" s="54">
        <f t="shared" si="2"/>
        <v>0</v>
      </c>
      <c r="O39" s="54">
        <f t="shared" si="3"/>
        <v>0</v>
      </c>
      <c r="P39" s="1"/>
    </row>
    <row r="40" spans="2:16" ht="12.5">
      <c r="B40" s="7" t="str">
        <f t="shared" si="6"/>
        <v/>
      </c>
      <c r="C40" s="50">
        <f>IF(D11="","-",+C39+1)</f>
        <v>2032</v>
      </c>
      <c r="D40" s="55">
        <f>IF(F39+SUM(E$17:E39)=D$10,F39,D$10-SUM(E$17:E39))</f>
        <v>18372751.507427197</v>
      </c>
      <c r="E40" s="377">
        <f>IF(+I14&lt;F39,I14,D40)</f>
        <v>903137.19512195117</v>
      </c>
      <c r="F40" s="55">
        <f t="shared" si="32"/>
        <v>17469614.312305246</v>
      </c>
      <c r="G40" s="378">
        <f t="shared" si="33"/>
        <v>3050359.4546319023</v>
      </c>
      <c r="H40" s="363">
        <f t="shared" si="34"/>
        <v>3050359.4546319023</v>
      </c>
      <c r="I40" s="52">
        <f t="shared" si="0"/>
        <v>0</v>
      </c>
      <c r="J40" s="52"/>
      <c r="K40" s="129"/>
      <c r="L40" s="54">
        <f t="shared" si="1"/>
        <v>0</v>
      </c>
      <c r="M40" s="129"/>
      <c r="N40" s="54">
        <f t="shared" si="2"/>
        <v>0</v>
      </c>
      <c r="O40" s="54">
        <f t="shared" si="3"/>
        <v>0</v>
      </c>
      <c r="P40" s="1"/>
    </row>
    <row r="41" spans="2:16" ht="12.5">
      <c r="B41" s="7" t="str">
        <f t="shared" si="6"/>
        <v/>
      </c>
      <c r="C41" s="50">
        <f>IF(D11="","-",+C40+1)</f>
        <v>2033</v>
      </c>
      <c r="D41" s="55">
        <f>IF(F40+SUM(E$17:E40)=D$10,F40,D$10-SUM(E$17:E40))</f>
        <v>17469614.312305246</v>
      </c>
      <c r="E41" s="377">
        <f>IF(+I14&lt;F40,I14,D41)</f>
        <v>903137.19512195117</v>
      </c>
      <c r="F41" s="55">
        <f t="shared" si="32"/>
        <v>16566477.117183294</v>
      </c>
      <c r="G41" s="378">
        <f t="shared" si="33"/>
        <v>2942150.2868269347</v>
      </c>
      <c r="H41" s="363">
        <f t="shared" si="34"/>
        <v>2942150.2868269347</v>
      </c>
      <c r="I41" s="52">
        <f t="shared" si="0"/>
        <v>0</v>
      </c>
      <c r="J41" s="52"/>
      <c r="K41" s="129"/>
      <c r="L41" s="54">
        <f t="shared" si="1"/>
        <v>0</v>
      </c>
      <c r="M41" s="129"/>
      <c r="N41" s="54">
        <f t="shared" si="2"/>
        <v>0</v>
      </c>
      <c r="O41" s="54">
        <f t="shared" si="3"/>
        <v>0</v>
      </c>
      <c r="P41" s="1"/>
    </row>
    <row r="42" spans="2:16" ht="12.5">
      <c r="B42" s="7" t="str">
        <f t="shared" si="6"/>
        <v/>
      </c>
      <c r="C42" s="50">
        <f>IF(D11="","-",+C41+1)</f>
        <v>2034</v>
      </c>
      <c r="D42" s="55">
        <f>IF(F41+SUM(E$17:E41)=D$10,F41,D$10-SUM(E$17:E41))</f>
        <v>16566477.117183294</v>
      </c>
      <c r="E42" s="377">
        <f>IF(+I14&lt;F41,I14,D42)</f>
        <v>903137.19512195117</v>
      </c>
      <c r="F42" s="55">
        <f t="shared" si="32"/>
        <v>15663339.922061343</v>
      </c>
      <c r="G42" s="378">
        <f t="shared" si="33"/>
        <v>2833941.1190219671</v>
      </c>
      <c r="H42" s="363">
        <f t="shared" si="34"/>
        <v>2833941.1190219671</v>
      </c>
      <c r="I42" s="52">
        <f t="shared" si="0"/>
        <v>0</v>
      </c>
      <c r="J42" s="52"/>
      <c r="K42" s="129"/>
      <c r="L42" s="54">
        <f t="shared" si="1"/>
        <v>0</v>
      </c>
      <c r="M42" s="129"/>
      <c r="N42" s="54">
        <f t="shared" si="2"/>
        <v>0</v>
      </c>
      <c r="O42" s="54">
        <f t="shared" si="3"/>
        <v>0</v>
      </c>
      <c r="P42" s="1"/>
    </row>
    <row r="43" spans="2:16" ht="12.5">
      <c r="B43" s="7" t="str">
        <f t="shared" si="6"/>
        <v/>
      </c>
      <c r="C43" s="50">
        <f>IF(D11="","-",+C42+1)</f>
        <v>2035</v>
      </c>
      <c r="D43" s="55">
        <f>IF(F42+SUM(E$17:E42)=D$10,F42,D$10-SUM(E$17:E42))</f>
        <v>15663339.922061343</v>
      </c>
      <c r="E43" s="377">
        <f>IF(+I14&lt;F42,I14,D43)</f>
        <v>903137.19512195117</v>
      </c>
      <c r="F43" s="55">
        <f t="shared" si="32"/>
        <v>14760202.726939391</v>
      </c>
      <c r="G43" s="378">
        <f t="shared" si="33"/>
        <v>2725731.951216999</v>
      </c>
      <c r="H43" s="363">
        <f t="shared" si="34"/>
        <v>2725731.951216999</v>
      </c>
      <c r="I43" s="52">
        <f t="shared" si="0"/>
        <v>0</v>
      </c>
      <c r="J43" s="52"/>
      <c r="K43" s="129"/>
      <c r="L43" s="54">
        <f t="shared" si="1"/>
        <v>0</v>
      </c>
      <c r="M43" s="129"/>
      <c r="N43" s="54">
        <f t="shared" si="2"/>
        <v>0</v>
      </c>
      <c r="O43" s="54">
        <f t="shared" si="3"/>
        <v>0</v>
      </c>
      <c r="P43" s="1"/>
    </row>
    <row r="44" spans="2:16" ht="12.5">
      <c r="B44" s="7" t="str">
        <f t="shared" si="6"/>
        <v/>
      </c>
      <c r="C44" s="50">
        <f>IF(D11="","-",+C43+1)</f>
        <v>2036</v>
      </c>
      <c r="D44" s="55">
        <f>IF(F43+SUM(E$17:E43)=D$10,F43,D$10-SUM(E$17:E43))</f>
        <v>14760202.726939391</v>
      </c>
      <c r="E44" s="377">
        <f>IF(+I14&lt;F43,I14,D44)</f>
        <v>903137.19512195117</v>
      </c>
      <c r="F44" s="55">
        <f t="shared" si="32"/>
        <v>13857065.53181744</v>
      </c>
      <c r="G44" s="378">
        <f t="shared" si="33"/>
        <v>2617522.7834120309</v>
      </c>
      <c r="H44" s="363">
        <f t="shared" si="34"/>
        <v>2617522.7834120309</v>
      </c>
      <c r="I44" s="52">
        <f t="shared" si="0"/>
        <v>0</v>
      </c>
      <c r="J44" s="52"/>
      <c r="K44" s="129"/>
      <c r="L44" s="54">
        <f t="shared" si="1"/>
        <v>0</v>
      </c>
      <c r="M44" s="129"/>
      <c r="N44" s="54">
        <f t="shared" si="2"/>
        <v>0</v>
      </c>
      <c r="O44" s="54">
        <f t="shared" si="3"/>
        <v>0</v>
      </c>
      <c r="P44" s="1"/>
    </row>
    <row r="45" spans="2:16" ht="12.5">
      <c r="B45" s="7" t="str">
        <f t="shared" si="6"/>
        <v/>
      </c>
      <c r="C45" s="50">
        <f>IF(D11="","-",+C44+1)</f>
        <v>2037</v>
      </c>
      <c r="D45" s="55">
        <f>IF(F44+SUM(E$17:E44)=D$10,F44,D$10-SUM(E$17:E44))</f>
        <v>13857065.53181744</v>
      </c>
      <c r="E45" s="377">
        <f>IF(+I14&lt;F44,I14,D45)</f>
        <v>903137.19512195117</v>
      </c>
      <c r="F45" s="55">
        <f t="shared" si="32"/>
        <v>12953928.336695489</v>
      </c>
      <c r="G45" s="378">
        <f t="shared" si="33"/>
        <v>2509313.6156070633</v>
      </c>
      <c r="H45" s="363">
        <f t="shared" si="34"/>
        <v>2509313.6156070633</v>
      </c>
      <c r="I45" s="52">
        <f t="shared" si="0"/>
        <v>0</v>
      </c>
      <c r="J45" s="52"/>
      <c r="K45" s="129"/>
      <c r="L45" s="54">
        <f t="shared" si="1"/>
        <v>0</v>
      </c>
      <c r="M45" s="129"/>
      <c r="N45" s="54">
        <f t="shared" si="2"/>
        <v>0</v>
      </c>
      <c r="O45" s="54">
        <f t="shared" si="3"/>
        <v>0</v>
      </c>
      <c r="P45" s="1"/>
    </row>
    <row r="46" spans="2:16" ht="12.5">
      <c r="B46" s="7" t="str">
        <f t="shared" si="6"/>
        <v/>
      </c>
      <c r="C46" s="50">
        <f>IF(D11="","-",+C45+1)</f>
        <v>2038</v>
      </c>
      <c r="D46" s="55">
        <f>IF(F45+SUM(E$17:E45)=D$10,F45,D$10-SUM(E$17:E45))</f>
        <v>12953928.336695489</v>
      </c>
      <c r="E46" s="377">
        <f>IF(+I14&lt;F45,I14,D46)</f>
        <v>903137.19512195117</v>
      </c>
      <c r="F46" s="55">
        <f t="shared" si="32"/>
        <v>12050791.141573537</v>
      </c>
      <c r="G46" s="378">
        <f t="shared" si="33"/>
        <v>2401104.4478020952</v>
      </c>
      <c r="H46" s="363">
        <f t="shared" si="34"/>
        <v>2401104.4478020952</v>
      </c>
      <c r="I46" s="52">
        <f t="shared" si="0"/>
        <v>0</v>
      </c>
      <c r="J46" s="52"/>
      <c r="K46" s="129"/>
      <c r="L46" s="54">
        <f t="shared" si="1"/>
        <v>0</v>
      </c>
      <c r="M46" s="129"/>
      <c r="N46" s="54">
        <f t="shared" si="2"/>
        <v>0</v>
      </c>
      <c r="O46" s="54">
        <f t="shared" si="3"/>
        <v>0</v>
      </c>
      <c r="P46" s="1"/>
    </row>
    <row r="47" spans="2:16" ht="12.5">
      <c r="B47" s="7" t="str">
        <f t="shared" si="6"/>
        <v/>
      </c>
      <c r="C47" s="50">
        <f>IF(D11="","-",+C46+1)</f>
        <v>2039</v>
      </c>
      <c r="D47" s="55">
        <f>IF(F46+SUM(E$17:E46)=D$10,F46,D$10-SUM(E$17:E46))</f>
        <v>12050791.141573537</v>
      </c>
      <c r="E47" s="377">
        <f>IF(+I14&lt;F46,I14,D47)</f>
        <v>903137.19512195117</v>
      </c>
      <c r="F47" s="55">
        <f t="shared" si="32"/>
        <v>11147653.946451586</v>
      </c>
      <c r="G47" s="378">
        <f t="shared" si="33"/>
        <v>2292895.2799971271</v>
      </c>
      <c r="H47" s="363">
        <f t="shared" si="34"/>
        <v>2292895.2799971271</v>
      </c>
      <c r="I47" s="52">
        <f t="shared" si="0"/>
        <v>0</v>
      </c>
      <c r="J47" s="52"/>
      <c r="K47" s="129"/>
      <c r="L47" s="54">
        <f t="shared" si="1"/>
        <v>0</v>
      </c>
      <c r="M47" s="129"/>
      <c r="N47" s="54">
        <f t="shared" si="2"/>
        <v>0</v>
      </c>
      <c r="O47" s="54">
        <f t="shared" si="3"/>
        <v>0</v>
      </c>
      <c r="P47" s="1"/>
    </row>
    <row r="48" spans="2:16" ht="12.5">
      <c r="B48" s="7" t="str">
        <f t="shared" si="6"/>
        <v/>
      </c>
      <c r="C48" s="50">
        <f>IF(D11="","-",+C47+1)</f>
        <v>2040</v>
      </c>
      <c r="D48" s="55">
        <f>IF(F47+SUM(E$17:E47)=D$10,F47,D$10-SUM(E$17:E47))</f>
        <v>11147653.946451586</v>
      </c>
      <c r="E48" s="377">
        <f>IF(+I14&lt;F47,I14,D48)</f>
        <v>903137.19512195117</v>
      </c>
      <c r="F48" s="55">
        <f t="shared" si="32"/>
        <v>10244516.751329634</v>
      </c>
      <c r="G48" s="378">
        <f t="shared" si="33"/>
        <v>2184686.1121921595</v>
      </c>
      <c r="H48" s="363">
        <f t="shared" si="34"/>
        <v>2184686.1121921595</v>
      </c>
      <c r="I48" s="52">
        <f t="shared" si="0"/>
        <v>0</v>
      </c>
      <c r="J48" s="52"/>
      <c r="K48" s="129"/>
      <c r="L48" s="54">
        <f t="shared" si="1"/>
        <v>0</v>
      </c>
      <c r="M48" s="129"/>
      <c r="N48" s="54">
        <f t="shared" si="2"/>
        <v>0</v>
      </c>
      <c r="O48" s="54">
        <f t="shared" si="3"/>
        <v>0</v>
      </c>
      <c r="P48" s="1"/>
    </row>
    <row r="49" spans="2:17" ht="12.5">
      <c r="B49" s="7" t="str">
        <f t="shared" si="6"/>
        <v/>
      </c>
      <c r="C49" s="50">
        <f>IF(D11="","-",+C48+1)</f>
        <v>2041</v>
      </c>
      <c r="D49" s="55">
        <f>IF(F48+SUM(E$17:E48)=D$10,F48,D$10-SUM(E$17:E48))</f>
        <v>10244516.751329634</v>
      </c>
      <c r="E49" s="377">
        <f>IF(+I14&lt;F48,I14,D49)</f>
        <v>903137.19512195117</v>
      </c>
      <c r="F49" s="55">
        <f t="shared" ref="F49:F72" si="35">+D49-E49</f>
        <v>9341379.5562076829</v>
      </c>
      <c r="G49" s="378">
        <f t="shared" si="33"/>
        <v>2076476.9443871917</v>
      </c>
      <c r="H49" s="363">
        <f t="shared" si="34"/>
        <v>2076476.9443871917</v>
      </c>
      <c r="I49" s="52">
        <f t="shared" ref="I49:I72" si="36">H49-G49</f>
        <v>0</v>
      </c>
      <c r="J49" s="52"/>
      <c r="K49" s="129"/>
      <c r="L49" s="54">
        <f t="shared" ref="L49:L72" si="37">IF(K49&lt;&gt;0,+G49-K49,0)</f>
        <v>0</v>
      </c>
      <c r="M49" s="129"/>
      <c r="N49" s="54">
        <f t="shared" ref="N49:N72" si="38">IF(M49&lt;&gt;0,+H49-M49,0)</f>
        <v>0</v>
      </c>
      <c r="O49" s="54">
        <f t="shared" ref="O49:O72" si="39">+N49-L49</f>
        <v>0</v>
      </c>
      <c r="P49" s="1"/>
    </row>
    <row r="50" spans="2:17" ht="12.5">
      <c r="B50" s="7" t="str">
        <f t="shared" si="6"/>
        <v/>
      </c>
      <c r="C50" s="50">
        <f>IF(D11="","-",+C49+1)</f>
        <v>2042</v>
      </c>
      <c r="D50" s="55">
        <f>IF(F49+SUM(E$17:E49)=D$10,F49,D$10-SUM(E$17:E49))</f>
        <v>9341379.5562076829</v>
      </c>
      <c r="E50" s="377">
        <f>IF(+I14&lt;F49,I14,D50)</f>
        <v>903137.19512195117</v>
      </c>
      <c r="F50" s="55">
        <f t="shared" si="35"/>
        <v>8438242.3610857315</v>
      </c>
      <c r="G50" s="378">
        <f t="shared" si="33"/>
        <v>1968267.7765822238</v>
      </c>
      <c r="H50" s="363">
        <f t="shared" si="34"/>
        <v>1968267.7765822238</v>
      </c>
      <c r="I50" s="52">
        <f t="shared" si="36"/>
        <v>0</v>
      </c>
      <c r="J50" s="52"/>
      <c r="K50" s="129"/>
      <c r="L50" s="54">
        <f t="shared" si="37"/>
        <v>0</v>
      </c>
      <c r="M50" s="129"/>
      <c r="N50" s="54">
        <f t="shared" si="38"/>
        <v>0</v>
      </c>
      <c r="O50" s="54">
        <f t="shared" si="39"/>
        <v>0</v>
      </c>
      <c r="P50" s="1"/>
    </row>
    <row r="51" spans="2:17" ht="12.5">
      <c r="B51" s="7" t="str">
        <f t="shared" si="6"/>
        <v/>
      </c>
      <c r="C51" s="50">
        <f>IF(D11="","-",+C50+1)</f>
        <v>2043</v>
      </c>
      <c r="D51" s="55">
        <f>IF(F50+SUM(E$17:E50)=D$10,F50,D$10-SUM(E$17:E50))</f>
        <v>8438242.3610857315</v>
      </c>
      <c r="E51" s="377">
        <f>IF(+I14&lt;F50,I14,D51)</f>
        <v>903137.19512195117</v>
      </c>
      <c r="F51" s="55">
        <f t="shared" si="35"/>
        <v>7535105.1659637801</v>
      </c>
      <c r="G51" s="378">
        <f t="shared" si="33"/>
        <v>1860058.608777256</v>
      </c>
      <c r="H51" s="363">
        <f t="shared" si="34"/>
        <v>1860058.608777256</v>
      </c>
      <c r="I51" s="52">
        <f t="shared" si="36"/>
        <v>0</v>
      </c>
      <c r="J51" s="52"/>
      <c r="K51" s="129"/>
      <c r="L51" s="54">
        <f t="shared" si="37"/>
        <v>0</v>
      </c>
      <c r="M51" s="129"/>
      <c r="N51" s="54">
        <f t="shared" si="38"/>
        <v>0</v>
      </c>
      <c r="O51" s="54">
        <f t="shared" si="39"/>
        <v>0</v>
      </c>
      <c r="P51" s="1"/>
    </row>
    <row r="52" spans="2:17" ht="12.5">
      <c r="B52" s="7" t="str">
        <f t="shared" si="6"/>
        <v/>
      </c>
      <c r="C52" s="50">
        <f>IF(D11="","-",+C51+1)</f>
        <v>2044</v>
      </c>
      <c r="D52" s="55">
        <f>IF(F51+SUM(E$17:E51)=D$10,F51,D$10-SUM(E$17:E51))</f>
        <v>7535105.1659637801</v>
      </c>
      <c r="E52" s="377">
        <f>IF(+I14&lt;F51,I14,D52)</f>
        <v>903137.19512195117</v>
      </c>
      <c r="F52" s="55">
        <f t="shared" si="35"/>
        <v>6631967.9708418287</v>
      </c>
      <c r="G52" s="378">
        <f t="shared" si="33"/>
        <v>1751849.4409722881</v>
      </c>
      <c r="H52" s="363">
        <f t="shared" si="34"/>
        <v>1751849.4409722881</v>
      </c>
      <c r="I52" s="52">
        <f t="shared" si="36"/>
        <v>0</v>
      </c>
      <c r="J52" s="52"/>
      <c r="K52" s="129"/>
      <c r="L52" s="54">
        <f t="shared" si="37"/>
        <v>0</v>
      </c>
      <c r="M52" s="129"/>
      <c r="N52" s="54">
        <f t="shared" si="38"/>
        <v>0</v>
      </c>
      <c r="O52" s="54">
        <f t="shared" si="39"/>
        <v>0</v>
      </c>
      <c r="P52" s="1"/>
    </row>
    <row r="53" spans="2:17" ht="12.5">
      <c r="B53" s="7" t="str">
        <f t="shared" si="6"/>
        <v/>
      </c>
      <c r="C53" s="50">
        <f>IF(D11="","-",+C52+1)</f>
        <v>2045</v>
      </c>
      <c r="D53" s="55">
        <f>IF(F52+SUM(E$17:E52)=D$10,F52,D$10-SUM(E$17:E52))</f>
        <v>6631967.9708418287</v>
      </c>
      <c r="E53" s="377">
        <f>IF(+I14&lt;F52,I14,D53)</f>
        <v>903137.19512195117</v>
      </c>
      <c r="F53" s="55">
        <f t="shared" si="35"/>
        <v>5728830.7757198773</v>
      </c>
      <c r="G53" s="378">
        <f t="shared" si="33"/>
        <v>1643640.2731673201</v>
      </c>
      <c r="H53" s="363">
        <f t="shared" si="34"/>
        <v>1643640.2731673201</v>
      </c>
      <c r="I53" s="52">
        <f t="shared" si="36"/>
        <v>0</v>
      </c>
      <c r="J53" s="52"/>
      <c r="K53" s="129"/>
      <c r="L53" s="54">
        <f t="shared" si="37"/>
        <v>0</v>
      </c>
      <c r="M53" s="129"/>
      <c r="N53" s="54">
        <f t="shared" si="38"/>
        <v>0</v>
      </c>
      <c r="O53" s="54">
        <f t="shared" si="39"/>
        <v>0</v>
      </c>
      <c r="P53" s="1"/>
    </row>
    <row r="54" spans="2:17" ht="12.5">
      <c r="B54" s="7" t="str">
        <f t="shared" si="6"/>
        <v/>
      </c>
      <c r="C54" s="50">
        <f>IF(D11="","-",+C53+1)</f>
        <v>2046</v>
      </c>
      <c r="D54" s="55">
        <f>IF(F53+SUM(E$17:E53)=D$10,F53,D$10-SUM(E$17:E53))</f>
        <v>5728830.7757198773</v>
      </c>
      <c r="E54" s="377">
        <f>IF(+I14&lt;F53,I14,D54)</f>
        <v>903137.19512195117</v>
      </c>
      <c r="F54" s="55">
        <f t="shared" si="35"/>
        <v>4825693.5805979259</v>
      </c>
      <c r="G54" s="378">
        <f t="shared" si="33"/>
        <v>1535431.1053623524</v>
      </c>
      <c r="H54" s="363">
        <f t="shared" si="34"/>
        <v>1535431.1053623524</v>
      </c>
      <c r="I54" s="52">
        <f t="shared" si="36"/>
        <v>0</v>
      </c>
      <c r="J54" s="52"/>
      <c r="K54" s="129"/>
      <c r="L54" s="54">
        <f t="shared" si="37"/>
        <v>0</v>
      </c>
      <c r="M54" s="129"/>
      <c r="N54" s="54">
        <f t="shared" si="38"/>
        <v>0</v>
      </c>
      <c r="O54" s="54">
        <f t="shared" si="39"/>
        <v>0</v>
      </c>
      <c r="P54" s="1"/>
    </row>
    <row r="55" spans="2:17" ht="12.5">
      <c r="B55" s="7" t="str">
        <f t="shared" si="6"/>
        <v/>
      </c>
      <c r="C55" s="50">
        <f>IF(D11="","-",+C54+1)</f>
        <v>2047</v>
      </c>
      <c r="D55" s="55">
        <f>IF(F54+SUM(E$17:E54)=D$10,F54,D$10-SUM(E$17:E54))</f>
        <v>4825693.5805979259</v>
      </c>
      <c r="E55" s="377">
        <f>IF(+I14&lt;F54,I14,D55)</f>
        <v>903137.19512195117</v>
      </c>
      <c r="F55" s="55">
        <f t="shared" si="35"/>
        <v>3922556.3854759745</v>
      </c>
      <c r="G55" s="378">
        <f t="shared" si="33"/>
        <v>1427221.9375573844</v>
      </c>
      <c r="H55" s="363">
        <f t="shared" si="34"/>
        <v>1427221.9375573844</v>
      </c>
      <c r="I55" s="52">
        <f t="shared" si="36"/>
        <v>0</v>
      </c>
      <c r="J55" s="52"/>
      <c r="K55" s="129"/>
      <c r="L55" s="54">
        <f t="shared" si="37"/>
        <v>0</v>
      </c>
      <c r="M55" s="129"/>
      <c r="N55" s="54">
        <f t="shared" si="38"/>
        <v>0</v>
      </c>
      <c r="O55" s="54">
        <f t="shared" si="39"/>
        <v>0</v>
      </c>
      <c r="P55" s="1"/>
    </row>
    <row r="56" spans="2:17" ht="12.5">
      <c r="B56" s="7" t="str">
        <f t="shared" si="6"/>
        <v/>
      </c>
      <c r="C56" s="50">
        <f>IF(D11="","-",+C55+1)</f>
        <v>2048</v>
      </c>
      <c r="D56" s="55">
        <f>IF(F55+SUM(E$17:E55)=D$10,F55,D$10-SUM(E$17:E55))</f>
        <v>3922556.3854759745</v>
      </c>
      <c r="E56" s="377">
        <f>IF(+I14&lt;F55,I14,D56)</f>
        <v>903137.19512195117</v>
      </c>
      <c r="F56" s="55">
        <f t="shared" si="35"/>
        <v>3019419.1903540231</v>
      </c>
      <c r="G56" s="378">
        <f t="shared" si="33"/>
        <v>1319012.7697524165</v>
      </c>
      <c r="H56" s="363">
        <f t="shared" si="34"/>
        <v>1319012.7697524165</v>
      </c>
      <c r="I56" s="52">
        <f t="shared" si="36"/>
        <v>0</v>
      </c>
      <c r="J56" s="52"/>
      <c r="K56" s="129"/>
      <c r="L56" s="54">
        <f t="shared" si="37"/>
        <v>0</v>
      </c>
      <c r="M56" s="129"/>
      <c r="N56" s="54">
        <f t="shared" si="38"/>
        <v>0</v>
      </c>
      <c r="O56" s="54">
        <f t="shared" si="39"/>
        <v>0</v>
      </c>
      <c r="P56" s="1"/>
    </row>
    <row r="57" spans="2:17" ht="12.5">
      <c r="B57" s="7" t="str">
        <f t="shared" si="6"/>
        <v/>
      </c>
      <c r="C57" s="50">
        <f>IF(D11="","-",+C56+1)</f>
        <v>2049</v>
      </c>
      <c r="D57" s="55">
        <f>IF(F56+SUM(E$17:E56)=D$10,F56,D$10-SUM(E$17:E56))</f>
        <v>3019419.1903540231</v>
      </c>
      <c r="E57" s="377">
        <f>IF(+I14&lt;F56,I14,D57)</f>
        <v>903137.19512195117</v>
      </c>
      <c r="F57" s="55">
        <f t="shared" si="35"/>
        <v>2116281.9952320717</v>
      </c>
      <c r="G57" s="378">
        <f t="shared" si="33"/>
        <v>1210803.6019474487</v>
      </c>
      <c r="H57" s="363">
        <f t="shared" si="34"/>
        <v>1210803.6019474487</v>
      </c>
      <c r="I57" s="52">
        <f t="shared" si="36"/>
        <v>0</v>
      </c>
      <c r="J57" s="52"/>
      <c r="K57" s="129"/>
      <c r="L57" s="54">
        <f t="shared" si="37"/>
        <v>0</v>
      </c>
      <c r="M57" s="129"/>
      <c r="N57" s="54">
        <f t="shared" si="38"/>
        <v>0</v>
      </c>
      <c r="O57" s="54">
        <f t="shared" si="39"/>
        <v>0</v>
      </c>
      <c r="P57" s="1"/>
    </row>
    <row r="58" spans="2:17" ht="12.5">
      <c r="B58" s="7" t="str">
        <f t="shared" si="6"/>
        <v/>
      </c>
      <c r="C58" s="50">
        <f>IF(D11="","-",+C57+1)</f>
        <v>2050</v>
      </c>
      <c r="D58" s="55">
        <f>IF(F57+SUM(E$17:E57)=D$10,F57,D$10-SUM(E$17:E57))</f>
        <v>2116281.9952320717</v>
      </c>
      <c r="E58" s="377">
        <f>IF(+I14&lt;F57,I14,D58)</f>
        <v>903137.19512195117</v>
      </c>
      <c r="F58" s="55">
        <f t="shared" si="35"/>
        <v>1213144.8001101206</v>
      </c>
      <c r="G58" s="378">
        <f t="shared" si="33"/>
        <v>1102594.4341424808</v>
      </c>
      <c r="H58" s="363">
        <f t="shared" si="34"/>
        <v>1102594.4341424808</v>
      </c>
      <c r="I58" s="52">
        <f t="shared" si="36"/>
        <v>0</v>
      </c>
      <c r="J58" s="52"/>
      <c r="K58" s="129"/>
      <c r="L58" s="54">
        <f t="shared" si="37"/>
        <v>0</v>
      </c>
      <c r="M58" s="129"/>
      <c r="N58" s="54">
        <f t="shared" si="38"/>
        <v>0</v>
      </c>
      <c r="O58" s="54">
        <f t="shared" si="39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6"/>
        <v/>
      </c>
      <c r="C59" s="50">
        <f>IF(D11="","-",+C58+1)</f>
        <v>2051</v>
      </c>
      <c r="D59" s="55">
        <f>IF(F58+SUM(E$17:E58)=D$10,F58,D$10-SUM(E$17:E58))</f>
        <v>1213144.8001101206</v>
      </c>
      <c r="E59" s="377">
        <f>IF(+I14&lt;F58,I14,D59)</f>
        <v>903137.19512195117</v>
      </c>
      <c r="F59" s="55">
        <f t="shared" si="35"/>
        <v>310007.60498816939</v>
      </c>
      <c r="G59" s="378">
        <f t="shared" si="33"/>
        <v>994385.26633751299</v>
      </c>
      <c r="H59" s="363">
        <f t="shared" si="34"/>
        <v>994385.26633751299</v>
      </c>
      <c r="I59" s="52">
        <f t="shared" si="36"/>
        <v>0</v>
      </c>
      <c r="J59" s="52"/>
      <c r="K59" s="129"/>
      <c r="L59" s="54">
        <f t="shared" si="37"/>
        <v>0</v>
      </c>
      <c r="M59" s="129"/>
      <c r="N59" s="54">
        <f t="shared" si="38"/>
        <v>0</v>
      </c>
      <c r="O59" s="54">
        <f t="shared" si="39"/>
        <v>0</v>
      </c>
      <c r="P59" s="1"/>
    </row>
    <row r="60" spans="2:17" ht="12.5">
      <c r="B60" s="7" t="str">
        <f t="shared" si="6"/>
        <v/>
      </c>
      <c r="C60" s="50">
        <f>IF(D11="","-",+C59+1)</f>
        <v>2052</v>
      </c>
      <c r="D60" s="55">
        <f>IF(F59+SUM(E$17:E59)=D$10,F59,D$10-SUM(E$17:E59))</f>
        <v>310007.60498816939</v>
      </c>
      <c r="E60" s="377">
        <f>IF(+I14&lt;F59,I14,D60)</f>
        <v>310007.60498816939</v>
      </c>
      <c r="F60" s="55">
        <f t="shared" si="35"/>
        <v>0</v>
      </c>
      <c r="G60" s="378">
        <f t="shared" si="33"/>
        <v>328579.3486447084</v>
      </c>
      <c r="H60" s="363">
        <f t="shared" si="34"/>
        <v>328579.3486447084</v>
      </c>
      <c r="I60" s="52">
        <f t="shared" si="36"/>
        <v>0</v>
      </c>
      <c r="J60" s="52"/>
      <c r="K60" s="129"/>
      <c r="L60" s="54">
        <f t="shared" si="37"/>
        <v>0</v>
      </c>
      <c r="M60" s="129"/>
      <c r="N60" s="54">
        <f t="shared" si="38"/>
        <v>0</v>
      </c>
      <c r="O60" s="54">
        <f t="shared" si="39"/>
        <v>0</v>
      </c>
      <c r="P60" s="1"/>
    </row>
    <row r="61" spans="2:17" ht="12.5">
      <c r="B61" s="7" t="str">
        <f t="shared" si="6"/>
        <v/>
      </c>
      <c r="C61" s="50">
        <f>IF(D11="","-",+C60+1)</f>
        <v>2053</v>
      </c>
      <c r="D61" s="55">
        <f>IF(F60+SUM(E$17:E60)=D$10,F60,D$10-SUM(E$17:E60))</f>
        <v>0</v>
      </c>
      <c r="E61" s="377">
        <f>IF(+I14&lt;F60,I14,D61)</f>
        <v>0</v>
      </c>
      <c r="F61" s="55">
        <f t="shared" si="35"/>
        <v>0</v>
      </c>
      <c r="G61" s="379">
        <f t="shared" si="33"/>
        <v>0</v>
      </c>
      <c r="H61" s="363">
        <f t="shared" si="34"/>
        <v>0</v>
      </c>
      <c r="I61" s="52">
        <f t="shared" si="36"/>
        <v>0</v>
      </c>
      <c r="J61" s="52"/>
      <c r="K61" s="129"/>
      <c r="L61" s="54">
        <f t="shared" si="37"/>
        <v>0</v>
      </c>
      <c r="M61" s="129"/>
      <c r="N61" s="54">
        <f t="shared" si="38"/>
        <v>0</v>
      </c>
      <c r="O61" s="54">
        <f t="shared" si="39"/>
        <v>0</v>
      </c>
      <c r="P61" s="1"/>
    </row>
    <row r="62" spans="2:17" ht="12.5">
      <c r="B62" s="7" t="str">
        <f t="shared" si="6"/>
        <v/>
      </c>
      <c r="C62" s="50">
        <f>IF(D11="","-",+C61+1)</f>
        <v>2054</v>
      </c>
      <c r="D62" s="55">
        <f>IF(F61+SUM(E$17:E61)=D$10,F61,D$10-SUM(E$17:E61))</f>
        <v>0</v>
      </c>
      <c r="E62" s="377">
        <f>IF(+I14&lt;F61,I14,D62)</f>
        <v>0</v>
      </c>
      <c r="F62" s="55">
        <f t="shared" si="35"/>
        <v>0</v>
      </c>
      <c r="G62" s="379">
        <f t="shared" si="33"/>
        <v>0</v>
      </c>
      <c r="H62" s="363">
        <f t="shared" si="34"/>
        <v>0</v>
      </c>
      <c r="I62" s="52">
        <f t="shared" si="36"/>
        <v>0</v>
      </c>
      <c r="J62" s="52"/>
      <c r="K62" s="129"/>
      <c r="L62" s="54">
        <f t="shared" si="37"/>
        <v>0</v>
      </c>
      <c r="M62" s="129"/>
      <c r="N62" s="54">
        <f t="shared" si="38"/>
        <v>0</v>
      </c>
      <c r="O62" s="54">
        <f t="shared" si="39"/>
        <v>0</v>
      </c>
      <c r="P62" s="1"/>
    </row>
    <row r="63" spans="2:17" ht="12.5">
      <c r="B63" s="7" t="str">
        <f t="shared" si="6"/>
        <v/>
      </c>
      <c r="C63" s="50">
        <f>IF(D11="","-",+C62+1)</f>
        <v>2055</v>
      </c>
      <c r="D63" s="55">
        <f>IF(F62+SUM(E$17:E62)=D$10,F62,D$10-SUM(E$17:E62))</f>
        <v>0</v>
      </c>
      <c r="E63" s="377">
        <f>IF(+I14&lt;F62,I14,D63)</f>
        <v>0</v>
      </c>
      <c r="F63" s="55">
        <f t="shared" si="35"/>
        <v>0</v>
      </c>
      <c r="G63" s="379">
        <f t="shared" si="33"/>
        <v>0</v>
      </c>
      <c r="H63" s="363">
        <f t="shared" si="34"/>
        <v>0</v>
      </c>
      <c r="I63" s="52">
        <f t="shared" si="36"/>
        <v>0</v>
      </c>
      <c r="J63" s="52"/>
      <c r="K63" s="129"/>
      <c r="L63" s="54">
        <f t="shared" si="37"/>
        <v>0</v>
      </c>
      <c r="M63" s="129"/>
      <c r="N63" s="54">
        <f t="shared" si="38"/>
        <v>0</v>
      </c>
      <c r="O63" s="54">
        <f t="shared" si="39"/>
        <v>0</v>
      </c>
      <c r="P63" s="1"/>
    </row>
    <row r="64" spans="2:17" ht="12.5">
      <c r="B64" s="7" t="str">
        <f t="shared" si="6"/>
        <v/>
      </c>
      <c r="C64" s="50">
        <f>IF(D11="","-",+C63+1)</f>
        <v>2056</v>
      </c>
      <c r="D64" s="55">
        <f>IF(F63+SUM(E$17:E63)=D$10,F63,D$10-SUM(E$17:E63))</f>
        <v>0</v>
      </c>
      <c r="E64" s="377">
        <f>IF(+I14&lt;F63,I14,D64)</f>
        <v>0</v>
      </c>
      <c r="F64" s="55">
        <f t="shared" si="35"/>
        <v>0</v>
      </c>
      <c r="G64" s="379">
        <f t="shared" si="33"/>
        <v>0</v>
      </c>
      <c r="H64" s="363">
        <f t="shared" si="34"/>
        <v>0</v>
      </c>
      <c r="I64" s="52">
        <f t="shared" si="36"/>
        <v>0</v>
      </c>
      <c r="J64" s="52"/>
      <c r="K64" s="129"/>
      <c r="L64" s="54">
        <f t="shared" si="37"/>
        <v>0</v>
      </c>
      <c r="M64" s="129"/>
      <c r="N64" s="54">
        <f t="shared" si="38"/>
        <v>0</v>
      </c>
      <c r="O64" s="54">
        <f t="shared" si="39"/>
        <v>0</v>
      </c>
      <c r="P64" s="1"/>
    </row>
    <row r="65" spans="1:16" ht="12.5">
      <c r="B65" s="7" t="str">
        <f t="shared" si="6"/>
        <v/>
      </c>
      <c r="C65" s="50">
        <f>IF(D11="","-",+C64+1)</f>
        <v>2057</v>
      </c>
      <c r="D65" s="55">
        <f>IF(F64+SUM(E$17:E64)=D$10,F64,D$10-SUM(E$17:E64))</f>
        <v>0</v>
      </c>
      <c r="E65" s="377">
        <f>IF(+I14&lt;F64,I14,D65)</f>
        <v>0</v>
      </c>
      <c r="F65" s="55">
        <f t="shared" si="35"/>
        <v>0</v>
      </c>
      <c r="G65" s="379">
        <f t="shared" si="33"/>
        <v>0</v>
      </c>
      <c r="H65" s="363">
        <f t="shared" si="34"/>
        <v>0</v>
      </c>
      <c r="I65" s="52">
        <f t="shared" si="36"/>
        <v>0</v>
      </c>
      <c r="J65" s="52"/>
      <c r="K65" s="129"/>
      <c r="L65" s="54">
        <f t="shared" si="37"/>
        <v>0</v>
      </c>
      <c r="M65" s="129"/>
      <c r="N65" s="54">
        <f t="shared" si="38"/>
        <v>0</v>
      </c>
      <c r="O65" s="54">
        <f t="shared" si="39"/>
        <v>0</v>
      </c>
      <c r="P65" s="1"/>
    </row>
    <row r="66" spans="1:16" ht="12.5">
      <c r="B66" s="7" t="str">
        <f t="shared" si="6"/>
        <v/>
      </c>
      <c r="C66" s="50">
        <f>IF(D11="","-",+C65+1)</f>
        <v>2058</v>
      </c>
      <c r="D66" s="55">
        <f>IF(F65+SUM(E$17:E65)=D$10,F65,D$10-SUM(E$17:E65))</f>
        <v>0</v>
      </c>
      <c r="E66" s="377">
        <f>IF(+I14&lt;F65,I14,D66)</f>
        <v>0</v>
      </c>
      <c r="F66" s="55">
        <f t="shared" si="35"/>
        <v>0</v>
      </c>
      <c r="G66" s="379">
        <f t="shared" si="33"/>
        <v>0</v>
      </c>
      <c r="H66" s="363">
        <f t="shared" si="34"/>
        <v>0</v>
      </c>
      <c r="I66" s="52">
        <f t="shared" si="36"/>
        <v>0</v>
      </c>
      <c r="J66" s="52"/>
      <c r="K66" s="129"/>
      <c r="L66" s="54">
        <f t="shared" si="37"/>
        <v>0</v>
      </c>
      <c r="M66" s="129"/>
      <c r="N66" s="54">
        <f t="shared" si="38"/>
        <v>0</v>
      </c>
      <c r="O66" s="54">
        <f t="shared" si="39"/>
        <v>0</v>
      </c>
      <c r="P66" s="1"/>
    </row>
    <row r="67" spans="1:16" ht="12.5">
      <c r="B67" s="7" t="str">
        <f t="shared" si="6"/>
        <v/>
      </c>
      <c r="C67" s="50">
        <f>IF(D11="","-",+C66+1)</f>
        <v>2059</v>
      </c>
      <c r="D67" s="55">
        <f>IF(F66+SUM(E$17:E66)=D$10,F66,D$10-SUM(E$17:E66))</f>
        <v>0</v>
      </c>
      <c r="E67" s="377">
        <f>IF(+I14&lt;F66,I14,D67)</f>
        <v>0</v>
      </c>
      <c r="F67" s="55">
        <f t="shared" si="35"/>
        <v>0</v>
      </c>
      <c r="G67" s="379">
        <f t="shared" si="33"/>
        <v>0</v>
      </c>
      <c r="H67" s="363">
        <f t="shared" si="34"/>
        <v>0</v>
      </c>
      <c r="I67" s="52">
        <f t="shared" si="36"/>
        <v>0</v>
      </c>
      <c r="J67" s="52"/>
      <c r="K67" s="129"/>
      <c r="L67" s="54">
        <f t="shared" si="37"/>
        <v>0</v>
      </c>
      <c r="M67" s="129"/>
      <c r="N67" s="54">
        <f t="shared" si="38"/>
        <v>0</v>
      </c>
      <c r="O67" s="54">
        <f t="shared" si="39"/>
        <v>0</v>
      </c>
      <c r="P67" s="1"/>
    </row>
    <row r="68" spans="1:16" ht="12.5">
      <c r="B68" s="7" t="str">
        <f t="shared" si="6"/>
        <v/>
      </c>
      <c r="C68" s="50">
        <f>IF(D11="","-",+C67+1)</f>
        <v>2060</v>
      </c>
      <c r="D68" s="55">
        <f>IF(F67+SUM(E$17:E67)=D$10,F67,D$10-SUM(E$17:E67))</f>
        <v>0</v>
      </c>
      <c r="E68" s="377">
        <f>IF(+I14&lt;F67,I14,D68)</f>
        <v>0</v>
      </c>
      <c r="F68" s="55">
        <f t="shared" si="35"/>
        <v>0</v>
      </c>
      <c r="G68" s="379">
        <f t="shared" si="33"/>
        <v>0</v>
      </c>
      <c r="H68" s="363">
        <f t="shared" si="34"/>
        <v>0</v>
      </c>
      <c r="I68" s="52">
        <f t="shared" si="36"/>
        <v>0</v>
      </c>
      <c r="J68" s="52"/>
      <c r="K68" s="129"/>
      <c r="L68" s="54">
        <f t="shared" si="37"/>
        <v>0</v>
      </c>
      <c r="M68" s="129"/>
      <c r="N68" s="54">
        <f t="shared" si="38"/>
        <v>0</v>
      </c>
      <c r="O68" s="54">
        <f t="shared" si="39"/>
        <v>0</v>
      </c>
      <c r="P68" s="1"/>
    </row>
    <row r="69" spans="1:16" ht="12.5">
      <c r="B69" s="7" t="str">
        <f t="shared" si="6"/>
        <v/>
      </c>
      <c r="C69" s="50">
        <f>IF(D11="","-",+C68+1)</f>
        <v>2061</v>
      </c>
      <c r="D69" s="55">
        <f>IF(F68+SUM(E$17:E68)=D$10,F68,D$10-SUM(E$17:E68))</f>
        <v>0</v>
      </c>
      <c r="E69" s="377">
        <f>IF(+I14&lt;F68,I14,D69)</f>
        <v>0</v>
      </c>
      <c r="F69" s="55">
        <f t="shared" si="35"/>
        <v>0</v>
      </c>
      <c r="G69" s="379">
        <f t="shared" si="33"/>
        <v>0</v>
      </c>
      <c r="H69" s="363">
        <f t="shared" si="34"/>
        <v>0</v>
      </c>
      <c r="I69" s="52">
        <f t="shared" si="36"/>
        <v>0</v>
      </c>
      <c r="J69" s="52"/>
      <c r="K69" s="129"/>
      <c r="L69" s="54">
        <f t="shared" si="37"/>
        <v>0</v>
      </c>
      <c r="M69" s="129"/>
      <c r="N69" s="54">
        <f t="shared" si="38"/>
        <v>0</v>
      </c>
      <c r="O69" s="54">
        <f t="shared" si="39"/>
        <v>0</v>
      </c>
      <c r="P69" s="1"/>
    </row>
    <row r="70" spans="1:16" ht="12.5">
      <c r="B70" s="7" t="str">
        <f t="shared" si="6"/>
        <v/>
      </c>
      <c r="C70" s="50">
        <f>IF(D11="","-",+C69+1)</f>
        <v>2062</v>
      </c>
      <c r="D70" s="55">
        <f>IF(F69+SUM(E$17:E69)=D$10,F69,D$10-SUM(E$17:E69))</f>
        <v>0</v>
      </c>
      <c r="E70" s="377">
        <f>IF(+I14&lt;F69,I14,D70)</f>
        <v>0</v>
      </c>
      <c r="F70" s="55">
        <f t="shared" si="35"/>
        <v>0</v>
      </c>
      <c r="G70" s="379">
        <f t="shared" si="33"/>
        <v>0</v>
      </c>
      <c r="H70" s="363">
        <f t="shared" si="34"/>
        <v>0</v>
      </c>
      <c r="I70" s="52">
        <f t="shared" si="36"/>
        <v>0</v>
      </c>
      <c r="J70" s="52"/>
      <c r="K70" s="129"/>
      <c r="L70" s="54">
        <f t="shared" si="37"/>
        <v>0</v>
      </c>
      <c r="M70" s="129"/>
      <c r="N70" s="54">
        <f t="shared" si="38"/>
        <v>0</v>
      </c>
      <c r="O70" s="54">
        <f t="shared" si="39"/>
        <v>0</v>
      </c>
      <c r="P70" s="1"/>
    </row>
    <row r="71" spans="1:16" ht="12.5">
      <c r="B71" s="7" t="str">
        <f t="shared" si="6"/>
        <v/>
      </c>
      <c r="C71" s="50">
        <f>IF(D11="","-",+C70+1)</f>
        <v>2063</v>
      </c>
      <c r="D71" s="55">
        <f>IF(F70+SUM(E$17:E70)=D$10,F70,D$10-SUM(E$17:E70))</f>
        <v>0</v>
      </c>
      <c r="E71" s="377">
        <f>IF(+I14&lt;F70,I14,D71)</f>
        <v>0</v>
      </c>
      <c r="F71" s="55">
        <f t="shared" si="35"/>
        <v>0</v>
      </c>
      <c r="G71" s="379">
        <f t="shared" si="33"/>
        <v>0</v>
      </c>
      <c r="H71" s="363">
        <f t="shared" si="34"/>
        <v>0</v>
      </c>
      <c r="I71" s="52">
        <f t="shared" si="36"/>
        <v>0</v>
      </c>
      <c r="J71" s="52"/>
      <c r="K71" s="129"/>
      <c r="L71" s="54">
        <f t="shared" si="37"/>
        <v>0</v>
      </c>
      <c r="M71" s="129"/>
      <c r="N71" s="54">
        <f t="shared" si="38"/>
        <v>0</v>
      </c>
      <c r="O71" s="54">
        <f t="shared" si="39"/>
        <v>0</v>
      </c>
      <c r="P71" s="1"/>
    </row>
    <row r="72" spans="1:16" ht="13" thickBot="1">
      <c r="B72" s="7" t="str">
        <f t="shared" si="6"/>
        <v/>
      </c>
      <c r="C72" s="59">
        <f>IF(D11="","-",+C71+1)</f>
        <v>2064</v>
      </c>
      <c r="D72" s="60">
        <f>IF(F71+SUM(E$17:E71)=D$10,F71,D$10-SUM(E$17:E71))</f>
        <v>0</v>
      </c>
      <c r="E72" s="380">
        <f>IF(+I14&lt;F71,I14,D72)</f>
        <v>0</v>
      </c>
      <c r="F72" s="60">
        <f t="shared" si="35"/>
        <v>0</v>
      </c>
      <c r="G72" s="381">
        <f t="shared" si="33"/>
        <v>0</v>
      </c>
      <c r="H72" s="361">
        <f t="shared" si="34"/>
        <v>0</v>
      </c>
      <c r="I72" s="63">
        <f t="shared" si="36"/>
        <v>0</v>
      </c>
      <c r="J72" s="52"/>
      <c r="K72" s="130"/>
      <c r="L72" s="64">
        <f t="shared" si="37"/>
        <v>0</v>
      </c>
      <c r="M72" s="130"/>
      <c r="N72" s="64">
        <f t="shared" si="38"/>
        <v>0</v>
      </c>
      <c r="O72" s="64">
        <f t="shared" si="39"/>
        <v>0</v>
      </c>
      <c r="P72" s="1"/>
    </row>
    <row r="73" spans="1:16" ht="12.5">
      <c r="C73" s="12" t="s">
        <v>78</v>
      </c>
      <c r="D73" s="292"/>
      <c r="E73" s="292">
        <f>SUM(E17:E72)</f>
        <v>37028625</v>
      </c>
      <c r="F73" s="292"/>
      <c r="G73" s="292">
        <f>SUM(G17:G72)</f>
        <v>132622878.31626076</v>
      </c>
      <c r="H73" s="292">
        <f>SUM(H17:H72)</f>
        <v>132622878.31626076</v>
      </c>
      <c r="I73" s="292">
        <f>SUM(I17:I72)</f>
        <v>0</v>
      </c>
      <c r="J73" s="292"/>
      <c r="K73" s="292"/>
      <c r="L73" s="292"/>
      <c r="M73" s="292"/>
      <c r="N73" s="292"/>
      <c r="O73" s="1"/>
      <c r="P73" s="1"/>
    </row>
    <row r="74" spans="1:16" ht="12.5">
      <c r="D74" s="2"/>
      <c r="E74" s="1"/>
      <c r="F74" s="1"/>
      <c r="G74" s="1"/>
      <c r="H74" s="228"/>
      <c r="I74" s="228"/>
      <c r="J74" s="292"/>
      <c r="K74" s="228"/>
      <c r="L74" s="228"/>
      <c r="M74" s="228"/>
      <c r="N74" s="228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8"/>
      <c r="I75" s="228"/>
      <c r="J75" s="292"/>
      <c r="K75" s="228"/>
      <c r="L75" s="228"/>
      <c r="M75" s="228"/>
      <c r="N75" s="228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8"/>
      <c r="I76" s="228"/>
      <c r="J76" s="292"/>
      <c r="K76" s="228"/>
      <c r="L76" s="228"/>
      <c r="M76" s="228"/>
      <c r="N76" s="228"/>
      <c r="O76" s="1"/>
      <c r="P76" s="1"/>
    </row>
    <row r="77" spans="1:16" ht="17.5">
      <c r="C77" s="25" t="s">
        <v>80</v>
      </c>
      <c r="D77" s="12"/>
      <c r="E77" s="12"/>
      <c r="F77" s="12"/>
      <c r="G77" s="292"/>
      <c r="H77" s="292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2"/>
      <c r="H78" s="292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8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8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8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8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8"/>
      <c r="L83" s="14"/>
      <c r="M83" s="14"/>
      <c r="P83" s="14" t="str">
        <f ca="1">P1</f>
        <v>SWEPCO Project 6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8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8"/>
      <c r="J85" s="228"/>
      <c r="K85" s="292"/>
      <c r="L85" s="228"/>
      <c r="M85" s="228"/>
      <c r="N85" s="228"/>
      <c r="O85" s="292"/>
      <c r="P85" s="1"/>
      <c r="Q85" s="1"/>
    </row>
    <row r="86" spans="1:17" ht="16" thickBot="1">
      <c r="C86" s="273"/>
      <c r="D86" s="2"/>
      <c r="E86" s="1"/>
      <c r="F86" s="1"/>
      <c r="G86" s="1"/>
      <c r="H86" s="1"/>
      <c r="I86" s="228"/>
      <c r="J86" s="228"/>
      <c r="K86" s="292"/>
      <c r="L86" s="120">
        <f>+J92</f>
        <v>2024</v>
      </c>
      <c r="M86" s="382" t="s">
        <v>9</v>
      </c>
      <c r="N86" s="383" t="s">
        <v>159</v>
      </c>
      <c r="O86" s="384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3"/>
      <c r="I87" s="1" t="s">
        <v>47</v>
      </c>
      <c r="J87" s="1"/>
      <c r="K87" s="116"/>
      <c r="L87" s="385" t="s">
        <v>391</v>
      </c>
      <c r="M87" s="386">
        <f>IF(J92&lt;D11,0,VLOOKUP(J92,C17:O72,9))</f>
        <v>3838521.4401582326</v>
      </c>
      <c r="N87" s="386">
        <f>IF(J92&lt;D11,0,VLOOKUP(J92,C17:O72,11))</f>
        <v>3838521.4401582326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5"/>
      <c r="J88" s="355"/>
      <c r="K88" s="387"/>
      <c r="L88" s="388" t="s">
        <v>392</v>
      </c>
      <c r="M88" s="389">
        <f>IF(J92&lt;D11,0,VLOOKUP(J92,C99:P154,6))</f>
        <v>4023693.8648753264</v>
      </c>
      <c r="N88" s="389">
        <f>IF(J92&lt;D11,0,VLOOKUP(J92,C99:P154,7))</f>
        <v>4023693.8648753264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Port Robson-Caplis Line (SW 138 kV Loop -- 2009)</v>
      </c>
      <c r="E89" s="1"/>
      <c r="F89" s="1"/>
      <c r="G89" s="1"/>
      <c r="H89" s="1"/>
      <c r="I89" s="228"/>
      <c r="J89" s="228"/>
      <c r="K89" s="390"/>
      <c r="L89" s="115" t="s">
        <v>156</v>
      </c>
      <c r="M89" s="391">
        <f>+M88-M87</f>
        <v>185172.42471709382</v>
      </c>
      <c r="N89" s="391">
        <f>+N88-N87</f>
        <v>185172.42471709382</v>
      </c>
      <c r="O89" s="392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8"/>
      <c r="J90" s="228"/>
      <c r="K90" s="292"/>
      <c r="L90" s="228"/>
      <c r="M90" s="228"/>
      <c r="N90" s="228"/>
      <c r="O90" s="292"/>
      <c r="P90" s="1"/>
      <c r="Q90" s="1"/>
    </row>
    <row r="91" spans="1:17" ht="13.5" thickBot="1">
      <c r="C91" s="75" t="s">
        <v>85</v>
      </c>
      <c r="D91" s="91" t="str">
        <f>+D9</f>
        <v>TP2007165</v>
      </c>
      <c r="E91" s="76"/>
      <c r="F91" s="76"/>
      <c r="G91" s="76"/>
      <c r="H91" s="76"/>
      <c r="I91" s="76"/>
      <c r="J91" s="95"/>
      <c r="Q91" s="1"/>
    </row>
    <row r="92" spans="1:17" ht="13">
      <c r="C92" s="34" t="s">
        <v>51</v>
      </c>
      <c r="D92" s="362">
        <f>D10</f>
        <v>37028625</v>
      </c>
      <c r="E92" s="1" t="s">
        <v>86</v>
      </c>
      <c r="H92" s="2"/>
      <c r="I92" s="2"/>
      <c r="J92" s="36">
        <f>+'SWE.WS.G.BPU.ATRR.True-up'!M16</f>
        <v>2024</v>
      </c>
      <c r="K92" s="33"/>
      <c r="L92" s="292" t="s">
        <v>87</v>
      </c>
      <c r="P92" s="1"/>
      <c r="Q92" s="1"/>
    </row>
    <row r="93" spans="1:17" ht="12.5">
      <c r="C93" s="34" t="s">
        <v>54</v>
      </c>
      <c r="D93" s="88">
        <f>IF(D11=I10,"",D11)</f>
        <v>2009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3">
        <f>IF(D11=I10,"",D12)</f>
        <v>6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2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1">
        <f>IF(D92=0,0,D92/D95)</f>
        <v>841559.65909090906</v>
      </c>
      <c r="K96" s="292"/>
      <c r="L96" s="292"/>
      <c r="M96" s="292"/>
      <c r="N96" s="292"/>
      <c r="O96" s="292"/>
      <c r="P96" s="1"/>
      <c r="Q96" s="1"/>
    </row>
    <row r="97" spans="1:17" ht="39">
      <c r="A97" s="5"/>
      <c r="B97" s="5"/>
      <c r="C97" s="79" t="s">
        <v>51</v>
      </c>
      <c r="D97" s="394" t="s">
        <v>65</v>
      </c>
      <c r="E97" s="368" t="s">
        <v>66</v>
      </c>
      <c r="F97" s="368" t="s">
        <v>67</v>
      </c>
      <c r="G97" s="364" t="s">
        <v>89</v>
      </c>
      <c r="H97" s="365" t="s">
        <v>388</v>
      </c>
      <c r="I97" s="366" t="s">
        <v>389</v>
      </c>
      <c r="J97" s="79" t="s">
        <v>90</v>
      </c>
      <c r="K97" s="81"/>
      <c r="L97" s="367" t="s">
        <v>228</v>
      </c>
      <c r="M97" s="368" t="s">
        <v>91</v>
      </c>
      <c r="N97" s="367" t="s">
        <v>228</v>
      </c>
      <c r="O97" s="368" t="s">
        <v>91</v>
      </c>
      <c r="P97" s="368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5" t="s">
        <v>74</v>
      </c>
      <c r="I98" s="370" t="s">
        <v>75</v>
      </c>
      <c r="J98" s="46" t="s">
        <v>94</v>
      </c>
      <c r="K98" s="44"/>
      <c r="L98" s="371" t="s">
        <v>77</v>
      </c>
      <c r="M98" s="371" t="s">
        <v>77</v>
      </c>
      <c r="N98" s="371" t="s">
        <v>95</v>
      </c>
      <c r="O98" s="371" t="s">
        <v>95</v>
      </c>
      <c r="P98" s="371" t="s">
        <v>95</v>
      </c>
      <c r="Q98" s="1"/>
    </row>
    <row r="99" spans="1:17" ht="12.5">
      <c r="C99" s="50">
        <f>IF(D93= "","-",D93)</f>
        <v>2009</v>
      </c>
      <c r="D99" s="133">
        <v>0</v>
      </c>
      <c r="E99" s="375">
        <v>70250</v>
      </c>
      <c r="F99" s="137">
        <v>5268768</v>
      </c>
      <c r="G99" s="140">
        <v>2634384</v>
      </c>
      <c r="H99" s="396">
        <v>451544</v>
      </c>
      <c r="I99" s="397">
        <v>451544</v>
      </c>
      <c r="J99" s="54">
        <f t="shared" ref="J99:J130" si="40">+I99-H99</f>
        <v>0</v>
      </c>
      <c r="K99" s="54"/>
      <c r="L99" s="112">
        <f t="shared" ref="L99:L104" si="41">H99</f>
        <v>451544</v>
      </c>
      <c r="M99" s="53">
        <f t="shared" ref="M99:M130" si="42">IF(L99&lt;&gt;0,+H99-L99,0)</f>
        <v>0</v>
      </c>
      <c r="N99" s="112">
        <f t="shared" ref="N99:N104" si="43">I99</f>
        <v>451544</v>
      </c>
      <c r="O99" s="53">
        <f t="shared" ref="O99:O130" si="44">IF(N99&lt;&gt;0,+I99-N99,0)</f>
        <v>0</v>
      </c>
      <c r="P99" s="53">
        <f t="shared" ref="P99:P130" si="45">+O99-M99</f>
        <v>0</v>
      </c>
      <c r="Q99" s="1"/>
    </row>
    <row r="100" spans="1:17" ht="12.5">
      <c r="B100" s="7" t="str">
        <f>IF(D100=F99,"","IU")</f>
        <v>IU</v>
      </c>
      <c r="C100" s="50">
        <f>IF(D93="","-",+C99+1)</f>
        <v>2010</v>
      </c>
      <c r="D100" s="133">
        <v>5927359</v>
      </c>
      <c r="E100" s="375">
        <v>146283.14634146341</v>
      </c>
      <c r="F100" s="137">
        <v>5781075.8536585364</v>
      </c>
      <c r="G100" s="137">
        <v>5854217.4268292682</v>
      </c>
      <c r="H100" s="375">
        <v>1112732.9651723914</v>
      </c>
      <c r="I100" s="374">
        <v>1112732.9651723914</v>
      </c>
      <c r="J100" s="54">
        <f t="shared" si="40"/>
        <v>0</v>
      </c>
      <c r="K100" s="54"/>
      <c r="L100" s="113">
        <f t="shared" si="41"/>
        <v>1112732.9651723914</v>
      </c>
      <c r="M100" s="54">
        <f t="shared" si="42"/>
        <v>0</v>
      </c>
      <c r="N100" s="113">
        <f t="shared" si="43"/>
        <v>1112732.9651723914</v>
      </c>
      <c r="O100" s="54">
        <f t="shared" si="44"/>
        <v>0</v>
      </c>
      <c r="P100" s="54">
        <f t="shared" si="45"/>
        <v>0</v>
      </c>
      <c r="Q100" s="1"/>
    </row>
    <row r="101" spans="1:17" ht="12.5">
      <c r="B101" s="7" t="str">
        <f t="shared" ref="B101:B154" si="46">IF(D101=F100,"","IU")</f>
        <v>IU</v>
      </c>
      <c r="C101" s="50">
        <f>IF(D93="","-",+C100+1)</f>
        <v>2011</v>
      </c>
      <c r="D101" s="133">
        <v>20674238.853658538</v>
      </c>
      <c r="E101" s="375">
        <v>497399.33333333331</v>
      </c>
      <c r="F101" s="137">
        <v>20176839.520325206</v>
      </c>
      <c r="G101" s="137">
        <v>20425539.18699187</v>
      </c>
      <c r="H101" s="375">
        <v>3568989.8996136081</v>
      </c>
      <c r="I101" s="374">
        <v>3568989.8996136081</v>
      </c>
      <c r="J101" s="54">
        <f t="shared" si="40"/>
        <v>0</v>
      </c>
      <c r="K101" s="54"/>
      <c r="L101" s="113">
        <f t="shared" si="41"/>
        <v>3568989.8996136081</v>
      </c>
      <c r="M101" s="54">
        <f t="shared" si="42"/>
        <v>0</v>
      </c>
      <c r="N101" s="113">
        <f t="shared" si="43"/>
        <v>3568989.8996136081</v>
      </c>
      <c r="O101" s="54">
        <f t="shared" si="44"/>
        <v>0</v>
      </c>
      <c r="P101" s="54">
        <f t="shared" si="45"/>
        <v>0</v>
      </c>
      <c r="Q101" s="1"/>
    </row>
    <row r="102" spans="1:17" ht="12.5">
      <c r="B102" s="7" t="str">
        <f t="shared" si="46"/>
        <v>IU</v>
      </c>
      <c r="C102" s="50">
        <f>IF(D93="","-",+C101+1)</f>
        <v>2012</v>
      </c>
      <c r="D102" s="133">
        <v>28853944.520325202</v>
      </c>
      <c r="E102" s="375">
        <v>703997.07142857148</v>
      </c>
      <c r="F102" s="137">
        <v>28149947.448896632</v>
      </c>
      <c r="G102" s="137">
        <v>28501945.984610915</v>
      </c>
      <c r="H102" s="375">
        <v>4898170.4869055999</v>
      </c>
      <c r="I102" s="374">
        <v>4898170.4869055999</v>
      </c>
      <c r="J102" s="54">
        <f t="shared" si="40"/>
        <v>0</v>
      </c>
      <c r="K102" s="54"/>
      <c r="L102" s="113">
        <f t="shared" si="41"/>
        <v>4898170.4869055999</v>
      </c>
      <c r="M102" s="54">
        <f t="shared" si="42"/>
        <v>0</v>
      </c>
      <c r="N102" s="113">
        <f t="shared" si="43"/>
        <v>4898170.4869055999</v>
      </c>
      <c r="O102" s="54">
        <f t="shared" si="44"/>
        <v>0</v>
      </c>
      <c r="P102" s="54">
        <f t="shared" si="45"/>
        <v>0</v>
      </c>
      <c r="Q102" s="1"/>
    </row>
    <row r="103" spans="1:17" ht="12.5">
      <c r="B103" s="7" t="str">
        <f t="shared" si="46"/>
        <v>IU</v>
      </c>
      <c r="C103" s="50">
        <f>IF(D93="","-",+C102+1)</f>
        <v>2013</v>
      </c>
      <c r="D103" s="133">
        <v>35510528.448896632</v>
      </c>
      <c r="E103" s="375">
        <v>879249</v>
      </c>
      <c r="F103" s="137">
        <v>34631279.448896632</v>
      </c>
      <c r="G103" s="137">
        <v>35070903.948896632</v>
      </c>
      <c r="H103" s="375">
        <v>5624051.2967773527</v>
      </c>
      <c r="I103" s="374">
        <v>5624051.2967773527</v>
      </c>
      <c r="J103" s="54">
        <v>0</v>
      </c>
      <c r="K103" s="54"/>
      <c r="L103" s="113">
        <f t="shared" si="41"/>
        <v>5624051.2967773527</v>
      </c>
      <c r="M103" s="54">
        <f t="shared" ref="M103:M108" si="47">IF(L103&lt;&gt;0,+H103-L103,0)</f>
        <v>0</v>
      </c>
      <c r="N103" s="113">
        <f t="shared" si="43"/>
        <v>5624051.2967773527</v>
      </c>
      <c r="O103" s="54">
        <f t="shared" ref="O103:O108" si="48">IF(N103&lt;&gt;0,+I103-N103,0)</f>
        <v>0</v>
      </c>
      <c r="P103" s="54">
        <f>+O103-M103</f>
        <v>0</v>
      </c>
      <c r="Q103" s="1"/>
    </row>
    <row r="104" spans="1:17" ht="12.5">
      <c r="B104" s="7" t="str">
        <f t="shared" si="46"/>
        <v>IU</v>
      </c>
      <c r="C104" s="50">
        <f>IF(D93="","-",+C103+1)</f>
        <v>2014</v>
      </c>
      <c r="D104" s="133">
        <v>34731446.448896632</v>
      </c>
      <c r="E104" s="375">
        <v>881633.92857142852</v>
      </c>
      <c r="F104" s="137">
        <v>33849812.520325206</v>
      </c>
      <c r="G104" s="137">
        <v>34290629.484610915</v>
      </c>
      <c r="H104" s="375">
        <v>5542534.9256215226</v>
      </c>
      <c r="I104" s="374">
        <v>5542534.9256215226</v>
      </c>
      <c r="J104" s="54">
        <v>0</v>
      </c>
      <c r="K104" s="54"/>
      <c r="L104" s="113">
        <f t="shared" si="41"/>
        <v>5542534.9256215226</v>
      </c>
      <c r="M104" s="54">
        <f t="shared" si="47"/>
        <v>0</v>
      </c>
      <c r="N104" s="113">
        <f t="shared" si="43"/>
        <v>5542534.9256215226</v>
      </c>
      <c r="O104" s="54">
        <f t="shared" si="48"/>
        <v>0</v>
      </c>
      <c r="P104" s="54">
        <f>+O104-M104</f>
        <v>0</v>
      </c>
      <c r="Q104" s="1"/>
    </row>
    <row r="105" spans="1:17" ht="12.5">
      <c r="B105" s="7" t="str">
        <f t="shared" si="46"/>
        <v/>
      </c>
      <c r="C105" s="50">
        <f>IF(D93="","-",+C104+1)</f>
        <v>2015</v>
      </c>
      <c r="D105" s="133">
        <v>33849812.520325206</v>
      </c>
      <c r="E105" s="375">
        <v>881633.92857142852</v>
      </c>
      <c r="F105" s="137">
        <v>32968178.591753777</v>
      </c>
      <c r="G105" s="137">
        <v>33408995.55603949</v>
      </c>
      <c r="H105" s="375">
        <v>5283899.7839213237</v>
      </c>
      <c r="I105" s="374">
        <v>5283899.7839213237</v>
      </c>
      <c r="J105" s="54">
        <f t="shared" si="40"/>
        <v>0</v>
      </c>
      <c r="K105" s="54"/>
      <c r="L105" s="113">
        <f t="shared" ref="L105:L110" si="49">H105</f>
        <v>5283899.7839213237</v>
      </c>
      <c r="M105" s="54">
        <f t="shared" si="47"/>
        <v>0</v>
      </c>
      <c r="N105" s="113">
        <f t="shared" ref="N105:N110" si="50">I105</f>
        <v>5283899.7839213237</v>
      </c>
      <c r="O105" s="54">
        <f t="shared" si="48"/>
        <v>0</v>
      </c>
      <c r="P105" s="54">
        <f>+O105-M105</f>
        <v>0</v>
      </c>
      <c r="Q105" s="1"/>
    </row>
    <row r="106" spans="1:17" ht="12.5">
      <c r="B106" s="7" t="str">
        <f t="shared" si="46"/>
        <v/>
      </c>
      <c r="C106" s="50">
        <f>IF(D93="","-",+C105+1)</f>
        <v>2016</v>
      </c>
      <c r="D106" s="133">
        <v>32968178.591753777</v>
      </c>
      <c r="E106" s="375">
        <v>861130.81395348837</v>
      </c>
      <c r="F106" s="137">
        <v>32107047.777800288</v>
      </c>
      <c r="G106" s="137">
        <v>32537613.184777033</v>
      </c>
      <c r="H106" s="375">
        <v>4991780.4266921831</v>
      </c>
      <c r="I106" s="374">
        <v>4991780.4266921831</v>
      </c>
      <c r="J106" s="54">
        <f t="shared" si="40"/>
        <v>0</v>
      </c>
      <c r="K106" s="54"/>
      <c r="L106" s="113">
        <f t="shared" si="49"/>
        <v>4991780.4266921831</v>
      </c>
      <c r="M106" s="54">
        <f t="shared" si="47"/>
        <v>0</v>
      </c>
      <c r="N106" s="113">
        <f t="shared" si="50"/>
        <v>4991780.4266921831</v>
      </c>
      <c r="O106" s="54">
        <f t="shared" si="48"/>
        <v>0</v>
      </c>
      <c r="P106" s="54">
        <f>+O106-M106</f>
        <v>0</v>
      </c>
      <c r="Q106" s="1"/>
    </row>
    <row r="107" spans="1:17" ht="12.5">
      <c r="B107" s="7" t="str">
        <f t="shared" si="46"/>
        <v/>
      </c>
      <c r="C107" s="50">
        <f>IF(D93="","-",+C106+1)</f>
        <v>2017</v>
      </c>
      <c r="D107" s="133">
        <v>32107047.777800288</v>
      </c>
      <c r="E107" s="375">
        <v>881633.92857142852</v>
      </c>
      <c r="F107" s="137">
        <v>31225413.849228859</v>
      </c>
      <c r="G107" s="137">
        <v>31666230.813514575</v>
      </c>
      <c r="H107" s="375">
        <v>4728177.1448464729</v>
      </c>
      <c r="I107" s="374">
        <v>4728177.1448464729</v>
      </c>
      <c r="J107" s="54">
        <f t="shared" si="40"/>
        <v>0</v>
      </c>
      <c r="K107" s="54"/>
      <c r="L107" s="113">
        <f t="shared" si="49"/>
        <v>4728177.1448464729</v>
      </c>
      <c r="M107" s="54">
        <f t="shared" si="47"/>
        <v>0</v>
      </c>
      <c r="N107" s="113">
        <f t="shared" si="50"/>
        <v>4728177.1448464729</v>
      </c>
      <c r="O107" s="54">
        <f t="shared" si="48"/>
        <v>0</v>
      </c>
      <c r="P107" s="54">
        <f>+O107-M107</f>
        <v>0</v>
      </c>
      <c r="Q107" s="1"/>
    </row>
    <row r="108" spans="1:17" ht="12.5">
      <c r="B108" s="7" t="str">
        <f t="shared" si="46"/>
        <v/>
      </c>
      <c r="C108" s="50">
        <f>IF(D93="","-",+C107+1)</f>
        <v>2018</v>
      </c>
      <c r="D108" s="133">
        <v>31225413.849228859</v>
      </c>
      <c r="E108" s="375">
        <v>881633.92857142852</v>
      </c>
      <c r="F108" s="137">
        <v>30343779.92065743</v>
      </c>
      <c r="G108" s="137">
        <v>30784596.884943143</v>
      </c>
      <c r="H108" s="375">
        <v>4132628.5322350259</v>
      </c>
      <c r="I108" s="374">
        <v>4132628.5322350259</v>
      </c>
      <c r="J108" s="54">
        <f t="shared" si="40"/>
        <v>0</v>
      </c>
      <c r="K108" s="54"/>
      <c r="L108" s="113">
        <f t="shared" si="49"/>
        <v>4132628.5322350259</v>
      </c>
      <c r="M108" s="54">
        <f t="shared" si="47"/>
        <v>0</v>
      </c>
      <c r="N108" s="113">
        <f t="shared" si="50"/>
        <v>4132628.5322350259</v>
      </c>
      <c r="O108" s="54">
        <f t="shared" si="48"/>
        <v>0</v>
      </c>
      <c r="P108" s="54">
        <f t="shared" si="45"/>
        <v>0</v>
      </c>
      <c r="Q108" s="1"/>
    </row>
    <row r="109" spans="1:17" ht="12.5">
      <c r="B109" s="7" t="str">
        <f t="shared" si="46"/>
        <v/>
      </c>
      <c r="C109" s="50">
        <f>IF(D93="","-",+C108+1)</f>
        <v>2019</v>
      </c>
      <c r="D109" s="133">
        <v>30343779.92065743</v>
      </c>
      <c r="E109" s="375">
        <v>861130.81395348837</v>
      </c>
      <c r="F109" s="137">
        <v>29482649.106703941</v>
      </c>
      <c r="G109" s="137">
        <v>29913214.513680685</v>
      </c>
      <c r="H109" s="375">
        <v>4063057.6443278007</v>
      </c>
      <c r="I109" s="374">
        <v>4063057.6443278007</v>
      </c>
      <c r="J109" s="54">
        <f t="shared" si="40"/>
        <v>0</v>
      </c>
      <c r="K109" s="54"/>
      <c r="L109" s="113">
        <f t="shared" si="49"/>
        <v>4063057.6443278007</v>
      </c>
      <c r="M109" s="54">
        <f t="shared" ref="M109:M110" si="51">IF(L109&lt;&gt;0,+H109-L109,0)</f>
        <v>0</v>
      </c>
      <c r="N109" s="113">
        <f t="shared" si="50"/>
        <v>4063057.6443278007</v>
      </c>
      <c r="O109" s="54">
        <f t="shared" si="44"/>
        <v>0</v>
      </c>
      <c r="P109" s="54">
        <f t="shared" si="45"/>
        <v>0</v>
      </c>
      <c r="Q109" s="1"/>
    </row>
    <row r="110" spans="1:17" ht="12.5">
      <c r="B110" s="7" t="str">
        <f t="shared" si="46"/>
        <v/>
      </c>
      <c r="C110" s="50">
        <f>IF(D93="","-",+C109+1)</f>
        <v>2020</v>
      </c>
      <c r="D110" s="133">
        <v>29482649.106703941</v>
      </c>
      <c r="E110" s="375">
        <v>881633.92857142852</v>
      </c>
      <c r="F110" s="137">
        <v>28601015.178132512</v>
      </c>
      <c r="G110" s="137">
        <v>29041832.142418228</v>
      </c>
      <c r="H110" s="375">
        <v>4005775.1149744629</v>
      </c>
      <c r="I110" s="374">
        <v>4005775.1149744629</v>
      </c>
      <c r="J110" s="54">
        <f t="shared" si="40"/>
        <v>0</v>
      </c>
      <c r="K110" s="54"/>
      <c r="L110" s="113">
        <f t="shared" si="49"/>
        <v>4005775.1149744629</v>
      </c>
      <c r="M110" s="54">
        <f t="shared" si="51"/>
        <v>0</v>
      </c>
      <c r="N110" s="113">
        <f t="shared" si="50"/>
        <v>4005775.1149744629</v>
      </c>
      <c r="O110" s="54">
        <f t="shared" si="44"/>
        <v>0</v>
      </c>
      <c r="P110" s="54">
        <f t="shared" si="45"/>
        <v>0</v>
      </c>
      <c r="Q110" s="1"/>
    </row>
    <row r="111" spans="1:17" ht="12.5">
      <c r="B111" s="7" t="str">
        <f t="shared" si="46"/>
        <v/>
      </c>
      <c r="C111" s="50">
        <f>IF(D93="","-",+C110+1)</f>
        <v>2021</v>
      </c>
      <c r="D111" s="133">
        <v>28601015.178132512</v>
      </c>
      <c r="E111" s="375">
        <v>903137.19512195117</v>
      </c>
      <c r="F111" s="137">
        <v>27697877.98301056</v>
      </c>
      <c r="G111" s="137">
        <v>28149446.580571536</v>
      </c>
      <c r="H111" s="375">
        <v>4098499.8465098133</v>
      </c>
      <c r="I111" s="374">
        <v>4098499.8465098133</v>
      </c>
      <c r="J111" s="54">
        <f t="shared" si="40"/>
        <v>0</v>
      </c>
      <c r="K111" s="54"/>
      <c r="L111" s="113">
        <f t="shared" ref="L111" si="52">H111</f>
        <v>4098499.8465098133</v>
      </c>
      <c r="M111" s="54">
        <f t="shared" ref="M111" si="53">IF(L111&lt;&gt;0,+H111-L111,0)</f>
        <v>0</v>
      </c>
      <c r="N111" s="113">
        <f t="shared" ref="N111" si="54">I111</f>
        <v>4098499.8465098133</v>
      </c>
      <c r="O111" s="54">
        <f t="shared" ref="O111" si="55">IF(N111&lt;&gt;0,+I111-N111,0)</f>
        <v>0</v>
      </c>
      <c r="P111" s="54">
        <f t="shared" ref="P111" si="56">+O111-M111</f>
        <v>0</v>
      </c>
      <c r="Q111" s="1"/>
    </row>
    <row r="112" spans="1:17" ht="13">
      <c r="B112" s="7" t="str">
        <f t="shared" si="46"/>
        <v/>
      </c>
      <c r="C112" s="459">
        <f>IF(D93="","-",+C111+1)</f>
        <v>2022</v>
      </c>
      <c r="D112" s="12">
        <v>27697877.98301056</v>
      </c>
      <c r="E112" s="377">
        <v>881633.92857142852</v>
      </c>
      <c r="F112" s="55">
        <v>26816244.054439131</v>
      </c>
      <c r="G112" s="55">
        <v>27257061.018724844</v>
      </c>
      <c r="H112" s="379">
        <v>4083189.5235062321</v>
      </c>
      <c r="I112" s="398">
        <v>4083189.5235062321</v>
      </c>
      <c r="J112" s="54">
        <f t="shared" si="40"/>
        <v>0</v>
      </c>
      <c r="K112" s="54"/>
      <c r="L112" s="129"/>
      <c r="M112" s="54">
        <f t="shared" si="42"/>
        <v>0</v>
      </c>
      <c r="N112" s="129"/>
      <c r="O112" s="54">
        <f t="shared" si="44"/>
        <v>0</v>
      </c>
      <c r="P112" s="54">
        <f t="shared" si="45"/>
        <v>0</v>
      </c>
      <c r="Q112" s="1"/>
    </row>
    <row r="113" spans="2:17" ht="12.5">
      <c r="B113" s="7" t="str">
        <f t="shared" si="46"/>
        <v/>
      </c>
      <c r="C113" s="50">
        <f>IF(D93="","-",+C112+1)</f>
        <v>2023</v>
      </c>
      <c r="D113" s="12">
        <f>IF(F112+SUM(E$99:E112)=D$92,F112,D$92-SUM(E$99:E112))</f>
        <v>26816244.054439131</v>
      </c>
      <c r="E113" s="377">
        <f>IF(+J96&lt;F112,J96,D113)</f>
        <v>841559.65909090906</v>
      </c>
      <c r="F113" s="55">
        <f t="shared" ref="F113:F130" si="57">+D113-E113</f>
        <v>25974684.395348221</v>
      </c>
      <c r="G113" s="55">
        <f t="shared" ref="G113:G130" si="58">+(F113+D113)/2</f>
        <v>26395464.224893674</v>
      </c>
      <c r="H113" s="379">
        <f t="shared" ref="H113:H154" si="59">+J$94*G113+E113</f>
        <v>4128490.209031092</v>
      </c>
      <c r="I113" s="398">
        <f t="shared" ref="I113:I154" si="60">+J$95*G113+E113</f>
        <v>4128490.209031092</v>
      </c>
      <c r="J113" s="54">
        <f t="shared" si="40"/>
        <v>0</v>
      </c>
      <c r="K113" s="54"/>
      <c r="L113" s="129"/>
      <c r="M113" s="54">
        <f t="shared" si="42"/>
        <v>0</v>
      </c>
      <c r="N113" s="129"/>
      <c r="O113" s="54">
        <f t="shared" si="44"/>
        <v>0</v>
      </c>
      <c r="P113" s="54">
        <f t="shared" si="45"/>
        <v>0</v>
      </c>
      <c r="Q113" s="1"/>
    </row>
    <row r="114" spans="2:17" ht="12.5">
      <c r="B114" s="7" t="str">
        <f t="shared" si="46"/>
        <v/>
      </c>
      <c r="C114" s="50">
        <f>IF(D93="","-",+C113+1)</f>
        <v>2024</v>
      </c>
      <c r="D114" s="12">
        <f>IF(F113+SUM(E$99:E113)=D$92,F113,D$92-SUM(E$99:E113))</f>
        <v>25974684.395348221</v>
      </c>
      <c r="E114" s="377">
        <f>IF(+J96&lt;F113,J96,D114)</f>
        <v>841559.65909090906</v>
      </c>
      <c r="F114" s="55">
        <f t="shared" si="57"/>
        <v>25133124.736257311</v>
      </c>
      <c r="G114" s="55">
        <f t="shared" si="58"/>
        <v>25553904.565802768</v>
      </c>
      <c r="H114" s="379">
        <f t="shared" si="59"/>
        <v>4023693.8648753264</v>
      </c>
      <c r="I114" s="398">
        <f t="shared" si="60"/>
        <v>4023693.8648753264</v>
      </c>
      <c r="J114" s="54">
        <f t="shared" si="40"/>
        <v>0</v>
      </c>
      <c r="K114" s="54"/>
      <c r="L114" s="129"/>
      <c r="M114" s="54">
        <f t="shared" si="42"/>
        <v>0</v>
      </c>
      <c r="N114" s="129"/>
      <c r="O114" s="54">
        <f t="shared" si="44"/>
        <v>0</v>
      </c>
      <c r="P114" s="54">
        <f t="shared" si="45"/>
        <v>0</v>
      </c>
      <c r="Q114" s="1"/>
    </row>
    <row r="115" spans="2:17" ht="12.5">
      <c r="B115" s="7" t="str">
        <f t="shared" si="46"/>
        <v/>
      </c>
      <c r="C115" s="50">
        <f>IF(D93="","-",+C114+1)</f>
        <v>2025</v>
      </c>
      <c r="D115" s="12">
        <f>IF(F114+SUM(E$99:E114)=D$92,F114,D$92-SUM(E$99:E114))</f>
        <v>25133124.736257311</v>
      </c>
      <c r="E115" s="377">
        <f>IF(+J96&lt;F114,J96,D115)</f>
        <v>841559.65909090906</v>
      </c>
      <c r="F115" s="55">
        <f t="shared" si="57"/>
        <v>24291565.077166401</v>
      </c>
      <c r="G115" s="55">
        <f t="shared" si="58"/>
        <v>24712344.906711854</v>
      </c>
      <c r="H115" s="379">
        <f t="shared" si="59"/>
        <v>3918897.5207195603</v>
      </c>
      <c r="I115" s="398">
        <f t="shared" si="60"/>
        <v>3918897.5207195603</v>
      </c>
      <c r="J115" s="54">
        <f t="shared" si="40"/>
        <v>0</v>
      </c>
      <c r="K115" s="54"/>
      <c r="L115" s="129"/>
      <c r="M115" s="54">
        <f t="shared" si="42"/>
        <v>0</v>
      </c>
      <c r="N115" s="129"/>
      <c r="O115" s="54">
        <f t="shared" si="44"/>
        <v>0</v>
      </c>
      <c r="P115" s="54">
        <f t="shared" si="45"/>
        <v>0</v>
      </c>
      <c r="Q115" s="1"/>
    </row>
    <row r="116" spans="2:17" ht="12.5">
      <c r="B116" s="7" t="str">
        <f t="shared" si="46"/>
        <v/>
      </c>
      <c r="C116" s="50">
        <f>IF(D93="","-",+C115+1)</f>
        <v>2026</v>
      </c>
      <c r="D116" s="12">
        <f>IF(F115+SUM(E$99:E115)=D$92,F115,D$92-SUM(E$99:E115))</f>
        <v>24291565.077166401</v>
      </c>
      <c r="E116" s="377">
        <f>IF(+J96&lt;F115,J96,D116)</f>
        <v>841559.65909090906</v>
      </c>
      <c r="F116" s="55">
        <f t="shared" si="57"/>
        <v>23450005.418075491</v>
      </c>
      <c r="G116" s="55">
        <f t="shared" si="58"/>
        <v>23870785.247620948</v>
      </c>
      <c r="H116" s="379">
        <f t="shared" si="59"/>
        <v>3814101.1765637952</v>
      </c>
      <c r="I116" s="398">
        <f t="shared" si="60"/>
        <v>3814101.1765637952</v>
      </c>
      <c r="J116" s="54">
        <f t="shared" si="40"/>
        <v>0</v>
      </c>
      <c r="K116" s="54"/>
      <c r="L116" s="129"/>
      <c r="M116" s="54">
        <f t="shared" si="42"/>
        <v>0</v>
      </c>
      <c r="N116" s="129"/>
      <c r="O116" s="54">
        <f t="shared" si="44"/>
        <v>0</v>
      </c>
      <c r="P116" s="54">
        <f t="shared" si="45"/>
        <v>0</v>
      </c>
      <c r="Q116" s="1"/>
    </row>
    <row r="117" spans="2:17" ht="12.5">
      <c r="B117" s="7" t="str">
        <f t="shared" si="46"/>
        <v/>
      </c>
      <c r="C117" s="50">
        <f>IF(D93="","-",+C116+1)</f>
        <v>2027</v>
      </c>
      <c r="D117" s="12">
        <f>IF(F116+SUM(E$99:E116)=D$92,F116,D$92-SUM(E$99:E116))</f>
        <v>23450005.418075491</v>
      </c>
      <c r="E117" s="377">
        <f>IF(+J96&lt;F116,J96,D117)</f>
        <v>841559.65909090906</v>
      </c>
      <c r="F117" s="55">
        <f t="shared" si="57"/>
        <v>22608445.758984581</v>
      </c>
      <c r="G117" s="55">
        <f t="shared" si="58"/>
        <v>23029225.588530034</v>
      </c>
      <c r="H117" s="379">
        <f t="shared" si="59"/>
        <v>3709304.8324080291</v>
      </c>
      <c r="I117" s="398">
        <f t="shared" si="60"/>
        <v>3709304.8324080291</v>
      </c>
      <c r="J117" s="54">
        <f t="shared" si="40"/>
        <v>0</v>
      </c>
      <c r="K117" s="54"/>
      <c r="L117" s="129"/>
      <c r="M117" s="54">
        <f t="shared" si="42"/>
        <v>0</v>
      </c>
      <c r="N117" s="129"/>
      <c r="O117" s="54">
        <f t="shared" si="44"/>
        <v>0</v>
      </c>
      <c r="P117" s="54">
        <f t="shared" si="45"/>
        <v>0</v>
      </c>
      <c r="Q117" s="1"/>
    </row>
    <row r="118" spans="2:17" ht="12.5">
      <c r="B118" s="7" t="str">
        <f t="shared" si="46"/>
        <v/>
      </c>
      <c r="C118" s="50">
        <f>IF(D93="","-",+C117+1)</f>
        <v>2028</v>
      </c>
      <c r="D118" s="12">
        <f>IF(F117+SUM(E$99:E117)=D$92,F117,D$92-SUM(E$99:E117))</f>
        <v>22608445.758984581</v>
      </c>
      <c r="E118" s="377">
        <f>IF(+J96&lt;F117,J96,D118)</f>
        <v>841559.65909090906</v>
      </c>
      <c r="F118" s="55">
        <f t="shared" si="57"/>
        <v>21766886.099893671</v>
      </c>
      <c r="G118" s="55">
        <f t="shared" si="58"/>
        <v>22187665.929439127</v>
      </c>
      <c r="H118" s="379">
        <f t="shared" si="59"/>
        <v>3604508.488252264</v>
      </c>
      <c r="I118" s="398">
        <f t="shared" si="60"/>
        <v>3604508.488252264</v>
      </c>
      <c r="J118" s="54">
        <f t="shared" si="40"/>
        <v>0</v>
      </c>
      <c r="K118" s="54"/>
      <c r="L118" s="129"/>
      <c r="M118" s="54">
        <f t="shared" si="42"/>
        <v>0</v>
      </c>
      <c r="N118" s="129"/>
      <c r="O118" s="54">
        <f t="shared" si="44"/>
        <v>0</v>
      </c>
      <c r="P118" s="54">
        <f t="shared" si="45"/>
        <v>0</v>
      </c>
      <c r="Q118" s="1"/>
    </row>
    <row r="119" spans="2:17" ht="12.5">
      <c r="B119" s="7" t="str">
        <f t="shared" si="46"/>
        <v/>
      </c>
      <c r="C119" s="50">
        <f>IF(D93="","-",+C118+1)</f>
        <v>2029</v>
      </c>
      <c r="D119" s="12">
        <f>IF(F118+SUM(E$99:E118)=D$92,F118,D$92-SUM(E$99:E118))</f>
        <v>21766886.099893671</v>
      </c>
      <c r="E119" s="377">
        <f>IF(+J96&lt;F118,J96,D119)</f>
        <v>841559.65909090906</v>
      </c>
      <c r="F119" s="55">
        <f t="shared" si="57"/>
        <v>20925326.44080276</v>
      </c>
      <c r="G119" s="55">
        <f t="shared" si="58"/>
        <v>21346106.270348214</v>
      </c>
      <c r="H119" s="379">
        <f t="shared" si="59"/>
        <v>3499712.1440964979</v>
      </c>
      <c r="I119" s="398">
        <f t="shared" si="60"/>
        <v>3499712.1440964979</v>
      </c>
      <c r="J119" s="54">
        <f t="shared" si="40"/>
        <v>0</v>
      </c>
      <c r="K119" s="54"/>
      <c r="L119" s="129"/>
      <c r="M119" s="54">
        <f t="shared" si="42"/>
        <v>0</v>
      </c>
      <c r="N119" s="129"/>
      <c r="O119" s="54">
        <f t="shared" si="44"/>
        <v>0</v>
      </c>
      <c r="P119" s="54">
        <f t="shared" si="45"/>
        <v>0</v>
      </c>
      <c r="Q119" s="1"/>
    </row>
    <row r="120" spans="2:17" ht="12.5">
      <c r="B120" s="7" t="str">
        <f t="shared" si="46"/>
        <v/>
      </c>
      <c r="C120" s="50">
        <f>IF(D93="","-",+C119+1)</f>
        <v>2030</v>
      </c>
      <c r="D120" s="12">
        <f>IF(F119+SUM(E$99:E119)=D$92,F119,D$92-SUM(E$99:E119))</f>
        <v>20925326.44080276</v>
      </c>
      <c r="E120" s="377">
        <f>IF(+J96&lt;F119,J96,D120)</f>
        <v>841559.65909090906</v>
      </c>
      <c r="F120" s="55">
        <f t="shared" si="57"/>
        <v>20083766.78171185</v>
      </c>
      <c r="G120" s="55">
        <f t="shared" si="58"/>
        <v>20504546.611257307</v>
      </c>
      <c r="H120" s="379">
        <f t="shared" si="59"/>
        <v>3394915.7999407328</v>
      </c>
      <c r="I120" s="398">
        <f t="shared" si="60"/>
        <v>3394915.7999407328</v>
      </c>
      <c r="J120" s="54">
        <f t="shared" si="40"/>
        <v>0</v>
      </c>
      <c r="K120" s="54"/>
      <c r="L120" s="129"/>
      <c r="M120" s="54">
        <f t="shared" si="42"/>
        <v>0</v>
      </c>
      <c r="N120" s="129"/>
      <c r="O120" s="54">
        <f t="shared" si="44"/>
        <v>0</v>
      </c>
      <c r="P120" s="54">
        <f t="shared" si="45"/>
        <v>0</v>
      </c>
      <c r="Q120" s="1"/>
    </row>
    <row r="121" spans="2:17" ht="12.5">
      <c r="B121" s="7" t="str">
        <f t="shared" si="46"/>
        <v/>
      </c>
      <c r="C121" s="50">
        <f>IF(D93="","-",+C120+1)</f>
        <v>2031</v>
      </c>
      <c r="D121" s="12">
        <f>IF(F120+SUM(E$99:E120)=D$92,F120,D$92-SUM(E$99:E120))</f>
        <v>20083766.78171185</v>
      </c>
      <c r="E121" s="377">
        <f>IF(+J96&lt;F120,J96,D121)</f>
        <v>841559.65909090906</v>
      </c>
      <c r="F121" s="55">
        <f t="shared" si="57"/>
        <v>19242207.12262094</v>
      </c>
      <c r="G121" s="55">
        <f t="shared" si="58"/>
        <v>19662986.952166393</v>
      </c>
      <c r="H121" s="379">
        <f t="shared" si="59"/>
        <v>3290119.4557849667</v>
      </c>
      <c r="I121" s="398">
        <f t="shared" si="60"/>
        <v>3290119.4557849667</v>
      </c>
      <c r="J121" s="54">
        <f t="shared" si="40"/>
        <v>0</v>
      </c>
      <c r="K121" s="54"/>
      <c r="L121" s="129"/>
      <c r="M121" s="54">
        <f t="shared" si="42"/>
        <v>0</v>
      </c>
      <c r="N121" s="129"/>
      <c r="O121" s="54">
        <f t="shared" si="44"/>
        <v>0</v>
      </c>
      <c r="P121" s="54">
        <f t="shared" si="45"/>
        <v>0</v>
      </c>
      <c r="Q121" s="1"/>
    </row>
    <row r="122" spans="2:17" ht="12.5">
      <c r="B122" s="7" t="str">
        <f t="shared" si="46"/>
        <v/>
      </c>
      <c r="C122" s="50">
        <f>IF(D93="","-",+C121+1)</f>
        <v>2032</v>
      </c>
      <c r="D122" s="12">
        <f>IF(F121+SUM(E$99:E121)=D$92,F121,D$92-SUM(E$99:E121))</f>
        <v>19242207.12262094</v>
      </c>
      <c r="E122" s="377">
        <f>IF(+J96&lt;F121,J96,D122)</f>
        <v>841559.65909090906</v>
      </c>
      <c r="F122" s="55">
        <f t="shared" si="57"/>
        <v>18400647.46353003</v>
      </c>
      <c r="G122" s="55">
        <f t="shared" si="58"/>
        <v>18821427.293075487</v>
      </c>
      <c r="H122" s="379">
        <f t="shared" si="59"/>
        <v>3185323.1116292016</v>
      </c>
      <c r="I122" s="398">
        <f t="shared" si="60"/>
        <v>3185323.1116292016</v>
      </c>
      <c r="J122" s="54">
        <f t="shared" si="40"/>
        <v>0</v>
      </c>
      <c r="K122" s="54"/>
      <c r="L122" s="129"/>
      <c r="M122" s="54">
        <f t="shared" si="42"/>
        <v>0</v>
      </c>
      <c r="N122" s="129"/>
      <c r="O122" s="54">
        <f t="shared" si="44"/>
        <v>0</v>
      </c>
      <c r="P122" s="54">
        <f t="shared" si="45"/>
        <v>0</v>
      </c>
      <c r="Q122" s="1"/>
    </row>
    <row r="123" spans="2:17" ht="12.5">
      <c r="B123" s="7" t="str">
        <f t="shared" si="46"/>
        <v/>
      </c>
      <c r="C123" s="50">
        <f>IF(D93="","-",+C122+1)</f>
        <v>2033</v>
      </c>
      <c r="D123" s="12">
        <f>IF(F122+SUM(E$99:E122)=D$92,F122,D$92-SUM(E$99:E122))</f>
        <v>18400647.46353003</v>
      </c>
      <c r="E123" s="377">
        <f>IF(+J96&lt;F122,J96,D123)</f>
        <v>841559.65909090906</v>
      </c>
      <c r="F123" s="55">
        <f t="shared" si="57"/>
        <v>17559087.80443912</v>
      </c>
      <c r="G123" s="55">
        <f t="shared" si="58"/>
        <v>17979867.633984573</v>
      </c>
      <c r="H123" s="379">
        <f t="shared" si="59"/>
        <v>3080526.767473435</v>
      </c>
      <c r="I123" s="398">
        <f t="shared" si="60"/>
        <v>3080526.767473435</v>
      </c>
      <c r="J123" s="54">
        <f t="shared" si="40"/>
        <v>0</v>
      </c>
      <c r="K123" s="54"/>
      <c r="L123" s="129"/>
      <c r="M123" s="54">
        <f t="shared" si="42"/>
        <v>0</v>
      </c>
      <c r="N123" s="129"/>
      <c r="O123" s="54">
        <f t="shared" si="44"/>
        <v>0</v>
      </c>
      <c r="P123" s="54">
        <f t="shared" si="45"/>
        <v>0</v>
      </c>
      <c r="Q123" s="1"/>
    </row>
    <row r="124" spans="2:17" ht="12.5">
      <c r="B124" s="7" t="str">
        <f t="shared" si="46"/>
        <v/>
      </c>
      <c r="C124" s="50">
        <f>IF(D93="","-",+C123+1)</f>
        <v>2034</v>
      </c>
      <c r="D124" s="12">
        <f>IF(F123+SUM(E$99:E123)=D$92,F123,D$92-SUM(E$99:E123))</f>
        <v>17559087.80443912</v>
      </c>
      <c r="E124" s="377">
        <f>IF(+J96&lt;F123,J96,D124)</f>
        <v>841559.65909090906</v>
      </c>
      <c r="F124" s="55">
        <f t="shared" si="57"/>
        <v>16717528.145348212</v>
      </c>
      <c r="G124" s="55">
        <f t="shared" si="58"/>
        <v>17138307.974893667</v>
      </c>
      <c r="H124" s="379">
        <f t="shared" si="59"/>
        <v>2975730.4233176699</v>
      </c>
      <c r="I124" s="398">
        <f t="shared" si="60"/>
        <v>2975730.4233176699</v>
      </c>
      <c r="J124" s="54">
        <f t="shared" si="40"/>
        <v>0</v>
      </c>
      <c r="K124" s="54"/>
      <c r="L124" s="129"/>
      <c r="M124" s="54">
        <f t="shared" si="42"/>
        <v>0</v>
      </c>
      <c r="N124" s="129"/>
      <c r="O124" s="54">
        <f t="shared" si="44"/>
        <v>0</v>
      </c>
      <c r="P124" s="54">
        <f t="shared" si="45"/>
        <v>0</v>
      </c>
      <c r="Q124" s="1"/>
    </row>
    <row r="125" spans="2:17" ht="12.5">
      <c r="B125" s="7" t="str">
        <f t="shared" si="46"/>
        <v/>
      </c>
      <c r="C125" s="50">
        <f>IF(D93="","-",+C124+1)</f>
        <v>2035</v>
      </c>
      <c r="D125" s="12">
        <f>IF(F124+SUM(E$99:E124)=D$92,F124,D$92-SUM(E$99:E124))</f>
        <v>16717528.145348212</v>
      </c>
      <c r="E125" s="377">
        <f>IF(+J96&lt;F124,J96,D125)</f>
        <v>841559.65909090906</v>
      </c>
      <c r="F125" s="55">
        <f t="shared" si="57"/>
        <v>15875968.486257304</v>
      </c>
      <c r="G125" s="55">
        <f t="shared" si="58"/>
        <v>16296748.315802757</v>
      </c>
      <c r="H125" s="379">
        <f t="shared" si="59"/>
        <v>2870934.0791619043</v>
      </c>
      <c r="I125" s="398">
        <f t="shared" si="60"/>
        <v>2870934.0791619043</v>
      </c>
      <c r="J125" s="54">
        <f t="shared" si="40"/>
        <v>0</v>
      </c>
      <c r="K125" s="54"/>
      <c r="L125" s="129"/>
      <c r="M125" s="54">
        <f t="shared" si="42"/>
        <v>0</v>
      </c>
      <c r="N125" s="129"/>
      <c r="O125" s="54">
        <f t="shared" si="44"/>
        <v>0</v>
      </c>
      <c r="P125" s="54">
        <f t="shared" si="45"/>
        <v>0</v>
      </c>
      <c r="Q125" s="1"/>
    </row>
    <row r="126" spans="2:17" ht="12.5">
      <c r="B126" s="7" t="str">
        <f t="shared" si="46"/>
        <v/>
      </c>
      <c r="C126" s="50">
        <f>IF(D93="","-",+C125+1)</f>
        <v>2036</v>
      </c>
      <c r="D126" s="12">
        <f>IF(F125+SUM(E$99:E125)=D$92,F125,D$92-SUM(E$99:E125))</f>
        <v>15875968.486257304</v>
      </c>
      <c r="E126" s="377">
        <f>IF(+J96&lt;F125,J96,D126)</f>
        <v>841559.65909090906</v>
      </c>
      <c r="F126" s="55">
        <f t="shared" si="57"/>
        <v>15034408.827166395</v>
      </c>
      <c r="G126" s="55">
        <f t="shared" si="58"/>
        <v>15455188.65671185</v>
      </c>
      <c r="H126" s="379">
        <f t="shared" si="59"/>
        <v>2766137.7350061391</v>
      </c>
      <c r="I126" s="398">
        <f t="shared" si="60"/>
        <v>2766137.7350061391</v>
      </c>
      <c r="J126" s="54">
        <f t="shared" si="40"/>
        <v>0</v>
      </c>
      <c r="K126" s="54"/>
      <c r="L126" s="129"/>
      <c r="M126" s="54">
        <f t="shared" si="42"/>
        <v>0</v>
      </c>
      <c r="N126" s="129"/>
      <c r="O126" s="54">
        <f t="shared" si="44"/>
        <v>0</v>
      </c>
      <c r="P126" s="54">
        <f t="shared" si="45"/>
        <v>0</v>
      </c>
      <c r="Q126" s="1"/>
    </row>
    <row r="127" spans="2:17" ht="12.5">
      <c r="B127" s="7" t="str">
        <f t="shared" si="46"/>
        <v/>
      </c>
      <c r="C127" s="50">
        <f>IF(D93="","-",+C126+1)</f>
        <v>2037</v>
      </c>
      <c r="D127" s="12">
        <f>IF(F126+SUM(E$99:E126)=D$92,F126,D$92-SUM(E$99:E126))</f>
        <v>15034408.827166395</v>
      </c>
      <c r="E127" s="377">
        <f>IF(+J96&lt;F126,J96,D127)</f>
        <v>841559.65909090906</v>
      </c>
      <c r="F127" s="55">
        <f t="shared" si="57"/>
        <v>14192849.168075487</v>
      </c>
      <c r="G127" s="55">
        <f t="shared" si="58"/>
        <v>14613628.99762094</v>
      </c>
      <c r="H127" s="379">
        <f t="shared" si="59"/>
        <v>2661341.3908503735</v>
      </c>
      <c r="I127" s="398">
        <f t="shared" si="60"/>
        <v>2661341.3908503735</v>
      </c>
      <c r="J127" s="54">
        <f t="shared" si="40"/>
        <v>0</v>
      </c>
      <c r="K127" s="54"/>
      <c r="L127" s="129"/>
      <c r="M127" s="54">
        <f t="shared" si="42"/>
        <v>0</v>
      </c>
      <c r="N127" s="129"/>
      <c r="O127" s="54">
        <f t="shared" si="44"/>
        <v>0</v>
      </c>
      <c r="P127" s="54">
        <f t="shared" si="45"/>
        <v>0</v>
      </c>
      <c r="Q127" s="1"/>
    </row>
    <row r="128" spans="2:17" ht="12.5">
      <c r="B128" s="7" t="str">
        <f t="shared" si="46"/>
        <v/>
      </c>
      <c r="C128" s="50">
        <f>IF(D93="","-",+C127+1)</f>
        <v>2038</v>
      </c>
      <c r="D128" s="12">
        <f>IF(F127+SUM(E$99:E127)=D$92,F127,D$92-SUM(E$99:E127))</f>
        <v>14192849.168075487</v>
      </c>
      <c r="E128" s="377">
        <f>IF(+J96&lt;F127,J96,D128)</f>
        <v>841559.65909090906</v>
      </c>
      <c r="F128" s="55">
        <f t="shared" si="57"/>
        <v>13351289.508984579</v>
      </c>
      <c r="G128" s="55">
        <f t="shared" si="58"/>
        <v>13772069.338530034</v>
      </c>
      <c r="H128" s="379">
        <f t="shared" si="59"/>
        <v>2556545.0466946084</v>
      </c>
      <c r="I128" s="398">
        <f t="shared" si="60"/>
        <v>2556545.0466946084</v>
      </c>
      <c r="J128" s="54">
        <f t="shared" si="40"/>
        <v>0</v>
      </c>
      <c r="K128" s="54"/>
      <c r="L128" s="129"/>
      <c r="M128" s="54">
        <f t="shared" si="42"/>
        <v>0</v>
      </c>
      <c r="N128" s="129"/>
      <c r="O128" s="54">
        <f t="shared" si="44"/>
        <v>0</v>
      </c>
      <c r="P128" s="54">
        <f t="shared" si="45"/>
        <v>0</v>
      </c>
      <c r="Q128" s="1"/>
    </row>
    <row r="129" spans="2:17" ht="12.5">
      <c r="B129" s="7" t="str">
        <f t="shared" si="46"/>
        <v/>
      </c>
      <c r="C129" s="50">
        <f>IF(D93="","-",+C128+1)</f>
        <v>2039</v>
      </c>
      <c r="D129" s="12">
        <f>IF(F128+SUM(E$99:E128)=D$92,F128,D$92-SUM(E$99:E128))</f>
        <v>13351289.508984579</v>
      </c>
      <c r="E129" s="377">
        <f>IF(+J96&lt;F128,J96,D129)</f>
        <v>841559.65909090906</v>
      </c>
      <c r="F129" s="55">
        <f t="shared" si="57"/>
        <v>12509729.849893671</v>
      </c>
      <c r="G129" s="55">
        <f t="shared" si="58"/>
        <v>12930509.679439124</v>
      </c>
      <c r="H129" s="379">
        <f t="shared" si="59"/>
        <v>2451748.7025388423</v>
      </c>
      <c r="I129" s="398">
        <f t="shared" si="60"/>
        <v>2451748.7025388423</v>
      </c>
      <c r="J129" s="54">
        <f t="shared" si="40"/>
        <v>0</v>
      </c>
      <c r="K129" s="54"/>
      <c r="L129" s="129"/>
      <c r="M129" s="54">
        <f t="shared" si="42"/>
        <v>0</v>
      </c>
      <c r="N129" s="129"/>
      <c r="O129" s="54">
        <f t="shared" si="44"/>
        <v>0</v>
      </c>
      <c r="P129" s="54">
        <f t="shared" si="45"/>
        <v>0</v>
      </c>
      <c r="Q129" s="1"/>
    </row>
    <row r="130" spans="2:17" ht="12.5">
      <c r="B130" s="7" t="str">
        <f t="shared" si="46"/>
        <v/>
      </c>
      <c r="C130" s="50">
        <f>IF(D93="","-",+C129+1)</f>
        <v>2040</v>
      </c>
      <c r="D130" s="12">
        <f>IF(F129+SUM(E$99:E129)=D$92,F129,D$92-SUM(E$99:E129))</f>
        <v>12509729.849893671</v>
      </c>
      <c r="E130" s="377">
        <f>IF(+J96&lt;F129,J96,D130)</f>
        <v>841559.65909090906</v>
      </c>
      <c r="F130" s="55">
        <f t="shared" si="57"/>
        <v>11668170.190802762</v>
      </c>
      <c r="G130" s="55">
        <f t="shared" si="58"/>
        <v>12088950.020348217</v>
      </c>
      <c r="H130" s="379">
        <f t="shared" si="59"/>
        <v>2346952.3583830772</v>
      </c>
      <c r="I130" s="398">
        <f t="shared" si="60"/>
        <v>2346952.3583830772</v>
      </c>
      <c r="J130" s="54">
        <f t="shared" si="40"/>
        <v>0</v>
      </c>
      <c r="K130" s="54"/>
      <c r="L130" s="129"/>
      <c r="M130" s="54">
        <f t="shared" si="42"/>
        <v>0</v>
      </c>
      <c r="N130" s="129"/>
      <c r="O130" s="54">
        <f t="shared" si="44"/>
        <v>0</v>
      </c>
      <c r="P130" s="54">
        <f t="shared" si="45"/>
        <v>0</v>
      </c>
      <c r="Q130" s="1"/>
    </row>
    <row r="131" spans="2:17" ht="12.5">
      <c r="B131" s="7" t="str">
        <f t="shared" si="46"/>
        <v/>
      </c>
      <c r="C131" s="50">
        <f>IF(D93="","-",+C130+1)</f>
        <v>2041</v>
      </c>
      <c r="D131" s="12">
        <f>IF(F130+SUM(E$99:E130)=D$92,F130,D$92-SUM(E$99:E130))</f>
        <v>11668170.190802762</v>
      </c>
      <c r="E131" s="377">
        <f>IF(+J96&lt;F130,J96,D131)</f>
        <v>841559.65909090906</v>
      </c>
      <c r="F131" s="55">
        <f t="shared" ref="F131:F154" si="61">+D131-E131</f>
        <v>10826610.531711854</v>
      </c>
      <c r="G131" s="55">
        <f t="shared" ref="G131:G154" si="62">+(F131+D131)/2</f>
        <v>11247390.361257307</v>
      </c>
      <c r="H131" s="379">
        <f t="shared" si="59"/>
        <v>2242156.0142273116</v>
      </c>
      <c r="I131" s="398">
        <f t="shared" si="60"/>
        <v>2242156.0142273116</v>
      </c>
      <c r="J131" s="54">
        <f t="shared" ref="J131:J154" si="63">+I131-H131</f>
        <v>0</v>
      </c>
      <c r="K131" s="54"/>
      <c r="L131" s="129"/>
      <c r="M131" s="54">
        <f t="shared" ref="M131:M154" si="64">IF(L131&lt;&gt;0,+H131-L131,0)</f>
        <v>0</v>
      </c>
      <c r="N131" s="129"/>
      <c r="O131" s="54">
        <f t="shared" ref="O131:O154" si="65">IF(N131&lt;&gt;0,+I131-N131,0)</f>
        <v>0</v>
      </c>
      <c r="P131" s="54">
        <f t="shared" ref="P131:P154" si="66">+O131-M131</f>
        <v>0</v>
      </c>
      <c r="Q131" s="1"/>
    </row>
    <row r="132" spans="2:17" ht="12.5">
      <c r="B132" s="7" t="str">
        <f t="shared" si="46"/>
        <v/>
      </c>
      <c r="C132" s="50">
        <f>IF(D93="","-",+C131+1)</f>
        <v>2042</v>
      </c>
      <c r="D132" s="12">
        <f>IF(F131+SUM(E$99:E131)=D$92,F131,D$92-SUM(E$99:E131))</f>
        <v>10826610.531711854</v>
      </c>
      <c r="E132" s="377">
        <f>IF(+J96&lt;F131,J96,D132)</f>
        <v>841559.65909090906</v>
      </c>
      <c r="F132" s="55">
        <f t="shared" si="61"/>
        <v>9985050.8726209458</v>
      </c>
      <c r="G132" s="55">
        <f t="shared" si="62"/>
        <v>10405830.702166401</v>
      </c>
      <c r="H132" s="379">
        <f t="shared" si="59"/>
        <v>2137359.6700715465</v>
      </c>
      <c r="I132" s="398">
        <f t="shared" si="60"/>
        <v>2137359.6700715465</v>
      </c>
      <c r="J132" s="54">
        <f t="shared" si="63"/>
        <v>0</v>
      </c>
      <c r="K132" s="54"/>
      <c r="L132" s="129"/>
      <c r="M132" s="54">
        <f t="shared" si="64"/>
        <v>0</v>
      </c>
      <c r="N132" s="129"/>
      <c r="O132" s="54">
        <f t="shared" si="65"/>
        <v>0</v>
      </c>
      <c r="P132" s="54">
        <f t="shared" si="66"/>
        <v>0</v>
      </c>
      <c r="Q132" s="1"/>
    </row>
    <row r="133" spans="2:17" ht="12.5">
      <c r="B133" s="7" t="str">
        <f t="shared" si="46"/>
        <v/>
      </c>
      <c r="C133" s="50">
        <f>IF(D93="","-",+C132+1)</f>
        <v>2043</v>
      </c>
      <c r="D133" s="12">
        <f>IF(F132+SUM(E$99:E132)=D$92,F132,D$92-SUM(E$99:E132))</f>
        <v>9985050.8726209458</v>
      </c>
      <c r="E133" s="377">
        <f>IF(+J96&lt;F132,J96,D133)</f>
        <v>841559.65909090906</v>
      </c>
      <c r="F133" s="55">
        <f t="shared" si="61"/>
        <v>9143491.2135300376</v>
      </c>
      <c r="G133" s="55">
        <f t="shared" si="62"/>
        <v>9564271.0430754907</v>
      </c>
      <c r="H133" s="379">
        <f t="shared" si="59"/>
        <v>2032563.3259157808</v>
      </c>
      <c r="I133" s="398">
        <f t="shared" si="60"/>
        <v>2032563.3259157808</v>
      </c>
      <c r="J133" s="54">
        <f t="shared" si="63"/>
        <v>0</v>
      </c>
      <c r="K133" s="54"/>
      <c r="L133" s="129"/>
      <c r="M133" s="54">
        <f t="shared" si="64"/>
        <v>0</v>
      </c>
      <c r="N133" s="129"/>
      <c r="O133" s="54">
        <f t="shared" si="65"/>
        <v>0</v>
      </c>
      <c r="P133" s="54">
        <f t="shared" si="66"/>
        <v>0</v>
      </c>
      <c r="Q133" s="1"/>
    </row>
    <row r="134" spans="2:17" ht="12.5">
      <c r="B134" s="7" t="str">
        <f t="shared" si="46"/>
        <v/>
      </c>
      <c r="C134" s="50">
        <f>IF(D93="","-",+C133+1)</f>
        <v>2044</v>
      </c>
      <c r="D134" s="12">
        <f>IF(F133+SUM(E$99:E133)=D$92,F133,D$92-SUM(E$99:E133))</f>
        <v>9143491.2135300376</v>
      </c>
      <c r="E134" s="377">
        <f>IF(+J96&lt;F133,J96,D134)</f>
        <v>841559.65909090906</v>
      </c>
      <c r="F134" s="55">
        <f t="shared" si="61"/>
        <v>8301931.5544391284</v>
      </c>
      <c r="G134" s="55">
        <f t="shared" si="62"/>
        <v>8722711.3839845825</v>
      </c>
      <c r="H134" s="379">
        <f t="shared" si="59"/>
        <v>1927766.9817600152</v>
      </c>
      <c r="I134" s="398">
        <f t="shared" si="60"/>
        <v>1927766.9817600152</v>
      </c>
      <c r="J134" s="54">
        <f t="shared" si="63"/>
        <v>0</v>
      </c>
      <c r="K134" s="54"/>
      <c r="L134" s="129"/>
      <c r="M134" s="54">
        <f t="shared" si="64"/>
        <v>0</v>
      </c>
      <c r="N134" s="129"/>
      <c r="O134" s="54">
        <f t="shared" si="65"/>
        <v>0</v>
      </c>
      <c r="P134" s="54">
        <f t="shared" si="66"/>
        <v>0</v>
      </c>
      <c r="Q134" s="1"/>
    </row>
    <row r="135" spans="2:17" ht="12.5">
      <c r="B135" s="7" t="str">
        <f t="shared" si="46"/>
        <v/>
      </c>
      <c r="C135" s="50">
        <f>IF(D93="","-",+C134+1)</f>
        <v>2045</v>
      </c>
      <c r="D135" s="12">
        <f>IF(F134+SUM(E$99:E134)=D$92,F134,D$92-SUM(E$99:E134))</f>
        <v>8301931.5544391284</v>
      </c>
      <c r="E135" s="377">
        <f>IF(+J96&lt;F134,J96,D135)</f>
        <v>841559.65909090906</v>
      </c>
      <c r="F135" s="55">
        <f t="shared" si="61"/>
        <v>7460371.8953482192</v>
      </c>
      <c r="G135" s="55">
        <f t="shared" si="62"/>
        <v>7881151.7248936743</v>
      </c>
      <c r="H135" s="379">
        <f t="shared" si="59"/>
        <v>1822970.6376042501</v>
      </c>
      <c r="I135" s="398">
        <f t="shared" si="60"/>
        <v>1822970.6376042501</v>
      </c>
      <c r="J135" s="54">
        <f t="shared" si="63"/>
        <v>0</v>
      </c>
      <c r="K135" s="54"/>
      <c r="L135" s="129"/>
      <c r="M135" s="54">
        <f t="shared" si="64"/>
        <v>0</v>
      </c>
      <c r="N135" s="129"/>
      <c r="O135" s="54">
        <f t="shared" si="65"/>
        <v>0</v>
      </c>
      <c r="P135" s="54">
        <f t="shared" si="66"/>
        <v>0</v>
      </c>
      <c r="Q135" s="1"/>
    </row>
    <row r="136" spans="2:17" ht="12.5">
      <c r="B136" s="7" t="str">
        <f t="shared" si="46"/>
        <v/>
      </c>
      <c r="C136" s="50">
        <f>IF(D93="","-",+C135+1)</f>
        <v>2046</v>
      </c>
      <c r="D136" s="12">
        <f>IF(F135+SUM(E$99:E135)=D$92,F135,D$92-SUM(E$99:E135))</f>
        <v>7460371.8953482192</v>
      </c>
      <c r="E136" s="377">
        <f>IF(+J96&lt;F135,J96,D136)</f>
        <v>841559.65909090906</v>
      </c>
      <c r="F136" s="55">
        <f t="shared" si="61"/>
        <v>6618812.23625731</v>
      </c>
      <c r="G136" s="55">
        <f t="shared" si="62"/>
        <v>7039592.0658027641</v>
      </c>
      <c r="H136" s="379">
        <f t="shared" si="59"/>
        <v>1718174.2934484843</v>
      </c>
      <c r="I136" s="398">
        <f t="shared" si="60"/>
        <v>1718174.2934484843</v>
      </c>
      <c r="J136" s="54">
        <f t="shared" si="63"/>
        <v>0</v>
      </c>
      <c r="K136" s="54"/>
      <c r="L136" s="129"/>
      <c r="M136" s="54">
        <f t="shared" si="64"/>
        <v>0</v>
      </c>
      <c r="N136" s="129"/>
      <c r="O136" s="54">
        <f t="shared" si="65"/>
        <v>0</v>
      </c>
      <c r="P136" s="54">
        <f t="shared" si="66"/>
        <v>0</v>
      </c>
      <c r="Q136" s="1"/>
    </row>
    <row r="137" spans="2:17" ht="12.5">
      <c r="B137" s="7" t="str">
        <f t="shared" si="46"/>
        <v/>
      </c>
      <c r="C137" s="50">
        <f>IF(D93="","-",+C136+1)</f>
        <v>2047</v>
      </c>
      <c r="D137" s="12">
        <f>IF(F136+SUM(E$99:E136)=D$92,F136,D$92-SUM(E$99:E136))</f>
        <v>6618812.23625731</v>
      </c>
      <c r="E137" s="377">
        <f>IF(+J96&lt;F136,J96,D137)</f>
        <v>841559.65909090906</v>
      </c>
      <c r="F137" s="55">
        <f t="shared" si="61"/>
        <v>5777252.5771664008</v>
      </c>
      <c r="G137" s="55">
        <f t="shared" si="62"/>
        <v>6198032.4067118559</v>
      </c>
      <c r="H137" s="379">
        <f t="shared" si="59"/>
        <v>1613377.9492927189</v>
      </c>
      <c r="I137" s="398">
        <f t="shared" si="60"/>
        <v>1613377.9492927189</v>
      </c>
      <c r="J137" s="54">
        <f t="shared" si="63"/>
        <v>0</v>
      </c>
      <c r="K137" s="54"/>
      <c r="L137" s="129"/>
      <c r="M137" s="54">
        <f t="shared" si="64"/>
        <v>0</v>
      </c>
      <c r="N137" s="129"/>
      <c r="O137" s="54">
        <f t="shared" si="65"/>
        <v>0</v>
      </c>
      <c r="P137" s="54">
        <f t="shared" si="66"/>
        <v>0</v>
      </c>
      <c r="Q137" s="1"/>
    </row>
    <row r="138" spans="2:17" ht="12.5">
      <c r="B138" s="7" t="str">
        <f t="shared" si="46"/>
        <v/>
      </c>
      <c r="C138" s="50">
        <f>IF(D93="","-",+C137+1)</f>
        <v>2048</v>
      </c>
      <c r="D138" s="12">
        <f>IF(F137+SUM(E$99:E137)=D$92,F137,D$92-SUM(E$99:E137))</f>
        <v>5777252.5771664008</v>
      </c>
      <c r="E138" s="377">
        <f>IF(+J96&lt;F137,J96,D138)</f>
        <v>841559.65909090906</v>
      </c>
      <c r="F138" s="55">
        <f t="shared" si="61"/>
        <v>4935692.9180754917</v>
      </c>
      <c r="G138" s="55">
        <f t="shared" si="62"/>
        <v>5356472.7476209458</v>
      </c>
      <c r="H138" s="379">
        <f t="shared" si="59"/>
        <v>1508581.6051369533</v>
      </c>
      <c r="I138" s="398">
        <f t="shared" si="60"/>
        <v>1508581.6051369533</v>
      </c>
      <c r="J138" s="54">
        <f t="shared" si="63"/>
        <v>0</v>
      </c>
      <c r="K138" s="54"/>
      <c r="L138" s="129"/>
      <c r="M138" s="54">
        <f t="shared" si="64"/>
        <v>0</v>
      </c>
      <c r="N138" s="129"/>
      <c r="O138" s="54">
        <f t="shared" si="65"/>
        <v>0</v>
      </c>
      <c r="P138" s="54">
        <f t="shared" si="66"/>
        <v>0</v>
      </c>
      <c r="Q138" s="1"/>
    </row>
    <row r="139" spans="2:17" ht="12.5">
      <c r="B139" s="7" t="str">
        <f t="shared" si="46"/>
        <v/>
      </c>
      <c r="C139" s="50">
        <f>IF(D93="","-",+C138+1)</f>
        <v>2049</v>
      </c>
      <c r="D139" s="12">
        <f>IF(F138+SUM(E$99:E138)=D$92,F138,D$92-SUM(E$99:E138))</f>
        <v>4935692.9180754917</v>
      </c>
      <c r="E139" s="377">
        <f>IF(+J96&lt;F138,J96,D139)</f>
        <v>841559.65909090906</v>
      </c>
      <c r="F139" s="55">
        <f t="shared" si="61"/>
        <v>4094133.2589845825</v>
      </c>
      <c r="G139" s="55">
        <f t="shared" si="62"/>
        <v>4514913.0885300376</v>
      </c>
      <c r="H139" s="379">
        <f t="shared" si="59"/>
        <v>1403785.2609811877</v>
      </c>
      <c r="I139" s="398">
        <f t="shared" si="60"/>
        <v>1403785.2609811877</v>
      </c>
      <c r="J139" s="54">
        <f t="shared" si="63"/>
        <v>0</v>
      </c>
      <c r="K139" s="54"/>
      <c r="L139" s="129"/>
      <c r="M139" s="54">
        <f t="shared" si="64"/>
        <v>0</v>
      </c>
      <c r="N139" s="129"/>
      <c r="O139" s="54">
        <f t="shared" si="65"/>
        <v>0</v>
      </c>
      <c r="P139" s="54">
        <f t="shared" si="66"/>
        <v>0</v>
      </c>
      <c r="Q139" s="1"/>
    </row>
    <row r="140" spans="2:17" ht="12.5">
      <c r="B140" s="7" t="str">
        <f t="shared" si="46"/>
        <v/>
      </c>
      <c r="C140" s="50">
        <f>IF(D93="","-",+C139+1)</f>
        <v>2050</v>
      </c>
      <c r="D140" s="12">
        <f>IF(F139+SUM(E$99:E139)=D$92,F139,D$92-SUM(E$99:E139))</f>
        <v>4094133.2589845825</v>
      </c>
      <c r="E140" s="377">
        <f>IF(+J96&lt;F139,J96,D140)</f>
        <v>841559.65909090906</v>
      </c>
      <c r="F140" s="55">
        <f t="shared" si="61"/>
        <v>3252573.5998936733</v>
      </c>
      <c r="G140" s="55">
        <f t="shared" si="62"/>
        <v>3673353.4294391279</v>
      </c>
      <c r="H140" s="379">
        <f t="shared" si="59"/>
        <v>1298988.9168254221</v>
      </c>
      <c r="I140" s="398">
        <f t="shared" si="60"/>
        <v>1298988.9168254221</v>
      </c>
      <c r="J140" s="54">
        <f t="shared" si="63"/>
        <v>0</v>
      </c>
      <c r="K140" s="54"/>
      <c r="L140" s="129"/>
      <c r="M140" s="54">
        <f t="shared" si="64"/>
        <v>0</v>
      </c>
      <c r="N140" s="129"/>
      <c r="O140" s="54">
        <f t="shared" si="65"/>
        <v>0</v>
      </c>
      <c r="P140" s="54">
        <f t="shared" si="66"/>
        <v>0</v>
      </c>
      <c r="Q140" s="1"/>
    </row>
    <row r="141" spans="2:17" ht="12.5">
      <c r="B141" s="7" t="str">
        <f t="shared" si="46"/>
        <v/>
      </c>
      <c r="C141" s="50">
        <f>IF(D93="","-",+C140+1)</f>
        <v>2051</v>
      </c>
      <c r="D141" s="12">
        <f>IF(F140+SUM(E$99:E140)=D$92,F140,D$92-SUM(E$99:E140))</f>
        <v>3252573.5998936733</v>
      </c>
      <c r="E141" s="377">
        <f>IF(+J96&lt;F140,J96,D141)</f>
        <v>841559.65909090906</v>
      </c>
      <c r="F141" s="55">
        <f t="shared" si="61"/>
        <v>2411013.9408027641</v>
      </c>
      <c r="G141" s="55">
        <f t="shared" si="62"/>
        <v>2831793.7703482187</v>
      </c>
      <c r="H141" s="379">
        <f t="shared" si="59"/>
        <v>1194192.5726696565</v>
      </c>
      <c r="I141" s="398">
        <f t="shared" si="60"/>
        <v>1194192.5726696565</v>
      </c>
      <c r="J141" s="54">
        <f t="shared" si="63"/>
        <v>0</v>
      </c>
      <c r="K141" s="54"/>
      <c r="L141" s="129"/>
      <c r="M141" s="54">
        <f t="shared" si="64"/>
        <v>0</v>
      </c>
      <c r="N141" s="129"/>
      <c r="O141" s="54">
        <f t="shared" si="65"/>
        <v>0</v>
      </c>
      <c r="P141" s="54">
        <f t="shared" si="66"/>
        <v>0</v>
      </c>
      <c r="Q141" s="1"/>
    </row>
    <row r="142" spans="2:17" ht="12.5">
      <c r="B142" s="7" t="str">
        <f t="shared" si="46"/>
        <v/>
      </c>
      <c r="C142" s="50">
        <f>IF(D93="","-",+C141+1)</f>
        <v>2052</v>
      </c>
      <c r="D142" s="12">
        <f>IF(F141+SUM(E$99:E141)=D$92,F141,D$92-SUM(E$99:E141))</f>
        <v>2411013.9408027641</v>
      </c>
      <c r="E142" s="377">
        <f>IF(+J96&lt;F141,J96,D142)</f>
        <v>841559.65909090906</v>
      </c>
      <c r="F142" s="55">
        <f t="shared" si="61"/>
        <v>1569454.281711855</v>
      </c>
      <c r="G142" s="55">
        <f t="shared" si="62"/>
        <v>1990234.1112573096</v>
      </c>
      <c r="H142" s="379">
        <f t="shared" si="59"/>
        <v>1089396.2285138911</v>
      </c>
      <c r="I142" s="398">
        <f t="shared" si="60"/>
        <v>1089396.2285138911</v>
      </c>
      <c r="J142" s="54">
        <f t="shared" si="63"/>
        <v>0</v>
      </c>
      <c r="K142" s="54"/>
      <c r="L142" s="129"/>
      <c r="M142" s="54">
        <f t="shared" si="64"/>
        <v>0</v>
      </c>
      <c r="N142" s="129"/>
      <c r="O142" s="54">
        <f t="shared" si="65"/>
        <v>0</v>
      </c>
      <c r="P142" s="54">
        <f t="shared" si="66"/>
        <v>0</v>
      </c>
      <c r="Q142" s="1"/>
    </row>
    <row r="143" spans="2:17" ht="12.5">
      <c r="B143" s="7" t="str">
        <f t="shared" si="46"/>
        <v/>
      </c>
      <c r="C143" s="50">
        <f>IF(D93="","-",+C142+1)</f>
        <v>2053</v>
      </c>
      <c r="D143" s="12">
        <f>IF(F142+SUM(E$99:E142)=D$92,F142,D$92-SUM(E$99:E142))</f>
        <v>1569454.281711855</v>
      </c>
      <c r="E143" s="377">
        <f>IF(+J96&lt;F142,J96,D143)</f>
        <v>841559.65909090906</v>
      </c>
      <c r="F143" s="55">
        <f t="shared" si="61"/>
        <v>727894.62262094591</v>
      </c>
      <c r="G143" s="55">
        <f t="shared" si="62"/>
        <v>1148674.4521664004</v>
      </c>
      <c r="H143" s="379">
        <f t="shared" si="59"/>
        <v>984599.88435812551</v>
      </c>
      <c r="I143" s="398">
        <f t="shared" si="60"/>
        <v>984599.88435812551</v>
      </c>
      <c r="J143" s="54">
        <f t="shared" si="63"/>
        <v>0</v>
      </c>
      <c r="K143" s="54"/>
      <c r="L143" s="129"/>
      <c r="M143" s="54">
        <f t="shared" si="64"/>
        <v>0</v>
      </c>
      <c r="N143" s="129"/>
      <c r="O143" s="54">
        <f t="shared" si="65"/>
        <v>0</v>
      </c>
      <c r="P143" s="54">
        <f t="shared" si="66"/>
        <v>0</v>
      </c>
      <c r="Q143" s="1"/>
    </row>
    <row r="144" spans="2:17" ht="12.5">
      <c r="B144" s="7" t="str">
        <f t="shared" si="46"/>
        <v/>
      </c>
      <c r="C144" s="50">
        <f>IF(D93="","-",+C143+1)</f>
        <v>2054</v>
      </c>
      <c r="D144" s="12">
        <f>IF(F143+SUM(E$99:E143)=D$92,F143,D$92-SUM(E$99:E143))</f>
        <v>727894.62262094591</v>
      </c>
      <c r="E144" s="377">
        <f>IF(+J96&lt;F143,J96,D144)</f>
        <v>727894.62262094591</v>
      </c>
      <c r="F144" s="55">
        <f t="shared" si="61"/>
        <v>0</v>
      </c>
      <c r="G144" s="55">
        <f t="shared" si="62"/>
        <v>363947.31131047296</v>
      </c>
      <c r="H144" s="379">
        <f t="shared" si="59"/>
        <v>773215.64921561279</v>
      </c>
      <c r="I144" s="398">
        <f t="shared" si="60"/>
        <v>773215.64921561279</v>
      </c>
      <c r="J144" s="54">
        <f t="shared" si="63"/>
        <v>0</v>
      </c>
      <c r="K144" s="54"/>
      <c r="L144" s="129"/>
      <c r="M144" s="54">
        <f t="shared" si="64"/>
        <v>0</v>
      </c>
      <c r="N144" s="129"/>
      <c r="O144" s="54">
        <f t="shared" si="65"/>
        <v>0</v>
      </c>
      <c r="P144" s="54">
        <f t="shared" si="66"/>
        <v>0</v>
      </c>
      <c r="Q144" s="1"/>
    </row>
    <row r="145" spans="2:17" ht="12.5">
      <c r="B145" s="7" t="str">
        <f t="shared" si="46"/>
        <v/>
      </c>
      <c r="C145" s="50">
        <f>IF(D93="","-",+C144+1)</f>
        <v>2055</v>
      </c>
      <c r="D145" s="12">
        <f>IF(F144+SUM(E$99:E144)=D$92,F144,D$92-SUM(E$99:E144))</f>
        <v>0</v>
      </c>
      <c r="E145" s="377">
        <f>IF(+J96&lt;F144,J96,D145)</f>
        <v>0</v>
      </c>
      <c r="F145" s="55">
        <f t="shared" si="61"/>
        <v>0</v>
      </c>
      <c r="G145" s="55">
        <f t="shared" si="62"/>
        <v>0</v>
      </c>
      <c r="H145" s="379">
        <f t="shared" si="59"/>
        <v>0</v>
      </c>
      <c r="I145" s="398">
        <f t="shared" si="60"/>
        <v>0</v>
      </c>
      <c r="J145" s="54">
        <f t="shared" si="63"/>
        <v>0</v>
      </c>
      <c r="K145" s="54"/>
      <c r="L145" s="129"/>
      <c r="M145" s="54">
        <f t="shared" si="64"/>
        <v>0</v>
      </c>
      <c r="N145" s="129"/>
      <c r="O145" s="54">
        <f t="shared" si="65"/>
        <v>0</v>
      </c>
      <c r="P145" s="54">
        <f t="shared" si="66"/>
        <v>0</v>
      </c>
      <c r="Q145" s="1"/>
    </row>
    <row r="146" spans="2:17" ht="12.5">
      <c r="B146" s="7" t="str">
        <f t="shared" si="46"/>
        <v/>
      </c>
      <c r="C146" s="50">
        <f>IF(D93="","-",+C145+1)</f>
        <v>2056</v>
      </c>
      <c r="D146" s="12">
        <f>IF(F145+SUM(E$99:E145)=D$92,F145,D$92-SUM(E$99:E145))</f>
        <v>0</v>
      </c>
      <c r="E146" s="377">
        <f>IF(+J96&lt;F145,J96,D146)</f>
        <v>0</v>
      </c>
      <c r="F146" s="55">
        <f t="shared" si="61"/>
        <v>0</v>
      </c>
      <c r="G146" s="55">
        <f t="shared" si="62"/>
        <v>0</v>
      </c>
      <c r="H146" s="379">
        <f t="shared" si="59"/>
        <v>0</v>
      </c>
      <c r="I146" s="398">
        <f t="shared" si="60"/>
        <v>0</v>
      </c>
      <c r="J146" s="54">
        <f t="shared" si="63"/>
        <v>0</v>
      </c>
      <c r="K146" s="54"/>
      <c r="L146" s="129"/>
      <c r="M146" s="54">
        <f t="shared" si="64"/>
        <v>0</v>
      </c>
      <c r="N146" s="129"/>
      <c r="O146" s="54">
        <f t="shared" si="65"/>
        <v>0</v>
      </c>
      <c r="P146" s="54">
        <f t="shared" si="66"/>
        <v>0</v>
      </c>
      <c r="Q146" s="1"/>
    </row>
    <row r="147" spans="2:17" ht="12.5">
      <c r="B147" s="7" t="str">
        <f t="shared" si="46"/>
        <v/>
      </c>
      <c r="C147" s="50">
        <f>IF(D93="","-",+C146+1)</f>
        <v>2057</v>
      </c>
      <c r="D147" s="12">
        <f>IF(F146+SUM(E$99:E146)=D$92,F146,D$92-SUM(E$99:E146))</f>
        <v>0</v>
      </c>
      <c r="E147" s="377">
        <f>IF(+J96&lt;F146,J96,D147)</f>
        <v>0</v>
      </c>
      <c r="F147" s="55">
        <f t="shared" si="61"/>
        <v>0</v>
      </c>
      <c r="G147" s="55">
        <f t="shared" si="62"/>
        <v>0</v>
      </c>
      <c r="H147" s="379">
        <f t="shared" si="59"/>
        <v>0</v>
      </c>
      <c r="I147" s="398">
        <f t="shared" si="60"/>
        <v>0</v>
      </c>
      <c r="J147" s="54">
        <f t="shared" si="63"/>
        <v>0</v>
      </c>
      <c r="K147" s="54"/>
      <c r="L147" s="129"/>
      <c r="M147" s="54">
        <f t="shared" si="64"/>
        <v>0</v>
      </c>
      <c r="N147" s="129"/>
      <c r="O147" s="54">
        <f t="shared" si="65"/>
        <v>0</v>
      </c>
      <c r="P147" s="54">
        <f t="shared" si="66"/>
        <v>0</v>
      </c>
      <c r="Q147" s="1"/>
    </row>
    <row r="148" spans="2:17" ht="12.5">
      <c r="B148" s="7" t="str">
        <f t="shared" si="46"/>
        <v/>
      </c>
      <c r="C148" s="50">
        <f>IF(D93="","-",+C147+1)</f>
        <v>2058</v>
      </c>
      <c r="D148" s="12">
        <f>IF(F147+SUM(E$99:E147)=D$92,F147,D$92-SUM(E$99:E147))</f>
        <v>0</v>
      </c>
      <c r="E148" s="377">
        <f>IF(+J96&lt;F147,J96,D148)</f>
        <v>0</v>
      </c>
      <c r="F148" s="55">
        <f t="shared" si="61"/>
        <v>0</v>
      </c>
      <c r="G148" s="55">
        <f t="shared" si="62"/>
        <v>0</v>
      </c>
      <c r="H148" s="379">
        <f t="shared" si="59"/>
        <v>0</v>
      </c>
      <c r="I148" s="398">
        <f t="shared" si="60"/>
        <v>0</v>
      </c>
      <c r="J148" s="54">
        <f t="shared" si="63"/>
        <v>0</v>
      </c>
      <c r="K148" s="54"/>
      <c r="L148" s="129"/>
      <c r="M148" s="54">
        <f t="shared" si="64"/>
        <v>0</v>
      </c>
      <c r="N148" s="129"/>
      <c r="O148" s="54">
        <f t="shared" si="65"/>
        <v>0</v>
      </c>
      <c r="P148" s="54">
        <f t="shared" si="66"/>
        <v>0</v>
      </c>
      <c r="Q148" s="1"/>
    </row>
    <row r="149" spans="2:17" ht="12.5">
      <c r="B149" s="7" t="str">
        <f t="shared" si="46"/>
        <v/>
      </c>
      <c r="C149" s="50">
        <f>IF(D93="","-",+C148+1)</f>
        <v>2059</v>
      </c>
      <c r="D149" s="12">
        <f>IF(F148+SUM(E$99:E148)=D$92,F148,D$92-SUM(E$99:E148))</f>
        <v>0</v>
      </c>
      <c r="E149" s="377">
        <f>IF(+J96&lt;F148,J96,D149)</f>
        <v>0</v>
      </c>
      <c r="F149" s="55">
        <f t="shared" si="61"/>
        <v>0</v>
      </c>
      <c r="G149" s="55">
        <f t="shared" si="62"/>
        <v>0</v>
      </c>
      <c r="H149" s="379">
        <f t="shared" si="59"/>
        <v>0</v>
      </c>
      <c r="I149" s="398">
        <f t="shared" si="60"/>
        <v>0</v>
      </c>
      <c r="J149" s="54">
        <f t="shared" si="63"/>
        <v>0</v>
      </c>
      <c r="K149" s="54"/>
      <c r="L149" s="129"/>
      <c r="M149" s="54">
        <f t="shared" si="64"/>
        <v>0</v>
      </c>
      <c r="N149" s="129"/>
      <c r="O149" s="54">
        <f t="shared" si="65"/>
        <v>0</v>
      </c>
      <c r="P149" s="54">
        <f t="shared" si="66"/>
        <v>0</v>
      </c>
      <c r="Q149" s="1"/>
    </row>
    <row r="150" spans="2:17" ht="12.5">
      <c r="B150" s="7" t="str">
        <f t="shared" si="46"/>
        <v/>
      </c>
      <c r="C150" s="50">
        <f>IF(D93="","-",+C149+1)</f>
        <v>2060</v>
      </c>
      <c r="D150" s="12">
        <f>IF(F149+SUM(E$99:E149)=D$92,F149,D$92-SUM(E$99:E149))</f>
        <v>0</v>
      </c>
      <c r="E150" s="377">
        <f>IF(+J96&lt;F149,J96,D150)</f>
        <v>0</v>
      </c>
      <c r="F150" s="55">
        <f t="shared" si="61"/>
        <v>0</v>
      </c>
      <c r="G150" s="55">
        <f t="shared" si="62"/>
        <v>0</v>
      </c>
      <c r="H150" s="379">
        <f t="shared" si="59"/>
        <v>0</v>
      </c>
      <c r="I150" s="398">
        <f t="shared" si="60"/>
        <v>0</v>
      </c>
      <c r="J150" s="54">
        <f t="shared" si="63"/>
        <v>0</v>
      </c>
      <c r="K150" s="54"/>
      <c r="L150" s="129"/>
      <c r="M150" s="54">
        <f t="shared" si="64"/>
        <v>0</v>
      </c>
      <c r="N150" s="129"/>
      <c r="O150" s="54">
        <f t="shared" si="65"/>
        <v>0</v>
      </c>
      <c r="P150" s="54">
        <f t="shared" si="66"/>
        <v>0</v>
      </c>
      <c r="Q150" s="1"/>
    </row>
    <row r="151" spans="2:17" ht="12.5">
      <c r="B151" s="7" t="str">
        <f t="shared" si="46"/>
        <v/>
      </c>
      <c r="C151" s="50">
        <f>IF(D93="","-",+C150+1)</f>
        <v>2061</v>
      </c>
      <c r="D151" s="12">
        <f>IF(F150+SUM(E$99:E150)=D$92,F150,D$92-SUM(E$99:E150))</f>
        <v>0</v>
      </c>
      <c r="E151" s="377">
        <f>IF(+J96&lt;F150,J96,D151)</f>
        <v>0</v>
      </c>
      <c r="F151" s="55">
        <f t="shared" si="61"/>
        <v>0</v>
      </c>
      <c r="G151" s="55">
        <f t="shared" si="62"/>
        <v>0</v>
      </c>
      <c r="H151" s="379">
        <f t="shared" si="59"/>
        <v>0</v>
      </c>
      <c r="I151" s="398">
        <f t="shared" si="60"/>
        <v>0</v>
      </c>
      <c r="J151" s="54">
        <f t="shared" si="63"/>
        <v>0</v>
      </c>
      <c r="K151" s="54"/>
      <c r="L151" s="129"/>
      <c r="M151" s="54">
        <f t="shared" si="64"/>
        <v>0</v>
      </c>
      <c r="N151" s="129"/>
      <c r="O151" s="54">
        <f t="shared" si="65"/>
        <v>0</v>
      </c>
      <c r="P151" s="54">
        <f t="shared" si="66"/>
        <v>0</v>
      </c>
      <c r="Q151" s="1"/>
    </row>
    <row r="152" spans="2:17" ht="12.5">
      <c r="B152" s="7" t="str">
        <f t="shared" si="46"/>
        <v/>
      </c>
      <c r="C152" s="50">
        <f>IF(D93="","-",+C151+1)</f>
        <v>2062</v>
      </c>
      <c r="D152" s="12">
        <f>IF(F151+SUM(E$99:E151)=D$92,F151,D$92-SUM(E$99:E151))</f>
        <v>0</v>
      </c>
      <c r="E152" s="377">
        <f>IF(+J96&lt;F151,J96,D152)</f>
        <v>0</v>
      </c>
      <c r="F152" s="55">
        <f t="shared" si="61"/>
        <v>0</v>
      </c>
      <c r="G152" s="55">
        <f t="shared" si="62"/>
        <v>0</v>
      </c>
      <c r="H152" s="379">
        <f t="shared" si="59"/>
        <v>0</v>
      </c>
      <c r="I152" s="398">
        <f t="shared" si="60"/>
        <v>0</v>
      </c>
      <c r="J152" s="54">
        <f t="shared" si="63"/>
        <v>0</v>
      </c>
      <c r="K152" s="54"/>
      <c r="L152" s="129"/>
      <c r="M152" s="54">
        <f t="shared" si="64"/>
        <v>0</v>
      </c>
      <c r="N152" s="129"/>
      <c r="O152" s="54">
        <f t="shared" si="65"/>
        <v>0</v>
      </c>
      <c r="P152" s="54">
        <f t="shared" si="66"/>
        <v>0</v>
      </c>
      <c r="Q152" s="1"/>
    </row>
    <row r="153" spans="2:17" ht="12.5">
      <c r="B153" s="7" t="str">
        <f t="shared" si="46"/>
        <v/>
      </c>
      <c r="C153" s="50">
        <f>IF(D93="","-",+C152+1)</f>
        <v>2063</v>
      </c>
      <c r="D153" s="12">
        <f>IF(F152+SUM(E$99:E152)=D$92,F152,D$92-SUM(E$99:E152))</f>
        <v>0</v>
      </c>
      <c r="E153" s="377">
        <f>IF(+J96&lt;F152,J96,D153)</f>
        <v>0</v>
      </c>
      <c r="F153" s="55">
        <f t="shared" si="61"/>
        <v>0</v>
      </c>
      <c r="G153" s="55">
        <f t="shared" si="62"/>
        <v>0</v>
      </c>
      <c r="H153" s="379">
        <f t="shared" si="59"/>
        <v>0</v>
      </c>
      <c r="I153" s="398">
        <f t="shared" si="60"/>
        <v>0</v>
      </c>
      <c r="J153" s="54">
        <f t="shared" si="63"/>
        <v>0</v>
      </c>
      <c r="K153" s="54"/>
      <c r="L153" s="129"/>
      <c r="M153" s="54">
        <f t="shared" si="64"/>
        <v>0</v>
      </c>
      <c r="N153" s="129"/>
      <c r="O153" s="54">
        <f t="shared" si="65"/>
        <v>0</v>
      </c>
      <c r="P153" s="54">
        <f t="shared" si="66"/>
        <v>0</v>
      </c>
      <c r="Q153" s="1"/>
    </row>
    <row r="154" spans="2:17" ht="13" thickBot="1">
      <c r="B154" s="7" t="str">
        <f t="shared" si="46"/>
        <v/>
      </c>
      <c r="C154" s="59">
        <f>IF(D93="","-",+C153+1)</f>
        <v>2064</v>
      </c>
      <c r="D154" s="84">
        <f>IF(F153+SUM(E$99:E153)=D$92,F153,D$92-SUM(E$99:E153))</f>
        <v>0</v>
      </c>
      <c r="E154" s="380">
        <f>IF(+J96&lt;F153,J96,D154)</f>
        <v>0</v>
      </c>
      <c r="F154" s="60">
        <f t="shared" si="61"/>
        <v>0</v>
      </c>
      <c r="G154" s="60">
        <f t="shared" si="62"/>
        <v>0</v>
      </c>
      <c r="H154" s="381">
        <f t="shared" si="59"/>
        <v>0</v>
      </c>
      <c r="I154" s="399">
        <f t="shared" si="60"/>
        <v>0</v>
      </c>
      <c r="J154" s="64">
        <f t="shared" si="63"/>
        <v>0</v>
      </c>
      <c r="K154" s="54"/>
      <c r="L154" s="130"/>
      <c r="M154" s="64">
        <f t="shared" si="64"/>
        <v>0</v>
      </c>
      <c r="N154" s="130"/>
      <c r="O154" s="64">
        <f t="shared" si="65"/>
        <v>0</v>
      </c>
      <c r="P154" s="64">
        <f t="shared" si="66"/>
        <v>0</v>
      </c>
      <c r="Q154" s="1"/>
    </row>
    <row r="155" spans="2:17" ht="12.5">
      <c r="C155" s="12" t="s">
        <v>78</v>
      </c>
      <c r="D155" s="292"/>
      <c r="E155" s="292">
        <f>SUM(E99:E154)</f>
        <v>37028625</v>
      </c>
      <c r="F155" s="292"/>
      <c r="G155" s="292"/>
      <c r="H155" s="292">
        <f>SUM(H99:H154)</f>
        <v>136611143.68785226</v>
      </c>
      <c r="I155" s="292">
        <f>SUM(I99:I154)</f>
        <v>136611143.68785226</v>
      </c>
      <c r="J155" s="292">
        <f>SUM(J99:J154)</f>
        <v>0</v>
      </c>
      <c r="K155" s="292"/>
      <c r="L155" s="292"/>
      <c r="M155" s="292"/>
      <c r="N155" s="292"/>
      <c r="O155" s="292"/>
      <c r="P155" s="1"/>
      <c r="Q155" s="1"/>
    </row>
    <row r="156" spans="2:17" ht="12.5">
      <c r="D156" s="2"/>
      <c r="E156" s="1"/>
      <c r="F156" s="1"/>
      <c r="G156" s="1"/>
      <c r="H156" s="1"/>
      <c r="I156" s="228"/>
      <c r="J156" s="228"/>
      <c r="K156" s="292"/>
      <c r="L156" s="228"/>
      <c r="M156" s="228"/>
      <c r="N156" s="228"/>
      <c r="O156" s="228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8"/>
      <c r="J157" s="228"/>
      <c r="K157" s="292"/>
      <c r="L157" s="228"/>
      <c r="M157" s="228"/>
      <c r="N157" s="228"/>
      <c r="O157" s="228"/>
      <c r="P157" s="1"/>
      <c r="Q157" s="1"/>
    </row>
    <row r="158" spans="2:17" ht="12.5">
      <c r="D158" s="2"/>
      <c r="E158" s="1"/>
      <c r="F158" s="1"/>
      <c r="G158" s="1"/>
      <c r="H158" s="1"/>
      <c r="I158" s="228"/>
      <c r="J158" s="228"/>
      <c r="K158" s="292"/>
      <c r="L158" s="228"/>
      <c r="M158" s="228"/>
      <c r="N158" s="228"/>
      <c r="O158" s="228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2"/>
      <c r="I159" s="292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2"/>
      <c r="I160" s="292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2"/>
      <c r="I161" s="292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2"/>
      <c r="I162" s="292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45" priority="1" stopIfTrue="1" operator="equal">
      <formula>$I$10</formula>
    </cfRule>
  </conditionalFormatting>
  <conditionalFormatting sqref="C99:C154">
    <cfRule type="cellIs" dxfId="14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a06342d-ce85-4729-8251-347f0ba4f840">
      <Terms xmlns="http://schemas.microsoft.com/office/infopath/2007/PartnerControls"/>
    </lcf76f155ced4ddcb4097134ff3c332f>
    <TaxCatchAll xmlns="b6888f76-1100-40b0-929b-1efe9044426d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WrappedLabelHistory xmlns:xsd="http://www.w3.org/2001/XMLSchema" xmlns:xsi="http://www.w3.org/2001/XMLSchema-instance" xmlns="http://www.boldonjames.com/2016/02/Classifier/internal/wrappedLabelHistory">
  <Value>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YXV0b1NlbGVjdGVkU3VnZ2VzdGlvbiI+PGVsZW1lbnQgdWlkPSI1MGMzMTgyNC0wNzgwLTQ5MTAtODdkMS1lYWFmZmQxODJkNDIiIHZhbHVlPSIiIHhtbG5zPSJodHRwOi8vd3d3LmJvbGRvbmphbWVzLmNvbS8yMDA4LzAxL3NpZS9pbnRlcm5hbC9sYWJlbCIgLz48ZWxlbWVudCB1aWQ9ImM2NDIxOGFiLWI4ZDEtNDBiNi1hNDc4LWNiOGJlMWUxMGVjYyIgdmFsdWU9IiIgeG1sbnM9Imh0dHA6Ly93d3cuYm9sZG9uamFtZXMuY29tLzIwMDgvMDEvc2llL2ludGVybmFsL2xhYmVsIiAvPjwvc2lzbD48VXNlck5hbWU+Q09SUFxzMTk5OTg5PC9Vc2VyTmFtZT48RGF0ZVRpbWU+MTAvMTEvMjAyMiAyOjM4OjM0IFBNPC9EYXRlVGltZT48TGFiZWxTdHJpbmc+QUVQIEludGVybmFsPC9MYWJlbFN0cmluZz48L2l0ZW0+PC9sYWJlbEhpc3Rvcnk+</Value>
</WrappedLabelHistory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49C77599AAFD4B8FFD850D55630F3C" ma:contentTypeVersion="11" ma:contentTypeDescription="Create a new document." ma:contentTypeScope="" ma:versionID="92219f9aa835c367bdfd1148dd32e3df">
  <xsd:schema xmlns:xsd="http://www.w3.org/2001/XMLSchema" xmlns:xs="http://www.w3.org/2001/XMLSchema" xmlns:p="http://schemas.microsoft.com/office/2006/metadata/properties" xmlns:ns2="6a06342d-ce85-4729-8251-347f0ba4f840" xmlns:ns3="b6888f76-1100-40b0-929b-1efe9044426d" targetNamespace="http://schemas.microsoft.com/office/2006/metadata/properties" ma:root="true" ma:fieldsID="fa81949b18d78c9c4e29a9e6a63cfcc4" ns2:_="" ns3:_="">
    <xsd:import namespace="6a06342d-ce85-4729-8251-347f0ba4f840"/>
    <xsd:import namespace="b6888f76-1100-40b0-929b-1efe9044426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06342d-ce85-4729-8251-347f0ba4f84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fefa54f2-5b03-49c6-9483-51c08a9736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888f76-1100-40b0-929b-1efe9044426d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6b0cac33-65cc-488e-b290-aff2b08f7242}" ma:internalName="TaxCatchAll" ma:showField="CatchAllData" ma:web="b6888f76-1100-40b0-929b-1efe9044426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sisl xmlns:xsd="http://www.w3.org/2001/XMLSchema" xmlns:xsi="http://www.w3.org/2001/XMLSchema-instance" xmlns="http://www.boldonjames.com/2008/01/sie/internal/label" sislVersion="0" policy="e9c0b8d7-bdb4-4fd3-b62a-f50327aaefce" origin="autoSelectedSuggestion">
  <element uid="50c31824-0780-4910-87d1-eaaffd182d42" value=""/>
  <element uid="c64218ab-b8d1-40b6-a478-cb8be1e10ecc" value=""/>
</sisl>
</file>

<file path=customXml/itemProps1.xml><?xml version="1.0" encoding="utf-8"?>
<ds:datastoreItem xmlns:ds="http://schemas.openxmlformats.org/officeDocument/2006/customXml" ds:itemID="{B05E0CF9-1A3D-45DA-B27A-19C4BDDD0580}">
  <ds:schemaRefs>
    <ds:schemaRef ds:uri="http://purl.org/dc/terms/"/>
    <ds:schemaRef ds:uri="http://purl.org/dc/elements/1.1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6a06342d-ce85-4729-8251-347f0ba4f840"/>
    <ds:schemaRef ds:uri="b6888f76-1100-40b0-929b-1efe9044426d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417F0CAA-6E31-4B20-A58F-F7680EF9B40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70833C3-BDFB-4FC2-940F-B85F813DCBD7}">
  <ds:schemaRefs>
    <ds:schemaRef ds:uri="http://www.w3.org/2001/XMLSchema"/>
    <ds:schemaRef ds:uri="http://www.boldonjames.com/2016/02/Classifier/internal/wrappedLabelHistory"/>
  </ds:schemaRefs>
</ds:datastoreItem>
</file>

<file path=customXml/itemProps4.xml><?xml version="1.0" encoding="utf-8"?>
<ds:datastoreItem xmlns:ds="http://schemas.openxmlformats.org/officeDocument/2006/customXml" ds:itemID="{1156A6DC-D1A8-4B4B-BEC6-BC2AA6185C2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a06342d-ce85-4729-8251-347f0ba4f840"/>
    <ds:schemaRef ds:uri="b6888f76-1100-40b0-929b-1efe9044426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53D6C0CD-E47E-4C76-9A6D-6CBFA0CC50DB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81</vt:i4>
      </vt:variant>
      <vt:variant>
        <vt:lpstr>Named Ranges</vt:lpstr>
      </vt:variant>
      <vt:variant>
        <vt:i4>77</vt:i4>
      </vt:variant>
    </vt:vector>
  </HeadingPairs>
  <TitlesOfParts>
    <vt:vector size="158" baseType="lpstr">
      <vt:lpstr>SWE.Sch.11.Rates</vt:lpstr>
      <vt:lpstr>SWE.WS.F.BPU.ATRR.Projected</vt:lpstr>
      <vt:lpstr>SWE.WS.G.BPU.ATRR.True-up</vt:lpstr>
      <vt:lpstr>S.001</vt:lpstr>
      <vt:lpstr>S.002</vt:lpstr>
      <vt:lpstr>S.003</vt:lpstr>
      <vt:lpstr>S.004</vt:lpstr>
      <vt:lpstr>S.005</vt:lpstr>
      <vt:lpstr>S.006</vt:lpstr>
      <vt:lpstr>S.007</vt:lpstr>
      <vt:lpstr>S.008</vt:lpstr>
      <vt:lpstr>S.009</vt:lpstr>
      <vt:lpstr>S.010</vt:lpstr>
      <vt:lpstr>S.011</vt:lpstr>
      <vt:lpstr>S.012</vt:lpstr>
      <vt:lpstr>S.013</vt:lpstr>
      <vt:lpstr>S.014</vt:lpstr>
      <vt:lpstr>S.015</vt:lpstr>
      <vt:lpstr>S.016</vt:lpstr>
      <vt:lpstr>S.017</vt:lpstr>
      <vt:lpstr>S.018</vt:lpstr>
      <vt:lpstr>S.019</vt:lpstr>
      <vt:lpstr>S.020</vt:lpstr>
      <vt:lpstr>S.021</vt:lpstr>
      <vt:lpstr>S.022</vt:lpstr>
      <vt:lpstr>S.023</vt:lpstr>
      <vt:lpstr>S.024</vt:lpstr>
      <vt:lpstr>S.025</vt:lpstr>
      <vt:lpstr>S.026</vt:lpstr>
      <vt:lpstr>S.027</vt:lpstr>
      <vt:lpstr>S.028</vt:lpstr>
      <vt:lpstr>S.029</vt:lpstr>
      <vt:lpstr>S.030</vt:lpstr>
      <vt:lpstr>S.031</vt:lpstr>
      <vt:lpstr>S.032</vt:lpstr>
      <vt:lpstr>S.033</vt:lpstr>
      <vt:lpstr>S.034</vt:lpstr>
      <vt:lpstr>S.035</vt:lpstr>
      <vt:lpstr>S.036</vt:lpstr>
      <vt:lpstr>S.037</vt:lpstr>
      <vt:lpstr>S.038</vt:lpstr>
      <vt:lpstr>S.039</vt:lpstr>
      <vt:lpstr>S.040</vt:lpstr>
      <vt:lpstr>S.041</vt:lpstr>
      <vt:lpstr>S.042</vt:lpstr>
      <vt:lpstr>S.043</vt:lpstr>
      <vt:lpstr>S.044</vt:lpstr>
      <vt:lpstr>S.045</vt:lpstr>
      <vt:lpstr>S.046</vt:lpstr>
      <vt:lpstr>S.047</vt:lpstr>
      <vt:lpstr>S.048</vt:lpstr>
      <vt:lpstr>S.049</vt:lpstr>
      <vt:lpstr>S.050</vt:lpstr>
      <vt:lpstr>S.051</vt:lpstr>
      <vt:lpstr>S.052</vt:lpstr>
      <vt:lpstr>S.053</vt:lpstr>
      <vt:lpstr>S.054</vt:lpstr>
      <vt:lpstr>S.055</vt:lpstr>
      <vt:lpstr>S.056</vt:lpstr>
      <vt:lpstr>S.057</vt:lpstr>
      <vt:lpstr>S.058</vt:lpstr>
      <vt:lpstr>S.059</vt:lpstr>
      <vt:lpstr>S.060</vt:lpstr>
      <vt:lpstr>S.061</vt:lpstr>
      <vt:lpstr>S.062</vt:lpstr>
      <vt:lpstr>S.063</vt:lpstr>
      <vt:lpstr>S.064</vt:lpstr>
      <vt:lpstr>S.065</vt:lpstr>
      <vt:lpstr>S.066</vt:lpstr>
      <vt:lpstr>S.067</vt:lpstr>
      <vt:lpstr>S.068</vt:lpstr>
      <vt:lpstr>S.069</vt:lpstr>
      <vt:lpstr>S.070</vt:lpstr>
      <vt:lpstr>S.071</vt:lpstr>
      <vt:lpstr>S.072</vt:lpstr>
      <vt:lpstr>S.073</vt:lpstr>
      <vt:lpstr>S.074</vt:lpstr>
      <vt:lpstr>S.075</vt:lpstr>
      <vt:lpstr>S.076</vt:lpstr>
      <vt:lpstr>S.077</vt:lpstr>
      <vt:lpstr>S.xyz - blank</vt:lpstr>
      <vt:lpstr>S.001!Print_Area</vt:lpstr>
      <vt:lpstr>S.002!Print_Area</vt:lpstr>
      <vt:lpstr>S.003!Print_Area</vt:lpstr>
      <vt:lpstr>S.004!Print_Area</vt:lpstr>
      <vt:lpstr>S.005!Print_Area</vt:lpstr>
      <vt:lpstr>S.006!Print_Area</vt:lpstr>
      <vt:lpstr>S.007!Print_Area</vt:lpstr>
      <vt:lpstr>S.008!Print_Area</vt:lpstr>
      <vt:lpstr>S.009!Print_Area</vt:lpstr>
      <vt:lpstr>S.010!Print_Area</vt:lpstr>
      <vt:lpstr>S.011!Print_Area</vt:lpstr>
      <vt:lpstr>S.012!Print_Area</vt:lpstr>
      <vt:lpstr>S.013!Print_Area</vt:lpstr>
      <vt:lpstr>S.014!Print_Area</vt:lpstr>
      <vt:lpstr>S.015!Print_Area</vt:lpstr>
      <vt:lpstr>S.016!Print_Area</vt:lpstr>
      <vt:lpstr>S.017!Print_Area</vt:lpstr>
      <vt:lpstr>S.018!Print_Area</vt:lpstr>
      <vt:lpstr>S.019!Print_Area</vt:lpstr>
      <vt:lpstr>S.020!Print_Area</vt:lpstr>
      <vt:lpstr>S.021!Print_Area</vt:lpstr>
      <vt:lpstr>S.022!Print_Area</vt:lpstr>
      <vt:lpstr>S.023!Print_Area</vt:lpstr>
      <vt:lpstr>S.024!Print_Area</vt:lpstr>
      <vt:lpstr>S.025!Print_Area</vt:lpstr>
      <vt:lpstr>S.026!Print_Area</vt:lpstr>
      <vt:lpstr>S.027!Print_Area</vt:lpstr>
      <vt:lpstr>S.028!Print_Area</vt:lpstr>
      <vt:lpstr>S.029!Print_Area</vt:lpstr>
      <vt:lpstr>S.030!Print_Area</vt:lpstr>
      <vt:lpstr>S.031!Print_Area</vt:lpstr>
      <vt:lpstr>S.032!Print_Area</vt:lpstr>
      <vt:lpstr>S.033!Print_Area</vt:lpstr>
      <vt:lpstr>S.034!Print_Area</vt:lpstr>
      <vt:lpstr>S.035!Print_Area</vt:lpstr>
      <vt:lpstr>S.036!Print_Area</vt:lpstr>
      <vt:lpstr>S.037!Print_Area</vt:lpstr>
      <vt:lpstr>S.038!Print_Area</vt:lpstr>
      <vt:lpstr>S.039!Print_Area</vt:lpstr>
      <vt:lpstr>S.040!Print_Area</vt:lpstr>
      <vt:lpstr>S.041!Print_Area</vt:lpstr>
      <vt:lpstr>S.042!Print_Area</vt:lpstr>
      <vt:lpstr>S.043!Print_Area</vt:lpstr>
      <vt:lpstr>S.044!Print_Area</vt:lpstr>
      <vt:lpstr>S.045!Print_Area</vt:lpstr>
      <vt:lpstr>S.046!Print_Area</vt:lpstr>
      <vt:lpstr>S.047!Print_Area</vt:lpstr>
      <vt:lpstr>S.048!Print_Area</vt:lpstr>
      <vt:lpstr>S.049!Print_Area</vt:lpstr>
      <vt:lpstr>S.050!Print_Area</vt:lpstr>
      <vt:lpstr>S.051!Print_Area</vt:lpstr>
      <vt:lpstr>S.052!Print_Area</vt:lpstr>
      <vt:lpstr>S.053!Print_Area</vt:lpstr>
      <vt:lpstr>S.054!Print_Area</vt:lpstr>
      <vt:lpstr>S.055!Print_Area</vt:lpstr>
      <vt:lpstr>S.056!Print_Area</vt:lpstr>
      <vt:lpstr>S.057!Print_Area</vt:lpstr>
      <vt:lpstr>S.058!Print_Area</vt:lpstr>
      <vt:lpstr>S.059!Print_Area</vt:lpstr>
      <vt:lpstr>S.060!Print_Area</vt:lpstr>
      <vt:lpstr>S.061!Print_Area</vt:lpstr>
      <vt:lpstr>S.062!Print_Area</vt:lpstr>
      <vt:lpstr>S.063!Print_Area</vt:lpstr>
      <vt:lpstr>S.064!Print_Area</vt:lpstr>
      <vt:lpstr>S.065!Print_Area</vt:lpstr>
      <vt:lpstr>S.066!Print_Area</vt:lpstr>
      <vt:lpstr>S.067!Print_Area</vt:lpstr>
      <vt:lpstr>S.075!Print_Area</vt:lpstr>
      <vt:lpstr>S.076!Print_Area</vt:lpstr>
      <vt:lpstr>S.077!Print_Area</vt:lpstr>
      <vt:lpstr>'S.xyz - blank'!Print_Area</vt:lpstr>
      <vt:lpstr>SWE.Sch.11.Rates!Print_Area</vt:lpstr>
      <vt:lpstr>SWE.WS.F.BPU.ATRR.Projected!Print_Area</vt:lpstr>
      <vt:lpstr>'SWE.WS.G.BPU.ATRR.True-up'!Print_Area</vt:lpstr>
      <vt:lpstr>SWE.Sch.11.Rates!Print_Titles</vt:lpstr>
      <vt:lpstr>SWE.WS.F.BPU.ATRR.Projected!Print_Titles</vt:lpstr>
      <vt:lpstr>'SWE.WS.G.BPU.ATRR.True-up'!Print_Titles</vt:lpstr>
    </vt:vector>
  </TitlesOfParts>
  <Company>AEP-IT-CPS 4/30/3-(8-835-3050)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R.Pennybaker</dc:creator>
  <cp:keywords/>
  <cp:lastModifiedBy>Allyson L Keaton</cp:lastModifiedBy>
  <cp:lastPrinted>2020-04-20T20:30:04Z</cp:lastPrinted>
  <dcterms:created xsi:type="dcterms:W3CDTF">2009-05-11T14:02:48Z</dcterms:created>
  <dcterms:modified xsi:type="dcterms:W3CDTF">2025-10-30T16:43:29Z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00fd5ed8-a7c5-4b24-95e2-c7db9b45f41e</vt:lpwstr>
  </property>
  <property fmtid="{D5CDD505-2E9C-101B-9397-08002B2CF9AE}" pid="3" name="bjSaver">
    <vt:lpwstr>clRxCTTKA7z930TtRLwKph96GxWYXtbn</vt:lpwstr>
  </property>
  <property fmtid="{D5CDD505-2E9C-101B-9397-08002B2CF9AE}" pid="4" name="bjDocumentSecurityLabel">
    <vt:lpwstr>AEP Internal</vt:lpwstr>
  </property>
  <property fmtid="{D5CDD505-2E9C-101B-9397-08002B2CF9AE}" pid="5" name="Visual Markings Removed">
    <vt:lpwstr>No</vt:lpwstr>
  </property>
  <property fmtid="{D5CDD505-2E9C-101B-9397-08002B2CF9AE}" pid="6" name="bjDocumentLabelXML">
    <vt:lpwstr>&lt;?xml version="1.0" encoding="us-ascii"?&gt;&lt;sisl xmlns:xsd="http://www.w3.org/2001/XMLSchema" xmlns:xsi="http://www.w3.org/2001/XMLSchema-instance" sislVersion="0" policy="e9c0b8d7-bdb4-4fd3-b62a-f50327aaefce" origin="autoSelectedSuggestion" xmlns="http://w</vt:lpwstr>
  </property>
  <property fmtid="{D5CDD505-2E9C-101B-9397-08002B2CF9AE}" pid="7" name="bjDocumentLabelXML-0">
    <vt:lpwstr>ww.boldonjames.com/2008/01/sie/internal/label"&gt;&lt;element uid="50c31824-0780-4910-87d1-eaaffd182d42" value="" /&gt;&lt;element uid="c64218ab-b8d1-40b6-a478-cb8be1e10ecc" value="" /&gt;&lt;/sisl&gt;</vt:lpwstr>
  </property>
  <property fmtid="{D5CDD505-2E9C-101B-9397-08002B2CF9AE}" pid="8" name="MSIP_Label_69f43042-6bda-44b2-91eb-eca3d3d484f4_SiteId">
    <vt:lpwstr>15f3c881-6b03-4ff6-8559-77bf5177818f</vt:lpwstr>
  </property>
  <property fmtid="{D5CDD505-2E9C-101B-9397-08002B2CF9AE}" pid="9" name="MSIP_Label_69f43042-6bda-44b2-91eb-eca3d3d484f4_Name">
    <vt:lpwstr>AEP Internal</vt:lpwstr>
  </property>
  <property fmtid="{D5CDD505-2E9C-101B-9397-08002B2CF9AE}" pid="10" name="MSIP_Label_69f43042-6bda-44b2-91eb-eca3d3d484f4_Enabled">
    <vt:lpwstr>true</vt:lpwstr>
  </property>
  <property fmtid="{D5CDD505-2E9C-101B-9397-08002B2CF9AE}" pid="11" name="bjClsUserRVM">
    <vt:lpwstr>[]</vt:lpwstr>
  </property>
  <property fmtid="{D5CDD505-2E9C-101B-9397-08002B2CF9AE}" pid="12" name="bjLabelHistoryID">
    <vt:lpwstr>{070833C3-BDFB-4FC2-940F-B85F813DCBD7}</vt:lpwstr>
  </property>
  <property fmtid="{D5CDD505-2E9C-101B-9397-08002B2CF9AE}" pid="13" name="ContentTypeId">
    <vt:lpwstr>0x0101002649C77599AAFD4B8FFD850D55630F3C</vt:lpwstr>
  </property>
  <property fmtid="{D5CDD505-2E9C-101B-9397-08002B2CF9AE}" pid="14" name="MediaServiceImageTags">
    <vt:lpwstr/>
  </property>
</Properties>
</file>